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5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6.xml" ContentType="application/vnd.openxmlformats-officedocument.drawing+xml"/>
  <Override PartName="/xl/charts/chart37.xml" ContentType="application/vnd.openxmlformats-officedocument.drawingml.chart+xml"/>
  <Override PartName="/xl/drawings/drawing7.xml" ContentType="application/vnd.openxmlformats-officedocument.drawing+xml"/>
  <Override PartName="/xl/charts/chart38.xml" ContentType="application/vnd.openxmlformats-officedocument.drawingml.chart+xml"/>
  <Override PartName="/xl/drawings/drawing8.xml" ContentType="application/vnd.openxmlformats-officedocument.drawing+xml"/>
  <Override PartName="/xl/charts/chart39.xml" ContentType="application/vnd.openxmlformats-officedocument.drawingml.chart+xml"/>
  <Override PartName="/xl/drawings/drawing9.xml" ContentType="application/vnd.openxmlformats-officedocument.drawing+xml"/>
  <Override PartName="/xl/charts/chart40.xml" ContentType="application/vnd.openxmlformats-officedocument.drawingml.chart+xml"/>
  <Override PartName="/xl/drawings/drawing10.xml" ContentType="application/vnd.openxmlformats-officedocument.drawing+xml"/>
  <Override PartName="/xl/charts/chart41.xml" ContentType="application/vnd.openxmlformats-officedocument.drawingml.chart+xml"/>
  <Override PartName="/xl/drawings/drawing11.xml" ContentType="application/vnd.openxmlformats-officedocument.drawing+xml"/>
  <Override PartName="/xl/charts/chart42.xml" ContentType="application/vnd.openxmlformats-officedocument.drawingml.chart+xml"/>
  <Override PartName="/xl/drawings/drawing12.xml" ContentType="application/vnd.openxmlformats-officedocument.drawing+xml"/>
  <Override PartName="/xl/charts/chart43.xml" ContentType="application/vnd.openxmlformats-officedocument.drawingml.chart+xml"/>
  <Override PartName="/xl/drawings/drawing13.xml" ContentType="application/vnd.openxmlformats-officedocument.drawing+xml"/>
  <Override PartName="/xl/charts/chart44.xml" ContentType="application/vnd.openxmlformats-officedocument.drawingml.chart+xml"/>
  <Override PartName="/xl/drawings/drawing14.xml" ContentType="application/vnd.openxmlformats-officedocument.drawing+xml"/>
  <Override PartName="/xl/charts/chart45.xml" ContentType="application/vnd.openxmlformats-officedocument.drawingml.chart+xml"/>
  <Override PartName="/xl/drawings/drawing15.xml" ContentType="application/vnd.openxmlformats-officedocument.drawing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drawings/drawing16.xml" ContentType="application/vnd.openxmlformats-officedocument.drawing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10"/>
  <workbookPr dateCompatibility="0"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/Users/dobsonmacbook2/Box/CCBER_Data/Campus_Lagoon/Vegetation_Monitoring/Lagoon Island and Campus Point/"/>
    </mc:Choice>
  </mc:AlternateContent>
  <xr:revisionPtr revIDLastSave="0" documentId="13_ncr:9_{DD79E052-CBE1-DE47-9958-CF8602FF8942}" xr6:coauthVersionLast="45" xr6:coauthVersionMax="45" xr10:uidLastSave="{00000000-0000-0000-0000-000000000000}"/>
  <bookViews>
    <workbookView xWindow="0" yWindow="460" windowWidth="21760" windowHeight="16520" tabRatio="791" firstSheet="31" activeTab="43" xr2:uid="{00000000-000D-0000-FFFF-FFFF00000000}"/>
  </bookViews>
  <sheets>
    <sheet name="MasterSheet" sheetId="92" r:id="rId1"/>
    <sheet name="SppRichness2,5,7,CP2Graphs" sheetId="84" r:id="rId2"/>
    <sheet name="%Cover2,5,7,CP2Graphs" sheetId="93" r:id="rId3"/>
    <sheet name="TransectCoverageGraphs" sheetId="59" r:id="rId4"/>
    <sheet name="2019 Data" sheetId="83" r:id="rId5"/>
    <sheet name="T1-18" sheetId="48" r:id="rId6"/>
    <sheet name="T2-18" sheetId="57" r:id="rId7"/>
    <sheet name="T4-18" sheetId="55" r:id="rId8"/>
    <sheet name="T5-18" sheetId="54" r:id="rId9"/>
    <sheet name="T6-18" sheetId="53" r:id="rId10"/>
    <sheet name="T7-18" sheetId="47" r:id="rId11"/>
    <sheet name="T8-18" sheetId="58" r:id="rId12"/>
    <sheet name="CP1-18" sheetId="50" r:id="rId13"/>
    <sheet name="CP2-18" sheetId="49" r:id="rId14"/>
    <sheet name="T1-17" sheetId="82" r:id="rId15"/>
    <sheet name="T2-17" sheetId="81" r:id="rId16"/>
    <sheet name="T5-17" sheetId="80" r:id="rId17"/>
    <sheet name="T6-17" sheetId="79" r:id="rId18"/>
    <sheet name="T7-17" sheetId="78" r:id="rId19"/>
    <sheet name="T8-17" sheetId="77" r:id="rId20"/>
    <sheet name="CP1-17" sheetId="76" r:id="rId21"/>
    <sheet name="CP2-17" sheetId="75" r:id="rId22"/>
    <sheet name="T1-16" sheetId="74" r:id="rId23"/>
    <sheet name="T2-16" sheetId="73" r:id="rId24"/>
    <sheet name="T3-16" sheetId="72" r:id="rId25"/>
    <sheet name="CP1-16" sheetId="71" r:id="rId26"/>
    <sheet name="CP2-16" sheetId="70" r:id="rId27"/>
    <sheet name="T1-15" sheetId="64" r:id="rId28"/>
    <sheet name="T2-15" sheetId="63" r:id="rId29"/>
    <sheet name="T3-15" sheetId="62" r:id="rId30"/>
    <sheet name="T4-15" sheetId="61" r:id="rId31"/>
    <sheet name="T5-15" sheetId="60" r:id="rId32"/>
    <sheet name="T6-15" sheetId="68" r:id="rId33"/>
    <sheet name="T8-15" sheetId="69" r:id="rId34"/>
    <sheet name="CP1-15" sheetId="66" r:id="rId35"/>
    <sheet name="CP2-15" sheetId="65" r:id="rId36"/>
    <sheet name="CP2-14" sheetId="51" r:id="rId37"/>
    <sheet name="CP2-13" sheetId="52" r:id="rId38"/>
    <sheet name="Graphs 2012" sheetId="46" r:id="rId39"/>
    <sheet name="T1-12" sheetId="36" r:id="rId40"/>
    <sheet name="T2-12" sheetId="37" r:id="rId41"/>
    <sheet name="T3-12" sheetId="38" r:id="rId42"/>
    <sheet name="T4-12" sheetId="39" r:id="rId43"/>
    <sheet name="T5-12" sheetId="40" r:id="rId44"/>
    <sheet name="T6-12" sheetId="41" r:id="rId45"/>
    <sheet name="T7-12" sheetId="42" r:id="rId46"/>
    <sheet name="CP1-12" sheetId="44" r:id="rId47"/>
    <sheet name="CP2-12" sheetId="45" r:id="rId48"/>
    <sheet name="Graphs 2011" sheetId="35" r:id="rId49"/>
    <sheet name="T1-11" sheetId="26" r:id="rId50"/>
    <sheet name="T2-11" sheetId="27" r:id="rId51"/>
    <sheet name="T3-11" sheetId="28" r:id="rId52"/>
    <sheet name="T4-11" sheetId="29" r:id="rId53"/>
    <sheet name="T5-11" sheetId="30" r:id="rId54"/>
    <sheet name="T6-11" sheetId="31" r:id="rId55"/>
    <sheet name="T7-11" sheetId="32" r:id="rId56"/>
    <sheet name="CP1-11" sheetId="33" r:id="rId57"/>
    <sheet name="CP2-11" sheetId="34" r:id="rId58"/>
    <sheet name="T1-10" sheetId="23" r:id="rId59"/>
    <sheet name="T2-10" sheetId="22" r:id="rId60"/>
    <sheet name="T3-10" sheetId="21" r:id="rId61"/>
    <sheet name="T4-10" sheetId="20" r:id="rId62"/>
    <sheet name="T5-10" sheetId="19" r:id="rId63"/>
    <sheet name="T6-10" sheetId="18" r:id="rId64"/>
    <sheet name="T7-10" sheetId="17" r:id="rId65"/>
    <sheet name="CP1-10" sheetId="25" r:id="rId66"/>
    <sheet name="CP2-10" sheetId="24" r:id="rId67"/>
    <sheet name="Graphs 2009" sheetId="16" r:id="rId68"/>
    <sheet name="T1-09" sheetId="9" r:id="rId69"/>
    <sheet name="T2-09" sheetId="10" r:id="rId70"/>
    <sheet name="T3-09" sheetId="11" r:id="rId71"/>
    <sheet name="T4-09" sheetId="12" r:id="rId72"/>
    <sheet name="T5-09" sheetId="13" r:id="rId73"/>
    <sheet name="T6-09" sheetId="14" r:id="rId74"/>
    <sheet name="T7-09" sheetId="15" r:id="rId75"/>
    <sheet name="Graphs 2008" sheetId="8" r:id="rId76"/>
    <sheet name="T1-08" sheetId="1" r:id="rId77"/>
    <sheet name="T2-08" sheetId="2" r:id="rId78"/>
    <sheet name="T3-08" sheetId="3" r:id="rId79"/>
    <sheet name="T4-08" sheetId="4" r:id="rId80"/>
    <sheet name="T5-08" sheetId="5" r:id="rId81"/>
    <sheet name="T6-08" sheetId="6" r:id="rId82"/>
    <sheet name="T7-08" sheetId="7" r:id="rId83"/>
  </sheets>
  <externalReferences>
    <externalReference r:id="rId84"/>
    <externalReference r:id="rId85"/>
  </externalReferenc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purl.oclc.org/ooxml/spreadsheetml/main">
  <c r="C55" i="59" l="1"/>
  <c r="D55" i="59"/>
  <c r="E55" i="59"/>
  <c r="F55" i="59"/>
  <c r="G55" i="59"/>
  <c r="H55" i="59"/>
  <c r="I55" i="59"/>
  <c r="J55" i="59"/>
  <c r="K55" i="59"/>
  <c r="L55" i="59"/>
  <c r="M55" i="59"/>
  <c r="O55" i="59"/>
  <c r="P55" i="59"/>
  <c r="Q55" i="59"/>
  <c r="R55" i="59"/>
  <c r="S55" i="59"/>
  <c r="T55" i="59"/>
  <c r="U55" i="59"/>
  <c r="V55" i="59"/>
  <c r="W55" i="59"/>
  <c r="X55" i="59"/>
  <c r="Y55" i="59"/>
  <c r="Z55" i="59"/>
  <c r="B55" i="59"/>
  <c r="C14" i="59"/>
  <c r="D14" i="59"/>
  <c r="E14" i="59"/>
  <c r="F14" i="59"/>
  <c r="G14" i="59"/>
  <c r="H14" i="59"/>
  <c r="I14" i="59"/>
  <c r="J14" i="59"/>
  <c r="K14" i="59"/>
  <c r="L14" i="59"/>
  <c r="M14" i="59"/>
  <c r="O14" i="59"/>
  <c r="P14" i="59"/>
  <c r="Q14" i="59"/>
  <c r="R14" i="59"/>
  <c r="S14" i="59"/>
  <c r="T14" i="59"/>
  <c r="U14" i="59"/>
  <c r="V14" i="59"/>
  <c r="W14" i="59"/>
  <c r="X14" i="59"/>
  <c r="Y14" i="59"/>
  <c r="Z14" i="59"/>
  <c r="B14" i="59"/>
  <c r="AB6" i="49" l="1"/>
  <c r="AB7" i="49"/>
  <c r="AB8" i="49"/>
  <c r="AB9" i="49"/>
  <c r="AB10" i="49"/>
  <c r="AB11" i="49"/>
  <c r="AB12" i="49"/>
  <c r="AB13" i="49"/>
  <c r="AB14" i="49"/>
  <c r="AB15" i="49"/>
  <c r="AB16" i="49"/>
  <c r="AB17" i="49"/>
  <c r="AB18" i="49"/>
  <c r="AB19" i="49"/>
  <c r="AB20" i="49"/>
  <c r="AB21" i="49"/>
  <c r="AB22" i="49"/>
  <c r="AB23" i="49"/>
  <c r="AB24" i="49"/>
  <c r="AB25" i="49"/>
  <c r="AB26" i="49"/>
  <c r="AB27" i="49"/>
  <c r="AB28" i="49"/>
  <c r="AB29" i="49"/>
  <c r="AB30" i="49"/>
  <c r="AB31" i="49"/>
  <c r="AB32" i="49"/>
  <c r="AB33" i="49"/>
  <c r="AB34" i="49"/>
  <c r="AB35" i="49"/>
  <c r="AB5" i="49"/>
  <c r="AB6" i="47"/>
  <c r="AB7" i="47"/>
  <c r="AB8" i="47"/>
  <c r="AB9" i="47"/>
  <c r="AB10" i="47"/>
  <c r="AB11" i="47"/>
  <c r="AB12" i="47"/>
  <c r="AB13" i="47"/>
  <c r="AB14" i="47"/>
  <c r="AB15" i="47"/>
  <c r="AB16" i="47"/>
  <c r="AB17" i="47"/>
  <c r="AB18" i="47"/>
  <c r="AB19" i="47"/>
  <c r="AB20" i="47"/>
  <c r="AB21" i="47"/>
  <c r="AB22" i="47"/>
  <c r="AB23" i="47"/>
  <c r="AB24" i="47"/>
  <c r="AB25" i="47"/>
  <c r="AB26" i="47"/>
  <c r="AB27" i="47"/>
  <c r="AB28" i="47"/>
  <c r="AB29" i="47"/>
  <c r="AB30" i="47"/>
  <c r="AB31" i="47"/>
  <c r="AB32" i="47"/>
  <c r="AB33" i="47"/>
  <c r="AB34" i="47"/>
  <c r="AB35" i="47"/>
  <c r="AB36" i="47"/>
  <c r="AB37" i="47"/>
  <c r="AB38" i="47"/>
  <c r="AB39" i="47"/>
  <c r="AB40" i="47"/>
  <c r="AB41" i="47"/>
  <c r="AB5" i="47"/>
  <c r="AB36" i="54"/>
  <c r="AB6" i="54"/>
  <c r="AB7" i="54"/>
  <c r="AB8" i="54"/>
  <c r="AB9" i="54"/>
  <c r="AB10" i="54"/>
  <c r="AB11" i="54"/>
  <c r="AB12" i="54"/>
  <c r="AB13" i="54"/>
  <c r="AB14" i="54"/>
  <c r="AB15" i="54"/>
  <c r="AB16" i="54"/>
  <c r="AB17" i="54"/>
  <c r="AB18" i="54"/>
  <c r="AB19" i="54"/>
  <c r="AB20" i="54"/>
  <c r="AB21" i="54"/>
  <c r="AB22" i="54"/>
  <c r="AB23" i="54"/>
  <c r="AB24" i="54"/>
  <c r="AB25" i="54"/>
  <c r="AB26" i="54"/>
  <c r="AB27" i="54"/>
  <c r="AB28" i="54"/>
  <c r="AB29" i="54"/>
  <c r="AB30" i="54"/>
  <c r="AB31" i="54"/>
  <c r="AB32" i="54"/>
  <c r="AB33" i="54"/>
  <c r="AB34" i="54"/>
  <c r="AB35" i="54"/>
  <c r="AB5" i="54"/>
  <c r="AB6" i="57"/>
  <c r="AB7" i="57"/>
  <c r="AB8" i="57"/>
  <c r="AB9" i="57"/>
  <c r="AB10" i="57"/>
  <c r="AB11" i="57"/>
  <c r="AB12" i="57"/>
  <c r="AB13" i="57"/>
  <c r="AB14" i="57"/>
  <c r="AB15" i="57"/>
  <c r="AB16" i="57"/>
  <c r="AB17" i="57"/>
  <c r="AB18" i="57"/>
  <c r="AB19" i="57"/>
  <c r="AB20" i="57"/>
  <c r="AB21" i="57"/>
  <c r="AB22" i="57"/>
  <c r="AB23" i="57"/>
  <c r="AB24" i="57"/>
  <c r="AB25" i="57"/>
  <c r="AB26" i="57"/>
  <c r="AB27" i="57"/>
  <c r="AB28" i="57"/>
  <c r="AB5" i="57"/>
  <c r="AB32" i="75" l="1"/>
  <c r="AB33" i="75"/>
  <c r="AB34" i="75"/>
  <c r="AB35" i="75"/>
  <c r="AB36" i="75"/>
  <c r="AB6" i="75"/>
  <c r="AB7" i="75"/>
  <c r="AB8" i="75"/>
  <c r="AB9" i="75"/>
  <c r="AB10" i="75"/>
  <c r="AB11" i="75"/>
  <c r="AB12" i="75"/>
  <c r="AB13" i="75"/>
  <c r="AB14" i="75"/>
  <c r="AB15" i="75"/>
  <c r="AB16" i="75"/>
  <c r="AB17" i="75"/>
  <c r="AB18" i="75"/>
  <c r="AB19" i="75"/>
  <c r="AB20" i="75"/>
  <c r="AB21" i="75"/>
  <c r="AB22" i="75"/>
  <c r="AB23" i="75"/>
  <c r="AB24" i="75"/>
  <c r="AB25" i="75"/>
  <c r="AB26" i="75"/>
  <c r="AB27" i="75"/>
  <c r="AB28" i="75"/>
  <c r="AB29" i="75"/>
  <c r="AB30" i="75"/>
  <c r="AB31" i="75"/>
  <c r="AB5" i="75"/>
  <c r="AB6" i="78"/>
  <c r="AB7" i="78"/>
  <c r="AB8" i="78"/>
  <c r="AB9" i="78"/>
  <c r="AB10" i="78"/>
  <c r="AB11" i="78"/>
  <c r="AB12" i="78"/>
  <c r="AB13" i="78"/>
  <c r="AB14" i="78"/>
  <c r="AB15" i="78"/>
  <c r="AB16" i="78"/>
  <c r="AB17" i="78"/>
  <c r="AB18" i="78"/>
  <c r="AB19" i="78"/>
  <c r="AB20" i="78"/>
  <c r="AB21" i="78"/>
  <c r="AB22" i="78"/>
  <c r="AB23" i="78"/>
  <c r="AB24" i="78"/>
  <c r="AB25" i="78"/>
  <c r="AB26" i="78"/>
  <c r="AB27" i="78"/>
  <c r="AB28" i="78"/>
  <c r="AB29" i="78"/>
  <c r="AB30" i="78"/>
  <c r="AB31" i="78"/>
  <c r="AB32" i="78"/>
  <c r="AB33" i="78"/>
  <c r="AB34" i="78"/>
  <c r="AB35" i="78"/>
  <c r="AB36" i="78"/>
  <c r="AB37" i="78"/>
  <c r="AB38" i="78"/>
  <c r="AB39" i="78"/>
  <c r="AB5" i="78"/>
  <c r="AB35" i="80"/>
  <c r="AB6" i="80"/>
  <c r="AB7" i="80"/>
  <c r="AB8" i="80"/>
  <c r="AB9" i="80"/>
  <c r="AB10" i="80"/>
  <c r="AB11" i="80"/>
  <c r="AB12" i="80"/>
  <c r="AB13" i="80"/>
  <c r="AB14" i="80"/>
  <c r="AB15" i="80"/>
  <c r="AB16" i="80"/>
  <c r="AB17" i="80"/>
  <c r="AB18" i="80"/>
  <c r="AB19" i="80"/>
  <c r="AB20" i="80"/>
  <c r="AB21" i="80"/>
  <c r="AB22" i="80"/>
  <c r="AB23" i="80"/>
  <c r="AB24" i="80"/>
  <c r="AB25" i="80"/>
  <c r="AB26" i="80"/>
  <c r="AB27" i="80"/>
  <c r="AB28" i="80"/>
  <c r="AB29" i="80"/>
  <c r="AB30" i="80"/>
  <c r="AB31" i="80"/>
  <c r="AB32" i="80"/>
  <c r="AB33" i="80"/>
  <c r="AB34" i="80"/>
  <c r="AB5" i="80"/>
  <c r="AB6" i="81"/>
  <c r="AB7" i="81"/>
  <c r="AB8" i="81"/>
  <c r="AB9" i="81"/>
  <c r="AB10" i="81"/>
  <c r="AB11" i="81"/>
  <c r="AB12" i="81"/>
  <c r="AB13" i="81"/>
  <c r="AB14" i="81"/>
  <c r="AB15" i="81"/>
  <c r="AB16" i="81"/>
  <c r="AB17" i="81"/>
  <c r="AB18" i="81"/>
  <c r="AB19" i="81"/>
  <c r="AB20" i="81"/>
  <c r="AB21" i="81"/>
  <c r="AB22" i="81"/>
  <c r="AB23" i="81"/>
  <c r="AB24" i="81"/>
  <c r="AB25" i="81"/>
  <c r="AB26" i="81"/>
  <c r="AB27" i="81"/>
  <c r="AB28" i="81"/>
  <c r="AB29" i="81"/>
  <c r="AB30" i="81"/>
  <c r="AB31" i="81"/>
  <c r="AB32" i="81"/>
  <c r="AB33" i="81"/>
  <c r="AB34" i="81"/>
  <c r="AB35" i="81"/>
  <c r="AB5" i="81"/>
  <c r="AB6" i="70"/>
  <c r="AB7" i="70"/>
  <c r="AB8" i="70"/>
  <c r="AB9" i="70"/>
  <c r="AB10" i="70"/>
  <c r="AB11" i="70"/>
  <c r="AB12" i="70"/>
  <c r="AB13" i="70"/>
  <c r="AB14" i="70"/>
  <c r="AB15" i="70"/>
  <c r="AB16" i="70"/>
  <c r="AB17" i="70"/>
  <c r="AB5" i="70"/>
  <c r="AB6" i="73"/>
  <c r="AB7" i="73"/>
  <c r="AB8" i="73"/>
  <c r="AB9" i="73"/>
  <c r="AB10" i="73"/>
  <c r="AB11" i="73"/>
  <c r="AB12" i="73"/>
  <c r="AB13" i="73"/>
  <c r="AB14" i="73"/>
  <c r="AB15" i="73"/>
  <c r="AB16" i="73"/>
  <c r="AB17" i="73"/>
  <c r="AB18" i="73"/>
  <c r="AB19" i="73"/>
  <c r="AB20" i="73"/>
  <c r="AB21" i="73"/>
  <c r="AB22" i="73"/>
  <c r="AB23" i="73"/>
  <c r="AB24" i="73"/>
  <c r="AB25" i="73"/>
  <c r="AB26" i="73"/>
  <c r="AB27" i="73"/>
  <c r="AB28" i="73"/>
  <c r="AB29" i="73"/>
  <c r="AB30" i="73"/>
  <c r="AB31" i="73"/>
  <c r="AB5" i="73"/>
  <c r="AB6" i="60"/>
  <c r="AB7" i="60"/>
  <c r="AB8" i="60"/>
  <c r="AB9" i="60"/>
  <c r="AB10" i="60"/>
  <c r="AB11" i="60"/>
  <c r="AB12" i="60"/>
  <c r="AB13" i="60"/>
  <c r="AB14" i="60"/>
  <c r="AB15" i="60"/>
  <c r="AB16" i="60"/>
  <c r="AB17" i="60"/>
  <c r="AB18" i="60"/>
  <c r="AB19" i="60"/>
  <c r="AB20" i="60"/>
  <c r="AB21" i="60"/>
  <c r="AB22" i="60"/>
  <c r="AB23" i="60"/>
  <c r="AB24" i="60"/>
  <c r="AB25" i="60"/>
  <c r="AB26" i="60"/>
  <c r="AB27" i="60"/>
  <c r="AB28" i="60"/>
  <c r="AB29" i="60"/>
  <c r="AB30" i="60"/>
  <c r="AB31" i="60"/>
  <c r="AB32" i="60"/>
  <c r="AB33" i="60"/>
  <c r="AB34" i="60"/>
  <c r="AB35" i="60"/>
  <c r="AB36" i="60"/>
  <c r="AB37" i="60"/>
  <c r="AB38" i="60"/>
  <c r="AB39" i="60"/>
  <c r="AB40" i="60"/>
  <c r="AB41" i="60"/>
  <c r="AB42" i="60"/>
  <c r="AB43" i="60"/>
  <c r="AB44" i="60"/>
  <c r="AB45" i="60"/>
  <c r="AB46" i="60"/>
  <c r="AB47" i="60"/>
  <c r="AB48" i="60"/>
  <c r="AB49" i="60"/>
  <c r="AB50" i="60"/>
  <c r="AB51" i="60"/>
  <c r="AB52" i="60"/>
  <c r="AB53" i="60"/>
  <c r="AB54" i="60"/>
  <c r="AB55" i="60"/>
  <c r="AB56" i="60"/>
  <c r="AB57" i="60"/>
  <c r="AB58" i="60"/>
  <c r="AB59" i="60"/>
  <c r="AB60" i="60"/>
  <c r="AB61" i="60"/>
  <c r="AB62" i="60"/>
  <c r="AB63" i="60"/>
  <c r="AB64" i="60"/>
  <c r="AB65" i="60"/>
  <c r="AB66" i="60"/>
  <c r="AB67" i="60"/>
  <c r="AB68" i="60"/>
  <c r="AB69" i="60"/>
  <c r="AB70" i="60"/>
  <c r="AB71" i="60"/>
  <c r="AB72" i="60"/>
  <c r="AB73" i="60"/>
  <c r="AB74" i="60"/>
  <c r="AB75" i="60"/>
  <c r="AB76" i="60"/>
  <c r="AB77" i="60"/>
  <c r="AB78" i="60"/>
  <c r="AB79" i="60"/>
  <c r="AB80" i="60"/>
  <c r="AB81" i="60"/>
  <c r="AB82" i="60"/>
  <c r="AB83" i="60"/>
  <c r="AB84" i="60"/>
  <c r="AB85" i="60"/>
  <c r="AB86" i="60"/>
  <c r="AB87" i="60"/>
  <c r="AB88" i="60"/>
  <c r="AB89" i="60"/>
  <c r="AB90" i="60"/>
  <c r="AB91" i="60"/>
  <c r="AB92" i="60"/>
  <c r="AB93" i="60"/>
  <c r="AB94" i="60"/>
  <c r="AB95" i="60"/>
  <c r="AB96" i="60"/>
  <c r="AB97" i="60"/>
  <c r="AB98" i="60"/>
  <c r="AB99" i="60"/>
  <c r="AB100" i="60"/>
  <c r="AB101" i="60"/>
  <c r="AB102" i="60"/>
  <c r="AB103" i="60"/>
  <c r="AB104" i="60"/>
  <c r="AB105" i="60"/>
  <c r="AB106" i="60"/>
  <c r="AB107" i="60"/>
  <c r="AB108" i="60"/>
  <c r="AB109" i="60"/>
  <c r="AB110" i="60"/>
  <c r="AB111" i="60"/>
  <c r="AB112" i="60"/>
  <c r="AB113" i="60"/>
  <c r="AB114" i="60"/>
  <c r="AB115" i="60"/>
  <c r="AB116" i="60"/>
  <c r="AB117" i="60"/>
  <c r="AB118" i="60"/>
  <c r="AB119" i="60"/>
  <c r="AB120" i="60"/>
  <c r="AB121" i="60"/>
  <c r="AB122" i="60"/>
  <c r="AB123" i="60"/>
  <c r="AB124" i="60"/>
  <c r="AB5" i="60"/>
  <c r="AB6" i="63"/>
  <c r="AB7" i="63"/>
  <c r="AB8" i="63"/>
  <c r="AB9" i="63"/>
  <c r="AB10" i="63"/>
  <c r="AB11" i="63"/>
  <c r="AB12" i="63"/>
  <c r="AB13" i="63"/>
  <c r="AB14" i="63"/>
  <c r="AB15" i="63"/>
  <c r="AB16" i="63"/>
  <c r="AB17" i="63"/>
  <c r="AB18" i="63"/>
  <c r="AB19" i="63"/>
  <c r="AB20" i="63"/>
  <c r="AB21" i="63"/>
  <c r="AB22" i="63"/>
  <c r="AB23" i="63"/>
  <c r="AB24" i="63"/>
  <c r="AB25" i="63"/>
  <c r="AB26" i="63"/>
  <c r="AB27" i="63"/>
  <c r="AB28" i="63"/>
  <c r="AB29" i="63"/>
  <c r="AB30" i="63"/>
  <c r="AB31" i="63"/>
  <c r="AB32" i="63"/>
  <c r="AB33" i="63"/>
  <c r="AB34" i="63"/>
  <c r="AB35" i="63"/>
  <c r="AB36" i="63"/>
  <c r="AB37" i="63"/>
  <c r="AB38" i="63"/>
  <c r="AB39" i="63"/>
  <c r="AB40" i="63"/>
  <c r="AB41" i="63"/>
  <c r="AB42" i="63"/>
  <c r="AB43" i="63"/>
  <c r="AB44" i="63"/>
  <c r="AB45" i="63"/>
  <c r="AB46" i="63"/>
  <c r="AB47" i="63"/>
  <c r="AB48" i="63"/>
  <c r="AB49" i="63"/>
  <c r="AB50" i="63"/>
  <c r="AB51" i="63"/>
  <c r="AB52" i="63"/>
  <c r="AB53" i="63"/>
  <c r="AB54" i="63"/>
  <c r="AB55" i="63"/>
  <c r="AB56" i="63"/>
  <c r="AB57" i="63"/>
  <c r="AB58" i="63"/>
  <c r="AB59" i="63"/>
  <c r="AB60" i="63"/>
  <c r="AB61" i="63"/>
  <c r="AB62" i="63"/>
  <c r="AB63" i="63"/>
  <c r="AB64" i="63"/>
  <c r="AB65" i="63"/>
  <c r="AB66" i="63"/>
  <c r="AB67" i="63"/>
  <c r="AB68" i="63"/>
  <c r="AB69" i="63"/>
  <c r="AB70" i="63"/>
  <c r="AB71" i="63"/>
  <c r="AB72" i="63"/>
  <c r="AB73" i="63"/>
  <c r="AB74" i="63"/>
  <c r="AB75" i="63"/>
  <c r="AB76" i="63"/>
  <c r="AB77" i="63"/>
  <c r="AB78" i="63"/>
  <c r="AB79" i="63"/>
  <c r="AB80" i="63"/>
  <c r="AB81" i="63"/>
  <c r="AB82" i="63"/>
  <c r="AB83" i="63"/>
  <c r="AB84" i="63"/>
  <c r="AB85" i="63"/>
  <c r="AB86" i="63"/>
  <c r="AB87" i="63"/>
  <c r="AB88" i="63"/>
  <c r="AB89" i="63"/>
  <c r="AB90" i="63"/>
  <c r="AB91" i="63"/>
  <c r="AB92" i="63"/>
  <c r="AB93" i="63"/>
  <c r="AB94" i="63"/>
  <c r="AB95" i="63"/>
  <c r="AB96" i="63"/>
  <c r="AB97" i="63"/>
  <c r="AB98" i="63"/>
  <c r="AB99" i="63"/>
  <c r="AB100" i="63"/>
  <c r="AB101" i="63"/>
  <c r="AB102" i="63"/>
  <c r="AB103" i="63"/>
  <c r="AB104" i="63"/>
  <c r="AB105" i="63"/>
  <c r="AB106" i="63"/>
  <c r="AB107" i="63"/>
  <c r="AB108" i="63"/>
  <c r="AB109" i="63"/>
  <c r="AB110" i="63"/>
  <c r="AB111" i="63"/>
  <c r="AB112" i="63"/>
  <c r="AB113" i="63"/>
  <c r="AB114" i="63"/>
  <c r="AB115" i="63"/>
  <c r="AB116" i="63"/>
  <c r="AB117" i="63"/>
  <c r="AB118" i="63"/>
  <c r="AB119" i="63"/>
  <c r="AB120" i="63"/>
  <c r="AB121" i="63"/>
  <c r="AB5" i="63"/>
  <c r="AB6" i="65"/>
  <c r="AB7" i="65"/>
  <c r="AB8" i="65"/>
  <c r="AB9" i="65"/>
  <c r="AB10" i="65"/>
  <c r="AB11" i="65"/>
  <c r="AB12" i="65"/>
  <c r="AB13" i="65"/>
  <c r="AB14" i="65"/>
  <c r="AB15" i="65"/>
  <c r="AB16" i="65"/>
  <c r="AB17" i="65"/>
  <c r="AB18" i="65"/>
  <c r="AB19" i="65"/>
  <c r="AB20" i="65"/>
  <c r="AB21" i="65"/>
  <c r="AB22" i="65"/>
  <c r="AB23" i="65"/>
  <c r="AB24" i="65"/>
  <c r="AB25" i="65"/>
  <c r="AB26" i="65"/>
  <c r="AB27" i="65"/>
  <c r="AB28" i="65"/>
  <c r="AB29" i="65"/>
  <c r="AB30" i="65"/>
  <c r="AB31" i="65"/>
  <c r="AB32" i="65"/>
  <c r="AB33" i="65"/>
  <c r="AB34" i="65"/>
  <c r="AB35" i="65"/>
  <c r="AB36" i="65"/>
  <c r="AB37" i="65"/>
  <c r="AB38" i="65"/>
  <c r="AB39" i="65"/>
  <c r="AB40" i="65"/>
  <c r="AB41" i="65"/>
  <c r="AB42" i="65"/>
  <c r="AB43" i="65"/>
  <c r="AB44" i="65"/>
  <c r="AB45" i="65"/>
  <c r="AB46" i="65"/>
  <c r="AB47" i="65"/>
  <c r="AB48" i="65"/>
  <c r="AB49" i="65"/>
  <c r="AB50" i="65"/>
  <c r="AB51" i="65"/>
  <c r="AB52" i="65"/>
  <c r="AB53" i="65"/>
  <c r="AB54" i="65"/>
  <c r="AB55" i="65"/>
  <c r="AB56" i="65"/>
  <c r="AB57" i="65"/>
  <c r="AB58" i="65"/>
  <c r="AB59" i="65"/>
  <c r="AB60" i="65"/>
  <c r="AB61" i="65"/>
  <c r="AB62" i="65"/>
  <c r="AB63" i="65"/>
  <c r="AB64" i="65"/>
  <c r="AB65" i="65"/>
  <c r="AB66" i="65"/>
  <c r="AB67" i="65"/>
  <c r="AB68" i="65"/>
  <c r="AB69" i="65"/>
  <c r="AB70" i="65"/>
  <c r="AB71" i="65"/>
  <c r="AB72" i="65"/>
  <c r="AB73" i="65"/>
  <c r="AB74" i="65"/>
  <c r="AB75" i="65"/>
  <c r="AB76" i="65"/>
  <c r="AB77" i="65"/>
  <c r="AB78" i="65"/>
  <c r="AB79" i="65"/>
  <c r="AB80" i="65"/>
  <c r="AB81" i="65"/>
  <c r="AB82" i="65"/>
  <c r="AB83" i="65"/>
  <c r="AB84" i="65"/>
  <c r="AB85" i="65"/>
  <c r="AB86" i="65"/>
  <c r="AB87" i="65"/>
  <c r="AB88" i="65"/>
  <c r="AB89" i="65"/>
  <c r="AB90" i="65"/>
  <c r="AB91" i="65"/>
  <c r="AB92" i="65"/>
  <c r="AB93" i="65"/>
  <c r="AB94" i="65"/>
  <c r="AB95" i="65"/>
  <c r="AB96" i="65"/>
  <c r="AB97" i="65"/>
  <c r="AB98" i="65"/>
  <c r="AB99" i="65"/>
  <c r="AB100" i="65"/>
  <c r="AB101" i="65"/>
  <c r="AB102" i="65"/>
  <c r="AB103" i="65"/>
  <c r="AB104" i="65"/>
  <c r="AB105" i="65"/>
  <c r="AB106" i="65"/>
  <c r="AB107" i="65"/>
  <c r="AB108" i="65"/>
  <c r="AB109" i="65"/>
  <c r="AB110" i="65"/>
  <c r="AB111" i="65"/>
  <c r="AB112" i="65"/>
  <c r="AB113" i="65"/>
  <c r="AB114" i="65"/>
  <c r="AB115" i="65"/>
  <c r="AB116" i="65"/>
  <c r="AB117" i="65"/>
  <c r="AB118" i="65"/>
  <c r="AB119" i="65"/>
  <c r="AB120" i="65"/>
  <c r="AB121" i="65"/>
  <c r="AB122" i="65"/>
  <c r="AB5" i="65"/>
  <c r="AB6" i="51"/>
  <c r="AB7" i="51"/>
  <c r="AB8" i="51"/>
  <c r="AB9" i="51"/>
  <c r="AB10" i="51"/>
  <c r="AB11" i="51"/>
  <c r="AB12" i="51"/>
  <c r="AB13" i="51"/>
  <c r="AB14" i="51"/>
  <c r="AB15" i="51"/>
  <c r="AB16" i="51"/>
  <c r="AB17" i="51"/>
  <c r="AB18" i="51"/>
  <c r="AB19" i="51"/>
  <c r="AB20" i="51"/>
  <c r="AB21" i="51"/>
  <c r="AB22" i="51"/>
  <c r="AB23" i="51"/>
  <c r="AB24" i="51"/>
  <c r="AB25" i="51"/>
  <c r="AB26" i="51"/>
  <c r="AB27" i="51"/>
  <c r="AB28" i="51"/>
  <c r="AB29" i="51"/>
  <c r="AB30" i="51"/>
  <c r="AB31" i="51"/>
  <c r="AB32" i="51"/>
  <c r="AB33" i="51"/>
  <c r="AB34" i="51"/>
  <c r="AB35" i="51"/>
  <c r="AB36" i="51"/>
  <c r="AB37" i="51"/>
  <c r="AB38" i="51"/>
  <c r="AB39" i="51"/>
  <c r="AB40" i="51"/>
  <c r="AB41" i="51"/>
  <c r="AB42" i="51"/>
  <c r="AB43" i="51"/>
  <c r="AB44" i="51"/>
  <c r="AB45" i="51"/>
  <c r="AB46" i="51"/>
  <c r="AB47" i="51"/>
  <c r="AB48" i="51"/>
  <c r="AB49" i="51"/>
  <c r="AB50" i="51"/>
  <c r="AB51" i="51"/>
  <c r="AB52" i="51"/>
  <c r="AB53" i="51"/>
  <c r="AB54" i="51"/>
  <c r="AB55" i="51"/>
  <c r="AB56" i="51"/>
  <c r="AB57" i="51"/>
  <c r="AB58" i="51"/>
  <c r="AB59" i="51"/>
  <c r="AB60" i="51"/>
  <c r="AB61" i="51"/>
  <c r="AB62" i="51"/>
  <c r="AB63" i="51"/>
  <c r="AB64" i="51"/>
  <c r="AB65" i="51"/>
  <c r="AB66" i="51"/>
  <c r="AB67" i="51"/>
  <c r="AB68" i="51"/>
  <c r="AB69" i="51"/>
  <c r="AB70" i="51"/>
  <c r="AB71" i="51"/>
  <c r="AB72" i="51"/>
  <c r="AB73" i="51"/>
  <c r="AB74" i="51"/>
  <c r="AB75" i="51"/>
  <c r="AB76" i="51"/>
  <c r="AB77" i="51"/>
  <c r="AB78" i="51"/>
  <c r="AB79" i="51"/>
  <c r="AB80" i="51"/>
  <c r="AB81" i="51"/>
  <c r="AB82" i="51"/>
  <c r="AB83" i="51"/>
  <c r="AB84" i="51"/>
  <c r="AB85" i="51"/>
  <c r="AB86" i="51"/>
  <c r="AB87" i="51"/>
  <c r="AB88" i="51"/>
  <c r="AB89" i="51"/>
  <c r="AB90" i="51"/>
  <c r="AB91" i="51"/>
  <c r="AB92" i="51"/>
  <c r="AB93" i="51"/>
  <c r="AB94" i="51"/>
  <c r="AB95" i="51"/>
  <c r="AB96" i="51"/>
  <c r="AB97" i="51"/>
  <c r="AB98" i="51"/>
  <c r="AB99" i="51"/>
  <c r="AB100" i="51"/>
  <c r="AB101" i="51"/>
  <c r="AB102" i="51"/>
  <c r="AB103" i="51"/>
  <c r="AB104" i="51"/>
  <c r="AB105" i="51"/>
  <c r="AB106" i="51"/>
  <c r="AB107" i="51"/>
  <c r="AB108" i="51"/>
  <c r="AB5" i="51"/>
  <c r="AB6" i="52"/>
  <c r="AB7" i="52"/>
  <c r="AB8" i="52"/>
  <c r="AB9" i="52"/>
  <c r="AB10" i="52"/>
  <c r="AB11" i="52"/>
  <c r="AB12" i="52"/>
  <c r="AB13" i="52"/>
  <c r="AB14" i="52"/>
  <c r="AB15" i="52"/>
  <c r="AB16" i="52"/>
  <c r="AB17" i="52"/>
  <c r="AB18" i="52"/>
  <c r="AB19" i="52"/>
  <c r="AB20" i="52"/>
  <c r="AB21" i="52"/>
  <c r="AB22" i="52"/>
  <c r="AB23" i="52"/>
  <c r="AB24" i="52"/>
  <c r="AB25" i="52"/>
  <c r="AB26" i="52"/>
  <c r="AB27" i="52"/>
  <c r="AB28" i="52"/>
  <c r="AB29" i="52"/>
  <c r="AB30" i="52"/>
  <c r="AB31" i="52"/>
  <c r="AB32" i="52"/>
  <c r="AB33" i="52"/>
  <c r="AB34" i="52"/>
  <c r="AB35" i="52"/>
  <c r="AB36" i="52"/>
  <c r="AB37" i="52"/>
  <c r="AB38" i="52"/>
  <c r="AB39" i="52"/>
  <c r="AB40" i="52"/>
  <c r="AB41" i="52"/>
  <c r="AB42" i="52"/>
  <c r="AB43" i="52"/>
  <c r="AB44" i="52"/>
  <c r="AB45" i="52"/>
  <c r="AB46" i="52"/>
  <c r="AB47" i="52"/>
  <c r="AB48" i="52"/>
  <c r="AB49" i="52"/>
  <c r="AB50" i="52"/>
  <c r="AB51" i="52"/>
  <c r="AB52" i="52"/>
  <c r="AB53" i="52"/>
  <c r="AB54" i="52"/>
  <c r="AB55" i="52"/>
  <c r="AB56" i="52"/>
  <c r="AB57" i="52"/>
  <c r="AB58" i="52"/>
  <c r="AB59" i="52"/>
  <c r="AB60" i="52"/>
  <c r="AB61" i="52"/>
  <c r="AB62" i="52"/>
  <c r="AB63" i="52"/>
  <c r="AB64" i="52"/>
  <c r="AB65" i="52"/>
  <c r="AB66" i="52"/>
  <c r="AB67" i="52"/>
  <c r="AB68" i="52"/>
  <c r="AB69" i="52"/>
  <c r="AB70" i="52"/>
  <c r="AB71" i="52"/>
  <c r="AB72" i="52"/>
  <c r="AB73" i="52"/>
  <c r="AB74" i="52"/>
  <c r="AB75" i="52"/>
  <c r="AB76" i="52"/>
  <c r="AB77" i="52"/>
  <c r="AB78" i="52"/>
  <c r="AB79" i="52"/>
  <c r="AB80" i="52"/>
  <c r="AB81" i="52"/>
  <c r="AB82" i="52"/>
  <c r="AB83" i="52"/>
  <c r="AB84" i="52"/>
  <c r="AB85" i="52"/>
  <c r="AB86" i="52"/>
  <c r="AB87" i="52"/>
  <c r="AB88" i="52"/>
  <c r="AB89" i="52"/>
  <c r="AB90" i="52"/>
  <c r="AB91" i="52"/>
  <c r="AB92" i="52"/>
  <c r="AB93" i="52"/>
  <c r="AB94" i="52"/>
  <c r="AB95" i="52"/>
  <c r="AB96" i="52"/>
  <c r="AB97" i="52"/>
  <c r="AB98" i="52"/>
  <c r="AB99" i="52"/>
  <c r="AB100" i="52"/>
  <c r="AB101" i="52"/>
  <c r="AB102" i="52"/>
  <c r="AB103" i="52"/>
  <c r="AB104" i="52"/>
  <c r="AB105" i="52"/>
  <c r="AB106" i="52"/>
  <c r="AB107" i="52"/>
  <c r="AB108" i="52"/>
  <c r="AB109" i="52"/>
  <c r="AB5" i="52"/>
  <c r="AB6" i="45"/>
  <c r="AB7" i="45"/>
  <c r="AB8" i="45"/>
  <c r="AB9" i="45"/>
  <c r="AB10" i="45"/>
  <c r="AB11" i="45"/>
  <c r="AB12" i="45"/>
  <c r="AB13" i="45"/>
  <c r="AB14" i="45"/>
  <c r="AB15" i="45"/>
  <c r="AB16" i="45"/>
  <c r="AB17" i="45"/>
  <c r="AB18" i="45"/>
  <c r="AB19" i="45"/>
  <c r="AB20" i="45"/>
  <c r="AB21" i="45"/>
  <c r="AB22" i="45"/>
  <c r="AB23" i="45"/>
  <c r="AB24" i="45"/>
  <c r="AB25" i="45"/>
  <c r="AB26" i="45"/>
  <c r="AB27" i="45"/>
  <c r="AB28" i="45"/>
  <c r="AB29" i="45"/>
  <c r="AB30" i="45"/>
  <c r="AB31" i="45"/>
  <c r="AB32" i="45"/>
  <c r="AB33" i="45"/>
  <c r="AB34" i="45"/>
  <c r="AB35" i="45"/>
  <c r="AB36" i="45"/>
  <c r="AB37" i="45"/>
  <c r="AB38" i="45"/>
  <c r="AB39" i="45"/>
  <c r="AB40" i="45"/>
  <c r="AB41" i="45"/>
  <c r="AB42" i="45"/>
  <c r="AB43" i="45"/>
  <c r="AB44" i="45"/>
  <c r="AB45" i="45"/>
  <c r="AB46" i="45"/>
  <c r="AB47" i="45"/>
  <c r="AB48" i="45"/>
  <c r="AB49" i="45"/>
  <c r="AB50" i="45"/>
  <c r="AB51" i="45"/>
  <c r="AB52" i="45"/>
  <c r="AB53" i="45"/>
  <c r="AB54" i="45"/>
  <c r="AB55" i="45"/>
  <c r="AB56" i="45"/>
  <c r="AB57" i="45"/>
  <c r="AB58" i="45"/>
  <c r="AB59" i="45"/>
  <c r="AB60" i="45"/>
  <c r="AB61" i="45"/>
  <c r="AB62" i="45"/>
  <c r="AB63" i="45"/>
  <c r="AB64" i="45"/>
  <c r="AB65" i="45"/>
  <c r="AB66" i="45"/>
  <c r="AB67" i="45"/>
  <c r="AB68" i="45"/>
  <c r="AB69" i="45"/>
  <c r="AB70" i="45"/>
  <c r="AB71" i="45"/>
  <c r="AB72" i="45"/>
  <c r="AB73" i="45"/>
  <c r="AB74" i="45"/>
  <c r="AB75" i="45"/>
  <c r="AB76" i="45"/>
  <c r="AB77" i="45"/>
  <c r="AB78" i="45"/>
  <c r="AB79" i="45"/>
  <c r="AB80" i="45"/>
  <c r="AB81" i="45"/>
  <c r="AB82" i="45"/>
  <c r="AB83" i="45"/>
  <c r="AB84" i="45"/>
  <c r="AB85" i="45"/>
  <c r="AB86" i="45"/>
  <c r="AB87" i="45"/>
  <c r="AB88" i="45"/>
  <c r="AB89" i="45"/>
  <c r="AB90" i="45"/>
  <c r="AB91" i="45"/>
  <c r="AB92" i="45"/>
  <c r="AB93" i="45"/>
  <c r="AB94" i="45"/>
  <c r="AB95" i="45"/>
  <c r="AB96" i="45"/>
  <c r="AB97" i="45"/>
  <c r="AB98" i="45"/>
  <c r="AB99" i="45"/>
  <c r="AB100" i="45"/>
  <c r="AB101" i="45"/>
  <c r="AB102" i="45"/>
  <c r="AB103" i="45"/>
  <c r="AB5" i="45"/>
  <c r="AB6" i="42"/>
  <c r="AB7" i="42"/>
  <c r="AB8" i="42"/>
  <c r="AB9" i="42"/>
  <c r="AB10" i="42"/>
  <c r="AB11" i="42"/>
  <c r="AB12" i="42"/>
  <c r="AB13" i="42"/>
  <c r="AB14" i="42"/>
  <c r="AB15" i="42"/>
  <c r="AB16" i="42"/>
  <c r="AB17" i="42"/>
  <c r="AB18" i="42"/>
  <c r="AB19" i="42"/>
  <c r="AB20" i="42"/>
  <c r="AB21" i="42"/>
  <c r="AB22" i="42"/>
  <c r="AB23" i="42"/>
  <c r="AB24" i="42"/>
  <c r="AB25" i="42"/>
  <c r="AB26" i="42"/>
  <c r="AB27" i="42"/>
  <c r="AB28" i="42"/>
  <c r="AB29" i="42"/>
  <c r="AB30" i="42"/>
  <c r="AB31" i="42"/>
  <c r="AB32" i="42"/>
  <c r="AB33" i="42"/>
  <c r="AB34" i="42"/>
  <c r="AB35" i="42"/>
  <c r="AB36" i="42"/>
  <c r="AB37" i="42"/>
  <c r="AB38" i="42"/>
  <c r="AB39" i="42"/>
  <c r="AB40" i="42"/>
  <c r="AB41" i="42"/>
  <c r="AB42" i="42"/>
  <c r="AB43" i="42"/>
  <c r="AB44" i="42"/>
  <c r="AB45" i="42"/>
  <c r="AB46" i="42"/>
  <c r="AB47" i="42"/>
  <c r="AB48" i="42"/>
  <c r="AB49" i="42"/>
  <c r="AB50" i="42"/>
  <c r="AB51" i="42"/>
  <c r="AB52" i="42"/>
  <c r="AB53" i="42"/>
  <c r="AB54" i="42"/>
  <c r="AB55" i="42"/>
  <c r="AB56" i="42"/>
  <c r="AB57" i="42"/>
  <c r="AB58" i="42"/>
  <c r="AB59" i="42"/>
  <c r="AB60" i="42"/>
  <c r="AB61" i="42"/>
  <c r="AB62" i="42"/>
  <c r="AB63" i="42"/>
  <c r="AB64" i="42"/>
  <c r="AB65" i="42"/>
  <c r="AB66" i="42"/>
  <c r="AB67" i="42"/>
  <c r="AB68" i="42"/>
  <c r="AB69" i="42"/>
  <c r="AB70" i="42"/>
  <c r="AB71" i="42"/>
  <c r="AB72" i="42"/>
  <c r="AB73" i="42"/>
  <c r="AB74" i="42"/>
  <c r="AB75" i="42"/>
  <c r="AB76" i="42"/>
  <c r="AB77" i="42"/>
  <c r="AB78" i="42"/>
  <c r="AB79" i="42"/>
  <c r="AB80" i="42"/>
  <c r="AB81" i="42"/>
  <c r="AB82" i="42"/>
  <c r="AB83" i="42"/>
  <c r="AB84" i="42"/>
  <c r="AB85" i="42"/>
  <c r="AB86" i="42"/>
  <c r="AB87" i="42"/>
  <c r="AB88" i="42"/>
  <c r="AB89" i="42"/>
  <c r="AB90" i="42"/>
  <c r="AB91" i="42"/>
  <c r="AB92" i="42"/>
  <c r="AB93" i="42"/>
  <c r="AB94" i="42"/>
  <c r="AB95" i="42"/>
  <c r="AB96" i="42"/>
  <c r="AB97" i="42"/>
  <c r="AB98" i="42"/>
  <c r="AB99" i="42"/>
  <c r="AB100" i="42"/>
  <c r="AB101" i="42"/>
  <c r="AB102" i="42"/>
  <c r="AB103" i="42"/>
  <c r="AB5" i="42"/>
  <c r="AB6" i="40"/>
  <c r="AB7" i="40"/>
  <c r="AB8" i="40"/>
  <c r="AB9" i="40"/>
  <c r="AB10" i="40"/>
  <c r="AB11" i="40"/>
  <c r="AB12" i="40"/>
  <c r="AB13" i="40"/>
  <c r="AB14" i="40"/>
  <c r="AB15" i="40"/>
  <c r="AB16" i="40"/>
  <c r="AB17" i="40"/>
  <c r="AB18" i="40"/>
  <c r="AB19" i="40"/>
  <c r="AB20" i="40"/>
  <c r="AB21" i="40"/>
  <c r="AB22" i="40"/>
  <c r="AB23" i="40"/>
  <c r="AB24" i="40"/>
  <c r="AB25" i="40"/>
  <c r="AB26" i="40"/>
  <c r="AB27" i="40"/>
  <c r="AB28" i="40"/>
  <c r="AB29" i="40"/>
  <c r="AB30" i="40"/>
  <c r="AB31" i="40"/>
  <c r="AB32" i="40"/>
  <c r="AB33" i="40"/>
  <c r="AB34" i="40"/>
  <c r="AB35" i="40"/>
  <c r="AB36" i="40"/>
  <c r="AB37" i="40"/>
  <c r="AB38" i="40"/>
  <c r="AB39" i="40"/>
  <c r="AB40" i="40"/>
  <c r="AB41" i="40"/>
  <c r="AB42" i="40"/>
  <c r="AB43" i="40"/>
  <c r="AB44" i="40"/>
  <c r="AB45" i="40"/>
  <c r="AB46" i="40"/>
  <c r="AB47" i="40"/>
  <c r="AB48" i="40"/>
  <c r="AB49" i="40"/>
  <c r="AB50" i="40"/>
  <c r="AB51" i="40"/>
  <c r="AB52" i="40"/>
  <c r="AB53" i="40"/>
  <c r="AB54" i="40"/>
  <c r="AB55" i="40"/>
  <c r="AB56" i="40"/>
  <c r="AB57" i="40"/>
  <c r="AB58" i="40"/>
  <c r="AB59" i="40"/>
  <c r="AB60" i="40"/>
  <c r="AB61" i="40"/>
  <c r="AB62" i="40"/>
  <c r="AB63" i="40"/>
  <c r="AB64" i="40"/>
  <c r="AB65" i="40"/>
  <c r="AB66" i="40"/>
  <c r="AB67" i="40"/>
  <c r="AB68" i="40"/>
  <c r="AB69" i="40"/>
  <c r="AB70" i="40"/>
  <c r="AB71" i="40"/>
  <c r="AB72" i="40"/>
  <c r="AB73" i="40"/>
  <c r="AB74" i="40"/>
  <c r="AB75" i="40"/>
  <c r="AB76" i="40"/>
  <c r="AB77" i="40"/>
  <c r="AB78" i="40"/>
  <c r="AB79" i="40"/>
  <c r="AB80" i="40"/>
  <c r="AB81" i="40"/>
  <c r="AB82" i="40"/>
  <c r="AB83" i="40"/>
  <c r="AB84" i="40"/>
  <c r="AB85" i="40"/>
  <c r="AB86" i="40"/>
  <c r="AB87" i="40"/>
  <c r="AB88" i="40"/>
  <c r="AB89" i="40"/>
  <c r="AB90" i="40"/>
  <c r="AB91" i="40"/>
  <c r="AB92" i="40"/>
  <c r="AB93" i="40"/>
  <c r="AB94" i="40"/>
  <c r="AB95" i="40"/>
  <c r="AB96" i="40"/>
  <c r="AB97" i="40"/>
  <c r="AB98" i="40"/>
  <c r="AB99" i="40"/>
  <c r="AB100" i="40"/>
  <c r="AB101" i="40"/>
  <c r="AB102" i="40"/>
  <c r="AB103" i="40"/>
  <c r="AB104" i="40"/>
  <c r="AB105" i="40"/>
  <c r="AB106" i="40"/>
  <c r="AB107" i="40"/>
  <c r="AB108" i="40"/>
  <c r="AB109" i="40"/>
  <c r="AB110" i="40"/>
  <c r="AB111" i="40"/>
  <c r="AB112" i="40"/>
  <c r="AB113" i="40"/>
  <c r="AB5" i="40"/>
  <c r="AB6" i="37"/>
  <c r="AB7" i="37"/>
  <c r="AB8" i="37"/>
  <c r="AB9" i="37"/>
  <c r="AB10" i="37"/>
  <c r="AB11" i="37"/>
  <c r="AB12" i="37"/>
  <c r="AB13" i="37"/>
  <c r="AB14" i="37"/>
  <c r="AB15" i="37"/>
  <c r="AB16" i="37"/>
  <c r="AB17" i="37"/>
  <c r="AB18" i="37"/>
  <c r="AB19" i="37"/>
  <c r="AB20" i="37"/>
  <c r="AB21" i="37"/>
  <c r="AB22" i="37"/>
  <c r="AB23" i="37"/>
  <c r="AB24" i="37"/>
  <c r="AB25" i="37"/>
  <c r="AB26" i="37"/>
  <c r="AB27" i="37"/>
  <c r="AB28" i="37"/>
  <c r="AB29" i="37"/>
  <c r="AB30" i="37"/>
  <c r="AB31" i="37"/>
  <c r="AB32" i="37"/>
  <c r="AB33" i="37"/>
  <c r="AB34" i="37"/>
  <c r="AB35" i="37"/>
  <c r="AB36" i="37"/>
  <c r="AB37" i="37"/>
  <c r="AB38" i="37"/>
  <c r="AB39" i="37"/>
  <c r="AB40" i="37"/>
  <c r="AB41" i="37"/>
  <c r="AB42" i="37"/>
  <c r="AB43" i="37"/>
  <c r="AB44" i="37"/>
  <c r="AB45" i="37"/>
  <c r="AB46" i="37"/>
  <c r="AB47" i="37"/>
  <c r="AB48" i="37"/>
  <c r="AB49" i="37"/>
  <c r="AB50" i="37"/>
  <c r="AB51" i="37"/>
  <c r="AB52" i="37"/>
  <c r="AB53" i="37"/>
  <c r="AB54" i="37"/>
  <c r="AB55" i="37"/>
  <c r="AB56" i="37"/>
  <c r="AB57" i="37"/>
  <c r="AB58" i="37"/>
  <c r="AB59" i="37"/>
  <c r="AB60" i="37"/>
  <c r="AB61" i="37"/>
  <c r="AB62" i="37"/>
  <c r="AB63" i="37"/>
  <c r="AB64" i="37"/>
  <c r="AB65" i="37"/>
  <c r="AB66" i="37"/>
  <c r="AB67" i="37"/>
  <c r="AB68" i="37"/>
  <c r="AB69" i="37"/>
  <c r="AB70" i="37"/>
  <c r="AB71" i="37"/>
  <c r="AB72" i="37"/>
  <c r="AB73" i="37"/>
  <c r="AB74" i="37"/>
  <c r="AB75" i="37"/>
  <c r="AB76" i="37"/>
  <c r="AB77" i="37"/>
  <c r="AB78" i="37"/>
  <c r="AB79" i="37"/>
  <c r="AB80" i="37"/>
  <c r="AB81" i="37"/>
  <c r="AB82" i="37"/>
  <c r="AB83" i="37"/>
  <c r="AB84" i="37"/>
  <c r="AB85" i="37"/>
  <c r="AB86" i="37"/>
  <c r="AB87" i="37"/>
  <c r="AB88" i="37"/>
  <c r="AB89" i="37"/>
  <c r="AB90" i="37"/>
  <c r="AB91" i="37"/>
  <c r="AB92" i="37"/>
  <c r="AB93" i="37"/>
  <c r="AB94" i="37"/>
  <c r="AB95" i="37"/>
  <c r="AB96" i="37"/>
  <c r="AB97" i="37"/>
  <c r="AB98" i="37"/>
  <c r="AB99" i="37"/>
  <c r="AB100" i="37"/>
  <c r="AB101" i="37"/>
  <c r="AB102" i="37"/>
  <c r="AB103" i="37"/>
  <c r="AB104" i="37"/>
  <c r="AB105" i="37"/>
  <c r="AB106" i="37"/>
  <c r="AB107" i="37"/>
  <c r="AB108" i="37"/>
  <c r="AB109" i="37"/>
  <c r="AB110" i="37"/>
  <c r="AB111" i="37"/>
  <c r="AB112" i="37"/>
  <c r="AB113" i="37"/>
  <c r="AB5" i="37"/>
  <c r="AB95" i="34"/>
  <c r="AB6" i="34"/>
  <c r="AB7" i="34"/>
  <c r="AB8" i="34"/>
  <c r="AB9" i="34"/>
  <c r="AB10" i="34"/>
  <c r="AB11" i="34"/>
  <c r="AB12" i="34"/>
  <c r="AB13" i="34"/>
  <c r="AB14" i="34"/>
  <c r="AB15" i="34"/>
  <c r="AB16" i="34"/>
  <c r="AB17" i="34"/>
  <c r="AB18" i="34"/>
  <c r="AB19" i="34"/>
  <c r="AB20" i="34"/>
  <c r="AB21" i="34"/>
  <c r="AB22" i="34"/>
  <c r="AB23" i="34"/>
  <c r="AB24" i="34"/>
  <c r="AB25" i="34"/>
  <c r="AB26" i="34"/>
  <c r="AB27" i="34"/>
  <c r="AB28" i="34"/>
  <c r="AB29" i="34"/>
  <c r="AB30" i="34"/>
  <c r="AB31" i="34"/>
  <c r="AB32" i="34"/>
  <c r="AB33" i="34"/>
  <c r="AB34" i="34"/>
  <c r="AB35" i="34"/>
  <c r="AB36" i="34"/>
  <c r="AB37" i="34"/>
  <c r="AB38" i="34"/>
  <c r="AB39" i="34"/>
  <c r="AB40" i="34"/>
  <c r="AB41" i="34"/>
  <c r="AB42" i="34"/>
  <c r="AB43" i="34"/>
  <c r="AB44" i="34"/>
  <c r="AB45" i="34"/>
  <c r="AB46" i="34"/>
  <c r="AB47" i="34"/>
  <c r="AB48" i="34"/>
  <c r="AB49" i="34"/>
  <c r="AB50" i="34"/>
  <c r="AB51" i="34"/>
  <c r="AB52" i="34"/>
  <c r="AB53" i="34"/>
  <c r="AB54" i="34"/>
  <c r="AB55" i="34"/>
  <c r="AB56" i="34"/>
  <c r="AB57" i="34"/>
  <c r="AB58" i="34"/>
  <c r="AB59" i="34"/>
  <c r="AB60" i="34"/>
  <c r="AB61" i="34"/>
  <c r="AB62" i="34"/>
  <c r="AB63" i="34"/>
  <c r="AB64" i="34"/>
  <c r="AB65" i="34"/>
  <c r="AB66" i="34"/>
  <c r="AB67" i="34"/>
  <c r="AB68" i="34"/>
  <c r="AB69" i="34"/>
  <c r="AB70" i="34"/>
  <c r="AB71" i="34"/>
  <c r="AB72" i="34"/>
  <c r="AB73" i="34"/>
  <c r="AB74" i="34"/>
  <c r="AB75" i="34"/>
  <c r="AB76" i="34"/>
  <c r="AB77" i="34"/>
  <c r="AB78" i="34"/>
  <c r="AB79" i="34"/>
  <c r="AB80" i="34"/>
  <c r="AB81" i="34"/>
  <c r="AB82" i="34"/>
  <c r="AB83" i="34"/>
  <c r="AB84" i="34"/>
  <c r="AB85" i="34"/>
  <c r="AB86" i="34"/>
  <c r="AB87" i="34"/>
  <c r="AB88" i="34"/>
  <c r="AB89" i="34"/>
  <c r="AB90" i="34"/>
  <c r="AB91" i="34"/>
  <c r="AB92" i="34"/>
  <c r="AB93" i="34"/>
  <c r="AB94" i="34"/>
  <c r="AB5" i="34"/>
  <c r="AB6" i="32"/>
  <c r="AB7" i="32"/>
  <c r="AB8" i="32"/>
  <c r="AB9" i="32"/>
  <c r="AB10" i="32"/>
  <c r="AB11" i="32"/>
  <c r="AB12" i="32"/>
  <c r="AB13" i="32"/>
  <c r="AB14" i="32"/>
  <c r="AB15" i="32"/>
  <c r="AB16" i="32"/>
  <c r="AB17" i="32"/>
  <c r="AB18" i="32"/>
  <c r="AB19" i="32"/>
  <c r="AB20" i="32"/>
  <c r="AB21" i="32"/>
  <c r="AB22" i="32"/>
  <c r="AB23" i="32"/>
  <c r="AB24" i="32"/>
  <c r="AB25" i="32"/>
  <c r="AB26" i="32"/>
  <c r="AB27" i="32"/>
  <c r="AB28" i="32"/>
  <c r="AB29" i="32"/>
  <c r="AB30" i="32"/>
  <c r="AB31" i="32"/>
  <c r="AB32" i="32"/>
  <c r="AB33" i="32"/>
  <c r="AB34" i="32"/>
  <c r="AB35" i="32"/>
  <c r="AB36" i="32"/>
  <c r="AB37" i="32"/>
  <c r="AB38" i="32"/>
  <c r="AB39" i="32"/>
  <c r="AB40" i="32"/>
  <c r="AB41" i="32"/>
  <c r="AB42" i="32"/>
  <c r="AB43" i="32"/>
  <c r="AB44" i="32"/>
  <c r="AB45" i="32"/>
  <c r="AB46" i="32"/>
  <c r="AB47" i="32"/>
  <c r="AB48" i="32"/>
  <c r="AB49" i="32"/>
  <c r="AB50" i="32"/>
  <c r="AB51" i="32"/>
  <c r="AB52" i="32"/>
  <c r="AB53" i="32"/>
  <c r="AB54" i="32"/>
  <c r="AB55" i="32"/>
  <c r="AB56" i="32"/>
  <c r="AB57" i="32"/>
  <c r="AB58" i="32"/>
  <c r="AB59" i="32"/>
  <c r="AB60" i="32"/>
  <c r="AB61" i="32"/>
  <c r="AB62" i="32"/>
  <c r="AB63" i="32"/>
  <c r="AB64" i="32"/>
  <c r="AB65" i="32"/>
  <c r="AB66" i="32"/>
  <c r="AB67" i="32"/>
  <c r="AB68" i="32"/>
  <c r="AB69" i="32"/>
  <c r="AB70" i="32"/>
  <c r="AB71" i="32"/>
  <c r="AB72" i="32"/>
  <c r="AB73" i="32"/>
  <c r="AB74" i="32"/>
  <c r="AB75" i="32"/>
  <c r="AB76" i="32"/>
  <c r="AB77" i="32"/>
  <c r="AB78" i="32"/>
  <c r="AB79" i="32"/>
  <c r="AB80" i="32"/>
  <c r="AB81" i="32"/>
  <c r="AB82" i="32"/>
  <c r="AB83" i="32"/>
  <c r="AB84" i="32"/>
  <c r="AB85" i="32"/>
  <c r="AB86" i="32"/>
  <c r="AB87" i="32"/>
  <c r="AB88" i="32"/>
  <c r="AB89" i="32"/>
  <c r="AB90" i="32"/>
  <c r="AB91" i="32"/>
  <c r="AB92" i="32"/>
  <c r="AB93" i="32"/>
  <c r="AB94" i="32"/>
  <c r="AB95" i="32"/>
  <c r="AB96" i="32"/>
  <c r="AB97" i="32"/>
  <c r="AB98" i="32"/>
  <c r="AB99" i="32"/>
  <c r="AB100" i="32"/>
  <c r="AB101" i="32"/>
  <c r="AB102" i="32"/>
  <c r="AB103" i="32"/>
  <c r="AB104" i="32"/>
  <c r="AB105" i="32"/>
  <c r="AB106" i="32"/>
  <c r="AB5" i="32"/>
  <c r="AB6" i="30"/>
  <c r="AB7" i="30"/>
  <c r="AB8" i="30"/>
  <c r="AB9" i="30"/>
  <c r="AB10" i="30"/>
  <c r="AB11" i="30"/>
  <c r="AB12" i="30"/>
  <c r="AB13" i="30"/>
  <c r="AB14" i="30"/>
  <c r="AB15" i="30"/>
  <c r="AB16" i="30"/>
  <c r="AB17" i="30"/>
  <c r="AB18" i="30"/>
  <c r="AB19" i="30"/>
  <c r="AB20" i="30"/>
  <c r="AB21" i="30"/>
  <c r="AB22" i="30"/>
  <c r="AB23" i="30"/>
  <c r="AB24" i="30"/>
  <c r="AB25" i="30"/>
  <c r="AB26" i="30"/>
  <c r="AB27" i="30"/>
  <c r="AB28" i="30"/>
  <c r="AB29" i="30"/>
  <c r="AB30" i="30"/>
  <c r="AB31" i="30"/>
  <c r="AB32" i="30"/>
  <c r="AB33" i="30"/>
  <c r="AB34" i="30"/>
  <c r="AB35" i="30"/>
  <c r="AB36" i="30"/>
  <c r="AB37" i="30"/>
  <c r="AB38" i="30"/>
  <c r="AB39" i="30"/>
  <c r="AB40" i="30"/>
  <c r="AB41" i="30"/>
  <c r="AB42" i="30"/>
  <c r="AB43" i="30"/>
  <c r="AB44" i="30"/>
  <c r="AB45" i="30"/>
  <c r="AB46" i="30"/>
  <c r="AB47" i="30"/>
  <c r="AB48" i="30"/>
  <c r="AB49" i="30"/>
  <c r="AB50" i="30"/>
  <c r="AB51" i="30"/>
  <c r="AB52" i="30"/>
  <c r="AB53" i="30"/>
  <c r="AB54" i="30"/>
  <c r="AB55" i="30"/>
  <c r="AB56" i="30"/>
  <c r="AB57" i="30"/>
  <c r="AB58" i="30"/>
  <c r="AB59" i="30"/>
  <c r="AB60" i="30"/>
  <c r="AB61" i="30"/>
  <c r="AB62" i="30"/>
  <c r="AB63" i="30"/>
  <c r="AB64" i="30"/>
  <c r="AB65" i="30"/>
  <c r="AB66" i="30"/>
  <c r="AB67" i="30"/>
  <c r="AB68" i="30"/>
  <c r="AB69" i="30"/>
  <c r="AB70" i="30"/>
  <c r="AB71" i="30"/>
  <c r="AB72" i="30"/>
  <c r="AB73" i="30"/>
  <c r="AB74" i="30"/>
  <c r="AB75" i="30"/>
  <c r="AB76" i="30"/>
  <c r="AB77" i="30"/>
  <c r="AB78" i="30"/>
  <c r="AB79" i="30"/>
  <c r="AB80" i="30"/>
  <c r="AB81" i="30"/>
  <c r="AB82" i="30"/>
  <c r="AB83" i="30"/>
  <c r="AB84" i="30"/>
  <c r="AB85" i="30"/>
  <c r="AB86" i="30"/>
  <c r="AB87" i="30"/>
  <c r="AB88" i="30"/>
  <c r="AB89" i="30"/>
  <c r="AB90" i="30"/>
  <c r="AB91" i="30"/>
  <c r="AB92" i="30"/>
  <c r="AB93" i="30"/>
  <c r="AB94" i="30"/>
  <c r="AB95" i="30"/>
  <c r="AB96" i="30"/>
  <c r="AB97" i="30"/>
  <c r="AB98" i="30"/>
  <c r="AB99" i="30"/>
  <c r="AB100" i="30"/>
  <c r="AB101" i="30"/>
  <c r="AB102" i="30"/>
  <c r="AB103" i="30"/>
  <c r="AB104" i="30"/>
  <c r="AB105" i="30"/>
  <c r="AB106" i="30"/>
  <c r="AB107" i="30"/>
  <c r="AB108" i="30"/>
  <c r="AB109" i="30"/>
  <c r="AB110" i="30"/>
  <c r="AB111" i="30"/>
  <c r="AB112" i="30"/>
  <c r="AB113" i="30"/>
  <c r="AB5" i="30"/>
  <c r="AB6" i="27"/>
  <c r="AB7" i="27"/>
  <c r="AB8" i="27"/>
  <c r="AB9" i="27"/>
  <c r="AB10" i="27"/>
  <c r="AB11" i="27"/>
  <c r="AB12" i="27"/>
  <c r="AB13" i="27"/>
  <c r="AB14" i="27"/>
  <c r="AB15" i="27"/>
  <c r="AB16" i="27"/>
  <c r="AB17" i="27"/>
  <c r="AB18" i="27"/>
  <c r="AB19" i="27"/>
  <c r="AB20" i="27"/>
  <c r="AB21" i="27"/>
  <c r="AB22" i="27"/>
  <c r="AB23" i="27"/>
  <c r="AB24" i="27"/>
  <c r="AB25" i="27"/>
  <c r="AB26" i="27"/>
  <c r="AB27" i="27"/>
  <c r="AB28" i="27"/>
  <c r="AB29" i="27"/>
  <c r="AB30" i="27"/>
  <c r="AB31" i="27"/>
  <c r="AB32" i="27"/>
  <c r="AB33" i="27"/>
  <c r="AB34" i="27"/>
  <c r="AB35" i="27"/>
  <c r="AB36" i="27"/>
  <c r="AB37" i="27"/>
  <c r="AB38" i="27"/>
  <c r="AB39" i="27"/>
  <c r="AB40" i="27"/>
  <c r="AB41" i="27"/>
  <c r="AB42" i="27"/>
  <c r="AB43" i="27"/>
  <c r="AB44" i="27"/>
  <c r="AB45" i="27"/>
  <c r="AB46" i="27"/>
  <c r="AB47" i="27"/>
  <c r="AB48" i="27"/>
  <c r="AB49" i="27"/>
  <c r="AB50" i="27"/>
  <c r="AB51" i="27"/>
  <c r="AB52" i="27"/>
  <c r="AB53" i="27"/>
  <c r="AB54" i="27"/>
  <c r="AB55" i="27"/>
  <c r="AB56" i="27"/>
  <c r="AB57" i="27"/>
  <c r="AB58" i="27"/>
  <c r="AB59" i="27"/>
  <c r="AB60" i="27"/>
  <c r="AB61" i="27"/>
  <c r="AB62" i="27"/>
  <c r="AB63" i="27"/>
  <c r="AB64" i="27"/>
  <c r="AB65" i="27"/>
  <c r="AB66" i="27"/>
  <c r="AB67" i="27"/>
  <c r="AB68" i="27"/>
  <c r="AB69" i="27"/>
  <c r="AB70" i="27"/>
  <c r="AB71" i="27"/>
  <c r="AB72" i="27"/>
  <c r="AB73" i="27"/>
  <c r="AB74" i="27"/>
  <c r="AB75" i="27"/>
  <c r="AB76" i="27"/>
  <c r="AB77" i="27"/>
  <c r="AB78" i="27"/>
  <c r="AB79" i="27"/>
  <c r="AB80" i="27"/>
  <c r="AB81" i="27"/>
  <c r="AB82" i="27"/>
  <c r="AB83" i="27"/>
  <c r="AB84" i="27"/>
  <c r="AB85" i="27"/>
  <c r="AB86" i="27"/>
  <c r="AB87" i="27"/>
  <c r="AB88" i="27"/>
  <c r="AB89" i="27"/>
  <c r="AB90" i="27"/>
  <c r="AB91" i="27"/>
  <c r="AB92" i="27"/>
  <c r="AB93" i="27"/>
  <c r="AB94" i="27"/>
  <c r="AB95" i="27"/>
  <c r="AB96" i="27"/>
  <c r="AB97" i="27"/>
  <c r="AB98" i="27"/>
  <c r="AB99" i="27"/>
  <c r="AB100" i="27"/>
  <c r="AB101" i="27"/>
  <c r="AB102" i="27"/>
  <c r="AB103" i="27"/>
  <c r="AB104" i="27"/>
  <c r="AB5" i="27"/>
  <c r="AB6" i="24"/>
  <c r="AB7" i="24"/>
  <c r="AB8" i="24"/>
  <c r="AB9" i="24"/>
  <c r="AB10" i="24"/>
  <c r="AB11" i="24"/>
  <c r="AB12" i="24"/>
  <c r="AB13" i="24"/>
  <c r="AB14" i="24"/>
  <c r="AB15" i="24"/>
  <c r="AB16" i="24"/>
  <c r="AB17" i="24"/>
  <c r="AB18" i="24"/>
  <c r="AB19" i="24"/>
  <c r="AB20" i="24"/>
  <c r="AB21" i="24"/>
  <c r="AB22" i="24"/>
  <c r="AB23" i="24"/>
  <c r="AB24" i="24"/>
  <c r="AB25" i="24"/>
  <c r="AB26" i="24"/>
  <c r="AB27" i="24"/>
  <c r="AB28" i="24"/>
  <c r="AB29" i="24"/>
  <c r="AB30" i="24"/>
  <c r="AB31" i="24"/>
  <c r="AB32" i="24"/>
  <c r="AB33" i="24"/>
  <c r="AB34" i="24"/>
  <c r="AB35" i="24"/>
  <c r="AB36" i="24"/>
  <c r="AB37" i="24"/>
  <c r="AB38" i="24"/>
  <c r="AB39" i="24"/>
  <c r="AB40" i="24"/>
  <c r="AB41" i="24"/>
  <c r="AB42" i="24"/>
  <c r="AB43" i="24"/>
  <c r="AB44" i="24"/>
  <c r="AB45" i="24"/>
  <c r="AB46" i="24"/>
  <c r="AB47" i="24"/>
  <c r="AB48" i="24"/>
  <c r="AB49" i="24"/>
  <c r="AB50" i="24"/>
  <c r="AB51" i="24"/>
  <c r="AB52" i="24"/>
  <c r="AB53" i="24"/>
  <c r="AB54" i="24"/>
  <c r="AB55" i="24"/>
  <c r="AB56" i="24"/>
  <c r="AB57" i="24"/>
  <c r="AB58" i="24"/>
  <c r="AB59" i="24"/>
  <c r="AB60" i="24"/>
  <c r="AB61" i="24"/>
  <c r="AB62" i="24"/>
  <c r="AB63" i="24"/>
  <c r="AB64" i="24"/>
  <c r="AB65" i="24"/>
  <c r="AB66" i="24"/>
  <c r="AB67" i="24"/>
  <c r="AB68" i="24"/>
  <c r="AB69" i="24"/>
  <c r="AB70" i="24"/>
  <c r="AB71" i="24"/>
  <c r="AB72" i="24"/>
  <c r="AB73" i="24"/>
  <c r="AB74" i="24"/>
  <c r="AB75" i="24"/>
  <c r="AB76" i="24"/>
  <c r="AB77" i="24"/>
  <c r="AB78" i="24"/>
  <c r="AB79" i="24"/>
  <c r="AB80" i="24"/>
  <c r="AB81" i="24"/>
  <c r="AB82" i="24"/>
  <c r="AB83" i="24"/>
  <c r="AB84" i="24"/>
  <c r="AB85" i="24"/>
  <c r="AB86" i="24"/>
  <c r="AB87" i="24"/>
  <c r="AB88" i="24"/>
  <c r="AB89" i="24"/>
  <c r="AB90" i="24"/>
  <c r="AB91" i="24"/>
  <c r="AB92" i="24"/>
  <c r="AB93" i="24"/>
  <c r="AB94" i="24"/>
  <c r="AB95" i="24"/>
  <c r="AB96" i="24"/>
  <c r="AB5" i="24"/>
  <c r="AB6" i="17"/>
  <c r="AB7" i="17"/>
  <c r="AB8" i="17"/>
  <c r="AB9" i="17"/>
  <c r="AB10" i="17"/>
  <c r="AB11" i="17"/>
  <c r="AB12" i="17"/>
  <c r="AB13" i="17"/>
  <c r="AB14" i="17"/>
  <c r="AB15" i="17"/>
  <c r="AB16" i="17"/>
  <c r="AB17" i="17"/>
  <c r="AB18" i="17"/>
  <c r="AB19" i="17"/>
  <c r="AB20" i="17"/>
  <c r="AB21" i="17"/>
  <c r="AB22" i="17"/>
  <c r="AB23" i="17"/>
  <c r="AB24" i="17"/>
  <c r="AB25" i="17"/>
  <c r="AB26" i="17"/>
  <c r="AB27" i="17"/>
  <c r="AB28" i="17"/>
  <c r="AB29" i="17"/>
  <c r="AB30" i="17"/>
  <c r="AB31" i="17"/>
  <c r="AB32" i="17"/>
  <c r="AB33" i="17"/>
  <c r="AB34" i="17"/>
  <c r="AB35" i="17"/>
  <c r="AB36" i="17"/>
  <c r="AB37" i="17"/>
  <c r="AB38" i="17"/>
  <c r="AB39" i="17"/>
  <c r="AB40" i="17"/>
  <c r="AB41" i="17"/>
  <c r="AB42" i="17"/>
  <c r="AB43" i="17"/>
  <c r="AB44" i="17"/>
  <c r="AB45" i="17"/>
  <c r="AB46" i="17"/>
  <c r="AB47" i="17"/>
  <c r="AB48" i="17"/>
  <c r="AB49" i="17"/>
  <c r="AB50" i="17"/>
  <c r="AB51" i="17"/>
  <c r="AB52" i="17"/>
  <c r="AB53" i="17"/>
  <c r="AB54" i="17"/>
  <c r="AB55" i="17"/>
  <c r="AB56" i="17"/>
  <c r="AB57" i="17"/>
  <c r="AB58" i="17"/>
  <c r="AB59" i="17"/>
  <c r="AB60" i="17"/>
  <c r="AB61" i="17"/>
  <c r="AB62" i="17"/>
  <c r="AB63" i="17"/>
  <c r="AB64" i="17"/>
  <c r="AB65" i="17"/>
  <c r="AB66" i="17"/>
  <c r="AB67" i="17"/>
  <c r="AB68" i="17"/>
  <c r="AB69" i="17"/>
  <c r="AB70" i="17"/>
  <c r="AB71" i="17"/>
  <c r="AB72" i="17"/>
  <c r="AB73" i="17"/>
  <c r="AB74" i="17"/>
  <c r="AB75" i="17"/>
  <c r="AB76" i="17"/>
  <c r="AB77" i="17"/>
  <c r="AB78" i="17"/>
  <c r="AB79" i="17"/>
  <c r="AB80" i="17"/>
  <c r="AB81" i="17"/>
  <c r="AB82" i="17"/>
  <c r="AB83" i="17"/>
  <c r="AB84" i="17"/>
  <c r="AB85" i="17"/>
  <c r="AB86" i="17"/>
  <c r="AB87" i="17"/>
  <c r="AB88" i="17"/>
  <c r="AB89" i="17"/>
  <c r="AB90" i="17"/>
  <c r="AB91" i="17"/>
  <c r="AB92" i="17"/>
  <c r="AB93" i="17"/>
  <c r="AB94" i="17"/>
  <c r="AB95" i="17"/>
  <c r="AB96" i="17"/>
  <c r="AB97" i="17"/>
  <c r="AB98" i="17"/>
  <c r="AB99" i="17"/>
  <c r="AB100" i="17"/>
  <c r="AB101" i="17"/>
  <c r="AB102" i="17"/>
  <c r="AB103" i="17"/>
  <c r="AB104" i="17"/>
  <c r="AB105" i="17"/>
  <c r="AB5" i="17"/>
  <c r="AB6" i="22"/>
  <c r="AB7" i="22"/>
  <c r="AB8" i="22"/>
  <c r="AB9" i="22"/>
  <c r="AB10" i="22"/>
  <c r="AB11" i="22"/>
  <c r="AB12" i="22"/>
  <c r="AB13" i="22"/>
  <c r="AB14" i="22"/>
  <c r="AB15" i="22"/>
  <c r="AB16" i="22"/>
  <c r="AB17" i="22"/>
  <c r="AB18" i="22"/>
  <c r="AB19" i="22"/>
  <c r="AB20" i="22"/>
  <c r="AB21" i="22"/>
  <c r="AB22" i="22"/>
  <c r="AB23" i="22"/>
  <c r="AB24" i="22"/>
  <c r="AB25" i="22"/>
  <c r="AB26" i="22"/>
  <c r="AB27" i="22"/>
  <c r="AB28" i="22"/>
  <c r="AB29" i="22"/>
  <c r="AB30" i="22"/>
  <c r="AB31" i="22"/>
  <c r="AB32" i="22"/>
  <c r="AB33" i="22"/>
  <c r="AB34" i="22"/>
  <c r="AB35" i="22"/>
  <c r="AB36" i="22"/>
  <c r="AB37" i="22"/>
  <c r="AB38" i="22"/>
  <c r="AB39" i="22"/>
  <c r="AB40" i="22"/>
  <c r="AB41" i="22"/>
  <c r="AB42" i="22"/>
  <c r="AB43" i="22"/>
  <c r="AB44" i="22"/>
  <c r="AB45" i="22"/>
  <c r="AB46" i="22"/>
  <c r="AB47" i="22"/>
  <c r="AB48" i="22"/>
  <c r="AB49" i="22"/>
  <c r="AB50" i="22"/>
  <c r="AB51" i="22"/>
  <c r="AB52" i="22"/>
  <c r="AB53" i="22"/>
  <c r="AB54" i="22"/>
  <c r="AB55" i="22"/>
  <c r="AB56" i="22"/>
  <c r="AB57" i="22"/>
  <c r="AB58" i="22"/>
  <c r="AB59" i="22"/>
  <c r="AB60" i="22"/>
  <c r="AB61" i="22"/>
  <c r="AB62" i="22"/>
  <c r="AB63" i="22"/>
  <c r="AB64" i="22"/>
  <c r="AB65" i="22"/>
  <c r="AB66" i="22"/>
  <c r="AB67" i="22"/>
  <c r="AB68" i="22"/>
  <c r="AB69" i="22"/>
  <c r="AB70" i="22"/>
  <c r="AB71" i="22"/>
  <c r="AB72" i="22"/>
  <c r="AB73" i="22"/>
  <c r="AB74" i="22"/>
  <c r="AB75" i="22"/>
  <c r="AB76" i="22"/>
  <c r="AB77" i="22"/>
  <c r="AB78" i="22"/>
  <c r="AB79" i="22"/>
  <c r="AB80" i="22"/>
  <c r="AB81" i="22"/>
  <c r="AB82" i="22"/>
  <c r="AB83" i="22"/>
  <c r="AB84" i="22"/>
  <c r="AB85" i="22"/>
  <c r="AB86" i="22"/>
  <c r="AB87" i="22"/>
  <c r="AB88" i="22"/>
  <c r="AB89" i="22"/>
  <c r="AB90" i="22"/>
  <c r="AB91" i="22"/>
  <c r="AB92" i="22"/>
  <c r="AB93" i="22"/>
  <c r="AB94" i="22"/>
  <c r="AB95" i="22"/>
  <c r="AB96" i="22"/>
  <c r="AB97" i="22"/>
  <c r="AB98" i="22"/>
  <c r="AB99" i="22"/>
  <c r="AB100" i="22"/>
  <c r="AB101" i="22"/>
  <c r="AB102" i="22"/>
  <c r="AB103" i="22"/>
  <c r="AB104" i="22"/>
  <c r="AB105" i="22"/>
  <c r="AB5" i="22"/>
  <c r="AB6" i="19"/>
  <c r="AB7" i="19"/>
  <c r="AB8" i="19"/>
  <c r="AB9" i="19"/>
  <c r="AB10" i="19"/>
  <c r="AB11" i="19"/>
  <c r="AB12" i="19"/>
  <c r="AB13" i="19"/>
  <c r="AB14" i="19"/>
  <c r="AB15" i="19"/>
  <c r="AB16" i="19"/>
  <c r="AB17" i="19"/>
  <c r="AB18" i="19"/>
  <c r="AB19" i="19"/>
  <c r="AB20" i="19"/>
  <c r="AB21" i="19"/>
  <c r="AB22" i="19"/>
  <c r="AB23" i="19"/>
  <c r="AB24" i="19"/>
  <c r="AB25" i="19"/>
  <c r="AB26" i="19"/>
  <c r="AB27" i="19"/>
  <c r="AB28" i="19"/>
  <c r="AB29" i="19"/>
  <c r="AB30" i="19"/>
  <c r="AB31" i="19"/>
  <c r="AB32" i="19"/>
  <c r="AB33" i="19"/>
  <c r="AB34" i="19"/>
  <c r="AB35" i="19"/>
  <c r="AB36" i="19"/>
  <c r="AB37" i="19"/>
  <c r="AB38" i="19"/>
  <c r="AB39" i="19"/>
  <c r="AB40" i="19"/>
  <c r="AB41" i="19"/>
  <c r="AB42" i="19"/>
  <c r="AB43" i="19"/>
  <c r="AB44" i="19"/>
  <c r="AB45" i="19"/>
  <c r="AB46" i="19"/>
  <c r="AB47" i="19"/>
  <c r="AB48" i="19"/>
  <c r="AB49" i="19"/>
  <c r="AB50" i="19"/>
  <c r="AB51" i="19"/>
  <c r="AB52" i="19"/>
  <c r="AB53" i="19"/>
  <c r="AB54" i="19"/>
  <c r="AB55" i="19"/>
  <c r="AB56" i="19"/>
  <c r="AB57" i="19"/>
  <c r="AB58" i="19"/>
  <c r="AB59" i="19"/>
  <c r="AB60" i="19"/>
  <c r="AB61" i="19"/>
  <c r="AB62" i="19"/>
  <c r="AB63" i="19"/>
  <c r="AB64" i="19"/>
  <c r="AB65" i="19"/>
  <c r="AB66" i="19"/>
  <c r="AB67" i="19"/>
  <c r="AB68" i="19"/>
  <c r="AB69" i="19"/>
  <c r="AB70" i="19"/>
  <c r="AB71" i="19"/>
  <c r="AB72" i="19"/>
  <c r="AB73" i="19"/>
  <c r="AB74" i="19"/>
  <c r="AB75" i="19"/>
  <c r="AB76" i="19"/>
  <c r="AB77" i="19"/>
  <c r="AB78" i="19"/>
  <c r="AB79" i="19"/>
  <c r="AB80" i="19"/>
  <c r="AB81" i="19"/>
  <c r="AB82" i="19"/>
  <c r="AB83" i="19"/>
  <c r="AB84" i="19"/>
  <c r="AB85" i="19"/>
  <c r="AB86" i="19"/>
  <c r="AB87" i="19"/>
  <c r="AB88" i="19"/>
  <c r="AB89" i="19"/>
  <c r="AB90" i="19"/>
  <c r="AB91" i="19"/>
  <c r="AB92" i="19"/>
  <c r="AB93" i="19"/>
  <c r="AB94" i="19"/>
  <c r="AB95" i="19"/>
  <c r="AB96" i="19"/>
  <c r="AB97" i="19"/>
  <c r="AB98" i="19"/>
  <c r="AB99" i="19"/>
  <c r="AB100" i="19"/>
  <c r="AB101" i="19"/>
  <c r="AB102" i="19"/>
  <c r="AB103" i="19"/>
  <c r="AB104" i="19"/>
  <c r="AB105" i="19"/>
  <c r="AB106" i="19"/>
  <c r="AB107" i="19"/>
  <c r="AB5" i="19"/>
  <c r="B125" i="66" l="1"/>
  <c r="E40" i="75"/>
  <c r="Z41" i="75"/>
  <c r="Y41" i="75"/>
  <c r="X41" i="75"/>
  <c r="W41" i="75"/>
  <c r="V41" i="75"/>
  <c r="U41" i="75"/>
  <c r="T41" i="75"/>
  <c r="S41" i="75"/>
  <c r="R41" i="75"/>
  <c r="Q41" i="75"/>
  <c r="P41" i="75"/>
  <c r="O41" i="75"/>
  <c r="N41" i="75"/>
  <c r="M41" i="75"/>
  <c r="L41" i="75"/>
  <c r="K41" i="75"/>
  <c r="J41" i="75"/>
  <c r="I41" i="75"/>
  <c r="H41" i="75"/>
  <c r="G41" i="75"/>
  <c r="F41" i="75"/>
  <c r="E41" i="75"/>
  <c r="D41" i="75"/>
  <c r="C41" i="75"/>
  <c r="B41" i="75"/>
  <c r="AC41" i="75" s="1"/>
  <c r="Z40" i="75"/>
  <c r="Y40" i="75"/>
  <c r="X40" i="75"/>
  <c r="W40" i="75"/>
  <c r="V40" i="75"/>
  <c r="U40" i="75"/>
  <c r="T40" i="75"/>
  <c r="S40" i="75"/>
  <c r="R40" i="75"/>
  <c r="Q40" i="75"/>
  <c r="P40" i="75"/>
  <c r="O40" i="75"/>
  <c r="N40" i="75"/>
  <c r="M40" i="75"/>
  <c r="L40" i="75"/>
  <c r="K40" i="75"/>
  <c r="J40" i="75"/>
  <c r="I40" i="75"/>
  <c r="H40" i="75"/>
  <c r="G40" i="75"/>
  <c r="F40" i="75"/>
  <c r="D40" i="75"/>
  <c r="C40" i="75"/>
  <c r="B40" i="75"/>
  <c r="Z39" i="75"/>
  <c r="Y39" i="75"/>
  <c r="X39" i="75"/>
  <c r="W39" i="75"/>
  <c r="V39" i="75"/>
  <c r="U39" i="75"/>
  <c r="T39" i="75"/>
  <c r="S39" i="75"/>
  <c r="R39" i="75"/>
  <c r="Q39" i="75"/>
  <c r="P39" i="75"/>
  <c r="O39" i="75"/>
  <c r="N39" i="75"/>
  <c r="M39" i="75"/>
  <c r="L39" i="75"/>
  <c r="K39" i="75"/>
  <c r="J39" i="75"/>
  <c r="I39" i="75"/>
  <c r="H39" i="75"/>
  <c r="G39" i="75"/>
  <c r="F39" i="75"/>
  <c r="E39" i="75"/>
  <c r="D39" i="75"/>
  <c r="C39" i="75"/>
  <c r="AC39" i="75" s="1"/>
  <c r="B39" i="75"/>
  <c r="Z38" i="75"/>
  <c r="Y38" i="75"/>
  <c r="X38" i="75"/>
  <c r="W38" i="75"/>
  <c r="V38" i="75"/>
  <c r="U38" i="75"/>
  <c r="T38" i="75"/>
  <c r="S38" i="75"/>
  <c r="R38" i="75"/>
  <c r="Q38" i="75"/>
  <c r="P38" i="75"/>
  <c r="O38" i="75"/>
  <c r="N38" i="75"/>
  <c r="M38" i="75"/>
  <c r="L38" i="75"/>
  <c r="K38" i="75"/>
  <c r="J38" i="75"/>
  <c r="I38" i="75"/>
  <c r="H38" i="75"/>
  <c r="G38" i="75"/>
  <c r="F38" i="75"/>
  <c r="E38" i="75"/>
  <c r="D38" i="75"/>
  <c r="C38" i="75"/>
  <c r="B38" i="75"/>
  <c r="Z36" i="76"/>
  <c r="Y36" i="76"/>
  <c r="X36" i="76"/>
  <c r="W36" i="76"/>
  <c r="V36" i="76"/>
  <c r="U36" i="76"/>
  <c r="T36" i="76"/>
  <c r="S36" i="76"/>
  <c r="R36" i="76"/>
  <c r="Q36" i="76"/>
  <c r="P36" i="76"/>
  <c r="O36" i="76"/>
  <c r="N36" i="76"/>
  <c r="M36" i="76"/>
  <c r="L36" i="76"/>
  <c r="K36" i="76"/>
  <c r="J36" i="76"/>
  <c r="I36" i="76"/>
  <c r="H36" i="76"/>
  <c r="G36" i="76"/>
  <c r="F36" i="76"/>
  <c r="E36" i="76"/>
  <c r="D36" i="76"/>
  <c r="C36" i="76"/>
  <c r="B36" i="76"/>
  <c r="Z35" i="76"/>
  <c r="Y35" i="76"/>
  <c r="X35" i="76"/>
  <c r="W35" i="76"/>
  <c r="V35" i="76"/>
  <c r="U35" i="76"/>
  <c r="T35" i="76"/>
  <c r="S35" i="76"/>
  <c r="R35" i="76"/>
  <c r="Q35" i="76"/>
  <c r="P35" i="76"/>
  <c r="O35" i="76"/>
  <c r="N35" i="76"/>
  <c r="M35" i="76"/>
  <c r="L35" i="76"/>
  <c r="K35" i="76"/>
  <c r="J35" i="76"/>
  <c r="I35" i="76"/>
  <c r="H35" i="76"/>
  <c r="G35" i="76"/>
  <c r="F35" i="76"/>
  <c r="E35" i="76"/>
  <c r="D35" i="76"/>
  <c r="C35" i="76"/>
  <c r="B35" i="76"/>
  <c r="Z34" i="76"/>
  <c r="Y34" i="76"/>
  <c r="X34" i="76"/>
  <c r="W34" i="76"/>
  <c r="V34" i="76"/>
  <c r="U34" i="76"/>
  <c r="T34" i="76"/>
  <c r="S34" i="76"/>
  <c r="R34" i="76"/>
  <c r="Q34" i="76"/>
  <c r="P34" i="76"/>
  <c r="O34" i="76"/>
  <c r="N34" i="76"/>
  <c r="M34" i="76"/>
  <c r="L34" i="76"/>
  <c r="K34" i="76"/>
  <c r="J34" i="76"/>
  <c r="I34" i="76"/>
  <c r="H34" i="76"/>
  <c r="G34" i="76"/>
  <c r="F34" i="76"/>
  <c r="E34" i="76"/>
  <c r="D34" i="76"/>
  <c r="C34" i="76"/>
  <c r="B34" i="76"/>
  <c r="AB34" i="76" s="1"/>
  <c r="Z33" i="76"/>
  <c r="Y33" i="76"/>
  <c r="X33" i="76"/>
  <c r="W33" i="76"/>
  <c r="V33" i="76"/>
  <c r="U33" i="76"/>
  <c r="T33" i="76"/>
  <c r="S33" i="76"/>
  <c r="R33" i="76"/>
  <c r="Q33" i="76"/>
  <c r="P33" i="76"/>
  <c r="O33" i="76"/>
  <c r="N33" i="76"/>
  <c r="M33" i="76"/>
  <c r="L33" i="76"/>
  <c r="K33" i="76"/>
  <c r="J33" i="76"/>
  <c r="I33" i="76"/>
  <c r="H33" i="76"/>
  <c r="G33" i="76"/>
  <c r="F33" i="76"/>
  <c r="E33" i="76"/>
  <c r="D33" i="76"/>
  <c r="C33" i="76"/>
  <c r="B33" i="76"/>
  <c r="Z36" i="77"/>
  <c r="Y36" i="77"/>
  <c r="X36" i="77"/>
  <c r="W36" i="77"/>
  <c r="V36" i="77"/>
  <c r="U36" i="77"/>
  <c r="T36" i="77"/>
  <c r="S36" i="77"/>
  <c r="R36" i="77"/>
  <c r="Q36" i="77"/>
  <c r="P36" i="77"/>
  <c r="O36" i="77"/>
  <c r="N36" i="77"/>
  <c r="M36" i="77"/>
  <c r="L36" i="77"/>
  <c r="K36" i="77"/>
  <c r="J36" i="77"/>
  <c r="I36" i="77"/>
  <c r="H36" i="77"/>
  <c r="G36" i="77"/>
  <c r="F36" i="77"/>
  <c r="E36" i="77"/>
  <c r="D36" i="77"/>
  <c r="C36" i="77"/>
  <c r="B36" i="77"/>
  <c r="AC36" i="77" s="1"/>
  <c r="Z35" i="77"/>
  <c r="Y35" i="77"/>
  <c r="X35" i="77"/>
  <c r="W35" i="77"/>
  <c r="V35" i="77"/>
  <c r="U35" i="77"/>
  <c r="T35" i="77"/>
  <c r="S35" i="77"/>
  <c r="R35" i="77"/>
  <c r="Q35" i="77"/>
  <c r="P35" i="77"/>
  <c r="O35" i="77"/>
  <c r="N35" i="77"/>
  <c r="M35" i="77"/>
  <c r="L35" i="77"/>
  <c r="K35" i="77"/>
  <c r="J35" i="77"/>
  <c r="I35" i="77"/>
  <c r="H35" i="77"/>
  <c r="G35" i="77"/>
  <c r="F35" i="77"/>
  <c r="E35" i="77"/>
  <c r="D35" i="77"/>
  <c r="C35" i="77"/>
  <c r="B35" i="77"/>
  <c r="Z34" i="77"/>
  <c r="Y34" i="77"/>
  <c r="X34" i="77"/>
  <c r="W34" i="77"/>
  <c r="V34" i="77"/>
  <c r="U34" i="77"/>
  <c r="T34" i="77"/>
  <c r="S34" i="77"/>
  <c r="R34" i="77"/>
  <c r="Q34" i="77"/>
  <c r="P34" i="77"/>
  <c r="O34" i="77"/>
  <c r="N34" i="77"/>
  <c r="M34" i="77"/>
  <c r="L34" i="77"/>
  <c r="K34" i="77"/>
  <c r="J34" i="77"/>
  <c r="I34" i="77"/>
  <c r="H34" i="77"/>
  <c r="G34" i="77"/>
  <c r="F34" i="77"/>
  <c r="E34" i="77"/>
  <c r="D34" i="77"/>
  <c r="C34" i="77"/>
  <c r="B34" i="77"/>
  <c r="Z33" i="77"/>
  <c r="Y33" i="77"/>
  <c r="X33" i="77"/>
  <c r="W33" i="77"/>
  <c r="V33" i="77"/>
  <c r="U33" i="77"/>
  <c r="T33" i="77"/>
  <c r="S33" i="77"/>
  <c r="R33" i="77"/>
  <c r="Q33" i="77"/>
  <c r="P33" i="77"/>
  <c r="O33" i="77"/>
  <c r="N33" i="77"/>
  <c r="M33" i="77"/>
  <c r="L33" i="77"/>
  <c r="K33" i="77"/>
  <c r="J33" i="77"/>
  <c r="I33" i="77"/>
  <c r="H33" i="77"/>
  <c r="G33" i="77"/>
  <c r="F33" i="77"/>
  <c r="E33" i="77"/>
  <c r="D33" i="77"/>
  <c r="C33" i="77"/>
  <c r="B33" i="77"/>
  <c r="Z44" i="78"/>
  <c r="Y44" i="78"/>
  <c r="X44" i="78"/>
  <c r="W44" i="78"/>
  <c r="V44" i="78"/>
  <c r="U44" i="78"/>
  <c r="T44" i="78"/>
  <c r="S44" i="78"/>
  <c r="R44" i="78"/>
  <c r="Q44" i="78"/>
  <c r="P44" i="78"/>
  <c r="O44" i="78"/>
  <c r="N44" i="78"/>
  <c r="M44" i="78"/>
  <c r="L44" i="78"/>
  <c r="K44" i="78"/>
  <c r="J44" i="78"/>
  <c r="I44" i="78"/>
  <c r="H44" i="78"/>
  <c r="G44" i="78"/>
  <c r="F44" i="78"/>
  <c r="E44" i="78"/>
  <c r="D44" i="78"/>
  <c r="C44" i="78"/>
  <c r="B44" i="78"/>
  <c r="Z43" i="78"/>
  <c r="Y43" i="78"/>
  <c r="X43" i="78"/>
  <c r="W43" i="78"/>
  <c r="V43" i="78"/>
  <c r="U43" i="78"/>
  <c r="T43" i="78"/>
  <c r="S43" i="78"/>
  <c r="R43" i="78"/>
  <c r="Q43" i="78"/>
  <c r="P43" i="78"/>
  <c r="O43" i="78"/>
  <c r="N43" i="78"/>
  <c r="M43" i="78"/>
  <c r="L43" i="78"/>
  <c r="K43" i="78"/>
  <c r="J43" i="78"/>
  <c r="I43" i="78"/>
  <c r="H43" i="78"/>
  <c r="G43" i="78"/>
  <c r="F43" i="78"/>
  <c r="E43" i="78"/>
  <c r="D43" i="78"/>
  <c r="C43" i="78"/>
  <c r="B43" i="78"/>
  <c r="Z42" i="78"/>
  <c r="Y42" i="78"/>
  <c r="X42" i="78"/>
  <c r="W42" i="78"/>
  <c r="V42" i="78"/>
  <c r="U42" i="78"/>
  <c r="T42" i="78"/>
  <c r="S42" i="78"/>
  <c r="R42" i="78"/>
  <c r="Q42" i="78"/>
  <c r="P42" i="78"/>
  <c r="O42" i="78"/>
  <c r="N42" i="78"/>
  <c r="M42" i="78"/>
  <c r="L42" i="78"/>
  <c r="K42" i="78"/>
  <c r="J42" i="78"/>
  <c r="I42" i="78"/>
  <c r="H42" i="78"/>
  <c r="G42" i="78"/>
  <c r="F42" i="78"/>
  <c r="E42" i="78"/>
  <c r="D42" i="78"/>
  <c r="C42" i="78"/>
  <c r="B42" i="78"/>
  <c r="Z41" i="78"/>
  <c r="Y41" i="78"/>
  <c r="X41" i="78"/>
  <c r="W41" i="78"/>
  <c r="V41" i="78"/>
  <c r="U41" i="78"/>
  <c r="T41" i="78"/>
  <c r="S41" i="78"/>
  <c r="R41" i="78"/>
  <c r="Q41" i="78"/>
  <c r="P41" i="78"/>
  <c r="O41" i="78"/>
  <c r="N41" i="78"/>
  <c r="M41" i="78"/>
  <c r="L41" i="78"/>
  <c r="K41" i="78"/>
  <c r="J41" i="78"/>
  <c r="I41" i="78"/>
  <c r="H41" i="78"/>
  <c r="G41" i="78"/>
  <c r="F41" i="78"/>
  <c r="E41" i="78"/>
  <c r="D41" i="78"/>
  <c r="C41" i="78"/>
  <c r="B41" i="78"/>
  <c r="AB41" i="78" s="1"/>
  <c r="Z36" i="79"/>
  <c r="Y36" i="79"/>
  <c r="X36" i="79"/>
  <c r="W36" i="79"/>
  <c r="V36" i="79"/>
  <c r="U36" i="79"/>
  <c r="T36" i="79"/>
  <c r="S36" i="79"/>
  <c r="R36" i="79"/>
  <c r="Q36" i="79"/>
  <c r="P36" i="79"/>
  <c r="O36" i="79"/>
  <c r="N36" i="79"/>
  <c r="M36" i="79"/>
  <c r="L36" i="79"/>
  <c r="K36" i="79"/>
  <c r="J36" i="79"/>
  <c r="I36" i="79"/>
  <c r="H36" i="79"/>
  <c r="G36" i="79"/>
  <c r="F36" i="79"/>
  <c r="E36" i="79"/>
  <c r="D36" i="79"/>
  <c r="C36" i="79"/>
  <c r="B36" i="79"/>
  <c r="Z35" i="79"/>
  <c r="Y35" i="79"/>
  <c r="X35" i="79"/>
  <c r="W35" i="79"/>
  <c r="V35" i="79"/>
  <c r="U35" i="79"/>
  <c r="T35" i="79"/>
  <c r="S35" i="79"/>
  <c r="R35" i="79"/>
  <c r="Q35" i="79"/>
  <c r="P35" i="79"/>
  <c r="O35" i="79"/>
  <c r="N35" i="79"/>
  <c r="M35" i="79"/>
  <c r="L35" i="79"/>
  <c r="K35" i="79"/>
  <c r="J35" i="79"/>
  <c r="I35" i="79"/>
  <c r="H35" i="79"/>
  <c r="G35" i="79"/>
  <c r="F35" i="79"/>
  <c r="E35" i="79"/>
  <c r="D35" i="79"/>
  <c r="C35" i="79"/>
  <c r="B35" i="79"/>
  <c r="Z34" i="79"/>
  <c r="Y34" i="79"/>
  <c r="X34" i="79"/>
  <c r="W34" i="79"/>
  <c r="V34" i="79"/>
  <c r="U34" i="79"/>
  <c r="T34" i="79"/>
  <c r="S34" i="79"/>
  <c r="R34" i="79"/>
  <c r="Q34" i="79"/>
  <c r="P34" i="79"/>
  <c r="O34" i="79"/>
  <c r="N34" i="79"/>
  <c r="M34" i="79"/>
  <c r="L34" i="79"/>
  <c r="K34" i="79"/>
  <c r="J34" i="79"/>
  <c r="I34" i="79"/>
  <c r="H34" i="79"/>
  <c r="G34" i="79"/>
  <c r="F34" i="79"/>
  <c r="E34" i="79"/>
  <c r="D34" i="79"/>
  <c r="C34" i="79"/>
  <c r="B34" i="79"/>
  <c r="Z33" i="79"/>
  <c r="Y33" i="79"/>
  <c r="X33" i="79"/>
  <c r="W33" i="79"/>
  <c r="V33" i="79"/>
  <c r="U33" i="79"/>
  <c r="T33" i="79"/>
  <c r="S33" i="79"/>
  <c r="R33" i="79"/>
  <c r="Q33" i="79"/>
  <c r="P33" i="79"/>
  <c r="O33" i="79"/>
  <c r="N33" i="79"/>
  <c r="M33" i="79"/>
  <c r="L33" i="79"/>
  <c r="K33" i="79"/>
  <c r="J33" i="79"/>
  <c r="I33" i="79"/>
  <c r="H33" i="79"/>
  <c r="G33" i="79"/>
  <c r="F33" i="79"/>
  <c r="E33" i="79"/>
  <c r="D33" i="79"/>
  <c r="C33" i="79"/>
  <c r="B33" i="79"/>
  <c r="Z40" i="80"/>
  <c r="Y40" i="80"/>
  <c r="X40" i="80"/>
  <c r="W40" i="80"/>
  <c r="V40" i="80"/>
  <c r="U40" i="80"/>
  <c r="T40" i="80"/>
  <c r="S40" i="80"/>
  <c r="R40" i="80"/>
  <c r="Q40" i="80"/>
  <c r="P40" i="80"/>
  <c r="O40" i="80"/>
  <c r="N40" i="80"/>
  <c r="M40" i="80"/>
  <c r="L40" i="80"/>
  <c r="K40" i="80"/>
  <c r="J40" i="80"/>
  <c r="I40" i="80"/>
  <c r="H40" i="80"/>
  <c r="G40" i="80"/>
  <c r="F40" i="80"/>
  <c r="E40" i="80"/>
  <c r="D40" i="80"/>
  <c r="C40" i="80"/>
  <c r="B40" i="80"/>
  <c r="Z39" i="80"/>
  <c r="Y39" i="80"/>
  <c r="X39" i="80"/>
  <c r="W39" i="80"/>
  <c r="V39" i="80"/>
  <c r="U39" i="80"/>
  <c r="T39" i="80"/>
  <c r="S39" i="80"/>
  <c r="R39" i="80"/>
  <c r="Q39" i="80"/>
  <c r="P39" i="80"/>
  <c r="O39" i="80"/>
  <c r="N39" i="80"/>
  <c r="M39" i="80"/>
  <c r="L39" i="80"/>
  <c r="K39" i="80"/>
  <c r="J39" i="80"/>
  <c r="I39" i="80"/>
  <c r="H39" i="80"/>
  <c r="G39" i="80"/>
  <c r="F39" i="80"/>
  <c r="E39" i="80"/>
  <c r="D39" i="80"/>
  <c r="C39" i="80"/>
  <c r="B39" i="80"/>
  <c r="Z38" i="80"/>
  <c r="Y38" i="80"/>
  <c r="X38" i="80"/>
  <c r="W38" i="80"/>
  <c r="V38" i="80"/>
  <c r="U38" i="80"/>
  <c r="T38" i="80"/>
  <c r="S38" i="80"/>
  <c r="R38" i="80"/>
  <c r="Q38" i="80"/>
  <c r="P38" i="80"/>
  <c r="O38" i="80"/>
  <c r="N38" i="80"/>
  <c r="M38" i="80"/>
  <c r="L38" i="80"/>
  <c r="K38" i="80"/>
  <c r="J38" i="80"/>
  <c r="I38" i="80"/>
  <c r="H38" i="80"/>
  <c r="G38" i="80"/>
  <c r="F38" i="80"/>
  <c r="E38" i="80"/>
  <c r="D38" i="80"/>
  <c r="C38" i="80"/>
  <c r="B38" i="80"/>
  <c r="Z37" i="80"/>
  <c r="Y37" i="80"/>
  <c r="X37" i="80"/>
  <c r="W37" i="80"/>
  <c r="V37" i="80"/>
  <c r="U37" i="80"/>
  <c r="T37" i="80"/>
  <c r="S37" i="80"/>
  <c r="R37" i="80"/>
  <c r="Q37" i="80"/>
  <c r="P37" i="80"/>
  <c r="O37" i="80"/>
  <c r="N37" i="80"/>
  <c r="M37" i="80"/>
  <c r="L37" i="80"/>
  <c r="K37" i="80"/>
  <c r="J37" i="80"/>
  <c r="I37" i="80"/>
  <c r="H37" i="80"/>
  <c r="G37" i="80"/>
  <c r="F37" i="80"/>
  <c r="E37" i="80"/>
  <c r="D37" i="80"/>
  <c r="C37" i="80"/>
  <c r="B37" i="80"/>
  <c r="AB37" i="80" s="1"/>
  <c r="Z40" i="81"/>
  <c r="Y40" i="81"/>
  <c r="X40" i="81"/>
  <c r="W40" i="81"/>
  <c r="V40" i="81"/>
  <c r="U40" i="81"/>
  <c r="T40" i="81"/>
  <c r="S40" i="81"/>
  <c r="R40" i="81"/>
  <c r="Q40" i="81"/>
  <c r="P40" i="81"/>
  <c r="O40" i="81"/>
  <c r="N40" i="81"/>
  <c r="M40" i="81"/>
  <c r="L40" i="81"/>
  <c r="K40" i="81"/>
  <c r="J40" i="81"/>
  <c r="I40" i="81"/>
  <c r="H40" i="81"/>
  <c r="G40" i="81"/>
  <c r="F40" i="81"/>
  <c r="E40" i="81"/>
  <c r="D40" i="81"/>
  <c r="C40" i="81"/>
  <c r="AB40" i="81" s="1"/>
  <c r="B40" i="81"/>
  <c r="Z39" i="81"/>
  <c r="Y39" i="81"/>
  <c r="X39" i="81"/>
  <c r="W39" i="81"/>
  <c r="V39" i="81"/>
  <c r="U39" i="81"/>
  <c r="T39" i="81"/>
  <c r="S39" i="81"/>
  <c r="R39" i="81"/>
  <c r="Q39" i="81"/>
  <c r="P39" i="81"/>
  <c r="O39" i="81"/>
  <c r="N39" i="81"/>
  <c r="M39" i="81"/>
  <c r="L39" i="81"/>
  <c r="K39" i="81"/>
  <c r="J39" i="81"/>
  <c r="I39" i="81"/>
  <c r="H39" i="81"/>
  <c r="G39" i="81"/>
  <c r="F39" i="81"/>
  <c r="E39" i="81"/>
  <c r="D39" i="81"/>
  <c r="AC39" i="81" s="1"/>
  <c r="C39" i="81"/>
  <c r="B39" i="81"/>
  <c r="Z38" i="81"/>
  <c r="Y38" i="81"/>
  <c r="X38" i="81"/>
  <c r="W38" i="81"/>
  <c r="V38" i="81"/>
  <c r="U38" i="81"/>
  <c r="T38" i="81"/>
  <c r="S38" i="81"/>
  <c r="R38" i="81"/>
  <c r="Q38" i="81"/>
  <c r="P38" i="81"/>
  <c r="O38" i="81"/>
  <c r="N38" i="81"/>
  <c r="M38" i="81"/>
  <c r="L38" i="81"/>
  <c r="K38" i="81"/>
  <c r="J38" i="81"/>
  <c r="I38" i="81"/>
  <c r="H38" i="81"/>
  <c r="G38" i="81"/>
  <c r="F38" i="81"/>
  <c r="E38" i="81"/>
  <c r="D38" i="81"/>
  <c r="C38" i="81"/>
  <c r="B38" i="81"/>
  <c r="Z37" i="81"/>
  <c r="Y37" i="81"/>
  <c r="X37" i="81"/>
  <c r="W37" i="81"/>
  <c r="V37" i="81"/>
  <c r="U37" i="81"/>
  <c r="T37" i="81"/>
  <c r="S37" i="81"/>
  <c r="R37" i="81"/>
  <c r="Q37" i="81"/>
  <c r="P37" i="81"/>
  <c r="O37" i="81"/>
  <c r="N37" i="81"/>
  <c r="M37" i="81"/>
  <c r="L37" i="81"/>
  <c r="K37" i="81"/>
  <c r="J37" i="81"/>
  <c r="I37" i="81"/>
  <c r="H37" i="81"/>
  <c r="G37" i="81"/>
  <c r="F37" i="81"/>
  <c r="E37" i="81"/>
  <c r="D37" i="81"/>
  <c r="C37" i="81"/>
  <c r="B37" i="81"/>
  <c r="Z37" i="82"/>
  <c r="Y37" i="82"/>
  <c r="X37" i="82"/>
  <c r="W37" i="82"/>
  <c r="V37" i="82"/>
  <c r="U37" i="82"/>
  <c r="T37" i="82"/>
  <c r="S37" i="82"/>
  <c r="R37" i="82"/>
  <c r="Q37" i="82"/>
  <c r="P37" i="82"/>
  <c r="O37" i="82"/>
  <c r="N37" i="82"/>
  <c r="M37" i="82"/>
  <c r="L37" i="82"/>
  <c r="K37" i="82"/>
  <c r="J37" i="82"/>
  <c r="I37" i="82"/>
  <c r="H37" i="82"/>
  <c r="G37" i="82"/>
  <c r="F37" i="82"/>
  <c r="E37" i="82"/>
  <c r="D37" i="82"/>
  <c r="C37" i="82"/>
  <c r="B37" i="82"/>
  <c r="Z36" i="82"/>
  <c r="Y36" i="82"/>
  <c r="X36" i="82"/>
  <c r="W36" i="82"/>
  <c r="V36" i="82"/>
  <c r="U36" i="82"/>
  <c r="T36" i="82"/>
  <c r="S36" i="82"/>
  <c r="R36" i="82"/>
  <c r="Q36" i="82"/>
  <c r="P36" i="82"/>
  <c r="O36" i="82"/>
  <c r="N36" i="82"/>
  <c r="M36" i="82"/>
  <c r="L36" i="82"/>
  <c r="K36" i="82"/>
  <c r="J36" i="82"/>
  <c r="I36" i="82"/>
  <c r="H36" i="82"/>
  <c r="G36" i="82"/>
  <c r="F36" i="82"/>
  <c r="E36" i="82"/>
  <c r="D36" i="82"/>
  <c r="C36" i="82"/>
  <c r="B36" i="82"/>
  <c r="Z35" i="82"/>
  <c r="Y35" i="82"/>
  <c r="X35" i="82"/>
  <c r="W35" i="82"/>
  <c r="V35" i="82"/>
  <c r="U35" i="82"/>
  <c r="T35" i="82"/>
  <c r="S35" i="82"/>
  <c r="R35" i="82"/>
  <c r="Q35" i="82"/>
  <c r="P35" i="82"/>
  <c r="O35" i="82"/>
  <c r="N35" i="82"/>
  <c r="M35" i="82"/>
  <c r="L35" i="82"/>
  <c r="K35" i="82"/>
  <c r="J35" i="82"/>
  <c r="I35" i="82"/>
  <c r="H35" i="82"/>
  <c r="G35" i="82"/>
  <c r="F35" i="82"/>
  <c r="E35" i="82"/>
  <c r="D35" i="82"/>
  <c r="C35" i="82"/>
  <c r="B35" i="82"/>
  <c r="Z34" i="82"/>
  <c r="Y34" i="82"/>
  <c r="X34" i="82"/>
  <c r="W34" i="82"/>
  <c r="V34" i="82"/>
  <c r="U34" i="82"/>
  <c r="T34" i="82"/>
  <c r="S34" i="82"/>
  <c r="R34" i="82"/>
  <c r="Q34" i="82"/>
  <c r="P34" i="82"/>
  <c r="O34" i="82"/>
  <c r="N34" i="82"/>
  <c r="M34" i="82"/>
  <c r="L34" i="82"/>
  <c r="K34" i="82"/>
  <c r="J34" i="82"/>
  <c r="I34" i="82"/>
  <c r="H34" i="82"/>
  <c r="G34" i="82"/>
  <c r="F34" i="82"/>
  <c r="E34" i="82"/>
  <c r="D34" i="82"/>
  <c r="C34" i="82"/>
  <c r="B34" i="82"/>
  <c r="Z36" i="70"/>
  <c r="Y36" i="70"/>
  <c r="X36" i="70"/>
  <c r="W36" i="70"/>
  <c r="V36" i="70"/>
  <c r="U36" i="70"/>
  <c r="T36" i="70"/>
  <c r="S36" i="70"/>
  <c r="R36" i="70"/>
  <c r="K36" i="70"/>
  <c r="J36" i="70"/>
  <c r="I36" i="70"/>
  <c r="H36" i="70"/>
  <c r="G36" i="70"/>
  <c r="F36" i="70"/>
  <c r="E36" i="70"/>
  <c r="D36" i="70"/>
  <c r="C36" i="70"/>
  <c r="B36" i="70"/>
  <c r="Z35" i="70"/>
  <c r="Y35" i="70"/>
  <c r="X35" i="70"/>
  <c r="W35" i="70"/>
  <c r="V35" i="70"/>
  <c r="U35" i="70"/>
  <c r="T35" i="70"/>
  <c r="S35" i="70"/>
  <c r="R35" i="70"/>
  <c r="K35" i="70"/>
  <c r="J35" i="70"/>
  <c r="I35" i="70"/>
  <c r="H35" i="70"/>
  <c r="G35" i="70"/>
  <c r="F35" i="70"/>
  <c r="E35" i="70"/>
  <c r="D35" i="70"/>
  <c r="C35" i="70"/>
  <c r="B35" i="70"/>
  <c r="Z34" i="70"/>
  <c r="Y34" i="70"/>
  <c r="X34" i="70"/>
  <c r="W34" i="70"/>
  <c r="V34" i="70"/>
  <c r="U34" i="70"/>
  <c r="T34" i="70"/>
  <c r="S34" i="70"/>
  <c r="R34" i="70"/>
  <c r="K34" i="70"/>
  <c r="J34" i="70"/>
  <c r="I34" i="70"/>
  <c r="H34" i="70"/>
  <c r="G34" i="70"/>
  <c r="F34" i="70"/>
  <c r="E34" i="70"/>
  <c r="D34" i="70"/>
  <c r="C34" i="70"/>
  <c r="B34" i="70"/>
  <c r="Z33" i="70"/>
  <c r="Y33" i="70"/>
  <c r="X33" i="70"/>
  <c r="W33" i="70"/>
  <c r="V33" i="70"/>
  <c r="U33" i="70"/>
  <c r="T33" i="70"/>
  <c r="S33" i="70"/>
  <c r="R33" i="70"/>
  <c r="K33" i="70"/>
  <c r="J33" i="70"/>
  <c r="I33" i="70"/>
  <c r="H33" i="70"/>
  <c r="G33" i="70"/>
  <c r="F33" i="70"/>
  <c r="E33" i="70"/>
  <c r="D33" i="70"/>
  <c r="C33" i="70"/>
  <c r="B33" i="70"/>
  <c r="Y36" i="71"/>
  <c r="X36" i="71"/>
  <c r="W36" i="71"/>
  <c r="V36" i="71"/>
  <c r="U36" i="71"/>
  <c r="T36" i="71"/>
  <c r="S36" i="71"/>
  <c r="R36" i="71"/>
  <c r="Q36" i="71"/>
  <c r="P36" i="71"/>
  <c r="O36" i="71"/>
  <c r="N36" i="71"/>
  <c r="M36" i="71"/>
  <c r="L36" i="71"/>
  <c r="K36" i="71"/>
  <c r="J36" i="71"/>
  <c r="I36" i="71"/>
  <c r="H36" i="71"/>
  <c r="G36" i="71"/>
  <c r="F36" i="71"/>
  <c r="E36" i="71"/>
  <c r="D36" i="71"/>
  <c r="C36" i="71"/>
  <c r="B36" i="71"/>
  <c r="Y35" i="71"/>
  <c r="X35" i="71"/>
  <c r="W35" i="71"/>
  <c r="V35" i="71"/>
  <c r="U35" i="71"/>
  <c r="T35" i="71"/>
  <c r="S35" i="71"/>
  <c r="R35" i="71"/>
  <c r="Q35" i="71"/>
  <c r="P35" i="71"/>
  <c r="O35" i="71"/>
  <c r="N35" i="71"/>
  <c r="M35" i="71"/>
  <c r="L35" i="71"/>
  <c r="K35" i="71"/>
  <c r="J35" i="71"/>
  <c r="I35" i="71"/>
  <c r="H35" i="71"/>
  <c r="G35" i="71"/>
  <c r="F35" i="71"/>
  <c r="E35" i="71"/>
  <c r="D35" i="71"/>
  <c r="C35" i="71"/>
  <c r="B35" i="71"/>
  <c r="Y34" i="71"/>
  <c r="X34" i="71"/>
  <c r="W34" i="71"/>
  <c r="V34" i="71"/>
  <c r="U34" i="71"/>
  <c r="T34" i="71"/>
  <c r="S34" i="71"/>
  <c r="R34" i="71"/>
  <c r="Q34" i="71"/>
  <c r="P34" i="71"/>
  <c r="O34" i="71"/>
  <c r="N34" i="71"/>
  <c r="M34" i="71"/>
  <c r="L34" i="71"/>
  <c r="K34" i="71"/>
  <c r="J34" i="71"/>
  <c r="I34" i="71"/>
  <c r="H34" i="71"/>
  <c r="G34" i="71"/>
  <c r="F34" i="71"/>
  <c r="E34" i="71"/>
  <c r="D34" i="71"/>
  <c r="C34" i="71"/>
  <c r="B34" i="71"/>
  <c r="Y33" i="71"/>
  <c r="X33" i="71"/>
  <c r="W33" i="71"/>
  <c r="V33" i="71"/>
  <c r="U33" i="71"/>
  <c r="T33" i="71"/>
  <c r="S33" i="71"/>
  <c r="R33" i="71"/>
  <c r="Q33" i="71"/>
  <c r="P33" i="71"/>
  <c r="O33" i="71"/>
  <c r="N33" i="71"/>
  <c r="M33" i="71"/>
  <c r="L33" i="71"/>
  <c r="K33" i="71"/>
  <c r="J33" i="71"/>
  <c r="I33" i="71"/>
  <c r="H33" i="71"/>
  <c r="G33" i="71"/>
  <c r="F33" i="71"/>
  <c r="E33" i="71"/>
  <c r="D33" i="71"/>
  <c r="C33" i="71"/>
  <c r="B33" i="71"/>
  <c r="S36" i="72"/>
  <c r="R36" i="72"/>
  <c r="Q36" i="72"/>
  <c r="P36" i="72"/>
  <c r="O36" i="72"/>
  <c r="N36" i="72"/>
  <c r="M36" i="72"/>
  <c r="L36" i="72"/>
  <c r="K36" i="72"/>
  <c r="J36" i="72"/>
  <c r="I36" i="72"/>
  <c r="H36" i="72"/>
  <c r="G36" i="72"/>
  <c r="F36" i="72"/>
  <c r="E36" i="72"/>
  <c r="D36" i="72"/>
  <c r="C36" i="72"/>
  <c r="B36" i="72"/>
  <c r="S35" i="72"/>
  <c r="R35" i="72"/>
  <c r="Q35" i="72"/>
  <c r="P35" i="72"/>
  <c r="O35" i="72"/>
  <c r="N35" i="72"/>
  <c r="M35" i="72"/>
  <c r="L35" i="72"/>
  <c r="K35" i="72"/>
  <c r="J35" i="72"/>
  <c r="I35" i="72"/>
  <c r="H35" i="72"/>
  <c r="G35" i="72"/>
  <c r="F35" i="72"/>
  <c r="E35" i="72"/>
  <c r="D35" i="72"/>
  <c r="C35" i="72"/>
  <c r="B35" i="72"/>
  <c r="S34" i="72"/>
  <c r="R34" i="72"/>
  <c r="Q34" i="72"/>
  <c r="P34" i="72"/>
  <c r="O34" i="72"/>
  <c r="N34" i="72"/>
  <c r="M34" i="72"/>
  <c r="L34" i="72"/>
  <c r="K34" i="72"/>
  <c r="J34" i="72"/>
  <c r="I34" i="72"/>
  <c r="H34" i="72"/>
  <c r="G34" i="72"/>
  <c r="F34" i="72"/>
  <c r="E34" i="72"/>
  <c r="D34" i="72"/>
  <c r="C34" i="72"/>
  <c r="B34" i="72"/>
  <c r="S33" i="72"/>
  <c r="R33" i="72"/>
  <c r="Q33" i="72"/>
  <c r="P33" i="72"/>
  <c r="O33" i="72"/>
  <c r="N33" i="72"/>
  <c r="M33" i="72"/>
  <c r="L33" i="72"/>
  <c r="K33" i="72"/>
  <c r="J33" i="72"/>
  <c r="I33" i="72"/>
  <c r="H33" i="72"/>
  <c r="G33" i="72"/>
  <c r="F33" i="72"/>
  <c r="E33" i="72"/>
  <c r="D33" i="72"/>
  <c r="C33" i="72"/>
  <c r="B33" i="72"/>
  <c r="Z36" i="73"/>
  <c r="Y36" i="73"/>
  <c r="X36" i="73"/>
  <c r="W36" i="73"/>
  <c r="V36" i="73"/>
  <c r="U36" i="73"/>
  <c r="T36" i="73"/>
  <c r="S36" i="73"/>
  <c r="R36" i="73"/>
  <c r="Q36" i="73"/>
  <c r="P36" i="73"/>
  <c r="O36" i="73"/>
  <c r="N36" i="73"/>
  <c r="M36" i="73"/>
  <c r="L36" i="73"/>
  <c r="K36" i="73"/>
  <c r="J36" i="73"/>
  <c r="I36" i="73"/>
  <c r="H36" i="73"/>
  <c r="G36" i="73"/>
  <c r="F36" i="73"/>
  <c r="E36" i="73"/>
  <c r="D36" i="73"/>
  <c r="C36" i="73"/>
  <c r="B36" i="73"/>
  <c r="Z35" i="73"/>
  <c r="Y35" i="73"/>
  <c r="X35" i="73"/>
  <c r="W35" i="73"/>
  <c r="V35" i="73"/>
  <c r="U35" i="73"/>
  <c r="T35" i="73"/>
  <c r="S35" i="73"/>
  <c r="R35" i="73"/>
  <c r="Q35" i="73"/>
  <c r="P35" i="73"/>
  <c r="O35" i="73"/>
  <c r="N35" i="73"/>
  <c r="M35" i="73"/>
  <c r="L35" i="73"/>
  <c r="K35" i="73"/>
  <c r="J35" i="73"/>
  <c r="I35" i="73"/>
  <c r="H35" i="73"/>
  <c r="G35" i="73"/>
  <c r="F35" i="73"/>
  <c r="E35" i="73"/>
  <c r="D35" i="73"/>
  <c r="C35" i="73"/>
  <c r="B35" i="73"/>
  <c r="Z34" i="73"/>
  <c r="Y34" i="73"/>
  <c r="X34" i="73"/>
  <c r="W34" i="73"/>
  <c r="V34" i="73"/>
  <c r="U34" i="73"/>
  <c r="T34" i="73"/>
  <c r="S34" i="73"/>
  <c r="R34" i="73"/>
  <c r="Q34" i="73"/>
  <c r="P34" i="73"/>
  <c r="O34" i="73"/>
  <c r="N34" i="73"/>
  <c r="M34" i="73"/>
  <c r="L34" i="73"/>
  <c r="K34" i="73"/>
  <c r="J34" i="73"/>
  <c r="I34" i="73"/>
  <c r="H34" i="73"/>
  <c r="G34" i="73"/>
  <c r="F34" i="73"/>
  <c r="E34" i="73"/>
  <c r="D34" i="73"/>
  <c r="C34" i="73"/>
  <c r="B34" i="73"/>
  <c r="AC34" i="73" s="1"/>
  <c r="Z33" i="73"/>
  <c r="Y33" i="73"/>
  <c r="X33" i="73"/>
  <c r="W33" i="73"/>
  <c r="V33" i="73"/>
  <c r="U33" i="73"/>
  <c r="T33" i="73"/>
  <c r="S33" i="73"/>
  <c r="R33" i="73"/>
  <c r="Q33" i="73"/>
  <c r="P33" i="73"/>
  <c r="O33" i="73"/>
  <c r="N33" i="73"/>
  <c r="M33" i="73"/>
  <c r="L33" i="73"/>
  <c r="K33" i="73"/>
  <c r="J33" i="73"/>
  <c r="I33" i="73"/>
  <c r="H33" i="73"/>
  <c r="G33" i="73"/>
  <c r="F33" i="73"/>
  <c r="E33" i="73"/>
  <c r="D33" i="73"/>
  <c r="C33" i="73"/>
  <c r="B33" i="73"/>
  <c r="Z40" i="74"/>
  <c r="Y40" i="74"/>
  <c r="X40" i="74"/>
  <c r="W40" i="74"/>
  <c r="V40" i="74"/>
  <c r="U40" i="74"/>
  <c r="T40" i="74"/>
  <c r="S40" i="74"/>
  <c r="R40" i="74"/>
  <c r="Q40" i="74"/>
  <c r="P40" i="74"/>
  <c r="O40" i="74"/>
  <c r="N40" i="74"/>
  <c r="M40" i="74"/>
  <c r="L40" i="74"/>
  <c r="K40" i="74"/>
  <c r="J40" i="74"/>
  <c r="I40" i="74"/>
  <c r="H40" i="74"/>
  <c r="G40" i="74"/>
  <c r="F40" i="74"/>
  <c r="E40" i="74"/>
  <c r="D40" i="74"/>
  <c r="C40" i="74"/>
  <c r="B40" i="74"/>
  <c r="Z39" i="74"/>
  <c r="Y39" i="74"/>
  <c r="X39" i="74"/>
  <c r="W39" i="74"/>
  <c r="V39" i="74"/>
  <c r="U39" i="74"/>
  <c r="T39" i="74"/>
  <c r="S39" i="74"/>
  <c r="R39" i="74"/>
  <c r="Q39" i="74"/>
  <c r="P39" i="74"/>
  <c r="O39" i="74"/>
  <c r="N39" i="74"/>
  <c r="M39" i="74"/>
  <c r="L39" i="74"/>
  <c r="K39" i="74"/>
  <c r="J39" i="74"/>
  <c r="I39" i="74"/>
  <c r="H39" i="74"/>
  <c r="G39" i="74"/>
  <c r="F39" i="74"/>
  <c r="E39" i="74"/>
  <c r="D39" i="74"/>
  <c r="C39" i="74"/>
  <c r="B39" i="74"/>
  <c r="Z38" i="74"/>
  <c r="Y38" i="74"/>
  <c r="X38" i="74"/>
  <c r="W38" i="74"/>
  <c r="V38" i="74"/>
  <c r="U38" i="74"/>
  <c r="T38" i="74"/>
  <c r="S38" i="74"/>
  <c r="R38" i="74"/>
  <c r="Q38" i="74"/>
  <c r="P38" i="74"/>
  <c r="O38" i="74"/>
  <c r="N38" i="74"/>
  <c r="M38" i="74"/>
  <c r="L38" i="74"/>
  <c r="K38" i="74"/>
  <c r="J38" i="74"/>
  <c r="I38" i="74"/>
  <c r="H38" i="74"/>
  <c r="G38" i="74"/>
  <c r="F38" i="74"/>
  <c r="E38" i="74"/>
  <c r="D38" i="74"/>
  <c r="C38" i="74"/>
  <c r="B38" i="74"/>
  <c r="Z37" i="74"/>
  <c r="Y37" i="74"/>
  <c r="X37" i="74"/>
  <c r="W37" i="74"/>
  <c r="V37" i="74"/>
  <c r="U37" i="74"/>
  <c r="T37" i="74"/>
  <c r="S37" i="74"/>
  <c r="R37" i="74"/>
  <c r="Q37" i="74"/>
  <c r="P37" i="74"/>
  <c r="O37" i="74"/>
  <c r="N37" i="74"/>
  <c r="M37" i="74"/>
  <c r="L37" i="74"/>
  <c r="K37" i="74"/>
  <c r="J37" i="74"/>
  <c r="I37" i="74"/>
  <c r="H37" i="74"/>
  <c r="G37" i="74"/>
  <c r="F37" i="74"/>
  <c r="E37" i="74"/>
  <c r="D37" i="74"/>
  <c r="C37" i="74"/>
  <c r="B37" i="74"/>
  <c r="AC35" i="72" l="1" a="1"/>
  <c r="AC35" i="72" s="1"/>
  <c r="AB36" i="72"/>
  <c r="AC34" i="82"/>
  <c r="AC42" i="78"/>
  <c r="AB42" i="78"/>
  <c r="AC33" i="76"/>
  <c r="AB41" i="75"/>
  <c r="AB35" i="72"/>
  <c r="AC35" i="70"/>
  <c r="AC35" i="82"/>
  <c r="AC36" i="82"/>
  <c r="AC37" i="80"/>
  <c r="AB38" i="80"/>
  <c r="AC39" i="80"/>
  <c r="AC41" i="78"/>
  <c r="AC43" i="78"/>
  <c r="AC36" i="71" a="1"/>
  <c r="AC36" i="71" s="1"/>
  <c r="AB33" i="70"/>
  <c r="AC37" i="82"/>
  <c r="AC40" i="80"/>
  <c r="AB43" i="78"/>
  <c r="AC44" i="78"/>
  <c r="AC34" i="76"/>
  <c r="AC33" i="72" a="1"/>
  <c r="AC33" i="72" s="1"/>
  <c r="AB33" i="71"/>
  <c r="AB34" i="71"/>
  <c r="AB35" i="71"/>
  <c r="AC36" i="72" a="1"/>
  <c r="AC36" i="72" s="1"/>
  <c r="AC35" i="71" a="1"/>
  <c r="AC35" i="71" s="1"/>
  <c r="AB35" i="70"/>
  <c r="AC37" i="81"/>
  <c r="AB40" i="80"/>
  <c r="AC33" i="79"/>
  <c r="AB44" i="78"/>
  <c r="AC35" i="76"/>
  <c r="AC34" i="72" a="1"/>
  <c r="AC34" i="72" s="1"/>
  <c r="AC33" i="77"/>
  <c r="AB36" i="76"/>
  <c r="AC38" i="75"/>
  <c r="AC34" i="71" a="1"/>
  <c r="AC34" i="71" s="1"/>
  <c r="AB33" i="72"/>
  <c r="AC36" i="70"/>
  <c r="AC38" i="81"/>
  <c r="AB33" i="79"/>
  <c r="AC34" i="79"/>
  <c r="AC33" i="70"/>
  <c r="AB38" i="81"/>
  <c r="AB34" i="79"/>
  <c r="AC35" i="79"/>
  <c r="AB35" i="79"/>
  <c r="AB33" i="77"/>
  <c r="AB38" i="75"/>
  <c r="AC37" i="74"/>
  <c r="AC33" i="71" a="1"/>
  <c r="AC33" i="71" s="1"/>
  <c r="AC38" i="74"/>
  <c r="AC39" i="74"/>
  <c r="AC40" i="74"/>
  <c r="AC34" i="70"/>
  <c r="AB39" i="81"/>
  <c r="AC40" i="81"/>
  <c r="AC36" i="79"/>
  <c r="AC34" i="77"/>
  <c r="AC35" i="77"/>
  <c r="AC36" i="76"/>
  <c r="AC35" i="73"/>
  <c r="AC36" i="73"/>
  <c r="AB36" i="73"/>
  <c r="AC33" i="73"/>
  <c r="AB35" i="73"/>
  <c r="AB33" i="73"/>
  <c r="AC40" i="75"/>
  <c r="AB40" i="75"/>
  <c r="AB39" i="75"/>
  <c r="AB35" i="76"/>
  <c r="AB33" i="76"/>
  <c r="AB34" i="77"/>
  <c r="AB35" i="77"/>
  <c r="AB36" i="77"/>
  <c r="AB36" i="79"/>
  <c r="AC38" i="80"/>
  <c r="AB39" i="80"/>
  <c r="AB37" i="81"/>
  <c r="AB35" i="82"/>
  <c r="AB36" i="82"/>
  <c r="AB34" i="82"/>
  <c r="AB37" i="82"/>
  <c r="AB34" i="70"/>
  <c r="AB36" i="70"/>
  <c r="AB36" i="71"/>
  <c r="AB34" i="72"/>
  <c r="AB34" i="73"/>
  <c r="AB38" i="74"/>
  <c r="AB39" i="74"/>
  <c r="AB37" i="74"/>
  <c r="AB40" i="74"/>
  <c r="R133" i="69" l="1"/>
  <c r="Q133" i="69"/>
  <c r="P133" i="69"/>
  <c r="O133" i="69"/>
  <c r="N133" i="69"/>
  <c r="M133" i="69"/>
  <c r="L133" i="69"/>
  <c r="K133" i="69"/>
  <c r="J133" i="69"/>
  <c r="I133" i="69"/>
  <c r="H133" i="69"/>
  <c r="G133" i="69"/>
  <c r="F133" i="69"/>
  <c r="E133" i="69"/>
  <c r="D133" i="69"/>
  <c r="C133" i="69"/>
  <c r="B133" i="69"/>
  <c r="R132" i="69"/>
  <c r="Q132" i="69"/>
  <c r="P132" i="69"/>
  <c r="O132" i="69"/>
  <c r="N132" i="69"/>
  <c r="M132" i="69"/>
  <c r="L132" i="69"/>
  <c r="K132" i="69"/>
  <c r="J132" i="69"/>
  <c r="I132" i="69"/>
  <c r="H132" i="69"/>
  <c r="G132" i="69"/>
  <c r="F132" i="69"/>
  <c r="E132" i="69"/>
  <c r="D132" i="69"/>
  <c r="C132" i="69"/>
  <c r="B132" i="69"/>
  <c r="R131" i="69"/>
  <c r="R134" i="69" s="1"/>
  <c r="Q131" i="69"/>
  <c r="Q134" i="69" s="1"/>
  <c r="P131" i="69"/>
  <c r="P134" i="69" s="1"/>
  <c r="O131" i="69"/>
  <c r="O134" i="69" s="1"/>
  <c r="N131" i="69"/>
  <c r="N134" i="69" s="1"/>
  <c r="M131" i="69"/>
  <c r="M134" i="69" s="1"/>
  <c r="L131" i="69"/>
  <c r="K131" i="69"/>
  <c r="K134" i="69" s="1"/>
  <c r="J131" i="69"/>
  <c r="J134" i="69" s="1"/>
  <c r="I131" i="69"/>
  <c r="I134" i="69" s="1"/>
  <c r="H131" i="69"/>
  <c r="H134" i="69" s="1"/>
  <c r="G131" i="69"/>
  <c r="G134" i="69" s="1"/>
  <c r="F131" i="69"/>
  <c r="F134" i="69" s="1"/>
  <c r="E131" i="69"/>
  <c r="E134" i="69" s="1"/>
  <c r="D131" i="69"/>
  <c r="C131" i="69"/>
  <c r="C134" i="69" s="1"/>
  <c r="B131" i="69"/>
  <c r="R130" i="69"/>
  <c r="Q130" i="69"/>
  <c r="P130" i="69"/>
  <c r="O130" i="69"/>
  <c r="N130" i="69"/>
  <c r="M130" i="69"/>
  <c r="L130" i="69"/>
  <c r="K130" i="69"/>
  <c r="J130" i="69"/>
  <c r="I130" i="69"/>
  <c r="H130" i="69"/>
  <c r="G130" i="69"/>
  <c r="F130" i="69"/>
  <c r="E130" i="69"/>
  <c r="D130" i="69"/>
  <c r="C130" i="69"/>
  <c r="B130" i="69"/>
  <c r="Z130" i="68"/>
  <c r="Y130" i="68"/>
  <c r="X130" i="68"/>
  <c r="W130" i="68"/>
  <c r="V130" i="68"/>
  <c r="U130" i="68"/>
  <c r="T130" i="68"/>
  <c r="S130" i="68"/>
  <c r="R130" i="68"/>
  <c r="Q130" i="68"/>
  <c r="P130" i="68"/>
  <c r="O130" i="68"/>
  <c r="N130" i="68"/>
  <c r="M130" i="68"/>
  <c r="L130" i="68"/>
  <c r="K130" i="68"/>
  <c r="J130" i="68"/>
  <c r="I130" i="68"/>
  <c r="H130" i="68"/>
  <c r="G130" i="68"/>
  <c r="F130" i="68"/>
  <c r="E130" i="68"/>
  <c r="D130" i="68"/>
  <c r="C130" i="68"/>
  <c r="B130" i="68"/>
  <c r="Z129" i="68"/>
  <c r="Y129" i="68"/>
  <c r="X129" i="68"/>
  <c r="W129" i="68"/>
  <c r="V129" i="68"/>
  <c r="U129" i="68"/>
  <c r="T129" i="68"/>
  <c r="S129" i="68"/>
  <c r="R129" i="68"/>
  <c r="Q129" i="68"/>
  <c r="P129" i="68"/>
  <c r="O129" i="68"/>
  <c r="N129" i="68"/>
  <c r="M129" i="68"/>
  <c r="L129" i="68"/>
  <c r="K129" i="68"/>
  <c r="J129" i="68"/>
  <c r="I129" i="68"/>
  <c r="H129" i="68"/>
  <c r="G129" i="68"/>
  <c r="F129" i="68"/>
  <c r="E129" i="68"/>
  <c r="D129" i="68"/>
  <c r="C129" i="68"/>
  <c r="B129" i="68"/>
  <c r="Z128" i="68"/>
  <c r="Y128" i="68"/>
  <c r="X128" i="68"/>
  <c r="W128" i="68"/>
  <c r="V128" i="68"/>
  <c r="U128" i="68"/>
  <c r="T128" i="68"/>
  <c r="S128" i="68"/>
  <c r="R128" i="68"/>
  <c r="Q128" i="68"/>
  <c r="P128" i="68"/>
  <c r="O128" i="68"/>
  <c r="N128" i="68"/>
  <c r="M128" i="68"/>
  <c r="L128" i="68"/>
  <c r="K128" i="68"/>
  <c r="J128" i="68"/>
  <c r="I128" i="68"/>
  <c r="H128" i="68"/>
  <c r="G128" i="68"/>
  <c r="F128" i="68"/>
  <c r="E128" i="68"/>
  <c r="D128" i="68"/>
  <c r="C128" i="68"/>
  <c r="B128" i="68"/>
  <c r="Z127" i="68"/>
  <c r="Y127" i="68"/>
  <c r="X127" i="68"/>
  <c r="W127" i="68"/>
  <c r="V127" i="68"/>
  <c r="U127" i="68"/>
  <c r="T127" i="68"/>
  <c r="S127" i="68"/>
  <c r="R127" i="68"/>
  <c r="Q127" i="68"/>
  <c r="P127" i="68"/>
  <c r="O127" i="68"/>
  <c r="N127" i="68"/>
  <c r="M127" i="68"/>
  <c r="L127" i="68"/>
  <c r="K127" i="68"/>
  <c r="J127" i="68"/>
  <c r="I127" i="68"/>
  <c r="H127" i="68"/>
  <c r="G127" i="68"/>
  <c r="F127" i="68"/>
  <c r="E127" i="68"/>
  <c r="D127" i="68"/>
  <c r="C127" i="68"/>
  <c r="B127" i="68"/>
  <c r="Z129" i="60"/>
  <c r="Y129" i="60"/>
  <c r="X129" i="60"/>
  <c r="W129" i="60"/>
  <c r="V129" i="60"/>
  <c r="U129" i="60"/>
  <c r="T129" i="60"/>
  <c r="S129" i="60"/>
  <c r="R129" i="60"/>
  <c r="Q129" i="60"/>
  <c r="P129" i="60"/>
  <c r="O129" i="60"/>
  <c r="N129" i="60"/>
  <c r="M129" i="60"/>
  <c r="L129" i="60"/>
  <c r="K129" i="60"/>
  <c r="J129" i="60"/>
  <c r="I129" i="60"/>
  <c r="H129" i="60"/>
  <c r="G129" i="60"/>
  <c r="F129" i="60"/>
  <c r="E129" i="60"/>
  <c r="D129" i="60"/>
  <c r="C129" i="60"/>
  <c r="B129" i="60"/>
  <c r="Z128" i="60"/>
  <c r="Y128" i="60"/>
  <c r="X128" i="60"/>
  <c r="W128" i="60"/>
  <c r="V128" i="60"/>
  <c r="U128" i="60"/>
  <c r="T128" i="60"/>
  <c r="S128" i="60"/>
  <c r="R128" i="60"/>
  <c r="Q128" i="60"/>
  <c r="P128" i="60"/>
  <c r="O128" i="60"/>
  <c r="N128" i="60"/>
  <c r="M128" i="60"/>
  <c r="L128" i="60"/>
  <c r="K128" i="60"/>
  <c r="J128" i="60"/>
  <c r="I128" i="60"/>
  <c r="H128" i="60"/>
  <c r="G128" i="60"/>
  <c r="F128" i="60"/>
  <c r="E128" i="60"/>
  <c r="D128" i="60"/>
  <c r="C128" i="60"/>
  <c r="B128" i="60"/>
  <c r="Z127" i="60"/>
  <c r="Y127" i="60"/>
  <c r="X127" i="60"/>
  <c r="W127" i="60"/>
  <c r="V127" i="60"/>
  <c r="U127" i="60"/>
  <c r="T127" i="60"/>
  <c r="S127" i="60"/>
  <c r="R127" i="60"/>
  <c r="Q127" i="60"/>
  <c r="P127" i="60"/>
  <c r="O127" i="60"/>
  <c r="N127" i="60"/>
  <c r="M127" i="60"/>
  <c r="L127" i="60"/>
  <c r="K127" i="60"/>
  <c r="J127" i="60"/>
  <c r="I127" i="60"/>
  <c r="H127" i="60"/>
  <c r="G127" i="60"/>
  <c r="F127" i="60"/>
  <c r="E127" i="60"/>
  <c r="D127" i="60"/>
  <c r="C127" i="60"/>
  <c r="B127" i="60"/>
  <c r="Z126" i="60"/>
  <c r="Y126" i="60"/>
  <c r="X126" i="60"/>
  <c r="W126" i="60"/>
  <c r="V126" i="60"/>
  <c r="U126" i="60"/>
  <c r="T126" i="60"/>
  <c r="S126" i="60"/>
  <c r="R126" i="60"/>
  <c r="Q126" i="60"/>
  <c r="P126" i="60"/>
  <c r="O126" i="60"/>
  <c r="N126" i="60"/>
  <c r="M126" i="60"/>
  <c r="L126" i="60"/>
  <c r="K126" i="60"/>
  <c r="J126" i="60"/>
  <c r="I126" i="60"/>
  <c r="H126" i="60"/>
  <c r="G126" i="60"/>
  <c r="F126" i="60"/>
  <c r="E126" i="60"/>
  <c r="D126" i="60"/>
  <c r="C126" i="60"/>
  <c r="B126" i="60"/>
  <c r="Z128" i="61"/>
  <c r="Y128" i="61"/>
  <c r="X128" i="61"/>
  <c r="W128" i="61"/>
  <c r="V128" i="61"/>
  <c r="U128" i="61"/>
  <c r="T128" i="61"/>
  <c r="S128" i="61"/>
  <c r="R128" i="61"/>
  <c r="Q128" i="61"/>
  <c r="P128" i="61"/>
  <c r="O128" i="61"/>
  <c r="N128" i="61"/>
  <c r="M128" i="61"/>
  <c r="L128" i="61"/>
  <c r="K128" i="61"/>
  <c r="J128" i="61"/>
  <c r="I128" i="61"/>
  <c r="H128" i="61"/>
  <c r="G128" i="61"/>
  <c r="F128" i="61"/>
  <c r="E128" i="61"/>
  <c r="D128" i="61"/>
  <c r="C128" i="61"/>
  <c r="B128" i="61"/>
  <c r="Z127" i="61"/>
  <c r="Y127" i="61"/>
  <c r="X127" i="61"/>
  <c r="W127" i="61"/>
  <c r="V127" i="61"/>
  <c r="U127" i="61"/>
  <c r="T127" i="61"/>
  <c r="S127" i="61"/>
  <c r="R127" i="61"/>
  <c r="Q127" i="61"/>
  <c r="P127" i="61"/>
  <c r="O127" i="61"/>
  <c r="N127" i="61"/>
  <c r="M127" i="61"/>
  <c r="L127" i="61"/>
  <c r="K127" i="61"/>
  <c r="J127" i="61"/>
  <c r="I127" i="61"/>
  <c r="H127" i="61"/>
  <c r="G127" i="61"/>
  <c r="F127" i="61"/>
  <c r="E127" i="61"/>
  <c r="D127" i="61"/>
  <c r="C127" i="61"/>
  <c r="B127" i="61"/>
  <c r="Z126" i="61"/>
  <c r="Y126" i="61"/>
  <c r="X126" i="61"/>
  <c r="W126" i="61"/>
  <c r="V126" i="61"/>
  <c r="U126" i="61"/>
  <c r="T126" i="61"/>
  <c r="S126" i="61"/>
  <c r="R126" i="61"/>
  <c r="Q126" i="61"/>
  <c r="P126" i="61"/>
  <c r="O126" i="61"/>
  <c r="N126" i="61"/>
  <c r="M126" i="61"/>
  <c r="L126" i="61"/>
  <c r="K126" i="61"/>
  <c r="J126" i="61"/>
  <c r="I126" i="61"/>
  <c r="H126" i="61"/>
  <c r="G126" i="61"/>
  <c r="F126" i="61"/>
  <c r="E126" i="61"/>
  <c r="D126" i="61"/>
  <c r="C126" i="61"/>
  <c r="B126" i="61"/>
  <c r="AC126" i="61" s="1"/>
  <c r="Z125" i="61"/>
  <c r="Y125" i="61"/>
  <c r="X125" i="61"/>
  <c r="W125" i="61"/>
  <c r="V125" i="61"/>
  <c r="U125" i="61"/>
  <c r="T125" i="61"/>
  <c r="S125" i="61"/>
  <c r="R125" i="61"/>
  <c r="Q125" i="61"/>
  <c r="P125" i="61"/>
  <c r="O125" i="61"/>
  <c r="N125" i="61"/>
  <c r="M125" i="61"/>
  <c r="L125" i="61"/>
  <c r="K125" i="61"/>
  <c r="J125" i="61"/>
  <c r="I125" i="61"/>
  <c r="H125" i="61"/>
  <c r="G125" i="61"/>
  <c r="F125" i="61"/>
  <c r="E125" i="61"/>
  <c r="D125" i="61"/>
  <c r="C125" i="61"/>
  <c r="AB125" i="61" s="1"/>
  <c r="B125" i="61"/>
  <c r="Z125" i="62"/>
  <c r="Y125" i="62"/>
  <c r="X125" i="62"/>
  <c r="W125" i="62"/>
  <c r="V125" i="62"/>
  <c r="U125" i="62"/>
  <c r="T125" i="62"/>
  <c r="S125" i="62"/>
  <c r="R125" i="62"/>
  <c r="Q125" i="62"/>
  <c r="P125" i="62"/>
  <c r="O125" i="62"/>
  <c r="N125" i="62"/>
  <c r="M125" i="62"/>
  <c r="L125" i="62"/>
  <c r="K125" i="62"/>
  <c r="J125" i="62"/>
  <c r="I125" i="62"/>
  <c r="H125" i="62"/>
  <c r="G125" i="62"/>
  <c r="F125" i="62"/>
  <c r="E125" i="62"/>
  <c r="D125" i="62"/>
  <c r="AC125" i="62" s="1"/>
  <c r="C125" i="62"/>
  <c r="B125" i="62"/>
  <c r="Z124" i="62"/>
  <c r="Y124" i="62"/>
  <c r="X124" i="62"/>
  <c r="W124" i="62"/>
  <c r="V124" i="62"/>
  <c r="U124" i="62"/>
  <c r="T124" i="62"/>
  <c r="S124" i="62"/>
  <c r="R124" i="62"/>
  <c r="Q124" i="62"/>
  <c r="P124" i="62"/>
  <c r="O124" i="62"/>
  <c r="N124" i="62"/>
  <c r="M124" i="62"/>
  <c r="L124" i="62"/>
  <c r="K124" i="62"/>
  <c r="J124" i="62"/>
  <c r="I124" i="62"/>
  <c r="H124" i="62"/>
  <c r="G124" i="62"/>
  <c r="F124" i="62"/>
  <c r="E124" i="62"/>
  <c r="D124" i="62"/>
  <c r="C124" i="62"/>
  <c r="B124" i="62"/>
  <c r="Z123" i="62"/>
  <c r="Y123" i="62"/>
  <c r="X123" i="62"/>
  <c r="W123" i="62"/>
  <c r="V123" i="62"/>
  <c r="U123" i="62"/>
  <c r="T123" i="62"/>
  <c r="S123" i="62"/>
  <c r="R123" i="62"/>
  <c r="Q123" i="62"/>
  <c r="P123" i="62"/>
  <c r="O123" i="62"/>
  <c r="N123" i="62"/>
  <c r="M123" i="62"/>
  <c r="L123" i="62"/>
  <c r="K123" i="62"/>
  <c r="J123" i="62"/>
  <c r="I123" i="62"/>
  <c r="H123" i="62"/>
  <c r="G123" i="62"/>
  <c r="F123" i="62"/>
  <c r="E123" i="62"/>
  <c r="D123" i="62"/>
  <c r="C123" i="62"/>
  <c r="B123" i="62"/>
  <c r="Z122" i="62"/>
  <c r="Y122" i="62"/>
  <c r="X122" i="62"/>
  <c r="W122" i="62"/>
  <c r="V122" i="62"/>
  <c r="U122" i="62"/>
  <c r="T122" i="62"/>
  <c r="S122" i="62"/>
  <c r="R122" i="62"/>
  <c r="Q122" i="62"/>
  <c r="P122" i="62"/>
  <c r="O122" i="62"/>
  <c r="N122" i="62"/>
  <c r="M122" i="62"/>
  <c r="L122" i="62"/>
  <c r="K122" i="62"/>
  <c r="J122" i="62"/>
  <c r="I122" i="62"/>
  <c r="H122" i="62"/>
  <c r="G122" i="62"/>
  <c r="F122" i="62"/>
  <c r="E122" i="62"/>
  <c r="D122" i="62"/>
  <c r="C122" i="62"/>
  <c r="B122" i="62"/>
  <c r="Z126" i="63"/>
  <c r="Y126" i="63"/>
  <c r="X126" i="63"/>
  <c r="W126" i="63"/>
  <c r="V126" i="63"/>
  <c r="U126" i="63"/>
  <c r="T126" i="63"/>
  <c r="S126" i="63"/>
  <c r="R126" i="63"/>
  <c r="Q126" i="63"/>
  <c r="P126" i="63"/>
  <c r="O126" i="63"/>
  <c r="N126" i="63"/>
  <c r="M126" i="63"/>
  <c r="L126" i="63"/>
  <c r="K126" i="63"/>
  <c r="J126" i="63"/>
  <c r="I126" i="63"/>
  <c r="H126" i="63"/>
  <c r="G126" i="63"/>
  <c r="F126" i="63"/>
  <c r="E126" i="63"/>
  <c r="D126" i="63"/>
  <c r="C126" i="63"/>
  <c r="B126" i="63"/>
  <c r="Z125" i="63"/>
  <c r="Y125" i="63"/>
  <c r="X125" i="63"/>
  <c r="W125" i="63"/>
  <c r="V125" i="63"/>
  <c r="U125" i="63"/>
  <c r="T125" i="63"/>
  <c r="S125" i="63"/>
  <c r="R125" i="63"/>
  <c r="Q125" i="63"/>
  <c r="P125" i="63"/>
  <c r="O125" i="63"/>
  <c r="N125" i="63"/>
  <c r="M125" i="63"/>
  <c r="L125" i="63"/>
  <c r="K125" i="63"/>
  <c r="J125" i="63"/>
  <c r="I125" i="63"/>
  <c r="H125" i="63"/>
  <c r="G125" i="63"/>
  <c r="F125" i="63"/>
  <c r="E125" i="63"/>
  <c r="D125" i="63"/>
  <c r="C125" i="63"/>
  <c r="B125" i="63"/>
  <c r="Z124" i="63"/>
  <c r="Y124" i="63"/>
  <c r="X124" i="63"/>
  <c r="W124" i="63"/>
  <c r="V124" i="63"/>
  <c r="U124" i="63"/>
  <c r="T124" i="63"/>
  <c r="S124" i="63"/>
  <c r="R124" i="63"/>
  <c r="Q124" i="63"/>
  <c r="P124" i="63"/>
  <c r="O124" i="63"/>
  <c r="N124" i="63"/>
  <c r="M124" i="63"/>
  <c r="L124" i="63"/>
  <c r="K124" i="63"/>
  <c r="J124" i="63"/>
  <c r="I124" i="63"/>
  <c r="H124" i="63"/>
  <c r="G124" i="63"/>
  <c r="F124" i="63"/>
  <c r="E124" i="63"/>
  <c r="D124" i="63"/>
  <c r="C124" i="63"/>
  <c r="AC124" i="63" s="1"/>
  <c r="B124" i="63"/>
  <c r="Z123" i="63"/>
  <c r="Y123" i="63"/>
  <c r="X123" i="63"/>
  <c r="W123" i="63"/>
  <c r="V123" i="63"/>
  <c r="U123" i="63"/>
  <c r="T123" i="63"/>
  <c r="S123" i="63"/>
  <c r="R123" i="63"/>
  <c r="Q123" i="63"/>
  <c r="P123" i="63"/>
  <c r="O123" i="63"/>
  <c r="N123" i="63"/>
  <c r="M123" i="63"/>
  <c r="L123" i="63"/>
  <c r="K123" i="63"/>
  <c r="J123" i="63"/>
  <c r="I123" i="63"/>
  <c r="H123" i="63"/>
  <c r="G123" i="63"/>
  <c r="F123" i="63"/>
  <c r="E123" i="63"/>
  <c r="D123" i="63"/>
  <c r="C123" i="63"/>
  <c r="B123" i="63"/>
  <c r="Z117" i="64"/>
  <c r="Y117" i="64"/>
  <c r="X117" i="64"/>
  <c r="W117" i="64"/>
  <c r="V117" i="64"/>
  <c r="U117" i="64"/>
  <c r="T117" i="64"/>
  <c r="S117" i="64"/>
  <c r="R117" i="64"/>
  <c r="Q117" i="64"/>
  <c r="P117" i="64"/>
  <c r="O117" i="64"/>
  <c r="N117" i="64"/>
  <c r="M117" i="64"/>
  <c r="L117" i="64"/>
  <c r="K117" i="64"/>
  <c r="J117" i="64"/>
  <c r="I117" i="64"/>
  <c r="H117" i="64"/>
  <c r="G117" i="64"/>
  <c r="F117" i="64"/>
  <c r="E117" i="64"/>
  <c r="D117" i="64"/>
  <c r="C117" i="64"/>
  <c r="B117" i="64"/>
  <c r="Z116" i="64"/>
  <c r="Y116" i="64"/>
  <c r="X116" i="64"/>
  <c r="W116" i="64"/>
  <c r="V116" i="64"/>
  <c r="U116" i="64"/>
  <c r="T116" i="64"/>
  <c r="S116" i="64"/>
  <c r="R116" i="64"/>
  <c r="Q116" i="64"/>
  <c r="P116" i="64"/>
  <c r="O116" i="64"/>
  <c r="N116" i="64"/>
  <c r="M116" i="64"/>
  <c r="L116" i="64"/>
  <c r="K116" i="64"/>
  <c r="J116" i="64"/>
  <c r="I116" i="64"/>
  <c r="H116" i="64"/>
  <c r="G116" i="64"/>
  <c r="F116" i="64"/>
  <c r="E116" i="64"/>
  <c r="D116" i="64"/>
  <c r="C116" i="64"/>
  <c r="B116" i="64"/>
  <c r="Z115" i="64"/>
  <c r="Y115" i="64"/>
  <c r="X115" i="64"/>
  <c r="W115" i="64"/>
  <c r="V115" i="64"/>
  <c r="U115" i="64"/>
  <c r="T115" i="64"/>
  <c r="S115" i="64"/>
  <c r="R115" i="64"/>
  <c r="Q115" i="64"/>
  <c r="P115" i="64"/>
  <c r="O115" i="64"/>
  <c r="N115" i="64"/>
  <c r="M115" i="64"/>
  <c r="L115" i="64"/>
  <c r="K115" i="64"/>
  <c r="J115" i="64"/>
  <c r="I115" i="64"/>
  <c r="H115" i="64"/>
  <c r="G115" i="64"/>
  <c r="F115" i="64"/>
  <c r="E115" i="64"/>
  <c r="D115" i="64"/>
  <c r="C115" i="64"/>
  <c r="B115" i="64"/>
  <c r="Z114" i="64"/>
  <c r="Y114" i="64"/>
  <c r="X114" i="64"/>
  <c r="W114" i="64"/>
  <c r="V114" i="64"/>
  <c r="U114" i="64"/>
  <c r="T114" i="64"/>
  <c r="S114" i="64"/>
  <c r="R114" i="64"/>
  <c r="Q114" i="64"/>
  <c r="P114" i="64"/>
  <c r="O114" i="64"/>
  <c r="N114" i="64"/>
  <c r="M114" i="64"/>
  <c r="L114" i="64"/>
  <c r="K114" i="64"/>
  <c r="J114" i="64"/>
  <c r="I114" i="64"/>
  <c r="H114" i="64"/>
  <c r="G114" i="64"/>
  <c r="F114" i="64"/>
  <c r="E114" i="64"/>
  <c r="D114" i="64"/>
  <c r="C114" i="64"/>
  <c r="B114" i="64"/>
  <c r="Z127" i="66"/>
  <c r="Y127" i="66"/>
  <c r="X127" i="66"/>
  <c r="W127" i="66"/>
  <c r="V127" i="66"/>
  <c r="U127" i="66"/>
  <c r="T127" i="66"/>
  <c r="S127" i="66"/>
  <c r="R127" i="66"/>
  <c r="Q127" i="66"/>
  <c r="P127" i="66"/>
  <c r="O127" i="66"/>
  <c r="N127" i="66"/>
  <c r="M127" i="66"/>
  <c r="L127" i="66"/>
  <c r="K127" i="66"/>
  <c r="J127" i="66"/>
  <c r="I127" i="66"/>
  <c r="H127" i="66"/>
  <c r="G127" i="66"/>
  <c r="F127" i="66"/>
  <c r="E127" i="66"/>
  <c r="D127" i="66"/>
  <c r="C127" i="66"/>
  <c r="B127" i="66"/>
  <c r="Z126" i="66"/>
  <c r="Y126" i="66"/>
  <c r="X126" i="66"/>
  <c r="W126" i="66"/>
  <c r="V126" i="66"/>
  <c r="U126" i="66"/>
  <c r="T126" i="66"/>
  <c r="S126" i="66"/>
  <c r="R126" i="66"/>
  <c r="Q126" i="66"/>
  <c r="P126" i="66"/>
  <c r="O126" i="66"/>
  <c r="N126" i="66"/>
  <c r="M126" i="66"/>
  <c r="L126" i="66"/>
  <c r="K126" i="66"/>
  <c r="J126" i="66"/>
  <c r="I126" i="66"/>
  <c r="H126" i="66"/>
  <c r="G126" i="66"/>
  <c r="F126" i="66"/>
  <c r="E126" i="66"/>
  <c r="D126" i="66"/>
  <c r="C126" i="66"/>
  <c r="B126" i="66"/>
  <c r="AC126" i="66" s="1"/>
  <c r="Z125" i="66"/>
  <c r="Y125" i="66"/>
  <c r="X125" i="66"/>
  <c r="W125" i="66"/>
  <c r="V125" i="66"/>
  <c r="U125" i="66"/>
  <c r="T125" i="66"/>
  <c r="S125" i="66"/>
  <c r="R125" i="66"/>
  <c r="Q125" i="66"/>
  <c r="P125" i="66"/>
  <c r="O125" i="66"/>
  <c r="N125" i="66"/>
  <c r="M125" i="66"/>
  <c r="L125" i="66"/>
  <c r="K125" i="66"/>
  <c r="J125" i="66"/>
  <c r="I125" i="66"/>
  <c r="H125" i="66"/>
  <c r="G125" i="66"/>
  <c r="F125" i="66"/>
  <c r="E125" i="66"/>
  <c r="D125" i="66"/>
  <c r="C125" i="66"/>
  <c r="AC125" i="66" s="1"/>
  <c r="Z124" i="66"/>
  <c r="Y124" i="66"/>
  <c r="X124" i="66"/>
  <c r="W124" i="66"/>
  <c r="V124" i="66"/>
  <c r="U124" i="66"/>
  <c r="T124" i="66"/>
  <c r="S124" i="66"/>
  <c r="R124" i="66"/>
  <c r="Q124" i="66"/>
  <c r="P124" i="66"/>
  <c r="O124" i="66"/>
  <c r="N124" i="66"/>
  <c r="M124" i="66"/>
  <c r="L124" i="66"/>
  <c r="K124" i="66"/>
  <c r="J124" i="66"/>
  <c r="I124" i="66"/>
  <c r="H124" i="66"/>
  <c r="G124" i="66"/>
  <c r="F124" i="66"/>
  <c r="E124" i="66"/>
  <c r="D124" i="66"/>
  <c r="C124" i="66"/>
  <c r="B124" i="66"/>
  <c r="Z127" i="65"/>
  <c r="Y127" i="65"/>
  <c r="X127" i="65"/>
  <c r="W127" i="65"/>
  <c r="V127" i="65"/>
  <c r="U127" i="65"/>
  <c r="T127" i="65"/>
  <c r="S127" i="65"/>
  <c r="R127" i="65"/>
  <c r="Q127" i="65"/>
  <c r="P127" i="65"/>
  <c r="O127" i="65"/>
  <c r="N127" i="65"/>
  <c r="M127" i="65"/>
  <c r="L127" i="65"/>
  <c r="K127" i="65"/>
  <c r="J127" i="65"/>
  <c r="I127" i="65"/>
  <c r="H127" i="65"/>
  <c r="G127" i="65"/>
  <c r="F127" i="65"/>
  <c r="E127" i="65"/>
  <c r="D127" i="65"/>
  <c r="C127" i="65"/>
  <c r="B127" i="65"/>
  <c r="Z126" i="65"/>
  <c r="Y126" i="65"/>
  <c r="X126" i="65"/>
  <c r="W126" i="65"/>
  <c r="V126" i="65"/>
  <c r="U126" i="65"/>
  <c r="T126" i="65"/>
  <c r="S126" i="65"/>
  <c r="R126" i="65"/>
  <c r="Q126" i="65"/>
  <c r="P126" i="65"/>
  <c r="O126" i="65"/>
  <c r="N126" i="65"/>
  <c r="M126" i="65"/>
  <c r="L126" i="65"/>
  <c r="K126" i="65"/>
  <c r="J126" i="65"/>
  <c r="I126" i="65"/>
  <c r="H126" i="65"/>
  <c r="G126" i="65"/>
  <c r="F126" i="65"/>
  <c r="E126" i="65"/>
  <c r="D126" i="65"/>
  <c r="C126" i="65"/>
  <c r="B126" i="65"/>
  <c r="Z125" i="65"/>
  <c r="Z128" i="65" s="1"/>
  <c r="Y125" i="65"/>
  <c r="X125" i="65"/>
  <c r="W125" i="65"/>
  <c r="W128" i="65" s="1"/>
  <c r="V125" i="65"/>
  <c r="V128" i="65" s="1"/>
  <c r="U125" i="65"/>
  <c r="U128" i="65" s="1"/>
  <c r="T125" i="65"/>
  <c r="T128" i="65" s="1"/>
  <c r="S125" i="65"/>
  <c r="S128" i="65" s="1"/>
  <c r="R125" i="65"/>
  <c r="R128" i="65" s="1"/>
  <c r="Q125" i="65"/>
  <c r="P125" i="65"/>
  <c r="O125" i="65"/>
  <c r="O128" i="65" s="1"/>
  <c r="N125" i="65"/>
  <c r="M125" i="65"/>
  <c r="M128" i="65" s="1"/>
  <c r="L125" i="65"/>
  <c r="L128" i="65" s="1"/>
  <c r="K125" i="65"/>
  <c r="K128" i="65" s="1"/>
  <c r="J125" i="65"/>
  <c r="J128" i="65" s="1"/>
  <c r="I125" i="65"/>
  <c r="H125" i="65"/>
  <c r="G125" i="65"/>
  <c r="G128" i="65" s="1"/>
  <c r="F125" i="65"/>
  <c r="E125" i="65"/>
  <c r="E128" i="65" s="1"/>
  <c r="D125" i="65"/>
  <c r="D128" i="65" s="1"/>
  <c r="C125" i="65"/>
  <c r="C128" i="65" s="1"/>
  <c r="B125" i="65"/>
  <c r="B128" i="65" s="1"/>
  <c r="Z124" i="65"/>
  <c r="Y124" i="65"/>
  <c r="X124" i="65"/>
  <c r="W124" i="65"/>
  <c r="V124" i="65"/>
  <c r="U124" i="65"/>
  <c r="T124" i="65"/>
  <c r="S124" i="65"/>
  <c r="R124" i="65"/>
  <c r="Q124" i="65"/>
  <c r="P124" i="65"/>
  <c r="O124" i="65"/>
  <c r="N124" i="65"/>
  <c r="M124" i="65"/>
  <c r="L124" i="65"/>
  <c r="K124" i="65"/>
  <c r="J124" i="65"/>
  <c r="I124" i="65"/>
  <c r="H124" i="65"/>
  <c r="G124" i="65"/>
  <c r="F124" i="65"/>
  <c r="E124" i="65"/>
  <c r="D124" i="65"/>
  <c r="C124" i="65"/>
  <c r="B124" i="65"/>
  <c r="Z47" i="58"/>
  <c r="Y47" i="58"/>
  <c r="X47" i="58"/>
  <c r="W47" i="58"/>
  <c r="V47" i="58"/>
  <c r="U47" i="58"/>
  <c r="T47" i="58"/>
  <c r="S47" i="58"/>
  <c r="R47" i="58"/>
  <c r="Q47" i="58"/>
  <c r="P47" i="58"/>
  <c r="O47" i="58"/>
  <c r="N47" i="58"/>
  <c r="M47" i="58"/>
  <c r="L47" i="58"/>
  <c r="K47" i="58"/>
  <c r="J47" i="58"/>
  <c r="I47" i="58"/>
  <c r="H47" i="58"/>
  <c r="G47" i="58"/>
  <c r="F47" i="58"/>
  <c r="E47" i="58"/>
  <c r="D47" i="58"/>
  <c r="AC47" i="58" s="1"/>
  <c r="C47" i="58"/>
  <c r="B47" i="58"/>
  <c r="Z46" i="58"/>
  <c r="Y46" i="58"/>
  <c r="X46" i="58"/>
  <c r="W46" i="58"/>
  <c r="V46" i="58"/>
  <c r="U46" i="58"/>
  <c r="T46" i="58"/>
  <c r="S46" i="58"/>
  <c r="R46" i="58"/>
  <c r="Q46" i="58"/>
  <c r="P46" i="58"/>
  <c r="O46" i="58"/>
  <c r="N46" i="58"/>
  <c r="M46" i="58"/>
  <c r="L46" i="58"/>
  <c r="K46" i="58"/>
  <c r="J46" i="58"/>
  <c r="I46" i="58"/>
  <c r="H46" i="58"/>
  <c r="G46" i="58"/>
  <c r="F46" i="58"/>
  <c r="E46" i="58"/>
  <c r="D46" i="58"/>
  <c r="C46" i="58"/>
  <c r="B46" i="58"/>
  <c r="Z45" i="58"/>
  <c r="Y45" i="58"/>
  <c r="X45" i="58"/>
  <c r="W45" i="58"/>
  <c r="V45" i="58"/>
  <c r="U45" i="58"/>
  <c r="T45" i="58"/>
  <c r="S45" i="58"/>
  <c r="R45" i="58"/>
  <c r="Q45" i="58"/>
  <c r="P45" i="58"/>
  <c r="O45" i="58"/>
  <c r="N45" i="58"/>
  <c r="M45" i="58"/>
  <c r="L45" i="58"/>
  <c r="K45" i="58"/>
  <c r="J45" i="58"/>
  <c r="I45" i="58"/>
  <c r="H45" i="58"/>
  <c r="G45" i="58"/>
  <c r="F45" i="58"/>
  <c r="E45" i="58"/>
  <c r="D45" i="58"/>
  <c r="C45" i="58"/>
  <c r="B45" i="58"/>
  <c r="Z44" i="58"/>
  <c r="Z48" i="58" s="1"/>
  <c r="Y44" i="58"/>
  <c r="Y48" i="58" s="1"/>
  <c r="X44" i="58"/>
  <c r="X48" i="58" s="1"/>
  <c r="W44" i="58"/>
  <c r="W48" i="58" s="1"/>
  <c r="V44" i="58"/>
  <c r="U44" i="58"/>
  <c r="T44" i="58"/>
  <c r="S44" i="58"/>
  <c r="S48" i="58" s="1"/>
  <c r="R44" i="58"/>
  <c r="R48" i="58" s="1"/>
  <c r="Q44" i="58"/>
  <c r="Q48" i="58" s="1"/>
  <c r="P44" i="58"/>
  <c r="P48" i="58" s="1"/>
  <c r="O44" i="58"/>
  <c r="O48" i="58" s="1"/>
  <c r="N44" i="58"/>
  <c r="M44" i="58"/>
  <c r="L44" i="58"/>
  <c r="K44" i="58"/>
  <c r="K48" i="58" s="1"/>
  <c r="J44" i="58"/>
  <c r="J48" i="58" s="1"/>
  <c r="I44" i="58"/>
  <c r="I48" i="58" s="1"/>
  <c r="H44" i="58"/>
  <c r="H48" i="58" s="1"/>
  <c r="G44" i="58"/>
  <c r="G48" i="58" s="1"/>
  <c r="F44" i="58"/>
  <c r="E44" i="58"/>
  <c r="D44" i="58"/>
  <c r="C44" i="58"/>
  <c r="C48" i="58" s="1"/>
  <c r="B44" i="58"/>
  <c r="B48" i="58" s="1"/>
  <c r="U54" i="47"/>
  <c r="Z53" i="47"/>
  <c r="Y53" i="47"/>
  <c r="X53" i="47"/>
  <c r="X54" i="47" s="1"/>
  <c r="W53" i="47"/>
  <c r="V53" i="47"/>
  <c r="V54" i="47" s="1"/>
  <c r="U53" i="47"/>
  <c r="T53" i="47"/>
  <c r="S53" i="47"/>
  <c r="R53" i="47"/>
  <c r="Q53" i="47"/>
  <c r="P53" i="47"/>
  <c r="P54" i="47" s="1"/>
  <c r="O53" i="47"/>
  <c r="N53" i="47"/>
  <c r="N54" i="47" s="1"/>
  <c r="M53" i="47"/>
  <c r="L53" i="47"/>
  <c r="K53" i="47"/>
  <c r="J53" i="47"/>
  <c r="I53" i="47"/>
  <c r="H53" i="47"/>
  <c r="H54" i="47" s="1"/>
  <c r="G53" i="47"/>
  <c r="F53" i="47"/>
  <c r="E53" i="47"/>
  <c r="D53" i="47"/>
  <c r="C53" i="47"/>
  <c r="B53" i="47"/>
  <c r="Z52" i="47"/>
  <c r="Y52" i="47"/>
  <c r="X52" i="47"/>
  <c r="W52" i="47"/>
  <c r="V52" i="47"/>
  <c r="U52" i="47"/>
  <c r="T52" i="47"/>
  <c r="S52" i="47"/>
  <c r="R52" i="47"/>
  <c r="Q52" i="47"/>
  <c r="P52" i="47"/>
  <c r="O52" i="47"/>
  <c r="N52" i="47"/>
  <c r="M52" i="47"/>
  <c r="L52" i="47"/>
  <c r="K52" i="47"/>
  <c r="J52" i="47"/>
  <c r="I52" i="47"/>
  <c r="H52" i="47"/>
  <c r="G52" i="47"/>
  <c r="F52" i="47"/>
  <c r="E52" i="47"/>
  <c r="D52" i="47"/>
  <c r="C52" i="47"/>
  <c r="B52" i="47"/>
  <c r="Z51" i="47"/>
  <c r="Y51" i="47"/>
  <c r="X51" i="47"/>
  <c r="W51" i="47"/>
  <c r="V51" i="47"/>
  <c r="U51" i="47"/>
  <c r="T51" i="47"/>
  <c r="S51" i="47"/>
  <c r="R51" i="47"/>
  <c r="Q51" i="47"/>
  <c r="P51" i="47"/>
  <c r="O51" i="47"/>
  <c r="N51" i="47"/>
  <c r="M51" i="47"/>
  <c r="L51" i="47"/>
  <c r="K51" i="47"/>
  <c r="J51" i="47"/>
  <c r="I51" i="47"/>
  <c r="H51" i="47"/>
  <c r="G51" i="47"/>
  <c r="F51" i="47"/>
  <c r="E51" i="47"/>
  <c r="D51" i="47"/>
  <c r="C51" i="47"/>
  <c r="B51" i="47"/>
  <c r="Z50" i="47"/>
  <c r="Z54" i="47" s="1"/>
  <c r="Y50" i="47"/>
  <c r="Y54" i="47" s="1"/>
  <c r="X50" i="47"/>
  <c r="W50" i="47"/>
  <c r="V50" i="47"/>
  <c r="U50" i="47"/>
  <c r="T50" i="47"/>
  <c r="T54" i="47" s="1"/>
  <c r="S50" i="47"/>
  <c r="S54" i="47" s="1"/>
  <c r="R50" i="47"/>
  <c r="R54" i="47" s="1"/>
  <c r="Q50" i="47"/>
  <c r="Q54" i="47" s="1"/>
  <c r="P50" i="47"/>
  <c r="O50" i="47"/>
  <c r="N50" i="47"/>
  <c r="M50" i="47"/>
  <c r="M54" i="47" s="1"/>
  <c r="L50" i="47"/>
  <c r="L54" i="47" s="1"/>
  <c r="K50" i="47"/>
  <c r="K54" i="47" s="1"/>
  <c r="J50" i="47"/>
  <c r="J54" i="47" s="1"/>
  <c r="I50" i="47"/>
  <c r="I54" i="47" s="1"/>
  <c r="H50" i="47"/>
  <c r="G50" i="47"/>
  <c r="F50" i="47"/>
  <c r="F54" i="47" s="1"/>
  <c r="E50" i="47"/>
  <c r="E54" i="47" s="1"/>
  <c r="D50" i="47"/>
  <c r="D54" i="47" s="1"/>
  <c r="C50" i="47"/>
  <c r="C54" i="47" s="1"/>
  <c r="B50" i="47"/>
  <c r="B54" i="47" s="1"/>
  <c r="Z48" i="53"/>
  <c r="Y48" i="53"/>
  <c r="X48" i="53"/>
  <c r="W48" i="53"/>
  <c r="V48" i="53"/>
  <c r="U48" i="53"/>
  <c r="U49" i="53" s="1"/>
  <c r="T48" i="53"/>
  <c r="S48" i="53"/>
  <c r="R48" i="53"/>
  <c r="Q48" i="53"/>
  <c r="P48" i="53"/>
  <c r="O48" i="53"/>
  <c r="N48" i="53"/>
  <c r="M48" i="53"/>
  <c r="L48" i="53"/>
  <c r="K48" i="53"/>
  <c r="J48" i="53"/>
  <c r="I48" i="53"/>
  <c r="H48" i="53"/>
  <c r="G48" i="53"/>
  <c r="F48" i="53"/>
  <c r="E48" i="53"/>
  <c r="D48" i="53"/>
  <c r="C48" i="53"/>
  <c r="B48" i="53"/>
  <c r="Z47" i="53"/>
  <c r="Y47" i="53"/>
  <c r="X47" i="53"/>
  <c r="W47" i="53"/>
  <c r="V47" i="53"/>
  <c r="U47" i="53"/>
  <c r="T47" i="53"/>
  <c r="S47" i="53"/>
  <c r="R47" i="53"/>
  <c r="Q47" i="53"/>
  <c r="P47" i="53"/>
  <c r="O47" i="53"/>
  <c r="N47" i="53"/>
  <c r="M47" i="53"/>
  <c r="L47" i="53"/>
  <c r="K47" i="53"/>
  <c r="J47" i="53"/>
  <c r="I47" i="53"/>
  <c r="H47" i="53"/>
  <c r="G47" i="53"/>
  <c r="F47" i="53"/>
  <c r="E47" i="53"/>
  <c r="D47" i="53"/>
  <c r="C47" i="53"/>
  <c r="B47" i="53"/>
  <c r="Z46" i="53"/>
  <c r="Z49" i="53" s="1"/>
  <c r="Y46" i="53"/>
  <c r="Y49" i="53" s="1"/>
  <c r="X46" i="53"/>
  <c r="X49" i="53" s="1"/>
  <c r="W46" i="53"/>
  <c r="W49" i="53" s="1"/>
  <c r="V46" i="53"/>
  <c r="U46" i="53"/>
  <c r="T46" i="53"/>
  <c r="T49" i="53" s="1"/>
  <c r="S46" i="53"/>
  <c r="S49" i="53" s="1"/>
  <c r="R46" i="53"/>
  <c r="R49" i="53" s="1"/>
  <c r="Q46" i="53"/>
  <c r="Q49" i="53" s="1"/>
  <c r="P46" i="53"/>
  <c r="P49" i="53" s="1"/>
  <c r="O46" i="53"/>
  <c r="O49" i="53" s="1"/>
  <c r="N46" i="53"/>
  <c r="M46" i="53"/>
  <c r="M49" i="53" s="1"/>
  <c r="L46" i="53"/>
  <c r="L49" i="53" s="1"/>
  <c r="K46" i="53"/>
  <c r="K49" i="53" s="1"/>
  <c r="J46" i="53"/>
  <c r="J49" i="53" s="1"/>
  <c r="I46" i="53"/>
  <c r="I49" i="53" s="1"/>
  <c r="H46" i="53"/>
  <c r="H49" i="53" s="1"/>
  <c r="G46" i="53"/>
  <c r="G49" i="53" s="1"/>
  <c r="F46" i="53"/>
  <c r="E46" i="53"/>
  <c r="E49" i="53" s="1"/>
  <c r="D46" i="53"/>
  <c r="D49" i="53" s="1"/>
  <c r="C46" i="53"/>
  <c r="C49" i="53" s="1"/>
  <c r="B46" i="53"/>
  <c r="Z45" i="53"/>
  <c r="Y45" i="53"/>
  <c r="X45" i="53"/>
  <c r="W45" i="53"/>
  <c r="V45" i="53"/>
  <c r="U45" i="53"/>
  <c r="T45" i="53"/>
  <c r="S45" i="53"/>
  <c r="R45" i="53"/>
  <c r="Q45" i="53"/>
  <c r="P45" i="53"/>
  <c r="O45" i="53"/>
  <c r="N45" i="53"/>
  <c r="M45" i="53"/>
  <c r="L45" i="53"/>
  <c r="K45" i="53"/>
  <c r="J45" i="53"/>
  <c r="I45" i="53"/>
  <c r="H45" i="53"/>
  <c r="G45" i="53"/>
  <c r="F45" i="53"/>
  <c r="E45" i="53"/>
  <c r="D45" i="53"/>
  <c r="C45" i="53"/>
  <c r="B45" i="53"/>
  <c r="Z48" i="54"/>
  <c r="Y48" i="54"/>
  <c r="X48" i="54"/>
  <c r="W48" i="54"/>
  <c r="V48" i="54"/>
  <c r="U48" i="54"/>
  <c r="T48" i="54"/>
  <c r="S48" i="54"/>
  <c r="R48" i="54"/>
  <c r="Q48" i="54"/>
  <c r="P48" i="54"/>
  <c r="O48" i="54"/>
  <c r="N48" i="54"/>
  <c r="M48" i="54"/>
  <c r="L48" i="54"/>
  <c r="K48" i="54"/>
  <c r="J48" i="54"/>
  <c r="I48" i="54"/>
  <c r="H48" i="54"/>
  <c r="G48" i="54"/>
  <c r="F48" i="54"/>
  <c r="E48" i="54"/>
  <c r="D48" i="54"/>
  <c r="C48" i="54"/>
  <c r="B48" i="54"/>
  <c r="Z47" i="54"/>
  <c r="Y47" i="54"/>
  <c r="X47" i="54"/>
  <c r="W47" i="54"/>
  <c r="V47" i="54"/>
  <c r="U47" i="54"/>
  <c r="U49" i="54" s="1"/>
  <c r="T47" i="54"/>
  <c r="S47" i="54"/>
  <c r="R47" i="54"/>
  <c r="Q47" i="54"/>
  <c r="P47" i="54"/>
  <c r="O47" i="54"/>
  <c r="N47" i="54"/>
  <c r="M47" i="54"/>
  <c r="M49" i="54" s="1"/>
  <c r="L47" i="54"/>
  <c r="K47" i="54"/>
  <c r="J47" i="54"/>
  <c r="I47" i="54"/>
  <c r="H47" i="54"/>
  <c r="G47" i="54"/>
  <c r="F47" i="54"/>
  <c r="E47" i="54"/>
  <c r="D47" i="54"/>
  <c r="C47" i="54"/>
  <c r="B47" i="54"/>
  <c r="Z46" i="54"/>
  <c r="Z49" i="54" s="1"/>
  <c r="Y46" i="54"/>
  <c r="Y49" i="54" s="1"/>
  <c r="X46" i="54"/>
  <c r="X49" i="54" s="1"/>
  <c r="W46" i="54"/>
  <c r="W49" i="54" s="1"/>
  <c r="V46" i="54"/>
  <c r="V49" i="54" s="1"/>
  <c r="U46" i="54"/>
  <c r="T46" i="54"/>
  <c r="S46" i="54"/>
  <c r="S49" i="54" s="1"/>
  <c r="R46" i="54"/>
  <c r="R49" i="54" s="1"/>
  <c r="Q46" i="54"/>
  <c r="Q49" i="54" s="1"/>
  <c r="P46" i="54"/>
  <c r="P49" i="54" s="1"/>
  <c r="O46" i="54"/>
  <c r="O49" i="54" s="1"/>
  <c r="N46" i="54"/>
  <c r="N49" i="54" s="1"/>
  <c r="M46" i="54"/>
  <c r="L46" i="54"/>
  <c r="K46" i="54"/>
  <c r="K49" i="54" s="1"/>
  <c r="J46" i="54"/>
  <c r="J49" i="54" s="1"/>
  <c r="I46" i="54"/>
  <c r="I49" i="54" s="1"/>
  <c r="H46" i="54"/>
  <c r="H49" i="54" s="1"/>
  <c r="G46" i="54"/>
  <c r="G49" i="54" s="1"/>
  <c r="F46" i="54"/>
  <c r="F49" i="54" s="1"/>
  <c r="E46" i="54"/>
  <c r="E49" i="54" s="1"/>
  <c r="D46" i="54"/>
  <c r="C46" i="54"/>
  <c r="C49" i="54" s="1"/>
  <c r="B46" i="54"/>
  <c r="Z45" i="54"/>
  <c r="Y45" i="54"/>
  <c r="X45" i="54"/>
  <c r="W45" i="54"/>
  <c r="V45" i="54"/>
  <c r="U45" i="54"/>
  <c r="T45" i="54"/>
  <c r="S45" i="54"/>
  <c r="R45" i="54"/>
  <c r="Q45" i="54"/>
  <c r="P45" i="54"/>
  <c r="O45" i="54"/>
  <c r="N45" i="54"/>
  <c r="M45" i="54"/>
  <c r="L45" i="54"/>
  <c r="K45" i="54"/>
  <c r="J45" i="54"/>
  <c r="I45" i="54"/>
  <c r="H45" i="54"/>
  <c r="G45" i="54"/>
  <c r="F45" i="54"/>
  <c r="E45" i="54"/>
  <c r="D45" i="54"/>
  <c r="C45" i="54"/>
  <c r="B45" i="54"/>
  <c r="Z40" i="55"/>
  <c r="Y40" i="55"/>
  <c r="X40" i="55"/>
  <c r="W40" i="55"/>
  <c r="V40" i="55"/>
  <c r="U40" i="55"/>
  <c r="T40" i="55"/>
  <c r="S40" i="55"/>
  <c r="R40" i="55"/>
  <c r="Q40" i="55"/>
  <c r="P40" i="55"/>
  <c r="O40" i="55"/>
  <c r="N40" i="55"/>
  <c r="M40" i="55"/>
  <c r="L40" i="55"/>
  <c r="K40" i="55"/>
  <c r="J40" i="55"/>
  <c r="I40" i="55"/>
  <c r="H40" i="55"/>
  <c r="G40" i="55"/>
  <c r="F40" i="55"/>
  <c r="E40" i="55"/>
  <c r="D40" i="55"/>
  <c r="C40" i="55"/>
  <c r="AB40" i="55" s="1"/>
  <c r="B40" i="55"/>
  <c r="Z39" i="55"/>
  <c r="Y39" i="55"/>
  <c r="X39" i="55"/>
  <c r="W39" i="55"/>
  <c r="V39" i="55"/>
  <c r="U39" i="55"/>
  <c r="T39" i="55"/>
  <c r="S39" i="55"/>
  <c r="R39" i="55"/>
  <c r="Q39" i="55"/>
  <c r="P39" i="55"/>
  <c r="O39" i="55"/>
  <c r="N39" i="55"/>
  <c r="M39" i="55"/>
  <c r="L39" i="55"/>
  <c r="K39" i="55"/>
  <c r="J39" i="55"/>
  <c r="I39" i="55"/>
  <c r="H39" i="55"/>
  <c r="G39" i="55"/>
  <c r="F39" i="55"/>
  <c r="E39" i="55"/>
  <c r="D39" i="55"/>
  <c r="C39" i="55"/>
  <c r="B39" i="55"/>
  <c r="Z38" i="55"/>
  <c r="Z41" i="55" s="1"/>
  <c r="Y38" i="55"/>
  <c r="Y41" i="55" s="1"/>
  <c r="X38" i="55"/>
  <c r="X41" i="55" s="1"/>
  <c r="W38" i="55"/>
  <c r="W41" i="55" s="1"/>
  <c r="V38" i="55"/>
  <c r="V41" i="55" s="1"/>
  <c r="U38" i="55"/>
  <c r="U41" i="55" s="1"/>
  <c r="T38" i="55"/>
  <c r="S38" i="55"/>
  <c r="R38" i="55"/>
  <c r="R41" i="55" s="1"/>
  <c r="Q38" i="55"/>
  <c r="Q41" i="55" s="1"/>
  <c r="P38" i="55"/>
  <c r="P41" i="55" s="1"/>
  <c r="O38" i="55"/>
  <c r="O41" i="55" s="1"/>
  <c r="N38" i="55"/>
  <c r="N41" i="55" s="1"/>
  <c r="M38" i="55"/>
  <c r="M41" i="55" s="1"/>
  <c r="L38" i="55"/>
  <c r="K38" i="55"/>
  <c r="J38" i="55"/>
  <c r="J41" i="55" s="1"/>
  <c r="I38" i="55"/>
  <c r="I41" i="55" s="1"/>
  <c r="H38" i="55"/>
  <c r="H41" i="55" s="1"/>
  <c r="G38" i="55"/>
  <c r="G41" i="55" s="1"/>
  <c r="F38" i="55"/>
  <c r="F41" i="55" s="1"/>
  <c r="E38" i="55"/>
  <c r="E41" i="55" s="1"/>
  <c r="D38" i="55"/>
  <c r="C38" i="55"/>
  <c r="B38" i="55"/>
  <c r="Z37" i="55"/>
  <c r="Y37" i="55"/>
  <c r="X37" i="55"/>
  <c r="W37" i="55"/>
  <c r="V37" i="55"/>
  <c r="U37" i="55"/>
  <c r="T37" i="55"/>
  <c r="S37" i="55"/>
  <c r="R37" i="55"/>
  <c r="Q37" i="55"/>
  <c r="P37" i="55"/>
  <c r="O37" i="55"/>
  <c r="N37" i="55"/>
  <c r="M37" i="55"/>
  <c r="L37" i="55"/>
  <c r="K37" i="55"/>
  <c r="J37" i="55"/>
  <c r="I37" i="55"/>
  <c r="H37" i="55"/>
  <c r="G37" i="55"/>
  <c r="F37" i="55"/>
  <c r="E37" i="55"/>
  <c r="D37" i="55"/>
  <c r="C37" i="55"/>
  <c r="B37" i="55"/>
  <c r="Z40" i="57"/>
  <c r="Z41" i="57" s="1"/>
  <c r="Y40" i="57"/>
  <c r="X40" i="57"/>
  <c r="W40" i="57"/>
  <c r="V40" i="57"/>
  <c r="U40" i="57"/>
  <c r="T40" i="57"/>
  <c r="S40" i="57"/>
  <c r="R40" i="57"/>
  <c r="R41" i="57" s="1"/>
  <c r="Q40" i="57"/>
  <c r="P40" i="57"/>
  <c r="O40" i="57"/>
  <c r="N40" i="57"/>
  <c r="M40" i="57"/>
  <c r="L40" i="57"/>
  <c r="K40" i="57"/>
  <c r="J40" i="57"/>
  <c r="J41" i="57" s="1"/>
  <c r="I40" i="57"/>
  <c r="H40" i="57"/>
  <c r="G40" i="57"/>
  <c r="F40" i="57"/>
  <c r="E40" i="57"/>
  <c r="D40" i="57"/>
  <c r="C40" i="57"/>
  <c r="B40" i="57"/>
  <c r="Z39" i="57"/>
  <c r="Y39" i="57"/>
  <c r="X39" i="57"/>
  <c r="W39" i="57"/>
  <c r="V39" i="57"/>
  <c r="U39" i="57"/>
  <c r="T39" i="57"/>
  <c r="S39" i="57"/>
  <c r="R39" i="57"/>
  <c r="Q39" i="57"/>
  <c r="P39" i="57"/>
  <c r="O39" i="57"/>
  <c r="N39" i="57"/>
  <c r="M39" i="57"/>
  <c r="L39" i="57"/>
  <c r="K39" i="57"/>
  <c r="J39" i="57"/>
  <c r="I39" i="57"/>
  <c r="H39" i="57"/>
  <c r="G39" i="57"/>
  <c r="F39" i="57"/>
  <c r="E39" i="57"/>
  <c r="D39" i="57"/>
  <c r="C39" i="57"/>
  <c r="B39" i="57"/>
  <c r="Z38" i="57"/>
  <c r="Y38" i="57"/>
  <c r="Y41" i="57" s="1"/>
  <c r="X38" i="57"/>
  <c r="X41" i="57" s="1"/>
  <c r="W38" i="57"/>
  <c r="W41" i="57" s="1"/>
  <c r="V38" i="57"/>
  <c r="V41" i="57" s="1"/>
  <c r="U38" i="57"/>
  <c r="U41" i="57" s="1"/>
  <c r="T38" i="57"/>
  <c r="T41" i="57" s="1"/>
  <c r="S38" i="57"/>
  <c r="R38" i="57"/>
  <c r="Q38" i="57"/>
  <c r="Q41" i="57" s="1"/>
  <c r="P38" i="57"/>
  <c r="P41" i="57" s="1"/>
  <c r="O38" i="57"/>
  <c r="O41" i="57" s="1"/>
  <c r="N38" i="57"/>
  <c r="N41" i="57" s="1"/>
  <c r="M38" i="57"/>
  <c r="M41" i="57" s="1"/>
  <c r="L38" i="57"/>
  <c r="L41" i="57" s="1"/>
  <c r="K38" i="57"/>
  <c r="J38" i="57"/>
  <c r="I38" i="57"/>
  <c r="I41" i="57" s="1"/>
  <c r="H38" i="57"/>
  <c r="H41" i="57" s="1"/>
  <c r="G38" i="57"/>
  <c r="G41" i="57" s="1"/>
  <c r="F38" i="57"/>
  <c r="F41" i="57" s="1"/>
  <c r="E38" i="57"/>
  <c r="E41" i="57" s="1"/>
  <c r="D38" i="57"/>
  <c r="D41" i="57" s="1"/>
  <c r="C38" i="57"/>
  <c r="B38" i="57"/>
  <c r="Z37" i="57"/>
  <c r="Y37" i="57"/>
  <c r="X37" i="57"/>
  <c r="W37" i="57"/>
  <c r="V37" i="57"/>
  <c r="U37" i="57"/>
  <c r="T37" i="57"/>
  <c r="S37" i="57"/>
  <c r="R37" i="57"/>
  <c r="Q37" i="57"/>
  <c r="P37" i="57"/>
  <c r="O37" i="57"/>
  <c r="N37" i="57"/>
  <c r="M37" i="57"/>
  <c r="L37" i="57"/>
  <c r="K37" i="57"/>
  <c r="J37" i="57"/>
  <c r="I37" i="57"/>
  <c r="H37" i="57"/>
  <c r="G37" i="57"/>
  <c r="F37" i="57"/>
  <c r="E37" i="57"/>
  <c r="D37" i="57"/>
  <c r="C37" i="57"/>
  <c r="B37" i="57"/>
  <c r="Z37" i="48"/>
  <c r="Y37" i="48"/>
  <c r="X37" i="48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Z36" i="48"/>
  <c r="Y36" i="48"/>
  <c r="X36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Z35" i="48"/>
  <c r="Y35" i="48"/>
  <c r="X35" i="48"/>
  <c r="X38" i="48" s="1"/>
  <c r="W35" i="48"/>
  <c r="W38" i="48" s="1"/>
  <c r="V35" i="48"/>
  <c r="V38" i="48" s="1"/>
  <c r="U35" i="48"/>
  <c r="U38" i="48" s="1"/>
  <c r="T35" i="48"/>
  <c r="T38" i="48" s="1"/>
  <c r="S35" i="48"/>
  <c r="S38" i="48" s="1"/>
  <c r="R35" i="48"/>
  <c r="Q35" i="48"/>
  <c r="P35" i="48"/>
  <c r="P38" i="48" s="1"/>
  <c r="O35" i="48"/>
  <c r="O38" i="48" s="1"/>
  <c r="N35" i="48"/>
  <c r="N38" i="48" s="1"/>
  <c r="M35" i="48"/>
  <c r="M38" i="48" s="1"/>
  <c r="L35" i="48"/>
  <c r="L38" i="48" s="1"/>
  <c r="K35" i="48"/>
  <c r="K38" i="48" s="1"/>
  <c r="J35" i="48"/>
  <c r="I35" i="48"/>
  <c r="H35" i="48"/>
  <c r="H38" i="48" s="1"/>
  <c r="G35" i="48"/>
  <c r="G38" i="48" s="1"/>
  <c r="F35" i="48"/>
  <c r="F38" i="48" s="1"/>
  <c r="E35" i="48"/>
  <c r="E38" i="48" s="1"/>
  <c r="D35" i="48"/>
  <c r="D38" i="48" s="1"/>
  <c r="C35" i="48"/>
  <c r="C38" i="48" s="1"/>
  <c r="B35" i="48"/>
  <c r="Z34" i="48"/>
  <c r="Y34" i="48"/>
  <c r="X34" i="48"/>
  <c r="W34" i="48"/>
  <c r="V34" i="48"/>
  <c r="U34" i="48"/>
  <c r="T34" i="48"/>
  <c r="S34" i="48"/>
  <c r="R34" i="48"/>
  <c r="Q34" i="48"/>
  <c r="P34" i="48"/>
  <c r="O34" i="48"/>
  <c r="N34" i="48"/>
  <c r="M34" i="48"/>
  <c r="L34" i="48"/>
  <c r="K34" i="48"/>
  <c r="J34" i="48"/>
  <c r="I34" i="48"/>
  <c r="H34" i="48"/>
  <c r="G34" i="48"/>
  <c r="F34" i="48"/>
  <c r="E34" i="48"/>
  <c r="D34" i="48"/>
  <c r="C34" i="48"/>
  <c r="B34" i="48"/>
  <c r="Z47" i="49"/>
  <c r="Y47" i="49"/>
  <c r="X47" i="49"/>
  <c r="X48" i="49" s="1"/>
  <c r="W47" i="49"/>
  <c r="V47" i="49"/>
  <c r="U47" i="49"/>
  <c r="T47" i="49"/>
  <c r="S47" i="49"/>
  <c r="R47" i="49"/>
  <c r="Q47" i="49"/>
  <c r="P47" i="49"/>
  <c r="P48" i="49" s="1"/>
  <c r="O47" i="49"/>
  <c r="N47" i="49"/>
  <c r="M47" i="49"/>
  <c r="L47" i="49"/>
  <c r="K47" i="49"/>
  <c r="J47" i="49"/>
  <c r="I47" i="49"/>
  <c r="H47" i="49"/>
  <c r="G47" i="49"/>
  <c r="F47" i="49"/>
  <c r="E47" i="49"/>
  <c r="D47" i="49"/>
  <c r="C47" i="49"/>
  <c r="B47" i="49"/>
  <c r="Z46" i="49"/>
  <c r="Y46" i="49"/>
  <c r="X46" i="49"/>
  <c r="W46" i="49"/>
  <c r="V46" i="49"/>
  <c r="U46" i="49"/>
  <c r="T46" i="49"/>
  <c r="S46" i="49"/>
  <c r="R46" i="49"/>
  <c r="Q46" i="49"/>
  <c r="P46" i="49"/>
  <c r="O46" i="49"/>
  <c r="N46" i="49"/>
  <c r="M46" i="49"/>
  <c r="L46" i="49"/>
  <c r="K46" i="49"/>
  <c r="J46" i="49"/>
  <c r="I46" i="49"/>
  <c r="H46" i="49"/>
  <c r="G46" i="49"/>
  <c r="F46" i="49"/>
  <c r="E46" i="49"/>
  <c r="D46" i="49"/>
  <c r="C46" i="49"/>
  <c r="B46" i="49"/>
  <c r="Z45" i="49"/>
  <c r="Z48" i="49" s="1"/>
  <c r="Y45" i="49"/>
  <c r="X45" i="49"/>
  <c r="W45" i="49"/>
  <c r="W48" i="49" s="1"/>
  <c r="V45" i="49"/>
  <c r="V48" i="49" s="1"/>
  <c r="U45" i="49"/>
  <c r="U48" i="49" s="1"/>
  <c r="T45" i="49"/>
  <c r="T48" i="49" s="1"/>
  <c r="S45" i="49"/>
  <c r="S48" i="49" s="1"/>
  <c r="R45" i="49"/>
  <c r="R48" i="49" s="1"/>
  <c r="Q45" i="49"/>
  <c r="P45" i="49"/>
  <c r="O45" i="49"/>
  <c r="O48" i="49" s="1"/>
  <c r="N45" i="49"/>
  <c r="N48" i="49" s="1"/>
  <c r="M45" i="49"/>
  <c r="M48" i="49" s="1"/>
  <c r="L45" i="49"/>
  <c r="L48" i="49" s="1"/>
  <c r="K45" i="49"/>
  <c r="K48" i="49" s="1"/>
  <c r="J45" i="49"/>
  <c r="J48" i="49" s="1"/>
  <c r="I45" i="49"/>
  <c r="H45" i="49"/>
  <c r="G45" i="49"/>
  <c r="G48" i="49" s="1"/>
  <c r="F45" i="49"/>
  <c r="F48" i="49" s="1"/>
  <c r="E45" i="49"/>
  <c r="E48" i="49" s="1"/>
  <c r="D45" i="49"/>
  <c r="D48" i="49" s="1"/>
  <c r="C45" i="49"/>
  <c r="C48" i="49" s="1"/>
  <c r="B45" i="49"/>
  <c r="Z44" i="49"/>
  <c r="Y44" i="49"/>
  <c r="X44" i="49"/>
  <c r="W44" i="49"/>
  <c r="V44" i="49"/>
  <c r="U44" i="49"/>
  <c r="T44" i="49"/>
  <c r="S44" i="49"/>
  <c r="R44" i="49"/>
  <c r="Q44" i="49"/>
  <c r="P44" i="49"/>
  <c r="O44" i="49"/>
  <c r="N44" i="49"/>
  <c r="M44" i="49"/>
  <c r="L44" i="49"/>
  <c r="K44" i="49"/>
  <c r="J44" i="49"/>
  <c r="I44" i="49"/>
  <c r="H44" i="49"/>
  <c r="G44" i="49"/>
  <c r="F44" i="49"/>
  <c r="E44" i="49"/>
  <c r="D44" i="49"/>
  <c r="C44" i="49"/>
  <c r="B44" i="49"/>
  <c r="Z42" i="49"/>
  <c r="Y42" i="49"/>
  <c r="X42" i="49"/>
  <c r="W42" i="49"/>
  <c r="V42" i="49"/>
  <c r="U42" i="49"/>
  <c r="T42" i="49"/>
  <c r="S42" i="49"/>
  <c r="R42" i="49"/>
  <c r="Q42" i="49"/>
  <c r="P42" i="49"/>
  <c r="O42" i="49"/>
  <c r="N42" i="49"/>
  <c r="M42" i="49"/>
  <c r="L42" i="49"/>
  <c r="K42" i="49"/>
  <c r="J42" i="49"/>
  <c r="I42" i="49"/>
  <c r="H42" i="49"/>
  <c r="G42" i="49"/>
  <c r="F42" i="49"/>
  <c r="E42" i="49"/>
  <c r="D42" i="49"/>
  <c r="C42" i="49"/>
  <c r="B42" i="49"/>
  <c r="Z36" i="50"/>
  <c r="Y36" i="50"/>
  <c r="X36" i="50"/>
  <c r="W36" i="50"/>
  <c r="V36" i="50"/>
  <c r="U36" i="50"/>
  <c r="T36" i="50"/>
  <c r="S36" i="50"/>
  <c r="R36" i="50"/>
  <c r="Q36" i="50"/>
  <c r="P36" i="50"/>
  <c r="O36" i="50"/>
  <c r="N36" i="50"/>
  <c r="M36" i="50"/>
  <c r="L36" i="50"/>
  <c r="K36" i="50"/>
  <c r="J36" i="50"/>
  <c r="I36" i="50"/>
  <c r="H36" i="50"/>
  <c r="G36" i="50"/>
  <c r="F36" i="50"/>
  <c r="E36" i="50"/>
  <c r="D36" i="50"/>
  <c r="C36" i="50"/>
  <c r="B36" i="50"/>
  <c r="Z35" i="50"/>
  <c r="Y35" i="50"/>
  <c r="X35" i="50"/>
  <c r="W35" i="50"/>
  <c r="V35" i="50"/>
  <c r="U35" i="50"/>
  <c r="T35" i="50"/>
  <c r="S35" i="50"/>
  <c r="R35" i="50"/>
  <c r="Q35" i="50"/>
  <c r="P35" i="50"/>
  <c r="O35" i="50"/>
  <c r="N35" i="50"/>
  <c r="M35" i="50"/>
  <c r="L35" i="50"/>
  <c r="K35" i="50"/>
  <c r="J35" i="50"/>
  <c r="I35" i="50"/>
  <c r="H35" i="50"/>
  <c r="G35" i="50"/>
  <c r="F35" i="50"/>
  <c r="E35" i="50"/>
  <c r="D35" i="50"/>
  <c r="C35" i="50"/>
  <c r="B35" i="50"/>
  <c r="Z34" i="50"/>
  <c r="Y34" i="50"/>
  <c r="X34" i="50"/>
  <c r="W34" i="50"/>
  <c r="V34" i="50"/>
  <c r="U34" i="50"/>
  <c r="T34" i="50"/>
  <c r="S34" i="50"/>
  <c r="R34" i="50"/>
  <c r="Q34" i="50"/>
  <c r="P34" i="50"/>
  <c r="O34" i="50"/>
  <c r="N34" i="50"/>
  <c r="M34" i="50"/>
  <c r="L34" i="50"/>
  <c r="K34" i="50"/>
  <c r="J34" i="50"/>
  <c r="I34" i="50"/>
  <c r="H34" i="50"/>
  <c r="G34" i="50"/>
  <c r="F34" i="50"/>
  <c r="E34" i="50"/>
  <c r="D34" i="50"/>
  <c r="C34" i="50"/>
  <c r="B34" i="50"/>
  <c r="Z33" i="50"/>
  <c r="Y33" i="50"/>
  <c r="X33" i="50"/>
  <c r="W33" i="50"/>
  <c r="V33" i="50"/>
  <c r="U33" i="50"/>
  <c r="T33" i="50"/>
  <c r="S33" i="50"/>
  <c r="R33" i="50"/>
  <c r="Q33" i="50"/>
  <c r="P33" i="50"/>
  <c r="O33" i="50"/>
  <c r="N33" i="50"/>
  <c r="M33" i="50"/>
  <c r="L33" i="50"/>
  <c r="K33" i="50"/>
  <c r="J33" i="50"/>
  <c r="I33" i="50"/>
  <c r="H33" i="50"/>
  <c r="G33" i="50"/>
  <c r="F33" i="50"/>
  <c r="E33" i="50"/>
  <c r="D33" i="50"/>
  <c r="C33" i="50"/>
  <c r="B33" i="50"/>
  <c r="Z32" i="50"/>
  <c r="Y32" i="50"/>
  <c r="X32" i="50"/>
  <c r="W32" i="50"/>
  <c r="V32" i="50"/>
  <c r="U32" i="50"/>
  <c r="T32" i="50"/>
  <c r="S32" i="50"/>
  <c r="R32" i="50"/>
  <c r="Q32" i="50"/>
  <c r="P32" i="50"/>
  <c r="O32" i="50"/>
  <c r="N32" i="50"/>
  <c r="M32" i="50"/>
  <c r="L32" i="50"/>
  <c r="K32" i="50"/>
  <c r="J32" i="50"/>
  <c r="I32" i="50"/>
  <c r="H32" i="50"/>
  <c r="G32" i="50"/>
  <c r="F32" i="50"/>
  <c r="E32" i="50"/>
  <c r="D32" i="50"/>
  <c r="C32" i="50"/>
  <c r="B32" i="50"/>
  <c r="AC32" i="50" s="1"/>
  <c r="Z113" i="51"/>
  <c r="Y113" i="51"/>
  <c r="X113" i="51"/>
  <c r="W113" i="51"/>
  <c r="V113" i="51"/>
  <c r="U113" i="51"/>
  <c r="T113" i="51"/>
  <c r="S113" i="51"/>
  <c r="R113" i="51"/>
  <c r="Q113" i="51"/>
  <c r="P113" i="51"/>
  <c r="O113" i="51"/>
  <c r="N113" i="51"/>
  <c r="M113" i="51"/>
  <c r="L113" i="51"/>
  <c r="K113" i="51"/>
  <c r="J113" i="51"/>
  <c r="I113" i="51"/>
  <c r="H113" i="51"/>
  <c r="G113" i="51"/>
  <c r="F113" i="51"/>
  <c r="E113" i="51"/>
  <c r="D113" i="51"/>
  <c r="C113" i="51"/>
  <c r="B113" i="51"/>
  <c r="AC113" i="51" s="1"/>
  <c r="Z112" i="51"/>
  <c r="Y112" i="51"/>
  <c r="X112" i="51"/>
  <c r="W112" i="51"/>
  <c r="V112" i="51"/>
  <c r="U112" i="51"/>
  <c r="T112" i="51"/>
  <c r="S112" i="51"/>
  <c r="R112" i="51"/>
  <c r="Q112" i="51"/>
  <c r="P112" i="51"/>
  <c r="O112" i="51"/>
  <c r="N112" i="51"/>
  <c r="M112" i="51"/>
  <c r="L112" i="51"/>
  <c r="K112" i="51"/>
  <c r="J112" i="51"/>
  <c r="I112" i="51"/>
  <c r="H112" i="51"/>
  <c r="G112" i="51"/>
  <c r="F112" i="51"/>
  <c r="E112" i="51"/>
  <c r="D112" i="51"/>
  <c r="C112" i="51"/>
  <c r="B112" i="51"/>
  <c r="Z111" i="51"/>
  <c r="Y111" i="51"/>
  <c r="X111" i="51"/>
  <c r="W111" i="51"/>
  <c r="V111" i="51"/>
  <c r="U111" i="51"/>
  <c r="T111" i="51"/>
  <c r="S111" i="51"/>
  <c r="R111" i="51"/>
  <c r="Q111" i="51"/>
  <c r="P111" i="51"/>
  <c r="O111" i="51"/>
  <c r="N111" i="51"/>
  <c r="M111" i="51"/>
  <c r="L111" i="51"/>
  <c r="K111" i="51"/>
  <c r="J111" i="51"/>
  <c r="I111" i="51"/>
  <c r="H111" i="51"/>
  <c r="G111" i="51"/>
  <c r="F111" i="51"/>
  <c r="E111" i="51"/>
  <c r="D111" i="51"/>
  <c r="C111" i="51"/>
  <c r="B111" i="51"/>
  <c r="Z110" i="51"/>
  <c r="Y110" i="51"/>
  <c r="X110" i="51"/>
  <c r="W110" i="51"/>
  <c r="V110" i="51"/>
  <c r="U110" i="51"/>
  <c r="T110" i="51"/>
  <c r="S110" i="51"/>
  <c r="R110" i="51"/>
  <c r="Q110" i="51"/>
  <c r="P110" i="51"/>
  <c r="O110" i="51"/>
  <c r="N110" i="51"/>
  <c r="M110" i="51"/>
  <c r="L110" i="51"/>
  <c r="K110" i="51"/>
  <c r="J110" i="51"/>
  <c r="I110" i="51"/>
  <c r="H110" i="51"/>
  <c r="G110" i="51"/>
  <c r="F110" i="51"/>
  <c r="E110" i="51"/>
  <c r="D110" i="51"/>
  <c r="C110" i="51"/>
  <c r="B110" i="51"/>
  <c r="Z114" i="52"/>
  <c r="Y114" i="52"/>
  <c r="X114" i="52"/>
  <c r="W114" i="52"/>
  <c r="V114" i="52"/>
  <c r="U114" i="52"/>
  <c r="T114" i="52"/>
  <c r="S114" i="52"/>
  <c r="R114" i="52"/>
  <c r="Q114" i="52"/>
  <c r="P114" i="52"/>
  <c r="O114" i="52"/>
  <c r="N114" i="52"/>
  <c r="M114" i="52"/>
  <c r="L114" i="52"/>
  <c r="K114" i="52"/>
  <c r="J114" i="52"/>
  <c r="I114" i="52"/>
  <c r="H114" i="52"/>
  <c r="G114" i="52"/>
  <c r="F114" i="52"/>
  <c r="E114" i="52"/>
  <c r="D114" i="52"/>
  <c r="C114" i="52"/>
  <c r="B114" i="52"/>
  <c r="Z113" i="52"/>
  <c r="Y113" i="52"/>
  <c r="X113" i="52"/>
  <c r="W113" i="52"/>
  <c r="V113" i="52"/>
  <c r="U113" i="52"/>
  <c r="T113" i="52"/>
  <c r="S113" i="52"/>
  <c r="R113" i="52"/>
  <c r="Q113" i="52"/>
  <c r="P113" i="52"/>
  <c r="O113" i="52"/>
  <c r="N113" i="52"/>
  <c r="M113" i="52"/>
  <c r="L113" i="52"/>
  <c r="K113" i="52"/>
  <c r="J113" i="52"/>
  <c r="I113" i="52"/>
  <c r="H113" i="52"/>
  <c r="G113" i="52"/>
  <c r="F113" i="52"/>
  <c r="E113" i="52"/>
  <c r="D113" i="52"/>
  <c r="C113" i="52"/>
  <c r="B113" i="52"/>
  <c r="Z112" i="52"/>
  <c r="Y112" i="52"/>
  <c r="X112" i="52"/>
  <c r="W112" i="52"/>
  <c r="V112" i="52"/>
  <c r="U112" i="52"/>
  <c r="T112" i="52"/>
  <c r="S112" i="52"/>
  <c r="R112" i="52"/>
  <c r="Q112" i="52"/>
  <c r="P112" i="52"/>
  <c r="O112" i="52"/>
  <c r="N112" i="52"/>
  <c r="M112" i="52"/>
  <c r="L112" i="52"/>
  <c r="K112" i="52"/>
  <c r="J112" i="52"/>
  <c r="I112" i="52"/>
  <c r="H112" i="52"/>
  <c r="G112" i="52"/>
  <c r="F112" i="52"/>
  <c r="E112" i="52"/>
  <c r="D112" i="52"/>
  <c r="C112" i="52"/>
  <c r="B112" i="52"/>
  <c r="AB112" i="52" s="1"/>
  <c r="Z111" i="52"/>
  <c r="Y111" i="52"/>
  <c r="X111" i="52"/>
  <c r="W111" i="52"/>
  <c r="V111" i="52"/>
  <c r="U111" i="52"/>
  <c r="T111" i="52"/>
  <c r="S111" i="52"/>
  <c r="R111" i="52"/>
  <c r="Q111" i="52"/>
  <c r="P111" i="52"/>
  <c r="O111" i="52"/>
  <c r="N111" i="52"/>
  <c r="M111" i="52"/>
  <c r="L111" i="52"/>
  <c r="K111" i="52"/>
  <c r="J111" i="52"/>
  <c r="I111" i="52"/>
  <c r="H111" i="52"/>
  <c r="G111" i="52"/>
  <c r="F111" i="52"/>
  <c r="E111" i="52"/>
  <c r="D111" i="52"/>
  <c r="C111" i="52"/>
  <c r="B111" i="52"/>
  <c r="AB124" i="63" l="1"/>
  <c r="AC33" i="50"/>
  <c r="AC125" i="63"/>
  <c r="AC127" i="61"/>
  <c r="AC114" i="52"/>
  <c r="AB46" i="49"/>
  <c r="AC47" i="49"/>
  <c r="AB47" i="49"/>
  <c r="AB114" i="52"/>
  <c r="AC45" i="54"/>
  <c r="AC127" i="65"/>
  <c r="AC126" i="63"/>
  <c r="AB111" i="51"/>
  <c r="AC36" i="50"/>
  <c r="AC37" i="55"/>
  <c r="AC46" i="54"/>
  <c r="AC51" i="47"/>
  <c r="AC52" i="47"/>
  <c r="AC53" i="47"/>
  <c r="AC45" i="58"/>
  <c r="AB115" i="64"/>
  <c r="AB116" i="64"/>
  <c r="AC123" i="62"/>
  <c r="AC131" i="69"/>
  <c r="AC36" i="48"/>
  <c r="AC37" i="48"/>
  <c r="AB37" i="48"/>
  <c r="AC45" i="53"/>
  <c r="AB51" i="47"/>
  <c r="AC127" i="66"/>
  <c r="AC122" i="62"/>
  <c r="AC126" i="60"/>
  <c r="AC112" i="51"/>
  <c r="AB42" i="49"/>
  <c r="AB37" i="57"/>
  <c r="AC38" i="55"/>
  <c r="AC47" i="53"/>
  <c r="AC48" i="53"/>
  <c r="D48" i="58"/>
  <c r="AC48" i="58" s="1"/>
  <c r="L48" i="58"/>
  <c r="AB48" i="58" s="1"/>
  <c r="T48" i="58"/>
  <c r="AC46" i="58"/>
  <c r="AC117" i="64"/>
  <c r="AC124" i="62"/>
  <c r="AB127" i="60"/>
  <c r="AC128" i="60"/>
  <c r="AB132" i="69"/>
  <c r="B48" i="49"/>
  <c r="AC48" i="49" s="1"/>
  <c r="AC45" i="49"/>
  <c r="AC113" i="52"/>
  <c r="AB113" i="52"/>
  <c r="AC126" i="65"/>
  <c r="AC128" i="68"/>
  <c r="AC114" i="64"/>
  <c r="AC128" i="61"/>
  <c r="AC130" i="68"/>
  <c r="AC110" i="51"/>
  <c r="AC34" i="50"/>
  <c r="AC130" i="69"/>
  <c r="AC42" i="49"/>
  <c r="H48" i="49"/>
  <c r="AC34" i="48"/>
  <c r="I38" i="48"/>
  <c r="Q38" i="48"/>
  <c r="Y38" i="48"/>
  <c r="AC38" i="57"/>
  <c r="C41" i="55"/>
  <c r="K41" i="55"/>
  <c r="S41" i="55"/>
  <c r="D49" i="54"/>
  <c r="L49" i="54"/>
  <c r="T49" i="54"/>
  <c r="AB47" i="54"/>
  <c r="AC48" i="54"/>
  <c r="AB48" i="53"/>
  <c r="G54" i="47"/>
  <c r="O54" i="47"/>
  <c r="W54" i="47"/>
  <c r="E48" i="58"/>
  <c r="M48" i="58"/>
  <c r="U48" i="58"/>
  <c r="AB46" i="58"/>
  <c r="AB47" i="58"/>
  <c r="H128" i="65"/>
  <c r="P128" i="65"/>
  <c r="X128" i="65"/>
  <c r="F128" i="65"/>
  <c r="AB128" i="65" s="1"/>
  <c r="N128" i="65"/>
  <c r="AC128" i="65" s="1"/>
  <c r="AC123" i="63"/>
  <c r="AC129" i="60"/>
  <c r="D134" i="69"/>
  <c r="L134" i="69"/>
  <c r="AC132" i="69"/>
  <c r="AC40" i="57"/>
  <c r="AB126" i="61"/>
  <c r="AC129" i="68"/>
  <c r="AB127" i="66"/>
  <c r="AC35" i="50"/>
  <c r="AC46" i="53"/>
  <c r="AC111" i="52"/>
  <c r="AB113" i="51"/>
  <c r="AC44" i="49"/>
  <c r="I48" i="49"/>
  <c r="Q48" i="49"/>
  <c r="Y48" i="49"/>
  <c r="AC35" i="48"/>
  <c r="J38" i="48"/>
  <c r="R38" i="48"/>
  <c r="Z38" i="48"/>
  <c r="AC37" i="57"/>
  <c r="C41" i="57"/>
  <c r="K41" i="57"/>
  <c r="AB41" i="57" s="1"/>
  <c r="S41" i="57"/>
  <c r="B41" i="57"/>
  <c r="AC41" i="57" s="1"/>
  <c r="D41" i="55"/>
  <c r="L41" i="55"/>
  <c r="T41" i="55"/>
  <c r="AC39" i="55"/>
  <c r="AC40" i="55"/>
  <c r="F49" i="53"/>
  <c r="N49" i="53"/>
  <c r="V49" i="53"/>
  <c r="F48" i="58"/>
  <c r="N48" i="58"/>
  <c r="V48" i="58"/>
  <c r="AC124" i="65"/>
  <c r="I128" i="65"/>
  <c r="Q128" i="65"/>
  <c r="Y128" i="65"/>
  <c r="AC124" i="66"/>
  <c r="AB125" i="62"/>
  <c r="AC125" i="61"/>
  <c r="AC127" i="68"/>
  <c r="AC133" i="69"/>
  <c r="AB130" i="69"/>
  <c r="AB133" i="69"/>
  <c r="AB131" i="69"/>
  <c r="B134" i="69"/>
  <c r="AB128" i="68"/>
  <c r="AB129" i="68"/>
  <c r="AB127" i="68"/>
  <c r="AB130" i="68"/>
  <c r="AC127" i="60"/>
  <c r="AB128" i="60"/>
  <c r="AB126" i="60"/>
  <c r="AB129" i="60"/>
  <c r="AB127" i="61"/>
  <c r="AB128" i="61"/>
  <c r="AB123" i="62"/>
  <c r="AB124" i="62"/>
  <c r="AB122" i="62"/>
  <c r="AB125" i="63"/>
  <c r="AB123" i="63"/>
  <c r="AB126" i="63"/>
  <c r="AC115" i="64"/>
  <c r="AC116" i="64"/>
  <c r="AB114" i="64"/>
  <c r="AB117" i="64"/>
  <c r="AB126" i="66"/>
  <c r="AB125" i="66"/>
  <c r="AB124" i="66"/>
  <c r="AB126" i="65"/>
  <c r="AB124" i="65"/>
  <c r="AB127" i="65"/>
  <c r="AB125" i="65"/>
  <c r="AC125" i="65"/>
  <c r="AB44" i="58"/>
  <c r="AC44" i="58"/>
  <c r="AB45" i="58"/>
  <c r="AC54" i="47"/>
  <c r="AB54" i="47"/>
  <c r="AB50" i="47"/>
  <c r="AB52" i="47"/>
  <c r="AC50" i="47"/>
  <c r="AB53" i="47"/>
  <c r="AB45" i="53"/>
  <c r="AB47" i="53"/>
  <c r="AB46" i="53"/>
  <c r="B49" i="53"/>
  <c r="AC47" i="54"/>
  <c r="AB45" i="54"/>
  <c r="AB48" i="54"/>
  <c r="AB46" i="54"/>
  <c r="B49" i="54"/>
  <c r="AB37" i="55"/>
  <c r="AB39" i="55"/>
  <c r="AB38" i="55"/>
  <c r="B41" i="55"/>
  <c r="AC39" i="57"/>
  <c r="AB39" i="57"/>
  <c r="AB40" i="57"/>
  <c r="AB38" i="57"/>
  <c r="AB34" i="48"/>
  <c r="AB36" i="48"/>
  <c r="AB35" i="48"/>
  <c r="B38" i="48"/>
  <c r="AB44" i="49"/>
  <c r="AC46" i="49"/>
  <c r="AB45" i="49"/>
  <c r="AB34" i="50"/>
  <c r="AB32" i="50"/>
  <c r="AB35" i="50"/>
  <c r="AB33" i="50"/>
  <c r="AB36" i="50"/>
  <c r="AC111" i="51"/>
  <c r="AB112" i="51"/>
  <c r="AB110" i="51"/>
  <c r="AC112" i="52"/>
  <c r="AB111" i="52"/>
  <c r="AB48" i="49" l="1"/>
  <c r="AC134" i="69"/>
  <c r="AB134" i="69"/>
  <c r="AC49" i="53"/>
  <c r="AB49" i="53"/>
  <c r="AC49" i="54"/>
  <c r="AB49" i="54"/>
  <c r="AC41" i="55"/>
  <c r="AB41" i="55"/>
  <c r="AC38" i="48"/>
  <c r="AB38" i="48"/>
  <c r="B108" i="3" l="1"/>
  <c r="B116" i="15"/>
  <c r="AC207" i="46"/>
  <c r="AC206" i="46"/>
  <c r="AC205" i="46"/>
  <c r="AC181" i="46"/>
  <c r="AC180" i="46"/>
  <c r="AC179" i="46"/>
  <c r="AC156" i="46"/>
  <c r="AC155" i="46"/>
  <c r="AC154" i="46"/>
  <c r="AC129" i="46"/>
  <c r="AC128" i="46"/>
  <c r="AC127" i="46"/>
  <c r="AC105" i="46"/>
  <c r="AC104" i="46"/>
  <c r="AC103" i="46"/>
  <c r="AC80" i="46"/>
  <c r="AC79" i="46"/>
  <c r="AC78" i="46"/>
  <c r="AC55" i="46"/>
  <c r="AC54" i="46"/>
  <c r="AC53" i="46"/>
  <c r="AC30" i="46"/>
  <c r="AC29" i="46"/>
  <c r="AC28" i="46"/>
  <c r="AC5" i="46"/>
  <c r="AC4" i="46"/>
  <c r="AC3" i="46"/>
  <c r="AB3" i="46"/>
  <c r="AB207" i="46"/>
  <c r="AB206" i="46"/>
  <c r="AB205" i="46"/>
  <c r="AB181" i="46"/>
  <c r="AB180" i="46"/>
  <c r="AB179" i="46"/>
  <c r="AB156" i="46"/>
  <c r="AB155" i="46"/>
  <c r="AB154" i="46"/>
  <c r="AB129" i="46"/>
  <c r="AB128" i="46"/>
  <c r="AB127" i="46"/>
  <c r="AB105" i="46"/>
  <c r="AB104" i="46"/>
  <c r="AB103" i="46"/>
  <c r="AB80" i="46"/>
  <c r="AB79" i="46"/>
  <c r="AB78" i="46"/>
  <c r="AB55" i="46"/>
  <c r="AB54" i="46"/>
  <c r="AB53" i="46"/>
  <c r="AB30" i="46"/>
  <c r="AB29" i="46"/>
  <c r="AB28" i="46"/>
  <c r="AB5" i="46"/>
  <c r="AB4" i="46"/>
  <c r="AB229" i="35"/>
  <c r="AB230" i="35"/>
  <c r="AC230" i="35" s="1"/>
  <c r="AB231" i="35"/>
  <c r="Z120" i="45"/>
  <c r="Y120" i="45"/>
  <c r="X120" i="45"/>
  <c r="W120" i="45"/>
  <c r="V120" i="45"/>
  <c r="U120" i="45"/>
  <c r="T120" i="45"/>
  <c r="S120" i="45"/>
  <c r="R120" i="45"/>
  <c r="Q120" i="45"/>
  <c r="P120" i="45"/>
  <c r="O120" i="45"/>
  <c r="N120" i="45"/>
  <c r="M120" i="45"/>
  <c r="L120" i="45"/>
  <c r="K120" i="45"/>
  <c r="E120" i="45"/>
  <c r="J120" i="45"/>
  <c r="I120" i="45"/>
  <c r="H120" i="45"/>
  <c r="G120" i="45"/>
  <c r="F120" i="45"/>
  <c r="D120" i="45"/>
  <c r="C120" i="45"/>
  <c r="B120" i="45"/>
  <c r="Z119" i="45"/>
  <c r="Y119" i="45"/>
  <c r="X119" i="45"/>
  <c r="W119" i="45"/>
  <c r="V119" i="45"/>
  <c r="U119" i="45"/>
  <c r="T119" i="45"/>
  <c r="S119" i="45"/>
  <c r="R119" i="45"/>
  <c r="Q119" i="45"/>
  <c r="P119" i="45"/>
  <c r="O119" i="45"/>
  <c r="N119" i="45"/>
  <c r="M119" i="45"/>
  <c r="L119" i="45"/>
  <c r="K119" i="45"/>
  <c r="J119" i="45"/>
  <c r="I119" i="45"/>
  <c r="H119" i="45"/>
  <c r="G119" i="45"/>
  <c r="F119" i="45"/>
  <c r="E119" i="45"/>
  <c r="D119" i="45"/>
  <c r="C119" i="45"/>
  <c r="B119" i="45"/>
  <c r="Z118" i="45"/>
  <c r="Y118" i="45"/>
  <c r="X118" i="45"/>
  <c r="W118" i="45"/>
  <c r="V118" i="45"/>
  <c r="U118" i="45"/>
  <c r="T118" i="45"/>
  <c r="S118" i="45"/>
  <c r="R118" i="45"/>
  <c r="Q118" i="45"/>
  <c r="P118" i="45"/>
  <c r="O118" i="45"/>
  <c r="N118" i="45"/>
  <c r="M118" i="45"/>
  <c r="L118" i="45"/>
  <c r="K118" i="45"/>
  <c r="J118" i="45"/>
  <c r="I118" i="45"/>
  <c r="H118" i="45"/>
  <c r="G118" i="45"/>
  <c r="F118" i="45"/>
  <c r="E118" i="45"/>
  <c r="D118" i="45"/>
  <c r="C118" i="45"/>
  <c r="Z121" i="45"/>
  <c r="Y121" i="45"/>
  <c r="X121" i="45"/>
  <c r="W121" i="45"/>
  <c r="V121" i="45"/>
  <c r="U121" i="45"/>
  <c r="T121" i="45"/>
  <c r="S121" i="45"/>
  <c r="R121" i="45"/>
  <c r="Q121" i="45"/>
  <c r="P121" i="45"/>
  <c r="O121" i="45"/>
  <c r="N121" i="45"/>
  <c r="M121" i="45"/>
  <c r="L121" i="45"/>
  <c r="K121" i="45"/>
  <c r="J121" i="45"/>
  <c r="I121" i="45"/>
  <c r="H121" i="45"/>
  <c r="G121" i="45"/>
  <c r="F121" i="45"/>
  <c r="E121" i="45"/>
  <c r="D121" i="45"/>
  <c r="C121" i="45"/>
  <c r="B121" i="45"/>
  <c r="B118" i="45"/>
  <c r="W120" i="44"/>
  <c r="Z120" i="44"/>
  <c r="Y120" i="44"/>
  <c r="X120" i="44"/>
  <c r="V120" i="44"/>
  <c r="U120" i="44"/>
  <c r="T120" i="44"/>
  <c r="S120" i="44"/>
  <c r="R120" i="44"/>
  <c r="Q120" i="44"/>
  <c r="P120" i="44"/>
  <c r="O120" i="44"/>
  <c r="N120" i="44"/>
  <c r="M120" i="44"/>
  <c r="L120" i="44"/>
  <c r="K120" i="44"/>
  <c r="J120" i="44"/>
  <c r="I120" i="44"/>
  <c r="H120" i="44"/>
  <c r="G120" i="44"/>
  <c r="F120" i="44"/>
  <c r="E120" i="44"/>
  <c r="D120" i="44"/>
  <c r="C120" i="44"/>
  <c r="Z119" i="44"/>
  <c r="Y119" i="44"/>
  <c r="X119" i="44"/>
  <c r="W119" i="44"/>
  <c r="V119" i="44"/>
  <c r="U119" i="44"/>
  <c r="T119" i="44"/>
  <c r="S119" i="44"/>
  <c r="R119" i="44"/>
  <c r="Q119" i="44"/>
  <c r="P119" i="44"/>
  <c r="O119" i="44"/>
  <c r="N119" i="44"/>
  <c r="M119" i="44"/>
  <c r="L119" i="44"/>
  <c r="K119" i="44"/>
  <c r="J119" i="44"/>
  <c r="I119" i="44"/>
  <c r="H119" i="44"/>
  <c r="G119" i="44"/>
  <c r="F119" i="44"/>
  <c r="E119" i="44"/>
  <c r="D119" i="44"/>
  <c r="C119" i="44"/>
  <c r="B120" i="44"/>
  <c r="B119" i="44"/>
  <c r="Z121" i="44"/>
  <c r="Y121" i="44"/>
  <c r="X121" i="44"/>
  <c r="W121" i="44"/>
  <c r="V121" i="44"/>
  <c r="U121" i="44"/>
  <c r="T121" i="44"/>
  <c r="S121" i="44"/>
  <c r="R121" i="44"/>
  <c r="Q121" i="44"/>
  <c r="P121" i="44"/>
  <c r="O121" i="44"/>
  <c r="N121" i="44"/>
  <c r="M121" i="44"/>
  <c r="L121" i="44"/>
  <c r="K121" i="44"/>
  <c r="J121" i="44"/>
  <c r="I121" i="44"/>
  <c r="H121" i="44"/>
  <c r="G121" i="44"/>
  <c r="F121" i="44"/>
  <c r="E121" i="44"/>
  <c r="D121" i="44"/>
  <c r="C121" i="44"/>
  <c r="B121" i="44"/>
  <c r="Z118" i="44"/>
  <c r="Y118" i="44"/>
  <c r="X118" i="44"/>
  <c r="W118" i="44"/>
  <c r="V118" i="44"/>
  <c r="U118" i="44"/>
  <c r="T118" i="44"/>
  <c r="S118" i="44"/>
  <c r="R118" i="44"/>
  <c r="Q118" i="44"/>
  <c r="P118" i="44"/>
  <c r="O118" i="44"/>
  <c r="N118" i="44"/>
  <c r="M118" i="44"/>
  <c r="L118" i="44"/>
  <c r="K118" i="44"/>
  <c r="J118" i="44"/>
  <c r="I118" i="44"/>
  <c r="H118" i="44"/>
  <c r="G118" i="44"/>
  <c r="F118" i="44"/>
  <c r="E118" i="44"/>
  <c r="D118" i="44"/>
  <c r="C118" i="44"/>
  <c r="B118" i="44"/>
  <c r="Z119" i="42"/>
  <c r="Y119" i="42"/>
  <c r="X119" i="42"/>
  <c r="W119" i="42"/>
  <c r="V119" i="42"/>
  <c r="U119" i="42"/>
  <c r="T119" i="42"/>
  <c r="S119" i="42"/>
  <c r="R119" i="42"/>
  <c r="Q119" i="42"/>
  <c r="P119" i="42"/>
  <c r="O119" i="42"/>
  <c r="N119" i="42"/>
  <c r="M119" i="42"/>
  <c r="L119" i="42"/>
  <c r="K119" i="42"/>
  <c r="J119" i="42"/>
  <c r="I119" i="42"/>
  <c r="H119" i="42"/>
  <c r="G119" i="42"/>
  <c r="F119" i="42"/>
  <c r="E119" i="42"/>
  <c r="D119" i="42"/>
  <c r="C119" i="42"/>
  <c r="Z120" i="42"/>
  <c r="Y120" i="42"/>
  <c r="X120" i="42"/>
  <c r="W120" i="42"/>
  <c r="V120" i="42"/>
  <c r="U120" i="42"/>
  <c r="T120" i="42"/>
  <c r="S120" i="42"/>
  <c r="R120" i="42"/>
  <c r="Q120" i="42"/>
  <c r="P120" i="42"/>
  <c r="O120" i="42"/>
  <c r="N120" i="42"/>
  <c r="M120" i="42"/>
  <c r="L120" i="42"/>
  <c r="K120" i="42"/>
  <c r="J120" i="42"/>
  <c r="I120" i="42"/>
  <c r="H120" i="42"/>
  <c r="G120" i="42"/>
  <c r="F120" i="42"/>
  <c r="E120" i="42"/>
  <c r="D120" i="42"/>
  <c r="C120" i="42"/>
  <c r="B119" i="42"/>
  <c r="B120" i="42"/>
  <c r="Z121" i="42"/>
  <c r="Y121" i="42"/>
  <c r="X121" i="42"/>
  <c r="W121" i="42"/>
  <c r="V121" i="42"/>
  <c r="U121" i="42"/>
  <c r="T121" i="42"/>
  <c r="S121" i="42"/>
  <c r="R121" i="42"/>
  <c r="Q121" i="42"/>
  <c r="P121" i="42"/>
  <c r="O121" i="42"/>
  <c r="N121" i="42"/>
  <c r="M121" i="42"/>
  <c r="L121" i="42"/>
  <c r="K121" i="42"/>
  <c r="J121" i="42"/>
  <c r="I121" i="42"/>
  <c r="H121" i="42"/>
  <c r="G121" i="42"/>
  <c r="F121" i="42"/>
  <c r="E121" i="42"/>
  <c r="D121" i="42"/>
  <c r="C121" i="42"/>
  <c r="B121" i="42"/>
  <c r="Z118" i="42"/>
  <c r="Y118" i="42"/>
  <c r="X118" i="42"/>
  <c r="W118" i="42"/>
  <c r="V118" i="42"/>
  <c r="U118" i="42"/>
  <c r="T118" i="42"/>
  <c r="S118" i="42"/>
  <c r="R118" i="42"/>
  <c r="Q118" i="42"/>
  <c r="P118" i="42"/>
  <c r="O118" i="42"/>
  <c r="N118" i="42"/>
  <c r="M118" i="42"/>
  <c r="L118" i="42"/>
  <c r="K118" i="42"/>
  <c r="J118" i="42"/>
  <c r="I118" i="42"/>
  <c r="H118" i="42"/>
  <c r="G118" i="42"/>
  <c r="F118" i="42"/>
  <c r="E118" i="42"/>
  <c r="D118" i="42"/>
  <c r="C118" i="42"/>
  <c r="B118" i="42"/>
  <c r="Z120" i="41"/>
  <c r="Y120" i="41"/>
  <c r="X120" i="41"/>
  <c r="W120" i="41"/>
  <c r="V120" i="41"/>
  <c r="U120" i="41"/>
  <c r="T120" i="41"/>
  <c r="S120" i="41"/>
  <c r="R120" i="41"/>
  <c r="Q120" i="41"/>
  <c r="P120" i="41"/>
  <c r="O120" i="41"/>
  <c r="N120" i="41"/>
  <c r="M120" i="41"/>
  <c r="L120" i="41"/>
  <c r="K120" i="41"/>
  <c r="J120" i="41"/>
  <c r="I120" i="41"/>
  <c r="H120" i="41"/>
  <c r="G120" i="41"/>
  <c r="F120" i="41"/>
  <c r="E120" i="41"/>
  <c r="D120" i="41"/>
  <c r="C120" i="41"/>
  <c r="B120" i="41"/>
  <c r="Z119" i="41"/>
  <c r="Y119" i="41"/>
  <c r="X119" i="41"/>
  <c r="W119" i="41"/>
  <c r="V119" i="41"/>
  <c r="U119" i="41"/>
  <c r="T119" i="41"/>
  <c r="S119" i="41"/>
  <c r="R119" i="41"/>
  <c r="Q119" i="41"/>
  <c r="P119" i="41"/>
  <c r="O119" i="41"/>
  <c r="N119" i="41"/>
  <c r="M119" i="41"/>
  <c r="L119" i="41"/>
  <c r="K119" i="41"/>
  <c r="J119" i="41"/>
  <c r="I119" i="41"/>
  <c r="H119" i="41"/>
  <c r="G119" i="41"/>
  <c r="F119" i="41"/>
  <c r="E119" i="41"/>
  <c r="D119" i="41"/>
  <c r="C119" i="41"/>
  <c r="B119" i="41"/>
  <c r="Z121" i="41"/>
  <c r="Y121" i="41"/>
  <c r="X121" i="41"/>
  <c r="W121" i="41"/>
  <c r="V121" i="41"/>
  <c r="U121" i="41"/>
  <c r="T121" i="41"/>
  <c r="S121" i="41"/>
  <c r="R121" i="41"/>
  <c r="Q121" i="41"/>
  <c r="P121" i="41"/>
  <c r="O121" i="41"/>
  <c r="N121" i="41"/>
  <c r="M121" i="41"/>
  <c r="L121" i="41"/>
  <c r="K121" i="41"/>
  <c r="J121" i="41"/>
  <c r="I121" i="41"/>
  <c r="H121" i="41"/>
  <c r="G121" i="41"/>
  <c r="F121" i="41"/>
  <c r="E121" i="41"/>
  <c r="D121" i="41"/>
  <c r="C121" i="41"/>
  <c r="B121" i="41"/>
  <c r="Z118" i="41"/>
  <c r="Y118" i="41"/>
  <c r="X118" i="41"/>
  <c r="W118" i="41"/>
  <c r="V118" i="41"/>
  <c r="U118" i="41"/>
  <c r="T118" i="41"/>
  <c r="S118" i="41"/>
  <c r="R118" i="41"/>
  <c r="Q118" i="41"/>
  <c r="P118" i="41"/>
  <c r="O118" i="41"/>
  <c r="N118" i="41"/>
  <c r="M118" i="41"/>
  <c r="L118" i="41"/>
  <c r="K118" i="41"/>
  <c r="J118" i="41"/>
  <c r="I118" i="41"/>
  <c r="H118" i="41"/>
  <c r="G118" i="41"/>
  <c r="F118" i="41"/>
  <c r="E118" i="41"/>
  <c r="D118" i="41"/>
  <c r="C118" i="41"/>
  <c r="B118" i="41"/>
  <c r="Z120" i="40"/>
  <c r="Y120" i="40"/>
  <c r="X120" i="40"/>
  <c r="W120" i="40"/>
  <c r="V120" i="40"/>
  <c r="U120" i="40"/>
  <c r="T120" i="40"/>
  <c r="S120" i="40"/>
  <c r="R120" i="40"/>
  <c r="Q120" i="40"/>
  <c r="P120" i="40"/>
  <c r="O120" i="40"/>
  <c r="N120" i="40"/>
  <c r="M120" i="40"/>
  <c r="L120" i="40"/>
  <c r="K120" i="40"/>
  <c r="J120" i="40"/>
  <c r="I120" i="40"/>
  <c r="H120" i="40"/>
  <c r="G120" i="40"/>
  <c r="F120" i="40"/>
  <c r="E120" i="40"/>
  <c r="D120" i="40"/>
  <c r="C120" i="40"/>
  <c r="B120" i="40"/>
  <c r="Z119" i="40"/>
  <c r="Y119" i="40"/>
  <c r="X119" i="40"/>
  <c r="W119" i="40"/>
  <c r="V119" i="40"/>
  <c r="U119" i="40"/>
  <c r="T119" i="40"/>
  <c r="S119" i="40"/>
  <c r="R119" i="40"/>
  <c r="Q119" i="40"/>
  <c r="P119" i="40"/>
  <c r="O119" i="40"/>
  <c r="N119" i="40"/>
  <c r="M119" i="40"/>
  <c r="L119" i="40"/>
  <c r="K119" i="40"/>
  <c r="J119" i="40"/>
  <c r="I119" i="40"/>
  <c r="H119" i="40"/>
  <c r="G119" i="40"/>
  <c r="F119" i="40"/>
  <c r="E119" i="40"/>
  <c r="D119" i="40"/>
  <c r="C119" i="40"/>
  <c r="B119" i="40"/>
  <c r="Z121" i="40"/>
  <c r="Y121" i="40"/>
  <c r="X121" i="40"/>
  <c r="W121" i="40"/>
  <c r="V121" i="40"/>
  <c r="U121" i="40"/>
  <c r="T121" i="40"/>
  <c r="S121" i="40"/>
  <c r="R121" i="40"/>
  <c r="Q121" i="40"/>
  <c r="P121" i="40"/>
  <c r="O121" i="40"/>
  <c r="N121" i="40"/>
  <c r="M121" i="40"/>
  <c r="L121" i="40"/>
  <c r="K121" i="40"/>
  <c r="J121" i="40"/>
  <c r="I121" i="40"/>
  <c r="H121" i="40"/>
  <c r="G121" i="40"/>
  <c r="F121" i="40"/>
  <c r="E121" i="40"/>
  <c r="D121" i="40"/>
  <c r="C121" i="40"/>
  <c r="B121" i="40"/>
  <c r="Z118" i="40"/>
  <c r="Y118" i="40"/>
  <c r="X118" i="40"/>
  <c r="W118" i="40"/>
  <c r="V118" i="40"/>
  <c r="U118" i="40"/>
  <c r="T118" i="40"/>
  <c r="S118" i="40"/>
  <c r="R118" i="40"/>
  <c r="Q118" i="40"/>
  <c r="P118" i="40"/>
  <c r="O118" i="40"/>
  <c r="N118" i="40"/>
  <c r="M118" i="40"/>
  <c r="L118" i="40"/>
  <c r="K118" i="40"/>
  <c r="J118" i="40"/>
  <c r="I118" i="40"/>
  <c r="H118" i="40"/>
  <c r="G118" i="40"/>
  <c r="F118" i="40"/>
  <c r="E118" i="40"/>
  <c r="D118" i="40"/>
  <c r="C118" i="40"/>
  <c r="B118" i="40"/>
  <c r="Z120" i="39"/>
  <c r="Y120" i="39"/>
  <c r="X120" i="39"/>
  <c r="W120" i="39"/>
  <c r="V120" i="39"/>
  <c r="U120" i="39"/>
  <c r="T120" i="39"/>
  <c r="S120" i="39"/>
  <c r="R120" i="39"/>
  <c r="Q120" i="39"/>
  <c r="P120" i="39"/>
  <c r="O120" i="39"/>
  <c r="N120" i="39"/>
  <c r="M120" i="39"/>
  <c r="L120" i="39"/>
  <c r="K120" i="39"/>
  <c r="J120" i="39"/>
  <c r="I120" i="39"/>
  <c r="H120" i="39"/>
  <c r="G120" i="39"/>
  <c r="F120" i="39"/>
  <c r="E120" i="39"/>
  <c r="D120" i="39"/>
  <c r="C120" i="39"/>
  <c r="B120" i="39"/>
  <c r="Z119" i="39"/>
  <c r="Y119" i="39"/>
  <c r="X119" i="39"/>
  <c r="W119" i="39"/>
  <c r="V119" i="39"/>
  <c r="U119" i="39"/>
  <c r="T119" i="39"/>
  <c r="S119" i="39"/>
  <c r="R119" i="39"/>
  <c r="Q119" i="39"/>
  <c r="P119" i="39"/>
  <c r="O119" i="39"/>
  <c r="N119" i="39"/>
  <c r="M119" i="39"/>
  <c r="L119" i="39"/>
  <c r="K119" i="39"/>
  <c r="J119" i="39"/>
  <c r="I119" i="39"/>
  <c r="H119" i="39"/>
  <c r="G119" i="39"/>
  <c r="F119" i="39"/>
  <c r="E119" i="39"/>
  <c r="D119" i="39"/>
  <c r="C119" i="39"/>
  <c r="B119" i="39"/>
  <c r="Z118" i="39"/>
  <c r="Y118" i="39"/>
  <c r="X118" i="39"/>
  <c r="W118" i="39"/>
  <c r="V118" i="39"/>
  <c r="U118" i="39"/>
  <c r="T118" i="39"/>
  <c r="S118" i="39"/>
  <c r="R118" i="39"/>
  <c r="Q118" i="39"/>
  <c r="P118" i="39"/>
  <c r="O118" i="39"/>
  <c r="N118" i="39"/>
  <c r="M118" i="39"/>
  <c r="L118" i="39"/>
  <c r="K118" i="39"/>
  <c r="J118" i="39"/>
  <c r="I118" i="39"/>
  <c r="H118" i="39"/>
  <c r="G118" i="39"/>
  <c r="F118" i="39"/>
  <c r="E118" i="39"/>
  <c r="D118" i="39"/>
  <c r="C118" i="39"/>
  <c r="Z121" i="39"/>
  <c r="Y121" i="39"/>
  <c r="X121" i="39"/>
  <c r="W121" i="39"/>
  <c r="V121" i="39"/>
  <c r="U121" i="39"/>
  <c r="T121" i="39"/>
  <c r="S121" i="39"/>
  <c r="R121" i="39"/>
  <c r="Q121" i="39"/>
  <c r="P121" i="39"/>
  <c r="O121" i="39"/>
  <c r="N121" i="39"/>
  <c r="M121" i="39"/>
  <c r="L121" i="39"/>
  <c r="K121" i="39"/>
  <c r="J121" i="39"/>
  <c r="I121" i="39"/>
  <c r="H121" i="39"/>
  <c r="G121" i="39"/>
  <c r="F121" i="39"/>
  <c r="E121" i="39"/>
  <c r="D121" i="39"/>
  <c r="C121" i="39"/>
  <c r="B121" i="39"/>
  <c r="B118" i="39"/>
  <c r="Z120" i="38"/>
  <c r="Y120" i="38"/>
  <c r="X120" i="38"/>
  <c r="W120" i="38"/>
  <c r="V120" i="38"/>
  <c r="U120" i="38"/>
  <c r="T120" i="38"/>
  <c r="S120" i="38"/>
  <c r="R120" i="38"/>
  <c r="Q120" i="38"/>
  <c r="P120" i="38"/>
  <c r="O120" i="38"/>
  <c r="N120" i="38"/>
  <c r="M120" i="38"/>
  <c r="L120" i="38"/>
  <c r="K120" i="38"/>
  <c r="J120" i="38"/>
  <c r="I120" i="38"/>
  <c r="H120" i="38"/>
  <c r="G120" i="38"/>
  <c r="F120" i="38"/>
  <c r="E120" i="38"/>
  <c r="D120" i="38"/>
  <c r="C120" i="38"/>
  <c r="B120" i="38"/>
  <c r="Z119" i="38"/>
  <c r="Y119" i="38"/>
  <c r="X119" i="38"/>
  <c r="W119" i="38"/>
  <c r="V119" i="38"/>
  <c r="U119" i="38"/>
  <c r="T119" i="38"/>
  <c r="S119" i="38"/>
  <c r="R119" i="38"/>
  <c r="Q119" i="38"/>
  <c r="P119" i="38"/>
  <c r="O119" i="38"/>
  <c r="N119" i="38"/>
  <c r="M119" i="38"/>
  <c r="L119" i="38"/>
  <c r="K119" i="38"/>
  <c r="J119" i="38"/>
  <c r="I119" i="38"/>
  <c r="H119" i="38"/>
  <c r="G119" i="38"/>
  <c r="F119" i="38"/>
  <c r="E119" i="38"/>
  <c r="D119" i="38"/>
  <c r="C119" i="38"/>
  <c r="B119" i="38"/>
  <c r="Z121" i="38"/>
  <c r="Y121" i="38"/>
  <c r="X121" i="38"/>
  <c r="W121" i="38"/>
  <c r="V121" i="38"/>
  <c r="U121" i="38"/>
  <c r="T121" i="38"/>
  <c r="S121" i="38"/>
  <c r="R121" i="38"/>
  <c r="Q121" i="38"/>
  <c r="P121" i="38"/>
  <c r="O121" i="38"/>
  <c r="N121" i="38"/>
  <c r="M121" i="38"/>
  <c r="L121" i="38"/>
  <c r="K121" i="38"/>
  <c r="J121" i="38"/>
  <c r="I121" i="38"/>
  <c r="H121" i="38"/>
  <c r="G121" i="38"/>
  <c r="F121" i="38"/>
  <c r="E121" i="38"/>
  <c r="D121" i="38"/>
  <c r="C121" i="38"/>
  <c r="Z118" i="38"/>
  <c r="Y118" i="38"/>
  <c r="X118" i="38"/>
  <c r="W118" i="38"/>
  <c r="V118" i="38"/>
  <c r="U118" i="38"/>
  <c r="T118" i="38"/>
  <c r="S118" i="38"/>
  <c r="R118" i="38"/>
  <c r="Q118" i="38"/>
  <c r="P118" i="38"/>
  <c r="O118" i="38"/>
  <c r="N118" i="38"/>
  <c r="M118" i="38"/>
  <c r="L118" i="38"/>
  <c r="K118" i="38"/>
  <c r="J118" i="38"/>
  <c r="I118" i="38"/>
  <c r="H118" i="38"/>
  <c r="G118" i="38"/>
  <c r="F118" i="38"/>
  <c r="E118" i="38"/>
  <c r="D118" i="38"/>
  <c r="C118" i="38"/>
  <c r="B121" i="38"/>
  <c r="B118" i="38"/>
  <c r="Z120" i="37"/>
  <c r="Y120" i="37"/>
  <c r="X120" i="37"/>
  <c r="W120" i="37"/>
  <c r="V120" i="37"/>
  <c r="U120" i="37"/>
  <c r="T120" i="37"/>
  <c r="S120" i="37"/>
  <c r="R120" i="37"/>
  <c r="Q120" i="37"/>
  <c r="P120" i="37"/>
  <c r="O120" i="37"/>
  <c r="N120" i="37"/>
  <c r="M120" i="37"/>
  <c r="L120" i="37"/>
  <c r="K120" i="37"/>
  <c r="J120" i="37"/>
  <c r="I120" i="37"/>
  <c r="H120" i="37"/>
  <c r="G120" i="37"/>
  <c r="F120" i="37"/>
  <c r="E120" i="37"/>
  <c r="D120" i="37"/>
  <c r="C120" i="37"/>
  <c r="Z119" i="37"/>
  <c r="Y119" i="37"/>
  <c r="X119" i="37"/>
  <c r="W119" i="37"/>
  <c r="V119" i="37"/>
  <c r="U119" i="37"/>
  <c r="T119" i="37"/>
  <c r="S119" i="37"/>
  <c r="R119" i="37"/>
  <c r="Q119" i="37"/>
  <c r="P119" i="37"/>
  <c r="O119" i="37"/>
  <c r="N119" i="37"/>
  <c r="M119" i="37"/>
  <c r="L119" i="37"/>
  <c r="K119" i="37"/>
  <c r="J119" i="37"/>
  <c r="I119" i="37"/>
  <c r="H119" i="37"/>
  <c r="G119" i="37"/>
  <c r="F119" i="37"/>
  <c r="E119" i="37"/>
  <c r="D119" i="37"/>
  <c r="C119" i="37"/>
  <c r="B120" i="37"/>
  <c r="B119" i="37"/>
  <c r="Z121" i="37"/>
  <c r="Y121" i="37"/>
  <c r="X121" i="37"/>
  <c r="W121" i="37"/>
  <c r="V121" i="37"/>
  <c r="U121" i="37"/>
  <c r="T121" i="37"/>
  <c r="S121" i="37"/>
  <c r="R121" i="37"/>
  <c r="Q121" i="37"/>
  <c r="P121" i="37"/>
  <c r="O121" i="37"/>
  <c r="N121" i="37"/>
  <c r="M121" i="37"/>
  <c r="L121" i="37"/>
  <c r="K121" i="37"/>
  <c r="J121" i="37"/>
  <c r="I121" i="37"/>
  <c r="H121" i="37"/>
  <c r="G121" i="37"/>
  <c r="F121" i="37"/>
  <c r="E121" i="37"/>
  <c r="D121" i="37"/>
  <c r="C121" i="37"/>
  <c r="B121" i="37"/>
  <c r="Z118" i="37"/>
  <c r="Y118" i="37"/>
  <c r="X118" i="37"/>
  <c r="W118" i="37"/>
  <c r="V118" i="37"/>
  <c r="U118" i="37"/>
  <c r="T118" i="37"/>
  <c r="S118" i="37"/>
  <c r="R118" i="37"/>
  <c r="Q118" i="37"/>
  <c r="P118" i="37"/>
  <c r="O118" i="37"/>
  <c r="N118" i="37"/>
  <c r="M118" i="37"/>
  <c r="L118" i="37"/>
  <c r="K118" i="37"/>
  <c r="J118" i="37"/>
  <c r="I118" i="37"/>
  <c r="H118" i="37"/>
  <c r="G118" i="37"/>
  <c r="F118" i="37"/>
  <c r="E118" i="37"/>
  <c r="D118" i="37"/>
  <c r="C118" i="37"/>
  <c r="B118" i="37"/>
  <c r="Z120" i="36"/>
  <c r="Y120" i="36"/>
  <c r="X120" i="36"/>
  <c r="W120" i="36"/>
  <c r="V120" i="36"/>
  <c r="U120" i="36"/>
  <c r="T120" i="36"/>
  <c r="S120" i="36"/>
  <c r="R120" i="36"/>
  <c r="Q120" i="36"/>
  <c r="P120" i="36"/>
  <c r="O120" i="36"/>
  <c r="N120" i="36"/>
  <c r="M120" i="36"/>
  <c r="L120" i="36"/>
  <c r="K120" i="36"/>
  <c r="J120" i="36"/>
  <c r="I120" i="36"/>
  <c r="H120" i="36"/>
  <c r="G120" i="36"/>
  <c r="F120" i="36"/>
  <c r="E120" i="36"/>
  <c r="D120" i="36"/>
  <c r="C120" i="36"/>
  <c r="Z119" i="36"/>
  <c r="Y119" i="36"/>
  <c r="X119" i="36"/>
  <c r="W119" i="36"/>
  <c r="V119" i="36"/>
  <c r="U119" i="36"/>
  <c r="T119" i="36"/>
  <c r="S119" i="36"/>
  <c r="R119" i="36"/>
  <c r="Q119" i="36"/>
  <c r="P119" i="36"/>
  <c r="O119" i="36"/>
  <c r="N119" i="36"/>
  <c r="M119" i="36"/>
  <c r="L119" i="36"/>
  <c r="K119" i="36"/>
  <c r="J119" i="36"/>
  <c r="I119" i="36"/>
  <c r="H119" i="36"/>
  <c r="G119" i="36"/>
  <c r="F119" i="36"/>
  <c r="E119" i="36"/>
  <c r="D119" i="36"/>
  <c r="C119" i="36"/>
  <c r="B120" i="36"/>
  <c r="B119" i="36"/>
  <c r="Z121" i="36"/>
  <c r="Y121" i="36"/>
  <c r="X121" i="36"/>
  <c r="W121" i="36"/>
  <c r="V121" i="36"/>
  <c r="U121" i="36"/>
  <c r="T121" i="36"/>
  <c r="S121" i="36"/>
  <c r="R121" i="36"/>
  <c r="Q121" i="36"/>
  <c r="P121" i="36"/>
  <c r="O121" i="36"/>
  <c r="N121" i="36"/>
  <c r="M121" i="36"/>
  <c r="L121" i="36"/>
  <c r="K121" i="36"/>
  <c r="J121" i="36"/>
  <c r="I121" i="36"/>
  <c r="H121" i="36"/>
  <c r="G121" i="36"/>
  <c r="F121" i="36"/>
  <c r="E121" i="36"/>
  <c r="D121" i="36"/>
  <c r="C121" i="36"/>
  <c r="B121" i="36"/>
  <c r="Z118" i="36"/>
  <c r="Y118" i="36"/>
  <c r="X118" i="36"/>
  <c r="W118" i="36"/>
  <c r="V118" i="36"/>
  <c r="U118" i="36"/>
  <c r="T118" i="36"/>
  <c r="S118" i="36"/>
  <c r="R118" i="36"/>
  <c r="Q118" i="36"/>
  <c r="P118" i="36"/>
  <c r="O118" i="36"/>
  <c r="N118" i="36"/>
  <c r="M118" i="36"/>
  <c r="L118" i="36"/>
  <c r="K118" i="36"/>
  <c r="J118" i="36"/>
  <c r="I118" i="36"/>
  <c r="H118" i="36"/>
  <c r="G118" i="36"/>
  <c r="F118" i="36"/>
  <c r="E118" i="36"/>
  <c r="D118" i="36"/>
  <c r="C118" i="36"/>
  <c r="B118" i="36"/>
  <c r="B111" i="21"/>
  <c r="D111" i="21"/>
  <c r="B109" i="21"/>
  <c r="F111" i="21"/>
  <c r="F110" i="21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5" i="7"/>
  <c r="AB36" i="7"/>
  <c r="AB37" i="7"/>
  <c r="AB38" i="7"/>
  <c r="AB39" i="7"/>
  <c r="AB40" i="7"/>
  <c r="AB41" i="7"/>
  <c r="AB42" i="7"/>
  <c r="AB43" i="7"/>
  <c r="AB44" i="7"/>
  <c r="AB45" i="7"/>
  <c r="AB46" i="7"/>
  <c r="AB47" i="7"/>
  <c r="AB48" i="7"/>
  <c r="AB49" i="7"/>
  <c r="AB50" i="7"/>
  <c r="AB51" i="7"/>
  <c r="AB52" i="7"/>
  <c r="AB53" i="7"/>
  <c r="AB54" i="7"/>
  <c r="AB55" i="7"/>
  <c r="AB56" i="7"/>
  <c r="AB57" i="7"/>
  <c r="AB58" i="7"/>
  <c r="AB59" i="7"/>
  <c r="AB60" i="7"/>
  <c r="AB61" i="7"/>
  <c r="AB62" i="7"/>
  <c r="AB63" i="7"/>
  <c r="AB64" i="7"/>
  <c r="AB65" i="7"/>
  <c r="AB66" i="7"/>
  <c r="AB67" i="7"/>
  <c r="AB68" i="7"/>
  <c r="AB69" i="7"/>
  <c r="AB70" i="7"/>
  <c r="AB71" i="7"/>
  <c r="AB72" i="7"/>
  <c r="AB73" i="7"/>
  <c r="AB74" i="7"/>
  <c r="AB75" i="7"/>
  <c r="AB76" i="7"/>
  <c r="AB77" i="7"/>
  <c r="AB78" i="7"/>
  <c r="AB79" i="7"/>
  <c r="AB80" i="7"/>
  <c r="AB81" i="7"/>
  <c r="AB82" i="7"/>
  <c r="AB83" i="7"/>
  <c r="AB84" i="7"/>
  <c r="AB85" i="7"/>
  <c r="AB86" i="7"/>
  <c r="AB87" i="7"/>
  <c r="AB88" i="7"/>
  <c r="AB89" i="7"/>
  <c r="AB90" i="7"/>
  <c r="AB91" i="7"/>
  <c r="AB34" i="7"/>
  <c r="AB92" i="7"/>
  <c r="AB93" i="7"/>
  <c r="AB94" i="7"/>
  <c r="AB95" i="7"/>
  <c r="AB96" i="7"/>
  <c r="AB97" i="7"/>
  <c r="AB98" i="7"/>
  <c r="AB99" i="7"/>
  <c r="AB100" i="7"/>
  <c r="AB101" i="7"/>
  <c r="AB102" i="7"/>
  <c r="AB103" i="7"/>
  <c r="AB104" i="7"/>
  <c r="AB105" i="7"/>
  <c r="AB106" i="7"/>
  <c r="AB107" i="7"/>
  <c r="B108" i="7"/>
  <c r="C108" i="7"/>
  <c r="D108" i="7"/>
  <c r="E108" i="7"/>
  <c r="F108" i="7"/>
  <c r="G108" i="7"/>
  <c r="H108" i="7"/>
  <c r="I108" i="7"/>
  <c r="J108" i="7"/>
  <c r="K108" i="7"/>
  <c r="L108" i="7"/>
  <c r="M108" i="7"/>
  <c r="N108" i="7"/>
  <c r="O108" i="7"/>
  <c r="P108" i="7"/>
  <c r="Q108" i="7"/>
  <c r="R108" i="7"/>
  <c r="S108" i="7"/>
  <c r="T108" i="7"/>
  <c r="U108" i="7"/>
  <c r="V108" i="7"/>
  <c r="W108" i="7"/>
  <c r="X108" i="7"/>
  <c r="Y108" i="7"/>
  <c r="Z108" i="7"/>
  <c r="B109" i="7"/>
  <c r="C109" i="7"/>
  <c r="D109" i="7"/>
  <c r="E109" i="7"/>
  <c r="F109" i="7"/>
  <c r="G109" i="7"/>
  <c r="H109" i="7"/>
  <c r="H112" i="7" s="1"/>
  <c r="I109" i="7"/>
  <c r="J109" i="7"/>
  <c r="K109" i="7"/>
  <c r="L109" i="7"/>
  <c r="M109" i="7"/>
  <c r="N109" i="7"/>
  <c r="O109" i="7"/>
  <c r="P109" i="7"/>
  <c r="P112" i="7" s="1"/>
  <c r="Q109" i="7"/>
  <c r="R109" i="7"/>
  <c r="S109" i="7"/>
  <c r="T109" i="7"/>
  <c r="U109" i="7"/>
  <c r="V109" i="7"/>
  <c r="W109" i="7"/>
  <c r="X109" i="7"/>
  <c r="X112" i="7" s="1"/>
  <c r="Y109" i="7"/>
  <c r="Z109" i="7"/>
  <c r="B110" i="7"/>
  <c r="C110" i="7"/>
  <c r="D110" i="7"/>
  <c r="E110" i="7"/>
  <c r="F110" i="7"/>
  <c r="G110" i="7"/>
  <c r="H110" i="7"/>
  <c r="I110" i="7"/>
  <c r="J110" i="7"/>
  <c r="K110" i="7"/>
  <c r="L110" i="7"/>
  <c r="M110" i="7"/>
  <c r="N110" i="7"/>
  <c r="O110" i="7"/>
  <c r="P110" i="7"/>
  <c r="Q110" i="7"/>
  <c r="R110" i="7"/>
  <c r="S110" i="7"/>
  <c r="T110" i="7"/>
  <c r="U110" i="7"/>
  <c r="V110" i="7"/>
  <c r="W110" i="7"/>
  <c r="X110" i="7"/>
  <c r="Y110" i="7"/>
  <c r="Z110" i="7"/>
  <c r="B111" i="7"/>
  <c r="C111" i="7"/>
  <c r="D111" i="7"/>
  <c r="E111" i="7"/>
  <c r="F111" i="7"/>
  <c r="G111" i="7"/>
  <c r="H111" i="7"/>
  <c r="I111" i="7"/>
  <c r="J111" i="7"/>
  <c r="K111" i="7"/>
  <c r="L111" i="7"/>
  <c r="M111" i="7"/>
  <c r="N111" i="7"/>
  <c r="O111" i="7"/>
  <c r="P111" i="7"/>
  <c r="Q111" i="7"/>
  <c r="R111" i="7"/>
  <c r="S111" i="7"/>
  <c r="T111" i="7"/>
  <c r="U111" i="7"/>
  <c r="V111" i="7"/>
  <c r="W111" i="7"/>
  <c r="X111" i="7"/>
  <c r="Y111" i="7"/>
  <c r="Z111" i="7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B33" i="6"/>
  <c r="AB34" i="6"/>
  <c r="AB35" i="6"/>
  <c r="AB36" i="6"/>
  <c r="AB37" i="6"/>
  <c r="AB38" i="6"/>
  <c r="AB39" i="6"/>
  <c r="AB40" i="6"/>
  <c r="AB41" i="6"/>
  <c r="AB42" i="6"/>
  <c r="AB43" i="6"/>
  <c r="AB44" i="6"/>
  <c r="AB45" i="6"/>
  <c r="AB46" i="6"/>
  <c r="AB47" i="6"/>
  <c r="AB48" i="6"/>
  <c r="AB49" i="6"/>
  <c r="AB50" i="6"/>
  <c r="AB51" i="6"/>
  <c r="AB52" i="6"/>
  <c r="AB53" i="6"/>
  <c r="AB54" i="6"/>
  <c r="AB55" i="6"/>
  <c r="AB56" i="6"/>
  <c r="AB57" i="6"/>
  <c r="AB58" i="6"/>
  <c r="AB59" i="6"/>
  <c r="AB60" i="6"/>
  <c r="AB61" i="6"/>
  <c r="AB62" i="6"/>
  <c r="AB63" i="6"/>
  <c r="AB64" i="6"/>
  <c r="AB65" i="6"/>
  <c r="AB66" i="6"/>
  <c r="AB67" i="6"/>
  <c r="AB68" i="6"/>
  <c r="AB69" i="6"/>
  <c r="AB70" i="6"/>
  <c r="AB71" i="6"/>
  <c r="AB72" i="6"/>
  <c r="AB73" i="6"/>
  <c r="AB74" i="6"/>
  <c r="AB75" i="6"/>
  <c r="AB76" i="6"/>
  <c r="AB77" i="6"/>
  <c r="AB78" i="6"/>
  <c r="AB79" i="6"/>
  <c r="AB80" i="6"/>
  <c r="AB81" i="6"/>
  <c r="AB82" i="6"/>
  <c r="AB83" i="6"/>
  <c r="AB84" i="6"/>
  <c r="AB85" i="6"/>
  <c r="AB86" i="6"/>
  <c r="AB87" i="6"/>
  <c r="AB88" i="6"/>
  <c r="AB89" i="6"/>
  <c r="AB90" i="6"/>
  <c r="AB91" i="6"/>
  <c r="AB92" i="6"/>
  <c r="AB93" i="6"/>
  <c r="AB94" i="6"/>
  <c r="AB95" i="6"/>
  <c r="AB96" i="6"/>
  <c r="AB97" i="6"/>
  <c r="AB98" i="6"/>
  <c r="AB99" i="6"/>
  <c r="AB100" i="6"/>
  <c r="AB101" i="6"/>
  <c r="AB102" i="6"/>
  <c r="AB103" i="6"/>
  <c r="AB104" i="6"/>
  <c r="AB105" i="6"/>
  <c r="AB106" i="6"/>
  <c r="AB107" i="6"/>
  <c r="B108" i="6"/>
  <c r="C108" i="6"/>
  <c r="D108" i="6"/>
  <c r="E108" i="6"/>
  <c r="F108" i="6"/>
  <c r="G108" i="6"/>
  <c r="H108" i="6"/>
  <c r="I108" i="6"/>
  <c r="J108" i="6"/>
  <c r="K108" i="6"/>
  <c r="L108" i="6"/>
  <c r="M108" i="6"/>
  <c r="N108" i="6"/>
  <c r="O108" i="6"/>
  <c r="P108" i="6"/>
  <c r="Q108" i="6"/>
  <c r="R108" i="6"/>
  <c r="S108" i="6"/>
  <c r="T108" i="6"/>
  <c r="U108" i="6"/>
  <c r="V108" i="6"/>
  <c r="W108" i="6"/>
  <c r="X108" i="6"/>
  <c r="Y108" i="6"/>
  <c r="Z108" i="6"/>
  <c r="B109" i="6"/>
  <c r="C109" i="6"/>
  <c r="D109" i="6"/>
  <c r="E109" i="6"/>
  <c r="F109" i="6"/>
  <c r="G109" i="6"/>
  <c r="H109" i="6"/>
  <c r="I109" i="6"/>
  <c r="J109" i="6"/>
  <c r="K109" i="6"/>
  <c r="L109" i="6"/>
  <c r="M109" i="6"/>
  <c r="N109" i="6"/>
  <c r="O109" i="6"/>
  <c r="P109" i="6"/>
  <c r="Q109" i="6"/>
  <c r="R109" i="6"/>
  <c r="S109" i="6"/>
  <c r="T109" i="6"/>
  <c r="U109" i="6"/>
  <c r="V109" i="6"/>
  <c r="W109" i="6"/>
  <c r="X109" i="6"/>
  <c r="Y109" i="6"/>
  <c r="Z109" i="6"/>
  <c r="AA109" i="6"/>
  <c r="B110" i="6"/>
  <c r="C110" i="6"/>
  <c r="D110" i="6"/>
  <c r="E110" i="6"/>
  <c r="F110" i="6"/>
  <c r="G110" i="6"/>
  <c r="H110" i="6"/>
  <c r="I110" i="6"/>
  <c r="J110" i="6"/>
  <c r="K110" i="6"/>
  <c r="L110" i="6"/>
  <c r="M110" i="6"/>
  <c r="N110" i="6"/>
  <c r="O110" i="6"/>
  <c r="P110" i="6"/>
  <c r="Q110" i="6"/>
  <c r="R110" i="6"/>
  <c r="S110" i="6"/>
  <c r="T110" i="6"/>
  <c r="U110" i="6"/>
  <c r="V110" i="6"/>
  <c r="W110" i="6"/>
  <c r="X110" i="6"/>
  <c r="Y110" i="6"/>
  <c r="Z110" i="6"/>
  <c r="B111" i="6"/>
  <c r="C111" i="6"/>
  <c r="D111" i="6"/>
  <c r="E111" i="6"/>
  <c r="F111" i="6"/>
  <c r="G111" i="6"/>
  <c r="H111" i="6"/>
  <c r="I111" i="6"/>
  <c r="J111" i="6"/>
  <c r="K111" i="6"/>
  <c r="L111" i="6"/>
  <c r="M111" i="6"/>
  <c r="N111" i="6"/>
  <c r="O111" i="6"/>
  <c r="P111" i="6"/>
  <c r="Q111" i="6"/>
  <c r="R111" i="6"/>
  <c r="S111" i="6"/>
  <c r="T111" i="6"/>
  <c r="U111" i="6"/>
  <c r="V111" i="6"/>
  <c r="W111" i="6"/>
  <c r="X111" i="6"/>
  <c r="Y111" i="6"/>
  <c r="Z111" i="6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AB51" i="5"/>
  <c r="AB52" i="5"/>
  <c r="AB53" i="5"/>
  <c r="AB54" i="5"/>
  <c r="AB55" i="5"/>
  <c r="AB56" i="5"/>
  <c r="AB57" i="5"/>
  <c r="AB58" i="5"/>
  <c r="AB59" i="5"/>
  <c r="AB60" i="5"/>
  <c r="AB61" i="5"/>
  <c r="AB62" i="5"/>
  <c r="AB63" i="5"/>
  <c r="AB64" i="5"/>
  <c r="AB65" i="5"/>
  <c r="AB66" i="5"/>
  <c r="AB67" i="5"/>
  <c r="AB68" i="5"/>
  <c r="AB69" i="5"/>
  <c r="AB70" i="5"/>
  <c r="AB71" i="5"/>
  <c r="AB72" i="5"/>
  <c r="AB73" i="5"/>
  <c r="AB74" i="5"/>
  <c r="AB75" i="5"/>
  <c r="AB76" i="5"/>
  <c r="AB77" i="5"/>
  <c r="AB78" i="5"/>
  <c r="AB79" i="5"/>
  <c r="AB80" i="5"/>
  <c r="AB81" i="5"/>
  <c r="AB82" i="5"/>
  <c r="AB83" i="5"/>
  <c r="AB84" i="5"/>
  <c r="AB85" i="5"/>
  <c r="AB86" i="5"/>
  <c r="AB87" i="5"/>
  <c r="AB88" i="5"/>
  <c r="AB89" i="5"/>
  <c r="AB90" i="5"/>
  <c r="AB91" i="5"/>
  <c r="AB92" i="5"/>
  <c r="AB93" i="5"/>
  <c r="AB94" i="5"/>
  <c r="AB95" i="5"/>
  <c r="AB96" i="5"/>
  <c r="AB97" i="5"/>
  <c r="AB98" i="5"/>
  <c r="AB99" i="5"/>
  <c r="AB100" i="5"/>
  <c r="AB101" i="5"/>
  <c r="AB102" i="5"/>
  <c r="AB103" i="5"/>
  <c r="AB104" i="5"/>
  <c r="AB105" i="5"/>
  <c r="AB106" i="5"/>
  <c r="AB107" i="5"/>
  <c r="B108" i="5"/>
  <c r="C108" i="5"/>
  <c r="D108" i="5"/>
  <c r="E108" i="5"/>
  <c r="F108" i="5"/>
  <c r="G108" i="5"/>
  <c r="H108" i="5"/>
  <c r="I108" i="5"/>
  <c r="J108" i="5"/>
  <c r="K108" i="5"/>
  <c r="L108" i="5"/>
  <c r="M108" i="5"/>
  <c r="N108" i="5"/>
  <c r="O108" i="5"/>
  <c r="P108" i="5"/>
  <c r="Q108" i="5"/>
  <c r="R108" i="5"/>
  <c r="S108" i="5"/>
  <c r="T108" i="5"/>
  <c r="U108" i="5"/>
  <c r="V108" i="5"/>
  <c r="W108" i="5"/>
  <c r="X108" i="5"/>
  <c r="Y108" i="5"/>
  <c r="Z108" i="5"/>
  <c r="B109" i="5"/>
  <c r="C109" i="5"/>
  <c r="D109" i="5"/>
  <c r="E109" i="5"/>
  <c r="F109" i="5"/>
  <c r="G109" i="5"/>
  <c r="H109" i="5"/>
  <c r="I109" i="5"/>
  <c r="J109" i="5"/>
  <c r="K109" i="5"/>
  <c r="L109" i="5"/>
  <c r="M109" i="5"/>
  <c r="N109" i="5"/>
  <c r="O109" i="5"/>
  <c r="P109" i="5"/>
  <c r="Q109" i="5"/>
  <c r="R109" i="5"/>
  <c r="S109" i="5"/>
  <c r="T109" i="5"/>
  <c r="U109" i="5"/>
  <c r="V109" i="5"/>
  <c r="W109" i="5"/>
  <c r="X109" i="5"/>
  <c r="Y109" i="5"/>
  <c r="Z109" i="5"/>
  <c r="B110" i="5"/>
  <c r="C110" i="5"/>
  <c r="D110" i="5"/>
  <c r="E110" i="5"/>
  <c r="F110" i="5"/>
  <c r="G110" i="5"/>
  <c r="H110" i="5"/>
  <c r="I110" i="5"/>
  <c r="J110" i="5"/>
  <c r="K110" i="5"/>
  <c r="L110" i="5"/>
  <c r="M110" i="5"/>
  <c r="N110" i="5"/>
  <c r="O110" i="5"/>
  <c r="P110" i="5"/>
  <c r="Q110" i="5"/>
  <c r="R110" i="5"/>
  <c r="S110" i="5"/>
  <c r="T110" i="5"/>
  <c r="U110" i="5"/>
  <c r="V110" i="5"/>
  <c r="W110" i="5"/>
  <c r="X110" i="5"/>
  <c r="Y110" i="5"/>
  <c r="Z110" i="5"/>
  <c r="B111" i="5"/>
  <c r="C111" i="5"/>
  <c r="D111" i="5"/>
  <c r="E111" i="5"/>
  <c r="F111" i="5"/>
  <c r="G111" i="5"/>
  <c r="H111" i="5"/>
  <c r="I111" i="5"/>
  <c r="J111" i="5"/>
  <c r="K111" i="5"/>
  <c r="L111" i="5"/>
  <c r="M111" i="5"/>
  <c r="N111" i="5"/>
  <c r="O111" i="5"/>
  <c r="P111" i="5"/>
  <c r="Q111" i="5"/>
  <c r="R111" i="5"/>
  <c r="S111" i="5"/>
  <c r="T111" i="5"/>
  <c r="U111" i="5"/>
  <c r="V111" i="5"/>
  <c r="W111" i="5"/>
  <c r="X111" i="5"/>
  <c r="Y111" i="5"/>
  <c r="Z111" i="5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104" i="4"/>
  <c r="AB105" i="4"/>
  <c r="AB106" i="4"/>
  <c r="AB107" i="4"/>
  <c r="B108" i="4"/>
  <c r="C108" i="4"/>
  <c r="D108" i="4"/>
  <c r="E108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U108" i="4"/>
  <c r="V108" i="4"/>
  <c r="W108" i="4"/>
  <c r="X108" i="4"/>
  <c r="Y108" i="4"/>
  <c r="Z108" i="4"/>
  <c r="B109" i="4"/>
  <c r="C109" i="4"/>
  <c r="D109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V109" i="4"/>
  <c r="W109" i="4"/>
  <c r="X109" i="4"/>
  <c r="Y109" i="4"/>
  <c r="Z109" i="4"/>
  <c r="AA109" i="4"/>
  <c r="B110" i="4"/>
  <c r="C110" i="4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V110" i="4"/>
  <c r="W110" i="4"/>
  <c r="X110" i="4"/>
  <c r="Y110" i="4"/>
  <c r="Z110" i="4"/>
  <c r="B111" i="4"/>
  <c r="C111" i="4"/>
  <c r="D111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T111" i="4"/>
  <c r="U111" i="4"/>
  <c r="V111" i="4"/>
  <c r="W111" i="4"/>
  <c r="X111" i="4"/>
  <c r="Y111" i="4"/>
  <c r="Z111" i="4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C108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B109" i="3"/>
  <c r="C109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AA109" i="3"/>
  <c r="B110" i="3"/>
  <c r="C110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B111" i="3"/>
  <c r="C111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Z107" i="2"/>
  <c r="B108" i="2"/>
  <c r="C108" i="2"/>
  <c r="D108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Z108" i="2"/>
  <c r="B109" i="2"/>
  <c r="C109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X109" i="2"/>
  <c r="Y109" i="2"/>
  <c r="Z109" i="2"/>
  <c r="B110" i="2"/>
  <c r="C110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Z110" i="2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B5" i="15"/>
  <c r="AB6" i="15"/>
  <c r="AB7" i="15"/>
  <c r="AB8" i="15"/>
  <c r="AB9" i="15"/>
  <c r="AB10" i="15"/>
  <c r="AB11" i="15"/>
  <c r="AB12" i="15"/>
  <c r="AB13" i="15"/>
  <c r="AB14" i="15"/>
  <c r="AB15" i="15"/>
  <c r="AB16" i="15"/>
  <c r="AB17" i="15"/>
  <c r="AB18" i="15"/>
  <c r="AB20" i="15"/>
  <c r="AB21" i="15"/>
  <c r="AB22" i="15"/>
  <c r="AB23" i="15"/>
  <c r="AB24" i="15"/>
  <c r="AB25" i="15"/>
  <c r="AB27" i="15"/>
  <c r="AB28" i="15"/>
  <c r="AB29" i="15"/>
  <c r="AB30" i="15"/>
  <c r="AB31" i="15"/>
  <c r="AB32" i="15"/>
  <c r="AB33" i="15"/>
  <c r="AB34" i="15"/>
  <c r="AB35" i="15"/>
  <c r="AB36" i="15"/>
  <c r="AB37" i="15"/>
  <c r="AB38" i="15"/>
  <c r="AB39" i="15"/>
  <c r="AB40" i="15"/>
  <c r="AB41" i="15"/>
  <c r="AB42" i="15"/>
  <c r="AB43" i="15"/>
  <c r="AB44" i="15"/>
  <c r="AB45" i="15"/>
  <c r="AB46" i="15"/>
  <c r="AB48" i="15"/>
  <c r="AB50" i="15"/>
  <c r="AB51" i="15"/>
  <c r="AB52" i="15"/>
  <c r="AB53" i="15"/>
  <c r="AB54" i="15"/>
  <c r="AB55" i="15"/>
  <c r="AB56" i="15"/>
  <c r="AB57" i="15"/>
  <c r="AB58" i="15"/>
  <c r="AB59" i="15"/>
  <c r="AB60" i="15"/>
  <c r="AB61" i="15"/>
  <c r="AB62" i="15"/>
  <c r="AB63" i="15"/>
  <c r="AB64" i="15"/>
  <c r="AB65" i="15"/>
  <c r="AB66" i="15"/>
  <c r="AB67" i="15"/>
  <c r="AB68" i="15"/>
  <c r="AB69" i="15"/>
  <c r="AB70" i="15"/>
  <c r="AB71" i="15"/>
  <c r="AB72" i="15"/>
  <c r="AB73" i="15"/>
  <c r="AB74" i="15"/>
  <c r="AB75" i="15"/>
  <c r="AB76" i="15"/>
  <c r="AB77" i="15"/>
  <c r="AB79" i="15"/>
  <c r="AB80" i="15"/>
  <c r="AB81" i="15"/>
  <c r="AB82" i="15"/>
  <c r="AB84" i="15"/>
  <c r="AB85" i="15"/>
  <c r="AB86" i="15"/>
  <c r="AB87" i="15"/>
  <c r="AB88" i="15"/>
  <c r="AB89" i="15"/>
  <c r="AB90" i="15"/>
  <c r="AB91" i="15"/>
  <c r="AB93" i="15"/>
  <c r="AB94" i="15"/>
  <c r="AB95" i="15"/>
  <c r="AB96" i="15"/>
  <c r="AB97" i="15"/>
  <c r="AB98" i="15"/>
  <c r="AB99" i="15"/>
  <c r="AB100" i="15"/>
  <c r="AB102" i="15"/>
  <c r="AB103" i="15"/>
  <c r="AB104" i="15"/>
  <c r="AB105" i="15"/>
  <c r="AB106" i="15"/>
  <c r="AB107" i="15"/>
  <c r="AB108" i="15"/>
  <c r="AB109" i="15"/>
  <c r="AB110" i="15"/>
  <c r="AB111" i="15"/>
  <c r="AB112" i="15"/>
  <c r="AB113" i="15"/>
  <c r="AB114" i="15"/>
  <c r="B115" i="15"/>
  <c r="C115" i="15"/>
  <c r="D115" i="15"/>
  <c r="E115" i="15"/>
  <c r="F115" i="15"/>
  <c r="G115" i="15"/>
  <c r="H115" i="15"/>
  <c r="I115" i="15"/>
  <c r="J115" i="15"/>
  <c r="K115" i="15"/>
  <c r="L115" i="15"/>
  <c r="M115" i="15"/>
  <c r="N115" i="15"/>
  <c r="O115" i="15"/>
  <c r="P115" i="15"/>
  <c r="Q115" i="15"/>
  <c r="R115" i="15"/>
  <c r="S115" i="15"/>
  <c r="T115" i="15"/>
  <c r="U115" i="15"/>
  <c r="V115" i="15"/>
  <c r="W115" i="15"/>
  <c r="X115" i="15"/>
  <c r="Y115" i="15"/>
  <c r="Z115" i="15"/>
  <c r="C116" i="15"/>
  <c r="D116" i="15"/>
  <c r="E116" i="15"/>
  <c r="F116" i="15"/>
  <c r="G116" i="15"/>
  <c r="H116" i="15"/>
  <c r="I116" i="15"/>
  <c r="J116" i="15"/>
  <c r="K116" i="15"/>
  <c r="L116" i="15"/>
  <c r="M116" i="15"/>
  <c r="N116" i="15"/>
  <c r="O116" i="15"/>
  <c r="P116" i="15"/>
  <c r="Q116" i="15"/>
  <c r="R116" i="15"/>
  <c r="S116" i="15"/>
  <c r="T116" i="15"/>
  <c r="U116" i="15"/>
  <c r="V116" i="15"/>
  <c r="W116" i="15"/>
  <c r="X116" i="15"/>
  <c r="Y116" i="15"/>
  <c r="Z116" i="15"/>
  <c r="B117" i="15"/>
  <c r="C117" i="15"/>
  <c r="D117" i="15"/>
  <c r="E117" i="15"/>
  <c r="F117" i="15"/>
  <c r="G117" i="15"/>
  <c r="H117" i="15"/>
  <c r="I117" i="15"/>
  <c r="J117" i="15"/>
  <c r="K117" i="15"/>
  <c r="L117" i="15"/>
  <c r="M117" i="15"/>
  <c r="N117" i="15"/>
  <c r="O117" i="15"/>
  <c r="P117" i="15"/>
  <c r="Q117" i="15"/>
  <c r="R117" i="15"/>
  <c r="S117" i="15"/>
  <c r="T117" i="15"/>
  <c r="U117" i="15"/>
  <c r="V117" i="15"/>
  <c r="W117" i="15"/>
  <c r="X117" i="15"/>
  <c r="Y117" i="15"/>
  <c r="Z117" i="15"/>
  <c r="B118" i="15"/>
  <c r="C118" i="15"/>
  <c r="D118" i="15"/>
  <c r="E118" i="15"/>
  <c r="F118" i="15"/>
  <c r="G118" i="15"/>
  <c r="H118" i="15"/>
  <c r="I118" i="15"/>
  <c r="J118" i="15"/>
  <c r="K118" i="15"/>
  <c r="L118" i="15"/>
  <c r="M118" i="15"/>
  <c r="N118" i="15"/>
  <c r="O118" i="15"/>
  <c r="P118" i="15"/>
  <c r="Q118" i="15"/>
  <c r="R118" i="15"/>
  <c r="S118" i="15"/>
  <c r="T118" i="15"/>
  <c r="U118" i="15"/>
  <c r="V118" i="15"/>
  <c r="W118" i="15"/>
  <c r="X118" i="15"/>
  <c r="Y118" i="15"/>
  <c r="Z118" i="15"/>
  <c r="AB5" i="14"/>
  <c r="AB115" i="14" s="1"/>
  <c r="AB6" i="14"/>
  <c r="AB7" i="14"/>
  <c r="AB8" i="14"/>
  <c r="AB9" i="14"/>
  <c r="AB10" i="14"/>
  <c r="AB11" i="14"/>
  <c r="AB12" i="14"/>
  <c r="AB13" i="14"/>
  <c r="AB14" i="14"/>
  <c r="AB15" i="14"/>
  <c r="AB16" i="14"/>
  <c r="AB17" i="14"/>
  <c r="AB18" i="14"/>
  <c r="AB20" i="14"/>
  <c r="AB21" i="14"/>
  <c r="AB22" i="14"/>
  <c r="AB23" i="14"/>
  <c r="AB24" i="14"/>
  <c r="AB25" i="14"/>
  <c r="AB27" i="14"/>
  <c r="AB28" i="14"/>
  <c r="AB29" i="14"/>
  <c r="AB30" i="14"/>
  <c r="AB31" i="14"/>
  <c r="AB32" i="14"/>
  <c r="AB33" i="14"/>
  <c r="AB34" i="14"/>
  <c r="AB35" i="14"/>
  <c r="AB36" i="14"/>
  <c r="AB37" i="14"/>
  <c r="AB38" i="14"/>
  <c r="AB39" i="14"/>
  <c r="AB40" i="14"/>
  <c r="AB41" i="14"/>
  <c r="AB42" i="14"/>
  <c r="AB43" i="14"/>
  <c r="AB44" i="14"/>
  <c r="AB45" i="14"/>
  <c r="AB46" i="14"/>
  <c r="AB47" i="14"/>
  <c r="AB49" i="14"/>
  <c r="AB50" i="14"/>
  <c r="AB51" i="14"/>
  <c r="AB52" i="14"/>
  <c r="AB53" i="14"/>
  <c r="AB54" i="14"/>
  <c r="AB55" i="14"/>
  <c r="AB56" i="14"/>
  <c r="AB57" i="14"/>
  <c r="AB58" i="14"/>
  <c r="AB59" i="14"/>
  <c r="AB60" i="14"/>
  <c r="AB61" i="14"/>
  <c r="AB62" i="14"/>
  <c r="AB63" i="14"/>
  <c r="AB64" i="14"/>
  <c r="AB65" i="14"/>
  <c r="AB66" i="14"/>
  <c r="AB67" i="14"/>
  <c r="AB68" i="14"/>
  <c r="AB69" i="14"/>
  <c r="AB70" i="14"/>
  <c r="AB71" i="14"/>
  <c r="AB72" i="14"/>
  <c r="AB73" i="14"/>
  <c r="AB74" i="14"/>
  <c r="AB75" i="14"/>
  <c r="AB76" i="14"/>
  <c r="AB78" i="14"/>
  <c r="AB79" i="14"/>
  <c r="AB80" i="14"/>
  <c r="AB81" i="14"/>
  <c r="AB83" i="14"/>
  <c r="AB84" i="14"/>
  <c r="AB85" i="14"/>
  <c r="AB86" i="14"/>
  <c r="AB87" i="14"/>
  <c r="AB88" i="14"/>
  <c r="AB89" i="14"/>
  <c r="AB90" i="14"/>
  <c r="AB92" i="14"/>
  <c r="AB93" i="14"/>
  <c r="AB94" i="14"/>
  <c r="AB95" i="14"/>
  <c r="AB96" i="14"/>
  <c r="AB97" i="14"/>
  <c r="AB98" i="14"/>
  <c r="AB99" i="14"/>
  <c r="AB101" i="14"/>
  <c r="AB102" i="14"/>
  <c r="AB103" i="14"/>
  <c r="AB104" i="14"/>
  <c r="AB105" i="14"/>
  <c r="AB106" i="14"/>
  <c r="AB107" i="14"/>
  <c r="AB108" i="14"/>
  <c r="AB109" i="14"/>
  <c r="AB110" i="14"/>
  <c r="AB111" i="14"/>
  <c r="AB112" i="14"/>
  <c r="AB113" i="14"/>
  <c r="B114" i="14"/>
  <c r="C114" i="14"/>
  <c r="D114" i="14"/>
  <c r="E114" i="14"/>
  <c r="F114" i="14"/>
  <c r="G114" i="14"/>
  <c r="H114" i="14"/>
  <c r="I114" i="14"/>
  <c r="J114" i="14"/>
  <c r="K114" i="14"/>
  <c r="L114" i="14"/>
  <c r="M114" i="14"/>
  <c r="N114" i="14"/>
  <c r="O114" i="14"/>
  <c r="P114" i="14"/>
  <c r="Q114" i="14"/>
  <c r="R114" i="14"/>
  <c r="S114" i="14"/>
  <c r="T114" i="14"/>
  <c r="U114" i="14"/>
  <c r="V114" i="14"/>
  <c r="W114" i="14"/>
  <c r="X114" i="14"/>
  <c r="Y114" i="14"/>
  <c r="Z114" i="14"/>
  <c r="B115" i="14"/>
  <c r="C115" i="14"/>
  <c r="D115" i="14"/>
  <c r="E115" i="14"/>
  <c r="F115" i="14"/>
  <c r="G115" i="14"/>
  <c r="H115" i="14"/>
  <c r="I115" i="14"/>
  <c r="J115" i="14"/>
  <c r="K115" i="14"/>
  <c r="L115" i="14"/>
  <c r="M115" i="14"/>
  <c r="N115" i="14"/>
  <c r="O115" i="14"/>
  <c r="P115" i="14"/>
  <c r="Q115" i="14"/>
  <c r="R115" i="14"/>
  <c r="S115" i="14"/>
  <c r="T115" i="14"/>
  <c r="U115" i="14"/>
  <c r="V115" i="14"/>
  <c r="W115" i="14"/>
  <c r="X115" i="14"/>
  <c r="Y115" i="14"/>
  <c r="Z115" i="14"/>
  <c r="AA115" i="14"/>
  <c r="B116" i="14"/>
  <c r="C116" i="14"/>
  <c r="D116" i="14"/>
  <c r="E116" i="14"/>
  <c r="F116" i="14"/>
  <c r="G116" i="14"/>
  <c r="H116" i="14"/>
  <c r="I116" i="14"/>
  <c r="J116" i="14"/>
  <c r="K116" i="14"/>
  <c r="L116" i="14"/>
  <c r="M116" i="14"/>
  <c r="N116" i="14"/>
  <c r="O116" i="14"/>
  <c r="P116" i="14"/>
  <c r="Q116" i="14"/>
  <c r="R116" i="14"/>
  <c r="S116" i="14"/>
  <c r="T116" i="14"/>
  <c r="U116" i="14"/>
  <c r="V116" i="14"/>
  <c r="W116" i="14"/>
  <c r="X116" i="14"/>
  <c r="Y116" i="14"/>
  <c r="Z116" i="14"/>
  <c r="B117" i="14"/>
  <c r="C117" i="14"/>
  <c r="D117" i="14"/>
  <c r="E117" i="14"/>
  <c r="F117" i="14"/>
  <c r="G117" i="14"/>
  <c r="H117" i="14"/>
  <c r="I117" i="14"/>
  <c r="J117" i="14"/>
  <c r="K117" i="14"/>
  <c r="L117" i="14"/>
  <c r="M117" i="14"/>
  <c r="N117" i="14"/>
  <c r="O117" i="14"/>
  <c r="P117" i="14"/>
  <c r="Q117" i="14"/>
  <c r="R117" i="14"/>
  <c r="S117" i="14"/>
  <c r="T117" i="14"/>
  <c r="U117" i="14"/>
  <c r="V117" i="14"/>
  <c r="W117" i="14"/>
  <c r="X117" i="14"/>
  <c r="Y117" i="14"/>
  <c r="Z117" i="14"/>
  <c r="AB5" i="13"/>
  <c r="AB6" i="13"/>
  <c r="AB7" i="13"/>
  <c r="AB8" i="13"/>
  <c r="AB9" i="13"/>
  <c r="AB10" i="13"/>
  <c r="AB11" i="13"/>
  <c r="AB12" i="13"/>
  <c r="AB13" i="13"/>
  <c r="AB14" i="13"/>
  <c r="AB15" i="13"/>
  <c r="AB16" i="13"/>
  <c r="AB17" i="13"/>
  <c r="AB18" i="13"/>
  <c r="AB20" i="13"/>
  <c r="AB21" i="13"/>
  <c r="AB22" i="13"/>
  <c r="AB23" i="13"/>
  <c r="AB24" i="13"/>
  <c r="AB25" i="13"/>
  <c r="AB27" i="13"/>
  <c r="AB28" i="13"/>
  <c r="AB29" i="13"/>
  <c r="AB30" i="13"/>
  <c r="AB31" i="13"/>
  <c r="AB32" i="13"/>
  <c r="AB33" i="13"/>
  <c r="AB34" i="13"/>
  <c r="AB35" i="13"/>
  <c r="AB36" i="13"/>
  <c r="AB37" i="13"/>
  <c r="AB38" i="13"/>
  <c r="AB39" i="13"/>
  <c r="AB40" i="13"/>
  <c r="AB41" i="13"/>
  <c r="AB42" i="13"/>
  <c r="AB43" i="13"/>
  <c r="AB44" i="13"/>
  <c r="AB45" i="13"/>
  <c r="AB46" i="13"/>
  <c r="AB47" i="13"/>
  <c r="AB49" i="13"/>
  <c r="AB50" i="13"/>
  <c r="AB51" i="13"/>
  <c r="AB52" i="13"/>
  <c r="AB53" i="13"/>
  <c r="AB54" i="13"/>
  <c r="AB55" i="13"/>
  <c r="AB56" i="13"/>
  <c r="AB57" i="13"/>
  <c r="AB58" i="13"/>
  <c r="AB59" i="13"/>
  <c r="AB60" i="13"/>
  <c r="AB61" i="13"/>
  <c r="AB62" i="13"/>
  <c r="AB63" i="13"/>
  <c r="AB64" i="13"/>
  <c r="AB65" i="13"/>
  <c r="AB66" i="13"/>
  <c r="AB67" i="13"/>
  <c r="AB68" i="13"/>
  <c r="AB69" i="13"/>
  <c r="AB70" i="13"/>
  <c r="AB71" i="13"/>
  <c r="AB72" i="13"/>
  <c r="AB73" i="13"/>
  <c r="AB74" i="13"/>
  <c r="AB75" i="13"/>
  <c r="AB76" i="13"/>
  <c r="AB78" i="13"/>
  <c r="AB79" i="13"/>
  <c r="AB80" i="13"/>
  <c r="AB81" i="13"/>
  <c r="AB83" i="13"/>
  <c r="AB84" i="13"/>
  <c r="AB85" i="13"/>
  <c r="AB86" i="13"/>
  <c r="AB87" i="13"/>
  <c r="AB88" i="13"/>
  <c r="AB89" i="13"/>
  <c r="AB90" i="13"/>
  <c r="AB92" i="13"/>
  <c r="AB93" i="13"/>
  <c r="AB94" i="13"/>
  <c r="AB95" i="13"/>
  <c r="AB96" i="13"/>
  <c r="AB97" i="13"/>
  <c r="AB98" i="13"/>
  <c r="AB99" i="13"/>
  <c r="AB101" i="13"/>
  <c r="AB102" i="13"/>
  <c r="AB103" i="13"/>
  <c r="AB104" i="13"/>
  <c r="AB105" i="13"/>
  <c r="AB106" i="13"/>
  <c r="AB107" i="13"/>
  <c r="AB108" i="13"/>
  <c r="AB109" i="13"/>
  <c r="AB110" i="13"/>
  <c r="AB111" i="13"/>
  <c r="AB112" i="13"/>
  <c r="AB113" i="13"/>
  <c r="B114" i="13"/>
  <c r="C114" i="13"/>
  <c r="D114" i="13"/>
  <c r="E114" i="13"/>
  <c r="F114" i="13"/>
  <c r="G114" i="13"/>
  <c r="H114" i="13"/>
  <c r="I114" i="13"/>
  <c r="J114" i="13"/>
  <c r="K114" i="13"/>
  <c r="L114" i="13"/>
  <c r="M114" i="13"/>
  <c r="N114" i="13"/>
  <c r="O114" i="13"/>
  <c r="P114" i="13"/>
  <c r="Q114" i="13"/>
  <c r="R114" i="13"/>
  <c r="S114" i="13"/>
  <c r="T114" i="13"/>
  <c r="U114" i="13"/>
  <c r="V114" i="13"/>
  <c r="W114" i="13"/>
  <c r="X114" i="13"/>
  <c r="Y114" i="13"/>
  <c r="Z114" i="13"/>
  <c r="AA114" i="13"/>
  <c r="B115" i="13"/>
  <c r="C115" i="13"/>
  <c r="D115" i="13"/>
  <c r="E115" i="13"/>
  <c r="F115" i="13"/>
  <c r="G115" i="13"/>
  <c r="H115" i="13"/>
  <c r="I115" i="13"/>
  <c r="J115" i="13"/>
  <c r="K115" i="13"/>
  <c r="L115" i="13"/>
  <c r="M115" i="13"/>
  <c r="N115" i="13"/>
  <c r="O115" i="13"/>
  <c r="P115" i="13"/>
  <c r="Q115" i="13"/>
  <c r="R115" i="13"/>
  <c r="S115" i="13"/>
  <c r="T115" i="13"/>
  <c r="U115" i="13"/>
  <c r="V115" i="13"/>
  <c r="W115" i="13"/>
  <c r="X115" i="13"/>
  <c r="Y115" i="13"/>
  <c r="Z115" i="13"/>
  <c r="AA115" i="13"/>
  <c r="B116" i="13"/>
  <c r="C116" i="13"/>
  <c r="D116" i="13"/>
  <c r="E116" i="13"/>
  <c r="F116" i="13"/>
  <c r="G116" i="13"/>
  <c r="H116" i="13"/>
  <c r="I116" i="13"/>
  <c r="J116" i="13"/>
  <c r="K116" i="13"/>
  <c r="L116" i="13"/>
  <c r="M116" i="13"/>
  <c r="N116" i="13"/>
  <c r="O116" i="13"/>
  <c r="P116" i="13"/>
  <c r="Q116" i="13"/>
  <c r="R116" i="13"/>
  <c r="S116" i="13"/>
  <c r="T116" i="13"/>
  <c r="U116" i="13"/>
  <c r="V116" i="13"/>
  <c r="W116" i="13"/>
  <c r="X116" i="13"/>
  <c r="Y116" i="13"/>
  <c r="Z116" i="13"/>
  <c r="AA116" i="13"/>
  <c r="B117" i="13"/>
  <c r="C117" i="13"/>
  <c r="D117" i="13"/>
  <c r="E117" i="13"/>
  <c r="F117" i="13"/>
  <c r="G117" i="13"/>
  <c r="H117" i="13"/>
  <c r="I117" i="13"/>
  <c r="J117" i="13"/>
  <c r="K117" i="13"/>
  <c r="L117" i="13"/>
  <c r="M117" i="13"/>
  <c r="N117" i="13"/>
  <c r="O117" i="13"/>
  <c r="P117" i="13"/>
  <c r="Q117" i="13"/>
  <c r="R117" i="13"/>
  <c r="S117" i="13"/>
  <c r="T117" i="13"/>
  <c r="U117" i="13"/>
  <c r="V117" i="13"/>
  <c r="W117" i="13"/>
  <c r="X117" i="13"/>
  <c r="Y117" i="13"/>
  <c r="Z117" i="13"/>
  <c r="AA117" i="13"/>
  <c r="AB5" i="12"/>
  <c r="AB6" i="12"/>
  <c r="AB7" i="12"/>
  <c r="AB8" i="12"/>
  <c r="AB9" i="12"/>
  <c r="AB10" i="12"/>
  <c r="AB11" i="12"/>
  <c r="AB12" i="12"/>
  <c r="AB13" i="12"/>
  <c r="AB14" i="12"/>
  <c r="AB15" i="12"/>
  <c r="AB16" i="12"/>
  <c r="AB17" i="12"/>
  <c r="AB18" i="12"/>
  <c r="AB20" i="12"/>
  <c r="AB21" i="12"/>
  <c r="AB22" i="12"/>
  <c r="AB23" i="12"/>
  <c r="AB24" i="12"/>
  <c r="AB25" i="12"/>
  <c r="AB26" i="12"/>
  <c r="AB27" i="12"/>
  <c r="AB28" i="12"/>
  <c r="AB29" i="12"/>
  <c r="AB31" i="12"/>
  <c r="AB32" i="12"/>
  <c r="AB33" i="12"/>
  <c r="AB34" i="12"/>
  <c r="AB35" i="12"/>
  <c r="AB36" i="12"/>
  <c r="AB37" i="12"/>
  <c r="AB38" i="12"/>
  <c r="AB39" i="12"/>
  <c r="AB40" i="12"/>
  <c r="AB41" i="12"/>
  <c r="AB42" i="12"/>
  <c r="AB43" i="12"/>
  <c r="AB44" i="12"/>
  <c r="AB45" i="12"/>
  <c r="AB46" i="12"/>
  <c r="AB47" i="12"/>
  <c r="AB48" i="12"/>
  <c r="AB49" i="12"/>
  <c r="AB50" i="12"/>
  <c r="AB51" i="12"/>
  <c r="AB52" i="12"/>
  <c r="AB53" i="12"/>
  <c r="AB54" i="12"/>
  <c r="AB55" i="12"/>
  <c r="AB56" i="12"/>
  <c r="AB57" i="12"/>
  <c r="AB58" i="12"/>
  <c r="AB59" i="12"/>
  <c r="AB60" i="12"/>
  <c r="AB61" i="12"/>
  <c r="AB62" i="12"/>
  <c r="AB63" i="12"/>
  <c r="AB64" i="12"/>
  <c r="AB65" i="12"/>
  <c r="AB66" i="12"/>
  <c r="AB67" i="12"/>
  <c r="AB68" i="12"/>
  <c r="AB69" i="12"/>
  <c r="AB70" i="12"/>
  <c r="AB71" i="12"/>
  <c r="AB72" i="12"/>
  <c r="AB73" i="12"/>
  <c r="AB74" i="12"/>
  <c r="AB75" i="12"/>
  <c r="AB77" i="12"/>
  <c r="AB78" i="12"/>
  <c r="AB79" i="12"/>
  <c r="AB80" i="12"/>
  <c r="AB82" i="12"/>
  <c r="AB83" i="12"/>
  <c r="AB84" i="12"/>
  <c r="AB85" i="12"/>
  <c r="AB86" i="12"/>
  <c r="AB87" i="12"/>
  <c r="AB88" i="12"/>
  <c r="AB89" i="12"/>
  <c r="AB90" i="12"/>
  <c r="AB91" i="12"/>
  <c r="AB92" i="12"/>
  <c r="AB93" i="12"/>
  <c r="AB94" i="12"/>
  <c r="AB95" i="12"/>
  <c r="AB96" i="12"/>
  <c r="AB97" i="12"/>
  <c r="AB98" i="12"/>
  <c r="AB99" i="12"/>
  <c r="AB100" i="12"/>
  <c r="AB101" i="12"/>
  <c r="AB102" i="12"/>
  <c r="AB103" i="12"/>
  <c r="AB104" i="12"/>
  <c r="AB105" i="12"/>
  <c r="AB106" i="12"/>
  <c r="AB107" i="12"/>
  <c r="AB108" i="12"/>
  <c r="AB109" i="12"/>
  <c r="AB110" i="12"/>
  <c r="B111" i="12"/>
  <c r="C111" i="12"/>
  <c r="D111" i="12"/>
  <c r="E111" i="12"/>
  <c r="F111" i="12"/>
  <c r="G111" i="12"/>
  <c r="H111" i="12"/>
  <c r="I111" i="12"/>
  <c r="J111" i="12"/>
  <c r="K111" i="12"/>
  <c r="L111" i="12"/>
  <c r="M111" i="12"/>
  <c r="N111" i="12"/>
  <c r="O111" i="12"/>
  <c r="P111" i="12"/>
  <c r="Q111" i="12"/>
  <c r="R111" i="12"/>
  <c r="S111" i="12"/>
  <c r="T111" i="12"/>
  <c r="U111" i="12"/>
  <c r="V111" i="12"/>
  <c r="W111" i="12"/>
  <c r="X111" i="12"/>
  <c r="Y111" i="12"/>
  <c r="Z111" i="12"/>
  <c r="B112" i="12"/>
  <c r="C112" i="12"/>
  <c r="D112" i="12"/>
  <c r="E112" i="12"/>
  <c r="F112" i="12"/>
  <c r="G112" i="12"/>
  <c r="H112" i="12"/>
  <c r="I112" i="12"/>
  <c r="J112" i="12"/>
  <c r="K112" i="12"/>
  <c r="L112" i="12"/>
  <c r="M112" i="12"/>
  <c r="N112" i="12"/>
  <c r="O112" i="12"/>
  <c r="P112" i="12"/>
  <c r="Q112" i="12"/>
  <c r="R112" i="12"/>
  <c r="S112" i="12"/>
  <c r="T112" i="12"/>
  <c r="U112" i="12"/>
  <c r="V112" i="12"/>
  <c r="W112" i="12"/>
  <c r="X112" i="12"/>
  <c r="Y112" i="12"/>
  <c r="Z112" i="12"/>
  <c r="AA112" i="12"/>
  <c r="B113" i="12"/>
  <c r="C113" i="12"/>
  <c r="D113" i="12"/>
  <c r="E113" i="12"/>
  <c r="F113" i="12"/>
  <c r="G113" i="12"/>
  <c r="H113" i="12"/>
  <c r="I113" i="12"/>
  <c r="J113" i="12"/>
  <c r="K113" i="12"/>
  <c r="L113" i="12"/>
  <c r="M113" i="12"/>
  <c r="N113" i="12"/>
  <c r="O113" i="12"/>
  <c r="P113" i="12"/>
  <c r="Q113" i="12"/>
  <c r="R113" i="12"/>
  <c r="S113" i="12"/>
  <c r="T113" i="12"/>
  <c r="U113" i="12"/>
  <c r="V113" i="12"/>
  <c r="W113" i="12"/>
  <c r="X113" i="12"/>
  <c r="Y113" i="12"/>
  <c r="Z113" i="12"/>
  <c r="B114" i="12"/>
  <c r="C114" i="12"/>
  <c r="D114" i="12"/>
  <c r="E114" i="12"/>
  <c r="F114" i="12"/>
  <c r="G114" i="12"/>
  <c r="H114" i="12"/>
  <c r="I114" i="12"/>
  <c r="J114" i="12"/>
  <c r="K114" i="12"/>
  <c r="L114" i="12"/>
  <c r="M114" i="12"/>
  <c r="N114" i="12"/>
  <c r="O114" i="12"/>
  <c r="P114" i="12"/>
  <c r="Q114" i="12"/>
  <c r="R114" i="12"/>
  <c r="S114" i="12"/>
  <c r="T114" i="12"/>
  <c r="U114" i="12"/>
  <c r="V114" i="12"/>
  <c r="W114" i="12"/>
  <c r="X114" i="12"/>
  <c r="Y114" i="12"/>
  <c r="Z114" i="12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20" i="11"/>
  <c r="AB21" i="11"/>
  <c r="AB22" i="11"/>
  <c r="AB23" i="11"/>
  <c r="AB24" i="11"/>
  <c r="AB25" i="11"/>
  <c r="AB26" i="11"/>
  <c r="AB27" i="11"/>
  <c r="AB28" i="11"/>
  <c r="AB29" i="11"/>
  <c r="AB30" i="11"/>
  <c r="AB31" i="11"/>
  <c r="AB32" i="11"/>
  <c r="AB33" i="11"/>
  <c r="AB34" i="11"/>
  <c r="AB35" i="11"/>
  <c r="AB36" i="11"/>
  <c r="AB37" i="11"/>
  <c r="AB38" i="11"/>
  <c r="AB39" i="11"/>
  <c r="AB40" i="11"/>
  <c r="AB41" i="11"/>
  <c r="AB42" i="11"/>
  <c r="AB43" i="11"/>
  <c r="AB44" i="11"/>
  <c r="AB45" i="11"/>
  <c r="AB46" i="11"/>
  <c r="AB47" i="11"/>
  <c r="AB48" i="11"/>
  <c r="AB49" i="11"/>
  <c r="AB50" i="11"/>
  <c r="AB51" i="11"/>
  <c r="AB52" i="11"/>
  <c r="AB53" i="11"/>
  <c r="AB54" i="11"/>
  <c r="AB55" i="11"/>
  <c r="AB56" i="11"/>
  <c r="AB57" i="11"/>
  <c r="AB58" i="11"/>
  <c r="AB59" i="11"/>
  <c r="AB60" i="11"/>
  <c r="AB61" i="11"/>
  <c r="AB62" i="11"/>
  <c r="AB63" i="11"/>
  <c r="AB64" i="11"/>
  <c r="AB65" i="11"/>
  <c r="AB66" i="11"/>
  <c r="AB67" i="11"/>
  <c r="AB68" i="11"/>
  <c r="AB69" i="11"/>
  <c r="AB70" i="11"/>
  <c r="AB71" i="11"/>
  <c r="AB72" i="11"/>
  <c r="AB73" i="11"/>
  <c r="AB74" i="11"/>
  <c r="AB75" i="11"/>
  <c r="AB76" i="11"/>
  <c r="AB77" i="11"/>
  <c r="AB78" i="11"/>
  <c r="AB80" i="11"/>
  <c r="AB81" i="11"/>
  <c r="AB82" i="11"/>
  <c r="AB83" i="11"/>
  <c r="AB84" i="11"/>
  <c r="AB85" i="11"/>
  <c r="AB86" i="11"/>
  <c r="AB87" i="11"/>
  <c r="AB88" i="11"/>
  <c r="AB89" i="11"/>
  <c r="AB90" i="11"/>
  <c r="AB91" i="11"/>
  <c r="AB92" i="11"/>
  <c r="AB93" i="11"/>
  <c r="AB94" i="11"/>
  <c r="AB95" i="11"/>
  <c r="AB96" i="11"/>
  <c r="AB97" i="11"/>
  <c r="AB98" i="11"/>
  <c r="AB99" i="11"/>
  <c r="AB100" i="11"/>
  <c r="AB101" i="11"/>
  <c r="AB102" i="11"/>
  <c r="AB103" i="11"/>
  <c r="AB104" i="11"/>
  <c r="AB105" i="11"/>
  <c r="AB106" i="11"/>
  <c r="AB107" i="11"/>
  <c r="AB108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B5" i="10"/>
  <c r="AB6" i="10"/>
  <c r="AB7" i="10"/>
  <c r="AB8" i="10"/>
  <c r="AB9" i="10"/>
  <c r="AB10" i="10"/>
  <c r="AB11" i="10"/>
  <c r="AB12" i="10"/>
  <c r="AB13" i="10"/>
  <c r="AB14" i="10"/>
  <c r="AB15" i="10"/>
  <c r="AB16" i="10"/>
  <c r="AB17" i="10"/>
  <c r="AB18" i="10"/>
  <c r="AB20" i="10"/>
  <c r="AB21" i="10"/>
  <c r="AB22" i="10"/>
  <c r="AB23" i="10"/>
  <c r="AB24" i="10"/>
  <c r="AB25" i="10"/>
  <c r="AB26" i="10"/>
  <c r="AB27" i="10"/>
  <c r="AB28" i="10"/>
  <c r="AB29" i="10"/>
  <c r="AB30" i="10"/>
  <c r="AB31" i="10"/>
  <c r="AB32" i="10"/>
  <c r="AB33" i="10"/>
  <c r="AB34" i="10"/>
  <c r="AB35" i="10"/>
  <c r="AB36" i="10"/>
  <c r="AB37" i="10"/>
  <c r="AB38" i="10"/>
  <c r="AB39" i="10"/>
  <c r="AB40" i="10"/>
  <c r="AB41" i="10"/>
  <c r="AB42" i="10"/>
  <c r="AB43" i="10"/>
  <c r="AB44" i="10"/>
  <c r="AB45" i="10"/>
  <c r="AB46" i="10"/>
  <c r="AB47" i="10"/>
  <c r="AB48" i="10"/>
  <c r="AB49" i="10"/>
  <c r="AB50" i="10"/>
  <c r="AB51" i="10"/>
  <c r="AB52" i="10"/>
  <c r="AB53" i="10"/>
  <c r="AB54" i="10"/>
  <c r="AB55" i="10"/>
  <c r="AB56" i="10"/>
  <c r="AB57" i="10"/>
  <c r="AB58" i="10"/>
  <c r="AB59" i="10"/>
  <c r="AB60" i="10"/>
  <c r="AB61" i="10"/>
  <c r="AB62" i="10"/>
  <c r="AB63" i="10"/>
  <c r="AB64" i="10"/>
  <c r="AB65" i="10"/>
  <c r="AB66" i="10"/>
  <c r="AB67" i="10"/>
  <c r="AB68" i="10"/>
  <c r="AB69" i="10"/>
  <c r="AB70" i="10"/>
  <c r="AB71" i="10"/>
  <c r="AB72" i="10"/>
  <c r="AB73" i="10"/>
  <c r="AB74" i="10"/>
  <c r="AB75" i="10"/>
  <c r="AB76" i="10"/>
  <c r="AB77" i="10"/>
  <c r="AB78" i="10"/>
  <c r="AB80" i="10"/>
  <c r="AB81" i="10"/>
  <c r="AB82" i="10"/>
  <c r="AB83" i="10"/>
  <c r="AB84" i="10"/>
  <c r="AB85" i="10"/>
  <c r="AB86" i="10"/>
  <c r="AB87" i="10"/>
  <c r="AB88" i="10"/>
  <c r="AB89" i="10"/>
  <c r="AB90" i="10"/>
  <c r="AB91" i="10"/>
  <c r="AB92" i="10"/>
  <c r="AB93" i="10"/>
  <c r="AB94" i="10"/>
  <c r="AB95" i="10"/>
  <c r="AB96" i="10"/>
  <c r="AB97" i="10"/>
  <c r="AB98" i="10"/>
  <c r="AB99" i="10"/>
  <c r="AB100" i="10"/>
  <c r="AB101" i="10"/>
  <c r="AB102" i="10"/>
  <c r="AB103" i="10"/>
  <c r="AB104" i="10"/>
  <c r="AB105" i="10"/>
  <c r="AB106" i="10"/>
  <c r="AB107" i="10"/>
  <c r="AB108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B5" i="9"/>
  <c r="AB6" i="9"/>
  <c r="AB7" i="9"/>
  <c r="AB8" i="9"/>
  <c r="AB9" i="9"/>
  <c r="AB10" i="9"/>
  <c r="AB11" i="9"/>
  <c r="AB12" i="9"/>
  <c r="AB13" i="9"/>
  <c r="AB14" i="9"/>
  <c r="AB15" i="9"/>
  <c r="AB16" i="9"/>
  <c r="AB17" i="9"/>
  <c r="AB18" i="9"/>
  <c r="AB20" i="9"/>
  <c r="AB21" i="9"/>
  <c r="AB22" i="9"/>
  <c r="AB23" i="9"/>
  <c r="AB24" i="9"/>
  <c r="AB25" i="9"/>
  <c r="AB26" i="9"/>
  <c r="AB27" i="9"/>
  <c r="AB28" i="9"/>
  <c r="AB29" i="9"/>
  <c r="AB30" i="9"/>
  <c r="AB31" i="9"/>
  <c r="AB32" i="9"/>
  <c r="AB33" i="9"/>
  <c r="AB34" i="9"/>
  <c r="AB35" i="9"/>
  <c r="AB36" i="9"/>
  <c r="AB37" i="9"/>
  <c r="AB38" i="9"/>
  <c r="AB39" i="9"/>
  <c r="AB40" i="9"/>
  <c r="AB41" i="9"/>
  <c r="AB42" i="9"/>
  <c r="AB43" i="9"/>
  <c r="AB44" i="9"/>
  <c r="AB45" i="9"/>
  <c r="AB46" i="9"/>
  <c r="AB47" i="9"/>
  <c r="AB48" i="9"/>
  <c r="AB49" i="9"/>
  <c r="AB50" i="9"/>
  <c r="AB51" i="9"/>
  <c r="AB52" i="9"/>
  <c r="AB53" i="9"/>
  <c r="AB54" i="9"/>
  <c r="AB55" i="9"/>
  <c r="AB56" i="9"/>
  <c r="AB57" i="9"/>
  <c r="AB58" i="9"/>
  <c r="AB59" i="9"/>
  <c r="AB60" i="9"/>
  <c r="AB61" i="9"/>
  <c r="AB62" i="9"/>
  <c r="AB63" i="9"/>
  <c r="AB64" i="9"/>
  <c r="AB65" i="9"/>
  <c r="AB66" i="9"/>
  <c r="AB67" i="9"/>
  <c r="AB68" i="9"/>
  <c r="AB69" i="9"/>
  <c r="AB70" i="9"/>
  <c r="AB71" i="9"/>
  <c r="AB72" i="9"/>
  <c r="AB73" i="9"/>
  <c r="AB74" i="9"/>
  <c r="AB75" i="9"/>
  <c r="AB76" i="9"/>
  <c r="AB77" i="9"/>
  <c r="AB78" i="9"/>
  <c r="AB80" i="9"/>
  <c r="AB81" i="9"/>
  <c r="AB82" i="9"/>
  <c r="AB83" i="9"/>
  <c r="AB84" i="9"/>
  <c r="AB85" i="9"/>
  <c r="AB86" i="9"/>
  <c r="AB87" i="9"/>
  <c r="AB88" i="9"/>
  <c r="AB89" i="9"/>
  <c r="AB90" i="9"/>
  <c r="AB91" i="9"/>
  <c r="AB92" i="9"/>
  <c r="AB94" i="9"/>
  <c r="AB95" i="9"/>
  <c r="AB96" i="9"/>
  <c r="AB97" i="9"/>
  <c r="AB98" i="9"/>
  <c r="AB99" i="9"/>
  <c r="AB100" i="9"/>
  <c r="B103" i="9"/>
  <c r="C103" i="9"/>
  <c r="D103" i="9"/>
  <c r="E103" i="9"/>
  <c r="F103" i="9"/>
  <c r="G103" i="9"/>
  <c r="H103" i="9"/>
  <c r="I103" i="9"/>
  <c r="J103" i="9"/>
  <c r="K103" i="9"/>
  <c r="L103" i="9"/>
  <c r="M103" i="9"/>
  <c r="N103" i="9"/>
  <c r="O103" i="9"/>
  <c r="P103" i="9"/>
  <c r="Q103" i="9"/>
  <c r="R103" i="9"/>
  <c r="S103" i="9"/>
  <c r="T103" i="9"/>
  <c r="U103" i="9"/>
  <c r="V103" i="9"/>
  <c r="W103" i="9"/>
  <c r="X103" i="9"/>
  <c r="Y103" i="9"/>
  <c r="Z103" i="9"/>
  <c r="B104" i="9"/>
  <c r="C104" i="9"/>
  <c r="D104" i="9"/>
  <c r="E104" i="9"/>
  <c r="F104" i="9"/>
  <c r="G104" i="9"/>
  <c r="H104" i="9"/>
  <c r="I104" i="9"/>
  <c r="J104" i="9"/>
  <c r="K104" i="9"/>
  <c r="L104" i="9"/>
  <c r="M104" i="9"/>
  <c r="N104" i="9"/>
  <c r="O104" i="9"/>
  <c r="P104" i="9"/>
  <c r="Q104" i="9"/>
  <c r="R104" i="9"/>
  <c r="S104" i="9"/>
  <c r="T104" i="9"/>
  <c r="U104" i="9"/>
  <c r="V104" i="9"/>
  <c r="W104" i="9"/>
  <c r="X104" i="9"/>
  <c r="Y104" i="9"/>
  <c r="Z104" i="9"/>
  <c r="AA104" i="9"/>
  <c r="B105" i="9"/>
  <c r="C105" i="9"/>
  <c r="D105" i="9"/>
  <c r="E105" i="9"/>
  <c r="F105" i="9"/>
  <c r="G105" i="9"/>
  <c r="H105" i="9"/>
  <c r="I105" i="9"/>
  <c r="J105" i="9"/>
  <c r="K105" i="9"/>
  <c r="L105" i="9"/>
  <c r="M105" i="9"/>
  <c r="N105" i="9"/>
  <c r="O105" i="9"/>
  <c r="P105" i="9"/>
  <c r="Q105" i="9"/>
  <c r="R105" i="9"/>
  <c r="S105" i="9"/>
  <c r="T105" i="9"/>
  <c r="U105" i="9"/>
  <c r="V105" i="9"/>
  <c r="W105" i="9"/>
  <c r="X105" i="9"/>
  <c r="Y105" i="9"/>
  <c r="Z105" i="9"/>
  <c r="AA105" i="9"/>
  <c r="B106" i="9"/>
  <c r="C106" i="9"/>
  <c r="D106" i="9"/>
  <c r="E106" i="9"/>
  <c r="F106" i="9"/>
  <c r="G106" i="9"/>
  <c r="H106" i="9"/>
  <c r="I106" i="9"/>
  <c r="J106" i="9"/>
  <c r="K106" i="9"/>
  <c r="L106" i="9"/>
  <c r="M106" i="9"/>
  <c r="N106" i="9"/>
  <c r="O106" i="9"/>
  <c r="P106" i="9"/>
  <c r="Q106" i="9"/>
  <c r="R106" i="9"/>
  <c r="S106" i="9"/>
  <c r="T106" i="9"/>
  <c r="U106" i="9"/>
  <c r="V106" i="9"/>
  <c r="W106" i="9"/>
  <c r="X106" i="9"/>
  <c r="Y106" i="9"/>
  <c r="Z106" i="9"/>
  <c r="B98" i="24"/>
  <c r="C98" i="24"/>
  <c r="D98" i="24"/>
  <c r="E98" i="24"/>
  <c r="F98" i="24"/>
  <c r="G98" i="24"/>
  <c r="H98" i="24"/>
  <c r="I98" i="24"/>
  <c r="J98" i="24"/>
  <c r="K98" i="24"/>
  <c r="L98" i="24"/>
  <c r="M98" i="24"/>
  <c r="N98" i="24"/>
  <c r="O98" i="24"/>
  <c r="P98" i="24"/>
  <c r="Q98" i="24"/>
  <c r="R98" i="24"/>
  <c r="S98" i="24"/>
  <c r="T98" i="24"/>
  <c r="U98" i="24"/>
  <c r="V98" i="24"/>
  <c r="W98" i="24"/>
  <c r="X98" i="24"/>
  <c r="Y98" i="24"/>
  <c r="Z98" i="24"/>
  <c r="AA98" i="24"/>
  <c r="B99" i="24"/>
  <c r="C99" i="24"/>
  <c r="D99" i="24"/>
  <c r="E99" i="24"/>
  <c r="F99" i="24"/>
  <c r="G99" i="24"/>
  <c r="H99" i="24"/>
  <c r="I99" i="24"/>
  <c r="J99" i="24"/>
  <c r="K99" i="24"/>
  <c r="L99" i="24"/>
  <c r="M99" i="24"/>
  <c r="N99" i="24"/>
  <c r="O99" i="24"/>
  <c r="P99" i="24"/>
  <c r="Q99" i="24"/>
  <c r="R99" i="24"/>
  <c r="S99" i="24"/>
  <c r="T99" i="24"/>
  <c r="U99" i="24"/>
  <c r="V99" i="24"/>
  <c r="W99" i="24"/>
  <c r="X99" i="24"/>
  <c r="Y99" i="24"/>
  <c r="Z99" i="24"/>
  <c r="AA99" i="24"/>
  <c r="B100" i="24"/>
  <c r="C100" i="24"/>
  <c r="D100" i="24"/>
  <c r="E100" i="24"/>
  <c r="F100" i="24"/>
  <c r="G100" i="24"/>
  <c r="H100" i="24"/>
  <c r="I100" i="24"/>
  <c r="J100" i="24"/>
  <c r="K100" i="24"/>
  <c r="L100" i="24"/>
  <c r="M100" i="24"/>
  <c r="N100" i="24"/>
  <c r="O100" i="24"/>
  <c r="P100" i="24"/>
  <c r="Q100" i="24"/>
  <c r="R100" i="24"/>
  <c r="S100" i="24"/>
  <c r="T100" i="24"/>
  <c r="U100" i="24"/>
  <c r="V100" i="24"/>
  <c r="W100" i="24"/>
  <c r="X100" i="24"/>
  <c r="Y100" i="24"/>
  <c r="Z100" i="24"/>
  <c r="AA100" i="24"/>
  <c r="B101" i="24"/>
  <c r="C101" i="24"/>
  <c r="D101" i="24"/>
  <c r="E101" i="24"/>
  <c r="F101" i="24"/>
  <c r="G101" i="24"/>
  <c r="H101" i="24"/>
  <c r="I101" i="24"/>
  <c r="J101" i="24"/>
  <c r="K101" i="24"/>
  <c r="L101" i="24"/>
  <c r="M101" i="24"/>
  <c r="N101" i="24"/>
  <c r="O101" i="24"/>
  <c r="P101" i="24"/>
  <c r="Q101" i="24"/>
  <c r="R101" i="24"/>
  <c r="S101" i="24"/>
  <c r="T101" i="24"/>
  <c r="U101" i="24"/>
  <c r="V101" i="24"/>
  <c r="W101" i="24"/>
  <c r="X101" i="24"/>
  <c r="Y101" i="24"/>
  <c r="Z101" i="24"/>
  <c r="AA101" i="24"/>
  <c r="B107" i="25"/>
  <c r="C107" i="25"/>
  <c r="D107" i="25"/>
  <c r="E107" i="25"/>
  <c r="F107" i="25"/>
  <c r="G107" i="25"/>
  <c r="H107" i="25"/>
  <c r="I107" i="25"/>
  <c r="J107" i="25"/>
  <c r="K107" i="25"/>
  <c r="L107" i="25"/>
  <c r="M107" i="25"/>
  <c r="N107" i="25"/>
  <c r="O107" i="25"/>
  <c r="P107" i="25"/>
  <c r="Q107" i="25"/>
  <c r="R107" i="25"/>
  <c r="S107" i="25"/>
  <c r="T107" i="25"/>
  <c r="U107" i="25"/>
  <c r="V107" i="25"/>
  <c r="W107" i="25"/>
  <c r="X107" i="25"/>
  <c r="Y107" i="25"/>
  <c r="Z107" i="25"/>
  <c r="AA107" i="25"/>
  <c r="B108" i="25"/>
  <c r="C108" i="25"/>
  <c r="D108" i="25"/>
  <c r="E108" i="25"/>
  <c r="F108" i="25"/>
  <c r="G108" i="25"/>
  <c r="H108" i="25"/>
  <c r="I108" i="25"/>
  <c r="J108" i="25"/>
  <c r="K108" i="25"/>
  <c r="L108" i="25"/>
  <c r="M108" i="25"/>
  <c r="N108" i="25"/>
  <c r="O108" i="25"/>
  <c r="P108" i="25"/>
  <c r="Q108" i="25"/>
  <c r="R108" i="25"/>
  <c r="S108" i="25"/>
  <c r="T108" i="25"/>
  <c r="U108" i="25"/>
  <c r="V108" i="25"/>
  <c r="W108" i="25"/>
  <c r="X108" i="25"/>
  <c r="Y108" i="25"/>
  <c r="Z108" i="25"/>
  <c r="AA108" i="25"/>
  <c r="B109" i="25"/>
  <c r="C109" i="25"/>
  <c r="D109" i="25"/>
  <c r="E109" i="25"/>
  <c r="F109" i="25"/>
  <c r="G109" i="25"/>
  <c r="H109" i="25"/>
  <c r="I109" i="25"/>
  <c r="J109" i="25"/>
  <c r="K109" i="25"/>
  <c r="L109" i="25"/>
  <c r="M109" i="25"/>
  <c r="N109" i="25"/>
  <c r="O109" i="25"/>
  <c r="P109" i="25"/>
  <c r="Q109" i="25"/>
  <c r="R109" i="25"/>
  <c r="S109" i="25"/>
  <c r="T109" i="25"/>
  <c r="U109" i="25"/>
  <c r="V109" i="25"/>
  <c r="W109" i="25"/>
  <c r="X109" i="25"/>
  <c r="Y109" i="25"/>
  <c r="Z109" i="25"/>
  <c r="AA109" i="25"/>
  <c r="B110" i="25"/>
  <c r="C110" i="25"/>
  <c r="D110" i="25"/>
  <c r="E110" i="25"/>
  <c r="F110" i="25"/>
  <c r="G110" i="25"/>
  <c r="H110" i="25"/>
  <c r="I110" i="25"/>
  <c r="J110" i="25"/>
  <c r="K110" i="25"/>
  <c r="L110" i="25"/>
  <c r="M110" i="25"/>
  <c r="N110" i="25"/>
  <c r="O110" i="25"/>
  <c r="P110" i="25"/>
  <c r="Q110" i="25"/>
  <c r="R110" i="25"/>
  <c r="S110" i="25"/>
  <c r="T110" i="25"/>
  <c r="U110" i="25"/>
  <c r="V110" i="25"/>
  <c r="W110" i="25"/>
  <c r="X110" i="25"/>
  <c r="Y110" i="25"/>
  <c r="Z110" i="25"/>
  <c r="AA110" i="25"/>
  <c r="B107" i="17"/>
  <c r="C107" i="17"/>
  <c r="D107" i="17"/>
  <c r="E107" i="17"/>
  <c r="F107" i="17"/>
  <c r="G107" i="17"/>
  <c r="H107" i="17"/>
  <c r="I107" i="17"/>
  <c r="J107" i="17"/>
  <c r="K107" i="17"/>
  <c r="L107" i="17"/>
  <c r="M107" i="17"/>
  <c r="N107" i="17"/>
  <c r="O107" i="17"/>
  <c r="P107" i="17"/>
  <c r="Q107" i="17"/>
  <c r="R107" i="17"/>
  <c r="S107" i="17"/>
  <c r="T107" i="17"/>
  <c r="U107" i="17"/>
  <c r="V107" i="17"/>
  <c r="W107" i="17"/>
  <c r="X107" i="17"/>
  <c r="Y107" i="17"/>
  <c r="Z107" i="17"/>
  <c r="AA107" i="17"/>
  <c r="B108" i="17"/>
  <c r="C108" i="17"/>
  <c r="D108" i="17"/>
  <c r="E108" i="17"/>
  <c r="F108" i="17"/>
  <c r="G108" i="17"/>
  <c r="H108" i="17"/>
  <c r="I108" i="17"/>
  <c r="J108" i="17"/>
  <c r="K108" i="17"/>
  <c r="L108" i="17"/>
  <c r="M108" i="17"/>
  <c r="N108" i="17"/>
  <c r="O108" i="17"/>
  <c r="P108" i="17"/>
  <c r="Q108" i="17"/>
  <c r="R108" i="17"/>
  <c r="S108" i="17"/>
  <c r="T108" i="17"/>
  <c r="U108" i="17"/>
  <c r="V108" i="17"/>
  <c r="W108" i="17"/>
  <c r="X108" i="17"/>
  <c r="Y108" i="17"/>
  <c r="Z108" i="17"/>
  <c r="AA108" i="17"/>
  <c r="B109" i="17"/>
  <c r="C109" i="17"/>
  <c r="D109" i="17"/>
  <c r="E109" i="17"/>
  <c r="F109" i="17"/>
  <c r="G109" i="17"/>
  <c r="H109" i="17"/>
  <c r="I109" i="17"/>
  <c r="J109" i="17"/>
  <c r="K109" i="17"/>
  <c r="L109" i="17"/>
  <c r="M109" i="17"/>
  <c r="N109" i="17"/>
  <c r="O109" i="17"/>
  <c r="P109" i="17"/>
  <c r="Q109" i="17"/>
  <c r="R109" i="17"/>
  <c r="S109" i="17"/>
  <c r="T109" i="17"/>
  <c r="U109" i="17"/>
  <c r="V109" i="17"/>
  <c r="W109" i="17"/>
  <c r="X109" i="17"/>
  <c r="Y109" i="17"/>
  <c r="Z109" i="17"/>
  <c r="AA109" i="17"/>
  <c r="B110" i="17"/>
  <c r="C110" i="17"/>
  <c r="D110" i="17"/>
  <c r="E110" i="17"/>
  <c r="F110" i="17"/>
  <c r="G110" i="17"/>
  <c r="H110" i="17"/>
  <c r="I110" i="17"/>
  <c r="J110" i="17"/>
  <c r="K110" i="17"/>
  <c r="L110" i="17"/>
  <c r="M110" i="17"/>
  <c r="N110" i="17"/>
  <c r="O110" i="17"/>
  <c r="P110" i="17"/>
  <c r="Q110" i="17"/>
  <c r="R110" i="17"/>
  <c r="S110" i="17"/>
  <c r="T110" i="17"/>
  <c r="U110" i="17"/>
  <c r="V110" i="17"/>
  <c r="W110" i="17"/>
  <c r="X110" i="17"/>
  <c r="Y110" i="17"/>
  <c r="Z110" i="17"/>
  <c r="AA110" i="17"/>
  <c r="B107" i="18"/>
  <c r="C107" i="18"/>
  <c r="D107" i="18"/>
  <c r="E107" i="18"/>
  <c r="F107" i="18"/>
  <c r="G107" i="18"/>
  <c r="H107" i="18"/>
  <c r="I107" i="18"/>
  <c r="J107" i="18"/>
  <c r="K107" i="18"/>
  <c r="L107" i="18"/>
  <c r="M107" i="18"/>
  <c r="N107" i="18"/>
  <c r="O107" i="18"/>
  <c r="P107" i="18"/>
  <c r="Q107" i="18"/>
  <c r="R107" i="18"/>
  <c r="S107" i="18"/>
  <c r="T107" i="18"/>
  <c r="U107" i="18"/>
  <c r="V107" i="18"/>
  <c r="W107" i="18"/>
  <c r="X107" i="18"/>
  <c r="Y107" i="18"/>
  <c r="Z107" i="18"/>
  <c r="AA107" i="18"/>
  <c r="B108" i="18"/>
  <c r="C108" i="18"/>
  <c r="D108" i="18"/>
  <c r="E108" i="18"/>
  <c r="F108" i="18"/>
  <c r="G108" i="18"/>
  <c r="H108" i="18"/>
  <c r="I108" i="18"/>
  <c r="J108" i="18"/>
  <c r="K108" i="18"/>
  <c r="L108" i="18"/>
  <c r="M108" i="18"/>
  <c r="N108" i="18"/>
  <c r="O108" i="18"/>
  <c r="P108" i="18"/>
  <c r="Q108" i="18"/>
  <c r="R108" i="18"/>
  <c r="S108" i="18"/>
  <c r="T108" i="18"/>
  <c r="U108" i="18"/>
  <c r="V108" i="18"/>
  <c r="W108" i="18"/>
  <c r="X108" i="18"/>
  <c r="Y108" i="18"/>
  <c r="Z108" i="18"/>
  <c r="AA108" i="18"/>
  <c r="B109" i="18"/>
  <c r="C109" i="18"/>
  <c r="D109" i="18"/>
  <c r="E109" i="18"/>
  <c r="F109" i="18"/>
  <c r="G109" i="18"/>
  <c r="H109" i="18"/>
  <c r="I109" i="18"/>
  <c r="J109" i="18"/>
  <c r="K109" i="18"/>
  <c r="L109" i="18"/>
  <c r="M109" i="18"/>
  <c r="N109" i="18"/>
  <c r="O109" i="18"/>
  <c r="P109" i="18"/>
  <c r="Q109" i="18"/>
  <c r="R109" i="18"/>
  <c r="S109" i="18"/>
  <c r="T109" i="18"/>
  <c r="U109" i="18"/>
  <c r="V109" i="18"/>
  <c r="W109" i="18"/>
  <c r="X109" i="18"/>
  <c r="Y109" i="18"/>
  <c r="Z109" i="18"/>
  <c r="AA109" i="18"/>
  <c r="B110" i="18"/>
  <c r="C110" i="18"/>
  <c r="D110" i="18"/>
  <c r="E110" i="18"/>
  <c r="F110" i="18"/>
  <c r="G110" i="18"/>
  <c r="H110" i="18"/>
  <c r="I110" i="18"/>
  <c r="J110" i="18"/>
  <c r="K110" i="18"/>
  <c r="L110" i="18"/>
  <c r="M110" i="18"/>
  <c r="N110" i="18"/>
  <c r="O110" i="18"/>
  <c r="P110" i="18"/>
  <c r="Q110" i="18"/>
  <c r="R110" i="18"/>
  <c r="S110" i="18"/>
  <c r="T110" i="18"/>
  <c r="U110" i="18"/>
  <c r="V110" i="18"/>
  <c r="W110" i="18"/>
  <c r="X110" i="18"/>
  <c r="Y110" i="18"/>
  <c r="Z110" i="18"/>
  <c r="AA110" i="18"/>
  <c r="B110" i="19"/>
  <c r="C110" i="19"/>
  <c r="D110" i="19"/>
  <c r="E110" i="19"/>
  <c r="F110" i="19"/>
  <c r="G110" i="19"/>
  <c r="H110" i="19"/>
  <c r="I110" i="19"/>
  <c r="J110" i="19"/>
  <c r="K110" i="19"/>
  <c r="L110" i="19"/>
  <c r="M110" i="19"/>
  <c r="N110" i="19"/>
  <c r="O110" i="19"/>
  <c r="P110" i="19"/>
  <c r="Q110" i="19"/>
  <c r="R110" i="19"/>
  <c r="S110" i="19"/>
  <c r="T110" i="19"/>
  <c r="U110" i="19"/>
  <c r="V110" i="19"/>
  <c r="W110" i="19"/>
  <c r="X110" i="19"/>
  <c r="Y110" i="19"/>
  <c r="Z110" i="19"/>
  <c r="AA110" i="19"/>
  <c r="B111" i="19"/>
  <c r="C111" i="19"/>
  <c r="D111" i="19"/>
  <c r="E111" i="19"/>
  <c r="F111" i="19"/>
  <c r="G111" i="19"/>
  <c r="H111" i="19"/>
  <c r="I111" i="19"/>
  <c r="J111" i="19"/>
  <c r="K111" i="19"/>
  <c r="L111" i="19"/>
  <c r="M111" i="19"/>
  <c r="N111" i="19"/>
  <c r="O111" i="19"/>
  <c r="P111" i="19"/>
  <c r="Q111" i="19"/>
  <c r="R111" i="19"/>
  <c r="S111" i="19"/>
  <c r="T111" i="19"/>
  <c r="U111" i="19"/>
  <c r="V111" i="19"/>
  <c r="W111" i="19"/>
  <c r="X111" i="19"/>
  <c r="Y111" i="19"/>
  <c r="Z111" i="19"/>
  <c r="AA111" i="19"/>
  <c r="B112" i="19"/>
  <c r="C112" i="19"/>
  <c r="D112" i="19"/>
  <c r="E112" i="19"/>
  <c r="F112" i="19"/>
  <c r="G112" i="19"/>
  <c r="H112" i="19"/>
  <c r="I112" i="19"/>
  <c r="J112" i="19"/>
  <c r="K112" i="19"/>
  <c r="L112" i="19"/>
  <c r="M112" i="19"/>
  <c r="N112" i="19"/>
  <c r="O112" i="19"/>
  <c r="P112" i="19"/>
  <c r="Q112" i="19"/>
  <c r="R112" i="19"/>
  <c r="S112" i="19"/>
  <c r="T112" i="19"/>
  <c r="U112" i="19"/>
  <c r="V112" i="19"/>
  <c r="W112" i="19"/>
  <c r="X112" i="19"/>
  <c r="Y112" i="19"/>
  <c r="Z112" i="19"/>
  <c r="AA112" i="19"/>
  <c r="B113" i="19"/>
  <c r="C113" i="19"/>
  <c r="D113" i="19"/>
  <c r="E113" i="19"/>
  <c r="F113" i="19"/>
  <c r="G113" i="19"/>
  <c r="H113" i="19"/>
  <c r="I113" i="19"/>
  <c r="J113" i="19"/>
  <c r="K113" i="19"/>
  <c r="L113" i="19"/>
  <c r="M113" i="19"/>
  <c r="N113" i="19"/>
  <c r="O113" i="19"/>
  <c r="P113" i="19"/>
  <c r="Q113" i="19"/>
  <c r="R113" i="19"/>
  <c r="S113" i="19"/>
  <c r="T113" i="19"/>
  <c r="U113" i="19"/>
  <c r="V113" i="19"/>
  <c r="W113" i="19"/>
  <c r="X113" i="19"/>
  <c r="Y113" i="19"/>
  <c r="Z113" i="19"/>
  <c r="AA113" i="19"/>
  <c r="B107" i="20"/>
  <c r="C107" i="20"/>
  <c r="D107" i="20"/>
  <c r="E107" i="20"/>
  <c r="F107" i="20"/>
  <c r="G107" i="20"/>
  <c r="H107" i="20"/>
  <c r="I107" i="20"/>
  <c r="J107" i="20"/>
  <c r="K107" i="20"/>
  <c r="L107" i="20"/>
  <c r="M107" i="20"/>
  <c r="N107" i="20"/>
  <c r="O107" i="20"/>
  <c r="P107" i="20"/>
  <c r="Q107" i="20"/>
  <c r="R107" i="20"/>
  <c r="S107" i="20"/>
  <c r="T107" i="20"/>
  <c r="U107" i="20"/>
  <c r="V107" i="20"/>
  <c r="W107" i="20"/>
  <c r="X107" i="20"/>
  <c r="Y107" i="20"/>
  <c r="Z107" i="20"/>
  <c r="AA107" i="20"/>
  <c r="B108" i="20"/>
  <c r="C108" i="20"/>
  <c r="D108" i="20"/>
  <c r="E108" i="20"/>
  <c r="F108" i="20"/>
  <c r="G108" i="20"/>
  <c r="H108" i="20"/>
  <c r="I108" i="20"/>
  <c r="J108" i="20"/>
  <c r="K108" i="20"/>
  <c r="L108" i="20"/>
  <c r="M108" i="20"/>
  <c r="N108" i="20"/>
  <c r="O108" i="20"/>
  <c r="P108" i="20"/>
  <c r="Q108" i="20"/>
  <c r="R108" i="20"/>
  <c r="S108" i="20"/>
  <c r="T108" i="20"/>
  <c r="U108" i="20"/>
  <c r="V108" i="20"/>
  <c r="W108" i="20"/>
  <c r="X108" i="20"/>
  <c r="Y108" i="20"/>
  <c r="Z108" i="20"/>
  <c r="AA108" i="20"/>
  <c r="B109" i="20"/>
  <c r="C109" i="20"/>
  <c r="D109" i="20"/>
  <c r="E109" i="20"/>
  <c r="F109" i="20"/>
  <c r="G109" i="20"/>
  <c r="H109" i="20"/>
  <c r="I109" i="20"/>
  <c r="J109" i="20"/>
  <c r="K109" i="20"/>
  <c r="L109" i="20"/>
  <c r="M109" i="20"/>
  <c r="N109" i="20"/>
  <c r="O109" i="20"/>
  <c r="P109" i="20"/>
  <c r="Q109" i="20"/>
  <c r="R109" i="20"/>
  <c r="S109" i="20"/>
  <c r="T109" i="20"/>
  <c r="U109" i="20"/>
  <c r="V109" i="20"/>
  <c r="W109" i="20"/>
  <c r="X109" i="20"/>
  <c r="Y109" i="20"/>
  <c r="Z109" i="20"/>
  <c r="AA109" i="20"/>
  <c r="B110" i="20"/>
  <c r="C110" i="20"/>
  <c r="D110" i="20"/>
  <c r="E110" i="20"/>
  <c r="F110" i="20"/>
  <c r="G110" i="20"/>
  <c r="H110" i="20"/>
  <c r="I110" i="20"/>
  <c r="J110" i="20"/>
  <c r="K110" i="20"/>
  <c r="L110" i="20"/>
  <c r="M110" i="20"/>
  <c r="N110" i="20"/>
  <c r="O110" i="20"/>
  <c r="P110" i="20"/>
  <c r="Q110" i="20"/>
  <c r="R110" i="20"/>
  <c r="S110" i="20"/>
  <c r="T110" i="20"/>
  <c r="U110" i="20"/>
  <c r="V110" i="20"/>
  <c r="W110" i="20"/>
  <c r="X110" i="20"/>
  <c r="Y110" i="20"/>
  <c r="Z110" i="20"/>
  <c r="AA110" i="20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B110" i="21"/>
  <c r="C110" i="21"/>
  <c r="D110" i="21"/>
  <c r="E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C111" i="21"/>
  <c r="E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B107" i="22"/>
  <c r="C107" i="22"/>
  <c r="D107" i="22"/>
  <c r="E107" i="22"/>
  <c r="F107" i="22"/>
  <c r="G107" i="22"/>
  <c r="H107" i="22"/>
  <c r="I107" i="22"/>
  <c r="J107" i="22"/>
  <c r="K107" i="22"/>
  <c r="L107" i="22"/>
  <c r="M107" i="22"/>
  <c r="N107" i="22"/>
  <c r="O107" i="22"/>
  <c r="P107" i="22"/>
  <c r="Q107" i="22"/>
  <c r="R107" i="22"/>
  <c r="S107" i="22"/>
  <c r="T107" i="22"/>
  <c r="U107" i="22"/>
  <c r="V107" i="22"/>
  <c r="W107" i="22"/>
  <c r="X107" i="22"/>
  <c r="Y107" i="22"/>
  <c r="Z107" i="22"/>
  <c r="AA107" i="22"/>
  <c r="B108" i="22"/>
  <c r="C108" i="22"/>
  <c r="D108" i="22"/>
  <c r="E108" i="22"/>
  <c r="F108" i="22"/>
  <c r="G108" i="22"/>
  <c r="H108" i="22"/>
  <c r="I108" i="22"/>
  <c r="J108" i="22"/>
  <c r="K108" i="22"/>
  <c r="L108" i="22"/>
  <c r="M108" i="22"/>
  <c r="N108" i="22"/>
  <c r="O108" i="22"/>
  <c r="P108" i="22"/>
  <c r="Q108" i="22"/>
  <c r="R108" i="22"/>
  <c r="S108" i="22"/>
  <c r="T108" i="22"/>
  <c r="U108" i="22"/>
  <c r="V108" i="22"/>
  <c r="W108" i="22"/>
  <c r="X108" i="22"/>
  <c r="Y108" i="22"/>
  <c r="Z108" i="22"/>
  <c r="AA108" i="22"/>
  <c r="B109" i="22"/>
  <c r="C109" i="22"/>
  <c r="D109" i="22"/>
  <c r="E109" i="22"/>
  <c r="F109" i="22"/>
  <c r="G109" i="22"/>
  <c r="H109" i="22"/>
  <c r="I109" i="22"/>
  <c r="J109" i="22"/>
  <c r="K109" i="22"/>
  <c r="L109" i="22"/>
  <c r="M109" i="22"/>
  <c r="N109" i="22"/>
  <c r="O109" i="22"/>
  <c r="P109" i="22"/>
  <c r="Q109" i="22"/>
  <c r="R109" i="22"/>
  <c r="S109" i="22"/>
  <c r="T109" i="22"/>
  <c r="U109" i="22"/>
  <c r="V109" i="22"/>
  <c r="W109" i="22"/>
  <c r="X109" i="22"/>
  <c r="Y109" i="22"/>
  <c r="Z109" i="22"/>
  <c r="AA109" i="22"/>
  <c r="B110" i="22"/>
  <c r="C110" i="22"/>
  <c r="D110" i="22"/>
  <c r="E110" i="22"/>
  <c r="F110" i="22"/>
  <c r="G110" i="22"/>
  <c r="H110" i="22"/>
  <c r="I110" i="22"/>
  <c r="J110" i="22"/>
  <c r="K110" i="22"/>
  <c r="L110" i="22"/>
  <c r="M110" i="22"/>
  <c r="N110" i="22"/>
  <c r="O110" i="22"/>
  <c r="P110" i="22"/>
  <c r="Q110" i="22"/>
  <c r="R110" i="22"/>
  <c r="S110" i="22"/>
  <c r="T110" i="22"/>
  <c r="U110" i="22"/>
  <c r="V110" i="22"/>
  <c r="W110" i="22"/>
  <c r="X110" i="22"/>
  <c r="Y110" i="22"/>
  <c r="Z110" i="22"/>
  <c r="AA110" i="22"/>
  <c r="B107" i="23"/>
  <c r="C107" i="23"/>
  <c r="D107" i="23"/>
  <c r="E107" i="23"/>
  <c r="F107" i="23"/>
  <c r="G107" i="23"/>
  <c r="H107" i="23"/>
  <c r="I107" i="23"/>
  <c r="J107" i="23"/>
  <c r="K107" i="23"/>
  <c r="L107" i="23"/>
  <c r="M107" i="23"/>
  <c r="N107" i="23"/>
  <c r="O107" i="23"/>
  <c r="P107" i="23"/>
  <c r="Q107" i="23"/>
  <c r="R107" i="23"/>
  <c r="S107" i="23"/>
  <c r="T107" i="23"/>
  <c r="U107" i="23"/>
  <c r="V107" i="23"/>
  <c r="W107" i="23"/>
  <c r="X107" i="23"/>
  <c r="Y107" i="23"/>
  <c r="Z107" i="23"/>
  <c r="AA107" i="23"/>
  <c r="B108" i="23"/>
  <c r="C108" i="23"/>
  <c r="D108" i="23"/>
  <c r="E108" i="23"/>
  <c r="F108" i="23"/>
  <c r="G108" i="23"/>
  <c r="H108" i="23"/>
  <c r="I108" i="23"/>
  <c r="J108" i="23"/>
  <c r="K108" i="23"/>
  <c r="L108" i="23"/>
  <c r="M108" i="23"/>
  <c r="N108" i="23"/>
  <c r="O108" i="23"/>
  <c r="P108" i="23"/>
  <c r="Q108" i="23"/>
  <c r="R108" i="23"/>
  <c r="S108" i="23"/>
  <c r="T108" i="23"/>
  <c r="U108" i="23"/>
  <c r="V108" i="23"/>
  <c r="W108" i="23"/>
  <c r="X108" i="23"/>
  <c r="Y108" i="23"/>
  <c r="Z108" i="23"/>
  <c r="AA108" i="23"/>
  <c r="B109" i="23"/>
  <c r="C109" i="23"/>
  <c r="D109" i="23"/>
  <c r="E109" i="23"/>
  <c r="F109" i="23"/>
  <c r="G109" i="23"/>
  <c r="H109" i="23"/>
  <c r="I109" i="23"/>
  <c r="J109" i="23"/>
  <c r="K109" i="23"/>
  <c r="L109" i="23"/>
  <c r="M109" i="23"/>
  <c r="N109" i="23"/>
  <c r="O109" i="23"/>
  <c r="P109" i="23"/>
  <c r="Q109" i="23"/>
  <c r="R109" i="23"/>
  <c r="S109" i="23"/>
  <c r="T109" i="23"/>
  <c r="U109" i="23"/>
  <c r="V109" i="23"/>
  <c r="W109" i="23"/>
  <c r="X109" i="23"/>
  <c r="Y109" i="23"/>
  <c r="Z109" i="23"/>
  <c r="AA109" i="23"/>
  <c r="B110" i="23"/>
  <c r="C110" i="23"/>
  <c r="D110" i="23"/>
  <c r="E110" i="23"/>
  <c r="F110" i="23"/>
  <c r="G110" i="23"/>
  <c r="H110" i="23"/>
  <c r="I110" i="23"/>
  <c r="J110" i="23"/>
  <c r="K110" i="23"/>
  <c r="L110" i="23"/>
  <c r="M110" i="23"/>
  <c r="N110" i="23"/>
  <c r="O110" i="23"/>
  <c r="P110" i="23"/>
  <c r="Q110" i="23"/>
  <c r="R110" i="23"/>
  <c r="S110" i="23"/>
  <c r="T110" i="23"/>
  <c r="U110" i="23"/>
  <c r="V110" i="23"/>
  <c r="W110" i="23"/>
  <c r="X110" i="23"/>
  <c r="Y110" i="23"/>
  <c r="Z110" i="23"/>
  <c r="AA110" i="23"/>
  <c r="B97" i="34"/>
  <c r="C97" i="34"/>
  <c r="D97" i="34"/>
  <c r="E97" i="34"/>
  <c r="F97" i="34"/>
  <c r="G97" i="34"/>
  <c r="H97" i="34"/>
  <c r="I97" i="34"/>
  <c r="J97" i="34"/>
  <c r="K97" i="34"/>
  <c r="L97" i="34"/>
  <c r="M97" i="34"/>
  <c r="N97" i="34"/>
  <c r="O97" i="34"/>
  <c r="P97" i="34"/>
  <c r="Q97" i="34"/>
  <c r="R97" i="34"/>
  <c r="S97" i="34"/>
  <c r="T97" i="34"/>
  <c r="U97" i="34"/>
  <c r="V97" i="34"/>
  <c r="W97" i="34"/>
  <c r="X97" i="34"/>
  <c r="Y97" i="34"/>
  <c r="Z97" i="34"/>
  <c r="AA97" i="34"/>
  <c r="B98" i="34"/>
  <c r="C98" i="34"/>
  <c r="D98" i="34"/>
  <c r="E98" i="34"/>
  <c r="F98" i="34"/>
  <c r="G98" i="34"/>
  <c r="H98" i="34"/>
  <c r="I98" i="34"/>
  <c r="J98" i="34"/>
  <c r="K98" i="34"/>
  <c r="L98" i="34"/>
  <c r="M98" i="34"/>
  <c r="N98" i="34"/>
  <c r="O98" i="34"/>
  <c r="P98" i="34"/>
  <c r="Q98" i="34"/>
  <c r="R98" i="34"/>
  <c r="S98" i="34"/>
  <c r="T98" i="34"/>
  <c r="U98" i="34"/>
  <c r="V98" i="34"/>
  <c r="W98" i="34"/>
  <c r="X98" i="34"/>
  <c r="Y98" i="34"/>
  <c r="Z98" i="34"/>
  <c r="AA98" i="34"/>
  <c r="B99" i="34"/>
  <c r="C99" i="34"/>
  <c r="D99" i="34"/>
  <c r="E99" i="34"/>
  <c r="F99" i="34"/>
  <c r="G99" i="34"/>
  <c r="H99" i="34"/>
  <c r="I99" i="34"/>
  <c r="J99" i="34"/>
  <c r="K99" i="34"/>
  <c r="L99" i="34"/>
  <c r="M99" i="34"/>
  <c r="N99" i="34"/>
  <c r="O99" i="34"/>
  <c r="P99" i="34"/>
  <c r="Q99" i="34"/>
  <c r="R99" i="34"/>
  <c r="S99" i="34"/>
  <c r="T99" i="34"/>
  <c r="U99" i="34"/>
  <c r="V99" i="34"/>
  <c r="W99" i="34"/>
  <c r="X99" i="34"/>
  <c r="Y99" i="34"/>
  <c r="Z99" i="34"/>
  <c r="AA99" i="34"/>
  <c r="B100" i="34"/>
  <c r="C100" i="34"/>
  <c r="D100" i="34"/>
  <c r="E100" i="34"/>
  <c r="F100" i="34"/>
  <c r="G100" i="34"/>
  <c r="H100" i="34"/>
  <c r="I100" i="34"/>
  <c r="J100" i="34"/>
  <c r="K100" i="34"/>
  <c r="L100" i="34"/>
  <c r="M100" i="34"/>
  <c r="N100" i="34"/>
  <c r="O100" i="34"/>
  <c r="P100" i="34"/>
  <c r="Q100" i="34"/>
  <c r="R100" i="34"/>
  <c r="S100" i="34"/>
  <c r="T100" i="34"/>
  <c r="U100" i="34"/>
  <c r="V100" i="34"/>
  <c r="W100" i="34"/>
  <c r="X100" i="34"/>
  <c r="Y100" i="34"/>
  <c r="Z100" i="34"/>
  <c r="AA100" i="34"/>
  <c r="B109" i="33"/>
  <c r="C109" i="33"/>
  <c r="D109" i="33"/>
  <c r="E109" i="33"/>
  <c r="F109" i="33"/>
  <c r="G109" i="33"/>
  <c r="H109" i="33"/>
  <c r="I109" i="33"/>
  <c r="J109" i="33"/>
  <c r="K109" i="33"/>
  <c r="L109" i="33"/>
  <c r="M109" i="33"/>
  <c r="N109" i="33"/>
  <c r="O109" i="33"/>
  <c r="P109" i="33"/>
  <c r="Q109" i="33"/>
  <c r="R109" i="33"/>
  <c r="S109" i="33"/>
  <c r="T109" i="33"/>
  <c r="U109" i="33"/>
  <c r="V109" i="33"/>
  <c r="W109" i="33"/>
  <c r="X109" i="33"/>
  <c r="Y109" i="33"/>
  <c r="Z109" i="33"/>
  <c r="AA109" i="33"/>
  <c r="B110" i="33"/>
  <c r="C110" i="33"/>
  <c r="D110" i="33"/>
  <c r="E110" i="33"/>
  <c r="F110" i="33"/>
  <c r="G110" i="33"/>
  <c r="H110" i="33"/>
  <c r="I110" i="33"/>
  <c r="J110" i="33"/>
  <c r="K110" i="33"/>
  <c r="L110" i="33"/>
  <c r="M110" i="33"/>
  <c r="N110" i="33"/>
  <c r="O110" i="33"/>
  <c r="P110" i="33"/>
  <c r="Q110" i="33"/>
  <c r="R110" i="33"/>
  <c r="S110" i="33"/>
  <c r="T110" i="33"/>
  <c r="U110" i="33"/>
  <c r="V110" i="33"/>
  <c r="W110" i="33"/>
  <c r="X110" i="33"/>
  <c r="Y110" i="33"/>
  <c r="Z110" i="33"/>
  <c r="AA110" i="33"/>
  <c r="B111" i="33"/>
  <c r="C111" i="33"/>
  <c r="D111" i="33"/>
  <c r="E111" i="33"/>
  <c r="F111" i="33"/>
  <c r="G111" i="33"/>
  <c r="H111" i="33"/>
  <c r="I111" i="33"/>
  <c r="J111" i="33"/>
  <c r="K111" i="33"/>
  <c r="L111" i="33"/>
  <c r="M111" i="33"/>
  <c r="N111" i="33"/>
  <c r="O111" i="33"/>
  <c r="P111" i="33"/>
  <c r="Q111" i="33"/>
  <c r="R111" i="33"/>
  <c r="S111" i="33"/>
  <c r="T111" i="33"/>
  <c r="U111" i="33"/>
  <c r="V111" i="33"/>
  <c r="W111" i="33"/>
  <c r="X111" i="33"/>
  <c r="Y111" i="33"/>
  <c r="Z111" i="33"/>
  <c r="AA111" i="33"/>
  <c r="B112" i="33"/>
  <c r="C112" i="33"/>
  <c r="D112" i="33"/>
  <c r="E112" i="33"/>
  <c r="F112" i="33"/>
  <c r="G112" i="33"/>
  <c r="H112" i="33"/>
  <c r="I112" i="33"/>
  <c r="J112" i="33"/>
  <c r="K112" i="33"/>
  <c r="L112" i="33"/>
  <c r="M112" i="33"/>
  <c r="N112" i="33"/>
  <c r="O112" i="33"/>
  <c r="P112" i="33"/>
  <c r="Q112" i="33"/>
  <c r="R112" i="33"/>
  <c r="S112" i="33"/>
  <c r="T112" i="33"/>
  <c r="U112" i="33"/>
  <c r="V112" i="33"/>
  <c r="W112" i="33"/>
  <c r="X112" i="33"/>
  <c r="Y112" i="33"/>
  <c r="Z112" i="33"/>
  <c r="AA112" i="33"/>
  <c r="B108" i="32"/>
  <c r="C108" i="32"/>
  <c r="D108" i="32"/>
  <c r="E108" i="32"/>
  <c r="F108" i="32"/>
  <c r="G108" i="32"/>
  <c r="H108" i="32"/>
  <c r="I108" i="32"/>
  <c r="J108" i="32"/>
  <c r="K108" i="32"/>
  <c r="L108" i="32"/>
  <c r="M108" i="32"/>
  <c r="N108" i="32"/>
  <c r="O108" i="32"/>
  <c r="P108" i="32"/>
  <c r="Q108" i="32"/>
  <c r="R108" i="32"/>
  <c r="S108" i="32"/>
  <c r="T108" i="32"/>
  <c r="U108" i="32"/>
  <c r="V108" i="32"/>
  <c r="W108" i="32"/>
  <c r="X108" i="32"/>
  <c r="Y108" i="32"/>
  <c r="Z108" i="32"/>
  <c r="AA108" i="32"/>
  <c r="B109" i="32"/>
  <c r="C109" i="32"/>
  <c r="D109" i="32"/>
  <c r="E109" i="32"/>
  <c r="F109" i="32"/>
  <c r="G109" i="32"/>
  <c r="H109" i="32"/>
  <c r="I109" i="32"/>
  <c r="J109" i="32"/>
  <c r="K109" i="32"/>
  <c r="L109" i="32"/>
  <c r="M109" i="32"/>
  <c r="N109" i="32"/>
  <c r="O109" i="32"/>
  <c r="P109" i="32"/>
  <c r="Q109" i="32"/>
  <c r="R109" i="32"/>
  <c r="S109" i="32"/>
  <c r="T109" i="32"/>
  <c r="U109" i="32"/>
  <c r="V109" i="32"/>
  <c r="W109" i="32"/>
  <c r="X109" i="32"/>
  <c r="Y109" i="32"/>
  <c r="Z109" i="32"/>
  <c r="AA109" i="32"/>
  <c r="B110" i="32"/>
  <c r="C110" i="32"/>
  <c r="D110" i="32"/>
  <c r="E110" i="32"/>
  <c r="F110" i="32"/>
  <c r="G110" i="32"/>
  <c r="H110" i="32"/>
  <c r="I110" i="32"/>
  <c r="J110" i="32"/>
  <c r="K110" i="32"/>
  <c r="L110" i="32"/>
  <c r="M110" i="32"/>
  <c r="N110" i="32"/>
  <c r="O110" i="32"/>
  <c r="P110" i="32"/>
  <c r="Q110" i="32"/>
  <c r="R110" i="32"/>
  <c r="S110" i="32"/>
  <c r="T110" i="32"/>
  <c r="U110" i="32"/>
  <c r="V110" i="32"/>
  <c r="W110" i="32"/>
  <c r="X110" i="32"/>
  <c r="Y110" i="32"/>
  <c r="Z110" i="32"/>
  <c r="AA110" i="32"/>
  <c r="B111" i="32"/>
  <c r="C111" i="32"/>
  <c r="D111" i="32"/>
  <c r="E111" i="32"/>
  <c r="F111" i="32"/>
  <c r="G111" i="32"/>
  <c r="H111" i="32"/>
  <c r="I111" i="32"/>
  <c r="J111" i="32"/>
  <c r="K111" i="32"/>
  <c r="L111" i="32"/>
  <c r="M111" i="32"/>
  <c r="N111" i="32"/>
  <c r="O111" i="32"/>
  <c r="P111" i="32"/>
  <c r="Q111" i="32"/>
  <c r="R111" i="32"/>
  <c r="S111" i="32"/>
  <c r="T111" i="32"/>
  <c r="U111" i="32"/>
  <c r="V111" i="32"/>
  <c r="W111" i="32"/>
  <c r="X111" i="32"/>
  <c r="Y111" i="32"/>
  <c r="Z111" i="32"/>
  <c r="AA111" i="32"/>
  <c r="B107" i="31"/>
  <c r="C107" i="31"/>
  <c r="D107" i="31"/>
  <c r="E107" i="31"/>
  <c r="F107" i="31"/>
  <c r="G107" i="31"/>
  <c r="H107" i="31"/>
  <c r="I107" i="31"/>
  <c r="J107" i="31"/>
  <c r="K107" i="31"/>
  <c r="L107" i="31"/>
  <c r="M107" i="31"/>
  <c r="N107" i="31"/>
  <c r="O107" i="31"/>
  <c r="P107" i="31"/>
  <c r="Q107" i="31"/>
  <c r="R107" i="31"/>
  <c r="S107" i="31"/>
  <c r="T107" i="31"/>
  <c r="U107" i="31"/>
  <c r="V107" i="31"/>
  <c r="W107" i="31"/>
  <c r="X107" i="31"/>
  <c r="Y107" i="31"/>
  <c r="Z107" i="31"/>
  <c r="AA107" i="31"/>
  <c r="B108" i="31"/>
  <c r="C108" i="31"/>
  <c r="D108" i="31"/>
  <c r="E108" i="31"/>
  <c r="F108" i="31"/>
  <c r="G108" i="31"/>
  <c r="H108" i="31"/>
  <c r="I108" i="31"/>
  <c r="J108" i="31"/>
  <c r="K108" i="31"/>
  <c r="L108" i="31"/>
  <c r="M108" i="31"/>
  <c r="N108" i="31"/>
  <c r="O108" i="31"/>
  <c r="P108" i="31"/>
  <c r="Q108" i="31"/>
  <c r="R108" i="31"/>
  <c r="S108" i="31"/>
  <c r="T108" i="31"/>
  <c r="U108" i="31"/>
  <c r="V108" i="31"/>
  <c r="W108" i="31"/>
  <c r="X108" i="31"/>
  <c r="Y108" i="31"/>
  <c r="Z108" i="31"/>
  <c r="AA108" i="31"/>
  <c r="B109" i="31"/>
  <c r="C109" i="31"/>
  <c r="D109" i="31"/>
  <c r="E109" i="31"/>
  <c r="F109" i="31"/>
  <c r="G109" i="31"/>
  <c r="H109" i="31"/>
  <c r="I109" i="31"/>
  <c r="J109" i="31"/>
  <c r="K109" i="31"/>
  <c r="L109" i="31"/>
  <c r="M109" i="31"/>
  <c r="N109" i="31"/>
  <c r="O109" i="31"/>
  <c r="P109" i="31"/>
  <c r="Q109" i="31"/>
  <c r="R109" i="31"/>
  <c r="S109" i="31"/>
  <c r="T109" i="31"/>
  <c r="U109" i="31"/>
  <c r="V109" i="31"/>
  <c r="W109" i="31"/>
  <c r="X109" i="31"/>
  <c r="Y109" i="31"/>
  <c r="Z109" i="31"/>
  <c r="AA109" i="31"/>
  <c r="B110" i="31"/>
  <c r="C110" i="31"/>
  <c r="D110" i="31"/>
  <c r="E110" i="31"/>
  <c r="F110" i="31"/>
  <c r="G110" i="31"/>
  <c r="H110" i="31"/>
  <c r="I110" i="31"/>
  <c r="J110" i="31"/>
  <c r="K110" i="31"/>
  <c r="L110" i="31"/>
  <c r="M110" i="31"/>
  <c r="N110" i="31"/>
  <c r="O110" i="31"/>
  <c r="P110" i="31"/>
  <c r="Q110" i="31"/>
  <c r="R110" i="31"/>
  <c r="S110" i="31"/>
  <c r="T110" i="31"/>
  <c r="U110" i="31"/>
  <c r="V110" i="31"/>
  <c r="W110" i="31"/>
  <c r="X110" i="31"/>
  <c r="Y110" i="31"/>
  <c r="Z110" i="31"/>
  <c r="AA110" i="31"/>
  <c r="B116" i="30"/>
  <c r="C116" i="30"/>
  <c r="D116" i="30"/>
  <c r="E116" i="30"/>
  <c r="F116" i="30"/>
  <c r="G116" i="30"/>
  <c r="H116" i="30"/>
  <c r="I116" i="30"/>
  <c r="J116" i="30"/>
  <c r="K116" i="30"/>
  <c r="L116" i="30"/>
  <c r="M116" i="30"/>
  <c r="N116" i="30"/>
  <c r="O116" i="30"/>
  <c r="P116" i="30"/>
  <c r="Q116" i="30"/>
  <c r="R116" i="30"/>
  <c r="S116" i="30"/>
  <c r="T116" i="30"/>
  <c r="U116" i="30"/>
  <c r="V116" i="30"/>
  <c r="W116" i="30"/>
  <c r="X116" i="30"/>
  <c r="Y116" i="30"/>
  <c r="Z116" i="30"/>
  <c r="AA116" i="30"/>
  <c r="B117" i="30"/>
  <c r="C117" i="30"/>
  <c r="D117" i="30"/>
  <c r="E117" i="30"/>
  <c r="F117" i="30"/>
  <c r="G117" i="30"/>
  <c r="H117" i="30"/>
  <c r="I117" i="30"/>
  <c r="J117" i="30"/>
  <c r="K117" i="30"/>
  <c r="L117" i="30"/>
  <c r="M117" i="30"/>
  <c r="N117" i="30"/>
  <c r="O117" i="30"/>
  <c r="P117" i="30"/>
  <c r="Q117" i="30"/>
  <c r="R117" i="30"/>
  <c r="S117" i="30"/>
  <c r="T117" i="30"/>
  <c r="U117" i="30"/>
  <c r="V117" i="30"/>
  <c r="W117" i="30"/>
  <c r="X117" i="30"/>
  <c r="Y117" i="30"/>
  <c r="Z117" i="30"/>
  <c r="AA117" i="30"/>
  <c r="B118" i="30"/>
  <c r="C118" i="30"/>
  <c r="D118" i="30"/>
  <c r="E118" i="30"/>
  <c r="F118" i="30"/>
  <c r="G118" i="30"/>
  <c r="H118" i="30"/>
  <c r="I118" i="30"/>
  <c r="J118" i="30"/>
  <c r="K118" i="30"/>
  <c r="L118" i="30"/>
  <c r="M118" i="30"/>
  <c r="N118" i="30"/>
  <c r="O118" i="30"/>
  <c r="P118" i="30"/>
  <c r="Q118" i="30"/>
  <c r="R118" i="30"/>
  <c r="S118" i="30"/>
  <c r="T118" i="30"/>
  <c r="U118" i="30"/>
  <c r="V118" i="30"/>
  <c r="W118" i="30"/>
  <c r="X118" i="30"/>
  <c r="Y118" i="30"/>
  <c r="Z118" i="30"/>
  <c r="AA118" i="30"/>
  <c r="B119" i="30"/>
  <c r="C119" i="30"/>
  <c r="D119" i="30"/>
  <c r="E119" i="30"/>
  <c r="F119" i="30"/>
  <c r="G119" i="30"/>
  <c r="H119" i="30"/>
  <c r="I119" i="30"/>
  <c r="J119" i="30"/>
  <c r="K119" i="30"/>
  <c r="L119" i="30"/>
  <c r="M119" i="30"/>
  <c r="N119" i="30"/>
  <c r="O119" i="30"/>
  <c r="P119" i="30"/>
  <c r="Q119" i="30"/>
  <c r="R119" i="30"/>
  <c r="S119" i="30"/>
  <c r="T119" i="30"/>
  <c r="U119" i="30"/>
  <c r="V119" i="30"/>
  <c r="W119" i="30"/>
  <c r="X119" i="30"/>
  <c r="Y119" i="30"/>
  <c r="Z119" i="30"/>
  <c r="AA119" i="30"/>
  <c r="B107" i="29"/>
  <c r="C107" i="29"/>
  <c r="D107" i="29"/>
  <c r="E107" i="29"/>
  <c r="F107" i="29"/>
  <c r="G107" i="29"/>
  <c r="H107" i="29"/>
  <c r="I107" i="29"/>
  <c r="J107" i="29"/>
  <c r="K107" i="29"/>
  <c r="L107" i="29"/>
  <c r="M107" i="29"/>
  <c r="N107" i="29"/>
  <c r="O107" i="29"/>
  <c r="P107" i="29"/>
  <c r="Q107" i="29"/>
  <c r="R107" i="29"/>
  <c r="S107" i="29"/>
  <c r="T107" i="29"/>
  <c r="U107" i="29"/>
  <c r="V107" i="29"/>
  <c r="W107" i="29"/>
  <c r="X107" i="29"/>
  <c r="Y107" i="29"/>
  <c r="Z107" i="29"/>
  <c r="AA107" i="29"/>
  <c r="B108" i="29"/>
  <c r="C108" i="29"/>
  <c r="D108" i="29"/>
  <c r="E108" i="29"/>
  <c r="F108" i="29"/>
  <c r="G108" i="29"/>
  <c r="H108" i="29"/>
  <c r="I108" i="29"/>
  <c r="J108" i="29"/>
  <c r="K108" i="29"/>
  <c r="L108" i="29"/>
  <c r="M108" i="29"/>
  <c r="N108" i="29"/>
  <c r="O108" i="29"/>
  <c r="P108" i="29"/>
  <c r="Q108" i="29"/>
  <c r="R108" i="29"/>
  <c r="S108" i="29"/>
  <c r="T108" i="29"/>
  <c r="U108" i="29"/>
  <c r="V108" i="29"/>
  <c r="W108" i="29"/>
  <c r="X108" i="29"/>
  <c r="Y108" i="29"/>
  <c r="Z108" i="29"/>
  <c r="AA108" i="29"/>
  <c r="B109" i="29"/>
  <c r="C109" i="29"/>
  <c r="D109" i="29"/>
  <c r="E109" i="29"/>
  <c r="F109" i="29"/>
  <c r="G109" i="29"/>
  <c r="H109" i="29"/>
  <c r="I109" i="29"/>
  <c r="J109" i="29"/>
  <c r="K109" i="29"/>
  <c r="L109" i="29"/>
  <c r="M109" i="29"/>
  <c r="N109" i="29"/>
  <c r="O109" i="29"/>
  <c r="P109" i="29"/>
  <c r="Q109" i="29"/>
  <c r="R109" i="29"/>
  <c r="S109" i="29"/>
  <c r="T109" i="29"/>
  <c r="U109" i="29"/>
  <c r="V109" i="29"/>
  <c r="W109" i="29"/>
  <c r="X109" i="29"/>
  <c r="Y109" i="29"/>
  <c r="Z109" i="29"/>
  <c r="AA109" i="29"/>
  <c r="B110" i="29"/>
  <c r="C110" i="29"/>
  <c r="D110" i="29"/>
  <c r="E110" i="29"/>
  <c r="F110" i="29"/>
  <c r="G110" i="29"/>
  <c r="H110" i="29"/>
  <c r="I110" i="29"/>
  <c r="J110" i="29"/>
  <c r="K110" i="29"/>
  <c r="L110" i="29"/>
  <c r="M110" i="29"/>
  <c r="N110" i="29"/>
  <c r="O110" i="29"/>
  <c r="P110" i="29"/>
  <c r="Q110" i="29"/>
  <c r="R110" i="29"/>
  <c r="S110" i="29"/>
  <c r="T110" i="29"/>
  <c r="U110" i="29"/>
  <c r="V110" i="29"/>
  <c r="W110" i="29"/>
  <c r="X110" i="29"/>
  <c r="Y110" i="29"/>
  <c r="Z110" i="29"/>
  <c r="AA110" i="29"/>
  <c r="B109" i="28"/>
  <c r="C109" i="28"/>
  <c r="D109" i="28"/>
  <c r="E109" i="28"/>
  <c r="F109" i="28"/>
  <c r="G109" i="28"/>
  <c r="H109" i="28"/>
  <c r="I109" i="28"/>
  <c r="J109" i="28"/>
  <c r="K109" i="28"/>
  <c r="L109" i="28"/>
  <c r="M109" i="28"/>
  <c r="N109" i="28"/>
  <c r="O109" i="28"/>
  <c r="P109" i="28"/>
  <c r="Q109" i="28"/>
  <c r="R109" i="28"/>
  <c r="S109" i="28"/>
  <c r="T109" i="28"/>
  <c r="U109" i="28"/>
  <c r="V109" i="28"/>
  <c r="W109" i="28"/>
  <c r="X109" i="28"/>
  <c r="Y109" i="28"/>
  <c r="Z109" i="28"/>
  <c r="AA109" i="28"/>
  <c r="B110" i="28"/>
  <c r="C110" i="28"/>
  <c r="D110" i="28"/>
  <c r="E110" i="28"/>
  <c r="F110" i="28"/>
  <c r="G110" i="28"/>
  <c r="H110" i="28"/>
  <c r="I110" i="28"/>
  <c r="J110" i="28"/>
  <c r="K110" i="28"/>
  <c r="L110" i="28"/>
  <c r="M110" i="28"/>
  <c r="N110" i="28"/>
  <c r="O110" i="28"/>
  <c r="P110" i="28"/>
  <c r="Q110" i="28"/>
  <c r="R110" i="28"/>
  <c r="S110" i="28"/>
  <c r="T110" i="28"/>
  <c r="U110" i="28"/>
  <c r="V110" i="28"/>
  <c r="W110" i="28"/>
  <c r="X110" i="28"/>
  <c r="Y110" i="28"/>
  <c r="Z110" i="28"/>
  <c r="AA110" i="28"/>
  <c r="B111" i="28"/>
  <c r="C111" i="28"/>
  <c r="D111" i="28"/>
  <c r="E111" i="28"/>
  <c r="F111" i="28"/>
  <c r="G111" i="28"/>
  <c r="H111" i="28"/>
  <c r="I111" i="28"/>
  <c r="J111" i="28"/>
  <c r="K111" i="28"/>
  <c r="L111" i="28"/>
  <c r="M111" i="28"/>
  <c r="N111" i="28"/>
  <c r="O111" i="28"/>
  <c r="P111" i="28"/>
  <c r="Q111" i="28"/>
  <c r="R111" i="28"/>
  <c r="S111" i="28"/>
  <c r="T111" i="28"/>
  <c r="U111" i="28"/>
  <c r="V111" i="28"/>
  <c r="W111" i="28"/>
  <c r="X111" i="28"/>
  <c r="Y111" i="28"/>
  <c r="Z111" i="28"/>
  <c r="AA111" i="28"/>
  <c r="B112" i="28"/>
  <c r="C112" i="28"/>
  <c r="D112" i="28"/>
  <c r="E112" i="28"/>
  <c r="F112" i="28"/>
  <c r="G112" i="28"/>
  <c r="H112" i="28"/>
  <c r="I112" i="28"/>
  <c r="J112" i="28"/>
  <c r="K112" i="28"/>
  <c r="L112" i="28"/>
  <c r="M112" i="28"/>
  <c r="N112" i="28"/>
  <c r="O112" i="28"/>
  <c r="P112" i="28"/>
  <c r="Q112" i="28"/>
  <c r="R112" i="28"/>
  <c r="S112" i="28"/>
  <c r="T112" i="28"/>
  <c r="U112" i="28"/>
  <c r="V112" i="28"/>
  <c r="W112" i="28"/>
  <c r="X112" i="28"/>
  <c r="Y112" i="28"/>
  <c r="Z112" i="28"/>
  <c r="AA112" i="28"/>
  <c r="B106" i="27"/>
  <c r="C106" i="27"/>
  <c r="D106" i="27"/>
  <c r="E106" i="27"/>
  <c r="F106" i="27"/>
  <c r="G106" i="27"/>
  <c r="H106" i="27"/>
  <c r="I106" i="27"/>
  <c r="J106" i="27"/>
  <c r="K106" i="27"/>
  <c r="L106" i="27"/>
  <c r="M106" i="27"/>
  <c r="N106" i="27"/>
  <c r="O106" i="27"/>
  <c r="P106" i="27"/>
  <c r="Q106" i="27"/>
  <c r="R106" i="27"/>
  <c r="S106" i="27"/>
  <c r="T106" i="27"/>
  <c r="U106" i="27"/>
  <c r="V106" i="27"/>
  <c r="W106" i="27"/>
  <c r="X106" i="27"/>
  <c r="Y106" i="27"/>
  <c r="Z106" i="27"/>
  <c r="AA106" i="27"/>
  <c r="B107" i="27"/>
  <c r="C107" i="27"/>
  <c r="D107" i="27"/>
  <c r="E107" i="27"/>
  <c r="F107" i="27"/>
  <c r="G107" i="27"/>
  <c r="H107" i="27"/>
  <c r="I107" i="27"/>
  <c r="J107" i="27"/>
  <c r="K107" i="27"/>
  <c r="L107" i="27"/>
  <c r="M107" i="27"/>
  <c r="N107" i="27"/>
  <c r="O107" i="27"/>
  <c r="P107" i="27"/>
  <c r="Q107" i="27"/>
  <c r="R107" i="27"/>
  <c r="S107" i="27"/>
  <c r="T107" i="27"/>
  <c r="U107" i="27"/>
  <c r="V107" i="27"/>
  <c r="W107" i="27"/>
  <c r="X107" i="27"/>
  <c r="Y107" i="27"/>
  <c r="Z107" i="27"/>
  <c r="AA107" i="27"/>
  <c r="B108" i="27"/>
  <c r="C108" i="27"/>
  <c r="D108" i="27"/>
  <c r="E108" i="27"/>
  <c r="F108" i="27"/>
  <c r="G108" i="27"/>
  <c r="H108" i="27"/>
  <c r="I108" i="27"/>
  <c r="J108" i="27"/>
  <c r="K108" i="27"/>
  <c r="L108" i="27"/>
  <c r="M108" i="27"/>
  <c r="N108" i="27"/>
  <c r="O108" i="27"/>
  <c r="P108" i="27"/>
  <c r="Q108" i="27"/>
  <c r="R108" i="27"/>
  <c r="S108" i="27"/>
  <c r="T108" i="27"/>
  <c r="U108" i="27"/>
  <c r="V108" i="27"/>
  <c r="W108" i="27"/>
  <c r="X108" i="27"/>
  <c r="Y108" i="27"/>
  <c r="Z108" i="27"/>
  <c r="AA108" i="27"/>
  <c r="B109" i="27"/>
  <c r="C109" i="27"/>
  <c r="D109" i="27"/>
  <c r="E109" i="27"/>
  <c r="F109" i="27"/>
  <c r="G109" i="27"/>
  <c r="H109" i="27"/>
  <c r="I109" i="27"/>
  <c r="J109" i="27"/>
  <c r="K109" i="27"/>
  <c r="L109" i="27"/>
  <c r="M109" i="27"/>
  <c r="N109" i="27"/>
  <c r="O109" i="27"/>
  <c r="P109" i="27"/>
  <c r="Q109" i="27"/>
  <c r="R109" i="27"/>
  <c r="S109" i="27"/>
  <c r="T109" i="27"/>
  <c r="U109" i="27"/>
  <c r="V109" i="27"/>
  <c r="W109" i="27"/>
  <c r="X109" i="27"/>
  <c r="Y109" i="27"/>
  <c r="Z109" i="27"/>
  <c r="AA109" i="27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3" i="35"/>
  <c r="AC3" i="35" s="1"/>
  <c r="AB4" i="35"/>
  <c r="AC4" i="35" s="1"/>
  <c r="AB5" i="35"/>
  <c r="AB29" i="35"/>
  <c r="AB30" i="35"/>
  <c r="AC31" i="35" s="1"/>
  <c r="AB31" i="35"/>
  <c r="AB59" i="35"/>
  <c r="AB60" i="35"/>
  <c r="AC60" i="35"/>
  <c r="AB61" i="35"/>
  <c r="AB88" i="35"/>
  <c r="AC88" i="35" s="1"/>
  <c r="AB89" i="35"/>
  <c r="AC89" i="35" s="1"/>
  <c r="AB90" i="35"/>
  <c r="AB117" i="35"/>
  <c r="AB118" i="35"/>
  <c r="AB119" i="35"/>
  <c r="AB146" i="35"/>
  <c r="AB147" i="35"/>
  <c r="AC147" i="35" s="1"/>
  <c r="AB148" i="35"/>
  <c r="AB174" i="35"/>
  <c r="AB175" i="35"/>
  <c r="AB176" i="35"/>
  <c r="AB202" i="35"/>
  <c r="AB203" i="35"/>
  <c r="AC204" i="35" s="1"/>
  <c r="AB204" i="35"/>
  <c r="AB117" i="30"/>
  <c r="AC175" i="35" l="1"/>
  <c r="AC90" i="35"/>
  <c r="AC110" i="4"/>
  <c r="AC61" i="35"/>
  <c r="AC108" i="26"/>
  <c r="AB110" i="18"/>
  <c r="AC117" i="35"/>
  <c r="AC203" i="35"/>
  <c r="AC148" i="35"/>
  <c r="AC108" i="4"/>
  <c r="AC108" i="31"/>
  <c r="AB100" i="34"/>
  <c r="AC108" i="18"/>
  <c r="AB104" i="9"/>
  <c r="AB107" i="2"/>
  <c r="AC108" i="3"/>
  <c r="W112" i="7"/>
  <c r="O112" i="7"/>
  <c r="G112" i="7"/>
  <c r="AC229" i="35"/>
  <c r="AC110" i="26"/>
  <c r="AC110" i="28"/>
  <c r="AC108" i="29"/>
  <c r="AB112" i="19"/>
  <c r="AB112" i="11"/>
  <c r="AC118" i="35"/>
  <c r="AB112" i="21"/>
  <c r="AC109" i="20"/>
  <c r="AC109" i="18"/>
  <c r="AB109" i="18"/>
  <c r="AB109" i="25"/>
  <c r="AB110" i="10"/>
  <c r="AC116" i="14"/>
  <c r="AC108" i="2"/>
  <c r="AB111" i="3"/>
  <c r="AB109" i="3"/>
  <c r="AC109" i="5"/>
  <c r="AC111" i="6"/>
  <c r="AC110" i="6"/>
  <c r="AC108" i="7"/>
  <c r="AC111" i="21"/>
  <c r="AA116" i="15"/>
  <c r="AC109" i="26"/>
  <c r="AB108" i="26"/>
  <c r="AC107" i="27"/>
  <c r="AB112" i="28"/>
  <c r="AC117" i="30"/>
  <c r="AC110" i="33"/>
  <c r="AC110" i="23"/>
  <c r="AC110" i="21"/>
  <c r="AB117" i="14"/>
  <c r="AB110" i="5"/>
  <c r="AC30" i="35"/>
  <c r="AC119" i="30"/>
  <c r="AB108" i="20"/>
  <c r="AC104" i="9"/>
  <c r="AB103" i="9"/>
  <c r="AC111" i="10"/>
  <c r="AC112" i="11"/>
  <c r="AC112" i="12"/>
  <c r="AC117" i="13"/>
  <c r="AB116" i="13"/>
  <c r="AC115" i="14"/>
  <c r="AB114" i="14"/>
  <c r="AB108" i="2"/>
  <c r="AC107" i="2"/>
  <c r="AB110" i="3"/>
  <c r="AB111" i="4"/>
  <c r="AB108" i="5"/>
  <c r="AB110" i="6"/>
  <c r="V112" i="7"/>
  <c r="N112" i="7"/>
  <c r="F112" i="7"/>
  <c r="AB111" i="21"/>
  <c r="AC109" i="27"/>
  <c r="AB108" i="27"/>
  <c r="AB108" i="29"/>
  <c r="AB111" i="32"/>
  <c r="AC112" i="33"/>
  <c r="AC100" i="34"/>
  <c r="AC112" i="21"/>
  <c r="AC108" i="20"/>
  <c r="AC111" i="19"/>
  <c r="AC110" i="18"/>
  <c r="AB108" i="18"/>
  <c r="AB108" i="17"/>
  <c r="AB108" i="25"/>
  <c r="AC99" i="24"/>
  <c r="AC103" i="9"/>
  <c r="AC110" i="10"/>
  <c r="AB109" i="10"/>
  <c r="AC111" i="12"/>
  <c r="AC109" i="1"/>
  <c r="AC109" i="3"/>
  <c r="AA111" i="7"/>
  <c r="AB111" i="7" s="1"/>
  <c r="AC110" i="7"/>
  <c r="U112" i="7"/>
  <c r="M112" i="7"/>
  <c r="E112" i="7"/>
  <c r="AB108" i="31"/>
  <c r="AC98" i="34"/>
  <c r="AC100" i="24"/>
  <c r="AB109" i="11"/>
  <c r="AB108" i="3"/>
  <c r="AB110" i="26"/>
  <c r="AC112" i="28"/>
  <c r="AC174" i="35"/>
  <c r="AC176" i="35"/>
  <c r="AB107" i="27"/>
  <c r="AC110" i="29"/>
  <c r="AB110" i="29"/>
  <c r="AB109" i="29"/>
  <c r="AC110" i="31"/>
  <c r="AD110" i="23"/>
  <c r="AC110" i="22"/>
  <c r="AB110" i="22"/>
  <c r="AB110" i="21"/>
  <c r="AB109" i="20"/>
  <c r="AC109" i="11"/>
  <c r="AB112" i="12"/>
  <c r="AC114" i="14"/>
  <c r="AA118" i="15"/>
  <c r="AB118" i="15" s="1"/>
  <c r="AC110" i="1"/>
  <c r="AB109" i="4"/>
  <c r="AB111" i="5"/>
  <c r="AB109" i="5"/>
  <c r="AC109" i="6"/>
  <c r="AC111" i="7"/>
  <c r="T112" i="7"/>
  <c r="L112" i="7"/>
  <c r="D112" i="7"/>
  <c r="AB108" i="4"/>
  <c r="AC111" i="5"/>
  <c r="AC108" i="6"/>
  <c r="S112" i="7"/>
  <c r="K112" i="7"/>
  <c r="C112" i="7"/>
  <c r="AB109" i="31"/>
  <c r="AC106" i="9"/>
  <c r="AB111" i="10"/>
  <c r="AB110" i="11"/>
  <c r="AA117" i="15"/>
  <c r="AB117" i="15" s="1"/>
  <c r="AC116" i="15"/>
  <c r="AC115" i="15"/>
  <c r="AC110" i="3"/>
  <c r="AC59" i="35"/>
  <c r="AC29" i="35"/>
  <c r="AB109" i="26"/>
  <c r="AC108" i="27"/>
  <c r="AC111" i="28"/>
  <c r="AB110" i="28"/>
  <c r="AC109" i="29"/>
  <c r="AC118" i="30"/>
  <c r="AC109" i="31"/>
  <c r="AC110" i="32"/>
  <c r="AC99" i="34"/>
  <c r="AD109" i="23"/>
  <c r="AC109" i="23"/>
  <c r="AC108" i="23"/>
  <c r="AC109" i="22"/>
  <c r="AC110" i="20"/>
  <c r="AB115" i="13"/>
  <c r="AC117" i="14"/>
  <c r="AA115" i="15"/>
  <c r="AB115" i="15" s="1"/>
  <c r="AB109" i="1"/>
  <c r="AB110" i="2"/>
  <c r="AC110" i="5"/>
  <c r="AB109" i="6"/>
  <c r="Z112" i="7"/>
  <c r="R112" i="7"/>
  <c r="J112" i="7"/>
  <c r="B112" i="7"/>
  <c r="AB111" i="33"/>
  <c r="AB110" i="33"/>
  <c r="AB106" i="9"/>
  <c r="AC109" i="10"/>
  <c r="AC111" i="11"/>
  <c r="AC116" i="13"/>
  <c r="AC110" i="2"/>
  <c r="AC202" i="35"/>
  <c r="AC146" i="35"/>
  <c r="AC5" i="35"/>
  <c r="AC109" i="32"/>
  <c r="AB112" i="33"/>
  <c r="AC113" i="19"/>
  <c r="AC112" i="19"/>
  <c r="AB110" i="17"/>
  <c r="AC110" i="25"/>
  <c r="AC109" i="25"/>
  <c r="AC101" i="24"/>
  <c r="AB105" i="9"/>
  <c r="AC112" i="10"/>
  <c r="AB112" i="10"/>
  <c r="AC110" i="11"/>
  <c r="AC114" i="12"/>
  <c r="AB113" i="12"/>
  <c r="AC115" i="13"/>
  <c r="AC114" i="13"/>
  <c r="AC108" i="1"/>
  <c r="AB107" i="1"/>
  <c r="AC109" i="4"/>
  <c r="Y112" i="7"/>
  <c r="Q112" i="7"/>
  <c r="I112" i="7"/>
  <c r="AA108" i="7"/>
  <c r="AB108" i="7" s="1"/>
  <c r="AC231" i="35"/>
  <c r="AB98" i="34"/>
  <c r="AD108" i="23"/>
  <c r="AB108" i="22"/>
  <c r="AB109" i="17"/>
  <c r="AB110" i="25"/>
  <c r="AC113" i="12"/>
  <c r="AC109" i="2"/>
  <c r="AA119" i="15"/>
  <c r="AB116" i="15"/>
  <c r="AB119" i="15" s="1"/>
  <c r="AC111" i="33"/>
  <c r="AB114" i="13"/>
  <c r="AB108" i="1"/>
  <c r="AB111" i="6"/>
  <c r="AC119" i="35"/>
  <c r="AB109" i="32"/>
  <c r="AB109" i="27"/>
  <c r="AC111" i="32"/>
  <c r="AB99" i="34"/>
  <c r="AB109" i="22"/>
  <c r="AB110" i="20"/>
  <c r="AC110" i="17"/>
  <c r="AC108" i="17"/>
  <c r="AB101" i="24"/>
  <c r="AB99" i="24"/>
  <c r="AC105" i="9"/>
  <c r="AC118" i="15"/>
  <c r="AC111" i="3"/>
  <c r="AC108" i="5"/>
  <c r="AC109" i="7"/>
  <c r="AA109" i="7"/>
  <c r="AB109" i="7" s="1"/>
  <c r="AB110" i="31"/>
  <c r="AC107" i="1"/>
  <c r="AB110" i="1"/>
  <c r="AB119" i="30"/>
  <c r="AB110" i="32"/>
  <c r="AC108" i="25"/>
  <c r="AB116" i="14"/>
  <c r="AB109" i="2"/>
  <c r="AB111" i="11"/>
  <c r="AB100" i="24"/>
  <c r="AB118" i="30"/>
  <c r="AB113" i="19"/>
  <c r="AB111" i="19"/>
  <c r="AC109" i="17"/>
  <c r="AB114" i="12"/>
  <c r="AB111" i="12"/>
  <c r="AC117" i="15"/>
  <c r="AA110" i="7"/>
  <c r="AB110" i="7" s="1"/>
  <c r="AB110" i="4"/>
  <c r="AB117" i="13"/>
  <c r="AB111" i="28"/>
  <c r="AC111" i="4"/>
  <c r="AB108" i="6"/>
  <c r="AC108" i="22"/>
  <c r="AA112" i="7" l="1"/>
  <c r="AB112" i="7"/>
</calcChain>
</file>

<file path=xl/metadata.xml><?xml version="1.0" encoding="utf-8"?>
<metadata xmlns="http://purl.oclc.org/ooxml/spreadsheetml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<sst xmlns="http://purl.oclc.org/ooxml/spreadsheetml/main" count="7034" uniqueCount="507">
  <si>
    <t>Distance along transect</t>
  </si>
  <si>
    <t>outside transect</t>
  </si>
  <si>
    <t>Species</t>
  </si>
  <si>
    <t>Ambrosia psylostachya</t>
  </si>
  <si>
    <t>Anagalis arvensis</t>
  </si>
  <si>
    <t>Baccharis pilularis</t>
  </si>
  <si>
    <t>Bromus diandrus</t>
  </si>
  <si>
    <t>Bromus hordeaceous</t>
  </si>
  <si>
    <t>Calystegia macrostegia</t>
  </si>
  <si>
    <t>Distichlis spicata</t>
  </si>
  <si>
    <t>Erodium cicutarium</t>
  </si>
  <si>
    <t>Euthamia occidentalis</t>
  </si>
  <si>
    <t>Frankenia salina</t>
  </si>
  <si>
    <t>Malva parviflora</t>
  </si>
  <si>
    <t>Melilotus sp.?</t>
  </si>
  <si>
    <t>Oxalis pes-caprae</t>
  </si>
  <si>
    <t>Paraphalis incurva</t>
  </si>
  <si>
    <t>Polygonum arenastrum</t>
  </si>
  <si>
    <t>Polypogon monspeliensis</t>
  </si>
  <si>
    <t>Rhaphanus sativus</t>
  </si>
  <si>
    <t>Rumex acetosella</t>
  </si>
  <si>
    <t>Rumex crispus</t>
  </si>
  <si>
    <t>Vicia sp.</t>
  </si>
  <si>
    <t>Carpobrotus edulis</t>
  </si>
  <si>
    <t>Jaumea carnosa</t>
  </si>
  <si>
    <t>Ambrosia chamissonis</t>
  </si>
  <si>
    <t>Atriplex leucophylla</t>
  </si>
  <si>
    <t>Atriplex californica</t>
  </si>
  <si>
    <t>Cakile maritima</t>
  </si>
  <si>
    <t>Atriplex triangularis</t>
  </si>
  <si>
    <t>Lolium multiflorum</t>
  </si>
  <si>
    <t>Encelia californica</t>
  </si>
  <si>
    <t>Eriogonum parviflorum</t>
  </si>
  <si>
    <t>Cynodon dactylon</t>
  </si>
  <si>
    <t>Hordeum marinum</t>
  </si>
  <si>
    <t>Hordeum murinum</t>
  </si>
  <si>
    <t>Phacelia ramossisima</t>
  </si>
  <si>
    <t>Isocoma menziesii</t>
  </si>
  <si>
    <t>Lupinus arboreus</t>
  </si>
  <si>
    <t>Eschscholzia californica</t>
  </si>
  <si>
    <t>Gnaphalium californicum</t>
  </si>
  <si>
    <t>Gnaphalium luteo-album</t>
  </si>
  <si>
    <t>Mimulus aurantiacus</t>
  </si>
  <si>
    <t>Juncus patens</t>
  </si>
  <si>
    <t>Grindelia camporum</t>
  </si>
  <si>
    <t>Artemisia californica</t>
  </si>
  <si>
    <t>Solanum douglasii</t>
  </si>
  <si>
    <t>Sonchus spp.</t>
  </si>
  <si>
    <t>Verbena lasiostachys</t>
  </si>
  <si>
    <t>Thatch (iceplant)</t>
  </si>
  <si>
    <t>Thatch (grass)</t>
  </si>
  <si>
    <t>Atriplex semibaccata</t>
  </si>
  <si>
    <t>Eriophyllum confertiflorum</t>
  </si>
  <si>
    <t>Spergularia macrotheca</t>
  </si>
  <si>
    <t>Spergularia marina</t>
  </si>
  <si>
    <t>Medicago polymporpha</t>
  </si>
  <si>
    <t>Piptatherum mileaceum</t>
  </si>
  <si>
    <t>Monothchloe littoralis</t>
  </si>
  <si>
    <t>Tetragonia tetragonioides</t>
  </si>
  <si>
    <t>Amsinckia spectabilis v.spec.</t>
  </si>
  <si>
    <t>Lupinus chamissonis</t>
  </si>
  <si>
    <t>Malvella leprosa</t>
  </si>
  <si>
    <t>Heliotropium curassavicum</t>
  </si>
  <si>
    <t>Lotus scoparius ssp. Scop.</t>
  </si>
  <si>
    <t>Malacothrix saxatilis</t>
  </si>
  <si>
    <t>Silene gallica</t>
  </si>
  <si>
    <t>Spergularia bocconii</t>
  </si>
  <si>
    <t>Bare: rock</t>
  </si>
  <si>
    <t>Leymus triticoidnes</t>
  </si>
  <si>
    <t>Conyza</t>
  </si>
  <si>
    <t>Thatch</t>
  </si>
  <si>
    <t>Centromedia parryi var aust.</t>
  </si>
  <si>
    <t>Lamarkia</t>
  </si>
  <si>
    <t>Lupinus bicolor</t>
  </si>
  <si>
    <t>Plantago major</t>
  </si>
  <si>
    <t>Dudlea spp.</t>
  </si>
  <si>
    <t>Avena fatua</t>
  </si>
  <si>
    <t>Avena barbata</t>
  </si>
  <si>
    <t>Bromus catharticus</t>
  </si>
  <si>
    <t>Brassica nigra</t>
  </si>
  <si>
    <t>Toxicodendron diversilobum</t>
  </si>
  <si>
    <t>Plantago lanceolata</t>
  </si>
  <si>
    <t>Loyus pershainus?</t>
  </si>
  <si>
    <t>Chenopodium californicum</t>
  </si>
  <si>
    <t>Cyprus tree cover</t>
  </si>
  <si>
    <t>Bouganvillia</t>
  </si>
  <si>
    <t>Artemisia psilostachya var. californicum</t>
  </si>
  <si>
    <t>Scrophularia californica</t>
  </si>
  <si>
    <t>Campus Lagoon/Campus Point Restoration Process Monitoring  Vegetation Transect E Datasheet</t>
  </si>
  <si>
    <t>Date:  7/12/2008       Data collector: HL       Site: Lagoon Island             Baseline point : 0                   Transect #:     1                  Transect Direction: S to N 345 degrees</t>
  </si>
  <si>
    <t>Bare: dirt</t>
  </si>
  <si>
    <t>Rhus integrifolia</t>
  </si>
  <si>
    <t>Schinus molle</t>
  </si>
  <si>
    <t>Dienandra</t>
  </si>
  <si>
    <t>Eucalyptus spp. (canopy)</t>
  </si>
  <si>
    <t>Eucalyptus spp. (ground)</t>
  </si>
  <si>
    <t>Total Plant Cover</t>
  </si>
  <si>
    <t>Native Plant Cover</t>
  </si>
  <si>
    <t>Non-Native Plant Cover</t>
  </si>
  <si>
    <t>Bare/Thatch Cover</t>
  </si>
  <si>
    <t>Date:  7/12/2008       Data collector: SM, HB       Site: Lagoon Island             Baseline point : 0                   Transect #:     2                  Transect Direction: S to N 330 degrees</t>
  </si>
  <si>
    <t>Date:  7/14/2008       Data collector: SM, HB       Site: Lagoon Island             Baseline point : 0                   Transect #:     3                  Transect Direction: NW 285 degrees</t>
  </si>
  <si>
    <t>Bromus carinatus</t>
  </si>
  <si>
    <t>dead bird</t>
  </si>
  <si>
    <t>Date:  7/14/2008       Data collector: HL, DR       Site: Lagoon Island             Baseline point : 0                   Transect #:     4                 Transect Direction: N 300 degrees</t>
  </si>
  <si>
    <t>thatch (wood)</t>
  </si>
  <si>
    <t>sand bags</t>
  </si>
  <si>
    <t>Date:  7/14/2008       Data collector: HL, DR       Site: Lagoon Island             Baseline point : 0                   Transect #:     7                 Transect Direction: 15 degrees</t>
  </si>
  <si>
    <t>Date:  7/14/2008       Data collector: HL, DR       Site: Lagoon Island             Baseline point : 0                   Transect #:     6                Transect Direction: N 300 degrees</t>
  </si>
  <si>
    <t>Date:  7/14/2008       Data collector: HL, SM, HB       Site: Lagoon Island             Baseline point : 0                   Transect #:     5                 Transect Direction: W 270 degrees</t>
  </si>
  <si>
    <t>Transcet 1 2008</t>
  </si>
  <si>
    <t>Transect 2 2008</t>
  </si>
  <si>
    <t>Transect 3 2008</t>
  </si>
  <si>
    <t>Transect 4 2008</t>
  </si>
  <si>
    <t>Transect 5 2008</t>
  </si>
  <si>
    <t>Transect 6 2008</t>
  </si>
  <si>
    <t>Transect 7 2008</t>
  </si>
  <si>
    <t>Natives 2008</t>
  </si>
  <si>
    <t>Non-Natives 2008</t>
  </si>
  <si>
    <t>Bare/thatch 2008</t>
  </si>
  <si>
    <t>Date:  7/2/09     Data collector: SM FV       Site: Lagoon Island             Baseline point : 0                   Transect #:     1                 Transect Direction: S to N 345 degrees</t>
  </si>
  <si>
    <t>Thatch (eucalyptus)</t>
  </si>
  <si>
    <t>rhus ovata</t>
  </si>
  <si>
    <t>Date:  7/2/09     Data collector: TH JS       Site: Lagoon Island             Baseline point : 0                   Transect #:     2                 Transect Direction: S to N 330 degrees</t>
  </si>
  <si>
    <t>Date:  7/2/09     Data collector: DR       Site: Lagoon Island             Baseline point :                    Transect #:     3                 Transect Direction: S to N 285 degrees</t>
  </si>
  <si>
    <t>euc snag (fallen)</t>
  </si>
  <si>
    <t>Thatch: radish</t>
  </si>
  <si>
    <t>Date:  7/2/09     Data collector: SM FV       Site: Lagoon Island             Baseline point :                    Transect #:     4                 Transect Direction: NE to SW 300 degrees</t>
  </si>
  <si>
    <t>Conyza canadensis</t>
  </si>
  <si>
    <t>Quercus agrifolia</t>
  </si>
  <si>
    <t>Date:  7/2/09     Data collector: DR TH      Site: Lagoon Island             Baseline point :                    Transect #:     5                 Transect Direction: E to W 270 degrees</t>
  </si>
  <si>
    <t>cammisonia ch.</t>
  </si>
  <si>
    <t>sueda tax.</t>
  </si>
  <si>
    <t>heterotheca</t>
  </si>
  <si>
    <t>vulpia</t>
  </si>
  <si>
    <t>Bare: sand</t>
  </si>
  <si>
    <t>Date:  7/1/09     Data collector: SM TH      Site: Lagoon Island             Baseline point : blue flag                   Transect #:     6                 Transect Direction: S to N 340 degrees</t>
  </si>
  <si>
    <t>Date:  7/1/09     Data collector: SM TH      Site: Lagoon Island             Baseline point : blue flag                   Transect #:     7                 Transect Direction: SW to NE 15 degrees</t>
  </si>
  <si>
    <t>hainardia cylindrica</t>
  </si>
  <si>
    <t>SE</t>
  </si>
  <si>
    <t>Native Cover</t>
  </si>
  <si>
    <t>SE08</t>
  </si>
  <si>
    <t>SE09</t>
  </si>
  <si>
    <t>Non-Native Cover</t>
  </si>
  <si>
    <t>Bare/thatch</t>
  </si>
  <si>
    <t>Lotus pershainus</t>
  </si>
  <si>
    <t xml:space="preserve">Date: 8/23/10         Data collector: DR       Site: Lagoon Island             Baseline point :                    Transect # 3                     Transect Direction: </t>
  </si>
  <si>
    <t>(Carduus Pyn.)</t>
  </si>
  <si>
    <t>(Snag-Fallen Tree)</t>
  </si>
  <si>
    <t>(Bouganvillia Spp.)</t>
  </si>
  <si>
    <t>Evc. Debris (Ivs./Branches)</t>
  </si>
  <si>
    <t xml:space="preserve">Date: 7/28/10        Data collector: DR      Site: Lagoon Island             Baseline point :                    Transect # 5                    Transect Direction: 270 </t>
  </si>
  <si>
    <t xml:space="preserve">Malacothnx Sax. </t>
  </si>
  <si>
    <t>Heterotheca Gr.</t>
  </si>
  <si>
    <t>Cammissania Chr.</t>
  </si>
  <si>
    <t xml:space="preserve">Corton Cal. </t>
  </si>
  <si>
    <t>Date: 7/27/10        Data collector: DR, AD      Site: Lagoon Island             Baseline point :                    Transect # 6                    Transect Direction: SDN</t>
  </si>
  <si>
    <t xml:space="preserve">Conyza canadensis </t>
  </si>
  <si>
    <t>Bouganvillia sp</t>
  </si>
  <si>
    <t xml:space="preserve">Date:8/23/10         Data collector:       Site: Lagoon Island             Baseline point :                    Transect # CPI                   Transect Direction: </t>
  </si>
  <si>
    <t xml:space="preserve">Heterothera Gr. </t>
  </si>
  <si>
    <t>Vulpis Spp.</t>
  </si>
  <si>
    <t xml:space="preserve">Date: 8/23/10         Data collector: DR      Site: Lagoon Island             Baseline point :                    Transect # CP2                   Transect Direction: </t>
  </si>
  <si>
    <t xml:space="preserve">Date: 8/17/10         Data collector: DR      Site: Lagoon Island             Baseline point :                    Transect # 1                   Transect Direction: 345 </t>
  </si>
  <si>
    <t>(Rhus Ovata)</t>
  </si>
  <si>
    <t xml:space="preserve">Euc. Debri (lus./branches) </t>
  </si>
  <si>
    <t>Date: 8/17/10        Data collector: JM, CO      Site: Lagoon Island             Baseline point :                    Transect # 2                    Transect Direction: 330</t>
  </si>
  <si>
    <t xml:space="preserve">Date: 8/17/10         Data collector: JM, CO      Site: Lagoon Island             Baseline point :                    Transect # 4                    Transect Direction: </t>
  </si>
  <si>
    <t>Date: 8/17/10        Data collector: JM, CO       Site: Lagoon Island             Baseline point :                    Transect # 7                   Transect Direction: 15</t>
  </si>
  <si>
    <t xml:space="preserve">Date: 07/07/11        Data collector: RA,KK      Site: Lagoon Island             Baseline point :                    Transect # 1                   Transect Direction: 345 </t>
  </si>
  <si>
    <t>Bromus carinatas</t>
  </si>
  <si>
    <t>Brassica Sp.</t>
  </si>
  <si>
    <t>Thatch (Eucalyptus)</t>
  </si>
  <si>
    <t>Date: 7/6/11       Data collector: RA,AM     Site: Lagoon Island             Baseline point :                    Transect # 2                    Transect Direction: 330</t>
  </si>
  <si>
    <t xml:space="preserve">Date: 7/6/11       Data collector: RA, Maya       Site: Lagoon Island             Baseline point :                    Transect # 3                     Transect Direction: </t>
  </si>
  <si>
    <t>Bromus carinatus***</t>
  </si>
  <si>
    <t xml:space="preserve">Date: 7/6/11         Data collector: KK,AM    Site: Lagoon Island             Baseline point :                    Transect # 4                    Transect Direction: </t>
  </si>
  <si>
    <t>Heterothica gradiflora</t>
  </si>
  <si>
    <t xml:space="preserve">Date: 7/6/11        Data collector: RA, Maya      Site: Lagoon Island             Baseline point :                    Transect # 5                    Transect Direction: 270 </t>
  </si>
  <si>
    <t>Heterotheca grandiflora</t>
  </si>
  <si>
    <t>Lotus salsyginosis</t>
  </si>
  <si>
    <t>Croton sp.</t>
  </si>
  <si>
    <t>Vulpia sp.</t>
  </si>
  <si>
    <t>Oenthera sp.</t>
  </si>
  <si>
    <t>Date: 7/6/11       Data collector: KK, AM     Site: Lagoon Island             Baseline point :                    Transect # 6                    Transect Direction: SDN</t>
  </si>
  <si>
    <t>Thatch (cyprus)</t>
  </si>
  <si>
    <t>Date: 7/6/11        Data collector: RA, AM       Site: Lagoon Island             Baseline point :                    Transect # 7                   Transect Direction: 15</t>
  </si>
  <si>
    <t>Lotus salsuginosis</t>
  </si>
  <si>
    <t xml:space="preserve">Date:7/7/11        Data collector:KK,RA       Site: Lagoon Island             Baseline point :                    Transect # CPI                   Transect Direction: </t>
  </si>
  <si>
    <t>Vulpia spp.</t>
  </si>
  <si>
    <t xml:space="preserve">Date: 7/7/11       Data collector: KK, RA      Site: Lagoon Island             Baseline point :                    Transect # CP2                   Transect Direction: </t>
  </si>
  <si>
    <t>Dudlea sp.</t>
  </si>
  <si>
    <t>NATIVE COVER</t>
  </si>
  <si>
    <t>AVERAGE</t>
  </si>
  <si>
    <t>SUM % (total percent)</t>
  </si>
  <si>
    <t>NON NATIVE COVER</t>
  </si>
  <si>
    <t>SE10</t>
  </si>
  <si>
    <t>SE11</t>
  </si>
  <si>
    <t>BARE/ THATCH COVER</t>
  </si>
  <si>
    <t>CP1</t>
  </si>
  <si>
    <t>CP2</t>
  </si>
  <si>
    <t>STANDARD ERROR</t>
  </si>
  <si>
    <t>Dudleya spp.</t>
  </si>
  <si>
    <t>Campus Lagoon/Campus Point Restoration Monitoring  Vegetation Transect Datasheet</t>
  </si>
  <si>
    <t xml:space="preserve">outside </t>
  </si>
  <si>
    <t>Amsinckia spectabilis</t>
  </si>
  <si>
    <t>Ambrosia psilostachya</t>
  </si>
  <si>
    <t>Bougainvillea</t>
  </si>
  <si>
    <t>Carduus pycnocephalus</t>
  </si>
  <si>
    <t>Centromedia parryi v. aus</t>
  </si>
  <si>
    <t>Cyprus (canopy)</t>
  </si>
  <si>
    <t>Dudleya sp.</t>
  </si>
  <si>
    <t>Lamarkia aurea</t>
  </si>
  <si>
    <t>Lotus scoparius</t>
  </si>
  <si>
    <t>Monanthochloe littoralis</t>
  </si>
  <si>
    <t>Melilotus alba</t>
  </si>
  <si>
    <t>Melilotus indica</t>
  </si>
  <si>
    <t>Oenothera sp.</t>
  </si>
  <si>
    <t>Parapholis incurva</t>
  </si>
  <si>
    <t>Prunus sp.</t>
  </si>
  <si>
    <t>Rhus ovata</t>
  </si>
  <si>
    <t>Sonchus asper</t>
  </si>
  <si>
    <t>Sonchus oleraceus</t>
  </si>
  <si>
    <t>Date:  06/25/12          Data collector: DR &amp; JL        Site:  Lagoon Island   Baseline point :           Transect:    1      Transect Direction: 345</t>
  </si>
  <si>
    <t>Camissonia cheiranthifoli</t>
  </si>
  <si>
    <t>Cyprus (ground)</t>
  </si>
  <si>
    <t>Elymus triticoidnes</t>
  </si>
  <si>
    <t>Sambucus Mexicanus</t>
  </si>
  <si>
    <t>Thatch (eucalyptus leaf debris)</t>
  </si>
  <si>
    <t>Date:  06/25/12         Data collector:  RD &amp; JW    Site: Lagoon Island     Baseline point :           Transect: 2         Transect Direction: 330</t>
  </si>
  <si>
    <t>Date: 06/25/12     Data collector: RD &amp; JW &amp; JL   Site:  Lagoon Island   Baseline point :         Transect:  3    Transect Direction: S-N 285</t>
  </si>
  <si>
    <t>Date: 06/25/12     Data collector: DR &amp; JL   Site:  Lagoon Island    Baseline point :           Transect:  4   Transect Direction: N 300</t>
  </si>
  <si>
    <t>Date: 06/26/12   Data collector:  RD &amp; JW  Site: Lagoon Island   Baseline point :           Transect:  5    Transect Direction:  270</t>
  </si>
  <si>
    <t>Date:  06/26/12     Data collector: RD &amp; JW Site: Lagoon Island      Baseline point :           Transect:   6       Transect Direction: S-N</t>
  </si>
  <si>
    <t>Date: 06/25/12     Data collector:  RD &amp; JW   Site: Lagoon Island    Baseline point :           Transect:  7        Transect Direction: W-E 15</t>
  </si>
  <si>
    <t>Date: 06/26/12        Data collector:   RD &amp; JW    Site:  Campus Point    Baseline point :           Transect:  CP1     Transect Direction: E-W</t>
  </si>
  <si>
    <t>Date:  06/26/12     Data collector:  RD &amp; JW    Site:  Campus Point     Baseline point :           Transect:   CP2    Transect Direction: N-S</t>
  </si>
  <si>
    <t>Total Plant cover</t>
  </si>
  <si>
    <t>Non-native plant cover</t>
  </si>
  <si>
    <t>Bare/thatch cover</t>
  </si>
  <si>
    <t>.</t>
  </si>
  <si>
    <t>SE12</t>
  </si>
  <si>
    <t>AVG</t>
  </si>
  <si>
    <t>Total Cover</t>
  </si>
  <si>
    <t>Date:  071813      Data collector:        Site: Campus Point             Baseline point : 0 (see GPS)                  Transect #:     2                Transect Direction: N to S (See GPS)</t>
  </si>
  <si>
    <t>ambrosia chamissionis</t>
  </si>
  <si>
    <t>Acmispon americanus</t>
  </si>
  <si>
    <t>Heterotheca</t>
  </si>
  <si>
    <t>Stila Pilchla</t>
  </si>
  <si>
    <t>Date:  7/5/2014       Data collector: SM DB      Site: Campus Point             Baseline point : 0 (see GPS)                  Transect #:     2                Transect Direction: N to S (See GPS)</t>
  </si>
  <si>
    <t>cammissonia mic.</t>
  </si>
  <si>
    <t>Stipa pulchra</t>
  </si>
  <si>
    <t>Firewood</t>
  </si>
  <si>
    <t/>
  </si>
  <si>
    <t>Vegetation Monitoring Transect Datasheet</t>
  </si>
  <si>
    <t>Date:  6/25/2018</t>
  </si>
  <si>
    <t>Data Collector: EH, EM</t>
  </si>
  <si>
    <t>Site: Lagoon</t>
  </si>
  <si>
    <t>Sub-Site: Campus Pt</t>
  </si>
  <si>
    <t>Transect #: CP1</t>
  </si>
  <si>
    <t>Transect Bearing: E to W</t>
  </si>
  <si>
    <t>Species/Distance:</t>
  </si>
  <si>
    <t>Lysimachia arvensis</t>
  </si>
  <si>
    <t>Erigeron canadensis</t>
  </si>
  <si>
    <t>Acmispon glabar</t>
  </si>
  <si>
    <t>Festuca bromoides</t>
  </si>
  <si>
    <t>Camissoniopsis micrantha</t>
  </si>
  <si>
    <t>Acmispon strigosus</t>
  </si>
  <si>
    <t>Cryptantha clevelandii</t>
  </si>
  <si>
    <t>Hordeum Murinum</t>
  </si>
  <si>
    <t>Thatch (other)</t>
  </si>
  <si>
    <t>Date: 06/25/2018</t>
  </si>
  <si>
    <t>Data Collector: EH, BR, NS</t>
  </si>
  <si>
    <t xml:space="preserve">Transect #: 2 </t>
  </si>
  <si>
    <t>Transect Bearing: S to N</t>
  </si>
  <si>
    <t>Acmispon glaber</t>
  </si>
  <si>
    <t xml:space="preserve">Antirrhinum nuttalianum </t>
  </si>
  <si>
    <t>Atriplex Semibaccata</t>
  </si>
  <si>
    <t>Camissoniopsis cheiranthifolia</t>
  </si>
  <si>
    <t>Pseudognaphalium microcephalum</t>
  </si>
  <si>
    <t>Pseudognaphalium bioletti</t>
  </si>
  <si>
    <t>Ericameria ericoides</t>
  </si>
  <si>
    <t>Eriogonum parvifolium</t>
  </si>
  <si>
    <t>Pseudognaphalium californicum</t>
  </si>
  <si>
    <t>Melelotus indicus</t>
  </si>
  <si>
    <t>Sonchus sp.</t>
  </si>
  <si>
    <t>Artemesia douglasiana</t>
  </si>
  <si>
    <t>Eschscholzia californica var. maritima</t>
  </si>
  <si>
    <t>Vicia benghalensis</t>
  </si>
  <si>
    <t>Diplacus Aurantiacus</t>
  </si>
  <si>
    <t>Date:  06/29/2018</t>
  </si>
  <si>
    <t>Data Collector: EH</t>
  </si>
  <si>
    <t>Sub-Site: Toyons</t>
  </si>
  <si>
    <t>Transect #: 1</t>
  </si>
  <si>
    <t>Transect Bearing: N 345 degrees</t>
  </si>
  <si>
    <t xml:space="preserve">Eucalyptus sp. </t>
  </si>
  <si>
    <t>Vicia sativa</t>
  </si>
  <si>
    <t>Festuca perennis</t>
  </si>
  <si>
    <t>Heteromeles arbutifolia</t>
  </si>
  <si>
    <t>Calystegia macrostegia ssp. Cyclostegia</t>
  </si>
  <si>
    <t>Sambucus nigra ssp. Caerulea</t>
  </si>
  <si>
    <t>Brassica rapa</t>
  </si>
  <si>
    <t>Carduus pyncocephalus</t>
  </si>
  <si>
    <t>TOTAL</t>
  </si>
  <si>
    <t>Date:  06/28/2018</t>
  </si>
  <si>
    <t>Data Collector: EM, LK</t>
  </si>
  <si>
    <t>Sub-Site: 2012 Burn Plot</t>
  </si>
  <si>
    <t>Transect #: 2</t>
  </si>
  <si>
    <t>Transect Bearing: N 330 degrees</t>
  </si>
  <si>
    <t>Ambrosia psylostachia</t>
  </si>
  <si>
    <t>Bromus hordeaceus</t>
  </si>
  <si>
    <t>Raphanus sativus</t>
  </si>
  <si>
    <t>Chenopodium sp.</t>
  </si>
  <si>
    <t>Nuttalanthus texanus</t>
  </si>
  <si>
    <t>Rafinesquia californica</t>
  </si>
  <si>
    <t>Bare</t>
  </si>
  <si>
    <t>Date:  7/3/2018</t>
  </si>
  <si>
    <t>Sub-Site:</t>
  </si>
  <si>
    <t>Transect #: 4</t>
  </si>
  <si>
    <t>Transect Bearing: E-W 300 degrees</t>
  </si>
  <si>
    <t>Spergularia sp.</t>
  </si>
  <si>
    <t>Date:  7/2/2018</t>
  </si>
  <si>
    <t>Data Collector: SH, LK</t>
  </si>
  <si>
    <t>Transect #: 5</t>
  </si>
  <si>
    <t>Transect Bearing: E-W 270 degrees</t>
  </si>
  <si>
    <t>Oxalis pilosa</t>
  </si>
  <si>
    <t>Calandrinia menzesii</t>
  </si>
  <si>
    <t>Euphorbia peplus</t>
  </si>
  <si>
    <t>Artemisia douglasiana</t>
  </si>
  <si>
    <t>Brassica sp.</t>
  </si>
  <si>
    <t>Data Collector: SH, EH, NS</t>
  </si>
  <si>
    <t>Transect #: 6</t>
  </si>
  <si>
    <t>Transect Bearing: SE-NW 340 degrees</t>
  </si>
  <si>
    <t>Carpbrotus edulis</t>
  </si>
  <si>
    <t>Data Collector: EH, BR, NS, JB</t>
  </si>
  <si>
    <t>Transect #: 7</t>
  </si>
  <si>
    <t>Transect Bearing: S-N</t>
  </si>
  <si>
    <t>Pseudognaphalium stramineum</t>
  </si>
  <si>
    <t>Croton californicus</t>
  </si>
  <si>
    <t>Pseudognaphalium bioleta</t>
  </si>
  <si>
    <t xml:space="preserve">Hazardia squarosa </t>
  </si>
  <si>
    <t>Thatch (woodchips)</t>
  </si>
  <si>
    <t>Total</t>
  </si>
  <si>
    <t>Date:  7/5/2018</t>
  </si>
  <si>
    <t>Data Collector: EH, SH</t>
  </si>
  <si>
    <t xml:space="preserve">Sub-Site: </t>
  </si>
  <si>
    <t>Transect #: 8</t>
  </si>
  <si>
    <t>Transect Bearing: SE to NW</t>
  </si>
  <si>
    <t>Hazardia squarosa</t>
  </si>
  <si>
    <t>SE13</t>
  </si>
  <si>
    <t>SE14</t>
  </si>
  <si>
    <t>SE15</t>
  </si>
  <si>
    <t>SE16</t>
  </si>
  <si>
    <t>SE17</t>
  </si>
  <si>
    <t>SE18</t>
  </si>
  <si>
    <t>SE19</t>
  </si>
  <si>
    <t>Date:  7-31-15       Data collector: ST DB       Site: Campus Point             Baseline point : 0 (see GPS)                  Transect #:     CP2                Transect Direction: N to S (See GPS)</t>
  </si>
  <si>
    <t>Atriplex prostrata</t>
  </si>
  <si>
    <t>Brassica Rapa</t>
  </si>
  <si>
    <t>Bromus carinatos</t>
  </si>
  <si>
    <t>Calandrinia ciliata</t>
  </si>
  <si>
    <t>cammissonia micrantha</t>
  </si>
  <si>
    <t>Erigeron</t>
  </si>
  <si>
    <t>Eriogonum parvifloliom</t>
  </si>
  <si>
    <t>Lactuca S.</t>
  </si>
  <si>
    <t>laenacia coulteri</t>
  </si>
  <si>
    <t>Nuttallanthus texanus</t>
  </si>
  <si>
    <t>Polygonuma aviculare spp. Depresum.</t>
  </si>
  <si>
    <t>Schismus arabicus</t>
  </si>
  <si>
    <t>Spergula arvensis</t>
  </si>
  <si>
    <t>Taraxacum</t>
  </si>
  <si>
    <t>Cammissoniopsis cheiranthifolia</t>
  </si>
  <si>
    <t>Dandelion</t>
  </si>
  <si>
    <t>Date:  7-31-15       Data collector: ST DB       Site: Campus Point             Baseline point : 0 (see GPS)                  Transect #:     1                Transect Direction: E to W (See GPS)</t>
  </si>
  <si>
    <t>Date:  5-10-15       Data collector: ST DB       Site: Campus Point             Baseline point : 0 (see GPS)                  Transect #:     2                Transect Direction: N to S (See GPS)</t>
  </si>
  <si>
    <t>Date:  5-10-15       Data collector: ST DB       Site: Campus Point             Baseline point : 0 (see GPS)                  Transect #:     2                Transect Direction: 338 (See GPS)</t>
  </si>
  <si>
    <t>Cammissonia micrantha</t>
  </si>
  <si>
    <t>Lotus scoparius ssp. Scop</t>
  </si>
  <si>
    <t>Date:  5-10-15       Data collector: ST DB       Site: Campus Point             Baseline point : 0 (see GPS)                  Transect #:     2                Transect Direction: E to W 285 (See GPS)</t>
  </si>
  <si>
    <t>Date:  5-11-15       Data collector: ST DB       Site: Campus Point             Baseline point : 0 (see GPS)                  Transect #:     2                Transect Direction: 300 (See GPS)</t>
  </si>
  <si>
    <t>Cammisoniopsis mycrantha</t>
  </si>
  <si>
    <t>Date:  5-11-15       Data collector: ST DB       Site: Campus Point             Baseline point : 0 (see GPS)                  Transect #:     2                Transect Direction: 270 (See GPS)</t>
  </si>
  <si>
    <t>Date:  5-11-15       Data collector: ST DB       Site: Campus Point             Baseline point : 0 (see GPS)                  Transect #:     2                Transect Direction: S to N (See GPS)</t>
  </si>
  <si>
    <t>Bougainvillea glabra</t>
  </si>
  <si>
    <t>Chenopodium murale</t>
  </si>
  <si>
    <t>Hesperocyparis macrocarpa</t>
  </si>
  <si>
    <t>Date:  5-1-15       Data collector: ST DB       Site: Campus Point             Baseline point : 0 (see GPS)                  Transect #:     2                Transect Direction: S to N (See GPS)</t>
  </si>
  <si>
    <t>Acmispon Maritima</t>
  </si>
  <si>
    <t>Gnaphalium S.P</t>
  </si>
  <si>
    <t>Hazardia</t>
  </si>
  <si>
    <t>AVG(48m)</t>
  </si>
  <si>
    <t>Date: 6/10/16</t>
  </si>
  <si>
    <t>Data Collector: ST, LD</t>
  </si>
  <si>
    <t>Sub-Site: Lagoon Island</t>
  </si>
  <si>
    <t>Transect Bearing: 355°</t>
  </si>
  <si>
    <t>Sambucus nigra ssp. caerulea</t>
  </si>
  <si>
    <t>Eucalyptus canopy sp.</t>
  </si>
  <si>
    <t>Lactuca serriola</t>
  </si>
  <si>
    <t>Eucalyptus sp.</t>
  </si>
  <si>
    <t>Deinandra fasciculata</t>
  </si>
  <si>
    <t>Stipa miliacea</t>
  </si>
  <si>
    <t>Date: 6/16/16</t>
  </si>
  <si>
    <t>Sub-Site: 2012 Burn</t>
  </si>
  <si>
    <t>Transect Bearing: S to N 330 degrees</t>
  </si>
  <si>
    <t>Calandrinia menziesii</t>
  </si>
  <si>
    <t>Thatch= large fallen log</t>
  </si>
  <si>
    <t>Data Collector: ST</t>
  </si>
  <si>
    <t>Sub-Site: 2014 Burn</t>
  </si>
  <si>
    <t>Transect Bearing: NW 285 degrees</t>
  </si>
  <si>
    <t>Extriplex californica</t>
  </si>
  <si>
    <t>Hazardia squarrosa</t>
  </si>
  <si>
    <t>AVG (51M)</t>
  </si>
  <si>
    <t>SE (51 M)</t>
  </si>
  <si>
    <t>Date: 6/9/16</t>
  </si>
  <si>
    <t>Site: Campus Lagoon</t>
  </si>
  <si>
    <t>Sub-Site: CP</t>
  </si>
  <si>
    <t>Elymus triticoides</t>
  </si>
  <si>
    <t>Hypochaeris glabra</t>
  </si>
  <si>
    <t>Medicago polymorpha</t>
  </si>
  <si>
    <t>AVG (69M)</t>
  </si>
  <si>
    <t>SE(69M)</t>
  </si>
  <si>
    <t>Restoration Process Monitoring Vegetation Transect Datasheet</t>
  </si>
  <si>
    <t>Date: 6/8/16</t>
  </si>
  <si>
    <t>Sub-Site: Campus Point</t>
  </si>
  <si>
    <t>Distance:</t>
  </si>
  <si>
    <t>Species:</t>
  </si>
  <si>
    <t>CAED</t>
  </si>
  <si>
    <t>BRDI</t>
  </si>
  <si>
    <t>LUAR</t>
  </si>
  <si>
    <t>LYAR</t>
  </si>
  <si>
    <t>SODO</t>
  </si>
  <si>
    <t>CAMACY</t>
  </si>
  <si>
    <t>DISP</t>
  </si>
  <si>
    <t>ACGL</t>
  </si>
  <si>
    <t>HEGR</t>
  </si>
  <si>
    <t>ANNUSU</t>
  </si>
  <si>
    <t>ERPA</t>
  </si>
  <si>
    <t>COCA</t>
  </si>
  <si>
    <t>Hypo glab</t>
  </si>
  <si>
    <t>AVG (72-15)</t>
  </si>
  <si>
    <t>SE (72-15)</t>
  </si>
  <si>
    <t>Date:  06/26/2017</t>
  </si>
  <si>
    <t>Data Collector: LD</t>
  </si>
  <si>
    <t>Sub-Site: Toyon Patch</t>
  </si>
  <si>
    <t>Pseudognaphalium sp.</t>
  </si>
  <si>
    <t>Artemesia californica</t>
  </si>
  <si>
    <t>Polycarpon tetraphylum</t>
  </si>
  <si>
    <t>Chenopodium album</t>
  </si>
  <si>
    <t>Transect Bearing: NW 270 degrees</t>
  </si>
  <si>
    <t>Hypocharis glabra</t>
  </si>
  <si>
    <t>Sonchus sp</t>
  </si>
  <si>
    <t>Unk weed</t>
  </si>
  <si>
    <t>Transect Bearing: N 340 degrees</t>
  </si>
  <si>
    <t>Festuca bromoide</t>
  </si>
  <si>
    <t>Date:  06/22/2017</t>
  </si>
  <si>
    <t>Transect #: T7</t>
  </si>
  <si>
    <t>Transect Bearing: NE</t>
  </si>
  <si>
    <t>Calistegia macrostegia ssp. Cyclostegia</t>
  </si>
  <si>
    <t>Phacelia ramossissima</t>
  </si>
  <si>
    <t>Eschschulzia californica var. maritima</t>
  </si>
  <si>
    <t xml:space="preserve">Pseudognaphalium sp. </t>
  </si>
  <si>
    <t>Antirrhinum nuttalianum ssp. Subsessile</t>
  </si>
  <si>
    <t xml:space="preserve">Eucaliptus sp. </t>
  </si>
  <si>
    <t>Date:  06/21/2017</t>
  </si>
  <si>
    <t>Antirrhinum nuttallianum ssp. Subsessile</t>
  </si>
  <si>
    <t>Malacothrix saxatilis var. saxatilis</t>
  </si>
  <si>
    <t>Date: 06/21/2017</t>
  </si>
  <si>
    <t>Row Labels</t>
  </si>
  <si>
    <t>Count of Transect Distance of Quadrat</t>
  </si>
  <si>
    <t>Max of Transect Distance of Quadrat</t>
  </si>
  <si>
    <t>Average of Sum of Native Cover (Automatically Calculated)</t>
  </si>
  <si>
    <t>StdDev of Sum of Native Cover (Automatically Calculated)</t>
  </si>
  <si>
    <t>Average of Sum of Non-Native Cover (Automatically Calculated)</t>
  </si>
  <si>
    <t>StdDev of Sum of Non-Native Cover (Automatically Calculated)2</t>
  </si>
  <si>
    <t>Average of Percent Bare Ground</t>
  </si>
  <si>
    <t>Average of Percent Thatch</t>
  </si>
  <si>
    <t>Average Bare+Thatch</t>
  </si>
  <si>
    <t>Native SE</t>
  </si>
  <si>
    <t>Nonnative SE</t>
  </si>
  <si>
    <t>StdDev of Percent Bare Ground</t>
  </si>
  <si>
    <t>StdDev of Percent Thatch</t>
  </si>
  <si>
    <t>StDev of Precent Bare+ Thatch</t>
  </si>
  <si>
    <t>Bare/Thatch SE</t>
  </si>
  <si>
    <t>LAGOON_CP-1</t>
  </si>
  <si>
    <t>LAGOON_CP-2</t>
  </si>
  <si>
    <t>LAGOON_LI-1</t>
  </si>
  <si>
    <t>LAGOON_LI-2</t>
  </si>
  <si>
    <t>MISSING 3</t>
  </si>
  <si>
    <t>LAGOON_LI-4</t>
  </si>
  <si>
    <t>LAGOON_LI-5</t>
  </si>
  <si>
    <t>LAGOON_LI-6</t>
  </si>
  <si>
    <t>LAGOON_LI-7</t>
  </si>
  <si>
    <t>LAGOON_LI-8</t>
  </si>
  <si>
    <t>Year</t>
  </si>
  <si>
    <t>Transect</t>
  </si>
  <si>
    <t>Native Richness</t>
  </si>
  <si>
    <t>Native_%Cover</t>
  </si>
  <si>
    <t>Native_SE</t>
  </si>
  <si>
    <t>Non-native_%Cover</t>
  </si>
  <si>
    <t>Non-native_SE</t>
  </si>
  <si>
    <t>Bare-thatch_%Cover</t>
  </si>
  <si>
    <t>Bare-Thatch_SE</t>
  </si>
  <si>
    <t>Native_Richness</t>
  </si>
  <si>
    <t>Non-native_Richness</t>
  </si>
  <si>
    <t>Non-native Richness</t>
  </si>
  <si>
    <t>Average</t>
  </si>
  <si>
    <t xml:space="preserve">moved data from Elymus tritcoidnes and Encelia california column down one row each. 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</si>
</sst>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8"/>
      <name val="Arial"/>
      <family val="2"/>
    </font>
    <font>
      <b/>
      <sz val="11"/>
      <name val="Arial"/>
      <family val="2"/>
    </font>
    <font>
      <sz val="11"/>
      <name val="Calibri"/>
      <family val="2"/>
    </font>
    <font>
      <b/>
      <sz val="11"/>
      <color rgb="FF000000"/>
      <name val="Arial"/>
      <family val="2"/>
    </font>
    <font>
      <b/>
      <sz val="11"/>
      <color rgb="FF000000"/>
      <name val="'Arial'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E3DDEB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FFFF9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25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 style="thin">
        <color indexed="64"/>
      </start>
      <end/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/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medium">
        <color indexed="64"/>
      </bottom>
      <diagonal/>
    </border>
    <border>
      <start/>
      <end style="thin">
        <color indexed="64"/>
      </end>
      <top style="thin">
        <color indexed="64"/>
      </top>
      <bottom style="medium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rgb="FF000000"/>
      </start>
      <end/>
      <top style="thin">
        <color rgb="FF000000"/>
      </top>
      <bottom/>
      <diagonal/>
    </border>
    <border>
      <start style="thin">
        <color rgb="FF000000"/>
      </start>
      <end/>
      <top style="thin">
        <color rgb="FF000000"/>
      </top>
      <bottom style="thin">
        <color rgb="FF000000"/>
      </bottom>
      <diagonal/>
    </border>
    <border>
      <start/>
      <end/>
      <top style="thin">
        <color rgb="FF000000"/>
      </top>
      <bottom style="thin">
        <color rgb="FF000000"/>
      </bottom>
      <diagonal/>
    </border>
    <border>
      <start/>
      <end style="thin">
        <color rgb="FF000000"/>
      </end>
      <top style="thin">
        <color rgb="FF000000"/>
      </top>
      <bottom style="thin">
        <color rgb="FF000000"/>
      </bottom>
      <diagonal/>
    </border>
    <border>
      <start/>
      <end/>
      <top/>
      <bottom style="thin">
        <color rgb="FF000000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/>
      <diagonal/>
    </border>
    <border>
      <start/>
      <end/>
      <top style="thin">
        <color rgb="FF000000"/>
      </top>
      <bottom/>
      <diagonal/>
    </border>
    <border>
      <start style="thin">
        <color rgb="FF000000"/>
      </start>
      <end/>
      <top/>
      <bottom/>
      <diagonal/>
    </border>
    <border>
      <start/>
      <end/>
      <top/>
      <bottom style="thin">
        <color theme="4" tint="0.39997558519241921"/>
      </bottom>
      <diagonal/>
    </border>
    <border>
      <start style="thin">
        <color theme="0" tint="-0.34998626667073579"/>
      </start>
      <end style="thin">
        <color theme="0" tint="-0.34998626667073579"/>
      </end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13" fillId="0" borderId="0"/>
  </cellStyleXfs>
  <cellXfs count="225">
    <xf numFmtId="0" fontId="0" fillId="0" borderId="0" xfId="0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6" fillId="0" borderId="1" xfId="0" applyFont="1" applyBorder="1" applyAlignment="1">
      <alignment wrapText="1"/>
    </xf>
    <xf numFmtId="0" fontId="0" fillId="0" borderId="1" xfId="0" applyBorder="1"/>
    <xf numFmtId="0" fontId="0" fillId="2" borderId="1" xfId="0" applyFill="1" applyBorder="1"/>
    <xf numFmtId="0" fontId="7" fillId="0" borderId="1" xfId="0" applyFont="1" applyBorder="1" applyAlignment="1">
      <alignment wrapText="1"/>
    </xf>
    <xf numFmtId="0" fontId="7" fillId="0" borderId="1" xfId="0" applyFont="1" applyFill="1" applyBorder="1" applyAlignment="1">
      <alignment wrapText="1"/>
    </xf>
    <xf numFmtId="0" fontId="6" fillId="0" borderId="1" xfId="0" applyFont="1" applyFill="1" applyBorder="1" applyAlignment="1">
      <alignment wrapText="1"/>
    </xf>
    <xf numFmtId="0" fontId="5" fillId="0" borderId="1" xfId="0" applyFont="1" applyBorder="1" applyAlignment="1"/>
    <xf numFmtId="0" fontId="7" fillId="0" borderId="1" xfId="0" applyFont="1" applyBorder="1" applyAlignment="1"/>
    <xf numFmtId="0" fontId="0" fillId="0" borderId="1" xfId="0" applyBorder="1" applyAlignment="1"/>
    <xf numFmtId="2" fontId="0" fillId="0" borderId="1" xfId="0" applyNumberFormat="1" applyBorder="1" applyAlignment="1">
      <alignment horizontal="right"/>
    </xf>
    <xf numFmtId="2" fontId="0" fillId="2" borderId="1" xfId="0" quotePrefix="1" applyNumberFormat="1" applyFill="1" applyBorder="1" applyAlignment="1">
      <alignment horizontal="right"/>
    </xf>
    <xf numFmtId="2" fontId="0" fillId="2" borderId="1" xfId="0" applyNumberFormat="1" applyFill="1" applyBorder="1" applyAlignment="1">
      <alignment horizontal="right"/>
    </xf>
    <xf numFmtId="2" fontId="0" fillId="0" borderId="1" xfId="0" quotePrefix="1" applyNumberFormat="1" applyBorder="1" applyAlignment="1">
      <alignment horizontal="right"/>
    </xf>
    <xf numFmtId="2" fontId="0" fillId="0" borderId="1" xfId="0" applyNumberFormat="1" applyBorder="1"/>
    <xf numFmtId="2" fontId="0" fillId="0" borderId="1" xfId="0" applyNumberFormat="1" applyBorder="1" applyAlignment="1">
      <alignment horizontal="center"/>
    </xf>
    <xf numFmtId="0" fontId="5" fillId="0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0" fillId="0" borderId="2" xfId="0" applyFill="1" applyBorder="1" applyAlignment="1"/>
    <xf numFmtId="0" fontId="9" fillId="0" borderId="1" xfId="0" applyFont="1" applyBorder="1" applyAlignment="1"/>
    <xf numFmtId="0" fontId="1" fillId="0" borderId="1" xfId="0" applyFont="1" applyBorder="1" applyAlignment="1"/>
    <xf numFmtId="0" fontId="9" fillId="0" borderId="2" xfId="0" applyFont="1" applyFill="1" applyBorder="1" applyAlignment="1"/>
    <xf numFmtId="0" fontId="9" fillId="0" borderId="1" xfId="0" applyFont="1" applyBorder="1"/>
    <xf numFmtId="0" fontId="9" fillId="2" borderId="1" xfId="0" applyFont="1" applyFill="1" applyBorder="1"/>
    <xf numFmtId="0" fontId="9" fillId="0" borderId="1" xfId="0" applyFont="1" applyBorder="1" applyAlignment="1">
      <alignment horizontal="center"/>
    </xf>
    <xf numFmtId="0" fontId="9" fillId="0" borderId="0" xfId="0" applyFont="1"/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0" borderId="5" xfId="0" applyBorder="1"/>
    <xf numFmtId="2" fontId="0" fillId="0" borderId="0" xfId="0" applyNumberFormat="1" applyFill="1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2" fontId="0" fillId="0" borderId="9" xfId="0" applyNumberFormat="1" applyFill="1" applyBorder="1" applyAlignment="1">
      <alignment horizontal="right"/>
    </xf>
    <xf numFmtId="0" fontId="0" fillId="0" borderId="10" xfId="0" applyBorder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2" fontId="0" fillId="0" borderId="0" xfId="0" quotePrefix="1" applyNumberFormat="1" applyFill="1" applyBorder="1" applyAlignment="1">
      <alignment horizontal="right"/>
    </xf>
    <xf numFmtId="2" fontId="0" fillId="0" borderId="0" xfId="0" applyNumberFormat="1" applyFill="1" applyBorder="1"/>
    <xf numFmtId="2" fontId="0" fillId="0" borderId="0" xfId="0" applyNumberFormat="1" applyFill="1" applyBorder="1" applyAlignment="1">
      <alignment horizontal="center"/>
    </xf>
    <xf numFmtId="0" fontId="0" fillId="0" borderId="0" xfId="0" applyAlignment="1">
      <alignment horizontal="right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0" borderId="0" xfId="0" applyFill="1"/>
    <xf numFmtId="0" fontId="0" fillId="3" borderId="0" xfId="0" applyFill="1"/>
    <xf numFmtId="0" fontId="0" fillId="4" borderId="0" xfId="0" applyFill="1"/>
    <xf numFmtId="0" fontId="12" fillId="0" borderId="1" xfId="0" applyFont="1" applyBorder="1" applyAlignment="1"/>
    <xf numFmtId="0" fontId="3" fillId="0" borderId="1" xfId="0" applyNumberFormat="1" applyFont="1" applyFill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0" fillId="0" borderId="1" xfId="0" applyNumberFormat="1" applyBorder="1"/>
    <xf numFmtId="0" fontId="0" fillId="0" borderId="0" xfId="0" applyNumberFormat="1" applyFill="1"/>
    <xf numFmtId="0" fontId="0" fillId="0" borderId="0" xfId="0" applyNumberFormat="1"/>
    <xf numFmtId="0" fontId="10" fillId="0" borderId="0" xfId="0" applyFont="1" applyFill="1" applyBorder="1" applyAlignment="1"/>
    <xf numFmtId="0" fontId="9" fillId="0" borderId="0" xfId="0" applyFont="1" applyBorder="1" applyAlignment="1">
      <alignment wrapText="1"/>
    </xf>
    <xf numFmtId="0" fontId="9" fillId="0" borderId="0" xfId="0" applyFont="1" applyBorder="1"/>
    <xf numFmtId="0" fontId="0" fillId="5" borderId="0" xfId="0" applyFill="1"/>
    <xf numFmtId="0" fontId="3" fillId="2" borderId="1" xfId="0" applyFont="1" applyFill="1" applyBorder="1" applyAlignment="1">
      <alignment horizontal="center"/>
    </xf>
    <xf numFmtId="0" fontId="5" fillId="0" borderId="1" xfId="0" applyFont="1" applyBorder="1"/>
    <xf numFmtId="0" fontId="7" fillId="0" borderId="1" xfId="0" applyFont="1" applyBorder="1"/>
    <xf numFmtId="0" fontId="2" fillId="0" borderId="14" xfId="1" applyFont="1" applyBorder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13" fillId="0" borderId="0" xfId="1"/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15" fillId="0" borderId="0" xfId="1" applyFont="1" applyAlignment="1">
      <alignment horizontal="left" vertical="center"/>
    </xf>
    <xf numFmtId="0" fontId="18" fillId="0" borderId="0" xfId="1" applyFont="1" applyAlignment="1">
      <alignment horizontal="center"/>
    </xf>
    <xf numFmtId="0" fontId="3" fillId="0" borderId="16" xfId="1" applyFont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0" fontId="18" fillId="0" borderId="19" xfId="1" applyFont="1" applyBorder="1"/>
    <xf numFmtId="0" fontId="3" fillId="0" borderId="19" xfId="1" applyFont="1" applyBorder="1" applyAlignment="1">
      <alignment horizontal="center"/>
    </xf>
    <xf numFmtId="0" fontId="3" fillId="6" borderId="19" xfId="1" applyFont="1" applyFill="1" applyBorder="1" applyAlignment="1">
      <alignment horizontal="center"/>
    </xf>
    <xf numFmtId="0" fontId="5" fillId="0" borderId="19" xfId="1" applyFont="1" applyBorder="1"/>
    <xf numFmtId="0" fontId="13" fillId="0" borderId="19" xfId="1" applyBorder="1" applyAlignment="1">
      <alignment horizontal="center"/>
    </xf>
    <xf numFmtId="0" fontId="13" fillId="6" borderId="19" xfId="1" applyFill="1" applyBorder="1" applyAlignment="1">
      <alignment horizontal="center"/>
    </xf>
    <xf numFmtId="0" fontId="7" fillId="0" borderId="19" xfId="1" applyFont="1" applyBorder="1"/>
    <xf numFmtId="0" fontId="19" fillId="0" borderId="0" xfId="1" applyFont="1"/>
    <xf numFmtId="0" fontId="13" fillId="0" borderId="19" xfId="1" applyBorder="1"/>
    <xf numFmtId="0" fontId="13" fillId="0" borderId="20" xfId="1" applyBorder="1"/>
    <xf numFmtId="0" fontId="13" fillId="0" borderId="21" xfId="1" applyBorder="1"/>
    <xf numFmtId="0" fontId="13" fillId="0" borderId="21" xfId="1" applyBorder="1" applyAlignment="1">
      <alignment horizontal="center"/>
    </xf>
    <xf numFmtId="0" fontId="13" fillId="0" borderId="0" xfId="1" applyAlignment="1">
      <alignment horizontal="center"/>
    </xf>
    <xf numFmtId="0" fontId="3" fillId="0" borderId="21" xfId="1" applyFont="1" applyBorder="1" applyAlignment="1">
      <alignment horizontal="center" vertical="center"/>
    </xf>
    <xf numFmtId="0" fontId="18" fillId="0" borderId="1" xfId="1" applyFont="1" applyBorder="1"/>
    <xf numFmtId="0" fontId="3" fillId="0" borderId="1" xfId="1" applyFont="1" applyBorder="1" applyAlignment="1">
      <alignment horizontal="center"/>
    </xf>
    <xf numFmtId="0" fontId="3" fillId="6" borderId="1" xfId="1" applyFont="1" applyFill="1" applyBorder="1" applyAlignment="1">
      <alignment horizontal="center"/>
    </xf>
    <xf numFmtId="0" fontId="9" fillId="0" borderId="1" xfId="1" applyFont="1" applyBorder="1"/>
    <xf numFmtId="0" fontId="13" fillId="0" borderId="1" xfId="1" applyBorder="1" applyAlignment="1">
      <alignment horizontal="center"/>
    </xf>
    <xf numFmtId="0" fontId="13" fillId="6" borderId="1" xfId="1" applyFill="1" applyBorder="1" applyAlignment="1">
      <alignment horizontal="center"/>
    </xf>
    <xf numFmtId="0" fontId="5" fillId="0" borderId="1" xfId="1" applyFont="1" applyBorder="1"/>
    <xf numFmtId="0" fontId="7" fillId="0" borderId="1" xfId="1" applyFont="1" applyBorder="1"/>
    <xf numFmtId="0" fontId="7" fillId="0" borderId="0" xfId="1" applyFont="1"/>
    <xf numFmtId="0" fontId="19" fillId="0" borderId="1" xfId="1" applyFont="1" applyBorder="1"/>
    <xf numFmtId="0" fontId="20" fillId="0" borderId="1" xfId="1" applyFont="1" applyBorder="1"/>
    <xf numFmtId="0" fontId="5" fillId="0" borderId="20" xfId="1" applyFont="1" applyBorder="1"/>
    <xf numFmtId="0" fontId="13" fillId="0" borderId="1" xfId="1" applyBorder="1"/>
    <xf numFmtId="0" fontId="17" fillId="0" borderId="15" xfId="1" applyFont="1" applyBorder="1"/>
    <xf numFmtId="0" fontId="16" fillId="0" borderId="16" xfId="1" applyFont="1" applyBorder="1"/>
    <xf numFmtId="0" fontId="16" fillId="0" borderId="17" xfId="1" applyFont="1" applyBorder="1"/>
    <xf numFmtId="0" fontId="18" fillId="0" borderId="0" xfId="1" applyFont="1"/>
    <xf numFmtId="0" fontId="3" fillId="0" borderId="16" xfId="1" applyFont="1" applyBorder="1" applyAlignment="1">
      <alignment horizontal="left" vertical="center"/>
    </xf>
    <xf numFmtId="0" fontId="3" fillId="0" borderId="18" xfId="1" applyFont="1" applyBorder="1" applyAlignment="1">
      <alignment horizontal="left" vertical="center"/>
    </xf>
    <xf numFmtId="0" fontId="21" fillId="0" borderId="0" xfId="1" applyFont="1"/>
    <xf numFmtId="0" fontId="11" fillId="0" borderId="0" xfId="0" applyFont="1"/>
    <xf numFmtId="0" fontId="13" fillId="6" borderId="19" xfId="1" applyFill="1" applyBorder="1"/>
    <xf numFmtId="0" fontId="22" fillId="0" borderId="1" xfId="1" applyFont="1" applyBorder="1"/>
    <xf numFmtId="0" fontId="23" fillId="0" borderId="1" xfId="1" applyFont="1" applyBorder="1"/>
    <xf numFmtId="0" fontId="5" fillId="0" borderId="0" xfId="1" applyFont="1"/>
    <xf numFmtId="0" fontId="5" fillId="0" borderId="2" xfId="0" applyFont="1" applyBorder="1"/>
    <xf numFmtId="0" fontId="13" fillId="0" borderId="0" xfId="1"/>
    <xf numFmtId="0" fontId="2" fillId="0" borderId="14" xfId="0" applyFont="1" applyBorder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8" fillId="0" borderId="0" xfId="0" applyFont="1"/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18" fillId="0" borderId="19" xfId="0" applyFont="1" applyBorder="1"/>
    <xf numFmtId="0" fontId="3" fillId="0" borderId="19" xfId="0" applyFont="1" applyBorder="1" applyAlignment="1">
      <alignment horizontal="center"/>
    </xf>
    <xf numFmtId="0" fontId="3" fillId="6" borderId="19" xfId="0" applyFont="1" applyFill="1" applyBorder="1" applyAlignment="1">
      <alignment horizontal="center"/>
    </xf>
    <xf numFmtId="0" fontId="3" fillId="0" borderId="19" xfId="0" applyFont="1" applyBorder="1"/>
    <xf numFmtId="0" fontId="0" fillId="0" borderId="19" xfId="0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5" fillId="0" borderId="19" xfId="0" applyFont="1" applyBorder="1"/>
    <xf numFmtId="0" fontId="0" fillId="6" borderId="19" xfId="0" applyFill="1" applyBorder="1"/>
    <xf numFmtId="0" fontId="0" fillId="0" borderId="19" xfId="0" applyBorder="1"/>
    <xf numFmtId="0" fontId="7" fillId="0" borderId="19" xfId="0" applyFont="1" applyBorder="1"/>
    <xf numFmtId="0" fontId="0" fillId="0" borderId="20" xfId="0" applyBorder="1"/>
    <xf numFmtId="0" fontId="0" fillId="0" borderId="21" xfId="0" applyBorder="1"/>
    <xf numFmtId="0" fontId="13" fillId="0" borderId="0" xfId="0" applyFont="1"/>
    <xf numFmtId="0" fontId="16" fillId="0" borderId="0" xfId="0" applyFont="1"/>
    <xf numFmtId="0" fontId="1" fillId="0" borderId="19" xfId="0" applyFont="1" applyBorder="1"/>
    <xf numFmtId="0" fontId="15" fillId="0" borderId="19" xfId="0" applyFont="1" applyBorder="1" applyAlignment="1">
      <alignment horizontal="left" vertical="center"/>
    </xf>
    <xf numFmtId="0" fontId="3" fillId="0" borderId="19" xfId="1" applyFont="1" applyBorder="1"/>
    <xf numFmtId="0" fontId="1" fillId="0" borderId="19" xfId="1" applyFont="1" applyBorder="1"/>
    <xf numFmtId="0" fontId="0" fillId="0" borderId="0" xfId="0"/>
    <xf numFmtId="0" fontId="1" fillId="0" borderId="0" xfId="0" applyFont="1"/>
    <xf numFmtId="0" fontId="24" fillId="0" borderId="0" xfId="0" applyFont="1"/>
    <xf numFmtId="0" fontId="25" fillId="0" borderId="0" xfId="0" applyFont="1"/>
    <xf numFmtId="0" fontId="13" fillId="0" borderId="0" xfId="1"/>
    <xf numFmtId="0" fontId="0" fillId="0" borderId="0" xfId="0"/>
    <xf numFmtId="0" fontId="26" fillId="7" borderId="23" xfId="0" applyFont="1" applyFill="1" applyBorder="1"/>
    <xf numFmtId="0" fontId="26" fillId="7" borderId="0" xfId="0" applyFont="1" applyFill="1"/>
    <xf numFmtId="0" fontId="0" fillId="0" borderId="0" xfId="0" applyAlignment="1">
      <alignment horizontal="left"/>
    </xf>
    <xf numFmtId="0" fontId="13" fillId="0" borderId="0" xfId="1"/>
    <xf numFmtId="0" fontId="0" fillId="0" borderId="0" xfId="0"/>
    <xf numFmtId="0" fontId="3" fillId="2" borderId="1" xfId="0" applyFont="1" applyFill="1" applyBorder="1"/>
    <xf numFmtId="0" fontId="3" fillId="0" borderId="0" xfId="0" applyFont="1"/>
    <xf numFmtId="0" fontId="3" fillId="3" borderId="1" xfId="0" applyFont="1" applyFill="1" applyBorder="1"/>
    <xf numFmtId="0" fontId="3" fillId="0" borderId="2" xfId="0" applyFont="1" applyBorder="1"/>
    <xf numFmtId="0" fontId="3" fillId="6" borderId="19" xfId="0" applyFont="1" applyFill="1" applyBorder="1"/>
    <xf numFmtId="0" fontId="21" fillId="0" borderId="19" xfId="1" applyFont="1" applyBorder="1" applyAlignment="1">
      <alignment horizontal="center"/>
    </xf>
    <xf numFmtId="0" fontId="21" fillId="6" borderId="19" xfId="1" applyFont="1" applyFill="1" applyBorder="1"/>
    <xf numFmtId="0" fontId="21" fillId="0" borderId="19" xfId="1" applyFont="1" applyBorder="1"/>
    <xf numFmtId="0" fontId="21" fillId="6" borderId="19" xfId="1" applyFont="1" applyFill="1" applyBorder="1" applyAlignment="1">
      <alignment horizontal="center"/>
    </xf>
    <xf numFmtId="0" fontId="21" fillId="0" borderId="1" xfId="1" applyFont="1" applyBorder="1" applyAlignment="1">
      <alignment horizontal="center"/>
    </xf>
    <xf numFmtId="0" fontId="21" fillId="6" borderId="1" xfId="1" applyFont="1" applyFill="1" applyBorder="1" applyAlignment="1">
      <alignment horizontal="center"/>
    </xf>
    <xf numFmtId="0" fontId="0" fillId="0" borderId="0" xfId="0"/>
    <xf numFmtId="0" fontId="0" fillId="0" borderId="24" xfId="0" applyBorder="1"/>
    <xf numFmtId="0" fontId="27" fillId="8" borderId="24" xfId="0" applyFont="1" applyFill="1" applyBorder="1"/>
    <xf numFmtId="0" fontId="0" fillId="9" borderId="24" xfId="0" applyFill="1" applyBorder="1"/>
    <xf numFmtId="0" fontId="0" fillId="8" borderId="24" xfId="0" applyFill="1" applyBorder="1"/>
    <xf numFmtId="0" fontId="3" fillId="10" borderId="24" xfId="0" applyFont="1" applyFill="1" applyBorder="1"/>
    <xf numFmtId="0" fontId="0" fillId="10" borderId="24" xfId="0" applyFill="1" applyBorder="1"/>
    <xf numFmtId="0" fontId="0" fillId="0" borderId="0" xfId="0"/>
    <xf numFmtId="0" fontId="0" fillId="11" borderId="24" xfId="0" applyFill="1" applyBorder="1"/>
    <xf numFmtId="0" fontId="0" fillId="12" borderId="24" xfId="0" applyFill="1" applyBorder="1"/>
    <xf numFmtId="0" fontId="1" fillId="13" borderId="24" xfId="0" applyFont="1" applyFill="1" applyBorder="1"/>
    <xf numFmtId="0" fontId="0" fillId="13" borderId="24" xfId="0" applyFill="1" applyBorder="1"/>
    <xf numFmtId="0" fontId="1" fillId="11" borderId="24" xfId="0" applyFont="1" applyFill="1" applyBorder="1"/>
    <xf numFmtId="0" fontId="1" fillId="12" borderId="24" xfId="0" applyFont="1" applyFill="1" applyBorder="1"/>
    <xf numFmtId="0" fontId="0" fillId="0" borderId="0" xfId="0"/>
    <xf numFmtId="0" fontId="1" fillId="0" borderId="1" xfId="0" applyFont="1" applyBorder="1" applyAlignment="1">
      <alignment horizontal="center"/>
    </xf>
    <xf numFmtId="0" fontId="14" fillId="0" borderId="0" xfId="1" applyFont="1"/>
    <xf numFmtId="0" fontId="13" fillId="0" borderId="0" xfId="1"/>
    <xf numFmtId="0" fontId="15" fillId="0" borderId="15" xfId="1" applyFont="1" applyBorder="1" applyAlignment="1">
      <alignment horizontal="left" vertical="center"/>
    </xf>
    <xf numFmtId="0" fontId="16" fillId="0" borderId="16" xfId="1" applyFont="1" applyBorder="1"/>
    <xf numFmtId="0" fontId="16" fillId="0" borderId="17" xfId="1" applyFont="1" applyBorder="1"/>
    <xf numFmtId="0" fontId="15" fillId="0" borderId="15" xfId="1" applyFont="1" applyBorder="1" applyAlignment="1">
      <alignment horizontal="left"/>
    </xf>
    <xf numFmtId="0" fontId="15" fillId="0" borderId="16" xfId="1" applyFont="1" applyBorder="1" applyAlignment="1">
      <alignment horizontal="left"/>
    </xf>
    <xf numFmtId="0" fontId="17" fillId="0" borderId="16" xfId="1" applyFont="1" applyBorder="1"/>
    <xf numFmtId="0" fontId="15" fillId="0" borderId="15" xfId="1" applyFont="1" applyBorder="1" applyAlignment="1">
      <alignment horizontal="center" vertical="center"/>
    </xf>
    <xf numFmtId="0" fontId="15" fillId="0" borderId="16" xfId="1" applyFont="1" applyBorder="1" applyAlignment="1">
      <alignment horizontal="center" vertical="center"/>
    </xf>
    <xf numFmtId="0" fontId="15" fillId="0" borderId="17" xfId="1" applyFont="1" applyBorder="1" applyAlignment="1">
      <alignment horizontal="center" vertical="center"/>
    </xf>
    <xf numFmtId="0" fontId="17" fillId="0" borderId="11" xfId="1" applyFont="1" applyBorder="1" applyAlignment="1">
      <alignment horizontal="center"/>
    </xf>
    <xf numFmtId="0" fontId="17" fillId="0" borderId="12" xfId="1" applyFont="1" applyBorder="1" applyAlignment="1">
      <alignment horizontal="center"/>
    </xf>
    <xf numFmtId="0" fontId="17" fillId="0" borderId="13" xfId="1" applyFont="1" applyBorder="1" applyAlignment="1">
      <alignment horizontal="center"/>
    </xf>
    <xf numFmtId="0" fontId="14" fillId="0" borderId="0" xfId="1" applyFont="1" applyAlignment="1">
      <alignment horizontal="center"/>
    </xf>
    <xf numFmtId="0" fontId="13" fillId="0" borderId="0" xfId="1" applyAlignment="1">
      <alignment horizontal="center"/>
    </xf>
    <xf numFmtId="0" fontId="16" fillId="0" borderId="16" xfId="1" applyFont="1" applyBorder="1" applyAlignment="1">
      <alignment horizontal="center"/>
    </xf>
    <xf numFmtId="0" fontId="15" fillId="0" borderId="11" xfId="1" applyFont="1" applyBorder="1" applyAlignment="1">
      <alignment horizontal="center"/>
    </xf>
    <xf numFmtId="0" fontId="15" fillId="0" borderId="12" xfId="1" applyFont="1" applyBorder="1" applyAlignment="1">
      <alignment horizontal="center"/>
    </xf>
    <xf numFmtId="0" fontId="15" fillId="0" borderId="13" xfId="1" applyFont="1" applyBorder="1" applyAlignment="1">
      <alignment horizontal="center"/>
    </xf>
    <xf numFmtId="0" fontId="15" fillId="0" borderId="16" xfId="1" applyFont="1" applyBorder="1" applyAlignment="1">
      <alignment horizontal="center"/>
    </xf>
    <xf numFmtId="0" fontId="15" fillId="0" borderId="17" xfId="1" applyFont="1" applyBorder="1" applyAlignment="1">
      <alignment horizontal="center"/>
    </xf>
    <xf numFmtId="0" fontId="16" fillId="0" borderId="17" xfId="1" applyFont="1" applyBorder="1" applyAlignment="1">
      <alignment horizontal="center"/>
    </xf>
    <xf numFmtId="0" fontId="17" fillId="0" borderId="16" xfId="1" applyFont="1" applyBorder="1" applyAlignment="1">
      <alignment horizontal="center"/>
    </xf>
    <xf numFmtId="0" fontId="14" fillId="0" borderId="0" xfId="0" applyFont="1"/>
    <xf numFmtId="0" fontId="0" fillId="0" borderId="0" xfId="0"/>
    <xf numFmtId="0" fontId="15" fillId="0" borderId="15" xfId="0" applyFont="1" applyBorder="1" applyAlignment="1">
      <alignment horizontal="left" vertical="center"/>
    </xf>
    <xf numFmtId="0" fontId="16" fillId="0" borderId="16" xfId="0" applyFont="1" applyBorder="1"/>
    <xf numFmtId="0" fontId="16" fillId="0" borderId="17" xfId="0" applyFont="1" applyBorder="1"/>
    <xf numFmtId="0" fontId="15" fillId="0" borderId="15" xfId="0" applyFont="1" applyBorder="1" applyAlignment="1">
      <alignment horizontal="left"/>
    </xf>
    <xf numFmtId="0" fontId="15" fillId="0" borderId="16" xfId="0" applyFont="1" applyBorder="1" applyAlignment="1">
      <alignment horizontal="left"/>
    </xf>
    <xf numFmtId="0" fontId="17" fillId="0" borderId="16" xfId="0" applyFont="1" applyBorder="1"/>
    <xf numFmtId="0" fontId="18" fillId="0" borderId="22" xfId="0" applyFont="1" applyBorder="1"/>
    <xf numFmtId="0" fontId="2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purl.oclc.org/ooxml/officeDocument/relationships/worksheet" Target="worksheets/sheet26.xml"/><Relationship Id="rId21" Type="http://purl.oclc.org/ooxml/officeDocument/relationships/worksheet" Target="worksheets/sheet21.xml"/><Relationship Id="rId42" Type="http://purl.oclc.org/ooxml/officeDocument/relationships/worksheet" Target="worksheets/sheet42.xml"/><Relationship Id="rId47" Type="http://purl.oclc.org/ooxml/officeDocument/relationships/worksheet" Target="worksheets/sheet47.xml"/><Relationship Id="rId63" Type="http://purl.oclc.org/ooxml/officeDocument/relationships/worksheet" Target="worksheets/sheet63.xml"/><Relationship Id="rId68" Type="http://purl.oclc.org/ooxml/officeDocument/relationships/worksheet" Target="worksheets/sheet68.xml"/><Relationship Id="rId84" Type="http://purl.oclc.org/ooxml/officeDocument/relationships/externalLink" Target="externalLinks/externalLink1.xml"/><Relationship Id="rId89" Type="http://purl.oclc.org/ooxml/officeDocument/relationships/sheetMetadata" Target="metadata.xml"/><Relationship Id="rId16" Type="http://purl.oclc.org/ooxml/officeDocument/relationships/worksheet" Target="worksheets/sheet16.xml"/><Relationship Id="rId11" Type="http://purl.oclc.org/ooxml/officeDocument/relationships/worksheet" Target="worksheets/sheet11.xml"/><Relationship Id="rId32" Type="http://purl.oclc.org/ooxml/officeDocument/relationships/worksheet" Target="worksheets/sheet32.xml"/><Relationship Id="rId37" Type="http://purl.oclc.org/ooxml/officeDocument/relationships/worksheet" Target="worksheets/sheet37.xml"/><Relationship Id="rId53" Type="http://purl.oclc.org/ooxml/officeDocument/relationships/worksheet" Target="worksheets/sheet53.xml"/><Relationship Id="rId58" Type="http://purl.oclc.org/ooxml/officeDocument/relationships/worksheet" Target="worksheets/sheet58.xml"/><Relationship Id="rId74" Type="http://purl.oclc.org/ooxml/officeDocument/relationships/worksheet" Target="worksheets/sheet74.xml"/><Relationship Id="rId79" Type="http://purl.oclc.org/ooxml/officeDocument/relationships/worksheet" Target="worksheets/sheet79.xml"/><Relationship Id="rId5" Type="http://purl.oclc.org/ooxml/officeDocument/relationships/worksheet" Target="worksheets/sheet5.xml"/><Relationship Id="rId90" Type="http://purl.oclc.org/ooxml/officeDocument/relationships/calcChain" Target="calcChain.xml"/><Relationship Id="rId14" Type="http://purl.oclc.org/ooxml/officeDocument/relationships/worksheet" Target="worksheets/sheet14.xml"/><Relationship Id="rId22" Type="http://purl.oclc.org/ooxml/officeDocument/relationships/worksheet" Target="worksheets/sheet22.xml"/><Relationship Id="rId27" Type="http://purl.oclc.org/ooxml/officeDocument/relationships/worksheet" Target="worksheets/sheet27.xml"/><Relationship Id="rId30" Type="http://purl.oclc.org/ooxml/officeDocument/relationships/worksheet" Target="worksheets/sheet30.xml"/><Relationship Id="rId35" Type="http://purl.oclc.org/ooxml/officeDocument/relationships/worksheet" Target="worksheets/sheet35.xml"/><Relationship Id="rId43" Type="http://purl.oclc.org/ooxml/officeDocument/relationships/worksheet" Target="worksheets/sheet43.xml"/><Relationship Id="rId48" Type="http://purl.oclc.org/ooxml/officeDocument/relationships/worksheet" Target="worksheets/sheet48.xml"/><Relationship Id="rId56" Type="http://purl.oclc.org/ooxml/officeDocument/relationships/worksheet" Target="worksheets/sheet56.xml"/><Relationship Id="rId64" Type="http://purl.oclc.org/ooxml/officeDocument/relationships/worksheet" Target="worksheets/sheet64.xml"/><Relationship Id="rId69" Type="http://purl.oclc.org/ooxml/officeDocument/relationships/worksheet" Target="worksheets/sheet69.xml"/><Relationship Id="rId77" Type="http://purl.oclc.org/ooxml/officeDocument/relationships/worksheet" Target="worksheets/sheet77.xml"/><Relationship Id="rId8" Type="http://purl.oclc.org/ooxml/officeDocument/relationships/worksheet" Target="worksheets/sheet8.xml"/><Relationship Id="rId51" Type="http://purl.oclc.org/ooxml/officeDocument/relationships/worksheet" Target="worksheets/sheet51.xml"/><Relationship Id="rId72" Type="http://purl.oclc.org/ooxml/officeDocument/relationships/worksheet" Target="worksheets/sheet72.xml"/><Relationship Id="rId80" Type="http://purl.oclc.org/ooxml/officeDocument/relationships/worksheet" Target="worksheets/sheet80.xml"/><Relationship Id="rId85" Type="http://purl.oclc.org/ooxml/officeDocument/relationships/externalLink" Target="externalLinks/externalLink2.xml"/><Relationship Id="rId3" Type="http://purl.oclc.org/ooxml/officeDocument/relationships/worksheet" Target="worksheets/sheet3.xml"/><Relationship Id="rId12" Type="http://purl.oclc.org/ooxml/officeDocument/relationships/worksheet" Target="worksheets/sheet12.xml"/><Relationship Id="rId17" Type="http://purl.oclc.org/ooxml/officeDocument/relationships/worksheet" Target="worksheets/sheet17.xml"/><Relationship Id="rId25" Type="http://purl.oclc.org/ooxml/officeDocument/relationships/worksheet" Target="worksheets/sheet25.xml"/><Relationship Id="rId33" Type="http://purl.oclc.org/ooxml/officeDocument/relationships/worksheet" Target="worksheets/sheet33.xml"/><Relationship Id="rId38" Type="http://purl.oclc.org/ooxml/officeDocument/relationships/worksheet" Target="worksheets/sheet38.xml"/><Relationship Id="rId46" Type="http://purl.oclc.org/ooxml/officeDocument/relationships/worksheet" Target="worksheets/sheet46.xml"/><Relationship Id="rId59" Type="http://purl.oclc.org/ooxml/officeDocument/relationships/worksheet" Target="worksheets/sheet59.xml"/><Relationship Id="rId67" Type="http://purl.oclc.org/ooxml/officeDocument/relationships/worksheet" Target="worksheets/sheet67.xml"/><Relationship Id="rId20" Type="http://purl.oclc.org/ooxml/officeDocument/relationships/worksheet" Target="worksheets/sheet20.xml"/><Relationship Id="rId41" Type="http://purl.oclc.org/ooxml/officeDocument/relationships/worksheet" Target="worksheets/sheet41.xml"/><Relationship Id="rId54" Type="http://purl.oclc.org/ooxml/officeDocument/relationships/worksheet" Target="worksheets/sheet54.xml"/><Relationship Id="rId62" Type="http://purl.oclc.org/ooxml/officeDocument/relationships/worksheet" Target="worksheets/sheet62.xml"/><Relationship Id="rId70" Type="http://purl.oclc.org/ooxml/officeDocument/relationships/worksheet" Target="worksheets/sheet70.xml"/><Relationship Id="rId75" Type="http://purl.oclc.org/ooxml/officeDocument/relationships/worksheet" Target="worksheets/sheet75.xml"/><Relationship Id="rId83" Type="http://purl.oclc.org/ooxml/officeDocument/relationships/worksheet" Target="worksheets/sheet83.xml"/><Relationship Id="rId88" Type="http://purl.oclc.org/ooxml/officeDocument/relationships/sharedStrings" Target="sharedStrings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5" Type="http://purl.oclc.org/ooxml/officeDocument/relationships/worksheet" Target="worksheets/sheet15.xml"/><Relationship Id="rId23" Type="http://purl.oclc.org/ooxml/officeDocument/relationships/worksheet" Target="worksheets/sheet23.xml"/><Relationship Id="rId28" Type="http://purl.oclc.org/ooxml/officeDocument/relationships/worksheet" Target="worksheets/sheet28.xml"/><Relationship Id="rId36" Type="http://purl.oclc.org/ooxml/officeDocument/relationships/worksheet" Target="worksheets/sheet36.xml"/><Relationship Id="rId49" Type="http://purl.oclc.org/ooxml/officeDocument/relationships/worksheet" Target="worksheets/sheet49.xml"/><Relationship Id="rId57" Type="http://purl.oclc.org/ooxml/officeDocument/relationships/worksheet" Target="worksheets/sheet57.xml"/><Relationship Id="rId10" Type="http://purl.oclc.org/ooxml/officeDocument/relationships/worksheet" Target="worksheets/sheet10.xml"/><Relationship Id="rId31" Type="http://purl.oclc.org/ooxml/officeDocument/relationships/worksheet" Target="worksheets/sheet31.xml"/><Relationship Id="rId44" Type="http://purl.oclc.org/ooxml/officeDocument/relationships/worksheet" Target="worksheets/sheet44.xml"/><Relationship Id="rId52" Type="http://purl.oclc.org/ooxml/officeDocument/relationships/worksheet" Target="worksheets/sheet52.xml"/><Relationship Id="rId60" Type="http://purl.oclc.org/ooxml/officeDocument/relationships/worksheet" Target="worksheets/sheet60.xml"/><Relationship Id="rId65" Type="http://purl.oclc.org/ooxml/officeDocument/relationships/worksheet" Target="worksheets/sheet65.xml"/><Relationship Id="rId73" Type="http://purl.oclc.org/ooxml/officeDocument/relationships/worksheet" Target="worksheets/sheet73.xml"/><Relationship Id="rId78" Type="http://purl.oclc.org/ooxml/officeDocument/relationships/worksheet" Target="worksheets/sheet78.xml"/><Relationship Id="rId81" Type="http://purl.oclc.org/ooxml/officeDocument/relationships/worksheet" Target="worksheets/sheet81.xml"/><Relationship Id="rId86" Type="http://purl.oclc.org/ooxml/officeDocument/relationships/theme" Target="theme/theme1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3" Type="http://purl.oclc.org/ooxml/officeDocument/relationships/worksheet" Target="worksheets/sheet13.xml"/><Relationship Id="rId18" Type="http://purl.oclc.org/ooxml/officeDocument/relationships/worksheet" Target="worksheets/sheet18.xml"/><Relationship Id="rId39" Type="http://purl.oclc.org/ooxml/officeDocument/relationships/worksheet" Target="worksheets/sheet39.xml"/><Relationship Id="rId34" Type="http://purl.oclc.org/ooxml/officeDocument/relationships/worksheet" Target="worksheets/sheet34.xml"/><Relationship Id="rId50" Type="http://purl.oclc.org/ooxml/officeDocument/relationships/worksheet" Target="worksheets/sheet50.xml"/><Relationship Id="rId55" Type="http://purl.oclc.org/ooxml/officeDocument/relationships/worksheet" Target="worksheets/sheet55.xml"/><Relationship Id="rId76" Type="http://purl.oclc.org/ooxml/officeDocument/relationships/worksheet" Target="worksheets/sheet76.xml"/><Relationship Id="rId7" Type="http://purl.oclc.org/ooxml/officeDocument/relationships/worksheet" Target="worksheets/sheet7.xml"/><Relationship Id="rId71" Type="http://purl.oclc.org/ooxml/officeDocument/relationships/worksheet" Target="worksheets/sheet71.xml"/><Relationship Id="rId2" Type="http://purl.oclc.org/ooxml/officeDocument/relationships/worksheet" Target="worksheets/sheet2.xml"/><Relationship Id="rId29" Type="http://purl.oclc.org/ooxml/officeDocument/relationships/worksheet" Target="worksheets/sheet29.xml"/><Relationship Id="rId24" Type="http://purl.oclc.org/ooxml/officeDocument/relationships/worksheet" Target="worksheets/sheet24.xml"/><Relationship Id="rId40" Type="http://purl.oclc.org/ooxml/officeDocument/relationships/worksheet" Target="worksheets/sheet40.xml"/><Relationship Id="rId45" Type="http://purl.oclc.org/ooxml/officeDocument/relationships/worksheet" Target="worksheets/sheet45.xml"/><Relationship Id="rId66" Type="http://purl.oclc.org/ooxml/officeDocument/relationships/worksheet" Target="worksheets/sheet66.xml"/><Relationship Id="rId87" Type="http://purl.oclc.org/ooxml/officeDocument/relationships/styles" Target="styles.xml"/><Relationship Id="rId61" Type="http://purl.oclc.org/ooxml/officeDocument/relationships/worksheet" Target="worksheets/sheet61.xml"/><Relationship Id="rId82" Type="http://purl.oclc.org/ooxml/officeDocument/relationships/worksheet" Target="worksheets/sheet82.xml"/><Relationship Id="rId19" Type="http://purl.oclc.org/ooxml/officeDocument/relationships/worksheet" Target="worksheets/sheet1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Species Richness</a:t>
            </a:r>
            <a:r>
              <a:rPr lang="en-US" baseline="0%"/>
              <a:t>: Transect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Native Richness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'SppRichness2,5,7,CP2Graphs'!$A$2:$A$13</c:f>
              <c:numCache>
                <c:formatCode>General</c:formatCode>
                <c:ptCount val="12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</c:numCache>
            </c:numRef>
          </c:cat>
          <c:val>
            <c:numRef>
              <c:f>'SppRichness2,5,7,CP2Graphs'!$C$2:$C$13</c:f>
              <c:numCache>
                <c:formatCode>General</c:formatCode>
                <c:ptCount val="12"/>
                <c:pt idx="0">
                  <c:v>5</c:v>
                </c:pt>
                <c:pt idx="1">
                  <c:v>3</c:v>
                </c:pt>
                <c:pt idx="2">
                  <c:v>4</c:v>
                </c:pt>
                <c:pt idx="3">
                  <c:v>8</c:v>
                </c:pt>
                <c:pt idx="4">
                  <c:v>5</c:v>
                </c:pt>
                <c:pt idx="7">
                  <c:v>11</c:v>
                </c:pt>
                <c:pt idx="8">
                  <c:v>8</c:v>
                </c:pt>
                <c:pt idx="9">
                  <c:v>13</c:v>
                </c:pt>
                <c:pt idx="10">
                  <c:v>11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2C-CA40-924D-CAF80B43741C}"/>
            </c:ext>
          </c:extLst>
        </c:ser>
        <c:ser>
          <c:idx val="1"/>
          <c:order val="1"/>
          <c:tx>
            <c:v>Non-native Richness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'SppRichness2,5,7,CP2Graphs'!$A$2:$A$13</c:f>
              <c:numCache>
                <c:formatCode>General</c:formatCode>
                <c:ptCount val="12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</c:numCache>
            </c:numRef>
          </c:cat>
          <c:val>
            <c:numRef>
              <c:f>'SppRichness2,5,7,CP2Graphs'!$D$2:$D$13</c:f>
              <c:numCache>
                <c:formatCode>General</c:formatCode>
                <c:ptCount val="12"/>
                <c:pt idx="0">
                  <c:v>6</c:v>
                </c:pt>
                <c:pt idx="1">
                  <c:v>5</c:v>
                </c:pt>
                <c:pt idx="2">
                  <c:v>6</c:v>
                </c:pt>
                <c:pt idx="3">
                  <c:v>10</c:v>
                </c:pt>
                <c:pt idx="4">
                  <c:v>8</c:v>
                </c:pt>
                <c:pt idx="7">
                  <c:v>9</c:v>
                </c:pt>
                <c:pt idx="8">
                  <c:v>13</c:v>
                </c:pt>
                <c:pt idx="9">
                  <c:v>11</c:v>
                </c:pt>
                <c:pt idx="10">
                  <c:v>8</c:v>
                </c:pt>
                <c:pt idx="1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2C-CA40-924D-CAF80B437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2144447"/>
        <c:axId val="511885087"/>
      </c:barChart>
      <c:catAx>
        <c:axId val="51214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885087"/>
        <c:crosses val="autoZero"/>
        <c:auto val="1"/>
        <c:lblAlgn val="ctr"/>
        <c:lblOffset val="100"/>
        <c:noMultiLvlLbl val="0"/>
      </c:catAx>
      <c:valAx>
        <c:axId val="51188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44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Species Richness</a:t>
            </a:r>
            <a:r>
              <a:rPr lang="en-US" baseline="0%"/>
              <a:t>: Transect 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Native Richness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'SppRichness2,5,7,CP2Graphs'!$A$14:$A$25</c:f>
              <c:numCache>
                <c:formatCode>General</c:formatCode>
                <c:ptCount val="12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</c:numCache>
            </c:numRef>
          </c:cat>
          <c:val>
            <c:numRef>
              <c:f>'SppRichness2,5,7,CP2Graphs'!$C$14:$C$25</c:f>
              <c:numCache>
                <c:formatCode>General</c:formatCode>
                <c:ptCount val="12"/>
                <c:pt idx="0">
                  <c:v>1</c:v>
                </c:pt>
                <c:pt idx="1">
                  <c:v>9</c:v>
                </c:pt>
                <c:pt idx="2">
                  <c:v>13</c:v>
                </c:pt>
                <c:pt idx="3">
                  <c:v>14</c:v>
                </c:pt>
                <c:pt idx="4">
                  <c:v>12</c:v>
                </c:pt>
                <c:pt idx="7">
                  <c:v>14</c:v>
                </c:pt>
                <c:pt idx="9">
                  <c:v>10</c:v>
                </c:pt>
                <c:pt idx="10">
                  <c:v>13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94-594B-B4F8-A680644A7E1E}"/>
            </c:ext>
          </c:extLst>
        </c:ser>
        <c:ser>
          <c:idx val="1"/>
          <c:order val="1"/>
          <c:tx>
            <c:v>Non-native Richness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'SppRichness2,5,7,CP2Graphs'!$A$14:$A$25</c:f>
              <c:numCache>
                <c:formatCode>General</c:formatCode>
                <c:ptCount val="12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</c:numCache>
            </c:numRef>
          </c:cat>
          <c:val>
            <c:numRef>
              <c:f>'SppRichness2,5,7,CP2Graphs'!$D$14:$D$25</c:f>
              <c:numCache>
                <c:formatCode>General</c:formatCode>
                <c:ptCount val="12"/>
                <c:pt idx="0">
                  <c:v>4</c:v>
                </c:pt>
                <c:pt idx="1">
                  <c:v>9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7">
                  <c:v>5</c:v>
                </c:pt>
                <c:pt idx="9">
                  <c:v>11</c:v>
                </c:pt>
                <c:pt idx="10">
                  <c:v>7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94-594B-B4F8-A680644A7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6047695"/>
        <c:axId val="516331247"/>
      </c:barChart>
      <c:catAx>
        <c:axId val="51604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331247"/>
        <c:crosses val="autoZero"/>
        <c:auto val="1"/>
        <c:lblAlgn val="ctr"/>
        <c:lblOffset val="100"/>
        <c:noMultiLvlLbl val="0"/>
      </c:catAx>
      <c:valAx>
        <c:axId val="51633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047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Species</a:t>
            </a:r>
            <a:r>
              <a:rPr lang="en-US" baseline="0%"/>
              <a:t> Richness: Transect 7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Native Richness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'SppRichness2,5,7,CP2Graphs'!$A$26:$A$37</c:f>
              <c:numCache>
                <c:formatCode>General</c:formatCode>
                <c:ptCount val="12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</c:numCache>
            </c:numRef>
          </c:cat>
          <c:val>
            <c:numRef>
              <c:f>'SppRichness2,5,7,CP2Graphs'!$C$26:$C$37</c:f>
              <c:numCache>
                <c:formatCode>General</c:formatCode>
                <c:ptCount val="12"/>
                <c:pt idx="0">
                  <c:v>6</c:v>
                </c:pt>
                <c:pt idx="1">
                  <c:v>3</c:v>
                </c:pt>
                <c:pt idx="2">
                  <c:v>2</c:v>
                </c:pt>
                <c:pt idx="3">
                  <c:v>6</c:v>
                </c:pt>
                <c:pt idx="4">
                  <c:v>5</c:v>
                </c:pt>
                <c:pt idx="9">
                  <c:v>20</c:v>
                </c:pt>
                <c:pt idx="10">
                  <c:v>23</c:v>
                </c:pt>
                <c:pt idx="1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0A-4242-9C62-4F339E3C057F}"/>
            </c:ext>
          </c:extLst>
        </c:ser>
        <c:ser>
          <c:idx val="1"/>
          <c:order val="1"/>
          <c:tx>
            <c:v>Non-native Richness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'SppRichness2,5,7,CP2Graphs'!$A$26:$A$37</c:f>
              <c:numCache>
                <c:formatCode>General</c:formatCode>
                <c:ptCount val="12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</c:numCache>
            </c:numRef>
          </c:cat>
          <c:val>
            <c:numRef>
              <c:f>'SppRichness2,5,7,CP2Graphs'!$D$26:$D$37</c:f>
              <c:numCache>
                <c:formatCode>General</c:formatCode>
                <c:ptCount val="12"/>
                <c:pt idx="0">
                  <c:v>4</c:v>
                </c:pt>
                <c:pt idx="1">
                  <c:v>6</c:v>
                </c:pt>
                <c:pt idx="2">
                  <c:v>4</c:v>
                </c:pt>
                <c:pt idx="3">
                  <c:v>4</c:v>
                </c:pt>
                <c:pt idx="4">
                  <c:v>8</c:v>
                </c:pt>
                <c:pt idx="9">
                  <c:v>6</c:v>
                </c:pt>
                <c:pt idx="10">
                  <c:v>6</c:v>
                </c:pt>
                <c:pt idx="1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0A-4242-9C62-4F339E3C0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7080271"/>
        <c:axId val="950093039"/>
      </c:barChart>
      <c:catAx>
        <c:axId val="947080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093039"/>
        <c:crosses val="autoZero"/>
        <c:auto val="1"/>
        <c:lblAlgn val="ctr"/>
        <c:lblOffset val="100"/>
        <c:noMultiLvlLbl val="0"/>
      </c:catAx>
      <c:valAx>
        <c:axId val="95009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080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Species</a:t>
            </a:r>
            <a:r>
              <a:rPr lang="en-US" baseline="0%"/>
              <a:t> Richness: Transect 'CP2'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Native Richness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'SppRichness2,5,7,CP2Graphs'!$A$38:$A$49</c:f>
              <c:numCache>
                <c:formatCode>General</c:formatCode>
                <c:ptCount val="12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</c:numCache>
            </c:numRef>
          </c:cat>
          <c:val>
            <c:numRef>
              <c:f>'SppRichness2,5,7,CP2Graphs'!$C$38:$C$49</c:f>
              <c:numCache>
                <c:formatCode>General</c:formatCode>
                <c:ptCount val="12"/>
                <c:pt idx="2">
                  <c:v>3</c:v>
                </c:pt>
                <c:pt idx="3">
                  <c:v>3</c:v>
                </c:pt>
                <c:pt idx="4">
                  <c:v>5</c:v>
                </c:pt>
                <c:pt idx="5">
                  <c:v>15</c:v>
                </c:pt>
                <c:pt idx="6">
                  <c:v>9</c:v>
                </c:pt>
                <c:pt idx="7">
                  <c:v>11</c:v>
                </c:pt>
                <c:pt idx="8">
                  <c:v>9</c:v>
                </c:pt>
                <c:pt idx="9">
                  <c:v>18</c:v>
                </c:pt>
                <c:pt idx="10">
                  <c:v>21</c:v>
                </c:pt>
                <c:pt idx="1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04-DA4F-85A2-F2232C380816}"/>
            </c:ext>
          </c:extLst>
        </c:ser>
        <c:ser>
          <c:idx val="1"/>
          <c:order val="1"/>
          <c:tx>
            <c:v>Non-native Richness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'SppRichness2,5,7,CP2Graphs'!$A$38:$A$49</c:f>
              <c:numCache>
                <c:formatCode>General</c:formatCode>
                <c:ptCount val="12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</c:numCache>
            </c:numRef>
          </c:cat>
          <c:val>
            <c:numRef>
              <c:f>'SppRichness2,5,7,CP2Graphs'!$D$38:$D$49</c:f>
              <c:numCache>
                <c:formatCode>General</c:formatCode>
                <c:ptCount val="12"/>
                <c:pt idx="2">
                  <c:v>3</c:v>
                </c:pt>
                <c:pt idx="3">
                  <c:v>6</c:v>
                </c:pt>
                <c:pt idx="4">
                  <c:v>4</c:v>
                </c:pt>
                <c:pt idx="5">
                  <c:v>3</c:v>
                </c:pt>
                <c:pt idx="6">
                  <c:v>5</c:v>
                </c:pt>
                <c:pt idx="7">
                  <c:v>8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04-DA4F-85A2-F2232C380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1745071"/>
        <c:axId val="1042106671"/>
      </c:barChart>
      <c:catAx>
        <c:axId val="104174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106671"/>
        <c:crosses val="autoZero"/>
        <c:auto val="1"/>
        <c:lblAlgn val="ctr"/>
        <c:lblOffset val="100"/>
        <c:noMultiLvlLbl val="0"/>
      </c:catAx>
      <c:valAx>
        <c:axId val="104210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74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Species</a:t>
            </a:r>
            <a:r>
              <a:rPr lang="en-US" baseline="0%"/>
              <a:t> Richness by Transect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'SppRichness2,5,7,CP2Graphs'!$A$2:$B$49</c:f>
              <c:multiLvlStrCache>
                <c:ptCount val="48"/>
                <c:lvl>
                  <c:pt idx="0">
                    <c:v>2</c:v>
                  </c:pt>
                  <c:pt idx="1">
                    <c:v>2</c:v>
                  </c:pt>
                  <c:pt idx="2">
                    <c:v>2</c:v>
                  </c:pt>
                  <c:pt idx="3">
                    <c:v>2</c:v>
                  </c:pt>
                  <c:pt idx="4">
                    <c:v>2</c:v>
                  </c:pt>
                  <c:pt idx="5">
                    <c:v>2</c:v>
                  </c:pt>
                  <c:pt idx="6">
                    <c:v>2</c:v>
                  </c:pt>
                  <c:pt idx="7">
                    <c:v>2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  <c:pt idx="12">
                    <c:v>5</c:v>
                  </c:pt>
                  <c:pt idx="13">
                    <c:v>5</c:v>
                  </c:pt>
                  <c:pt idx="14">
                    <c:v>5</c:v>
                  </c:pt>
                  <c:pt idx="15">
                    <c:v>5</c:v>
                  </c:pt>
                  <c:pt idx="16">
                    <c:v>5</c:v>
                  </c:pt>
                  <c:pt idx="17">
                    <c:v>5</c:v>
                  </c:pt>
                  <c:pt idx="18">
                    <c:v>5</c:v>
                  </c:pt>
                  <c:pt idx="19">
                    <c:v>5</c:v>
                  </c:pt>
                  <c:pt idx="20">
                    <c:v>5</c:v>
                  </c:pt>
                  <c:pt idx="21">
                    <c:v>5</c:v>
                  </c:pt>
                  <c:pt idx="22">
                    <c:v>5</c:v>
                  </c:pt>
                  <c:pt idx="23">
                    <c:v>5</c:v>
                  </c:pt>
                  <c:pt idx="24">
                    <c:v>7</c:v>
                  </c:pt>
                  <c:pt idx="25">
                    <c:v>7</c:v>
                  </c:pt>
                  <c:pt idx="26">
                    <c:v>7</c:v>
                  </c:pt>
                  <c:pt idx="27">
                    <c:v>7</c:v>
                  </c:pt>
                  <c:pt idx="28">
                    <c:v>7</c:v>
                  </c:pt>
                  <c:pt idx="29">
                    <c:v>7</c:v>
                  </c:pt>
                  <c:pt idx="30">
                    <c:v>7</c:v>
                  </c:pt>
                  <c:pt idx="31">
                    <c:v>7</c:v>
                  </c:pt>
                  <c:pt idx="32">
                    <c:v>7</c:v>
                  </c:pt>
                  <c:pt idx="33">
                    <c:v>7</c:v>
                  </c:pt>
                  <c:pt idx="34">
                    <c:v>7</c:v>
                  </c:pt>
                  <c:pt idx="35">
                    <c:v>7</c:v>
                  </c:pt>
                  <c:pt idx="36">
                    <c:v>CP2</c:v>
                  </c:pt>
                  <c:pt idx="37">
                    <c:v>CP2</c:v>
                  </c:pt>
                  <c:pt idx="38">
                    <c:v>CP2</c:v>
                  </c:pt>
                  <c:pt idx="39">
                    <c:v>CP2</c:v>
                  </c:pt>
                  <c:pt idx="40">
                    <c:v>CP2</c:v>
                  </c:pt>
                  <c:pt idx="41">
                    <c:v>CP2</c:v>
                  </c:pt>
                  <c:pt idx="42">
                    <c:v>CP2</c:v>
                  </c:pt>
                  <c:pt idx="43">
                    <c:v>CP2</c:v>
                  </c:pt>
                  <c:pt idx="44">
                    <c:v>CP2</c:v>
                  </c:pt>
                  <c:pt idx="45">
                    <c:v>CP2</c:v>
                  </c:pt>
                  <c:pt idx="46">
                    <c:v>CP2</c:v>
                  </c:pt>
                  <c:pt idx="47">
                    <c:v>CP2</c:v>
                  </c:pt>
                </c:lvl>
                <c:lvl>
                  <c:pt idx="0">
                    <c:v>2008</c:v>
                  </c:pt>
                  <c:pt idx="1">
                    <c:v>2009</c:v>
                  </c:pt>
                  <c:pt idx="2">
                    <c:v>2010</c:v>
                  </c:pt>
                  <c:pt idx="3">
                    <c:v>2011</c:v>
                  </c:pt>
                  <c:pt idx="4">
                    <c:v>2012</c:v>
                  </c:pt>
                  <c:pt idx="5">
                    <c:v>2013</c:v>
                  </c:pt>
                  <c:pt idx="6">
                    <c:v>2014</c:v>
                  </c:pt>
                  <c:pt idx="7">
                    <c:v>2015</c:v>
                  </c:pt>
                  <c:pt idx="8">
                    <c:v>2016</c:v>
                  </c:pt>
                  <c:pt idx="9">
                    <c:v>2017</c:v>
                  </c:pt>
                  <c:pt idx="10">
                    <c:v>2018</c:v>
                  </c:pt>
                  <c:pt idx="11">
                    <c:v>2019</c:v>
                  </c:pt>
                  <c:pt idx="12">
                    <c:v>2008</c:v>
                  </c:pt>
                  <c:pt idx="13">
                    <c:v>2009</c:v>
                  </c:pt>
                  <c:pt idx="14">
                    <c:v>2010</c:v>
                  </c:pt>
                  <c:pt idx="15">
                    <c:v>2011</c:v>
                  </c:pt>
                  <c:pt idx="16">
                    <c:v>2012</c:v>
                  </c:pt>
                  <c:pt idx="17">
                    <c:v>2013</c:v>
                  </c:pt>
                  <c:pt idx="18">
                    <c:v>2014</c:v>
                  </c:pt>
                  <c:pt idx="19">
                    <c:v>2015</c:v>
                  </c:pt>
                  <c:pt idx="20">
                    <c:v>2016</c:v>
                  </c:pt>
                  <c:pt idx="21">
                    <c:v>2017</c:v>
                  </c:pt>
                  <c:pt idx="22">
                    <c:v>2018</c:v>
                  </c:pt>
                  <c:pt idx="23">
                    <c:v>2019</c:v>
                  </c:pt>
                  <c:pt idx="24">
                    <c:v>2008</c:v>
                  </c:pt>
                  <c:pt idx="25">
                    <c:v>2009</c:v>
                  </c:pt>
                  <c:pt idx="26">
                    <c:v>2010</c:v>
                  </c:pt>
                  <c:pt idx="27">
                    <c:v>2011</c:v>
                  </c:pt>
                  <c:pt idx="28">
                    <c:v>2012</c:v>
                  </c:pt>
                  <c:pt idx="29">
                    <c:v>2013</c:v>
                  </c:pt>
                  <c:pt idx="30">
                    <c:v>2014</c:v>
                  </c:pt>
                  <c:pt idx="31">
                    <c:v>2015</c:v>
                  </c:pt>
                  <c:pt idx="32">
                    <c:v>2016</c:v>
                  </c:pt>
                  <c:pt idx="33">
                    <c:v>2017</c:v>
                  </c:pt>
                  <c:pt idx="34">
                    <c:v>2018</c:v>
                  </c:pt>
                  <c:pt idx="35">
                    <c:v>2019</c:v>
                  </c:pt>
                  <c:pt idx="36">
                    <c:v>2008</c:v>
                  </c:pt>
                  <c:pt idx="37">
                    <c:v>2009</c:v>
                  </c:pt>
                  <c:pt idx="38">
                    <c:v>2010</c:v>
                  </c:pt>
                  <c:pt idx="39">
                    <c:v>2011</c:v>
                  </c:pt>
                  <c:pt idx="40">
                    <c:v>2012</c:v>
                  </c:pt>
                  <c:pt idx="41">
                    <c:v>2013</c:v>
                  </c:pt>
                  <c:pt idx="42">
                    <c:v>2014</c:v>
                  </c:pt>
                  <c:pt idx="43">
                    <c:v>2015</c:v>
                  </c:pt>
                  <c:pt idx="44">
                    <c:v>2016</c:v>
                  </c:pt>
                  <c:pt idx="45">
                    <c:v>2017</c:v>
                  </c:pt>
                  <c:pt idx="46">
                    <c:v>2018</c:v>
                  </c:pt>
                  <c:pt idx="47">
                    <c:v>2019</c:v>
                  </c:pt>
                </c:lvl>
              </c:multiLvlStrCache>
            </c:multiLvlStrRef>
          </c:cat>
          <c:val>
            <c:numRef>
              <c:f>'SppRichness2,5,7,CP2Graphs'!$C$2:$C$49</c:f>
              <c:numCache>
                <c:formatCode>General</c:formatCode>
                <c:ptCount val="48"/>
                <c:pt idx="0">
                  <c:v>5</c:v>
                </c:pt>
                <c:pt idx="1">
                  <c:v>3</c:v>
                </c:pt>
                <c:pt idx="2">
                  <c:v>4</c:v>
                </c:pt>
                <c:pt idx="3">
                  <c:v>8</c:v>
                </c:pt>
                <c:pt idx="4">
                  <c:v>5</c:v>
                </c:pt>
                <c:pt idx="7">
                  <c:v>11</c:v>
                </c:pt>
                <c:pt idx="8">
                  <c:v>8</c:v>
                </c:pt>
                <c:pt idx="9">
                  <c:v>13</c:v>
                </c:pt>
                <c:pt idx="10">
                  <c:v>11</c:v>
                </c:pt>
                <c:pt idx="11">
                  <c:v>16</c:v>
                </c:pt>
                <c:pt idx="12">
                  <c:v>1</c:v>
                </c:pt>
                <c:pt idx="13">
                  <c:v>9</c:v>
                </c:pt>
                <c:pt idx="14">
                  <c:v>13</c:v>
                </c:pt>
                <c:pt idx="15">
                  <c:v>14</c:v>
                </c:pt>
                <c:pt idx="16">
                  <c:v>12</c:v>
                </c:pt>
                <c:pt idx="19">
                  <c:v>14</c:v>
                </c:pt>
                <c:pt idx="21">
                  <c:v>10</c:v>
                </c:pt>
                <c:pt idx="22">
                  <c:v>13</c:v>
                </c:pt>
                <c:pt idx="23">
                  <c:v>12</c:v>
                </c:pt>
                <c:pt idx="24">
                  <c:v>6</c:v>
                </c:pt>
                <c:pt idx="25">
                  <c:v>3</c:v>
                </c:pt>
                <c:pt idx="26">
                  <c:v>2</c:v>
                </c:pt>
                <c:pt idx="27">
                  <c:v>6</c:v>
                </c:pt>
                <c:pt idx="28">
                  <c:v>5</c:v>
                </c:pt>
                <c:pt idx="33">
                  <c:v>20</c:v>
                </c:pt>
                <c:pt idx="34">
                  <c:v>23</c:v>
                </c:pt>
                <c:pt idx="35">
                  <c:v>23</c:v>
                </c:pt>
                <c:pt idx="38">
                  <c:v>3</c:v>
                </c:pt>
                <c:pt idx="39">
                  <c:v>3</c:v>
                </c:pt>
                <c:pt idx="40">
                  <c:v>5</c:v>
                </c:pt>
                <c:pt idx="41">
                  <c:v>15</c:v>
                </c:pt>
                <c:pt idx="42">
                  <c:v>9</c:v>
                </c:pt>
                <c:pt idx="43">
                  <c:v>11</c:v>
                </c:pt>
                <c:pt idx="44">
                  <c:v>9</c:v>
                </c:pt>
                <c:pt idx="45">
                  <c:v>18</c:v>
                </c:pt>
                <c:pt idx="46">
                  <c:v>21</c:v>
                </c:pt>
                <c:pt idx="47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BE-7A40-99D5-F596BA28657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'SppRichness2,5,7,CP2Graphs'!$A$2:$B$49</c:f>
              <c:multiLvlStrCache>
                <c:ptCount val="48"/>
                <c:lvl>
                  <c:pt idx="0">
                    <c:v>2</c:v>
                  </c:pt>
                  <c:pt idx="1">
                    <c:v>2</c:v>
                  </c:pt>
                  <c:pt idx="2">
                    <c:v>2</c:v>
                  </c:pt>
                  <c:pt idx="3">
                    <c:v>2</c:v>
                  </c:pt>
                  <c:pt idx="4">
                    <c:v>2</c:v>
                  </c:pt>
                  <c:pt idx="5">
                    <c:v>2</c:v>
                  </c:pt>
                  <c:pt idx="6">
                    <c:v>2</c:v>
                  </c:pt>
                  <c:pt idx="7">
                    <c:v>2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  <c:pt idx="12">
                    <c:v>5</c:v>
                  </c:pt>
                  <c:pt idx="13">
                    <c:v>5</c:v>
                  </c:pt>
                  <c:pt idx="14">
                    <c:v>5</c:v>
                  </c:pt>
                  <c:pt idx="15">
                    <c:v>5</c:v>
                  </c:pt>
                  <c:pt idx="16">
                    <c:v>5</c:v>
                  </c:pt>
                  <c:pt idx="17">
                    <c:v>5</c:v>
                  </c:pt>
                  <c:pt idx="18">
                    <c:v>5</c:v>
                  </c:pt>
                  <c:pt idx="19">
                    <c:v>5</c:v>
                  </c:pt>
                  <c:pt idx="20">
                    <c:v>5</c:v>
                  </c:pt>
                  <c:pt idx="21">
                    <c:v>5</c:v>
                  </c:pt>
                  <c:pt idx="22">
                    <c:v>5</c:v>
                  </c:pt>
                  <c:pt idx="23">
                    <c:v>5</c:v>
                  </c:pt>
                  <c:pt idx="24">
                    <c:v>7</c:v>
                  </c:pt>
                  <c:pt idx="25">
                    <c:v>7</c:v>
                  </c:pt>
                  <c:pt idx="26">
                    <c:v>7</c:v>
                  </c:pt>
                  <c:pt idx="27">
                    <c:v>7</c:v>
                  </c:pt>
                  <c:pt idx="28">
                    <c:v>7</c:v>
                  </c:pt>
                  <c:pt idx="29">
                    <c:v>7</c:v>
                  </c:pt>
                  <c:pt idx="30">
                    <c:v>7</c:v>
                  </c:pt>
                  <c:pt idx="31">
                    <c:v>7</c:v>
                  </c:pt>
                  <c:pt idx="32">
                    <c:v>7</c:v>
                  </c:pt>
                  <c:pt idx="33">
                    <c:v>7</c:v>
                  </c:pt>
                  <c:pt idx="34">
                    <c:v>7</c:v>
                  </c:pt>
                  <c:pt idx="35">
                    <c:v>7</c:v>
                  </c:pt>
                  <c:pt idx="36">
                    <c:v>CP2</c:v>
                  </c:pt>
                  <c:pt idx="37">
                    <c:v>CP2</c:v>
                  </c:pt>
                  <c:pt idx="38">
                    <c:v>CP2</c:v>
                  </c:pt>
                  <c:pt idx="39">
                    <c:v>CP2</c:v>
                  </c:pt>
                  <c:pt idx="40">
                    <c:v>CP2</c:v>
                  </c:pt>
                  <c:pt idx="41">
                    <c:v>CP2</c:v>
                  </c:pt>
                  <c:pt idx="42">
                    <c:v>CP2</c:v>
                  </c:pt>
                  <c:pt idx="43">
                    <c:v>CP2</c:v>
                  </c:pt>
                  <c:pt idx="44">
                    <c:v>CP2</c:v>
                  </c:pt>
                  <c:pt idx="45">
                    <c:v>CP2</c:v>
                  </c:pt>
                  <c:pt idx="46">
                    <c:v>CP2</c:v>
                  </c:pt>
                  <c:pt idx="47">
                    <c:v>CP2</c:v>
                  </c:pt>
                </c:lvl>
                <c:lvl>
                  <c:pt idx="0">
                    <c:v>2008</c:v>
                  </c:pt>
                  <c:pt idx="1">
                    <c:v>2009</c:v>
                  </c:pt>
                  <c:pt idx="2">
                    <c:v>2010</c:v>
                  </c:pt>
                  <c:pt idx="3">
                    <c:v>2011</c:v>
                  </c:pt>
                  <c:pt idx="4">
                    <c:v>2012</c:v>
                  </c:pt>
                  <c:pt idx="5">
                    <c:v>2013</c:v>
                  </c:pt>
                  <c:pt idx="6">
                    <c:v>2014</c:v>
                  </c:pt>
                  <c:pt idx="7">
                    <c:v>2015</c:v>
                  </c:pt>
                  <c:pt idx="8">
                    <c:v>2016</c:v>
                  </c:pt>
                  <c:pt idx="9">
                    <c:v>2017</c:v>
                  </c:pt>
                  <c:pt idx="10">
                    <c:v>2018</c:v>
                  </c:pt>
                  <c:pt idx="11">
                    <c:v>2019</c:v>
                  </c:pt>
                  <c:pt idx="12">
                    <c:v>2008</c:v>
                  </c:pt>
                  <c:pt idx="13">
                    <c:v>2009</c:v>
                  </c:pt>
                  <c:pt idx="14">
                    <c:v>2010</c:v>
                  </c:pt>
                  <c:pt idx="15">
                    <c:v>2011</c:v>
                  </c:pt>
                  <c:pt idx="16">
                    <c:v>2012</c:v>
                  </c:pt>
                  <c:pt idx="17">
                    <c:v>2013</c:v>
                  </c:pt>
                  <c:pt idx="18">
                    <c:v>2014</c:v>
                  </c:pt>
                  <c:pt idx="19">
                    <c:v>2015</c:v>
                  </c:pt>
                  <c:pt idx="20">
                    <c:v>2016</c:v>
                  </c:pt>
                  <c:pt idx="21">
                    <c:v>2017</c:v>
                  </c:pt>
                  <c:pt idx="22">
                    <c:v>2018</c:v>
                  </c:pt>
                  <c:pt idx="23">
                    <c:v>2019</c:v>
                  </c:pt>
                  <c:pt idx="24">
                    <c:v>2008</c:v>
                  </c:pt>
                  <c:pt idx="25">
                    <c:v>2009</c:v>
                  </c:pt>
                  <c:pt idx="26">
                    <c:v>2010</c:v>
                  </c:pt>
                  <c:pt idx="27">
                    <c:v>2011</c:v>
                  </c:pt>
                  <c:pt idx="28">
                    <c:v>2012</c:v>
                  </c:pt>
                  <c:pt idx="29">
                    <c:v>2013</c:v>
                  </c:pt>
                  <c:pt idx="30">
                    <c:v>2014</c:v>
                  </c:pt>
                  <c:pt idx="31">
                    <c:v>2015</c:v>
                  </c:pt>
                  <c:pt idx="32">
                    <c:v>2016</c:v>
                  </c:pt>
                  <c:pt idx="33">
                    <c:v>2017</c:v>
                  </c:pt>
                  <c:pt idx="34">
                    <c:v>2018</c:v>
                  </c:pt>
                  <c:pt idx="35">
                    <c:v>2019</c:v>
                  </c:pt>
                  <c:pt idx="36">
                    <c:v>2008</c:v>
                  </c:pt>
                  <c:pt idx="37">
                    <c:v>2009</c:v>
                  </c:pt>
                  <c:pt idx="38">
                    <c:v>2010</c:v>
                  </c:pt>
                  <c:pt idx="39">
                    <c:v>2011</c:v>
                  </c:pt>
                  <c:pt idx="40">
                    <c:v>2012</c:v>
                  </c:pt>
                  <c:pt idx="41">
                    <c:v>2013</c:v>
                  </c:pt>
                  <c:pt idx="42">
                    <c:v>2014</c:v>
                  </c:pt>
                  <c:pt idx="43">
                    <c:v>2015</c:v>
                  </c:pt>
                  <c:pt idx="44">
                    <c:v>2016</c:v>
                  </c:pt>
                  <c:pt idx="45">
                    <c:v>2017</c:v>
                  </c:pt>
                  <c:pt idx="46">
                    <c:v>2018</c:v>
                  </c:pt>
                  <c:pt idx="47">
                    <c:v>2019</c:v>
                  </c:pt>
                </c:lvl>
              </c:multiLvlStrCache>
            </c:multiLvlStrRef>
          </c:cat>
          <c:val>
            <c:numRef>
              <c:f>'SppRichness2,5,7,CP2Graphs'!$D$2:$D$49</c:f>
              <c:numCache>
                <c:formatCode>General</c:formatCode>
                <c:ptCount val="48"/>
                <c:pt idx="0">
                  <c:v>6</c:v>
                </c:pt>
                <c:pt idx="1">
                  <c:v>5</c:v>
                </c:pt>
                <c:pt idx="2">
                  <c:v>6</c:v>
                </c:pt>
                <c:pt idx="3">
                  <c:v>10</c:v>
                </c:pt>
                <c:pt idx="4">
                  <c:v>8</c:v>
                </c:pt>
                <c:pt idx="7">
                  <c:v>9</c:v>
                </c:pt>
                <c:pt idx="8">
                  <c:v>13</c:v>
                </c:pt>
                <c:pt idx="9">
                  <c:v>11</c:v>
                </c:pt>
                <c:pt idx="10">
                  <c:v>8</c:v>
                </c:pt>
                <c:pt idx="11">
                  <c:v>13</c:v>
                </c:pt>
                <c:pt idx="12">
                  <c:v>4</c:v>
                </c:pt>
                <c:pt idx="13">
                  <c:v>9</c:v>
                </c:pt>
                <c:pt idx="14">
                  <c:v>5</c:v>
                </c:pt>
                <c:pt idx="15">
                  <c:v>7</c:v>
                </c:pt>
                <c:pt idx="16">
                  <c:v>9</c:v>
                </c:pt>
                <c:pt idx="19">
                  <c:v>5</c:v>
                </c:pt>
                <c:pt idx="21">
                  <c:v>11</c:v>
                </c:pt>
                <c:pt idx="22">
                  <c:v>7</c:v>
                </c:pt>
                <c:pt idx="23">
                  <c:v>4</c:v>
                </c:pt>
                <c:pt idx="24">
                  <c:v>4</c:v>
                </c:pt>
                <c:pt idx="25">
                  <c:v>6</c:v>
                </c:pt>
                <c:pt idx="26">
                  <c:v>4</c:v>
                </c:pt>
                <c:pt idx="27">
                  <c:v>4</c:v>
                </c:pt>
                <c:pt idx="28">
                  <c:v>8</c:v>
                </c:pt>
                <c:pt idx="33">
                  <c:v>6</c:v>
                </c:pt>
                <c:pt idx="34">
                  <c:v>6</c:v>
                </c:pt>
                <c:pt idx="35">
                  <c:v>8</c:v>
                </c:pt>
                <c:pt idx="38">
                  <c:v>3</c:v>
                </c:pt>
                <c:pt idx="39">
                  <c:v>6</c:v>
                </c:pt>
                <c:pt idx="40">
                  <c:v>4</c:v>
                </c:pt>
                <c:pt idx="41">
                  <c:v>3</c:v>
                </c:pt>
                <c:pt idx="42">
                  <c:v>5</c:v>
                </c:pt>
                <c:pt idx="43">
                  <c:v>8</c:v>
                </c:pt>
                <c:pt idx="44">
                  <c:v>4</c:v>
                </c:pt>
                <c:pt idx="45">
                  <c:v>5</c:v>
                </c:pt>
                <c:pt idx="46">
                  <c:v>6</c:v>
                </c:pt>
                <c:pt idx="4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BE-7A40-99D5-F596BA2865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8008816"/>
        <c:axId val="542323472"/>
      </c:barChart>
      <c:catAx>
        <c:axId val="103800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323472"/>
        <c:crosses val="autoZero"/>
        <c:auto val="1"/>
        <c:lblAlgn val="ctr"/>
        <c:lblOffset val="100"/>
        <c:noMultiLvlLbl val="0"/>
      </c:catAx>
      <c:valAx>
        <c:axId val="54232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00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</a:t>
            </a:r>
            <a:r>
              <a:rPr lang="en-US" baseline="0%"/>
              <a:t> Cover: Transect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Native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'%Cover2,5,7,CP2Graphs'!$F$14:$F$25</c:f>
                <c:numCache>
                  <c:formatCode>General</c:formatCode>
                  <c:ptCount val="12"/>
                  <c:pt idx="0">
                    <c:v>6.0022218108519336</c:v>
                  </c:pt>
                  <c:pt idx="1">
                    <c:v>4.4628540942615036</c:v>
                  </c:pt>
                  <c:pt idx="2">
                    <c:v>4.4757802331718857</c:v>
                  </c:pt>
                  <c:pt idx="3">
                    <c:v>5.3198621536026041</c:v>
                  </c:pt>
                  <c:pt idx="4">
                    <c:v>4.9649706276405432</c:v>
                  </c:pt>
                  <c:pt idx="7">
                    <c:v>8.2983934189999999</c:v>
                  </c:pt>
                  <c:pt idx="8">
                    <c:v>6.7762526520000002</c:v>
                  </c:pt>
                  <c:pt idx="9">
                    <c:v>7.1813926229999998</c:v>
                  </c:pt>
                  <c:pt idx="10">
                    <c:v>4.9064311539999999</c:v>
                  </c:pt>
                  <c:pt idx="11">
                    <c:v>4.1710889697149005</c:v>
                  </c:pt>
                </c:numCache>
              </c:numRef>
            </c:plus>
            <c:minus>
              <c:numRef>
                <c:f>'%Cover2,5,7,CP2Graphs'!$F$14:$F$25</c:f>
                <c:numCache>
                  <c:formatCode>General</c:formatCode>
                  <c:ptCount val="12"/>
                  <c:pt idx="0">
                    <c:v>6.0022218108519336</c:v>
                  </c:pt>
                  <c:pt idx="1">
                    <c:v>4.4628540942615036</c:v>
                  </c:pt>
                  <c:pt idx="2">
                    <c:v>4.4757802331718857</c:v>
                  </c:pt>
                  <c:pt idx="3">
                    <c:v>5.3198621536026041</c:v>
                  </c:pt>
                  <c:pt idx="4">
                    <c:v>4.9649706276405432</c:v>
                  </c:pt>
                  <c:pt idx="7">
                    <c:v>8.2983934189999999</c:v>
                  </c:pt>
                  <c:pt idx="8">
                    <c:v>6.7762526520000002</c:v>
                  </c:pt>
                  <c:pt idx="9">
                    <c:v>7.1813926229999998</c:v>
                  </c:pt>
                  <c:pt idx="10">
                    <c:v>4.9064311539999999</c:v>
                  </c:pt>
                  <c:pt idx="11">
                    <c:v>4.1710889697149005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%"/>
                    <a:lumOff val="35%"/>
                  </a:schemeClr>
                </a:solidFill>
                <a:round/>
              </a:ln>
              <a:effectLst/>
            </c:spPr>
          </c:errBars>
          <c:cat>
            <c:numRef>
              <c:f>'%Cover2,5,7,CP2Graphs'!$A$14:$A$25</c:f>
              <c:numCache>
                <c:formatCode>General</c:formatCode>
                <c:ptCount val="12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</c:numCache>
            </c:numRef>
          </c:cat>
          <c:val>
            <c:numRef>
              <c:f>'%Cover2,5,7,CP2Graphs'!$C$14:$C$25</c:f>
              <c:numCache>
                <c:formatCode>General</c:formatCode>
                <c:ptCount val="12"/>
                <c:pt idx="0">
                  <c:v>30.4</c:v>
                </c:pt>
                <c:pt idx="1">
                  <c:v>18.48</c:v>
                </c:pt>
                <c:pt idx="2">
                  <c:v>13</c:v>
                </c:pt>
                <c:pt idx="3">
                  <c:v>34.24</c:v>
                </c:pt>
                <c:pt idx="4">
                  <c:v>21.24</c:v>
                </c:pt>
                <c:pt idx="7">
                  <c:v>46.2</c:v>
                </c:pt>
                <c:pt idx="8">
                  <c:v>34.76</c:v>
                </c:pt>
                <c:pt idx="9">
                  <c:v>47.68</c:v>
                </c:pt>
                <c:pt idx="10">
                  <c:v>24.08</c:v>
                </c:pt>
                <c:pt idx="11">
                  <c:v>41.2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E1-FD47-A3E9-56D202A7EB29}"/>
            </c:ext>
          </c:extLst>
        </c:ser>
        <c:ser>
          <c:idx val="1"/>
          <c:order val="1"/>
          <c:tx>
            <c:v>Non-native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'%Cover2,5,7,CP2Graphs'!$G$14:$G$25</c:f>
                <c:numCache>
                  <c:formatCode>General</c:formatCode>
                  <c:ptCount val="12"/>
                  <c:pt idx="0">
                    <c:v>5.0807873405605175</c:v>
                  </c:pt>
                  <c:pt idx="1">
                    <c:v>4.4940256637748162</c:v>
                  </c:pt>
                  <c:pt idx="2">
                    <c:v>5.8799123773418085</c:v>
                  </c:pt>
                  <c:pt idx="3">
                    <c:v>3.7194623267348765</c:v>
                  </c:pt>
                  <c:pt idx="4">
                    <c:v>3.6538199189341531</c:v>
                  </c:pt>
                  <c:pt idx="7">
                    <c:v>9.1607859919999992</c:v>
                  </c:pt>
                  <c:pt idx="8">
                    <c:v>6.8019899050000001</c:v>
                  </c:pt>
                  <c:pt idx="9">
                    <c:v>6.8433714889999999</c:v>
                  </c:pt>
                  <c:pt idx="10">
                    <c:v>4.4066918810000004</c:v>
                  </c:pt>
                  <c:pt idx="11">
                    <c:v>4.4694937688534626</c:v>
                  </c:pt>
                </c:numCache>
              </c:numRef>
            </c:plus>
            <c:minus>
              <c:numRef>
                <c:f>'%Cover2,5,7,CP2Graphs'!$G$14:$G$25</c:f>
                <c:numCache>
                  <c:formatCode>General</c:formatCode>
                  <c:ptCount val="12"/>
                  <c:pt idx="0">
                    <c:v>5.0807873405605175</c:v>
                  </c:pt>
                  <c:pt idx="1">
                    <c:v>4.4940256637748162</c:v>
                  </c:pt>
                  <c:pt idx="2">
                    <c:v>5.8799123773418085</c:v>
                  </c:pt>
                  <c:pt idx="3">
                    <c:v>3.7194623267348765</c:v>
                  </c:pt>
                  <c:pt idx="4">
                    <c:v>3.6538199189341531</c:v>
                  </c:pt>
                  <c:pt idx="7">
                    <c:v>9.1607859919999992</c:v>
                  </c:pt>
                  <c:pt idx="8">
                    <c:v>6.8019899050000001</c:v>
                  </c:pt>
                  <c:pt idx="9">
                    <c:v>6.8433714889999999</c:v>
                  </c:pt>
                  <c:pt idx="10">
                    <c:v>4.4066918810000004</c:v>
                  </c:pt>
                  <c:pt idx="11">
                    <c:v>4.4694937688534626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%"/>
                    <a:lumOff val="35%"/>
                  </a:schemeClr>
                </a:solidFill>
                <a:round/>
              </a:ln>
              <a:effectLst/>
            </c:spPr>
          </c:errBars>
          <c:cat>
            <c:numRef>
              <c:f>'%Cover2,5,7,CP2Graphs'!$A$14:$A$25</c:f>
              <c:numCache>
                <c:formatCode>General</c:formatCode>
                <c:ptCount val="12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</c:numCache>
            </c:numRef>
          </c:cat>
          <c:val>
            <c:numRef>
              <c:f>'%Cover2,5,7,CP2Graphs'!$D$14:$D$25</c:f>
              <c:numCache>
                <c:formatCode>General</c:formatCode>
                <c:ptCount val="12"/>
                <c:pt idx="0">
                  <c:v>102.88</c:v>
                </c:pt>
                <c:pt idx="1">
                  <c:v>97.64</c:v>
                </c:pt>
                <c:pt idx="2">
                  <c:v>104.75</c:v>
                </c:pt>
                <c:pt idx="3">
                  <c:v>99.12</c:v>
                </c:pt>
                <c:pt idx="4">
                  <c:v>86.52</c:v>
                </c:pt>
                <c:pt idx="7">
                  <c:v>42.8</c:v>
                </c:pt>
                <c:pt idx="8">
                  <c:v>47.48</c:v>
                </c:pt>
                <c:pt idx="9">
                  <c:v>41.28</c:v>
                </c:pt>
                <c:pt idx="10">
                  <c:v>32.159999999999997</c:v>
                </c:pt>
                <c:pt idx="11">
                  <c:v>51.342857142857142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E1-FD47-A3E9-56D202A7EB29}"/>
            </c:ext>
          </c:extLst>
        </c:ser>
        <c:ser>
          <c:idx val="2"/>
          <c:order val="2"/>
          <c:tx>
            <c:v>Bare/thatch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'%Cover2,5,7,CP2Graphs'!$H$14:$H$25</c:f>
                <c:numCache>
                  <c:formatCode>General</c:formatCode>
                  <c:ptCount val="12"/>
                  <c:pt idx="0">
                    <c:v>3.3198795158860812</c:v>
                  </c:pt>
                  <c:pt idx="1">
                    <c:v>4.4150802182217861</c:v>
                  </c:pt>
                  <c:pt idx="2">
                    <c:v>0.94392924282434298</c:v>
                  </c:pt>
                  <c:pt idx="3">
                    <c:v>0.28867513459481292</c:v>
                  </c:pt>
                  <c:pt idx="4">
                    <c:v>2.1635772846530505</c:v>
                  </c:pt>
                  <c:pt idx="7">
                    <c:v>9.371815904</c:v>
                  </c:pt>
                  <c:pt idx="8">
                    <c:v>6.3195463969999999</c:v>
                  </c:pt>
                  <c:pt idx="9">
                    <c:v>5.8133983176795994</c:v>
                  </c:pt>
                  <c:pt idx="10">
                    <c:v>2.3809801899999998</c:v>
                  </c:pt>
                  <c:pt idx="11">
                    <c:v>2.8593783028460416</c:v>
                  </c:pt>
                </c:numCache>
              </c:numRef>
            </c:plus>
            <c:minus>
              <c:numRef>
                <c:f>'%Cover2,5,7,CP2Graphs'!$H$14:$H$25</c:f>
                <c:numCache>
                  <c:formatCode>General</c:formatCode>
                  <c:ptCount val="12"/>
                  <c:pt idx="0">
                    <c:v>3.3198795158860812</c:v>
                  </c:pt>
                  <c:pt idx="1">
                    <c:v>4.4150802182217861</c:v>
                  </c:pt>
                  <c:pt idx="2">
                    <c:v>0.94392924282434298</c:v>
                  </c:pt>
                  <c:pt idx="3">
                    <c:v>0.28867513459481292</c:v>
                  </c:pt>
                  <c:pt idx="4">
                    <c:v>2.1635772846530505</c:v>
                  </c:pt>
                  <c:pt idx="7">
                    <c:v>9.371815904</c:v>
                  </c:pt>
                  <c:pt idx="8">
                    <c:v>6.3195463969999999</c:v>
                  </c:pt>
                  <c:pt idx="9">
                    <c:v>5.8133983176795994</c:v>
                  </c:pt>
                  <c:pt idx="10">
                    <c:v>2.3809801899999998</c:v>
                  </c:pt>
                  <c:pt idx="11">
                    <c:v>2.8593783028460416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%"/>
                    <a:lumOff val="35%"/>
                  </a:schemeClr>
                </a:solidFill>
                <a:round/>
              </a:ln>
              <a:effectLst/>
            </c:spPr>
          </c:errBars>
          <c:cat>
            <c:numRef>
              <c:f>'%Cover2,5,7,CP2Graphs'!$A$14:$A$25</c:f>
              <c:numCache>
                <c:formatCode>General</c:formatCode>
                <c:ptCount val="12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</c:numCache>
            </c:numRef>
          </c:cat>
          <c:val>
            <c:numRef>
              <c:f>'%Cover2,5,7,CP2Graphs'!$E$14:$E$25</c:f>
              <c:numCache>
                <c:formatCode>General</c:formatCode>
                <c:ptCount val="12"/>
                <c:pt idx="0">
                  <c:v>28.04</c:v>
                </c:pt>
                <c:pt idx="1">
                  <c:v>18.36</c:v>
                </c:pt>
                <c:pt idx="2">
                  <c:v>3.5833333333333335</c:v>
                </c:pt>
                <c:pt idx="3">
                  <c:v>1</c:v>
                </c:pt>
                <c:pt idx="4">
                  <c:v>8.8800000000000008</c:v>
                </c:pt>
                <c:pt idx="7">
                  <c:v>62.24</c:v>
                </c:pt>
                <c:pt idx="8">
                  <c:v>33.6</c:v>
                </c:pt>
                <c:pt idx="9">
                  <c:v>24.16</c:v>
                </c:pt>
                <c:pt idx="10">
                  <c:v>23.32</c:v>
                </c:pt>
                <c:pt idx="11">
                  <c:v>10.485714285714286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E1-FD47-A3E9-56D202A7E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5509327"/>
        <c:axId val="875510959"/>
      </c:barChart>
      <c:catAx>
        <c:axId val="87550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510959"/>
        <c:crosses val="autoZero"/>
        <c:auto val="1"/>
        <c:lblAlgn val="ctr"/>
        <c:lblOffset val="100"/>
        <c:noMultiLvlLbl val="0"/>
      </c:catAx>
      <c:valAx>
        <c:axId val="87551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509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%">
                <a:effectLst/>
              </a:rPr>
              <a:t>Percent Cover: Transect 5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Native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'%Cover2,5,7,CP2Graphs'!$F$50:$F$61</c:f>
                <c:numCache>
                  <c:formatCode>General</c:formatCode>
                  <c:ptCount val="12"/>
                  <c:pt idx="0">
                    <c:v>2.2744376594373099</c:v>
                  </c:pt>
                  <c:pt idx="1">
                    <c:v>5.3313788085259892</c:v>
                  </c:pt>
                  <c:pt idx="2">
                    <c:v>7.9452952991883414</c:v>
                  </c:pt>
                  <c:pt idx="3">
                    <c:v>6.3874877690685246</c:v>
                  </c:pt>
                  <c:pt idx="4">
                    <c:v>6.6202517575492053</c:v>
                  </c:pt>
                  <c:pt idx="7">
                    <c:v>5.2668780000000002</c:v>
                  </c:pt>
                  <c:pt idx="9">
                    <c:v>7.5888339030000003</c:v>
                  </c:pt>
                  <c:pt idx="10">
                    <c:v>6.9265383370000002</c:v>
                  </c:pt>
                  <c:pt idx="11">
                    <c:v>4.2997249974878162</c:v>
                  </c:pt>
                </c:numCache>
              </c:numRef>
            </c:plus>
            <c:minus>
              <c:numRef>
                <c:f>'%Cover2,5,7,CP2Graphs'!$F$50:$F$61</c:f>
                <c:numCache>
                  <c:formatCode>General</c:formatCode>
                  <c:ptCount val="12"/>
                  <c:pt idx="0">
                    <c:v>2.2744376594373099</c:v>
                  </c:pt>
                  <c:pt idx="1">
                    <c:v>5.3313788085259892</c:v>
                  </c:pt>
                  <c:pt idx="2">
                    <c:v>7.9452952991883414</c:v>
                  </c:pt>
                  <c:pt idx="3">
                    <c:v>6.3874877690685246</c:v>
                  </c:pt>
                  <c:pt idx="4">
                    <c:v>6.6202517575492053</c:v>
                  </c:pt>
                  <c:pt idx="7">
                    <c:v>5.2668780000000002</c:v>
                  </c:pt>
                  <c:pt idx="9">
                    <c:v>7.5888339030000003</c:v>
                  </c:pt>
                  <c:pt idx="10">
                    <c:v>6.9265383370000002</c:v>
                  </c:pt>
                  <c:pt idx="11">
                    <c:v>4.2997249974878162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%"/>
                    <a:lumOff val="35%"/>
                  </a:schemeClr>
                </a:solidFill>
                <a:round/>
              </a:ln>
              <a:effectLst/>
            </c:spPr>
          </c:errBars>
          <c:cat>
            <c:numRef>
              <c:f>'%Cover2,5,7,CP2Graphs'!$A$50:$A$61</c:f>
              <c:numCache>
                <c:formatCode>General</c:formatCode>
                <c:ptCount val="12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</c:numCache>
            </c:numRef>
          </c:cat>
          <c:val>
            <c:numRef>
              <c:f>'%Cover2,5,7,CP2Graphs'!$C$50:$C$61</c:f>
              <c:numCache>
                <c:formatCode>General</c:formatCode>
                <c:ptCount val="12"/>
                <c:pt idx="0">
                  <c:v>6.08</c:v>
                </c:pt>
                <c:pt idx="1">
                  <c:v>23.04</c:v>
                </c:pt>
                <c:pt idx="2">
                  <c:v>71.25</c:v>
                </c:pt>
                <c:pt idx="3">
                  <c:v>94.6</c:v>
                </c:pt>
                <c:pt idx="4">
                  <c:v>68.88</c:v>
                </c:pt>
                <c:pt idx="7">
                  <c:v>45.2</c:v>
                </c:pt>
                <c:pt idx="9">
                  <c:v>52.52</c:v>
                </c:pt>
                <c:pt idx="10">
                  <c:v>69.44</c:v>
                </c:pt>
                <c:pt idx="11">
                  <c:v>73.857142857142861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0C-1543-AD3B-81AD3A524F8D}"/>
            </c:ext>
          </c:extLst>
        </c:ser>
        <c:ser>
          <c:idx val="1"/>
          <c:order val="1"/>
          <c:tx>
            <c:v>Non-native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'%Cover2,5,7,CP2Graphs'!$G$50:$G$61</c:f>
                <c:numCache>
                  <c:formatCode>General</c:formatCode>
                  <c:ptCount val="12"/>
                  <c:pt idx="0">
                    <c:v>4.0219066788444184</c:v>
                  </c:pt>
                  <c:pt idx="1">
                    <c:v>2.0206599581984763</c:v>
                  </c:pt>
                  <c:pt idx="2">
                    <c:v>0.69743318208862204</c:v>
                  </c:pt>
                  <c:pt idx="3">
                    <c:v>3.7491865784460501</c:v>
                  </c:pt>
                  <c:pt idx="4">
                    <c:v>2.2878519765637519</c:v>
                  </c:pt>
                  <c:pt idx="7">
                    <c:v>4.7179520000000004</c:v>
                  </c:pt>
                  <c:pt idx="9">
                    <c:v>5.2185949579999997</c:v>
                  </c:pt>
                  <c:pt idx="10">
                    <c:v>3.782450705</c:v>
                  </c:pt>
                  <c:pt idx="11">
                    <c:v>4.2799513073488713</c:v>
                  </c:pt>
                </c:numCache>
              </c:numRef>
            </c:plus>
            <c:minus>
              <c:numRef>
                <c:f>'%Cover2,5,7,CP2Graphs'!$G$50:$G$61</c:f>
                <c:numCache>
                  <c:formatCode>General</c:formatCode>
                  <c:ptCount val="12"/>
                  <c:pt idx="0">
                    <c:v>4.0219066788444184</c:v>
                  </c:pt>
                  <c:pt idx="1">
                    <c:v>2.0206599581984763</c:v>
                  </c:pt>
                  <c:pt idx="2">
                    <c:v>0.69743318208862204</c:v>
                  </c:pt>
                  <c:pt idx="3">
                    <c:v>3.7491865784460501</c:v>
                  </c:pt>
                  <c:pt idx="4">
                    <c:v>2.2878519765637519</c:v>
                  </c:pt>
                  <c:pt idx="7">
                    <c:v>4.7179520000000004</c:v>
                  </c:pt>
                  <c:pt idx="9">
                    <c:v>5.2185949579999997</c:v>
                  </c:pt>
                  <c:pt idx="10">
                    <c:v>3.782450705</c:v>
                  </c:pt>
                  <c:pt idx="11">
                    <c:v>4.2799513073488713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%"/>
                    <a:lumOff val="35%"/>
                  </a:schemeClr>
                </a:solidFill>
                <a:round/>
              </a:ln>
              <a:effectLst/>
            </c:spPr>
          </c:errBars>
          <c:cat>
            <c:numRef>
              <c:f>'%Cover2,5,7,CP2Graphs'!$A$50:$A$61</c:f>
              <c:numCache>
                <c:formatCode>General</c:formatCode>
                <c:ptCount val="12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</c:numCache>
            </c:numRef>
          </c:cat>
          <c:val>
            <c:numRef>
              <c:f>'%Cover2,5,7,CP2Graphs'!$D$50:$D$61</c:f>
              <c:numCache>
                <c:formatCode>General</c:formatCode>
                <c:ptCount val="12"/>
                <c:pt idx="0">
                  <c:v>88.32</c:v>
                </c:pt>
                <c:pt idx="1">
                  <c:v>11.08</c:v>
                </c:pt>
                <c:pt idx="2">
                  <c:v>1.75</c:v>
                </c:pt>
                <c:pt idx="3">
                  <c:v>10.92</c:v>
                </c:pt>
                <c:pt idx="4">
                  <c:v>7.76</c:v>
                </c:pt>
                <c:pt idx="7">
                  <c:v>26.32</c:v>
                </c:pt>
                <c:pt idx="9">
                  <c:v>23.52</c:v>
                </c:pt>
                <c:pt idx="10">
                  <c:v>15.44</c:v>
                </c:pt>
                <c:pt idx="11">
                  <c:v>20.6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0C-1543-AD3B-81AD3A524F8D}"/>
            </c:ext>
          </c:extLst>
        </c:ser>
        <c:ser>
          <c:idx val="2"/>
          <c:order val="2"/>
          <c:tx>
            <c:v>Bare/thatch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'%Cover2,5,7,CP2Graphs'!$H$50:$H$61</c:f>
                <c:numCache>
                  <c:formatCode>General</c:formatCode>
                  <c:ptCount val="12"/>
                  <c:pt idx="0">
                    <c:v>4.0738515764159438</c:v>
                  </c:pt>
                  <c:pt idx="1">
                    <c:v>3.6317672465802824</c:v>
                  </c:pt>
                  <c:pt idx="2">
                    <c:v>6.4898134133499275</c:v>
                  </c:pt>
                  <c:pt idx="3">
                    <c:v>4.9960384305967871</c:v>
                  </c:pt>
                  <c:pt idx="4">
                    <c:v>8.6633480825833153</c:v>
                  </c:pt>
                  <c:pt idx="7">
                    <c:v>5.6186356589999997</c:v>
                  </c:pt>
                  <c:pt idx="9">
                    <c:v>4.8615086820000002</c:v>
                  </c:pt>
                  <c:pt idx="10">
                    <c:v>5.6537539150000002</c:v>
                  </c:pt>
                  <c:pt idx="11">
                    <c:v>2.6036354801786206</c:v>
                  </c:pt>
                </c:numCache>
              </c:numRef>
            </c:plus>
            <c:minus>
              <c:numRef>
                <c:f>'%Cover2,5,7,CP2Graphs'!$H$50:$H$61</c:f>
                <c:numCache>
                  <c:formatCode>General</c:formatCode>
                  <c:ptCount val="12"/>
                  <c:pt idx="0">
                    <c:v>4.0738515764159438</c:v>
                  </c:pt>
                  <c:pt idx="1">
                    <c:v>3.6317672465802824</c:v>
                  </c:pt>
                  <c:pt idx="2">
                    <c:v>6.4898134133499275</c:v>
                  </c:pt>
                  <c:pt idx="3">
                    <c:v>4.9960384305967871</c:v>
                  </c:pt>
                  <c:pt idx="4">
                    <c:v>8.6633480825833153</c:v>
                  </c:pt>
                  <c:pt idx="7">
                    <c:v>5.6186356589999997</c:v>
                  </c:pt>
                  <c:pt idx="9">
                    <c:v>4.8615086820000002</c:v>
                  </c:pt>
                  <c:pt idx="10">
                    <c:v>5.6537539150000002</c:v>
                  </c:pt>
                  <c:pt idx="11">
                    <c:v>2.6036354801786206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%"/>
                    <a:lumOff val="35%"/>
                  </a:schemeClr>
                </a:solidFill>
                <a:round/>
              </a:ln>
              <a:effectLst/>
            </c:spPr>
          </c:errBars>
          <c:cat>
            <c:numRef>
              <c:f>'%Cover2,5,7,CP2Graphs'!$A$50:$A$61</c:f>
              <c:numCache>
                <c:formatCode>General</c:formatCode>
                <c:ptCount val="12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</c:numCache>
            </c:numRef>
          </c:cat>
          <c:val>
            <c:numRef>
              <c:f>'%Cover2,5,7,CP2Graphs'!$E$50:$E$61</c:f>
              <c:numCache>
                <c:formatCode>General</c:formatCode>
                <c:ptCount val="12"/>
                <c:pt idx="0">
                  <c:v>15.64</c:v>
                </c:pt>
                <c:pt idx="1">
                  <c:v>88.08</c:v>
                </c:pt>
                <c:pt idx="2">
                  <c:v>46.041666666666664</c:v>
                </c:pt>
                <c:pt idx="3">
                  <c:v>71.48</c:v>
                </c:pt>
                <c:pt idx="4">
                  <c:v>40.44</c:v>
                </c:pt>
                <c:pt idx="7">
                  <c:v>38.68</c:v>
                </c:pt>
                <c:pt idx="9">
                  <c:v>25.24</c:v>
                </c:pt>
                <c:pt idx="10">
                  <c:v>39.96</c:v>
                </c:pt>
                <c:pt idx="11">
                  <c:v>9.1142857142857139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0C-1543-AD3B-81AD3A524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9195311"/>
        <c:axId val="509149359"/>
      </c:barChart>
      <c:catAx>
        <c:axId val="97919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149359"/>
        <c:crosses val="autoZero"/>
        <c:auto val="1"/>
        <c:lblAlgn val="ctr"/>
        <c:lblOffset val="100"/>
        <c:noMultiLvlLbl val="0"/>
      </c:catAx>
      <c:valAx>
        <c:axId val="50914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195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</a:t>
            </a:r>
            <a:r>
              <a:rPr lang="en-US" baseline="0%"/>
              <a:t> Cover: Transect 7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Native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'%Cover2,5,7,CP2Graphs'!$F$74:$F$85</c:f>
                <c:numCache>
                  <c:formatCode>General</c:formatCode>
                  <c:ptCount val="12"/>
                  <c:pt idx="0">
                    <c:v>5.9729724593371429</c:v>
                  </c:pt>
                  <c:pt idx="1">
                    <c:v>3.324655370611115</c:v>
                  </c:pt>
                  <c:pt idx="2">
                    <c:v>5.3169401024593181</c:v>
                  </c:pt>
                  <c:pt idx="3">
                    <c:v>5.725754680971467</c:v>
                  </c:pt>
                  <c:pt idx="4">
                    <c:v>4.7651093026988018</c:v>
                  </c:pt>
                  <c:pt idx="9">
                    <c:v>7.0342021580000003</c:v>
                  </c:pt>
                  <c:pt idx="10">
                    <c:v>5.7131427429999997</c:v>
                  </c:pt>
                  <c:pt idx="11">
                    <c:v>4.4213386314687142</c:v>
                  </c:pt>
                </c:numCache>
              </c:numRef>
            </c:plus>
            <c:minus>
              <c:numRef>
                <c:f>'%Cover2,5,7,CP2Graphs'!$F$74:$F$85</c:f>
                <c:numCache>
                  <c:formatCode>General</c:formatCode>
                  <c:ptCount val="12"/>
                  <c:pt idx="0">
                    <c:v>5.9729724593371429</c:v>
                  </c:pt>
                  <c:pt idx="1">
                    <c:v>3.324655370611115</c:v>
                  </c:pt>
                  <c:pt idx="2">
                    <c:v>5.3169401024593181</c:v>
                  </c:pt>
                  <c:pt idx="3">
                    <c:v>5.725754680971467</c:v>
                  </c:pt>
                  <c:pt idx="4">
                    <c:v>4.7651093026988018</c:v>
                  </c:pt>
                  <c:pt idx="9">
                    <c:v>7.0342021580000003</c:v>
                  </c:pt>
                  <c:pt idx="10">
                    <c:v>5.7131427429999997</c:v>
                  </c:pt>
                  <c:pt idx="11">
                    <c:v>4.4213386314687142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%"/>
                    <a:lumOff val="35%"/>
                  </a:schemeClr>
                </a:solidFill>
                <a:round/>
              </a:ln>
              <a:effectLst/>
            </c:spPr>
          </c:errBars>
          <c:cat>
            <c:numRef>
              <c:f>'%Cover2,5,7,CP2Graphs'!$A$74:$A$85</c:f>
              <c:numCache>
                <c:formatCode>General</c:formatCode>
                <c:ptCount val="12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</c:numCache>
            </c:numRef>
          </c:cat>
          <c:val>
            <c:numRef>
              <c:f>'%Cover2,5,7,CP2Graphs'!$C$74:$C$85</c:f>
              <c:numCache>
                <c:formatCode>General</c:formatCode>
                <c:ptCount val="12"/>
                <c:pt idx="0">
                  <c:v>28.08</c:v>
                </c:pt>
                <c:pt idx="1">
                  <c:v>15.2</c:v>
                </c:pt>
                <c:pt idx="2">
                  <c:v>20.041666666666668</c:v>
                </c:pt>
                <c:pt idx="3">
                  <c:v>30.76</c:v>
                </c:pt>
                <c:pt idx="4">
                  <c:v>27.64</c:v>
                </c:pt>
                <c:pt idx="9">
                  <c:v>76.400000000000006</c:v>
                </c:pt>
                <c:pt idx="10">
                  <c:v>57.2</c:v>
                </c:pt>
                <c:pt idx="11">
                  <c:v>76.400000000000006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37-444C-B2DE-E4A232F938AA}"/>
            </c:ext>
          </c:extLst>
        </c:ser>
        <c:ser>
          <c:idx val="1"/>
          <c:order val="1"/>
          <c:tx>
            <c:v>Non-native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'%Cover2,5,7,CP2Graphs'!$G$74:$G$85</c:f>
                <c:numCache>
                  <c:formatCode>General</c:formatCode>
                  <c:ptCount val="12"/>
                  <c:pt idx="0">
                    <c:v>4.8512266490033245</c:v>
                  </c:pt>
                  <c:pt idx="1">
                    <c:v>3.64550865220937</c:v>
                  </c:pt>
                  <c:pt idx="2">
                    <c:v>5.517730533611247</c:v>
                  </c:pt>
                  <c:pt idx="3">
                    <c:v>4.0928718523794494</c:v>
                  </c:pt>
                  <c:pt idx="4">
                    <c:v>4.2922099979691888</c:v>
                  </c:pt>
                  <c:pt idx="9">
                    <c:v>6.1873526920000002</c:v>
                  </c:pt>
                  <c:pt idx="10">
                    <c:v>4.4032866510000002</c:v>
                  </c:pt>
                  <c:pt idx="11">
                    <c:v>3.1511731080317871</c:v>
                  </c:pt>
                </c:numCache>
              </c:numRef>
            </c:plus>
            <c:minus>
              <c:numRef>
                <c:f>'%Cover2,5,7,CP2Graphs'!$G$74:$G$85</c:f>
                <c:numCache>
                  <c:formatCode>General</c:formatCode>
                  <c:ptCount val="12"/>
                  <c:pt idx="0">
                    <c:v>4.8512266490033245</c:v>
                  </c:pt>
                  <c:pt idx="1">
                    <c:v>3.64550865220937</c:v>
                  </c:pt>
                  <c:pt idx="2">
                    <c:v>5.517730533611247</c:v>
                  </c:pt>
                  <c:pt idx="3">
                    <c:v>4.0928718523794494</c:v>
                  </c:pt>
                  <c:pt idx="4">
                    <c:v>4.2922099979691888</c:v>
                  </c:pt>
                  <c:pt idx="9">
                    <c:v>6.1873526920000002</c:v>
                  </c:pt>
                  <c:pt idx="10">
                    <c:v>4.4032866510000002</c:v>
                  </c:pt>
                  <c:pt idx="11">
                    <c:v>3.1511731080317871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%"/>
                    <a:lumOff val="35%"/>
                  </a:schemeClr>
                </a:solidFill>
                <a:round/>
              </a:ln>
              <a:effectLst/>
            </c:spPr>
          </c:errBars>
          <c:cat>
            <c:numRef>
              <c:f>'%Cover2,5,7,CP2Graphs'!$A$74:$A$85</c:f>
              <c:numCache>
                <c:formatCode>General</c:formatCode>
                <c:ptCount val="12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</c:numCache>
            </c:numRef>
          </c:cat>
          <c:val>
            <c:numRef>
              <c:f>'%Cover2,5,7,CP2Graphs'!$D$74:$D$85</c:f>
              <c:numCache>
                <c:formatCode>General</c:formatCode>
                <c:ptCount val="12"/>
                <c:pt idx="0">
                  <c:v>97.12</c:v>
                </c:pt>
                <c:pt idx="1">
                  <c:v>109.08</c:v>
                </c:pt>
                <c:pt idx="2">
                  <c:v>104.58333333333333</c:v>
                </c:pt>
                <c:pt idx="3">
                  <c:v>84.96</c:v>
                </c:pt>
                <c:pt idx="4">
                  <c:v>95.92</c:v>
                </c:pt>
                <c:pt idx="9">
                  <c:v>10</c:v>
                </c:pt>
                <c:pt idx="10">
                  <c:v>11.16</c:v>
                </c:pt>
                <c:pt idx="11">
                  <c:v>14.571428571428571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37-444C-B2DE-E4A232F938AA}"/>
            </c:ext>
          </c:extLst>
        </c:ser>
        <c:ser>
          <c:idx val="2"/>
          <c:order val="2"/>
          <c:tx>
            <c:v>Bare/thatch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'%Cover2,5,7,CP2Graphs'!$H$74:$H$85</c:f>
                <c:numCache>
                  <c:formatCode>General</c:formatCode>
                  <c:ptCount val="12"/>
                  <c:pt idx="0">
                    <c:v>2.1097235205906326</c:v>
                  </c:pt>
                  <c:pt idx="1">
                    <c:v>0.84797798713567263</c:v>
                  </c:pt>
                  <c:pt idx="2">
                    <c:v>0.72793633261970525</c:v>
                  </c:pt>
                  <c:pt idx="3">
                    <c:v>0.65574385243020006</c:v>
                  </c:pt>
                  <c:pt idx="4">
                    <c:v>0.96588474122606027</c:v>
                  </c:pt>
                  <c:pt idx="9">
                    <c:v>5.2020893240000001</c:v>
                  </c:pt>
                  <c:pt idx="10">
                    <c:v>4.3154760259999998</c:v>
                  </c:pt>
                  <c:pt idx="11">
                    <c:v>3.5435806296940151</c:v>
                  </c:pt>
                </c:numCache>
              </c:numRef>
            </c:plus>
            <c:minus>
              <c:numRef>
                <c:f>'%Cover2,5,7,CP2Graphs'!$H$74:$H$85</c:f>
                <c:numCache>
                  <c:formatCode>General</c:formatCode>
                  <c:ptCount val="12"/>
                  <c:pt idx="0">
                    <c:v>2.1097235205906326</c:v>
                  </c:pt>
                  <c:pt idx="1">
                    <c:v>0.84797798713567263</c:v>
                  </c:pt>
                  <c:pt idx="2">
                    <c:v>0.72793633261970525</c:v>
                  </c:pt>
                  <c:pt idx="3">
                    <c:v>0.65574385243020006</c:v>
                  </c:pt>
                  <c:pt idx="4">
                    <c:v>0.96588474122606027</c:v>
                  </c:pt>
                  <c:pt idx="9">
                    <c:v>5.2020893240000001</c:v>
                  </c:pt>
                  <c:pt idx="10">
                    <c:v>4.3154760259999998</c:v>
                  </c:pt>
                  <c:pt idx="11">
                    <c:v>3.5435806296940151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%"/>
                    <a:lumOff val="35%"/>
                  </a:schemeClr>
                </a:solidFill>
                <a:round/>
              </a:ln>
              <a:effectLst/>
            </c:spPr>
          </c:errBars>
          <c:cat>
            <c:numRef>
              <c:f>'%Cover2,5,7,CP2Graphs'!$A$74:$A$85</c:f>
              <c:numCache>
                <c:formatCode>General</c:formatCode>
                <c:ptCount val="12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</c:numCache>
            </c:numRef>
          </c:cat>
          <c:val>
            <c:numRef>
              <c:f>'%Cover2,5,7,CP2Graphs'!$E$74:$E$85</c:f>
              <c:numCache>
                <c:formatCode>General</c:formatCode>
                <c:ptCount val="12"/>
                <c:pt idx="0">
                  <c:v>4.24</c:v>
                </c:pt>
                <c:pt idx="1">
                  <c:v>4.68</c:v>
                </c:pt>
                <c:pt idx="2">
                  <c:v>1.75</c:v>
                </c:pt>
                <c:pt idx="3">
                  <c:v>2.4</c:v>
                </c:pt>
                <c:pt idx="4">
                  <c:v>4.3600000000000003</c:v>
                </c:pt>
                <c:pt idx="9">
                  <c:v>23.72</c:v>
                </c:pt>
                <c:pt idx="10">
                  <c:v>23.2</c:v>
                </c:pt>
                <c:pt idx="11">
                  <c:v>10.228571428571428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37-444C-B2DE-E4A232F93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9939231"/>
        <c:axId val="510434783"/>
      </c:barChart>
      <c:catAx>
        <c:axId val="509939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434783"/>
        <c:crosses val="autoZero"/>
        <c:auto val="1"/>
        <c:lblAlgn val="ctr"/>
        <c:lblOffset val="100"/>
        <c:noMultiLvlLbl val="0"/>
      </c:catAx>
      <c:valAx>
        <c:axId val="51043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939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</a:t>
            </a:r>
            <a:r>
              <a:rPr lang="en-US" baseline="0%"/>
              <a:t> Cover: Transect 'CP2'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864361007262924E-2"/>
          <c:y val="0.11529852125399073"/>
          <c:w val="0.89360729395860683"/>
          <c:h val="0.7414770717632283"/>
        </c:manualLayout>
      </c:layout>
      <c:barChart>
        <c:barDir val="col"/>
        <c:grouping val="clustered"/>
        <c:varyColors val="0"/>
        <c:ser>
          <c:idx val="0"/>
          <c:order val="0"/>
          <c:tx>
            <c:v>Native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'%Cover2,5,7,CP2Graphs'!$F$110:$F$129</c:f>
                <c:numCache>
                  <c:formatCode>General</c:formatCode>
                  <c:ptCount val="20"/>
                  <c:pt idx="2">
                    <c:v>1.5630614933149809</c:v>
                  </c:pt>
                  <c:pt idx="3">
                    <c:v>3.818062335792856</c:v>
                  </c:pt>
                  <c:pt idx="4">
                    <c:v>0.66653331999733267</c:v>
                  </c:pt>
                  <c:pt idx="5">
                    <c:v>4.9494107393372264</c:v>
                  </c:pt>
                  <c:pt idx="6">
                    <c:v>5.0785562252803045</c:v>
                  </c:pt>
                  <c:pt idx="7">
                    <c:v>5.2187099299858897</c:v>
                  </c:pt>
                  <c:pt idx="8">
                    <c:v>5.9301359830000004</c:v>
                  </c:pt>
                  <c:pt idx="9">
                    <c:v>7.2378818264277651</c:v>
                  </c:pt>
                  <c:pt idx="10">
                    <c:v>4.8151427809999996</c:v>
                  </c:pt>
                  <c:pt idx="11">
                    <c:v>3.9421231152750194</c:v>
                  </c:pt>
                </c:numCache>
              </c:numRef>
            </c:plus>
            <c:minus>
              <c:numRef>
                <c:f>'%Cover2,5,7,CP2Graphs'!$F$110:$F$129</c:f>
                <c:numCache>
                  <c:formatCode>General</c:formatCode>
                  <c:ptCount val="20"/>
                  <c:pt idx="2">
                    <c:v>1.5630614933149809</c:v>
                  </c:pt>
                  <c:pt idx="3">
                    <c:v>3.818062335792856</c:v>
                  </c:pt>
                  <c:pt idx="4">
                    <c:v>0.66653331999733267</c:v>
                  </c:pt>
                  <c:pt idx="5">
                    <c:v>4.9494107393372264</c:v>
                  </c:pt>
                  <c:pt idx="6">
                    <c:v>5.0785562252803045</c:v>
                  </c:pt>
                  <c:pt idx="7">
                    <c:v>5.2187099299858897</c:v>
                  </c:pt>
                  <c:pt idx="8">
                    <c:v>5.9301359830000004</c:v>
                  </c:pt>
                  <c:pt idx="9">
                    <c:v>7.2378818264277651</c:v>
                  </c:pt>
                  <c:pt idx="10">
                    <c:v>4.8151427809999996</c:v>
                  </c:pt>
                  <c:pt idx="11">
                    <c:v>3.9421231152750194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%"/>
                    <a:lumOff val="35%"/>
                  </a:schemeClr>
                </a:solidFill>
                <a:round/>
              </a:ln>
              <a:effectLst/>
            </c:spPr>
          </c:errBars>
          <c:cat>
            <c:numRef>
              <c:f>'%Cover2,5,7,CP2Graphs'!$A$110:$A$121</c:f>
              <c:numCache>
                <c:formatCode>General</c:formatCode>
                <c:ptCount val="12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</c:numCache>
            </c:numRef>
          </c:cat>
          <c:val>
            <c:numRef>
              <c:f>'%Cover2,5,7,CP2Graphs'!$C$110:$C$121</c:f>
              <c:numCache>
                <c:formatCode>General</c:formatCode>
                <c:ptCount val="12"/>
                <c:pt idx="2">
                  <c:v>3.125</c:v>
                </c:pt>
                <c:pt idx="3">
                  <c:v>8.76</c:v>
                </c:pt>
                <c:pt idx="4">
                  <c:v>2.76</c:v>
                </c:pt>
                <c:pt idx="5">
                  <c:v>17.8</c:v>
                </c:pt>
                <c:pt idx="6">
                  <c:v>19.72</c:v>
                </c:pt>
                <c:pt idx="7">
                  <c:v>10.96</c:v>
                </c:pt>
                <c:pt idx="8">
                  <c:v>11.947368421052632</c:v>
                </c:pt>
                <c:pt idx="9">
                  <c:v>44.44</c:v>
                </c:pt>
                <c:pt idx="10">
                  <c:v>71.16</c:v>
                </c:pt>
                <c:pt idx="11">
                  <c:v>76.184210526315795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B8-5248-8A4E-728C95CE8BE3}"/>
            </c:ext>
          </c:extLst>
        </c:ser>
        <c:ser>
          <c:idx val="1"/>
          <c:order val="1"/>
          <c:tx>
            <c:v>Non-native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'%Cover2,5,7,CP2Graphs'!$G$110:$G$129</c:f>
                <c:numCache>
                  <c:formatCode>General</c:formatCode>
                  <c:ptCount val="20"/>
                  <c:pt idx="2">
                    <c:v>2.1796572659712923</c:v>
                  </c:pt>
                  <c:pt idx="3">
                    <c:v>3.1647643408843789</c:v>
                  </c:pt>
                  <c:pt idx="4">
                    <c:v>6.1183548987180094</c:v>
                  </c:pt>
                  <c:pt idx="5">
                    <c:v>7.8088240685351167</c:v>
                  </c:pt>
                  <c:pt idx="6">
                    <c:v>8.7839854279999994</c:v>
                  </c:pt>
                  <c:pt idx="7">
                    <c:v>6.3189872606296653</c:v>
                  </c:pt>
                  <c:pt idx="8">
                    <c:v>8.5945934170000005</c:v>
                  </c:pt>
                  <c:pt idx="9">
                    <c:v>2.1284423100000001</c:v>
                  </c:pt>
                  <c:pt idx="10">
                    <c:v>0.44691535399999999</c:v>
                  </c:pt>
                  <c:pt idx="11">
                    <c:v>0.93030306983901256</c:v>
                  </c:pt>
                </c:numCache>
              </c:numRef>
            </c:plus>
            <c:minus>
              <c:numRef>
                <c:f>'%Cover2,5,7,CP2Graphs'!$G$110:$G$129</c:f>
                <c:numCache>
                  <c:formatCode>General</c:formatCode>
                  <c:ptCount val="20"/>
                  <c:pt idx="2">
                    <c:v>2.1796572659712923</c:v>
                  </c:pt>
                  <c:pt idx="3">
                    <c:v>3.1647643408843789</c:v>
                  </c:pt>
                  <c:pt idx="4">
                    <c:v>6.1183548987180094</c:v>
                  </c:pt>
                  <c:pt idx="5">
                    <c:v>7.8088240685351167</c:v>
                  </c:pt>
                  <c:pt idx="6">
                    <c:v>8.7839854279999994</c:v>
                  </c:pt>
                  <c:pt idx="7">
                    <c:v>6.3189872606296653</c:v>
                  </c:pt>
                  <c:pt idx="8">
                    <c:v>8.5945934170000005</c:v>
                  </c:pt>
                  <c:pt idx="9">
                    <c:v>2.1284423100000001</c:v>
                  </c:pt>
                  <c:pt idx="10">
                    <c:v>0.44691535399999999</c:v>
                  </c:pt>
                  <c:pt idx="11">
                    <c:v>0.93030306983901256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%"/>
                    <a:lumOff val="35%"/>
                  </a:schemeClr>
                </a:solidFill>
                <a:round/>
              </a:ln>
              <a:effectLst/>
            </c:spPr>
          </c:errBars>
          <c:cat>
            <c:numRef>
              <c:f>'%Cover2,5,7,CP2Graphs'!$A$110:$A$121</c:f>
              <c:numCache>
                <c:formatCode>General</c:formatCode>
                <c:ptCount val="12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</c:numCache>
            </c:numRef>
          </c:cat>
          <c:val>
            <c:numRef>
              <c:f>'%Cover2,5,7,CP2Graphs'!$D$110:$D$121</c:f>
              <c:numCache>
                <c:formatCode>General</c:formatCode>
                <c:ptCount val="12"/>
                <c:pt idx="2">
                  <c:v>103.25</c:v>
                </c:pt>
                <c:pt idx="3">
                  <c:v>115.32</c:v>
                </c:pt>
                <c:pt idx="4">
                  <c:v>79.239999999999995</c:v>
                </c:pt>
                <c:pt idx="5">
                  <c:v>30.88</c:v>
                </c:pt>
                <c:pt idx="6">
                  <c:v>38.28</c:v>
                </c:pt>
                <c:pt idx="7">
                  <c:v>45.36</c:v>
                </c:pt>
                <c:pt idx="8">
                  <c:v>48.842105259999997</c:v>
                </c:pt>
                <c:pt idx="9">
                  <c:v>3.44</c:v>
                </c:pt>
                <c:pt idx="10">
                  <c:v>1.08</c:v>
                </c:pt>
                <c:pt idx="11">
                  <c:v>2.3684210526315788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B8-5248-8A4E-728C95CE8BE3}"/>
            </c:ext>
          </c:extLst>
        </c:ser>
        <c:ser>
          <c:idx val="2"/>
          <c:order val="2"/>
          <c:tx>
            <c:v>Bare/thatch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'%Cover2,5,7,CP2Graphs'!$H$110:$H$129</c:f>
                <c:numCache>
                  <c:formatCode>General</c:formatCode>
                  <c:ptCount val="20"/>
                  <c:pt idx="2">
                    <c:v>2.3148204508788073</c:v>
                  </c:pt>
                  <c:pt idx="3">
                    <c:v>1.6</c:v>
                  </c:pt>
                  <c:pt idx="4">
                    <c:v>6.1429417491404994</c:v>
                  </c:pt>
                  <c:pt idx="5">
                    <c:v>8.3104993829999998</c:v>
                  </c:pt>
                  <c:pt idx="6">
                    <c:v>7.618425034086771</c:v>
                  </c:pt>
                  <c:pt idx="7">
                    <c:v>5.740580690719943</c:v>
                  </c:pt>
                  <c:pt idx="8">
                    <c:v>6.6308131000000001</c:v>
                  </c:pt>
                  <c:pt idx="9">
                    <c:v>6.7278228279999999</c:v>
                  </c:pt>
                  <c:pt idx="10">
                    <c:v>4.9621903769999998</c:v>
                  </c:pt>
                  <c:pt idx="11">
                    <c:v>4.8552545385413195</c:v>
                  </c:pt>
                </c:numCache>
              </c:numRef>
            </c:plus>
            <c:minus>
              <c:numRef>
                <c:f>'%Cover2,5,7,CP2Graphs'!$H$110:$H$129</c:f>
                <c:numCache>
                  <c:formatCode>General</c:formatCode>
                  <c:ptCount val="20"/>
                  <c:pt idx="2">
                    <c:v>2.3148204508788073</c:v>
                  </c:pt>
                  <c:pt idx="3">
                    <c:v>1.6</c:v>
                  </c:pt>
                  <c:pt idx="4">
                    <c:v>6.1429417491404994</c:v>
                  </c:pt>
                  <c:pt idx="5">
                    <c:v>8.3104993829999998</c:v>
                  </c:pt>
                  <c:pt idx="6">
                    <c:v>7.618425034086771</c:v>
                  </c:pt>
                  <c:pt idx="7">
                    <c:v>5.740580690719943</c:v>
                  </c:pt>
                  <c:pt idx="8">
                    <c:v>6.6308131000000001</c:v>
                  </c:pt>
                  <c:pt idx="9">
                    <c:v>6.7278228279999999</c:v>
                  </c:pt>
                  <c:pt idx="10">
                    <c:v>4.9621903769999998</c:v>
                  </c:pt>
                  <c:pt idx="11">
                    <c:v>4.8552545385413195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%"/>
                    <a:lumOff val="35%"/>
                  </a:schemeClr>
                </a:solidFill>
                <a:round/>
              </a:ln>
              <a:effectLst/>
            </c:spPr>
          </c:errBars>
          <c:cat>
            <c:numRef>
              <c:f>'%Cover2,5,7,CP2Graphs'!$A$110:$A$121</c:f>
              <c:numCache>
                <c:formatCode>General</c:formatCode>
                <c:ptCount val="12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</c:numCache>
            </c:numRef>
          </c:cat>
          <c:val>
            <c:numRef>
              <c:f>'%Cover2,5,7,CP2Graphs'!$E$110:$E$121</c:f>
              <c:numCache>
                <c:formatCode>General</c:formatCode>
                <c:ptCount val="12"/>
                <c:pt idx="2">
                  <c:v>6.416666666666667</c:v>
                </c:pt>
                <c:pt idx="3">
                  <c:v>1.6</c:v>
                </c:pt>
                <c:pt idx="4">
                  <c:v>22.32</c:v>
                </c:pt>
                <c:pt idx="5">
                  <c:v>59.88</c:v>
                </c:pt>
                <c:pt idx="6">
                  <c:v>54.52</c:v>
                </c:pt>
                <c:pt idx="7">
                  <c:v>56.76</c:v>
                </c:pt>
                <c:pt idx="8">
                  <c:v>42.052631580000003</c:v>
                </c:pt>
                <c:pt idx="9">
                  <c:v>60.56</c:v>
                </c:pt>
                <c:pt idx="10">
                  <c:v>33.4</c:v>
                </c:pt>
                <c:pt idx="11">
                  <c:v>21.526315789473685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B8-5248-8A4E-728C95CE8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5387567"/>
        <c:axId val="515007599"/>
      </c:barChart>
      <c:catAx>
        <c:axId val="87538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007599"/>
        <c:crosses val="autoZero"/>
        <c:auto val="1"/>
        <c:lblAlgn val="ctr"/>
        <c:lblOffset val="100"/>
        <c:noMultiLvlLbl val="0"/>
      </c:catAx>
      <c:valAx>
        <c:axId val="51500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387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Native Cover, 2008-2019</a:t>
            </a:r>
          </a:p>
        </c:rich>
      </c:tx>
      <c:layout>
        <c:manualLayout>
          <c:xMode val="edge"/>
          <c:yMode val="edge"/>
          <c:x val="0.44767256533028005"/>
          <c:y val="2.33962419012654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TransectCoverageGraphs!$B$3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TransectCoverageGraphs!$O$4:$O$13</c:f>
                <c:numCache>
                  <c:formatCode>General</c:formatCode>
                  <c:ptCount val="10"/>
                  <c:pt idx="0">
                    <c:v>4.8744640731058837</c:v>
                  </c:pt>
                  <c:pt idx="1">
                    <c:v>6.0022218108519336</c:v>
                  </c:pt>
                  <c:pt idx="2">
                    <c:v>2.208377986969924</c:v>
                  </c:pt>
                  <c:pt idx="3">
                    <c:v>7.2517308278782648</c:v>
                  </c:pt>
                  <c:pt idx="4">
                    <c:v>2.2744376594373099</c:v>
                  </c:pt>
                  <c:pt idx="5">
                    <c:v>5.7120690938864991</c:v>
                  </c:pt>
                  <c:pt idx="6">
                    <c:v>5.9729724593371429</c:v>
                  </c:pt>
                </c:numCache>
              </c:numRef>
            </c:plus>
            <c:minus>
              <c:numRef>
                <c:f>TransectCoverageGraphs!$O$4:$O$13</c:f>
                <c:numCache>
                  <c:formatCode>General</c:formatCode>
                  <c:ptCount val="10"/>
                  <c:pt idx="0">
                    <c:v>4.8744640731058837</c:v>
                  </c:pt>
                  <c:pt idx="1">
                    <c:v>6.0022218108519336</c:v>
                  </c:pt>
                  <c:pt idx="2">
                    <c:v>2.208377986969924</c:v>
                  </c:pt>
                  <c:pt idx="3">
                    <c:v>7.2517308278782648</c:v>
                  </c:pt>
                  <c:pt idx="4">
                    <c:v>2.2744376594373099</c:v>
                  </c:pt>
                  <c:pt idx="5">
                    <c:v>5.7120690938864991</c:v>
                  </c:pt>
                  <c:pt idx="6">
                    <c:v>5.9729724593371429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%"/>
                    <a:lumOff val="35%"/>
                  </a:schemeClr>
                </a:solidFill>
                <a:round/>
              </a:ln>
              <a:effectLst/>
            </c:spPr>
          </c:errBars>
          <c:cat>
            <c:strRef>
              <c:f>TransectCoverageGraphs!$A$4:$A$13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CP1</c:v>
                </c:pt>
                <c:pt idx="9">
                  <c:v>CP2</c:v>
                </c:pt>
              </c:strCache>
            </c:strRef>
          </c:cat>
          <c:val>
            <c:numRef>
              <c:f>TransectCoverageGraphs!$B$4:$B$13</c:f>
              <c:numCache>
                <c:formatCode>General</c:formatCode>
                <c:ptCount val="10"/>
                <c:pt idx="0">
                  <c:v>11.52</c:v>
                </c:pt>
                <c:pt idx="1">
                  <c:v>30.4</c:v>
                </c:pt>
                <c:pt idx="2">
                  <c:v>2.48</c:v>
                </c:pt>
                <c:pt idx="3">
                  <c:v>20.239999999999998</c:v>
                </c:pt>
                <c:pt idx="4">
                  <c:v>6.08</c:v>
                </c:pt>
                <c:pt idx="5">
                  <c:v>28.88</c:v>
                </c:pt>
                <c:pt idx="6">
                  <c:v>28.08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27-E348-AF50-EDA3AC05152A}"/>
            </c:ext>
          </c:extLst>
        </c:ser>
        <c:ser>
          <c:idx val="1"/>
          <c:order val="1"/>
          <c:tx>
            <c:strRef>
              <c:f>TransectCoverageGraphs!$C$3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TransectCoverageGraphs!$P$4:$P$13</c:f>
                <c:numCache>
                  <c:formatCode>General</c:formatCode>
                  <c:ptCount val="10"/>
                  <c:pt idx="0">
                    <c:v>5.2794949253377137</c:v>
                  </c:pt>
                  <c:pt idx="1">
                    <c:v>4.4628540942615036</c:v>
                  </c:pt>
                  <c:pt idx="2">
                    <c:v>2.3137271518771039</c:v>
                  </c:pt>
                  <c:pt idx="3">
                    <c:v>7.141960515152685</c:v>
                  </c:pt>
                  <c:pt idx="4">
                    <c:v>5.3313788085259892</c:v>
                  </c:pt>
                  <c:pt idx="5">
                    <c:v>6.0769839010263418</c:v>
                  </c:pt>
                  <c:pt idx="6">
                    <c:v>3.324655370611115</c:v>
                  </c:pt>
                </c:numCache>
              </c:numRef>
            </c:plus>
            <c:minus>
              <c:numRef>
                <c:f>TransectCoverageGraphs!$P$4:$P$13</c:f>
                <c:numCache>
                  <c:formatCode>General</c:formatCode>
                  <c:ptCount val="10"/>
                  <c:pt idx="0">
                    <c:v>5.2794949253377137</c:v>
                  </c:pt>
                  <c:pt idx="1">
                    <c:v>4.4628540942615036</c:v>
                  </c:pt>
                  <c:pt idx="2">
                    <c:v>2.3137271518771039</c:v>
                  </c:pt>
                  <c:pt idx="3">
                    <c:v>7.141960515152685</c:v>
                  </c:pt>
                  <c:pt idx="4">
                    <c:v>5.3313788085259892</c:v>
                  </c:pt>
                  <c:pt idx="5">
                    <c:v>6.0769839010263418</c:v>
                  </c:pt>
                  <c:pt idx="6">
                    <c:v>3.324655370611115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%"/>
                    <a:lumOff val="35%"/>
                  </a:schemeClr>
                </a:solidFill>
                <a:round/>
              </a:ln>
              <a:effectLst/>
            </c:spPr>
          </c:errBars>
          <c:cat>
            <c:strRef>
              <c:f>TransectCoverageGraphs!$A$4:$A$13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CP1</c:v>
                </c:pt>
                <c:pt idx="9">
                  <c:v>CP2</c:v>
                </c:pt>
              </c:strCache>
            </c:strRef>
          </c:cat>
          <c:val>
            <c:numRef>
              <c:f>TransectCoverageGraphs!$C$4:$C$13</c:f>
              <c:numCache>
                <c:formatCode>General</c:formatCode>
                <c:ptCount val="10"/>
                <c:pt idx="0">
                  <c:v>5.48</c:v>
                </c:pt>
                <c:pt idx="1">
                  <c:v>18.48</c:v>
                </c:pt>
                <c:pt idx="2">
                  <c:v>2.56</c:v>
                </c:pt>
                <c:pt idx="3">
                  <c:v>25.4</c:v>
                </c:pt>
                <c:pt idx="4">
                  <c:v>23.04</c:v>
                </c:pt>
                <c:pt idx="5">
                  <c:v>30.08</c:v>
                </c:pt>
                <c:pt idx="6">
                  <c:v>15.2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27-E348-AF50-EDA3AC05152A}"/>
            </c:ext>
          </c:extLst>
        </c:ser>
        <c:ser>
          <c:idx val="2"/>
          <c:order val="2"/>
          <c:tx>
            <c:strRef>
              <c:f>TransectCoverageGraphs!$D$3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TransectCoverageGraphs!$Q$4:$Q$13</c:f>
                <c:numCache>
                  <c:formatCode>General</c:formatCode>
                  <c:ptCount val="10"/>
                  <c:pt idx="0">
                    <c:v>4.5727453460694703</c:v>
                  </c:pt>
                  <c:pt idx="1">
                    <c:v>4.4757802331718857</c:v>
                  </c:pt>
                  <c:pt idx="2">
                    <c:v>0.77319214103385825</c:v>
                  </c:pt>
                  <c:pt idx="3">
                    <c:v>6.0165582711340617</c:v>
                  </c:pt>
                  <c:pt idx="4">
                    <c:v>7.9452952991883414</c:v>
                  </c:pt>
                  <c:pt idx="5">
                    <c:v>3.7190652395512842</c:v>
                  </c:pt>
                  <c:pt idx="6">
                    <c:v>5.3169401024593181</c:v>
                  </c:pt>
                  <c:pt idx="8">
                    <c:v>5.8228619783022078</c:v>
                  </c:pt>
                  <c:pt idx="9">
                    <c:v>1.5630614933149809</c:v>
                  </c:pt>
                </c:numCache>
              </c:numRef>
            </c:plus>
            <c:minus>
              <c:numRef>
                <c:f>TransectCoverageGraphs!$Q$4:$Q$13</c:f>
                <c:numCache>
                  <c:formatCode>General</c:formatCode>
                  <c:ptCount val="10"/>
                  <c:pt idx="0">
                    <c:v>4.5727453460694703</c:v>
                  </c:pt>
                  <c:pt idx="1">
                    <c:v>4.4757802331718857</c:v>
                  </c:pt>
                  <c:pt idx="2">
                    <c:v>0.77319214103385825</c:v>
                  </c:pt>
                  <c:pt idx="3">
                    <c:v>6.0165582711340617</c:v>
                  </c:pt>
                  <c:pt idx="4">
                    <c:v>7.9452952991883414</c:v>
                  </c:pt>
                  <c:pt idx="5">
                    <c:v>3.7190652395512842</c:v>
                  </c:pt>
                  <c:pt idx="6">
                    <c:v>5.3169401024593181</c:v>
                  </c:pt>
                  <c:pt idx="8">
                    <c:v>5.8228619783022078</c:v>
                  </c:pt>
                  <c:pt idx="9">
                    <c:v>1.5630614933149809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%"/>
                    <a:lumOff val="35%"/>
                  </a:schemeClr>
                </a:solidFill>
                <a:round/>
              </a:ln>
              <a:effectLst/>
            </c:spPr>
          </c:errBars>
          <c:cat>
            <c:strRef>
              <c:f>TransectCoverageGraphs!$A$4:$A$13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CP1</c:v>
                </c:pt>
                <c:pt idx="9">
                  <c:v>CP2</c:v>
                </c:pt>
              </c:strCache>
            </c:strRef>
          </c:cat>
          <c:val>
            <c:numRef>
              <c:f>TransectCoverageGraphs!$D$4:$D$13</c:f>
              <c:numCache>
                <c:formatCode>General</c:formatCode>
                <c:ptCount val="10"/>
                <c:pt idx="0">
                  <c:v>9.6</c:v>
                </c:pt>
                <c:pt idx="1">
                  <c:v>13</c:v>
                </c:pt>
                <c:pt idx="2">
                  <c:v>2.5</c:v>
                </c:pt>
                <c:pt idx="3">
                  <c:v>16.083333333333332</c:v>
                </c:pt>
                <c:pt idx="4">
                  <c:v>71.25</c:v>
                </c:pt>
                <c:pt idx="5">
                  <c:v>27.708333333333332</c:v>
                </c:pt>
                <c:pt idx="6">
                  <c:v>20.041666666666668</c:v>
                </c:pt>
                <c:pt idx="8">
                  <c:v>22.458333333333332</c:v>
                </c:pt>
                <c:pt idx="9">
                  <c:v>3.125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27-E348-AF50-EDA3AC05152A}"/>
            </c:ext>
          </c:extLst>
        </c:ser>
        <c:ser>
          <c:idx val="3"/>
          <c:order val="3"/>
          <c:tx>
            <c:strRef>
              <c:f>TransectCoverageGraphs!$E$3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TransectCoverageGraphs!$R$4:$R$13</c:f>
                <c:numCache>
                  <c:formatCode>General</c:formatCode>
                  <c:ptCount val="10"/>
                  <c:pt idx="0">
                    <c:v>3.66742416417845</c:v>
                  </c:pt>
                  <c:pt idx="1">
                    <c:v>5.3198621536026041</c:v>
                  </c:pt>
                  <c:pt idx="2">
                    <c:v>1.6418282492392435</c:v>
                  </c:pt>
                  <c:pt idx="3">
                    <c:v>6.791003853137866</c:v>
                  </c:pt>
                  <c:pt idx="4">
                    <c:v>6.3874877690685246</c:v>
                  </c:pt>
                  <c:pt idx="5">
                    <c:v>4.6764231345477425</c:v>
                  </c:pt>
                  <c:pt idx="6">
                    <c:v>5.725754680971467</c:v>
                  </c:pt>
                  <c:pt idx="8">
                    <c:v>7.5868306953562641</c:v>
                  </c:pt>
                  <c:pt idx="9">
                    <c:v>3.818062335792856</c:v>
                  </c:pt>
                </c:numCache>
              </c:numRef>
            </c:plus>
            <c:minus>
              <c:numRef>
                <c:f>TransectCoverageGraphs!$R$4:$R$13</c:f>
                <c:numCache>
                  <c:formatCode>General</c:formatCode>
                  <c:ptCount val="10"/>
                  <c:pt idx="0">
                    <c:v>3.66742416417845</c:v>
                  </c:pt>
                  <c:pt idx="1">
                    <c:v>5.3198621536026041</c:v>
                  </c:pt>
                  <c:pt idx="2">
                    <c:v>1.6418282492392435</c:v>
                  </c:pt>
                  <c:pt idx="3">
                    <c:v>6.791003853137866</c:v>
                  </c:pt>
                  <c:pt idx="4">
                    <c:v>6.3874877690685246</c:v>
                  </c:pt>
                  <c:pt idx="5">
                    <c:v>4.6764231345477425</c:v>
                  </c:pt>
                  <c:pt idx="6">
                    <c:v>5.725754680971467</c:v>
                  </c:pt>
                  <c:pt idx="8">
                    <c:v>7.5868306953562641</c:v>
                  </c:pt>
                  <c:pt idx="9">
                    <c:v>3.818062335792856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%"/>
                    <a:lumOff val="35%"/>
                  </a:schemeClr>
                </a:solidFill>
                <a:round/>
              </a:ln>
              <a:effectLst/>
            </c:spPr>
          </c:errBars>
          <c:cat>
            <c:strRef>
              <c:f>TransectCoverageGraphs!$A$4:$A$13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CP1</c:v>
                </c:pt>
                <c:pt idx="9">
                  <c:v>CP2</c:v>
                </c:pt>
              </c:strCache>
            </c:strRef>
          </c:cat>
          <c:val>
            <c:numRef>
              <c:f>TransectCoverageGraphs!$E$4:$E$13</c:f>
              <c:numCache>
                <c:formatCode>General</c:formatCode>
                <c:ptCount val="10"/>
                <c:pt idx="0">
                  <c:v>10.8</c:v>
                </c:pt>
                <c:pt idx="1">
                  <c:v>34.24</c:v>
                </c:pt>
                <c:pt idx="2">
                  <c:v>3.16</c:v>
                </c:pt>
                <c:pt idx="3">
                  <c:v>31.88</c:v>
                </c:pt>
                <c:pt idx="4">
                  <c:v>94.6</c:v>
                </c:pt>
                <c:pt idx="5">
                  <c:v>28.16</c:v>
                </c:pt>
                <c:pt idx="6">
                  <c:v>30.76</c:v>
                </c:pt>
                <c:pt idx="8">
                  <c:v>21.6</c:v>
                </c:pt>
                <c:pt idx="9">
                  <c:v>8.76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27-E348-AF50-EDA3AC05152A}"/>
            </c:ext>
          </c:extLst>
        </c:ser>
        <c:ser>
          <c:idx val="4"/>
          <c:order val="4"/>
          <c:tx>
            <c:strRef>
              <c:f>TransectCoverageGraphs!$F$3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TransectCoverageGraphs!$S$4:$S$13</c:f>
                <c:numCache>
                  <c:formatCode>General</c:formatCode>
                  <c:ptCount val="10"/>
                  <c:pt idx="0">
                    <c:v>4.0301860999214423</c:v>
                  </c:pt>
                  <c:pt idx="1">
                    <c:v>4.9649706276405432</c:v>
                  </c:pt>
                  <c:pt idx="2">
                    <c:v>5.6938563381947036</c:v>
                  </c:pt>
                  <c:pt idx="3">
                    <c:v>5.7443537495526851</c:v>
                  </c:pt>
                  <c:pt idx="4">
                    <c:v>6.6202517575492053</c:v>
                  </c:pt>
                  <c:pt idx="5">
                    <c:v>4.6070670351826513</c:v>
                  </c:pt>
                  <c:pt idx="6">
                    <c:v>4.7651093026988018</c:v>
                  </c:pt>
                  <c:pt idx="8">
                    <c:v>1.3580378001611981</c:v>
                  </c:pt>
                  <c:pt idx="9">
                    <c:v>0.66653331999733267</c:v>
                  </c:pt>
                </c:numCache>
              </c:numRef>
            </c:plus>
            <c:minus>
              <c:numRef>
                <c:f>TransectCoverageGraphs!$S$4:$S$13</c:f>
                <c:numCache>
                  <c:formatCode>General</c:formatCode>
                  <c:ptCount val="10"/>
                  <c:pt idx="0">
                    <c:v>4.0301860999214423</c:v>
                  </c:pt>
                  <c:pt idx="1">
                    <c:v>4.9649706276405432</c:v>
                  </c:pt>
                  <c:pt idx="2">
                    <c:v>5.6938563381947036</c:v>
                  </c:pt>
                  <c:pt idx="3">
                    <c:v>5.7443537495526851</c:v>
                  </c:pt>
                  <c:pt idx="4">
                    <c:v>6.6202517575492053</c:v>
                  </c:pt>
                  <c:pt idx="5">
                    <c:v>4.6070670351826513</c:v>
                  </c:pt>
                  <c:pt idx="6">
                    <c:v>4.7651093026988018</c:v>
                  </c:pt>
                  <c:pt idx="8">
                    <c:v>1.3580378001611981</c:v>
                  </c:pt>
                  <c:pt idx="9">
                    <c:v>0.66653331999733267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%"/>
                    <a:lumOff val="35%"/>
                  </a:schemeClr>
                </a:solidFill>
                <a:round/>
              </a:ln>
              <a:effectLst/>
            </c:spPr>
          </c:errBars>
          <c:cat>
            <c:strRef>
              <c:f>TransectCoverageGraphs!$A$4:$A$13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CP1</c:v>
                </c:pt>
                <c:pt idx="9">
                  <c:v>CP2</c:v>
                </c:pt>
              </c:strCache>
            </c:strRef>
          </c:cat>
          <c:val>
            <c:numRef>
              <c:f>TransectCoverageGraphs!$F$4:$F$13</c:f>
              <c:numCache>
                <c:formatCode>General</c:formatCode>
                <c:ptCount val="10"/>
                <c:pt idx="0">
                  <c:v>12.32</c:v>
                </c:pt>
                <c:pt idx="1">
                  <c:v>21.24</c:v>
                </c:pt>
                <c:pt idx="2">
                  <c:v>26</c:v>
                </c:pt>
                <c:pt idx="3">
                  <c:v>22.24</c:v>
                </c:pt>
                <c:pt idx="4">
                  <c:v>68.88</c:v>
                </c:pt>
                <c:pt idx="5">
                  <c:v>24.72</c:v>
                </c:pt>
                <c:pt idx="6">
                  <c:v>27.64</c:v>
                </c:pt>
                <c:pt idx="8">
                  <c:v>3.24</c:v>
                </c:pt>
                <c:pt idx="9">
                  <c:v>2.76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27-E348-AF50-EDA3AC05152A}"/>
            </c:ext>
          </c:extLst>
        </c:ser>
        <c:ser>
          <c:idx val="5"/>
          <c:order val="5"/>
          <c:tx>
            <c:strRef>
              <c:f>TransectCoverageGraphs!$G$3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TransectCoverageGraphs!$T$4:$T$13</c:f>
                <c:numCache>
                  <c:formatCode>General</c:formatCode>
                  <c:ptCount val="10"/>
                  <c:pt idx="9">
                    <c:v>4.9494107393372264</c:v>
                  </c:pt>
                </c:numCache>
              </c:numRef>
            </c:plus>
            <c:minus>
              <c:numRef>
                <c:f>TransectCoverageGraphs!$T$4:$T$13</c:f>
                <c:numCache>
                  <c:formatCode>General</c:formatCode>
                  <c:ptCount val="10"/>
                  <c:pt idx="9">
                    <c:v>4.9494107393372264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%"/>
                    <a:lumOff val="35%"/>
                  </a:schemeClr>
                </a:solidFill>
                <a:round/>
              </a:ln>
              <a:effectLst/>
            </c:spPr>
          </c:errBars>
          <c:cat>
            <c:strRef>
              <c:f>TransectCoverageGraphs!$A$4:$A$13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CP1</c:v>
                </c:pt>
                <c:pt idx="9">
                  <c:v>CP2</c:v>
                </c:pt>
              </c:strCache>
            </c:strRef>
          </c:cat>
          <c:val>
            <c:numRef>
              <c:f>TransectCoverageGraphs!$G$4:$G$13</c:f>
              <c:numCache>
                <c:formatCode>General</c:formatCode>
                <c:ptCount val="10"/>
                <c:pt idx="9">
                  <c:v>17.8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F27-E348-AF50-EDA3AC05152A}"/>
            </c:ext>
          </c:extLst>
        </c:ser>
        <c:ser>
          <c:idx val="6"/>
          <c:order val="6"/>
          <c:tx>
            <c:strRef>
              <c:f>TransectCoverageGraphs!$H$3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1">
                <a:lumMod val="60%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TransectCoverageGraphs!$U$4:$U$13</c:f>
                <c:numCache>
                  <c:formatCode>General</c:formatCode>
                  <c:ptCount val="10"/>
                  <c:pt idx="9">
                    <c:v>5.0785562252803045</c:v>
                  </c:pt>
                </c:numCache>
              </c:numRef>
            </c:plus>
            <c:minus>
              <c:numRef>
                <c:f>TransectCoverageGraphs!$U$4:$U$13</c:f>
                <c:numCache>
                  <c:formatCode>General</c:formatCode>
                  <c:ptCount val="10"/>
                  <c:pt idx="9">
                    <c:v>5.0785562252803045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%"/>
                    <a:lumOff val="35%"/>
                  </a:schemeClr>
                </a:solidFill>
                <a:round/>
              </a:ln>
              <a:effectLst/>
            </c:spPr>
          </c:errBars>
          <c:cat>
            <c:strRef>
              <c:f>TransectCoverageGraphs!$A$4:$A$13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CP1</c:v>
                </c:pt>
                <c:pt idx="9">
                  <c:v>CP2</c:v>
                </c:pt>
              </c:strCache>
            </c:strRef>
          </c:cat>
          <c:val>
            <c:numRef>
              <c:f>TransectCoverageGraphs!$H$4:$H$13</c:f>
              <c:numCache>
                <c:formatCode>General</c:formatCode>
                <c:ptCount val="10"/>
                <c:pt idx="9">
                  <c:v>19.72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F27-E348-AF50-EDA3AC05152A}"/>
            </c:ext>
          </c:extLst>
        </c:ser>
        <c:ser>
          <c:idx val="7"/>
          <c:order val="7"/>
          <c:tx>
            <c:strRef>
              <c:f>TransectCoverageGraphs!$I$3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2">
                <a:lumMod val="60%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TransectCoverageGraphs!$V$4:$V$13</c:f>
                <c:numCache>
                  <c:formatCode>General</c:formatCode>
                  <c:ptCount val="10"/>
                  <c:pt idx="0">
                    <c:v>4.2312649999999996</c:v>
                  </c:pt>
                  <c:pt idx="1">
                    <c:v>8.2983934189999999</c:v>
                  </c:pt>
                  <c:pt idx="2">
                    <c:v>2.4639259999999998</c:v>
                  </c:pt>
                  <c:pt idx="3">
                    <c:v>5.9784949999999997</c:v>
                  </c:pt>
                  <c:pt idx="4">
                    <c:v>5.2668780000000002</c:v>
                  </c:pt>
                  <c:pt idx="5">
                    <c:v>5.4074023340000004</c:v>
                  </c:pt>
                  <c:pt idx="7">
                    <c:v>6.5085450890000001</c:v>
                  </c:pt>
                  <c:pt idx="8">
                    <c:v>0.28118795611950853</c:v>
                  </c:pt>
                  <c:pt idx="9">
                    <c:v>5.2187099299858897</c:v>
                  </c:pt>
                </c:numCache>
              </c:numRef>
            </c:plus>
            <c:minus>
              <c:numRef>
                <c:f>TransectCoverageGraphs!$V$4:$V$13</c:f>
                <c:numCache>
                  <c:formatCode>General</c:formatCode>
                  <c:ptCount val="10"/>
                  <c:pt idx="0">
                    <c:v>4.2312649999999996</c:v>
                  </c:pt>
                  <c:pt idx="1">
                    <c:v>8.2983934189999999</c:v>
                  </c:pt>
                  <c:pt idx="2">
                    <c:v>2.4639259999999998</c:v>
                  </c:pt>
                  <c:pt idx="3">
                    <c:v>5.9784949999999997</c:v>
                  </c:pt>
                  <c:pt idx="4">
                    <c:v>5.2668780000000002</c:v>
                  </c:pt>
                  <c:pt idx="5">
                    <c:v>5.4074023340000004</c:v>
                  </c:pt>
                  <c:pt idx="7">
                    <c:v>6.5085450890000001</c:v>
                  </c:pt>
                  <c:pt idx="8">
                    <c:v>0.28118795611950853</c:v>
                  </c:pt>
                  <c:pt idx="9">
                    <c:v>5.2187099299858897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%"/>
                    <a:lumOff val="35%"/>
                  </a:schemeClr>
                </a:solidFill>
                <a:round/>
              </a:ln>
              <a:effectLst/>
            </c:spPr>
          </c:errBars>
          <c:cat>
            <c:strRef>
              <c:f>TransectCoverageGraphs!$A$4:$A$13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CP1</c:v>
                </c:pt>
                <c:pt idx="9">
                  <c:v>CP2</c:v>
                </c:pt>
              </c:strCache>
            </c:strRef>
          </c:cat>
          <c:val>
            <c:numRef>
              <c:f>TransectCoverageGraphs!$I$4:$I$13</c:f>
              <c:numCache>
                <c:formatCode>General</c:formatCode>
                <c:ptCount val="10"/>
                <c:pt idx="0">
                  <c:v>10.44</c:v>
                </c:pt>
                <c:pt idx="1">
                  <c:v>46.2</c:v>
                </c:pt>
                <c:pt idx="2">
                  <c:v>5.24</c:v>
                </c:pt>
                <c:pt idx="3">
                  <c:v>14.68</c:v>
                </c:pt>
                <c:pt idx="4">
                  <c:v>45.2</c:v>
                </c:pt>
                <c:pt idx="5">
                  <c:v>16.399999999999999</c:v>
                </c:pt>
                <c:pt idx="7">
                  <c:v>27.529411764705884</c:v>
                </c:pt>
                <c:pt idx="8">
                  <c:v>0.32</c:v>
                </c:pt>
                <c:pt idx="9">
                  <c:v>10.96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F27-E348-AF50-EDA3AC05152A}"/>
            </c:ext>
          </c:extLst>
        </c:ser>
        <c:ser>
          <c:idx val="8"/>
          <c:order val="8"/>
          <c:tx>
            <c:strRef>
              <c:f>TransectCoverageGraphs!$J$3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3">
                <a:lumMod val="60%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TransectCoverageGraphs!$W$4:$W$13</c:f>
                <c:numCache>
                  <c:formatCode>General</c:formatCode>
                  <c:ptCount val="10"/>
                  <c:pt idx="0">
                    <c:v>2.929732639</c:v>
                  </c:pt>
                  <c:pt idx="1">
                    <c:v>6.7762526520000002</c:v>
                  </c:pt>
                  <c:pt idx="2">
                    <c:v>6.1655477989999996</c:v>
                  </c:pt>
                  <c:pt idx="8">
                    <c:v>0.54728137899999996</c:v>
                  </c:pt>
                  <c:pt idx="9">
                    <c:v>5.9301359830000004</c:v>
                  </c:pt>
                </c:numCache>
              </c:numRef>
            </c:plus>
            <c:minus>
              <c:numRef>
                <c:f>TransectCoverageGraphs!$W$4:$W$13</c:f>
                <c:numCache>
                  <c:formatCode>General</c:formatCode>
                  <c:ptCount val="10"/>
                  <c:pt idx="0">
                    <c:v>2.929732639</c:v>
                  </c:pt>
                  <c:pt idx="1">
                    <c:v>6.7762526520000002</c:v>
                  </c:pt>
                  <c:pt idx="2">
                    <c:v>6.1655477989999996</c:v>
                  </c:pt>
                  <c:pt idx="8">
                    <c:v>0.54728137899999996</c:v>
                  </c:pt>
                  <c:pt idx="9">
                    <c:v>5.9301359830000004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%"/>
                    <a:lumOff val="35%"/>
                  </a:schemeClr>
                </a:solidFill>
                <a:round/>
              </a:ln>
              <a:effectLst/>
            </c:spPr>
          </c:errBars>
          <c:cat>
            <c:strRef>
              <c:f>TransectCoverageGraphs!$A$4:$A$13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CP1</c:v>
                </c:pt>
                <c:pt idx="9">
                  <c:v>CP2</c:v>
                </c:pt>
              </c:strCache>
            </c:strRef>
          </c:cat>
          <c:val>
            <c:numRef>
              <c:f>TransectCoverageGraphs!$J$4:$J$13</c:f>
              <c:numCache>
                <c:formatCode>General</c:formatCode>
                <c:ptCount val="10"/>
                <c:pt idx="0">
                  <c:v>6.6</c:v>
                </c:pt>
                <c:pt idx="1">
                  <c:v>34.76</c:v>
                </c:pt>
                <c:pt idx="2">
                  <c:v>79.388888888888886</c:v>
                </c:pt>
                <c:pt idx="8">
                  <c:v>1.1666666670000001</c:v>
                </c:pt>
                <c:pt idx="9">
                  <c:v>11.947368421052632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F27-E348-AF50-EDA3AC05152A}"/>
            </c:ext>
          </c:extLst>
        </c:ser>
        <c:ser>
          <c:idx val="9"/>
          <c:order val="9"/>
          <c:tx>
            <c:strRef>
              <c:f>TransectCoverageGraphs!$K$3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4">
                <a:lumMod val="60%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TransectCoverageGraphs!$X$4:$X$13</c:f>
                <c:numCache>
                  <c:formatCode>General</c:formatCode>
                  <c:ptCount val="10"/>
                  <c:pt idx="0">
                    <c:v>5.7143445240000004</c:v>
                  </c:pt>
                  <c:pt idx="1">
                    <c:v>7.1813926229999998</c:v>
                  </c:pt>
                  <c:pt idx="4">
                    <c:v>7.5888339030000003</c:v>
                  </c:pt>
                  <c:pt idx="5">
                    <c:v>3.7814811910000001</c:v>
                  </c:pt>
                  <c:pt idx="6">
                    <c:v>7.0342021580000003</c:v>
                  </c:pt>
                  <c:pt idx="7">
                    <c:v>3.7938546799999999</c:v>
                  </c:pt>
                  <c:pt idx="8">
                    <c:v>4.9166384179999998</c:v>
                  </c:pt>
                  <c:pt idx="9">
                    <c:v>7.2378818264277651</c:v>
                  </c:pt>
                </c:numCache>
              </c:numRef>
            </c:plus>
            <c:minus>
              <c:numRef>
                <c:f>TransectCoverageGraphs!$X$4:$X$13</c:f>
                <c:numCache>
                  <c:formatCode>General</c:formatCode>
                  <c:ptCount val="10"/>
                  <c:pt idx="0">
                    <c:v>5.7143445240000004</c:v>
                  </c:pt>
                  <c:pt idx="1">
                    <c:v>7.1813926229999998</c:v>
                  </c:pt>
                  <c:pt idx="4">
                    <c:v>7.5888339030000003</c:v>
                  </c:pt>
                  <c:pt idx="5">
                    <c:v>3.7814811910000001</c:v>
                  </c:pt>
                  <c:pt idx="6">
                    <c:v>7.0342021580000003</c:v>
                  </c:pt>
                  <c:pt idx="7">
                    <c:v>3.7938546799999999</c:v>
                  </c:pt>
                  <c:pt idx="8">
                    <c:v>4.9166384179999998</c:v>
                  </c:pt>
                  <c:pt idx="9">
                    <c:v>7.2378818264277651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%"/>
                    <a:lumOff val="35%"/>
                  </a:schemeClr>
                </a:solidFill>
                <a:round/>
              </a:ln>
              <a:effectLst/>
            </c:spPr>
          </c:errBars>
          <c:cat>
            <c:strRef>
              <c:f>TransectCoverageGraphs!$A$4:$A$13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CP1</c:v>
                </c:pt>
                <c:pt idx="9">
                  <c:v>CP2</c:v>
                </c:pt>
              </c:strCache>
            </c:strRef>
          </c:cat>
          <c:val>
            <c:numRef>
              <c:f>TransectCoverageGraphs!$K$4:$K$13</c:f>
              <c:numCache>
                <c:formatCode>General</c:formatCode>
                <c:ptCount val="10"/>
                <c:pt idx="0">
                  <c:v>23.52</c:v>
                </c:pt>
                <c:pt idx="1">
                  <c:v>47.68</c:v>
                </c:pt>
                <c:pt idx="4">
                  <c:v>52.52</c:v>
                </c:pt>
                <c:pt idx="5">
                  <c:v>18.36</c:v>
                </c:pt>
                <c:pt idx="6">
                  <c:v>76.400000000000006</c:v>
                </c:pt>
                <c:pt idx="7">
                  <c:v>88.6</c:v>
                </c:pt>
                <c:pt idx="8">
                  <c:v>17.8</c:v>
                </c:pt>
                <c:pt idx="9">
                  <c:v>44.44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F27-E348-AF50-EDA3AC05152A}"/>
            </c:ext>
          </c:extLst>
        </c:ser>
        <c:ser>
          <c:idx val="10"/>
          <c:order val="10"/>
          <c:tx>
            <c:strRef>
              <c:f>TransectCoverageGraphs!$L$3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5">
                <a:lumMod val="60%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TransectCoverageGraphs!$Y$4:$Y$13</c:f>
                <c:numCache>
                  <c:formatCode>General</c:formatCode>
                  <c:ptCount val="10"/>
                  <c:pt idx="0">
                    <c:v>2.0054259729999999</c:v>
                  </c:pt>
                  <c:pt idx="1">
                    <c:v>4.9064311539999999</c:v>
                  </c:pt>
                  <c:pt idx="3">
                    <c:v>6.0937126069999996</c:v>
                  </c:pt>
                  <c:pt idx="4">
                    <c:v>6.9265383370000002</c:v>
                  </c:pt>
                  <c:pt idx="5">
                    <c:v>1.9364916729999999</c:v>
                  </c:pt>
                  <c:pt idx="6">
                    <c:v>5.7131427429999997</c:v>
                  </c:pt>
                  <c:pt idx="7">
                    <c:v>5.8493532410000002</c:v>
                  </c:pt>
                  <c:pt idx="8">
                    <c:v>3.5032746590000001</c:v>
                  </c:pt>
                  <c:pt idx="9">
                    <c:v>4.8151427809999996</c:v>
                  </c:pt>
                </c:numCache>
              </c:numRef>
            </c:plus>
            <c:minus>
              <c:numRef>
                <c:f>TransectCoverageGraphs!$Y$4:$Y$13</c:f>
                <c:numCache>
                  <c:formatCode>General</c:formatCode>
                  <c:ptCount val="10"/>
                  <c:pt idx="0">
                    <c:v>2.0054259729999999</c:v>
                  </c:pt>
                  <c:pt idx="1">
                    <c:v>4.9064311539999999</c:v>
                  </c:pt>
                  <c:pt idx="3">
                    <c:v>6.0937126069999996</c:v>
                  </c:pt>
                  <c:pt idx="4">
                    <c:v>6.9265383370000002</c:v>
                  </c:pt>
                  <c:pt idx="5">
                    <c:v>1.9364916729999999</c:v>
                  </c:pt>
                  <c:pt idx="6">
                    <c:v>5.7131427429999997</c:v>
                  </c:pt>
                  <c:pt idx="7">
                    <c:v>5.8493532410000002</c:v>
                  </c:pt>
                  <c:pt idx="8">
                    <c:v>3.5032746590000001</c:v>
                  </c:pt>
                  <c:pt idx="9">
                    <c:v>4.8151427809999996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%"/>
                    <a:lumOff val="35%"/>
                  </a:schemeClr>
                </a:solidFill>
                <a:round/>
              </a:ln>
              <a:effectLst/>
            </c:spPr>
          </c:errBars>
          <c:cat>
            <c:strRef>
              <c:f>TransectCoverageGraphs!$A$4:$A$13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CP1</c:v>
                </c:pt>
                <c:pt idx="9">
                  <c:v>CP2</c:v>
                </c:pt>
              </c:strCache>
            </c:strRef>
          </c:cat>
          <c:val>
            <c:numRef>
              <c:f>TransectCoverageGraphs!$L$4:$L$13</c:f>
              <c:numCache>
                <c:formatCode>General</c:formatCode>
                <c:ptCount val="10"/>
                <c:pt idx="0">
                  <c:v>7.72</c:v>
                </c:pt>
                <c:pt idx="1">
                  <c:v>24.08</c:v>
                </c:pt>
                <c:pt idx="3">
                  <c:v>23.6</c:v>
                </c:pt>
                <c:pt idx="4">
                  <c:v>69.44</c:v>
                </c:pt>
                <c:pt idx="5">
                  <c:v>11</c:v>
                </c:pt>
                <c:pt idx="6">
                  <c:v>57.2</c:v>
                </c:pt>
                <c:pt idx="7">
                  <c:v>66.040000000000006</c:v>
                </c:pt>
                <c:pt idx="8">
                  <c:v>13.36</c:v>
                </c:pt>
                <c:pt idx="9">
                  <c:v>71.16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F27-E348-AF50-EDA3AC05152A}"/>
            </c:ext>
          </c:extLst>
        </c:ser>
        <c:ser>
          <c:idx val="11"/>
          <c:order val="11"/>
          <c:tx>
            <c:strRef>
              <c:f>TransectCoverageGraphs!$M$3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6">
                <a:lumMod val="60%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TransectCoverageGraphs!$Z$4:$Z$13</c:f>
                <c:numCache>
                  <c:formatCode>General</c:formatCode>
                  <c:ptCount val="10"/>
                  <c:pt idx="0">
                    <c:v>6.8207894900595694</c:v>
                  </c:pt>
                  <c:pt idx="1">
                    <c:v>4.1710889697149005</c:v>
                  </c:pt>
                  <c:pt idx="3">
                    <c:v>5.0217677425886791</c:v>
                  </c:pt>
                  <c:pt idx="4">
                    <c:v>4.2997249974878162</c:v>
                  </c:pt>
                  <c:pt idx="5">
                    <c:v>2.7584814097389074</c:v>
                  </c:pt>
                  <c:pt idx="6">
                    <c:v>4.4213386314687142</c:v>
                  </c:pt>
                  <c:pt idx="7">
                    <c:v>3.2640874171300411</c:v>
                  </c:pt>
                  <c:pt idx="8">
                    <c:v>4.7390543277366843</c:v>
                  </c:pt>
                  <c:pt idx="9">
                    <c:v>3.9421231152750194</c:v>
                  </c:pt>
                </c:numCache>
              </c:numRef>
            </c:plus>
            <c:minus>
              <c:numRef>
                <c:f>TransectCoverageGraphs!$Z$4:$Z$13</c:f>
                <c:numCache>
                  <c:formatCode>General</c:formatCode>
                  <c:ptCount val="10"/>
                  <c:pt idx="0">
                    <c:v>6.8207894900595694</c:v>
                  </c:pt>
                  <c:pt idx="1">
                    <c:v>4.1710889697149005</c:v>
                  </c:pt>
                  <c:pt idx="3">
                    <c:v>5.0217677425886791</c:v>
                  </c:pt>
                  <c:pt idx="4">
                    <c:v>4.2997249974878162</c:v>
                  </c:pt>
                  <c:pt idx="5">
                    <c:v>2.7584814097389074</c:v>
                  </c:pt>
                  <c:pt idx="6">
                    <c:v>4.4213386314687142</c:v>
                  </c:pt>
                  <c:pt idx="7">
                    <c:v>3.2640874171300411</c:v>
                  </c:pt>
                  <c:pt idx="8">
                    <c:v>4.7390543277366843</c:v>
                  </c:pt>
                  <c:pt idx="9">
                    <c:v>3.9421231152750194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%"/>
                    <a:lumOff val="35%"/>
                  </a:schemeClr>
                </a:solidFill>
                <a:round/>
              </a:ln>
              <a:effectLst/>
            </c:spPr>
          </c:errBars>
          <c:cat>
            <c:strRef>
              <c:f>TransectCoverageGraphs!$A$4:$A$13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CP1</c:v>
                </c:pt>
                <c:pt idx="9">
                  <c:v>CP2</c:v>
                </c:pt>
              </c:strCache>
            </c:strRef>
          </c:cat>
          <c:val>
            <c:numRef>
              <c:f>TransectCoverageGraphs!$M$4:$M$13</c:f>
              <c:numCache>
                <c:formatCode>General</c:formatCode>
                <c:ptCount val="10"/>
                <c:pt idx="0">
                  <c:v>39.571428571428569</c:v>
                </c:pt>
                <c:pt idx="1">
                  <c:v>41.2</c:v>
                </c:pt>
                <c:pt idx="3">
                  <c:v>38.200000000000003</c:v>
                </c:pt>
                <c:pt idx="4">
                  <c:v>73.857142857142861</c:v>
                </c:pt>
                <c:pt idx="5">
                  <c:v>15.171428571428571</c:v>
                </c:pt>
                <c:pt idx="6">
                  <c:v>76.400000000000006</c:v>
                </c:pt>
                <c:pt idx="7">
                  <c:v>93.24</c:v>
                </c:pt>
                <c:pt idx="8">
                  <c:v>27.631578947368421</c:v>
                </c:pt>
                <c:pt idx="9">
                  <c:v>76.184210526315795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F27-E348-AF50-EDA3AC051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7763456"/>
        <c:axId val="2067114864"/>
      </c:barChart>
      <c:catAx>
        <c:axId val="206776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114864"/>
        <c:crosses val="autoZero"/>
        <c:auto val="1"/>
        <c:lblAlgn val="ctr"/>
        <c:lblOffset val="100"/>
        <c:noMultiLvlLbl val="0"/>
      </c:catAx>
      <c:valAx>
        <c:axId val="206711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76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Non Native Cover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TransectCoverageGraphs!$B$44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TransectCoverageGraphs!$O$45:$O$54</c:f>
                <c:numCache>
                  <c:formatCode>General</c:formatCode>
                  <c:ptCount val="10"/>
                  <c:pt idx="0">
                    <c:v>10.024722772559185</c:v>
                  </c:pt>
                  <c:pt idx="1">
                    <c:v>5.0807873405605175</c:v>
                  </c:pt>
                  <c:pt idx="2">
                    <c:v>7.9795405047325065</c:v>
                  </c:pt>
                  <c:pt idx="3">
                    <c:v>7.5674125917207222</c:v>
                  </c:pt>
                  <c:pt idx="4">
                    <c:v>4.0219066788444184</c:v>
                  </c:pt>
                  <c:pt idx="5">
                    <c:v>5.1835894899191253</c:v>
                  </c:pt>
                  <c:pt idx="6">
                    <c:v>4.8512266490033245</c:v>
                  </c:pt>
                </c:numCache>
              </c:numRef>
            </c:plus>
            <c:minus>
              <c:numRef>
                <c:f>TransectCoverageGraphs!$O$45:$O$54</c:f>
                <c:numCache>
                  <c:formatCode>General</c:formatCode>
                  <c:ptCount val="10"/>
                  <c:pt idx="0">
                    <c:v>10.024722772559185</c:v>
                  </c:pt>
                  <c:pt idx="1">
                    <c:v>5.0807873405605175</c:v>
                  </c:pt>
                  <c:pt idx="2">
                    <c:v>7.9795405047325065</c:v>
                  </c:pt>
                  <c:pt idx="3">
                    <c:v>7.5674125917207222</c:v>
                  </c:pt>
                  <c:pt idx="4">
                    <c:v>4.0219066788444184</c:v>
                  </c:pt>
                  <c:pt idx="5">
                    <c:v>5.1835894899191253</c:v>
                  </c:pt>
                  <c:pt idx="6">
                    <c:v>4.8512266490033245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%"/>
                    <a:lumOff val="35%"/>
                  </a:schemeClr>
                </a:solidFill>
                <a:round/>
              </a:ln>
              <a:effectLst/>
            </c:spPr>
          </c:errBars>
          <c:cat>
            <c:strRef>
              <c:f>TransectCoverageGraphs!$A$45:$A$54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CP1</c:v>
                </c:pt>
                <c:pt idx="9">
                  <c:v>CP2</c:v>
                </c:pt>
              </c:strCache>
            </c:strRef>
          </c:cat>
          <c:val>
            <c:numRef>
              <c:f>TransectCoverageGraphs!$B$45:$B$54</c:f>
              <c:numCache>
                <c:formatCode>General</c:formatCode>
                <c:ptCount val="10"/>
                <c:pt idx="0">
                  <c:v>155.28</c:v>
                </c:pt>
                <c:pt idx="1">
                  <c:v>102.88</c:v>
                </c:pt>
                <c:pt idx="2">
                  <c:v>109.08</c:v>
                </c:pt>
                <c:pt idx="3">
                  <c:v>87.68</c:v>
                </c:pt>
                <c:pt idx="4">
                  <c:v>88.32</c:v>
                </c:pt>
                <c:pt idx="5">
                  <c:v>99.64</c:v>
                </c:pt>
                <c:pt idx="6">
                  <c:v>97.12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80-C144-8049-CB5710DFE125}"/>
            </c:ext>
          </c:extLst>
        </c:ser>
        <c:ser>
          <c:idx val="1"/>
          <c:order val="1"/>
          <c:tx>
            <c:strRef>
              <c:f>TransectCoverageGraphs!$C$44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TransectCoverageGraphs!$P$45:$P$54</c:f>
                <c:numCache>
                  <c:formatCode>General</c:formatCode>
                  <c:ptCount val="10"/>
                  <c:pt idx="0">
                    <c:v>8.2935718079325333</c:v>
                  </c:pt>
                  <c:pt idx="1">
                    <c:v>4.4940256637748162</c:v>
                  </c:pt>
                  <c:pt idx="2">
                    <c:v>5.8446784913001526</c:v>
                  </c:pt>
                  <c:pt idx="3">
                    <c:v>7.3226771060862728</c:v>
                  </c:pt>
                  <c:pt idx="4">
                    <c:v>2.0206599581984763</c:v>
                  </c:pt>
                  <c:pt idx="5">
                    <c:v>4.5770004733813732</c:v>
                  </c:pt>
                  <c:pt idx="6">
                    <c:v>3.64550865220937</c:v>
                  </c:pt>
                </c:numCache>
              </c:numRef>
            </c:plus>
            <c:minus>
              <c:numRef>
                <c:f>TransectCoverageGraphs!$P$45:$P$54</c:f>
                <c:numCache>
                  <c:formatCode>General</c:formatCode>
                  <c:ptCount val="10"/>
                  <c:pt idx="0">
                    <c:v>8.2935718079325333</c:v>
                  </c:pt>
                  <c:pt idx="1">
                    <c:v>4.4940256637748162</c:v>
                  </c:pt>
                  <c:pt idx="2">
                    <c:v>5.8446784913001526</c:v>
                  </c:pt>
                  <c:pt idx="3">
                    <c:v>7.3226771060862728</c:v>
                  </c:pt>
                  <c:pt idx="4">
                    <c:v>2.0206599581984763</c:v>
                  </c:pt>
                  <c:pt idx="5">
                    <c:v>4.5770004733813732</c:v>
                  </c:pt>
                  <c:pt idx="6">
                    <c:v>3.64550865220937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%"/>
                    <a:lumOff val="35%"/>
                  </a:schemeClr>
                </a:solidFill>
                <a:round/>
              </a:ln>
              <a:effectLst/>
            </c:spPr>
          </c:errBars>
          <c:cat>
            <c:strRef>
              <c:f>TransectCoverageGraphs!$A$45:$A$54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CP1</c:v>
                </c:pt>
                <c:pt idx="9">
                  <c:v>CP2</c:v>
                </c:pt>
              </c:strCache>
            </c:strRef>
          </c:cat>
          <c:val>
            <c:numRef>
              <c:f>TransectCoverageGraphs!$C$45:$C$54</c:f>
              <c:numCache>
                <c:formatCode>General</c:formatCode>
                <c:ptCount val="10"/>
                <c:pt idx="0">
                  <c:v>120.2</c:v>
                </c:pt>
                <c:pt idx="1">
                  <c:v>97.64</c:v>
                </c:pt>
                <c:pt idx="2">
                  <c:v>117.44</c:v>
                </c:pt>
                <c:pt idx="3">
                  <c:v>112.96</c:v>
                </c:pt>
                <c:pt idx="4">
                  <c:v>11.08</c:v>
                </c:pt>
                <c:pt idx="5">
                  <c:v>115.16</c:v>
                </c:pt>
                <c:pt idx="6">
                  <c:v>109.08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80-C144-8049-CB5710DFE125}"/>
            </c:ext>
          </c:extLst>
        </c:ser>
        <c:ser>
          <c:idx val="2"/>
          <c:order val="2"/>
          <c:tx>
            <c:strRef>
              <c:f>TransectCoverageGraphs!$D$44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TransectCoverageGraphs!$Q$45:$Q$54</c:f>
                <c:numCache>
                  <c:formatCode>General</c:formatCode>
                  <c:ptCount val="10"/>
                  <c:pt idx="0">
                    <c:v>6.7814747658602972</c:v>
                  </c:pt>
                  <c:pt idx="1">
                    <c:v>5.8799123773418085</c:v>
                  </c:pt>
                  <c:pt idx="2">
                    <c:v>5.8869110421644262</c:v>
                  </c:pt>
                  <c:pt idx="3">
                    <c:v>8.5613550047237403</c:v>
                  </c:pt>
                  <c:pt idx="4">
                    <c:v>0.69743318208862204</c:v>
                  </c:pt>
                  <c:pt idx="5">
                    <c:v>3.5861444147280297</c:v>
                  </c:pt>
                  <c:pt idx="6">
                    <c:v>5.517730533611247</c:v>
                  </c:pt>
                  <c:pt idx="8">
                    <c:v>5.5522265086088263</c:v>
                  </c:pt>
                  <c:pt idx="9">
                    <c:v>2.1796572659712923</c:v>
                  </c:pt>
                </c:numCache>
              </c:numRef>
            </c:plus>
            <c:minus>
              <c:numRef>
                <c:f>TransectCoverageGraphs!$Q$45:$Q$54</c:f>
                <c:numCache>
                  <c:formatCode>General</c:formatCode>
                  <c:ptCount val="10"/>
                  <c:pt idx="0">
                    <c:v>6.7814747658602972</c:v>
                  </c:pt>
                  <c:pt idx="1">
                    <c:v>5.8799123773418085</c:v>
                  </c:pt>
                  <c:pt idx="2">
                    <c:v>5.8869110421644262</c:v>
                  </c:pt>
                  <c:pt idx="3">
                    <c:v>8.5613550047237403</c:v>
                  </c:pt>
                  <c:pt idx="4">
                    <c:v>0.69743318208862204</c:v>
                  </c:pt>
                  <c:pt idx="5">
                    <c:v>3.5861444147280297</c:v>
                  </c:pt>
                  <c:pt idx="6">
                    <c:v>5.517730533611247</c:v>
                  </c:pt>
                  <c:pt idx="8">
                    <c:v>5.5522265086088263</c:v>
                  </c:pt>
                  <c:pt idx="9">
                    <c:v>2.1796572659712923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%"/>
                    <a:lumOff val="35%"/>
                  </a:schemeClr>
                </a:solidFill>
                <a:round/>
              </a:ln>
              <a:effectLst/>
            </c:spPr>
          </c:errBars>
          <c:cat>
            <c:strRef>
              <c:f>TransectCoverageGraphs!$A$45:$A$54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CP1</c:v>
                </c:pt>
                <c:pt idx="9">
                  <c:v>CP2</c:v>
                </c:pt>
              </c:strCache>
            </c:strRef>
          </c:cat>
          <c:val>
            <c:numRef>
              <c:f>TransectCoverageGraphs!$D$45:$D$54</c:f>
              <c:numCache>
                <c:formatCode>General</c:formatCode>
                <c:ptCount val="10"/>
                <c:pt idx="0">
                  <c:v>111.28</c:v>
                </c:pt>
                <c:pt idx="1">
                  <c:v>104.75</c:v>
                </c:pt>
                <c:pt idx="2">
                  <c:v>123.45833333333333</c:v>
                </c:pt>
                <c:pt idx="3">
                  <c:v>96.083333333333329</c:v>
                </c:pt>
                <c:pt idx="4">
                  <c:v>1.75</c:v>
                </c:pt>
                <c:pt idx="5">
                  <c:v>102.70833333333333</c:v>
                </c:pt>
                <c:pt idx="6">
                  <c:v>104.58333333333333</c:v>
                </c:pt>
                <c:pt idx="8">
                  <c:v>82.875</c:v>
                </c:pt>
                <c:pt idx="9">
                  <c:v>103.25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80-C144-8049-CB5710DFE125}"/>
            </c:ext>
          </c:extLst>
        </c:ser>
        <c:ser>
          <c:idx val="3"/>
          <c:order val="3"/>
          <c:tx>
            <c:strRef>
              <c:f>TransectCoverageGraphs!$E$44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TransectCoverageGraphs!$R$45:$R$54</c:f>
                <c:numCache>
                  <c:formatCode>General</c:formatCode>
                  <c:ptCount val="10"/>
                  <c:pt idx="0">
                    <c:v>6.9768665363948781</c:v>
                  </c:pt>
                  <c:pt idx="1">
                    <c:v>3.7194623267348765</c:v>
                  </c:pt>
                  <c:pt idx="2">
                    <c:v>7.0112576142467713</c:v>
                  </c:pt>
                  <c:pt idx="3">
                    <c:v>6.2362702528568059</c:v>
                  </c:pt>
                  <c:pt idx="4">
                    <c:v>3.7491865784460501</c:v>
                  </c:pt>
                  <c:pt idx="5">
                    <c:v>4.8476386003909173</c:v>
                  </c:pt>
                  <c:pt idx="6">
                    <c:v>4.0928718523794494</c:v>
                  </c:pt>
                  <c:pt idx="8">
                    <c:v>8.1647861780534896</c:v>
                  </c:pt>
                  <c:pt idx="9">
                    <c:v>3.1647643408843789</c:v>
                  </c:pt>
                </c:numCache>
              </c:numRef>
            </c:plus>
            <c:minus>
              <c:numRef>
                <c:f>TransectCoverageGraphs!$R$45:$R$54</c:f>
                <c:numCache>
                  <c:formatCode>General</c:formatCode>
                  <c:ptCount val="10"/>
                  <c:pt idx="0">
                    <c:v>6.9768665363948781</c:v>
                  </c:pt>
                  <c:pt idx="1">
                    <c:v>3.7194623267348765</c:v>
                  </c:pt>
                  <c:pt idx="2">
                    <c:v>7.0112576142467713</c:v>
                  </c:pt>
                  <c:pt idx="3">
                    <c:v>6.2362702528568059</c:v>
                  </c:pt>
                  <c:pt idx="4">
                    <c:v>3.7491865784460501</c:v>
                  </c:pt>
                  <c:pt idx="5">
                    <c:v>4.8476386003909173</c:v>
                  </c:pt>
                  <c:pt idx="6">
                    <c:v>4.0928718523794494</c:v>
                  </c:pt>
                  <c:pt idx="8">
                    <c:v>8.1647861780534896</c:v>
                  </c:pt>
                  <c:pt idx="9">
                    <c:v>3.1647643408843789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%"/>
                    <a:lumOff val="35%"/>
                  </a:schemeClr>
                </a:solidFill>
                <a:round/>
              </a:ln>
              <a:effectLst/>
            </c:spPr>
          </c:errBars>
          <c:cat>
            <c:strRef>
              <c:f>TransectCoverageGraphs!$A$45:$A$54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CP1</c:v>
                </c:pt>
                <c:pt idx="9">
                  <c:v>CP2</c:v>
                </c:pt>
              </c:strCache>
            </c:strRef>
          </c:cat>
          <c:val>
            <c:numRef>
              <c:f>TransectCoverageGraphs!$E$45:$E$54</c:f>
              <c:numCache>
                <c:formatCode>General</c:formatCode>
                <c:ptCount val="10"/>
                <c:pt idx="0">
                  <c:v>104.4</c:v>
                </c:pt>
                <c:pt idx="1">
                  <c:v>99.12</c:v>
                </c:pt>
                <c:pt idx="2">
                  <c:v>56.88</c:v>
                </c:pt>
                <c:pt idx="3">
                  <c:v>91.12</c:v>
                </c:pt>
                <c:pt idx="4">
                  <c:v>10.92</c:v>
                </c:pt>
                <c:pt idx="5">
                  <c:v>87.36</c:v>
                </c:pt>
                <c:pt idx="6">
                  <c:v>84.96</c:v>
                </c:pt>
                <c:pt idx="8">
                  <c:v>75.48</c:v>
                </c:pt>
                <c:pt idx="9">
                  <c:v>115.32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80-C144-8049-CB5710DFE125}"/>
            </c:ext>
          </c:extLst>
        </c:ser>
        <c:ser>
          <c:idx val="4"/>
          <c:order val="4"/>
          <c:tx>
            <c:strRef>
              <c:f>TransectCoverageGraphs!$F$44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TransectCoverageGraphs!$S$45:$S$54</c:f>
                <c:numCache>
                  <c:formatCode>General</c:formatCode>
                  <c:ptCount val="10"/>
                  <c:pt idx="0">
                    <c:v>6.3250085638940714</c:v>
                  </c:pt>
                  <c:pt idx="1">
                    <c:v>3.6538199189341531</c:v>
                  </c:pt>
                  <c:pt idx="2">
                    <c:v>11.30889325560493</c:v>
                  </c:pt>
                  <c:pt idx="3">
                    <c:v>7.2163425639308425</c:v>
                  </c:pt>
                  <c:pt idx="4">
                    <c:v>2.2878519765637519</c:v>
                  </c:pt>
                  <c:pt idx="5">
                    <c:v>4.0744406569082203</c:v>
                  </c:pt>
                  <c:pt idx="6">
                    <c:v>4.2922099979691888</c:v>
                  </c:pt>
                  <c:pt idx="8">
                    <c:v>4.0324020963523308</c:v>
                  </c:pt>
                  <c:pt idx="9">
                    <c:v>6.1183548987180094</c:v>
                  </c:pt>
                </c:numCache>
              </c:numRef>
            </c:plus>
            <c:minus>
              <c:numRef>
                <c:f>TransectCoverageGraphs!$S$45:$S$54</c:f>
                <c:numCache>
                  <c:formatCode>General</c:formatCode>
                  <c:ptCount val="10"/>
                  <c:pt idx="0">
                    <c:v>6.3250085638940714</c:v>
                  </c:pt>
                  <c:pt idx="1">
                    <c:v>3.6538199189341531</c:v>
                  </c:pt>
                  <c:pt idx="2">
                    <c:v>11.30889325560493</c:v>
                  </c:pt>
                  <c:pt idx="3">
                    <c:v>7.2163425639308425</c:v>
                  </c:pt>
                  <c:pt idx="4">
                    <c:v>2.2878519765637519</c:v>
                  </c:pt>
                  <c:pt idx="5">
                    <c:v>4.0744406569082203</c:v>
                  </c:pt>
                  <c:pt idx="6">
                    <c:v>4.2922099979691888</c:v>
                  </c:pt>
                  <c:pt idx="8">
                    <c:v>4.0324020963523308</c:v>
                  </c:pt>
                  <c:pt idx="9">
                    <c:v>6.1183548987180094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%"/>
                    <a:lumOff val="35%"/>
                  </a:schemeClr>
                </a:solidFill>
                <a:round/>
              </a:ln>
              <a:effectLst/>
            </c:spPr>
          </c:errBars>
          <c:cat>
            <c:strRef>
              <c:f>TransectCoverageGraphs!$A$45:$A$54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CP1</c:v>
                </c:pt>
                <c:pt idx="9">
                  <c:v>CP2</c:v>
                </c:pt>
              </c:strCache>
            </c:strRef>
          </c:cat>
          <c:val>
            <c:numRef>
              <c:f>TransectCoverageGraphs!$F$45:$F$54</c:f>
              <c:numCache>
                <c:formatCode>General</c:formatCode>
                <c:ptCount val="10"/>
                <c:pt idx="0">
                  <c:v>94.68</c:v>
                </c:pt>
                <c:pt idx="1">
                  <c:v>86.52</c:v>
                </c:pt>
                <c:pt idx="2">
                  <c:v>85.12</c:v>
                </c:pt>
                <c:pt idx="3">
                  <c:v>93.84</c:v>
                </c:pt>
                <c:pt idx="4">
                  <c:v>7.76</c:v>
                </c:pt>
                <c:pt idx="5">
                  <c:v>87.12</c:v>
                </c:pt>
                <c:pt idx="6">
                  <c:v>95.92</c:v>
                </c:pt>
                <c:pt idx="8">
                  <c:v>84.44</c:v>
                </c:pt>
                <c:pt idx="9">
                  <c:v>79.239999999999995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480-C144-8049-CB5710DFE125}"/>
            </c:ext>
          </c:extLst>
        </c:ser>
        <c:ser>
          <c:idx val="5"/>
          <c:order val="5"/>
          <c:tx>
            <c:strRef>
              <c:f>TransectCoverageGraphs!$G$44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TransectCoverageGraphs!$T$45:$T$54</c:f>
                <c:numCache>
                  <c:formatCode>General</c:formatCode>
                  <c:ptCount val="10"/>
                  <c:pt idx="9">
                    <c:v>7.8088240685351167</c:v>
                  </c:pt>
                </c:numCache>
              </c:numRef>
            </c:plus>
            <c:minus>
              <c:numRef>
                <c:f>TransectCoverageGraphs!$T$45:$T$54</c:f>
                <c:numCache>
                  <c:formatCode>General</c:formatCode>
                  <c:ptCount val="10"/>
                  <c:pt idx="9">
                    <c:v>7.8088240685351167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%"/>
                    <a:lumOff val="35%"/>
                  </a:schemeClr>
                </a:solidFill>
                <a:round/>
              </a:ln>
              <a:effectLst/>
            </c:spPr>
          </c:errBars>
          <c:cat>
            <c:strRef>
              <c:f>TransectCoverageGraphs!$A$45:$A$54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CP1</c:v>
                </c:pt>
                <c:pt idx="9">
                  <c:v>CP2</c:v>
                </c:pt>
              </c:strCache>
            </c:strRef>
          </c:cat>
          <c:val>
            <c:numRef>
              <c:f>TransectCoverageGraphs!$G$45:$G$54</c:f>
              <c:numCache>
                <c:formatCode>General</c:formatCode>
                <c:ptCount val="10"/>
                <c:pt idx="9">
                  <c:v>30.88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480-C144-8049-CB5710DFE125}"/>
            </c:ext>
          </c:extLst>
        </c:ser>
        <c:ser>
          <c:idx val="6"/>
          <c:order val="6"/>
          <c:tx>
            <c:strRef>
              <c:f>TransectCoverageGraphs!$H$44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1">
                <a:lumMod val="60%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TransectCoverageGraphs!$U$45:$U$54</c:f>
                <c:numCache>
                  <c:formatCode>General</c:formatCode>
                  <c:ptCount val="10"/>
                  <c:pt idx="9">
                    <c:v>8.7839854279999994</c:v>
                  </c:pt>
                </c:numCache>
              </c:numRef>
            </c:plus>
            <c:minus>
              <c:numRef>
                <c:f>TransectCoverageGraphs!$U$45:$U$54</c:f>
                <c:numCache>
                  <c:formatCode>General</c:formatCode>
                  <c:ptCount val="10"/>
                  <c:pt idx="9">
                    <c:v>8.7839854279999994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%"/>
                    <a:lumOff val="35%"/>
                  </a:schemeClr>
                </a:solidFill>
                <a:round/>
              </a:ln>
              <a:effectLst/>
            </c:spPr>
          </c:errBars>
          <c:cat>
            <c:strRef>
              <c:f>TransectCoverageGraphs!$A$45:$A$54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CP1</c:v>
                </c:pt>
                <c:pt idx="9">
                  <c:v>CP2</c:v>
                </c:pt>
              </c:strCache>
            </c:strRef>
          </c:cat>
          <c:val>
            <c:numRef>
              <c:f>TransectCoverageGraphs!$H$45:$H$54</c:f>
              <c:numCache>
                <c:formatCode>General</c:formatCode>
                <c:ptCount val="10"/>
                <c:pt idx="9">
                  <c:v>38.28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480-C144-8049-CB5710DFE125}"/>
            </c:ext>
          </c:extLst>
        </c:ser>
        <c:ser>
          <c:idx val="7"/>
          <c:order val="7"/>
          <c:tx>
            <c:strRef>
              <c:f>TransectCoverageGraphs!$I$44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2">
                <a:lumMod val="60%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TransectCoverageGraphs!$V$45:$V$54</c:f>
                <c:numCache>
                  <c:formatCode>General</c:formatCode>
                  <c:ptCount val="10"/>
                  <c:pt idx="0">
                    <c:v>7.0973891910000004</c:v>
                  </c:pt>
                  <c:pt idx="1">
                    <c:v>9.1607859919999992</c:v>
                  </c:pt>
                  <c:pt idx="2">
                    <c:v>7.6390400789999999</c:v>
                  </c:pt>
                  <c:pt idx="3">
                    <c:v>6.8244660000000001</c:v>
                  </c:pt>
                  <c:pt idx="4">
                    <c:v>4.7179520000000004</c:v>
                  </c:pt>
                  <c:pt idx="5">
                    <c:v>5.922015</c:v>
                  </c:pt>
                  <c:pt idx="7">
                    <c:v>0.824579163</c:v>
                  </c:pt>
                  <c:pt idx="8">
                    <c:v>4.3932068772898321</c:v>
                  </c:pt>
                  <c:pt idx="9">
                    <c:v>6.3189872606296653</c:v>
                  </c:pt>
                </c:numCache>
              </c:numRef>
            </c:plus>
            <c:minus>
              <c:numRef>
                <c:f>TransectCoverageGraphs!$V$45:$V$54</c:f>
                <c:numCache>
                  <c:formatCode>General</c:formatCode>
                  <c:ptCount val="10"/>
                  <c:pt idx="0">
                    <c:v>7.0973891910000004</c:v>
                  </c:pt>
                  <c:pt idx="1">
                    <c:v>9.1607859919999992</c:v>
                  </c:pt>
                  <c:pt idx="2">
                    <c:v>7.6390400789999999</c:v>
                  </c:pt>
                  <c:pt idx="3">
                    <c:v>6.8244660000000001</c:v>
                  </c:pt>
                  <c:pt idx="4">
                    <c:v>4.7179520000000004</c:v>
                  </c:pt>
                  <c:pt idx="5">
                    <c:v>5.922015</c:v>
                  </c:pt>
                  <c:pt idx="7">
                    <c:v>0.824579163</c:v>
                  </c:pt>
                  <c:pt idx="8">
                    <c:v>4.3932068772898321</c:v>
                  </c:pt>
                  <c:pt idx="9">
                    <c:v>6.3189872606296653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%"/>
                    <a:lumOff val="35%"/>
                  </a:schemeClr>
                </a:solidFill>
                <a:round/>
              </a:ln>
              <a:effectLst/>
            </c:spPr>
          </c:errBars>
          <c:cat>
            <c:strRef>
              <c:f>TransectCoverageGraphs!$A$45:$A$54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CP1</c:v>
                </c:pt>
                <c:pt idx="9">
                  <c:v>CP2</c:v>
                </c:pt>
              </c:strCache>
            </c:strRef>
          </c:cat>
          <c:val>
            <c:numRef>
              <c:f>TransectCoverageGraphs!$I$45:$I$54</c:f>
              <c:numCache>
                <c:formatCode>General</c:formatCode>
                <c:ptCount val="10"/>
                <c:pt idx="0">
                  <c:v>69.64</c:v>
                </c:pt>
                <c:pt idx="1">
                  <c:v>42.8</c:v>
                </c:pt>
                <c:pt idx="2">
                  <c:v>62.96</c:v>
                </c:pt>
                <c:pt idx="3">
                  <c:v>78.400000000000006</c:v>
                </c:pt>
                <c:pt idx="4">
                  <c:v>26.32</c:v>
                </c:pt>
                <c:pt idx="5">
                  <c:v>95.56</c:v>
                </c:pt>
                <c:pt idx="7">
                  <c:v>0.94117600000000001</c:v>
                </c:pt>
                <c:pt idx="8">
                  <c:v>64.56</c:v>
                </c:pt>
                <c:pt idx="9">
                  <c:v>45.36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480-C144-8049-CB5710DFE125}"/>
            </c:ext>
          </c:extLst>
        </c:ser>
        <c:ser>
          <c:idx val="8"/>
          <c:order val="8"/>
          <c:tx>
            <c:strRef>
              <c:f>TransectCoverageGraphs!$J$44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3">
                <a:lumMod val="60%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TransectCoverageGraphs!$W$45:$W$54</c:f>
                <c:numCache>
                  <c:formatCode>General</c:formatCode>
                  <c:ptCount val="10"/>
                  <c:pt idx="0">
                    <c:v>8.0775656399999995</c:v>
                  </c:pt>
                  <c:pt idx="1">
                    <c:v>6.8019899050000001</c:v>
                  </c:pt>
                  <c:pt idx="8">
                    <c:v>4.0259480679999999</c:v>
                  </c:pt>
                  <c:pt idx="9">
                    <c:v>8.5945934170000005</c:v>
                  </c:pt>
                </c:numCache>
              </c:numRef>
            </c:plus>
            <c:minus>
              <c:numRef>
                <c:f>TransectCoverageGraphs!$W$45:$W$54</c:f>
                <c:numCache>
                  <c:formatCode>General</c:formatCode>
                  <c:ptCount val="10"/>
                  <c:pt idx="0">
                    <c:v>8.0775656399999995</c:v>
                  </c:pt>
                  <c:pt idx="1">
                    <c:v>6.8019899050000001</c:v>
                  </c:pt>
                  <c:pt idx="8">
                    <c:v>4.0259480679999999</c:v>
                  </c:pt>
                  <c:pt idx="9">
                    <c:v>8.5945934170000005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%"/>
                    <a:lumOff val="35%"/>
                  </a:schemeClr>
                </a:solidFill>
                <a:round/>
              </a:ln>
              <a:effectLst/>
            </c:spPr>
          </c:errBars>
          <c:cat>
            <c:strRef>
              <c:f>TransectCoverageGraphs!$A$45:$A$54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CP1</c:v>
                </c:pt>
                <c:pt idx="9">
                  <c:v>CP2</c:v>
                </c:pt>
              </c:strCache>
            </c:strRef>
          </c:cat>
          <c:val>
            <c:numRef>
              <c:f>TransectCoverageGraphs!$J$45:$J$54</c:f>
              <c:numCache>
                <c:formatCode>General</c:formatCode>
                <c:ptCount val="10"/>
                <c:pt idx="0">
                  <c:v>76.52</c:v>
                </c:pt>
                <c:pt idx="1">
                  <c:v>47.48</c:v>
                </c:pt>
                <c:pt idx="2">
                  <c:v>0.16666666666666666</c:v>
                </c:pt>
                <c:pt idx="8">
                  <c:v>80.041666666666671</c:v>
                </c:pt>
                <c:pt idx="9">
                  <c:v>48.842105259999997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480-C144-8049-CB5710DFE125}"/>
            </c:ext>
          </c:extLst>
        </c:ser>
        <c:ser>
          <c:idx val="9"/>
          <c:order val="9"/>
          <c:tx>
            <c:strRef>
              <c:f>TransectCoverageGraphs!$K$44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4">
                <a:lumMod val="60%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TransectCoverageGraphs!$X$45:$X$54</c:f>
                <c:numCache>
                  <c:formatCode>General</c:formatCode>
                  <c:ptCount val="10"/>
                  <c:pt idx="0">
                    <c:v>9.5956448454494172</c:v>
                  </c:pt>
                  <c:pt idx="1">
                    <c:v>6.8433714889999999</c:v>
                  </c:pt>
                  <c:pt idx="4">
                    <c:v>5.2185949579999997</c:v>
                  </c:pt>
                  <c:pt idx="5">
                    <c:v>4.0309304140000002</c:v>
                  </c:pt>
                  <c:pt idx="6">
                    <c:v>6.1873526920000002</c:v>
                  </c:pt>
                  <c:pt idx="7">
                    <c:v>2.2405951590000002</c:v>
                  </c:pt>
                  <c:pt idx="8">
                    <c:v>6.6128662470000004</c:v>
                  </c:pt>
                  <c:pt idx="9">
                    <c:v>2.1284423100000001</c:v>
                  </c:pt>
                </c:numCache>
              </c:numRef>
            </c:plus>
            <c:minus>
              <c:numRef>
                <c:f>TransectCoverageGraphs!$X$45:$X$54</c:f>
                <c:numCache>
                  <c:formatCode>General</c:formatCode>
                  <c:ptCount val="10"/>
                  <c:pt idx="0">
                    <c:v>9.5956448454494172</c:v>
                  </c:pt>
                  <c:pt idx="1">
                    <c:v>6.8433714889999999</c:v>
                  </c:pt>
                  <c:pt idx="4">
                    <c:v>5.2185949579999997</c:v>
                  </c:pt>
                  <c:pt idx="5">
                    <c:v>4.0309304140000002</c:v>
                  </c:pt>
                  <c:pt idx="6">
                    <c:v>6.1873526920000002</c:v>
                  </c:pt>
                  <c:pt idx="7">
                    <c:v>2.2405951590000002</c:v>
                  </c:pt>
                  <c:pt idx="8">
                    <c:v>6.6128662470000004</c:v>
                  </c:pt>
                  <c:pt idx="9">
                    <c:v>2.1284423100000001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%"/>
                    <a:lumOff val="35%"/>
                  </a:schemeClr>
                </a:solidFill>
                <a:round/>
              </a:ln>
              <a:effectLst/>
            </c:spPr>
          </c:errBars>
          <c:cat>
            <c:strRef>
              <c:f>TransectCoverageGraphs!$A$45:$A$54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CP1</c:v>
                </c:pt>
                <c:pt idx="9">
                  <c:v>CP2</c:v>
                </c:pt>
              </c:strCache>
            </c:strRef>
          </c:cat>
          <c:val>
            <c:numRef>
              <c:f>TransectCoverageGraphs!$K$45:$K$54</c:f>
              <c:numCache>
                <c:formatCode>General</c:formatCode>
                <c:ptCount val="10"/>
                <c:pt idx="0">
                  <c:v>79.92</c:v>
                </c:pt>
                <c:pt idx="1">
                  <c:v>41.28</c:v>
                </c:pt>
                <c:pt idx="4">
                  <c:v>23.52</c:v>
                </c:pt>
                <c:pt idx="5">
                  <c:v>81.72</c:v>
                </c:pt>
                <c:pt idx="6">
                  <c:v>10</c:v>
                </c:pt>
                <c:pt idx="7">
                  <c:v>6.44</c:v>
                </c:pt>
                <c:pt idx="8">
                  <c:v>68.2</c:v>
                </c:pt>
                <c:pt idx="9">
                  <c:v>3.44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480-C144-8049-CB5710DFE125}"/>
            </c:ext>
          </c:extLst>
        </c:ser>
        <c:ser>
          <c:idx val="10"/>
          <c:order val="10"/>
          <c:tx>
            <c:strRef>
              <c:f>TransectCoverageGraphs!$L$44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5">
                <a:lumMod val="60%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TransectCoverageGraphs!$Y$45:$Y$54</c:f>
                <c:numCache>
                  <c:formatCode>General</c:formatCode>
                  <c:ptCount val="10"/>
                  <c:pt idx="0">
                    <c:v>4.3194598429999997</c:v>
                  </c:pt>
                  <c:pt idx="1">
                    <c:v>4.4066918810000004</c:v>
                  </c:pt>
                  <c:pt idx="3">
                    <c:v>7.1064102519999999</c:v>
                  </c:pt>
                  <c:pt idx="4">
                    <c:v>3.782450705</c:v>
                  </c:pt>
                  <c:pt idx="5">
                    <c:v>4.5247025680000004</c:v>
                  </c:pt>
                  <c:pt idx="6">
                    <c:v>4.4032866510000002</c:v>
                  </c:pt>
                  <c:pt idx="7">
                    <c:v>3.2403292010000002</c:v>
                  </c:pt>
                  <c:pt idx="8">
                    <c:v>8.123857868</c:v>
                  </c:pt>
                  <c:pt idx="9">
                    <c:v>0.44691535399999999</c:v>
                  </c:pt>
                </c:numCache>
              </c:numRef>
            </c:plus>
            <c:minus>
              <c:numRef>
                <c:f>TransectCoverageGraphs!$Y$45:$Y$54</c:f>
                <c:numCache>
                  <c:formatCode>General</c:formatCode>
                  <c:ptCount val="10"/>
                  <c:pt idx="0">
                    <c:v>4.3194598429999997</c:v>
                  </c:pt>
                  <c:pt idx="1">
                    <c:v>4.4066918810000004</c:v>
                  </c:pt>
                  <c:pt idx="3">
                    <c:v>7.1064102519999999</c:v>
                  </c:pt>
                  <c:pt idx="4">
                    <c:v>3.782450705</c:v>
                  </c:pt>
                  <c:pt idx="5">
                    <c:v>4.5247025680000004</c:v>
                  </c:pt>
                  <c:pt idx="6">
                    <c:v>4.4032866510000002</c:v>
                  </c:pt>
                  <c:pt idx="7">
                    <c:v>3.2403292010000002</c:v>
                  </c:pt>
                  <c:pt idx="8">
                    <c:v>8.123857868</c:v>
                  </c:pt>
                  <c:pt idx="9">
                    <c:v>0.44691535399999999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%"/>
                    <a:lumOff val="35%"/>
                  </a:schemeClr>
                </a:solidFill>
                <a:round/>
              </a:ln>
              <a:effectLst/>
            </c:spPr>
          </c:errBars>
          <c:cat>
            <c:strRef>
              <c:f>TransectCoverageGraphs!$A$45:$A$54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CP1</c:v>
                </c:pt>
                <c:pt idx="9">
                  <c:v>CP2</c:v>
                </c:pt>
              </c:strCache>
            </c:strRef>
          </c:cat>
          <c:val>
            <c:numRef>
              <c:f>TransectCoverageGraphs!$L$45:$L$54</c:f>
              <c:numCache>
                <c:formatCode>General</c:formatCode>
                <c:ptCount val="10"/>
                <c:pt idx="0">
                  <c:v>77.88</c:v>
                </c:pt>
                <c:pt idx="1">
                  <c:v>32.159999999999997</c:v>
                </c:pt>
                <c:pt idx="3">
                  <c:v>62.12</c:v>
                </c:pt>
                <c:pt idx="4">
                  <c:v>15.44</c:v>
                </c:pt>
                <c:pt idx="5">
                  <c:v>88.64</c:v>
                </c:pt>
                <c:pt idx="6">
                  <c:v>11.16</c:v>
                </c:pt>
                <c:pt idx="7">
                  <c:v>11.08</c:v>
                </c:pt>
                <c:pt idx="8">
                  <c:v>52.52</c:v>
                </c:pt>
                <c:pt idx="9">
                  <c:v>1.08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480-C144-8049-CB5710DFE125}"/>
            </c:ext>
          </c:extLst>
        </c:ser>
        <c:ser>
          <c:idx val="11"/>
          <c:order val="11"/>
          <c:tx>
            <c:strRef>
              <c:f>TransectCoverageGraphs!$M$44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6">
                <a:lumMod val="60%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TransectCoverageGraphs!$Z$45:$Z$54</c:f>
                <c:numCache>
                  <c:formatCode>General</c:formatCode>
                  <c:ptCount val="10"/>
                  <c:pt idx="0">
                    <c:v>5.8369276070168805</c:v>
                  </c:pt>
                  <c:pt idx="1">
                    <c:v>4.4694937688534626</c:v>
                  </c:pt>
                  <c:pt idx="3">
                    <c:v>4.8956113820769858</c:v>
                  </c:pt>
                  <c:pt idx="4">
                    <c:v>4.2799513073488713</c:v>
                  </c:pt>
                  <c:pt idx="5">
                    <c:v>2.9622109778932053</c:v>
                  </c:pt>
                  <c:pt idx="6">
                    <c:v>3.1511731080317871</c:v>
                  </c:pt>
                  <c:pt idx="7">
                    <c:v>2.3513967480343818</c:v>
                  </c:pt>
                  <c:pt idx="8">
                    <c:v>5.6199561666010114</c:v>
                  </c:pt>
                  <c:pt idx="9">
                    <c:v>0.93030306983901256</c:v>
                  </c:pt>
                </c:numCache>
              </c:numRef>
            </c:plus>
            <c:minus>
              <c:numRef>
                <c:f>TransectCoverageGraphs!$Z$45:$Z$54</c:f>
                <c:numCache>
                  <c:formatCode>General</c:formatCode>
                  <c:ptCount val="10"/>
                  <c:pt idx="0">
                    <c:v>5.8369276070168805</c:v>
                  </c:pt>
                  <c:pt idx="1">
                    <c:v>4.4694937688534626</c:v>
                  </c:pt>
                  <c:pt idx="3">
                    <c:v>4.8956113820769858</c:v>
                  </c:pt>
                  <c:pt idx="4">
                    <c:v>4.2799513073488713</c:v>
                  </c:pt>
                  <c:pt idx="5">
                    <c:v>2.9622109778932053</c:v>
                  </c:pt>
                  <c:pt idx="6">
                    <c:v>3.1511731080317871</c:v>
                  </c:pt>
                  <c:pt idx="7">
                    <c:v>2.3513967480343818</c:v>
                  </c:pt>
                  <c:pt idx="8">
                    <c:v>5.6199561666010114</c:v>
                  </c:pt>
                  <c:pt idx="9">
                    <c:v>0.93030306983901256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%"/>
                    <a:lumOff val="35%"/>
                  </a:schemeClr>
                </a:solidFill>
                <a:round/>
              </a:ln>
              <a:effectLst/>
            </c:spPr>
          </c:errBars>
          <c:cat>
            <c:strRef>
              <c:f>TransectCoverageGraphs!$A$45:$A$54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CP1</c:v>
                </c:pt>
                <c:pt idx="9">
                  <c:v>CP2</c:v>
                </c:pt>
              </c:strCache>
            </c:strRef>
          </c:cat>
          <c:val>
            <c:numRef>
              <c:f>TransectCoverageGraphs!$M$45:$M$54</c:f>
              <c:numCache>
                <c:formatCode>General</c:formatCode>
                <c:ptCount val="10"/>
                <c:pt idx="0">
                  <c:v>68.028571428571425</c:v>
                </c:pt>
                <c:pt idx="1">
                  <c:v>51.342857142857142</c:v>
                </c:pt>
                <c:pt idx="3">
                  <c:v>53.085714285714289</c:v>
                </c:pt>
                <c:pt idx="4">
                  <c:v>20.6</c:v>
                </c:pt>
                <c:pt idx="5">
                  <c:v>88.057142857142864</c:v>
                </c:pt>
                <c:pt idx="6">
                  <c:v>14.571428571428571</c:v>
                </c:pt>
                <c:pt idx="7">
                  <c:v>5.32</c:v>
                </c:pt>
                <c:pt idx="8">
                  <c:v>58.973684210526315</c:v>
                </c:pt>
                <c:pt idx="9">
                  <c:v>2.3684210526315788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480-C144-8049-CB5710DFE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35247"/>
        <c:axId val="6336879"/>
      </c:barChart>
      <c:catAx>
        <c:axId val="633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6879"/>
        <c:crosses val="autoZero"/>
        <c:auto val="1"/>
        <c:lblAlgn val="ctr"/>
        <c:lblOffset val="100"/>
        <c:noMultiLvlLbl val="0"/>
      </c:catAx>
      <c:valAx>
        <c:axId val="633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5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Bare/Thatch Cover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TransectCoverageGraphs!$B$90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TransectCoverageGraphs!$O$91:$O$100</c:f>
                <c:numCache>
                  <c:formatCode>General</c:formatCode>
                  <c:ptCount val="10"/>
                  <c:pt idx="0">
                    <c:v>3.9202550937407126</c:v>
                  </c:pt>
                  <c:pt idx="1">
                    <c:v>3.3198795158860812</c:v>
                  </c:pt>
                  <c:pt idx="2">
                    <c:v>4.2718926328580249</c:v>
                  </c:pt>
                  <c:pt idx="3">
                    <c:v>1.2869602428461675</c:v>
                  </c:pt>
                  <c:pt idx="4">
                    <c:v>4.0738515764159438</c:v>
                  </c:pt>
                  <c:pt idx="5">
                    <c:v>2.7859648238985359</c:v>
                  </c:pt>
                  <c:pt idx="6">
                    <c:v>2.1097235205906326</c:v>
                  </c:pt>
                </c:numCache>
              </c:numRef>
            </c:plus>
            <c:minus>
              <c:numRef>
                <c:f>TransectCoverageGraphs!$O$91:$O$100</c:f>
                <c:numCache>
                  <c:formatCode>General</c:formatCode>
                  <c:ptCount val="10"/>
                  <c:pt idx="0">
                    <c:v>3.9202550937407126</c:v>
                  </c:pt>
                  <c:pt idx="1">
                    <c:v>3.3198795158860812</c:v>
                  </c:pt>
                  <c:pt idx="2">
                    <c:v>4.2718926328580249</c:v>
                  </c:pt>
                  <c:pt idx="3">
                    <c:v>1.2869602428461675</c:v>
                  </c:pt>
                  <c:pt idx="4">
                    <c:v>4.0738515764159438</c:v>
                  </c:pt>
                  <c:pt idx="5">
                    <c:v>2.7859648238985359</c:v>
                  </c:pt>
                  <c:pt idx="6">
                    <c:v>2.1097235205906326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%"/>
                    <a:lumOff val="35%"/>
                  </a:schemeClr>
                </a:solidFill>
                <a:round/>
              </a:ln>
              <a:effectLst/>
            </c:spPr>
          </c:errBars>
          <c:cat>
            <c:strRef>
              <c:f>TransectCoverageGraphs!$A$91:$A$100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CP1</c:v>
                </c:pt>
                <c:pt idx="9">
                  <c:v>CP2</c:v>
                </c:pt>
              </c:strCache>
            </c:strRef>
          </c:cat>
          <c:val>
            <c:numRef>
              <c:f>TransectCoverageGraphs!$B$91:$B$100</c:f>
              <c:numCache>
                <c:formatCode>General</c:formatCode>
                <c:ptCount val="10"/>
                <c:pt idx="0">
                  <c:v>15.72</c:v>
                </c:pt>
                <c:pt idx="1">
                  <c:v>28.04</c:v>
                </c:pt>
                <c:pt idx="2">
                  <c:v>40.32</c:v>
                </c:pt>
                <c:pt idx="3">
                  <c:v>3.36</c:v>
                </c:pt>
                <c:pt idx="4">
                  <c:v>15.64</c:v>
                </c:pt>
                <c:pt idx="5">
                  <c:v>7.04</c:v>
                </c:pt>
                <c:pt idx="6">
                  <c:v>4.24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E8-2F46-AF67-08E4DD90E1C6}"/>
            </c:ext>
          </c:extLst>
        </c:ser>
        <c:ser>
          <c:idx val="1"/>
          <c:order val="1"/>
          <c:tx>
            <c:strRef>
              <c:f>TransectCoverageGraphs!$C$90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TransectCoverageGraphs!$P$91:$P$100</c:f>
                <c:numCache>
                  <c:formatCode>General</c:formatCode>
                  <c:ptCount val="10"/>
                  <c:pt idx="0">
                    <c:v>6.4611866815108616</c:v>
                  </c:pt>
                  <c:pt idx="1">
                    <c:v>4.4150802182217861</c:v>
                  </c:pt>
                  <c:pt idx="2">
                    <c:v>3.2710446853158905</c:v>
                  </c:pt>
                  <c:pt idx="3">
                    <c:v>2.2136847110643378</c:v>
                  </c:pt>
                  <c:pt idx="4">
                    <c:v>3.6317672465802824</c:v>
                  </c:pt>
                  <c:pt idx="5">
                    <c:v>2.1323852059763189</c:v>
                  </c:pt>
                  <c:pt idx="6">
                    <c:v>0.84797798713567263</c:v>
                  </c:pt>
                </c:numCache>
              </c:numRef>
            </c:plus>
            <c:minus>
              <c:numRef>
                <c:f>TransectCoverageGraphs!$P$91:$P$100</c:f>
                <c:numCache>
                  <c:formatCode>General</c:formatCode>
                  <c:ptCount val="10"/>
                  <c:pt idx="0">
                    <c:v>6.4611866815108616</c:v>
                  </c:pt>
                  <c:pt idx="1">
                    <c:v>4.4150802182217861</c:v>
                  </c:pt>
                  <c:pt idx="2">
                    <c:v>3.2710446853158905</c:v>
                  </c:pt>
                  <c:pt idx="3">
                    <c:v>2.2136847110643378</c:v>
                  </c:pt>
                  <c:pt idx="4">
                    <c:v>3.6317672465802824</c:v>
                  </c:pt>
                  <c:pt idx="5">
                    <c:v>2.1323852059763189</c:v>
                  </c:pt>
                  <c:pt idx="6">
                    <c:v>0.84797798713567263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%"/>
                    <a:lumOff val="35%"/>
                  </a:schemeClr>
                </a:solidFill>
                <a:round/>
              </a:ln>
              <a:effectLst/>
            </c:spPr>
          </c:errBars>
          <c:cat>
            <c:strRef>
              <c:f>TransectCoverageGraphs!$A$91:$A$100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CP1</c:v>
                </c:pt>
                <c:pt idx="9">
                  <c:v>CP2</c:v>
                </c:pt>
              </c:strCache>
            </c:strRef>
          </c:cat>
          <c:val>
            <c:numRef>
              <c:f>TransectCoverageGraphs!$C$91:$C$100</c:f>
              <c:numCache>
                <c:formatCode>General</c:formatCode>
                <c:ptCount val="10"/>
                <c:pt idx="0">
                  <c:v>36.44</c:v>
                </c:pt>
                <c:pt idx="1">
                  <c:v>18.36</c:v>
                </c:pt>
                <c:pt idx="2">
                  <c:v>17.079999999999998</c:v>
                </c:pt>
                <c:pt idx="3">
                  <c:v>9.48</c:v>
                </c:pt>
                <c:pt idx="4">
                  <c:v>88.08</c:v>
                </c:pt>
                <c:pt idx="5">
                  <c:v>7.48</c:v>
                </c:pt>
                <c:pt idx="6">
                  <c:v>4.68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E8-2F46-AF67-08E4DD90E1C6}"/>
            </c:ext>
          </c:extLst>
        </c:ser>
        <c:ser>
          <c:idx val="2"/>
          <c:order val="2"/>
          <c:tx>
            <c:strRef>
              <c:f>TransectCoverageGraphs!$D$90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TransectCoverageGraphs!$Q$91:$Q$100</c:f>
                <c:numCache>
                  <c:formatCode>General</c:formatCode>
                  <c:ptCount val="10"/>
                  <c:pt idx="0">
                    <c:v>5.1649459500237427</c:v>
                  </c:pt>
                  <c:pt idx="1">
                    <c:v>0.94392924282434298</c:v>
                  </c:pt>
                  <c:pt idx="2">
                    <c:v>3.2142567190625346</c:v>
                  </c:pt>
                  <c:pt idx="3">
                    <c:v>4.2968696475592489</c:v>
                  </c:pt>
                  <c:pt idx="4">
                    <c:v>6.4898134133499275</c:v>
                  </c:pt>
                  <c:pt idx="5">
                    <c:v>0</c:v>
                  </c:pt>
                  <c:pt idx="6">
                    <c:v>0.72793633261970525</c:v>
                  </c:pt>
                  <c:pt idx="8">
                    <c:v>3.9639738606751616</c:v>
                  </c:pt>
                  <c:pt idx="9">
                    <c:v>2.3148204508788073</c:v>
                  </c:pt>
                </c:numCache>
              </c:numRef>
            </c:plus>
            <c:minus>
              <c:numRef>
                <c:f>TransectCoverageGraphs!$Q$91:$Q$100</c:f>
                <c:numCache>
                  <c:formatCode>General</c:formatCode>
                  <c:ptCount val="10"/>
                  <c:pt idx="0">
                    <c:v>5.1649459500237427</c:v>
                  </c:pt>
                  <c:pt idx="1">
                    <c:v>0.94392924282434298</c:v>
                  </c:pt>
                  <c:pt idx="2">
                    <c:v>3.2142567190625346</c:v>
                  </c:pt>
                  <c:pt idx="3">
                    <c:v>4.2968696475592489</c:v>
                  </c:pt>
                  <c:pt idx="4">
                    <c:v>6.4898134133499275</c:v>
                  </c:pt>
                  <c:pt idx="5">
                    <c:v>0</c:v>
                  </c:pt>
                  <c:pt idx="6">
                    <c:v>0.72793633261970525</c:v>
                  </c:pt>
                  <c:pt idx="8">
                    <c:v>3.9639738606751616</c:v>
                  </c:pt>
                  <c:pt idx="9">
                    <c:v>2.3148204508788073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%"/>
                    <a:lumOff val="35%"/>
                  </a:schemeClr>
                </a:solidFill>
                <a:round/>
              </a:ln>
              <a:effectLst/>
            </c:spPr>
          </c:errBars>
          <c:cat>
            <c:strRef>
              <c:f>TransectCoverageGraphs!$A$91:$A$100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CP1</c:v>
                </c:pt>
                <c:pt idx="9">
                  <c:v>CP2</c:v>
                </c:pt>
              </c:strCache>
            </c:strRef>
          </c:cat>
          <c:val>
            <c:numRef>
              <c:f>TransectCoverageGraphs!$D$91:$D$100</c:f>
              <c:numCache>
                <c:formatCode>General</c:formatCode>
                <c:ptCount val="10"/>
                <c:pt idx="0">
                  <c:v>17.399999999999999</c:v>
                </c:pt>
                <c:pt idx="1">
                  <c:v>3.5833333333333335</c:v>
                </c:pt>
                <c:pt idx="2">
                  <c:v>15.958333333333334</c:v>
                </c:pt>
                <c:pt idx="3">
                  <c:v>7.625</c:v>
                </c:pt>
                <c:pt idx="4">
                  <c:v>46.041666666666664</c:v>
                </c:pt>
                <c:pt idx="5">
                  <c:v>0</c:v>
                </c:pt>
                <c:pt idx="6">
                  <c:v>1.75</c:v>
                </c:pt>
                <c:pt idx="8">
                  <c:v>7.375</c:v>
                </c:pt>
                <c:pt idx="9">
                  <c:v>6.416666666666667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E8-2F46-AF67-08E4DD90E1C6}"/>
            </c:ext>
          </c:extLst>
        </c:ser>
        <c:ser>
          <c:idx val="3"/>
          <c:order val="3"/>
          <c:tx>
            <c:strRef>
              <c:f>TransectCoverageGraphs!$E$90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TransectCoverageGraphs!$R$91:$R$100</c:f>
                <c:numCache>
                  <c:formatCode>General</c:formatCode>
                  <c:ptCount val="10"/>
                  <c:pt idx="0">
                    <c:v>5.2020765084723619</c:v>
                  </c:pt>
                  <c:pt idx="1">
                    <c:v>0.28867513459481292</c:v>
                  </c:pt>
                  <c:pt idx="2">
                    <c:v>7.162243596341396</c:v>
                  </c:pt>
                  <c:pt idx="3">
                    <c:v>0.35590260840104371</c:v>
                  </c:pt>
                  <c:pt idx="4">
                    <c:v>4.9960384305967871</c:v>
                  </c:pt>
                  <c:pt idx="5">
                    <c:v>7.3919145016700512</c:v>
                  </c:pt>
                  <c:pt idx="6">
                    <c:v>0.65574385243020006</c:v>
                  </c:pt>
                  <c:pt idx="8">
                    <c:v>3.465890938849634</c:v>
                  </c:pt>
                  <c:pt idx="9">
                    <c:v>1.6</c:v>
                  </c:pt>
                </c:numCache>
              </c:numRef>
            </c:plus>
            <c:minus>
              <c:numRef>
                <c:f>TransectCoverageGraphs!$R$91:$R$100</c:f>
                <c:numCache>
                  <c:formatCode>General</c:formatCode>
                  <c:ptCount val="10"/>
                  <c:pt idx="0">
                    <c:v>5.2020765084723619</c:v>
                  </c:pt>
                  <c:pt idx="1">
                    <c:v>0.28867513459481292</c:v>
                  </c:pt>
                  <c:pt idx="2">
                    <c:v>7.162243596341396</c:v>
                  </c:pt>
                  <c:pt idx="3">
                    <c:v>0.35590260840104371</c:v>
                  </c:pt>
                  <c:pt idx="4">
                    <c:v>4.9960384305967871</c:v>
                  </c:pt>
                  <c:pt idx="5">
                    <c:v>7.3919145016700512</c:v>
                  </c:pt>
                  <c:pt idx="6">
                    <c:v>0.65574385243020006</c:v>
                  </c:pt>
                  <c:pt idx="8">
                    <c:v>3.465890938849634</c:v>
                  </c:pt>
                  <c:pt idx="9">
                    <c:v>1.6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%"/>
                    <a:lumOff val="35%"/>
                  </a:schemeClr>
                </a:solidFill>
                <a:round/>
              </a:ln>
              <a:effectLst/>
            </c:spPr>
          </c:errBars>
          <c:cat>
            <c:strRef>
              <c:f>TransectCoverageGraphs!$A$91:$A$100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CP1</c:v>
                </c:pt>
                <c:pt idx="9">
                  <c:v>CP2</c:v>
                </c:pt>
              </c:strCache>
            </c:strRef>
          </c:cat>
          <c:val>
            <c:numRef>
              <c:f>TransectCoverageGraphs!$E$91:$E$100</c:f>
              <c:numCache>
                <c:formatCode>General</c:formatCode>
                <c:ptCount val="10"/>
                <c:pt idx="0">
                  <c:v>19.96</c:v>
                </c:pt>
                <c:pt idx="1">
                  <c:v>1</c:v>
                </c:pt>
                <c:pt idx="2">
                  <c:v>39.880000000000003</c:v>
                </c:pt>
                <c:pt idx="3">
                  <c:v>2.2000000000000002</c:v>
                </c:pt>
                <c:pt idx="4">
                  <c:v>71.48</c:v>
                </c:pt>
                <c:pt idx="5">
                  <c:v>24.48</c:v>
                </c:pt>
                <c:pt idx="6">
                  <c:v>2.4</c:v>
                </c:pt>
                <c:pt idx="8">
                  <c:v>7.68</c:v>
                </c:pt>
                <c:pt idx="9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E8-2F46-AF67-08E4DD90E1C6}"/>
            </c:ext>
          </c:extLst>
        </c:ser>
        <c:ser>
          <c:idx val="4"/>
          <c:order val="4"/>
          <c:tx>
            <c:strRef>
              <c:f>TransectCoverageGraphs!$F$90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TransectCoverageGraphs!$S$91:$S$100</c:f>
                <c:numCache>
                  <c:formatCode>General</c:formatCode>
                  <c:ptCount val="10"/>
                  <c:pt idx="0">
                    <c:v>4.5423929082955095</c:v>
                  </c:pt>
                  <c:pt idx="1">
                    <c:v>2.1635772846530505</c:v>
                  </c:pt>
                  <c:pt idx="2">
                    <c:v>7.3112060108666981</c:v>
                  </c:pt>
                  <c:pt idx="3">
                    <c:v>0.67330032922413863</c:v>
                  </c:pt>
                  <c:pt idx="4">
                    <c:v>8.6633480825833153</c:v>
                  </c:pt>
                  <c:pt idx="5">
                    <c:v>7.2562341013319953</c:v>
                  </c:pt>
                  <c:pt idx="6">
                    <c:v>0.96588474122606027</c:v>
                  </c:pt>
                  <c:pt idx="8">
                    <c:v>3.3357058223610387</c:v>
                  </c:pt>
                  <c:pt idx="9">
                    <c:v>6.1429417491404994</c:v>
                  </c:pt>
                </c:numCache>
              </c:numRef>
            </c:plus>
            <c:minus>
              <c:numRef>
                <c:f>TransectCoverageGraphs!$S$91:$S$100</c:f>
                <c:numCache>
                  <c:formatCode>General</c:formatCode>
                  <c:ptCount val="10"/>
                  <c:pt idx="0">
                    <c:v>4.5423929082955095</c:v>
                  </c:pt>
                  <c:pt idx="1">
                    <c:v>2.1635772846530505</c:v>
                  </c:pt>
                  <c:pt idx="2">
                    <c:v>7.3112060108666981</c:v>
                  </c:pt>
                  <c:pt idx="3">
                    <c:v>0.67330032922413863</c:v>
                  </c:pt>
                  <c:pt idx="4">
                    <c:v>8.6633480825833153</c:v>
                  </c:pt>
                  <c:pt idx="5">
                    <c:v>7.2562341013319953</c:v>
                  </c:pt>
                  <c:pt idx="6">
                    <c:v>0.96588474122606027</c:v>
                  </c:pt>
                  <c:pt idx="8">
                    <c:v>3.3357058223610387</c:v>
                  </c:pt>
                  <c:pt idx="9">
                    <c:v>6.1429417491404994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%"/>
                    <a:lumOff val="35%"/>
                  </a:schemeClr>
                </a:solidFill>
                <a:round/>
              </a:ln>
              <a:effectLst/>
            </c:spPr>
          </c:errBars>
          <c:cat>
            <c:strRef>
              <c:f>TransectCoverageGraphs!$A$91:$A$100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CP1</c:v>
                </c:pt>
                <c:pt idx="9">
                  <c:v>CP2</c:v>
                </c:pt>
              </c:strCache>
            </c:strRef>
          </c:cat>
          <c:val>
            <c:numRef>
              <c:f>TransectCoverageGraphs!$F$91:$F$100</c:f>
              <c:numCache>
                <c:formatCode>General</c:formatCode>
                <c:ptCount val="10"/>
                <c:pt idx="0">
                  <c:v>20.8</c:v>
                </c:pt>
                <c:pt idx="1">
                  <c:v>8.8800000000000008</c:v>
                </c:pt>
                <c:pt idx="2">
                  <c:v>56.52</c:v>
                </c:pt>
                <c:pt idx="3">
                  <c:v>1.6</c:v>
                </c:pt>
                <c:pt idx="4">
                  <c:v>40.44</c:v>
                </c:pt>
                <c:pt idx="5">
                  <c:v>20.36</c:v>
                </c:pt>
                <c:pt idx="6">
                  <c:v>4.3600000000000003</c:v>
                </c:pt>
                <c:pt idx="8">
                  <c:v>13.56</c:v>
                </c:pt>
                <c:pt idx="9">
                  <c:v>22.32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E8-2F46-AF67-08E4DD90E1C6}"/>
            </c:ext>
          </c:extLst>
        </c:ser>
        <c:ser>
          <c:idx val="5"/>
          <c:order val="5"/>
          <c:tx>
            <c:strRef>
              <c:f>TransectCoverageGraphs!$G$90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TransectCoverageGraphs!$T$91:$T$100</c:f>
                <c:numCache>
                  <c:formatCode>General</c:formatCode>
                  <c:ptCount val="10"/>
                  <c:pt idx="9">
                    <c:v>8.3104993829999998</c:v>
                  </c:pt>
                </c:numCache>
              </c:numRef>
            </c:plus>
            <c:minus>
              <c:numRef>
                <c:f>TransectCoverageGraphs!$T$91:$T$100</c:f>
                <c:numCache>
                  <c:formatCode>General</c:formatCode>
                  <c:ptCount val="10"/>
                  <c:pt idx="9">
                    <c:v>8.3104993829999998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%"/>
                    <a:lumOff val="35%"/>
                  </a:schemeClr>
                </a:solidFill>
                <a:round/>
              </a:ln>
              <a:effectLst/>
            </c:spPr>
          </c:errBars>
          <c:cat>
            <c:strRef>
              <c:f>TransectCoverageGraphs!$A$91:$A$100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CP1</c:v>
                </c:pt>
                <c:pt idx="9">
                  <c:v>CP2</c:v>
                </c:pt>
              </c:strCache>
            </c:strRef>
          </c:cat>
          <c:val>
            <c:numRef>
              <c:f>TransectCoverageGraphs!$G$91:$G$100</c:f>
              <c:numCache>
                <c:formatCode>General</c:formatCode>
                <c:ptCount val="10"/>
                <c:pt idx="9">
                  <c:v>59.88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EE8-2F46-AF67-08E4DD90E1C6}"/>
            </c:ext>
          </c:extLst>
        </c:ser>
        <c:ser>
          <c:idx val="6"/>
          <c:order val="6"/>
          <c:tx>
            <c:strRef>
              <c:f>TransectCoverageGraphs!$H$90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1">
                <a:lumMod val="60%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TransectCoverageGraphs!$U$91:$U$100</c:f>
                <c:numCache>
                  <c:formatCode>General</c:formatCode>
                  <c:ptCount val="10"/>
                  <c:pt idx="9">
                    <c:v>7.618425034086771</c:v>
                  </c:pt>
                </c:numCache>
              </c:numRef>
            </c:plus>
            <c:minus>
              <c:numRef>
                <c:f>TransectCoverageGraphs!$U$91:$U$100</c:f>
                <c:numCache>
                  <c:formatCode>General</c:formatCode>
                  <c:ptCount val="10"/>
                  <c:pt idx="9">
                    <c:v>7.618425034086771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%"/>
                    <a:lumOff val="35%"/>
                  </a:schemeClr>
                </a:solidFill>
                <a:round/>
              </a:ln>
              <a:effectLst/>
            </c:spPr>
          </c:errBars>
          <c:cat>
            <c:strRef>
              <c:f>TransectCoverageGraphs!$A$91:$A$100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CP1</c:v>
                </c:pt>
                <c:pt idx="9">
                  <c:v>CP2</c:v>
                </c:pt>
              </c:strCache>
            </c:strRef>
          </c:cat>
          <c:val>
            <c:numRef>
              <c:f>TransectCoverageGraphs!$H$91:$H$100</c:f>
              <c:numCache>
                <c:formatCode>General</c:formatCode>
                <c:ptCount val="10"/>
                <c:pt idx="9">
                  <c:v>54.52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EE8-2F46-AF67-08E4DD90E1C6}"/>
            </c:ext>
          </c:extLst>
        </c:ser>
        <c:ser>
          <c:idx val="7"/>
          <c:order val="7"/>
          <c:tx>
            <c:strRef>
              <c:f>TransectCoverageGraphs!$I$90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2">
                <a:lumMod val="60%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TransectCoverageGraphs!$V$91:$V$100</c:f>
                <c:numCache>
                  <c:formatCode>General</c:formatCode>
                  <c:ptCount val="10"/>
                  <c:pt idx="0">
                    <c:v>5.7454329690000003</c:v>
                  </c:pt>
                  <c:pt idx="1">
                    <c:v>9.371815904</c:v>
                  </c:pt>
                  <c:pt idx="2">
                    <c:v>6.0475008609999996</c:v>
                  </c:pt>
                  <c:pt idx="3">
                    <c:v>6.7248099999999997</c:v>
                  </c:pt>
                  <c:pt idx="4">
                    <c:v>5.6186356589999997</c:v>
                  </c:pt>
                  <c:pt idx="5">
                    <c:v>4.1363750000000001</c:v>
                  </c:pt>
                  <c:pt idx="7">
                    <c:v>6.4625953310000002</c:v>
                  </c:pt>
                  <c:pt idx="8">
                    <c:v>4.5394566489999999</c:v>
                  </c:pt>
                  <c:pt idx="9">
                    <c:v>5.740580690719943</c:v>
                  </c:pt>
                </c:numCache>
              </c:numRef>
            </c:plus>
            <c:minus>
              <c:numRef>
                <c:f>TransectCoverageGraphs!$V$91:$V$100</c:f>
                <c:numCache>
                  <c:formatCode>General</c:formatCode>
                  <c:ptCount val="10"/>
                  <c:pt idx="0">
                    <c:v>5.7454329690000003</c:v>
                  </c:pt>
                  <c:pt idx="1">
                    <c:v>9.371815904</c:v>
                  </c:pt>
                  <c:pt idx="2">
                    <c:v>6.0475008609999996</c:v>
                  </c:pt>
                  <c:pt idx="3">
                    <c:v>6.7248099999999997</c:v>
                  </c:pt>
                  <c:pt idx="4">
                    <c:v>5.6186356589999997</c:v>
                  </c:pt>
                  <c:pt idx="5">
                    <c:v>4.1363750000000001</c:v>
                  </c:pt>
                  <c:pt idx="7">
                    <c:v>6.4625953310000002</c:v>
                  </c:pt>
                  <c:pt idx="8">
                    <c:v>4.5394566489999999</c:v>
                  </c:pt>
                  <c:pt idx="9">
                    <c:v>5.740580690719943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%"/>
                    <a:lumOff val="35%"/>
                  </a:schemeClr>
                </a:solidFill>
                <a:round/>
              </a:ln>
              <a:effectLst/>
            </c:spPr>
          </c:errBars>
          <c:cat>
            <c:strRef>
              <c:f>TransectCoverageGraphs!$A$91:$A$100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CP1</c:v>
                </c:pt>
                <c:pt idx="9">
                  <c:v>CP2</c:v>
                </c:pt>
              </c:strCache>
            </c:strRef>
          </c:cat>
          <c:val>
            <c:numRef>
              <c:f>TransectCoverageGraphs!$I$91:$I$100</c:f>
              <c:numCache>
                <c:formatCode>General</c:formatCode>
                <c:ptCount val="10"/>
                <c:pt idx="0">
                  <c:v>37.4</c:v>
                </c:pt>
                <c:pt idx="1">
                  <c:v>62.24</c:v>
                </c:pt>
                <c:pt idx="2">
                  <c:v>50.16</c:v>
                </c:pt>
                <c:pt idx="3">
                  <c:v>21.08</c:v>
                </c:pt>
                <c:pt idx="4">
                  <c:v>38.68</c:v>
                </c:pt>
                <c:pt idx="5">
                  <c:v>41.64</c:v>
                </c:pt>
                <c:pt idx="7">
                  <c:v>72.58823529</c:v>
                </c:pt>
                <c:pt idx="8">
                  <c:v>36.6</c:v>
                </c:pt>
                <c:pt idx="9">
                  <c:v>56.76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EE8-2F46-AF67-08E4DD90E1C6}"/>
            </c:ext>
          </c:extLst>
        </c:ser>
        <c:ser>
          <c:idx val="8"/>
          <c:order val="8"/>
          <c:tx>
            <c:strRef>
              <c:f>TransectCoverageGraphs!$J$90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3">
                <a:lumMod val="60%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fixedVal"/>
            <c:noEndCap val="0"/>
            <c:val val="10"/>
            <c:spPr>
              <a:noFill/>
              <a:ln w="9525" cap="flat" cmpd="sng" algn="ctr">
                <a:solidFill>
                  <a:schemeClr val="tx1">
                    <a:lumMod val="65%"/>
                    <a:lumOff val="35%"/>
                  </a:schemeClr>
                </a:solidFill>
                <a:round/>
              </a:ln>
              <a:effectLst/>
            </c:spPr>
          </c:errBars>
          <c:cat>
            <c:strRef>
              <c:f>TransectCoverageGraphs!$A$91:$A$100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CP1</c:v>
                </c:pt>
                <c:pt idx="9">
                  <c:v>CP2</c:v>
                </c:pt>
              </c:strCache>
            </c:strRef>
          </c:cat>
          <c:val>
            <c:numRef>
              <c:f>TransectCoverageGraphs!$J$91:$J$100</c:f>
              <c:numCache>
                <c:formatCode>General</c:formatCode>
                <c:ptCount val="10"/>
                <c:pt idx="0">
                  <c:v>40.799999999999997</c:v>
                </c:pt>
                <c:pt idx="1">
                  <c:v>33.6</c:v>
                </c:pt>
                <c:pt idx="2">
                  <c:v>20.222222219999999</c:v>
                </c:pt>
                <c:pt idx="8">
                  <c:v>21.833333329999999</c:v>
                </c:pt>
                <c:pt idx="9">
                  <c:v>42.052631580000003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EE8-2F46-AF67-08E4DD90E1C6}"/>
            </c:ext>
          </c:extLst>
        </c:ser>
        <c:ser>
          <c:idx val="9"/>
          <c:order val="9"/>
          <c:tx>
            <c:strRef>
              <c:f>TransectCoverageGraphs!$K$90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4">
                <a:lumMod val="60%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TransectCoverageGraphs!$X$91:$X$100</c:f>
                <c:numCache>
                  <c:formatCode>General</c:formatCode>
                  <c:ptCount val="10"/>
                  <c:pt idx="0">
                    <c:v>2.3465435569999999</c:v>
                  </c:pt>
                  <c:pt idx="1">
                    <c:v>5.8133983176795994</c:v>
                  </c:pt>
                  <c:pt idx="4">
                    <c:v>4.8615086820000002</c:v>
                  </c:pt>
                  <c:pt idx="5">
                    <c:v>0.47258156299999998</c:v>
                  </c:pt>
                  <c:pt idx="6">
                    <c:v>5.2020893240000001</c:v>
                  </c:pt>
                  <c:pt idx="7">
                    <c:v>2.5768197449999999</c:v>
                  </c:pt>
                  <c:pt idx="8">
                    <c:v>4.2758702819999996</c:v>
                  </c:pt>
                  <c:pt idx="9">
                    <c:v>6.7278228279999999</c:v>
                  </c:pt>
                </c:numCache>
              </c:numRef>
            </c:plus>
            <c:minus>
              <c:numRef>
                <c:f>TransectCoverageGraphs!$X$91:$X$100</c:f>
                <c:numCache>
                  <c:formatCode>General</c:formatCode>
                  <c:ptCount val="10"/>
                  <c:pt idx="0">
                    <c:v>2.3465435569999999</c:v>
                  </c:pt>
                  <c:pt idx="1">
                    <c:v>5.8133983176795994</c:v>
                  </c:pt>
                  <c:pt idx="4">
                    <c:v>4.8615086820000002</c:v>
                  </c:pt>
                  <c:pt idx="5">
                    <c:v>0.47258156299999998</c:v>
                  </c:pt>
                  <c:pt idx="6">
                    <c:v>5.2020893240000001</c:v>
                  </c:pt>
                  <c:pt idx="7">
                    <c:v>2.5768197449999999</c:v>
                  </c:pt>
                  <c:pt idx="8">
                    <c:v>4.2758702819999996</c:v>
                  </c:pt>
                  <c:pt idx="9">
                    <c:v>6.7278228279999999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%"/>
                    <a:lumOff val="35%"/>
                  </a:schemeClr>
                </a:solidFill>
                <a:round/>
              </a:ln>
              <a:effectLst/>
            </c:spPr>
          </c:errBars>
          <c:cat>
            <c:strRef>
              <c:f>TransectCoverageGraphs!$A$91:$A$100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CP1</c:v>
                </c:pt>
                <c:pt idx="9">
                  <c:v>CP2</c:v>
                </c:pt>
              </c:strCache>
            </c:strRef>
          </c:cat>
          <c:val>
            <c:numRef>
              <c:f>TransectCoverageGraphs!$K$91:$K$100</c:f>
              <c:numCache>
                <c:formatCode>General</c:formatCode>
                <c:ptCount val="10"/>
                <c:pt idx="0">
                  <c:v>6.36</c:v>
                </c:pt>
                <c:pt idx="1">
                  <c:v>24.16</c:v>
                </c:pt>
                <c:pt idx="4">
                  <c:v>25.24</c:v>
                </c:pt>
                <c:pt idx="5">
                  <c:v>0.8</c:v>
                </c:pt>
                <c:pt idx="6">
                  <c:v>23.72</c:v>
                </c:pt>
                <c:pt idx="7">
                  <c:v>9.1999999999999993</c:v>
                </c:pt>
                <c:pt idx="8">
                  <c:v>21.08</c:v>
                </c:pt>
                <c:pt idx="9">
                  <c:v>60.56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EE8-2F46-AF67-08E4DD90E1C6}"/>
            </c:ext>
          </c:extLst>
        </c:ser>
        <c:ser>
          <c:idx val="10"/>
          <c:order val="10"/>
          <c:tx>
            <c:strRef>
              <c:f>TransectCoverageGraphs!$L$90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5">
                <a:lumMod val="60%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TransectCoverageGraphs!$Y$91:$Y$100</c:f>
                <c:numCache>
                  <c:formatCode>General</c:formatCode>
                  <c:ptCount val="10"/>
                  <c:pt idx="0">
                    <c:v>3.4746702479999998</c:v>
                  </c:pt>
                  <c:pt idx="1">
                    <c:v>2.3809801899999998</c:v>
                  </c:pt>
                  <c:pt idx="3">
                    <c:v>2.5265259420000001</c:v>
                  </c:pt>
                  <c:pt idx="4">
                    <c:v>5.6537539150000002</c:v>
                  </c:pt>
                  <c:pt idx="5">
                    <c:v>2.0881251559999998</c:v>
                  </c:pt>
                  <c:pt idx="6">
                    <c:v>4.3154760259999998</c:v>
                  </c:pt>
                  <c:pt idx="7">
                    <c:v>3.7533629369999999</c:v>
                  </c:pt>
                  <c:pt idx="8">
                    <c:v>6.4172475929999999</c:v>
                  </c:pt>
                  <c:pt idx="9">
                    <c:v>4.9621903769999998</c:v>
                  </c:pt>
                </c:numCache>
              </c:numRef>
            </c:plus>
            <c:minus>
              <c:numRef>
                <c:f>TransectCoverageGraphs!$Z$91:$Z$100</c:f>
                <c:numCache>
                  <c:formatCode>General</c:formatCode>
                  <c:ptCount val="10"/>
                  <c:pt idx="0">
                    <c:v>1.1836140327556643</c:v>
                  </c:pt>
                  <c:pt idx="1">
                    <c:v>2.8593783028460416</c:v>
                  </c:pt>
                  <c:pt idx="3">
                    <c:v>3.0930111663507032</c:v>
                  </c:pt>
                  <c:pt idx="4">
                    <c:v>2.6036354801786206</c:v>
                  </c:pt>
                  <c:pt idx="5">
                    <c:v>1.1350028801982488</c:v>
                  </c:pt>
                  <c:pt idx="6">
                    <c:v>3.5435806296940151</c:v>
                  </c:pt>
                  <c:pt idx="7">
                    <c:v>1.2466127280181527</c:v>
                  </c:pt>
                  <c:pt idx="8">
                    <c:v>3.3084428333770286</c:v>
                  </c:pt>
                  <c:pt idx="9">
                    <c:v>4.8552545385413195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%"/>
                    <a:lumOff val="35%"/>
                  </a:schemeClr>
                </a:solidFill>
                <a:round/>
              </a:ln>
              <a:effectLst/>
            </c:spPr>
          </c:errBars>
          <c:cat>
            <c:strRef>
              <c:f>TransectCoverageGraphs!$A$91:$A$100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CP1</c:v>
                </c:pt>
                <c:pt idx="9">
                  <c:v>CP2</c:v>
                </c:pt>
              </c:strCache>
            </c:strRef>
          </c:cat>
          <c:val>
            <c:numRef>
              <c:f>TransectCoverageGraphs!$L$91:$L$100</c:f>
              <c:numCache>
                <c:formatCode>General</c:formatCode>
                <c:ptCount val="10"/>
                <c:pt idx="0">
                  <c:v>22</c:v>
                </c:pt>
                <c:pt idx="1">
                  <c:v>23.32</c:v>
                </c:pt>
                <c:pt idx="3">
                  <c:v>18.2</c:v>
                </c:pt>
                <c:pt idx="4">
                  <c:v>39.96</c:v>
                </c:pt>
                <c:pt idx="5">
                  <c:v>27.56</c:v>
                </c:pt>
                <c:pt idx="6">
                  <c:v>23.2</c:v>
                </c:pt>
                <c:pt idx="7">
                  <c:v>27.88</c:v>
                </c:pt>
                <c:pt idx="8">
                  <c:v>39.880000000000003</c:v>
                </c:pt>
                <c:pt idx="9">
                  <c:v>33.4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EE8-2F46-AF67-08E4DD90E1C6}"/>
            </c:ext>
          </c:extLst>
        </c:ser>
        <c:ser>
          <c:idx val="11"/>
          <c:order val="11"/>
          <c:tx>
            <c:strRef>
              <c:f>TransectCoverageGraphs!$M$90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6">
                <a:lumMod val="60%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TransectCoverageGraphs!$Z$91:$Z$100</c:f>
                <c:numCache>
                  <c:formatCode>General</c:formatCode>
                  <c:ptCount val="10"/>
                  <c:pt idx="0">
                    <c:v>1.1836140327556643</c:v>
                  </c:pt>
                  <c:pt idx="1">
                    <c:v>2.8593783028460416</c:v>
                  </c:pt>
                  <c:pt idx="3">
                    <c:v>3.0930111663507032</c:v>
                  </c:pt>
                  <c:pt idx="4">
                    <c:v>2.6036354801786206</c:v>
                  </c:pt>
                  <c:pt idx="5">
                    <c:v>1.1350028801982488</c:v>
                  </c:pt>
                  <c:pt idx="6">
                    <c:v>3.5435806296940151</c:v>
                  </c:pt>
                  <c:pt idx="7">
                    <c:v>1.2466127280181527</c:v>
                  </c:pt>
                  <c:pt idx="8">
                    <c:v>3.3084428333770286</c:v>
                  </c:pt>
                  <c:pt idx="9">
                    <c:v>4.8552545385413195</c:v>
                  </c:pt>
                </c:numCache>
              </c:numRef>
            </c:plus>
            <c:minus>
              <c:numRef>
                <c:f>TransectCoverageGraphs!$Z$91:$Z$100</c:f>
                <c:numCache>
                  <c:formatCode>General</c:formatCode>
                  <c:ptCount val="10"/>
                  <c:pt idx="0">
                    <c:v>1.1836140327556643</c:v>
                  </c:pt>
                  <c:pt idx="1">
                    <c:v>2.8593783028460416</c:v>
                  </c:pt>
                  <c:pt idx="3">
                    <c:v>3.0930111663507032</c:v>
                  </c:pt>
                  <c:pt idx="4">
                    <c:v>2.6036354801786206</c:v>
                  </c:pt>
                  <c:pt idx="5">
                    <c:v>1.1350028801982488</c:v>
                  </c:pt>
                  <c:pt idx="6">
                    <c:v>3.5435806296940151</c:v>
                  </c:pt>
                  <c:pt idx="7">
                    <c:v>1.2466127280181527</c:v>
                  </c:pt>
                  <c:pt idx="8">
                    <c:v>3.3084428333770286</c:v>
                  </c:pt>
                  <c:pt idx="9">
                    <c:v>4.8552545385413195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%"/>
                    <a:lumOff val="35%"/>
                  </a:schemeClr>
                </a:solidFill>
                <a:round/>
              </a:ln>
              <a:effectLst/>
            </c:spPr>
          </c:errBars>
          <c:cat>
            <c:strRef>
              <c:f>TransectCoverageGraphs!$A$91:$A$100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CP1</c:v>
                </c:pt>
                <c:pt idx="9">
                  <c:v>CP2</c:v>
                </c:pt>
              </c:strCache>
            </c:strRef>
          </c:cat>
          <c:val>
            <c:numRef>
              <c:f>TransectCoverageGraphs!$M$91:$M$100</c:f>
              <c:numCache>
                <c:formatCode>General</c:formatCode>
                <c:ptCount val="10"/>
                <c:pt idx="0">
                  <c:v>3.7714285714285714</c:v>
                </c:pt>
                <c:pt idx="1">
                  <c:v>10.485714285714286</c:v>
                </c:pt>
                <c:pt idx="3">
                  <c:v>13.314285714285713</c:v>
                </c:pt>
                <c:pt idx="4">
                  <c:v>9.1142857142857139</c:v>
                </c:pt>
                <c:pt idx="5">
                  <c:v>3.1142857142857143</c:v>
                </c:pt>
                <c:pt idx="6">
                  <c:v>10.228571428571428</c:v>
                </c:pt>
                <c:pt idx="7">
                  <c:v>2.52</c:v>
                </c:pt>
                <c:pt idx="8">
                  <c:v>13.736842105263158</c:v>
                </c:pt>
                <c:pt idx="9">
                  <c:v>21.526315789473685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EE8-2F46-AF67-08E4DD90E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72063"/>
        <c:axId val="6573695"/>
      </c:barChart>
      <c:catAx>
        <c:axId val="657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3695"/>
        <c:crosses val="autoZero"/>
        <c:auto val="1"/>
        <c:lblAlgn val="ctr"/>
        <c:lblOffset val="100"/>
        <c:noMultiLvlLbl val="0"/>
      </c:catAx>
      <c:valAx>
        <c:axId val="657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2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%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Campus Lagoon Transect 1 2012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Native plant cover</c:v>
          </c:tx>
          <c:marker>
            <c:symbol val="none"/>
          </c:marker>
          <c:val>
            <c:numRef>
              <c:f>'Graphs 2012'!$B$3:$Z$3</c:f>
              <c:numCache>
                <c:formatCode>General</c:formatCode>
                <c:ptCount val="25"/>
                <c:pt idx="0">
                  <c:v>1</c:v>
                </c:pt>
                <c:pt idx="1">
                  <c:v>10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12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75</c:v>
                </c:pt>
                <c:pt idx="12">
                  <c:v>65</c:v>
                </c:pt>
                <c:pt idx="13">
                  <c:v>40</c:v>
                </c:pt>
                <c:pt idx="14">
                  <c:v>7</c:v>
                </c:pt>
                <c:pt idx="15">
                  <c:v>0</c:v>
                </c:pt>
                <c:pt idx="16">
                  <c:v>5</c:v>
                </c:pt>
                <c:pt idx="17">
                  <c:v>11</c:v>
                </c:pt>
                <c:pt idx="18">
                  <c:v>20</c:v>
                </c:pt>
                <c:pt idx="19">
                  <c:v>15</c:v>
                </c:pt>
                <c:pt idx="20">
                  <c:v>0</c:v>
                </c:pt>
                <c:pt idx="21">
                  <c:v>10</c:v>
                </c:pt>
                <c:pt idx="22">
                  <c:v>30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EB-6B49-B17E-D77819EFC343}"/>
            </c:ext>
          </c:extLst>
        </c:ser>
        <c:ser>
          <c:idx val="2"/>
          <c:order val="1"/>
          <c:tx>
            <c:strRef>
              <c:f>'Graphs 2012'!$A$4</c:f>
              <c:strCache>
                <c:ptCount val="1"/>
                <c:pt idx="0">
                  <c:v>Non-native plant cover</c:v>
                </c:pt>
              </c:strCache>
            </c:strRef>
          </c:tx>
          <c:marker>
            <c:symbol val="none"/>
          </c:marker>
          <c:cat>
            <c:numRef>
              <c:f>'Graphs 2012'!$B$1:$Z$1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2012'!$B$4:$Z$4</c:f>
              <c:numCache>
                <c:formatCode>General</c:formatCode>
                <c:ptCount val="25"/>
                <c:pt idx="0">
                  <c:v>16</c:v>
                </c:pt>
                <c:pt idx="1">
                  <c:v>100</c:v>
                </c:pt>
                <c:pt idx="2">
                  <c:v>120</c:v>
                </c:pt>
                <c:pt idx="3">
                  <c:v>125</c:v>
                </c:pt>
                <c:pt idx="4">
                  <c:v>116</c:v>
                </c:pt>
                <c:pt idx="5">
                  <c:v>160</c:v>
                </c:pt>
                <c:pt idx="6">
                  <c:v>103</c:v>
                </c:pt>
                <c:pt idx="7">
                  <c:v>90</c:v>
                </c:pt>
                <c:pt idx="8">
                  <c:v>95</c:v>
                </c:pt>
                <c:pt idx="9">
                  <c:v>101</c:v>
                </c:pt>
                <c:pt idx="10">
                  <c:v>95</c:v>
                </c:pt>
                <c:pt idx="11">
                  <c:v>50</c:v>
                </c:pt>
                <c:pt idx="12">
                  <c:v>50</c:v>
                </c:pt>
                <c:pt idx="13">
                  <c:v>73</c:v>
                </c:pt>
                <c:pt idx="14">
                  <c:v>115</c:v>
                </c:pt>
                <c:pt idx="15">
                  <c:v>98</c:v>
                </c:pt>
                <c:pt idx="16">
                  <c:v>100</c:v>
                </c:pt>
                <c:pt idx="17">
                  <c:v>121</c:v>
                </c:pt>
                <c:pt idx="18">
                  <c:v>75</c:v>
                </c:pt>
                <c:pt idx="19">
                  <c:v>90</c:v>
                </c:pt>
                <c:pt idx="20">
                  <c:v>120</c:v>
                </c:pt>
                <c:pt idx="21">
                  <c:v>130</c:v>
                </c:pt>
                <c:pt idx="22">
                  <c:v>61</c:v>
                </c:pt>
                <c:pt idx="23">
                  <c:v>113</c:v>
                </c:pt>
                <c:pt idx="24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EB-6B49-B17E-D77819EFC343}"/>
            </c:ext>
          </c:extLst>
        </c:ser>
        <c:ser>
          <c:idx val="3"/>
          <c:order val="2"/>
          <c:tx>
            <c:strRef>
              <c:f>'Graphs 2012'!$A$5</c:f>
              <c:strCache>
                <c:ptCount val="1"/>
                <c:pt idx="0">
                  <c:v>Bare/thatch cover</c:v>
                </c:pt>
              </c:strCache>
            </c:strRef>
          </c:tx>
          <c:marker>
            <c:symbol val="none"/>
          </c:marker>
          <c:cat>
            <c:numRef>
              <c:f>'Graphs 2012'!$B$1:$Z$1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2012'!$B$5:$Z$5</c:f>
              <c:numCache>
                <c:formatCode>General</c:formatCode>
                <c:ptCount val="25"/>
                <c:pt idx="0">
                  <c:v>90</c:v>
                </c:pt>
                <c:pt idx="1">
                  <c:v>40</c:v>
                </c:pt>
                <c:pt idx="2">
                  <c:v>60</c:v>
                </c:pt>
                <c:pt idx="3">
                  <c:v>40</c:v>
                </c:pt>
                <c:pt idx="4">
                  <c:v>30</c:v>
                </c:pt>
                <c:pt idx="5">
                  <c:v>30</c:v>
                </c:pt>
                <c:pt idx="6">
                  <c:v>20</c:v>
                </c:pt>
                <c:pt idx="7">
                  <c:v>35</c:v>
                </c:pt>
                <c:pt idx="8">
                  <c:v>15</c:v>
                </c:pt>
                <c:pt idx="9">
                  <c:v>8</c:v>
                </c:pt>
                <c:pt idx="10">
                  <c:v>8</c:v>
                </c:pt>
                <c:pt idx="11">
                  <c:v>2</c:v>
                </c:pt>
                <c:pt idx="12">
                  <c:v>15</c:v>
                </c:pt>
                <c:pt idx="13">
                  <c:v>10</c:v>
                </c:pt>
                <c:pt idx="14">
                  <c:v>0</c:v>
                </c:pt>
                <c:pt idx="15">
                  <c:v>5</c:v>
                </c:pt>
                <c:pt idx="16">
                  <c:v>6</c:v>
                </c:pt>
                <c:pt idx="17">
                  <c:v>13</c:v>
                </c:pt>
                <c:pt idx="18">
                  <c:v>10</c:v>
                </c:pt>
                <c:pt idx="19">
                  <c:v>5</c:v>
                </c:pt>
                <c:pt idx="20">
                  <c:v>3</c:v>
                </c:pt>
                <c:pt idx="21">
                  <c:v>0</c:v>
                </c:pt>
                <c:pt idx="22">
                  <c:v>15</c:v>
                </c:pt>
                <c:pt idx="23">
                  <c:v>0</c:v>
                </c:pt>
                <c:pt idx="24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EB-6B49-B17E-D77819EFC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9765056"/>
        <c:axId val="1"/>
      </c:lineChart>
      <c:catAx>
        <c:axId val="1999765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Distance along transect (m)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% Cover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99765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397024803341702"/>
          <c:y val="0.44106349358022251"/>
          <c:w val="0.15018790703969295"/>
          <c:h val="0.23581612528051502"/>
        </c:manualLayout>
      </c:layout>
      <c:overlay val="0"/>
      <c:txPr>
        <a:bodyPr/>
        <a:lstStyle/>
        <a:p>
          <a:pPr>
            <a:defRPr sz="920" b="0" i="0" u="none" strike="noStrike" baseline="0%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%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%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Campus Lagoon Transect 2 2012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Native plant cover</c:v>
          </c:tx>
          <c:marker>
            <c:symbol val="none"/>
          </c:marker>
          <c:val>
            <c:numRef>
              <c:f>'Graphs 2012'!$B$28:$Z$28</c:f>
              <c:numCache>
                <c:formatCode>General</c:formatCode>
                <c:ptCount val="25"/>
                <c:pt idx="0">
                  <c:v>30</c:v>
                </c:pt>
                <c:pt idx="1">
                  <c:v>45</c:v>
                </c:pt>
                <c:pt idx="2">
                  <c:v>102</c:v>
                </c:pt>
                <c:pt idx="3">
                  <c:v>12</c:v>
                </c:pt>
                <c:pt idx="4">
                  <c:v>50</c:v>
                </c:pt>
                <c:pt idx="5">
                  <c:v>73</c:v>
                </c:pt>
                <c:pt idx="6">
                  <c:v>20</c:v>
                </c:pt>
                <c:pt idx="7">
                  <c:v>50</c:v>
                </c:pt>
                <c:pt idx="8">
                  <c:v>6</c:v>
                </c:pt>
                <c:pt idx="9">
                  <c:v>3</c:v>
                </c:pt>
                <c:pt idx="10">
                  <c:v>15</c:v>
                </c:pt>
                <c:pt idx="11">
                  <c:v>6</c:v>
                </c:pt>
                <c:pt idx="12">
                  <c:v>18</c:v>
                </c:pt>
                <c:pt idx="13">
                  <c:v>15</c:v>
                </c:pt>
                <c:pt idx="14">
                  <c:v>10</c:v>
                </c:pt>
                <c:pt idx="15">
                  <c:v>9</c:v>
                </c:pt>
                <c:pt idx="16">
                  <c:v>9</c:v>
                </c:pt>
                <c:pt idx="17">
                  <c:v>20</c:v>
                </c:pt>
                <c:pt idx="18">
                  <c:v>10</c:v>
                </c:pt>
                <c:pt idx="19">
                  <c:v>11</c:v>
                </c:pt>
                <c:pt idx="20">
                  <c:v>10</c:v>
                </c:pt>
                <c:pt idx="21">
                  <c:v>5</c:v>
                </c:pt>
                <c:pt idx="22">
                  <c:v>0</c:v>
                </c:pt>
                <c:pt idx="23">
                  <c:v>2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E2-C347-ACAC-C86816AF7A57}"/>
            </c:ext>
          </c:extLst>
        </c:ser>
        <c:ser>
          <c:idx val="2"/>
          <c:order val="1"/>
          <c:tx>
            <c:strRef>
              <c:f>'Graphs 2012'!$A$29</c:f>
              <c:strCache>
                <c:ptCount val="1"/>
                <c:pt idx="0">
                  <c:v>Non-native plant cover</c:v>
                </c:pt>
              </c:strCache>
            </c:strRef>
          </c:tx>
          <c:marker>
            <c:symbol val="none"/>
          </c:marker>
          <c:cat>
            <c:numRef>
              <c:f>'Graphs 2012'!$B$26:$Z$26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2012'!$B$29:$Z$29</c:f>
              <c:numCache>
                <c:formatCode>General</c:formatCode>
                <c:ptCount val="25"/>
                <c:pt idx="0">
                  <c:v>78</c:v>
                </c:pt>
                <c:pt idx="1">
                  <c:v>83</c:v>
                </c:pt>
                <c:pt idx="2">
                  <c:v>32</c:v>
                </c:pt>
                <c:pt idx="3">
                  <c:v>89</c:v>
                </c:pt>
                <c:pt idx="4">
                  <c:v>59</c:v>
                </c:pt>
                <c:pt idx="5">
                  <c:v>66</c:v>
                </c:pt>
                <c:pt idx="6">
                  <c:v>88</c:v>
                </c:pt>
                <c:pt idx="7">
                  <c:v>86</c:v>
                </c:pt>
                <c:pt idx="8">
                  <c:v>101</c:v>
                </c:pt>
                <c:pt idx="9">
                  <c:v>107</c:v>
                </c:pt>
                <c:pt idx="10">
                  <c:v>83</c:v>
                </c:pt>
                <c:pt idx="11">
                  <c:v>102</c:v>
                </c:pt>
                <c:pt idx="12">
                  <c:v>98</c:v>
                </c:pt>
                <c:pt idx="13">
                  <c:v>98</c:v>
                </c:pt>
                <c:pt idx="14">
                  <c:v>96</c:v>
                </c:pt>
                <c:pt idx="15">
                  <c:v>97</c:v>
                </c:pt>
                <c:pt idx="16">
                  <c:v>94</c:v>
                </c:pt>
                <c:pt idx="17">
                  <c:v>107</c:v>
                </c:pt>
                <c:pt idx="18">
                  <c:v>70</c:v>
                </c:pt>
                <c:pt idx="19">
                  <c:v>113</c:v>
                </c:pt>
                <c:pt idx="20">
                  <c:v>90</c:v>
                </c:pt>
                <c:pt idx="21">
                  <c:v>88</c:v>
                </c:pt>
                <c:pt idx="22">
                  <c:v>60</c:v>
                </c:pt>
                <c:pt idx="23">
                  <c:v>78</c:v>
                </c:pt>
                <c:pt idx="2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E2-C347-ACAC-C86816AF7A57}"/>
            </c:ext>
          </c:extLst>
        </c:ser>
        <c:ser>
          <c:idx val="3"/>
          <c:order val="2"/>
          <c:tx>
            <c:strRef>
              <c:f>'Graphs 2012'!$A$30</c:f>
              <c:strCache>
                <c:ptCount val="1"/>
                <c:pt idx="0">
                  <c:v>Bare/thatch cover</c:v>
                </c:pt>
              </c:strCache>
            </c:strRef>
          </c:tx>
          <c:marker>
            <c:symbol val="none"/>
          </c:marker>
          <c:cat>
            <c:numRef>
              <c:f>'Graphs 2012'!$B$26:$Z$26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2012'!$B$30:$Z$30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5</c:v>
                </c:pt>
                <c:pt idx="4">
                  <c:v>10</c:v>
                </c:pt>
                <c:pt idx="5">
                  <c:v>4</c:v>
                </c:pt>
                <c:pt idx="6">
                  <c:v>3</c:v>
                </c:pt>
                <c:pt idx="7">
                  <c:v>12</c:v>
                </c:pt>
                <c:pt idx="8">
                  <c:v>2</c:v>
                </c:pt>
                <c:pt idx="9">
                  <c:v>15</c:v>
                </c:pt>
                <c:pt idx="10">
                  <c:v>5</c:v>
                </c:pt>
                <c:pt idx="11">
                  <c:v>8</c:v>
                </c:pt>
                <c:pt idx="12">
                  <c:v>3</c:v>
                </c:pt>
                <c:pt idx="13">
                  <c:v>3</c:v>
                </c:pt>
                <c:pt idx="14">
                  <c:v>7</c:v>
                </c:pt>
                <c:pt idx="15">
                  <c:v>8</c:v>
                </c:pt>
                <c:pt idx="16">
                  <c:v>6</c:v>
                </c:pt>
                <c:pt idx="17">
                  <c:v>10</c:v>
                </c:pt>
                <c:pt idx="18">
                  <c:v>7</c:v>
                </c:pt>
                <c:pt idx="19">
                  <c:v>11</c:v>
                </c:pt>
                <c:pt idx="20">
                  <c:v>4</c:v>
                </c:pt>
                <c:pt idx="21">
                  <c:v>8</c:v>
                </c:pt>
                <c:pt idx="22">
                  <c:v>55</c:v>
                </c:pt>
                <c:pt idx="23">
                  <c:v>20</c:v>
                </c:pt>
                <c:pt idx="24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E2-C347-ACAC-C86816AF7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5411088"/>
        <c:axId val="1"/>
      </c:lineChart>
      <c:catAx>
        <c:axId val="2025411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Distance along transect (m)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% Cover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25411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376700683206684"/>
          <c:y val="0.43751528912566878"/>
          <c:w val="0.15037146897411174"/>
          <c:h val="0.24107985319169503"/>
        </c:manualLayout>
      </c:layout>
      <c:overlay val="0"/>
      <c:txPr>
        <a:bodyPr/>
        <a:lstStyle/>
        <a:p>
          <a:pPr>
            <a:defRPr sz="920" b="0" i="0" u="none" strike="noStrike" baseline="0%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%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%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Campus Lagoon Transect 3 2012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Native plant cover</c:v>
          </c:tx>
          <c:marker>
            <c:symbol val="none"/>
          </c:marker>
          <c:val>
            <c:numRef>
              <c:f>'Graphs 2012'!$B$53:$Z$53</c:f>
              <c:numCache>
                <c:formatCode>General</c:formatCode>
                <c:ptCount val="25"/>
                <c:pt idx="0">
                  <c:v>0</c:v>
                </c:pt>
                <c:pt idx="1">
                  <c:v>25</c:v>
                </c:pt>
                <c:pt idx="2">
                  <c:v>0</c:v>
                </c:pt>
                <c:pt idx="3">
                  <c:v>1</c:v>
                </c:pt>
                <c:pt idx="4">
                  <c:v>9</c:v>
                </c:pt>
                <c:pt idx="5">
                  <c:v>75</c:v>
                </c:pt>
                <c:pt idx="6">
                  <c:v>75</c:v>
                </c:pt>
                <c:pt idx="7">
                  <c:v>67</c:v>
                </c:pt>
                <c:pt idx="8">
                  <c:v>50</c:v>
                </c:pt>
                <c:pt idx="9">
                  <c:v>30</c:v>
                </c:pt>
                <c:pt idx="10">
                  <c:v>2</c:v>
                </c:pt>
                <c:pt idx="11">
                  <c:v>65</c:v>
                </c:pt>
                <c:pt idx="12">
                  <c:v>15</c:v>
                </c:pt>
                <c:pt idx="13">
                  <c:v>1</c:v>
                </c:pt>
                <c:pt idx="14">
                  <c:v>0</c:v>
                </c:pt>
                <c:pt idx="15">
                  <c:v>48</c:v>
                </c:pt>
                <c:pt idx="16">
                  <c:v>25</c:v>
                </c:pt>
                <c:pt idx="17">
                  <c:v>65</c:v>
                </c:pt>
                <c:pt idx="18">
                  <c:v>60</c:v>
                </c:pt>
                <c:pt idx="19">
                  <c:v>36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32-F046-AB11-C5271C70CBFD}"/>
            </c:ext>
          </c:extLst>
        </c:ser>
        <c:ser>
          <c:idx val="2"/>
          <c:order val="1"/>
          <c:tx>
            <c:strRef>
              <c:f>'Graphs 2012'!$A$54</c:f>
              <c:strCache>
                <c:ptCount val="1"/>
                <c:pt idx="0">
                  <c:v>Non-native plant cover</c:v>
                </c:pt>
              </c:strCache>
            </c:strRef>
          </c:tx>
          <c:marker>
            <c:symbol val="none"/>
          </c:marker>
          <c:cat>
            <c:numRef>
              <c:f>'Graphs 2012'!$B$51:$Z$51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2012'!$B$54:$Z$54</c:f>
              <c:numCache>
                <c:formatCode>General</c:formatCode>
                <c:ptCount val="25"/>
                <c:pt idx="0">
                  <c:v>80</c:v>
                </c:pt>
                <c:pt idx="1">
                  <c:v>140</c:v>
                </c:pt>
                <c:pt idx="2">
                  <c:v>95</c:v>
                </c:pt>
                <c:pt idx="3">
                  <c:v>152</c:v>
                </c:pt>
                <c:pt idx="4">
                  <c:v>120</c:v>
                </c:pt>
                <c:pt idx="5">
                  <c:v>17</c:v>
                </c:pt>
                <c:pt idx="6">
                  <c:v>3</c:v>
                </c:pt>
                <c:pt idx="7">
                  <c:v>16</c:v>
                </c:pt>
                <c:pt idx="8">
                  <c:v>25</c:v>
                </c:pt>
                <c:pt idx="9">
                  <c:v>80</c:v>
                </c:pt>
                <c:pt idx="10">
                  <c:v>102</c:v>
                </c:pt>
                <c:pt idx="11">
                  <c:v>37</c:v>
                </c:pt>
                <c:pt idx="12">
                  <c:v>50</c:v>
                </c:pt>
                <c:pt idx="13">
                  <c:v>69</c:v>
                </c:pt>
                <c:pt idx="14">
                  <c:v>144</c:v>
                </c:pt>
                <c:pt idx="15">
                  <c:v>201</c:v>
                </c:pt>
                <c:pt idx="16">
                  <c:v>199</c:v>
                </c:pt>
                <c:pt idx="17">
                  <c:v>140</c:v>
                </c:pt>
                <c:pt idx="18">
                  <c:v>100</c:v>
                </c:pt>
                <c:pt idx="19">
                  <c:v>0</c:v>
                </c:pt>
                <c:pt idx="20">
                  <c:v>75</c:v>
                </c:pt>
                <c:pt idx="21">
                  <c:v>50</c:v>
                </c:pt>
                <c:pt idx="22">
                  <c:v>40</c:v>
                </c:pt>
                <c:pt idx="23">
                  <c:v>92</c:v>
                </c:pt>
                <c:pt idx="24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32-F046-AB11-C5271C70CBFD}"/>
            </c:ext>
          </c:extLst>
        </c:ser>
        <c:ser>
          <c:idx val="3"/>
          <c:order val="2"/>
          <c:tx>
            <c:strRef>
              <c:f>'Graphs 2012'!$A$55</c:f>
              <c:strCache>
                <c:ptCount val="1"/>
                <c:pt idx="0">
                  <c:v>Bare/thatch cover</c:v>
                </c:pt>
              </c:strCache>
            </c:strRef>
          </c:tx>
          <c:marker>
            <c:symbol val="none"/>
          </c:marker>
          <c:cat>
            <c:numRef>
              <c:f>'Graphs 2012'!$B$51:$Z$51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2012'!$B$55:$Z$55</c:f>
              <c:numCache>
                <c:formatCode>General</c:formatCode>
                <c:ptCount val="25"/>
                <c:pt idx="0">
                  <c:v>90</c:v>
                </c:pt>
                <c:pt idx="1">
                  <c:v>75</c:v>
                </c:pt>
                <c:pt idx="2">
                  <c:v>91</c:v>
                </c:pt>
                <c:pt idx="3">
                  <c:v>90</c:v>
                </c:pt>
                <c:pt idx="4">
                  <c:v>26</c:v>
                </c:pt>
                <c:pt idx="5">
                  <c:v>25</c:v>
                </c:pt>
                <c:pt idx="6">
                  <c:v>14</c:v>
                </c:pt>
                <c:pt idx="7">
                  <c:v>13</c:v>
                </c:pt>
                <c:pt idx="8">
                  <c:v>20</c:v>
                </c:pt>
                <c:pt idx="9">
                  <c:v>5</c:v>
                </c:pt>
                <c:pt idx="10">
                  <c:v>10</c:v>
                </c:pt>
                <c:pt idx="11">
                  <c:v>40</c:v>
                </c:pt>
                <c:pt idx="12">
                  <c:v>35</c:v>
                </c:pt>
                <c:pt idx="13">
                  <c:v>15</c:v>
                </c:pt>
                <c:pt idx="14">
                  <c:v>4</c:v>
                </c:pt>
                <c:pt idx="15">
                  <c:v>95</c:v>
                </c:pt>
                <c:pt idx="16">
                  <c:v>99</c:v>
                </c:pt>
                <c:pt idx="17">
                  <c:v>90</c:v>
                </c:pt>
                <c:pt idx="18">
                  <c:v>85</c:v>
                </c:pt>
                <c:pt idx="19">
                  <c:v>61</c:v>
                </c:pt>
                <c:pt idx="20">
                  <c:v>50</c:v>
                </c:pt>
                <c:pt idx="21">
                  <c:v>90</c:v>
                </c:pt>
                <c:pt idx="22">
                  <c:v>90</c:v>
                </c:pt>
                <c:pt idx="23">
                  <c:v>100</c:v>
                </c:pt>
                <c:pt idx="2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32-F046-AB11-C5271C70C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9883344"/>
        <c:axId val="1"/>
      </c:lineChart>
      <c:catAx>
        <c:axId val="1999883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Distance along transect (m)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% Cover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99883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636768012649876"/>
          <c:y val="0.44305275068483341"/>
          <c:w val="0.14801902828138036"/>
          <c:h val="0.22785570035220004"/>
        </c:manualLayout>
      </c:layout>
      <c:overlay val="0"/>
      <c:txPr>
        <a:bodyPr/>
        <a:lstStyle/>
        <a:p>
          <a:pPr>
            <a:defRPr sz="920" b="0" i="0" u="none" strike="noStrike" baseline="0%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%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%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Campus Lagoon Transect 4 2012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Native plant cover</c:v>
          </c:tx>
          <c:marker>
            <c:symbol val="none"/>
          </c:marker>
          <c:val>
            <c:numRef>
              <c:f>'Graphs 2012'!$B$78:$Z$78</c:f>
              <c:numCache>
                <c:formatCode>General</c:formatCode>
                <c:ptCount val="25"/>
                <c:pt idx="0">
                  <c:v>48</c:v>
                </c:pt>
                <c:pt idx="1">
                  <c:v>30</c:v>
                </c:pt>
                <c:pt idx="2">
                  <c:v>70</c:v>
                </c:pt>
                <c:pt idx="3">
                  <c:v>67</c:v>
                </c:pt>
                <c:pt idx="4">
                  <c:v>35</c:v>
                </c:pt>
                <c:pt idx="5">
                  <c:v>68</c:v>
                </c:pt>
                <c:pt idx="6">
                  <c:v>10</c:v>
                </c:pt>
                <c:pt idx="7">
                  <c:v>2</c:v>
                </c:pt>
                <c:pt idx="8">
                  <c:v>0</c:v>
                </c:pt>
                <c:pt idx="9">
                  <c:v>10</c:v>
                </c:pt>
                <c:pt idx="10">
                  <c:v>5</c:v>
                </c:pt>
                <c:pt idx="11">
                  <c:v>2</c:v>
                </c:pt>
                <c:pt idx="12">
                  <c:v>0</c:v>
                </c:pt>
                <c:pt idx="13">
                  <c:v>2</c:v>
                </c:pt>
                <c:pt idx="14">
                  <c:v>92</c:v>
                </c:pt>
                <c:pt idx="15">
                  <c:v>25</c:v>
                </c:pt>
                <c:pt idx="16">
                  <c:v>65</c:v>
                </c:pt>
                <c:pt idx="17">
                  <c:v>1</c:v>
                </c:pt>
                <c:pt idx="18">
                  <c:v>0</c:v>
                </c:pt>
                <c:pt idx="19">
                  <c:v>3</c:v>
                </c:pt>
                <c:pt idx="20">
                  <c:v>0</c:v>
                </c:pt>
                <c:pt idx="21">
                  <c:v>5</c:v>
                </c:pt>
                <c:pt idx="22">
                  <c:v>0</c:v>
                </c:pt>
                <c:pt idx="23">
                  <c:v>10</c:v>
                </c:pt>
                <c:pt idx="2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E4-9D4E-AA5F-FEBB44DB092E}"/>
            </c:ext>
          </c:extLst>
        </c:ser>
        <c:ser>
          <c:idx val="2"/>
          <c:order val="1"/>
          <c:tx>
            <c:strRef>
              <c:f>'Graphs 2012'!$A$79</c:f>
              <c:strCache>
                <c:ptCount val="1"/>
                <c:pt idx="0">
                  <c:v>Non-native plant cover</c:v>
                </c:pt>
              </c:strCache>
            </c:strRef>
          </c:tx>
          <c:marker>
            <c:symbol val="none"/>
          </c:marker>
          <c:cat>
            <c:numRef>
              <c:f>'Graphs 2012'!$B$76:$Z$76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2012'!$B$79:$Z$79</c:f>
              <c:numCache>
                <c:formatCode>General</c:formatCode>
                <c:ptCount val="25"/>
                <c:pt idx="0">
                  <c:v>75</c:v>
                </c:pt>
                <c:pt idx="1">
                  <c:v>90</c:v>
                </c:pt>
                <c:pt idx="2">
                  <c:v>105</c:v>
                </c:pt>
                <c:pt idx="3">
                  <c:v>115</c:v>
                </c:pt>
                <c:pt idx="4">
                  <c:v>63</c:v>
                </c:pt>
                <c:pt idx="5">
                  <c:v>101</c:v>
                </c:pt>
                <c:pt idx="6">
                  <c:v>110</c:v>
                </c:pt>
                <c:pt idx="7">
                  <c:v>105</c:v>
                </c:pt>
                <c:pt idx="8">
                  <c:v>75</c:v>
                </c:pt>
                <c:pt idx="9">
                  <c:v>85</c:v>
                </c:pt>
                <c:pt idx="10">
                  <c:v>130</c:v>
                </c:pt>
                <c:pt idx="11">
                  <c:v>95</c:v>
                </c:pt>
                <c:pt idx="12">
                  <c:v>195</c:v>
                </c:pt>
                <c:pt idx="13">
                  <c:v>0</c:v>
                </c:pt>
                <c:pt idx="14">
                  <c:v>35</c:v>
                </c:pt>
                <c:pt idx="15">
                  <c:v>41</c:v>
                </c:pt>
                <c:pt idx="16">
                  <c:v>84</c:v>
                </c:pt>
                <c:pt idx="17">
                  <c:v>95</c:v>
                </c:pt>
                <c:pt idx="18">
                  <c:v>122</c:v>
                </c:pt>
                <c:pt idx="19">
                  <c:v>108</c:v>
                </c:pt>
                <c:pt idx="20">
                  <c:v>110</c:v>
                </c:pt>
                <c:pt idx="21">
                  <c:v>100</c:v>
                </c:pt>
                <c:pt idx="22">
                  <c:v>100</c:v>
                </c:pt>
                <c:pt idx="23">
                  <c:v>115</c:v>
                </c:pt>
                <c:pt idx="24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E4-9D4E-AA5F-FEBB44DB092E}"/>
            </c:ext>
          </c:extLst>
        </c:ser>
        <c:ser>
          <c:idx val="3"/>
          <c:order val="2"/>
          <c:tx>
            <c:strRef>
              <c:f>'Graphs 2012'!$A$80</c:f>
              <c:strCache>
                <c:ptCount val="1"/>
                <c:pt idx="0">
                  <c:v>Bare/thatch cover</c:v>
                </c:pt>
              </c:strCache>
            </c:strRef>
          </c:tx>
          <c:marker>
            <c:symbol val="none"/>
          </c:marker>
          <c:cat>
            <c:numRef>
              <c:f>'Graphs 2012'!$B$76:$Z$76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2012'!$B$80:$Z$80</c:f>
              <c:numCache>
                <c:formatCode>General</c:formatCode>
                <c:ptCount val="25"/>
                <c:pt idx="0">
                  <c:v>4</c:v>
                </c:pt>
                <c:pt idx="1">
                  <c:v>3</c:v>
                </c:pt>
                <c:pt idx="2">
                  <c:v>0</c:v>
                </c:pt>
                <c:pt idx="3">
                  <c:v>13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</c:v>
                </c:pt>
                <c:pt idx="16">
                  <c:v>0</c:v>
                </c:pt>
                <c:pt idx="17">
                  <c:v>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E4-9D4E-AA5F-FEBB44DB0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9322576"/>
        <c:axId val="1"/>
      </c:lineChart>
      <c:catAx>
        <c:axId val="1949322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Distance along transect (m)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% Cover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49322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751167071830801"/>
          <c:y val="0.44069224126866718"/>
          <c:w val="0.14591208994100835"/>
          <c:h val="0.22882097142796179"/>
        </c:manualLayout>
      </c:layout>
      <c:overlay val="0"/>
      <c:txPr>
        <a:bodyPr/>
        <a:lstStyle/>
        <a:p>
          <a:pPr>
            <a:defRPr sz="920" b="0" i="0" u="none" strike="noStrike" baseline="0%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%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%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Campus Lagoon Transect 5 2012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Native plant Cover</c:v>
          </c:tx>
          <c:marker>
            <c:symbol val="none"/>
          </c:marker>
          <c:val>
            <c:numRef>
              <c:f>'Graphs 2012'!$B$103:$Z$103</c:f>
              <c:numCache>
                <c:formatCode>General</c:formatCode>
                <c:ptCount val="25"/>
                <c:pt idx="0">
                  <c:v>89</c:v>
                </c:pt>
                <c:pt idx="1">
                  <c:v>40</c:v>
                </c:pt>
                <c:pt idx="2">
                  <c:v>50</c:v>
                </c:pt>
                <c:pt idx="3">
                  <c:v>105</c:v>
                </c:pt>
                <c:pt idx="4">
                  <c:v>97</c:v>
                </c:pt>
                <c:pt idx="5">
                  <c:v>52</c:v>
                </c:pt>
                <c:pt idx="6">
                  <c:v>77</c:v>
                </c:pt>
                <c:pt idx="7">
                  <c:v>82</c:v>
                </c:pt>
                <c:pt idx="8">
                  <c:v>101</c:v>
                </c:pt>
                <c:pt idx="9">
                  <c:v>101</c:v>
                </c:pt>
                <c:pt idx="10">
                  <c:v>110</c:v>
                </c:pt>
                <c:pt idx="11">
                  <c:v>125</c:v>
                </c:pt>
                <c:pt idx="12">
                  <c:v>104</c:v>
                </c:pt>
                <c:pt idx="13">
                  <c:v>35</c:v>
                </c:pt>
                <c:pt idx="14">
                  <c:v>8</c:v>
                </c:pt>
                <c:pt idx="15">
                  <c:v>88</c:v>
                </c:pt>
                <c:pt idx="16">
                  <c:v>35</c:v>
                </c:pt>
                <c:pt idx="17">
                  <c:v>105</c:v>
                </c:pt>
                <c:pt idx="18">
                  <c:v>41</c:v>
                </c:pt>
                <c:pt idx="19">
                  <c:v>66</c:v>
                </c:pt>
                <c:pt idx="20">
                  <c:v>75</c:v>
                </c:pt>
                <c:pt idx="21">
                  <c:v>50</c:v>
                </c:pt>
                <c:pt idx="22">
                  <c:v>40</c:v>
                </c:pt>
                <c:pt idx="23">
                  <c:v>18</c:v>
                </c:pt>
                <c:pt idx="24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B7-6C4C-81D3-E0DC492D9D3E}"/>
            </c:ext>
          </c:extLst>
        </c:ser>
        <c:ser>
          <c:idx val="2"/>
          <c:order val="1"/>
          <c:tx>
            <c:strRef>
              <c:f>'Graphs 2012'!$A$104</c:f>
              <c:strCache>
                <c:ptCount val="1"/>
                <c:pt idx="0">
                  <c:v>Non-native plant cover</c:v>
                </c:pt>
              </c:strCache>
            </c:strRef>
          </c:tx>
          <c:marker>
            <c:symbol val="none"/>
          </c:marker>
          <c:cat>
            <c:numRef>
              <c:f>'Graphs 2012'!$B$101:$Z$101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2012'!$B$104:$Z$104</c:f>
              <c:numCache>
                <c:formatCode>General</c:formatCode>
                <c:ptCount val="25"/>
                <c:pt idx="0">
                  <c:v>18</c:v>
                </c:pt>
                <c:pt idx="1">
                  <c:v>32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10</c:v>
                </c:pt>
                <c:pt idx="15">
                  <c:v>14</c:v>
                </c:pt>
                <c:pt idx="16">
                  <c:v>12</c:v>
                </c:pt>
                <c:pt idx="17">
                  <c:v>0</c:v>
                </c:pt>
                <c:pt idx="18">
                  <c:v>3</c:v>
                </c:pt>
                <c:pt idx="19">
                  <c:v>25</c:v>
                </c:pt>
                <c:pt idx="20">
                  <c:v>5</c:v>
                </c:pt>
                <c:pt idx="21">
                  <c:v>3</c:v>
                </c:pt>
                <c:pt idx="22">
                  <c:v>20</c:v>
                </c:pt>
                <c:pt idx="23">
                  <c:v>42</c:v>
                </c:pt>
                <c:pt idx="2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B7-6C4C-81D3-E0DC492D9D3E}"/>
            </c:ext>
          </c:extLst>
        </c:ser>
        <c:ser>
          <c:idx val="3"/>
          <c:order val="2"/>
          <c:tx>
            <c:strRef>
              <c:f>'Graphs 2012'!$A$105</c:f>
              <c:strCache>
                <c:ptCount val="1"/>
                <c:pt idx="0">
                  <c:v>Bare/thatch cover</c:v>
                </c:pt>
              </c:strCache>
            </c:strRef>
          </c:tx>
          <c:marker>
            <c:symbol val="none"/>
          </c:marker>
          <c:cat>
            <c:numRef>
              <c:f>'Graphs 2012'!$B$101:$Z$101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2012'!$B$105:$Z$105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70</c:v>
                </c:pt>
                <c:pt idx="4">
                  <c:v>70</c:v>
                </c:pt>
                <c:pt idx="5">
                  <c:v>0</c:v>
                </c:pt>
                <c:pt idx="6">
                  <c:v>26</c:v>
                </c:pt>
                <c:pt idx="7">
                  <c:v>118</c:v>
                </c:pt>
                <c:pt idx="8">
                  <c:v>20</c:v>
                </c:pt>
                <c:pt idx="9">
                  <c:v>26</c:v>
                </c:pt>
                <c:pt idx="10">
                  <c:v>3</c:v>
                </c:pt>
                <c:pt idx="11">
                  <c:v>0</c:v>
                </c:pt>
                <c:pt idx="12">
                  <c:v>0</c:v>
                </c:pt>
                <c:pt idx="13">
                  <c:v>130</c:v>
                </c:pt>
                <c:pt idx="14">
                  <c:v>95</c:v>
                </c:pt>
                <c:pt idx="15">
                  <c:v>0</c:v>
                </c:pt>
                <c:pt idx="16">
                  <c:v>95</c:v>
                </c:pt>
                <c:pt idx="17">
                  <c:v>2</c:v>
                </c:pt>
                <c:pt idx="18">
                  <c:v>100</c:v>
                </c:pt>
                <c:pt idx="19">
                  <c:v>0</c:v>
                </c:pt>
                <c:pt idx="20">
                  <c:v>19</c:v>
                </c:pt>
                <c:pt idx="21">
                  <c:v>72</c:v>
                </c:pt>
                <c:pt idx="22">
                  <c:v>40</c:v>
                </c:pt>
                <c:pt idx="23">
                  <c:v>40</c:v>
                </c:pt>
                <c:pt idx="24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B7-6C4C-81D3-E0DC492D9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5425568"/>
        <c:axId val="1"/>
      </c:lineChart>
      <c:catAx>
        <c:axId val="2025425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Distance along transect (m)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% Cover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25425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922828574199493"/>
          <c:y val="0.43861143234112798"/>
          <c:w val="0.14437074006470682"/>
          <c:h val="0.23685017346420911"/>
        </c:manualLayout>
      </c:layout>
      <c:overlay val="0"/>
      <c:txPr>
        <a:bodyPr/>
        <a:lstStyle/>
        <a:p>
          <a:pPr>
            <a:defRPr sz="920" b="0" i="0" u="none" strike="noStrike" baseline="0%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%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%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Campus Lagoon Transect 6 2012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Native plant cover</c:v>
          </c:tx>
          <c:marker>
            <c:symbol val="none"/>
          </c:marker>
          <c:val>
            <c:numRef>
              <c:f>'Graphs 2012'!$B$127:$Z$127</c:f>
              <c:numCache>
                <c:formatCode>General</c:formatCode>
                <c:ptCount val="25"/>
                <c:pt idx="0">
                  <c:v>57</c:v>
                </c:pt>
                <c:pt idx="1">
                  <c:v>20</c:v>
                </c:pt>
                <c:pt idx="2">
                  <c:v>13</c:v>
                </c:pt>
                <c:pt idx="3">
                  <c:v>15</c:v>
                </c:pt>
                <c:pt idx="4">
                  <c:v>14</c:v>
                </c:pt>
                <c:pt idx="5">
                  <c:v>5</c:v>
                </c:pt>
                <c:pt idx="6">
                  <c:v>22</c:v>
                </c:pt>
                <c:pt idx="7">
                  <c:v>21</c:v>
                </c:pt>
                <c:pt idx="8">
                  <c:v>34</c:v>
                </c:pt>
                <c:pt idx="9">
                  <c:v>90</c:v>
                </c:pt>
                <c:pt idx="10">
                  <c:v>30</c:v>
                </c:pt>
                <c:pt idx="11">
                  <c:v>35</c:v>
                </c:pt>
                <c:pt idx="12">
                  <c:v>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29</c:v>
                </c:pt>
                <c:pt idx="19">
                  <c:v>43</c:v>
                </c:pt>
                <c:pt idx="20">
                  <c:v>35</c:v>
                </c:pt>
                <c:pt idx="21">
                  <c:v>16</c:v>
                </c:pt>
                <c:pt idx="22">
                  <c:v>66</c:v>
                </c:pt>
                <c:pt idx="23">
                  <c:v>51</c:v>
                </c:pt>
                <c:pt idx="24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A7-864E-AF60-A2588CD662E9}"/>
            </c:ext>
          </c:extLst>
        </c:ser>
        <c:ser>
          <c:idx val="2"/>
          <c:order val="1"/>
          <c:tx>
            <c:strRef>
              <c:f>'Graphs 2012'!$A$128</c:f>
              <c:strCache>
                <c:ptCount val="1"/>
                <c:pt idx="0">
                  <c:v>Non-native plant cover</c:v>
                </c:pt>
              </c:strCache>
            </c:strRef>
          </c:tx>
          <c:marker>
            <c:symbol val="none"/>
          </c:marker>
          <c:cat>
            <c:numRef>
              <c:f>'Graphs 2012'!$B$125:$Z$125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2012'!$B$128:$Z$128</c:f>
              <c:numCache>
                <c:formatCode>General</c:formatCode>
                <c:ptCount val="25"/>
                <c:pt idx="0">
                  <c:v>56</c:v>
                </c:pt>
                <c:pt idx="1">
                  <c:v>88</c:v>
                </c:pt>
                <c:pt idx="2">
                  <c:v>87</c:v>
                </c:pt>
                <c:pt idx="3">
                  <c:v>89</c:v>
                </c:pt>
                <c:pt idx="4">
                  <c:v>102</c:v>
                </c:pt>
                <c:pt idx="5">
                  <c:v>108</c:v>
                </c:pt>
                <c:pt idx="6">
                  <c:v>98</c:v>
                </c:pt>
                <c:pt idx="7">
                  <c:v>94</c:v>
                </c:pt>
                <c:pt idx="8">
                  <c:v>90</c:v>
                </c:pt>
                <c:pt idx="9">
                  <c:v>23</c:v>
                </c:pt>
                <c:pt idx="10">
                  <c:v>85</c:v>
                </c:pt>
                <c:pt idx="11">
                  <c:v>100</c:v>
                </c:pt>
                <c:pt idx="12">
                  <c:v>105</c:v>
                </c:pt>
                <c:pt idx="13">
                  <c:v>95</c:v>
                </c:pt>
                <c:pt idx="14">
                  <c:v>101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97</c:v>
                </c:pt>
                <c:pt idx="19">
                  <c:v>73</c:v>
                </c:pt>
                <c:pt idx="20">
                  <c:v>82</c:v>
                </c:pt>
                <c:pt idx="21">
                  <c:v>97</c:v>
                </c:pt>
                <c:pt idx="22">
                  <c:v>47</c:v>
                </c:pt>
                <c:pt idx="23">
                  <c:v>62</c:v>
                </c:pt>
                <c:pt idx="24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A7-864E-AF60-A2588CD662E9}"/>
            </c:ext>
          </c:extLst>
        </c:ser>
        <c:ser>
          <c:idx val="3"/>
          <c:order val="2"/>
          <c:tx>
            <c:strRef>
              <c:f>'Graphs 2012'!$A$129</c:f>
              <c:strCache>
                <c:ptCount val="1"/>
                <c:pt idx="0">
                  <c:v>Bare/thatch cover</c:v>
                </c:pt>
              </c:strCache>
            </c:strRef>
          </c:tx>
          <c:marker>
            <c:symbol val="none"/>
          </c:marker>
          <c:cat>
            <c:numRef>
              <c:f>'Graphs 2012'!$B$125:$Z$125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2012'!$B$129:$Z$129</c:f>
              <c:numCache>
                <c:formatCode>General</c:formatCode>
                <c:ptCount val="25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20</c:v>
                </c:pt>
                <c:pt idx="10">
                  <c:v>3</c:v>
                </c:pt>
                <c:pt idx="11">
                  <c:v>4</c:v>
                </c:pt>
                <c:pt idx="12">
                  <c:v>8</c:v>
                </c:pt>
                <c:pt idx="13">
                  <c:v>6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3</c:v>
                </c:pt>
                <c:pt idx="19">
                  <c:v>1</c:v>
                </c:pt>
                <c:pt idx="20">
                  <c:v>7</c:v>
                </c:pt>
                <c:pt idx="21">
                  <c:v>2</c:v>
                </c:pt>
                <c:pt idx="22">
                  <c:v>1</c:v>
                </c:pt>
                <c:pt idx="23">
                  <c:v>6</c:v>
                </c:pt>
                <c:pt idx="24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A7-864E-AF60-A2588CD66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9724272"/>
        <c:axId val="1"/>
      </c:lineChart>
      <c:catAx>
        <c:axId val="1849724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Distance along transect (m)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% Cover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9724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979209996426296"/>
          <c:y val="0.44445943462463172"/>
          <c:w val="0.1438641062612874"/>
          <c:h val="0.21429294169401886"/>
        </c:manualLayout>
      </c:layout>
      <c:overlay val="0"/>
      <c:txPr>
        <a:bodyPr/>
        <a:lstStyle/>
        <a:p>
          <a:pPr>
            <a:defRPr sz="920" b="0" i="0" u="none" strike="noStrike" baseline="0%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%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%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Campus Lagoon Transect 7 2012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Native plant cover</c:v>
          </c:tx>
          <c:marker>
            <c:symbol val="none"/>
          </c:marker>
          <c:val>
            <c:numRef>
              <c:f>'Graphs 2012'!$B$154:$Z$154</c:f>
              <c:numCache>
                <c:formatCode>General</c:formatCode>
                <c:ptCount val="25"/>
                <c:pt idx="0">
                  <c:v>15</c:v>
                </c:pt>
                <c:pt idx="1">
                  <c:v>22</c:v>
                </c:pt>
                <c:pt idx="2">
                  <c:v>27</c:v>
                </c:pt>
                <c:pt idx="3">
                  <c:v>59</c:v>
                </c:pt>
                <c:pt idx="4">
                  <c:v>50</c:v>
                </c:pt>
                <c:pt idx="5">
                  <c:v>25</c:v>
                </c:pt>
                <c:pt idx="6">
                  <c:v>50</c:v>
                </c:pt>
                <c:pt idx="7">
                  <c:v>65</c:v>
                </c:pt>
                <c:pt idx="8">
                  <c:v>50</c:v>
                </c:pt>
                <c:pt idx="9">
                  <c:v>52</c:v>
                </c:pt>
                <c:pt idx="10">
                  <c:v>49</c:v>
                </c:pt>
                <c:pt idx="11">
                  <c:v>7</c:v>
                </c:pt>
                <c:pt idx="12">
                  <c:v>45</c:v>
                </c:pt>
                <c:pt idx="13">
                  <c:v>20</c:v>
                </c:pt>
                <c:pt idx="14">
                  <c:v>0</c:v>
                </c:pt>
                <c:pt idx="15">
                  <c:v>35</c:v>
                </c:pt>
                <c:pt idx="16">
                  <c:v>60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55</c:v>
                </c:pt>
                <c:pt idx="22">
                  <c:v>0</c:v>
                </c:pt>
                <c:pt idx="23">
                  <c:v>0</c:v>
                </c:pt>
                <c:pt idx="2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9A-9C49-9AA4-BB79C79CF0A2}"/>
            </c:ext>
          </c:extLst>
        </c:ser>
        <c:ser>
          <c:idx val="2"/>
          <c:order val="1"/>
          <c:tx>
            <c:strRef>
              <c:f>'Graphs 2012'!$A$155</c:f>
              <c:strCache>
                <c:ptCount val="1"/>
                <c:pt idx="0">
                  <c:v>Non-native plant cover</c:v>
                </c:pt>
              </c:strCache>
            </c:strRef>
          </c:tx>
          <c:marker>
            <c:symbol val="none"/>
          </c:marker>
          <c:cat>
            <c:numRef>
              <c:f>'Graphs 2012'!$B$152:$Z$152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2012'!$B$155:$Z$155</c:f>
              <c:numCache>
                <c:formatCode>General</c:formatCode>
                <c:ptCount val="25"/>
                <c:pt idx="0">
                  <c:v>87</c:v>
                </c:pt>
                <c:pt idx="1">
                  <c:v>87</c:v>
                </c:pt>
                <c:pt idx="2">
                  <c:v>87</c:v>
                </c:pt>
                <c:pt idx="3">
                  <c:v>81</c:v>
                </c:pt>
                <c:pt idx="4">
                  <c:v>91</c:v>
                </c:pt>
                <c:pt idx="5">
                  <c:v>92</c:v>
                </c:pt>
                <c:pt idx="6">
                  <c:v>72</c:v>
                </c:pt>
                <c:pt idx="7">
                  <c:v>50</c:v>
                </c:pt>
                <c:pt idx="8">
                  <c:v>65</c:v>
                </c:pt>
                <c:pt idx="9">
                  <c:v>78</c:v>
                </c:pt>
                <c:pt idx="10">
                  <c:v>72</c:v>
                </c:pt>
                <c:pt idx="11">
                  <c:v>87</c:v>
                </c:pt>
                <c:pt idx="12">
                  <c:v>101</c:v>
                </c:pt>
                <c:pt idx="13">
                  <c:v>105</c:v>
                </c:pt>
                <c:pt idx="14">
                  <c:v>105</c:v>
                </c:pt>
                <c:pt idx="15">
                  <c:v>110</c:v>
                </c:pt>
                <c:pt idx="16">
                  <c:v>120</c:v>
                </c:pt>
                <c:pt idx="17">
                  <c:v>135</c:v>
                </c:pt>
                <c:pt idx="18">
                  <c:v>135</c:v>
                </c:pt>
                <c:pt idx="19">
                  <c:v>137</c:v>
                </c:pt>
                <c:pt idx="20">
                  <c:v>103</c:v>
                </c:pt>
                <c:pt idx="21">
                  <c:v>100</c:v>
                </c:pt>
                <c:pt idx="22">
                  <c:v>92</c:v>
                </c:pt>
                <c:pt idx="23">
                  <c:v>98</c:v>
                </c:pt>
                <c:pt idx="24">
                  <c:v>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9A-9C49-9AA4-BB79C79CF0A2}"/>
            </c:ext>
          </c:extLst>
        </c:ser>
        <c:ser>
          <c:idx val="3"/>
          <c:order val="2"/>
          <c:tx>
            <c:strRef>
              <c:f>'Graphs 2012'!$A$156</c:f>
              <c:strCache>
                <c:ptCount val="1"/>
                <c:pt idx="0">
                  <c:v>Bare/thatch cover</c:v>
                </c:pt>
              </c:strCache>
            </c:strRef>
          </c:tx>
          <c:marker>
            <c:symbol val="none"/>
          </c:marker>
          <c:cat>
            <c:numRef>
              <c:f>'Graphs 2012'!$B$152:$Z$152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2012'!$B$156:$Z$156</c:f>
              <c:numCache>
                <c:formatCode>General</c:formatCode>
                <c:ptCount val="25"/>
                <c:pt idx="0">
                  <c:v>3</c:v>
                </c:pt>
                <c:pt idx="1">
                  <c:v>3</c:v>
                </c:pt>
                <c:pt idx="2">
                  <c:v>10</c:v>
                </c:pt>
                <c:pt idx="3">
                  <c:v>1</c:v>
                </c:pt>
                <c:pt idx="4">
                  <c:v>1</c:v>
                </c:pt>
                <c:pt idx="5">
                  <c:v>20</c:v>
                </c:pt>
                <c:pt idx="6">
                  <c:v>0</c:v>
                </c:pt>
                <c:pt idx="7">
                  <c:v>1</c:v>
                </c:pt>
                <c:pt idx="8">
                  <c:v>3</c:v>
                </c:pt>
                <c:pt idx="9">
                  <c:v>0</c:v>
                </c:pt>
                <c:pt idx="10">
                  <c:v>2</c:v>
                </c:pt>
                <c:pt idx="11">
                  <c:v>3</c:v>
                </c:pt>
                <c:pt idx="12">
                  <c:v>5</c:v>
                </c:pt>
                <c:pt idx="13">
                  <c:v>16</c:v>
                </c:pt>
                <c:pt idx="14">
                  <c:v>3</c:v>
                </c:pt>
                <c:pt idx="15">
                  <c:v>0</c:v>
                </c:pt>
                <c:pt idx="16">
                  <c:v>2</c:v>
                </c:pt>
                <c:pt idx="17">
                  <c:v>6</c:v>
                </c:pt>
                <c:pt idx="18">
                  <c:v>2</c:v>
                </c:pt>
                <c:pt idx="19">
                  <c:v>4</c:v>
                </c:pt>
                <c:pt idx="20">
                  <c:v>3</c:v>
                </c:pt>
                <c:pt idx="21">
                  <c:v>2</c:v>
                </c:pt>
                <c:pt idx="22">
                  <c:v>7</c:v>
                </c:pt>
                <c:pt idx="23">
                  <c:v>8</c:v>
                </c:pt>
                <c:pt idx="2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9A-9C49-9AA4-BB79C79CF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7545408"/>
        <c:axId val="1"/>
      </c:lineChart>
      <c:catAx>
        <c:axId val="2027545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Distance along transect (m)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% Cover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27545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090901276798313"/>
          <c:y val="0.44207519814509655"/>
          <c:w val="0.14286161404759934"/>
          <c:h val="0.23176757961005059"/>
        </c:manualLayout>
      </c:layout>
      <c:overlay val="0"/>
      <c:txPr>
        <a:bodyPr/>
        <a:lstStyle/>
        <a:p>
          <a:pPr>
            <a:defRPr sz="920" b="0" i="0" u="none" strike="noStrike" baseline="0%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%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%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Campus Point Transect 1 2012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Native plant cover</c:v>
          </c:tx>
          <c:marker>
            <c:symbol val="none"/>
          </c:marker>
          <c:val>
            <c:numRef>
              <c:f>'Graphs 2012'!$B$179:$Z$179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15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7</c:v>
                </c:pt>
                <c:pt idx="20">
                  <c:v>10</c:v>
                </c:pt>
                <c:pt idx="21">
                  <c:v>29</c:v>
                </c:pt>
                <c:pt idx="22">
                  <c:v>0</c:v>
                </c:pt>
                <c:pt idx="23">
                  <c:v>0</c:v>
                </c:pt>
                <c:pt idx="2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56-DC44-8C76-66B789224E63}"/>
            </c:ext>
          </c:extLst>
        </c:ser>
        <c:ser>
          <c:idx val="2"/>
          <c:order val="1"/>
          <c:tx>
            <c:strRef>
              <c:f>'Graphs 2012'!$A$180</c:f>
              <c:strCache>
                <c:ptCount val="1"/>
                <c:pt idx="0">
                  <c:v>Non-native plant cover</c:v>
                </c:pt>
              </c:strCache>
            </c:strRef>
          </c:tx>
          <c:marker>
            <c:symbol val="none"/>
          </c:marker>
          <c:cat>
            <c:numRef>
              <c:f>'Graphs 2012'!$B$177:$Z$177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2012'!$B$180:$Z$180</c:f>
              <c:numCache>
                <c:formatCode>General</c:formatCode>
                <c:ptCount val="25"/>
                <c:pt idx="0">
                  <c:v>100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85</c:v>
                </c:pt>
                <c:pt idx="7">
                  <c:v>87</c:v>
                </c:pt>
                <c:pt idx="8">
                  <c:v>95</c:v>
                </c:pt>
                <c:pt idx="9">
                  <c:v>95</c:v>
                </c:pt>
                <c:pt idx="10">
                  <c:v>90</c:v>
                </c:pt>
                <c:pt idx="11">
                  <c:v>44</c:v>
                </c:pt>
                <c:pt idx="12">
                  <c:v>74</c:v>
                </c:pt>
                <c:pt idx="13">
                  <c:v>73</c:v>
                </c:pt>
                <c:pt idx="14">
                  <c:v>96</c:v>
                </c:pt>
                <c:pt idx="15">
                  <c:v>97</c:v>
                </c:pt>
                <c:pt idx="16">
                  <c:v>95</c:v>
                </c:pt>
                <c:pt idx="17">
                  <c:v>95</c:v>
                </c:pt>
                <c:pt idx="18">
                  <c:v>94</c:v>
                </c:pt>
                <c:pt idx="19">
                  <c:v>83</c:v>
                </c:pt>
                <c:pt idx="20">
                  <c:v>79</c:v>
                </c:pt>
                <c:pt idx="21">
                  <c:v>5</c:v>
                </c:pt>
                <c:pt idx="22">
                  <c:v>95</c:v>
                </c:pt>
                <c:pt idx="23">
                  <c:v>97</c:v>
                </c:pt>
                <c:pt idx="24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56-DC44-8C76-66B789224E63}"/>
            </c:ext>
          </c:extLst>
        </c:ser>
        <c:ser>
          <c:idx val="3"/>
          <c:order val="2"/>
          <c:tx>
            <c:strRef>
              <c:f>'Graphs 2012'!$A$181</c:f>
              <c:strCache>
                <c:ptCount val="1"/>
                <c:pt idx="0">
                  <c:v>Bare/thatch cover</c:v>
                </c:pt>
              </c:strCache>
            </c:strRef>
          </c:tx>
          <c:marker>
            <c:symbol val="none"/>
          </c:marker>
          <c:cat>
            <c:numRef>
              <c:f>'Graphs 2012'!$B$177:$Z$177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2012'!$B$181:$Z$181</c:f>
              <c:numCache>
                <c:formatCode>General</c:formatCode>
                <c:ptCount val="25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15</c:v>
                </c:pt>
                <c:pt idx="7">
                  <c:v>13</c:v>
                </c:pt>
                <c:pt idx="8">
                  <c:v>5</c:v>
                </c:pt>
                <c:pt idx="9">
                  <c:v>5</c:v>
                </c:pt>
                <c:pt idx="10">
                  <c:v>10</c:v>
                </c:pt>
                <c:pt idx="11">
                  <c:v>52</c:v>
                </c:pt>
                <c:pt idx="12">
                  <c:v>15</c:v>
                </c:pt>
                <c:pt idx="13">
                  <c:v>20</c:v>
                </c:pt>
                <c:pt idx="14">
                  <c:v>5</c:v>
                </c:pt>
                <c:pt idx="15">
                  <c:v>2</c:v>
                </c:pt>
                <c:pt idx="16">
                  <c:v>5</c:v>
                </c:pt>
                <c:pt idx="17">
                  <c:v>5</c:v>
                </c:pt>
                <c:pt idx="18">
                  <c:v>6</c:v>
                </c:pt>
                <c:pt idx="19">
                  <c:v>19</c:v>
                </c:pt>
                <c:pt idx="20">
                  <c:v>11</c:v>
                </c:pt>
                <c:pt idx="21">
                  <c:v>78</c:v>
                </c:pt>
                <c:pt idx="22">
                  <c:v>5</c:v>
                </c:pt>
                <c:pt idx="23">
                  <c:v>5</c:v>
                </c:pt>
                <c:pt idx="24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56-DC44-8C76-66B789224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3785888"/>
        <c:axId val="1"/>
      </c:lineChart>
      <c:catAx>
        <c:axId val="2093785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Distance along transect (m)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% Cover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93785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891555854848211"/>
          <c:y val="0.44622978812810216"/>
          <c:w val="0.13667096034222945"/>
          <c:h val="0.21514650499033497"/>
        </c:manualLayout>
      </c:layout>
      <c:overlay val="0"/>
      <c:txPr>
        <a:bodyPr/>
        <a:lstStyle/>
        <a:p>
          <a:pPr>
            <a:defRPr sz="920" b="0" i="0" u="none" strike="noStrike" baseline="0%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%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%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Campus Point Transect 2 2012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Native plant cvoer</c:v>
          </c:tx>
          <c:marker>
            <c:symbol val="none"/>
          </c:marker>
          <c:val>
            <c:numRef>
              <c:f>'Graphs 2012'!$B$205:$Z$205</c:f>
              <c:numCache>
                <c:formatCode>General</c:formatCode>
                <c:ptCount val="25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  <c:pt idx="4">
                  <c:v>0</c:v>
                </c:pt>
                <c:pt idx="5">
                  <c:v>0</c:v>
                </c:pt>
                <c:pt idx="6">
                  <c:v>7</c:v>
                </c:pt>
                <c:pt idx="7">
                  <c:v>7</c:v>
                </c:pt>
                <c:pt idx="8">
                  <c:v>11</c:v>
                </c:pt>
                <c:pt idx="9">
                  <c:v>3</c:v>
                </c:pt>
                <c:pt idx="10">
                  <c:v>0</c:v>
                </c:pt>
                <c:pt idx="11">
                  <c:v>2</c:v>
                </c:pt>
                <c:pt idx="12">
                  <c:v>3</c:v>
                </c:pt>
                <c:pt idx="13">
                  <c:v>0</c:v>
                </c:pt>
                <c:pt idx="14">
                  <c:v>2</c:v>
                </c:pt>
                <c:pt idx="15">
                  <c:v>10</c:v>
                </c:pt>
                <c:pt idx="16">
                  <c:v>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3</c:v>
                </c:pt>
                <c:pt idx="23">
                  <c:v>2</c:v>
                </c:pt>
                <c:pt idx="2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69-D142-9941-E2EE970CD068}"/>
            </c:ext>
          </c:extLst>
        </c:ser>
        <c:ser>
          <c:idx val="2"/>
          <c:order val="1"/>
          <c:tx>
            <c:strRef>
              <c:f>'Graphs 2012'!$A$206</c:f>
              <c:strCache>
                <c:ptCount val="1"/>
                <c:pt idx="0">
                  <c:v>Non-native plant cover</c:v>
                </c:pt>
              </c:strCache>
            </c:strRef>
          </c:tx>
          <c:marker>
            <c:symbol val="none"/>
          </c:marker>
          <c:cat>
            <c:numRef>
              <c:f>'Graphs 2012'!$B$203:$Z$203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2012'!$B$206:$Z$206</c:f>
              <c:numCache>
                <c:formatCode>General</c:formatCode>
                <c:ptCount val="25"/>
                <c:pt idx="0">
                  <c:v>4</c:v>
                </c:pt>
                <c:pt idx="1">
                  <c:v>3</c:v>
                </c:pt>
                <c:pt idx="2">
                  <c:v>91</c:v>
                </c:pt>
                <c:pt idx="3">
                  <c:v>60</c:v>
                </c:pt>
                <c:pt idx="4">
                  <c:v>2</c:v>
                </c:pt>
                <c:pt idx="5">
                  <c:v>80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  <c:pt idx="9">
                  <c:v>92</c:v>
                </c:pt>
                <c:pt idx="10">
                  <c:v>80</c:v>
                </c:pt>
                <c:pt idx="11">
                  <c:v>90</c:v>
                </c:pt>
                <c:pt idx="12">
                  <c:v>94</c:v>
                </c:pt>
                <c:pt idx="13">
                  <c:v>101</c:v>
                </c:pt>
                <c:pt idx="14">
                  <c:v>91</c:v>
                </c:pt>
                <c:pt idx="15">
                  <c:v>100</c:v>
                </c:pt>
                <c:pt idx="16">
                  <c:v>86</c:v>
                </c:pt>
                <c:pt idx="17">
                  <c:v>98</c:v>
                </c:pt>
                <c:pt idx="18">
                  <c:v>60</c:v>
                </c:pt>
                <c:pt idx="19">
                  <c:v>100</c:v>
                </c:pt>
                <c:pt idx="20">
                  <c:v>100</c:v>
                </c:pt>
                <c:pt idx="21">
                  <c:v>95</c:v>
                </c:pt>
                <c:pt idx="22">
                  <c:v>99</c:v>
                </c:pt>
                <c:pt idx="23">
                  <c:v>94</c:v>
                </c:pt>
                <c:pt idx="24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69-D142-9941-E2EE970CD068}"/>
            </c:ext>
          </c:extLst>
        </c:ser>
        <c:ser>
          <c:idx val="3"/>
          <c:order val="2"/>
          <c:tx>
            <c:strRef>
              <c:f>'Graphs 2012'!$A$207</c:f>
              <c:strCache>
                <c:ptCount val="1"/>
                <c:pt idx="0">
                  <c:v>Bare/thatch cover</c:v>
                </c:pt>
              </c:strCache>
            </c:strRef>
          </c:tx>
          <c:marker>
            <c:symbol val="none"/>
          </c:marker>
          <c:cat>
            <c:numRef>
              <c:f>'Graphs 2012'!$B$203:$Z$203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2012'!$B$207:$Z$207</c:f>
              <c:numCache>
                <c:formatCode>General</c:formatCode>
                <c:ptCount val="25"/>
                <c:pt idx="0">
                  <c:v>102</c:v>
                </c:pt>
                <c:pt idx="1">
                  <c:v>92</c:v>
                </c:pt>
                <c:pt idx="2">
                  <c:v>10</c:v>
                </c:pt>
                <c:pt idx="3">
                  <c:v>55</c:v>
                </c:pt>
                <c:pt idx="4">
                  <c:v>100</c:v>
                </c:pt>
                <c:pt idx="5">
                  <c:v>30</c:v>
                </c:pt>
                <c:pt idx="6">
                  <c:v>10</c:v>
                </c:pt>
                <c:pt idx="7">
                  <c:v>7</c:v>
                </c:pt>
                <c:pt idx="8">
                  <c:v>3</c:v>
                </c:pt>
                <c:pt idx="9">
                  <c:v>5</c:v>
                </c:pt>
                <c:pt idx="10">
                  <c:v>20</c:v>
                </c:pt>
                <c:pt idx="11">
                  <c:v>10</c:v>
                </c:pt>
                <c:pt idx="12">
                  <c:v>10</c:v>
                </c:pt>
                <c:pt idx="13">
                  <c:v>1</c:v>
                </c:pt>
                <c:pt idx="14">
                  <c:v>10</c:v>
                </c:pt>
                <c:pt idx="15">
                  <c:v>7</c:v>
                </c:pt>
                <c:pt idx="16">
                  <c:v>15</c:v>
                </c:pt>
                <c:pt idx="17">
                  <c:v>22</c:v>
                </c:pt>
                <c:pt idx="18">
                  <c:v>20</c:v>
                </c:pt>
                <c:pt idx="19">
                  <c:v>2</c:v>
                </c:pt>
                <c:pt idx="20">
                  <c:v>5</c:v>
                </c:pt>
                <c:pt idx="21">
                  <c:v>7</c:v>
                </c:pt>
                <c:pt idx="22">
                  <c:v>3</c:v>
                </c:pt>
                <c:pt idx="23">
                  <c:v>5</c:v>
                </c:pt>
                <c:pt idx="24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69-D142-9941-E2EE970CD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3614672"/>
        <c:axId val="1"/>
      </c:lineChart>
      <c:catAx>
        <c:axId val="20936146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Distance along transect (m)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% Cover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93614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090340251527807"/>
          <c:y val="0.44707316267515856"/>
          <c:w val="0.13487257539868452"/>
          <c:h val="0.21177149810928564"/>
        </c:manualLayout>
      </c:layout>
      <c:overlay val="0"/>
      <c:txPr>
        <a:bodyPr/>
        <a:lstStyle/>
        <a:p>
          <a:pPr>
            <a:defRPr sz="920" b="0" i="0" u="none" strike="noStrike" baseline="0%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%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%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Campus Lagoon Native Cover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'Graphs 2012'!$B$232</c:f>
              <c:strCache>
                <c:ptCount val="1"/>
                <c:pt idx="0">
                  <c:v>2008</c:v>
                </c:pt>
              </c:strCache>
            </c:strRef>
          </c:tx>
          <c:invertIfNegative val="0"/>
          <c:errBars>
            <c:errBarType val="both"/>
            <c:errValType val="percentage"/>
            <c:noEndCap val="0"/>
            <c:val val="5"/>
          </c:errBars>
          <c:cat>
            <c:strRef>
              <c:f>'Graphs 2012'!$A$233:$A$241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CP1</c:v>
                </c:pt>
                <c:pt idx="8">
                  <c:v>CP2</c:v>
                </c:pt>
              </c:strCache>
            </c:strRef>
          </c:cat>
          <c:val>
            <c:numRef>
              <c:f>'Graphs 2012'!$B$233:$B$241</c:f>
              <c:numCache>
                <c:formatCode>General</c:formatCode>
                <c:ptCount val="9"/>
                <c:pt idx="0">
                  <c:v>11.52</c:v>
                </c:pt>
                <c:pt idx="1">
                  <c:v>30.4</c:v>
                </c:pt>
                <c:pt idx="2">
                  <c:v>2.48</c:v>
                </c:pt>
                <c:pt idx="3">
                  <c:v>20.239999999999998</c:v>
                </c:pt>
                <c:pt idx="4">
                  <c:v>6.08</c:v>
                </c:pt>
                <c:pt idx="5">
                  <c:v>28.88</c:v>
                </c:pt>
                <c:pt idx="6">
                  <c:v>28.08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91-5E4A-8EBB-1401B24E10A1}"/>
            </c:ext>
          </c:extLst>
        </c:ser>
        <c:ser>
          <c:idx val="1"/>
          <c:order val="1"/>
          <c:tx>
            <c:strRef>
              <c:f>'Graphs 2012'!$C$232</c:f>
              <c:strCache>
                <c:ptCount val="1"/>
                <c:pt idx="0">
                  <c:v>2009</c:v>
                </c:pt>
              </c:strCache>
            </c:strRef>
          </c:tx>
          <c:invertIfNegative val="0"/>
          <c:errBars>
            <c:errBarType val="both"/>
            <c:errValType val="percentage"/>
            <c:noEndCap val="0"/>
            <c:val val="5"/>
          </c:errBars>
          <c:cat>
            <c:strRef>
              <c:f>'Graphs 2012'!$A$233:$A$241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CP1</c:v>
                </c:pt>
                <c:pt idx="8">
                  <c:v>CP2</c:v>
                </c:pt>
              </c:strCache>
            </c:strRef>
          </c:cat>
          <c:val>
            <c:numRef>
              <c:f>'Graphs 2012'!$C$233:$C$241</c:f>
              <c:numCache>
                <c:formatCode>General</c:formatCode>
                <c:ptCount val="9"/>
                <c:pt idx="0">
                  <c:v>5.48</c:v>
                </c:pt>
                <c:pt idx="1">
                  <c:v>18.48</c:v>
                </c:pt>
                <c:pt idx="2">
                  <c:v>2.56</c:v>
                </c:pt>
                <c:pt idx="3">
                  <c:v>25.4</c:v>
                </c:pt>
                <c:pt idx="4">
                  <c:v>23.04</c:v>
                </c:pt>
                <c:pt idx="5">
                  <c:v>30.08</c:v>
                </c:pt>
                <c:pt idx="6">
                  <c:v>15.2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91-5E4A-8EBB-1401B24E10A1}"/>
            </c:ext>
          </c:extLst>
        </c:ser>
        <c:ser>
          <c:idx val="2"/>
          <c:order val="2"/>
          <c:tx>
            <c:strRef>
              <c:f>'Graphs 2012'!$D$232</c:f>
              <c:strCache>
                <c:ptCount val="1"/>
                <c:pt idx="0">
                  <c:v>2010</c:v>
                </c:pt>
              </c:strCache>
            </c:strRef>
          </c:tx>
          <c:invertIfNegative val="0"/>
          <c:errBars>
            <c:errBarType val="both"/>
            <c:errValType val="percentage"/>
            <c:noEndCap val="0"/>
            <c:val val="5"/>
          </c:errBars>
          <c:cat>
            <c:strRef>
              <c:f>'Graphs 2012'!$A$233:$A$241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CP1</c:v>
                </c:pt>
                <c:pt idx="8">
                  <c:v>CP2</c:v>
                </c:pt>
              </c:strCache>
            </c:strRef>
          </c:cat>
          <c:val>
            <c:numRef>
              <c:f>'Graphs 2012'!$D$233:$D$241</c:f>
              <c:numCache>
                <c:formatCode>General</c:formatCode>
                <c:ptCount val="9"/>
                <c:pt idx="0">
                  <c:v>9.6</c:v>
                </c:pt>
                <c:pt idx="1">
                  <c:v>13</c:v>
                </c:pt>
                <c:pt idx="2">
                  <c:v>2.5</c:v>
                </c:pt>
                <c:pt idx="3">
                  <c:v>16.083333333333332</c:v>
                </c:pt>
                <c:pt idx="4">
                  <c:v>71.25</c:v>
                </c:pt>
                <c:pt idx="5">
                  <c:v>27.708333333333332</c:v>
                </c:pt>
                <c:pt idx="6">
                  <c:v>20.041666666666668</c:v>
                </c:pt>
                <c:pt idx="7">
                  <c:v>22.458333333333332</c:v>
                </c:pt>
                <c:pt idx="8">
                  <c:v>3.125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91-5E4A-8EBB-1401B24E10A1}"/>
            </c:ext>
          </c:extLst>
        </c:ser>
        <c:ser>
          <c:idx val="3"/>
          <c:order val="3"/>
          <c:tx>
            <c:strRef>
              <c:f>'Graphs 2012'!$E$232</c:f>
              <c:strCache>
                <c:ptCount val="1"/>
                <c:pt idx="0">
                  <c:v>2011</c:v>
                </c:pt>
              </c:strCache>
            </c:strRef>
          </c:tx>
          <c:invertIfNegative val="0"/>
          <c:errBars>
            <c:errBarType val="both"/>
            <c:errValType val="percentage"/>
            <c:noEndCap val="0"/>
            <c:val val="5"/>
          </c:errBars>
          <c:cat>
            <c:strRef>
              <c:f>'Graphs 2012'!$A$233:$A$241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CP1</c:v>
                </c:pt>
                <c:pt idx="8">
                  <c:v>CP2</c:v>
                </c:pt>
              </c:strCache>
            </c:strRef>
          </c:cat>
          <c:val>
            <c:numRef>
              <c:f>'Graphs 2012'!$E$233:$E$241</c:f>
              <c:numCache>
                <c:formatCode>General</c:formatCode>
                <c:ptCount val="9"/>
                <c:pt idx="0">
                  <c:v>10.8</c:v>
                </c:pt>
                <c:pt idx="1">
                  <c:v>34.24</c:v>
                </c:pt>
                <c:pt idx="2">
                  <c:v>3.16</c:v>
                </c:pt>
                <c:pt idx="3">
                  <c:v>31.88</c:v>
                </c:pt>
                <c:pt idx="4">
                  <c:v>94.6</c:v>
                </c:pt>
                <c:pt idx="5">
                  <c:v>28.16</c:v>
                </c:pt>
                <c:pt idx="6">
                  <c:v>30.76</c:v>
                </c:pt>
                <c:pt idx="7">
                  <c:v>21.6</c:v>
                </c:pt>
                <c:pt idx="8">
                  <c:v>8.76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91-5E4A-8EBB-1401B24E10A1}"/>
            </c:ext>
          </c:extLst>
        </c:ser>
        <c:ser>
          <c:idx val="4"/>
          <c:order val="4"/>
          <c:tx>
            <c:strRef>
              <c:f>'Graphs 2012'!$F$232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errBars>
            <c:errBarType val="both"/>
            <c:errValType val="percentage"/>
            <c:noEndCap val="0"/>
            <c:val val="5"/>
          </c:errBars>
          <c:cat>
            <c:strRef>
              <c:f>'Graphs 2012'!$A$233:$A$241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CP1</c:v>
                </c:pt>
                <c:pt idx="8">
                  <c:v>CP2</c:v>
                </c:pt>
              </c:strCache>
            </c:strRef>
          </c:cat>
          <c:val>
            <c:numRef>
              <c:f>'Graphs 2012'!$F$233:$F$241</c:f>
              <c:numCache>
                <c:formatCode>General</c:formatCode>
                <c:ptCount val="9"/>
                <c:pt idx="0">
                  <c:v>12.32</c:v>
                </c:pt>
                <c:pt idx="1">
                  <c:v>21.24</c:v>
                </c:pt>
                <c:pt idx="2">
                  <c:v>26</c:v>
                </c:pt>
                <c:pt idx="3">
                  <c:v>22.24</c:v>
                </c:pt>
                <c:pt idx="4">
                  <c:v>68.88</c:v>
                </c:pt>
                <c:pt idx="5">
                  <c:v>24.72</c:v>
                </c:pt>
                <c:pt idx="6">
                  <c:v>27.64</c:v>
                </c:pt>
                <c:pt idx="7">
                  <c:v>3.24</c:v>
                </c:pt>
                <c:pt idx="8">
                  <c:v>2.76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91-5E4A-8EBB-1401B24E1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9484336"/>
        <c:axId val="1"/>
      </c:barChart>
      <c:catAx>
        <c:axId val="1939484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Transect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% Cover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39484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699668061200934"/>
          <c:y val="0.39474970127688602"/>
          <c:w val="6.6789128312292015E-2"/>
          <c:h val="0.29606227595766449"/>
        </c:manualLayout>
      </c:layout>
      <c:overlay val="0"/>
      <c:txPr>
        <a:bodyPr/>
        <a:lstStyle/>
        <a:p>
          <a:pPr>
            <a:defRPr sz="920" b="0" i="0" u="none" strike="noStrike" baseline="0%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%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%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Campus Lagoon Non-Native Cover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'Graphs 2012'!$B$258</c:f>
              <c:strCache>
                <c:ptCount val="1"/>
                <c:pt idx="0">
                  <c:v>2008</c:v>
                </c:pt>
              </c:strCache>
            </c:strRef>
          </c:tx>
          <c:invertIfNegative val="0"/>
          <c:errBars>
            <c:errBarType val="both"/>
            <c:errValType val="percentage"/>
            <c:noEndCap val="0"/>
            <c:val val="5"/>
          </c:errBars>
          <c:cat>
            <c:strRef>
              <c:f>'Graphs 2012'!$A$259:$A$267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CP1</c:v>
                </c:pt>
                <c:pt idx="8">
                  <c:v>CP2</c:v>
                </c:pt>
              </c:strCache>
            </c:strRef>
          </c:cat>
          <c:val>
            <c:numRef>
              <c:f>'Graphs 2012'!$B$259:$B$267</c:f>
              <c:numCache>
                <c:formatCode>General</c:formatCode>
                <c:ptCount val="9"/>
                <c:pt idx="0">
                  <c:v>155.28</c:v>
                </c:pt>
                <c:pt idx="1">
                  <c:v>102.88</c:v>
                </c:pt>
                <c:pt idx="2">
                  <c:v>109.08</c:v>
                </c:pt>
                <c:pt idx="3">
                  <c:v>87.68</c:v>
                </c:pt>
                <c:pt idx="4">
                  <c:v>88.32</c:v>
                </c:pt>
                <c:pt idx="5">
                  <c:v>99.64</c:v>
                </c:pt>
                <c:pt idx="6">
                  <c:v>97.12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CF-C14C-B579-CFFB83876EFA}"/>
            </c:ext>
          </c:extLst>
        </c:ser>
        <c:ser>
          <c:idx val="1"/>
          <c:order val="1"/>
          <c:tx>
            <c:strRef>
              <c:f>'Graphs 2012'!$C$258</c:f>
              <c:strCache>
                <c:ptCount val="1"/>
                <c:pt idx="0">
                  <c:v>2009</c:v>
                </c:pt>
              </c:strCache>
            </c:strRef>
          </c:tx>
          <c:invertIfNegative val="0"/>
          <c:errBars>
            <c:errBarType val="both"/>
            <c:errValType val="percentage"/>
            <c:noEndCap val="0"/>
            <c:val val="5"/>
          </c:errBars>
          <c:cat>
            <c:strRef>
              <c:f>'Graphs 2012'!$A$259:$A$267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CP1</c:v>
                </c:pt>
                <c:pt idx="8">
                  <c:v>CP2</c:v>
                </c:pt>
              </c:strCache>
            </c:strRef>
          </c:cat>
          <c:val>
            <c:numRef>
              <c:f>'Graphs 2012'!$C$259:$C$267</c:f>
              <c:numCache>
                <c:formatCode>General</c:formatCode>
                <c:ptCount val="9"/>
                <c:pt idx="0">
                  <c:v>120.2</c:v>
                </c:pt>
                <c:pt idx="1">
                  <c:v>97.64</c:v>
                </c:pt>
                <c:pt idx="2">
                  <c:v>117.44</c:v>
                </c:pt>
                <c:pt idx="3">
                  <c:v>112.96</c:v>
                </c:pt>
                <c:pt idx="4">
                  <c:v>11.08</c:v>
                </c:pt>
                <c:pt idx="5">
                  <c:v>115.16</c:v>
                </c:pt>
                <c:pt idx="6">
                  <c:v>109.08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CF-C14C-B579-CFFB83876EFA}"/>
            </c:ext>
          </c:extLst>
        </c:ser>
        <c:ser>
          <c:idx val="2"/>
          <c:order val="2"/>
          <c:tx>
            <c:strRef>
              <c:f>'Graphs 2012'!$D$258</c:f>
              <c:strCache>
                <c:ptCount val="1"/>
                <c:pt idx="0">
                  <c:v>2010</c:v>
                </c:pt>
              </c:strCache>
            </c:strRef>
          </c:tx>
          <c:invertIfNegative val="0"/>
          <c:errBars>
            <c:errBarType val="both"/>
            <c:errValType val="percentage"/>
            <c:noEndCap val="0"/>
            <c:val val="5"/>
          </c:errBars>
          <c:cat>
            <c:strRef>
              <c:f>'Graphs 2012'!$A$259:$A$267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CP1</c:v>
                </c:pt>
                <c:pt idx="8">
                  <c:v>CP2</c:v>
                </c:pt>
              </c:strCache>
            </c:strRef>
          </c:cat>
          <c:val>
            <c:numRef>
              <c:f>'Graphs 2012'!$D$259:$D$267</c:f>
              <c:numCache>
                <c:formatCode>General</c:formatCode>
                <c:ptCount val="9"/>
                <c:pt idx="0">
                  <c:v>111.28</c:v>
                </c:pt>
                <c:pt idx="1">
                  <c:v>104.75</c:v>
                </c:pt>
                <c:pt idx="2">
                  <c:v>123.45833333333333</c:v>
                </c:pt>
                <c:pt idx="3">
                  <c:v>96.083333333333329</c:v>
                </c:pt>
                <c:pt idx="4">
                  <c:v>1.75</c:v>
                </c:pt>
                <c:pt idx="5">
                  <c:v>102.70833333333333</c:v>
                </c:pt>
                <c:pt idx="6">
                  <c:v>104.58333333333333</c:v>
                </c:pt>
                <c:pt idx="7">
                  <c:v>82.875</c:v>
                </c:pt>
                <c:pt idx="8">
                  <c:v>103.25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CF-C14C-B579-CFFB83876EFA}"/>
            </c:ext>
          </c:extLst>
        </c:ser>
        <c:ser>
          <c:idx val="3"/>
          <c:order val="3"/>
          <c:tx>
            <c:strRef>
              <c:f>'Graphs 2012'!$E$258</c:f>
              <c:strCache>
                <c:ptCount val="1"/>
                <c:pt idx="0">
                  <c:v>2011</c:v>
                </c:pt>
              </c:strCache>
            </c:strRef>
          </c:tx>
          <c:invertIfNegative val="0"/>
          <c:errBars>
            <c:errBarType val="both"/>
            <c:errValType val="percentage"/>
            <c:noEndCap val="0"/>
            <c:val val="5"/>
          </c:errBars>
          <c:cat>
            <c:strRef>
              <c:f>'Graphs 2012'!$A$259:$A$267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CP1</c:v>
                </c:pt>
                <c:pt idx="8">
                  <c:v>CP2</c:v>
                </c:pt>
              </c:strCache>
            </c:strRef>
          </c:cat>
          <c:val>
            <c:numRef>
              <c:f>'Graphs 2012'!$E$259:$E$267</c:f>
              <c:numCache>
                <c:formatCode>General</c:formatCode>
                <c:ptCount val="9"/>
                <c:pt idx="0">
                  <c:v>104.4</c:v>
                </c:pt>
                <c:pt idx="1">
                  <c:v>99.12</c:v>
                </c:pt>
                <c:pt idx="2">
                  <c:v>56.88</c:v>
                </c:pt>
                <c:pt idx="3">
                  <c:v>91.12</c:v>
                </c:pt>
                <c:pt idx="4">
                  <c:v>10.92</c:v>
                </c:pt>
                <c:pt idx="5">
                  <c:v>87.36</c:v>
                </c:pt>
                <c:pt idx="6">
                  <c:v>84.96</c:v>
                </c:pt>
                <c:pt idx="7">
                  <c:v>75.48</c:v>
                </c:pt>
                <c:pt idx="8">
                  <c:v>115.32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CF-C14C-B579-CFFB83876EFA}"/>
            </c:ext>
          </c:extLst>
        </c:ser>
        <c:ser>
          <c:idx val="4"/>
          <c:order val="4"/>
          <c:tx>
            <c:strRef>
              <c:f>'Graphs 2012'!$F$258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errBars>
            <c:errBarType val="both"/>
            <c:errValType val="percentage"/>
            <c:noEndCap val="0"/>
            <c:val val="5"/>
          </c:errBars>
          <c:cat>
            <c:strRef>
              <c:f>'Graphs 2012'!$A$259:$A$267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CP1</c:v>
                </c:pt>
                <c:pt idx="8">
                  <c:v>CP2</c:v>
                </c:pt>
              </c:strCache>
            </c:strRef>
          </c:cat>
          <c:val>
            <c:numRef>
              <c:f>'Graphs 2012'!$F$259:$F$267</c:f>
              <c:numCache>
                <c:formatCode>General</c:formatCode>
                <c:ptCount val="9"/>
                <c:pt idx="0">
                  <c:v>94.68</c:v>
                </c:pt>
                <c:pt idx="1">
                  <c:v>86.52</c:v>
                </c:pt>
                <c:pt idx="2">
                  <c:v>85.12</c:v>
                </c:pt>
                <c:pt idx="3">
                  <c:v>93.84</c:v>
                </c:pt>
                <c:pt idx="4">
                  <c:v>7.76</c:v>
                </c:pt>
                <c:pt idx="5">
                  <c:v>87.12</c:v>
                </c:pt>
                <c:pt idx="6">
                  <c:v>95.92</c:v>
                </c:pt>
                <c:pt idx="7">
                  <c:v>84.44</c:v>
                </c:pt>
                <c:pt idx="8">
                  <c:v>79.239999999999995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CF-C14C-B579-CFFB83876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89848736"/>
        <c:axId val="1"/>
      </c:barChart>
      <c:catAx>
        <c:axId val="1989848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Transect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% Cover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89848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923861043945088"/>
          <c:y val="0.39667984171227205"/>
          <c:w val="6.6429352707538442E-2"/>
          <c:h val="0.30000996432020577"/>
        </c:manualLayout>
      </c:layout>
      <c:overlay val="0"/>
      <c:txPr>
        <a:bodyPr/>
        <a:lstStyle/>
        <a:p>
          <a:pPr>
            <a:defRPr sz="920" b="0" i="0" u="none" strike="noStrike" baseline="0%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%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%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Campus Lagoon Bare/Thatch Cover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'Graphs 2012'!$B$286</c:f>
              <c:strCache>
                <c:ptCount val="1"/>
                <c:pt idx="0">
                  <c:v>2008</c:v>
                </c:pt>
              </c:strCache>
            </c:strRef>
          </c:tx>
          <c:invertIfNegative val="0"/>
          <c:errBars>
            <c:errBarType val="both"/>
            <c:errValType val="percentage"/>
            <c:noEndCap val="0"/>
            <c:val val="5"/>
          </c:errBars>
          <c:cat>
            <c:strRef>
              <c:f>'Graphs 2012'!$A$287:$A$295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CP1</c:v>
                </c:pt>
                <c:pt idx="8">
                  <c:v>CP2</c:v>
                </c:pt>
              </c:strCache>
            </c:strRef>
          </c:cat>
          <c:val>
            <c:numRef>
              <c:f>'Graphs 2012'!$B$287:$B$295</c:f>
              <c:numCache>
                <c:formatCode>General</c:formatCode>
                <c:ptCount val="9"/>
                <c:pt idx="0">
                  <c:v>15.72</c:v>
                </c:pt>
                <c:pt idx="1">
                  <c:v>28.04</c:v>
                </c:pt>
                <c:pt idx="2">
                  <c:v>40.32</c:v>
                </c:pt>
                <c:pt idx="3">
                  <c:v>3.36</c:v>
                </c:pt>
                <c:pt idx="4">
                  <c:v>15.64</c:v>
                </c:pt>
                <c:pt idx="5">
                  <c:v>7.04</c:v>
                </c:pt>
                <c:pt idx="6">
                  <c:v>4.24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D7-CB40-81D5-BB0DB41C71DD}"/>
            </c:ext>
          </c:extLst>
        </c:ser>
        <c:ser>
          <c:idx val="1"/>
          <c:order val="1"/>
          <c:tx>
            <c:strRef>
              <c:f>'Graphs 2012'!$C$286</c:f>
              <c:strCache>
                <c:ptCount val="1"/>
                <c:pt idx="0">
                  <c:v>2009</c:v>
                </c:pt>
              </c:strCache>
            </c:strRef>
          </c:tx>
          <c:invertIfNegative val="0"/>
          <c:errBars>
            <c:errBarType val="both"/>
            <c:errValType val="percentage"/>
            <c:noEndCap val="0"/>
            <c:val val="5"/>
          </c:errBars>
          <c:cat>
            <c:strRef>
              <c:f>'Graphs 2012'!$A$287:$A$295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CP1</c:v>
                </c:pt>
                <c:pt idx="8">
                  <c:v>CP2</c:v>
                </c:pt>
              </c:strCache>
            </c:strRef>
          </c:cat>
          <c:val>
            <c:numRef>
              <c:f>'Graphs 2012'!$C$287:$C$295</c:f>
              <c:numCache>
                <c:formatCode>General</c:formatCode>
                <c:ptCount val="9"/>
                <c:pt idx="0">
                  <c:v>36.44</c:v>
                </c:pt>
                <c:pt idx="1">
                  <c:v>18.36</c:v>
                </c:pt>
                <c:pt idx="2">
                  <c:v>17.079999999999998</c:v>
                </c:pt>
                <c:pt idx="3">
                  <c:v>9.48</c:v>
                </c:pt>
                <c:pt idx="4">
                  <c:v>88.08</c:v>
                </c:pt>
                <c:pt idx="5">
                  <c:v>7.48</c:v>
                </c:pt>
                <c:pt idx="6">
                  <c:v>4.68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D7-CB40-81D5-BB0DB41C71DD}"/>
            </c:ext>
          </c:extLst>
        </c:ser>
        <c:ser>
          <c:idx val="2"/>
          <c:order val="2"/>
          <c:tx>
            <c:strRef>
              <c:f>'Graphs 2012'!$D$286</c:f>
              <c:strCache>
                <c:ptCount val="1"/>
                <c:pt idx="0">
                  <c:v>2010</c:v>
                </c:pt>
              </c:strCache>
            </c:strRef>
          </c:tx>
          <c:invertIfNegative val="0"/>
          <c:errBars>
            <c:errBarType val="both"/>
            <c:errValType val="percentage"/>
            <c:noEndCap val="0"/>
            <c:val val="5"/>
          </c:errBars>
          <c:cat>
            <c:strRef>
              <c:f>'Graphs 2012'!$A$287:$A$295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CP1</c:v>
                </c:pt>
                <c:pt idx="8">
                  <c:v>CP2</c:v>
                </c:pt>
              </c:strCache>
            </c:strRef>
          </c:cat>
          <c:val>
            <c:numRef>
              <c:f>'Graphs 2012'!$D$287:$D$295</c:f>
              <c:numCache>
                <c:formatCode>General</c:formatCode>
                <c:ptCount val="9"/>
                <c:pt idx="0">
                  <c:v>17.399999999999999</c:v>
                </c:pt>
                <c:pt idx="1">
                  <c:v>3.5833333333333335</c:v>
                </c:pt>
                <c:pt idx="2">
                  <c:v>15.958333333333334</c:v>
                </c:pt>
                <c:pt idx="3">
                  <c:v>7.625</c:v>
                </c:pt>
                <c:pt idx="4">
                  <c:v>46.041666666666664</c:v>
                </c:pt>
                <c:pt idx="5">
                  <c:v>0</c:v>
                </c:pt>
                <c:pt idx="6">
                  <c:v>1.75</c:v>
                </c:pt>
                <c:pt idx="7">
                  <c:v>7.375</c:v>
                </c:pt>
                <c:pt idx="8">
                  <c:v>6.416666666666667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D7-CB40-81D5-BB0DB41C71DD}"/>
            </c:ext>
          </c:extLst>
        </c:ser>
        <c:ser>
          <c:idx val="3"/>
          <c:order val="3"/>
          <c:tx>
            <c:strRef>
              <c:f>'Graphs 2012'!$E$286</c:f>
              <c:strCache>
                <c:ptCount val="1"/>
                <c:pt idx="0">
                  <c:v>2011</c:v>
                </c:pt>
              </c:strCache>
            </c:strRef>
          </c:tx>
          <c:invertIfNegative val="0"/>
          <c:errBars>
            <c:errBarType val="both"/>
            <c:errValType val="percentage"/>
            <c:noEndCap val="0"/>
            <c:val val="5"/>
          </c:errBars>
          <c:cat>
            <c:strRef>
              <c:f>'Graphs 2012'!$A$287:$A$295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CP1</c:v>
                </c:pt>
                <c:pt idx="8">
                  <c:v>CP2</c:v>
                </c:pt>
              </c:strCache>
            </c:strRef>
          </c:cat>
          <c:val>
            <c:numRef>
              <c:f>'Graphs 2012'!$E$287:$E$295</c:f>
              <c:numCache>
                <c:formatCode>General</c:formatCode>
                <c:ptCount val="9"/>
                <c:pt idx="0">
                  <c:v>19.96</c:v>
                </c:pt>
                <c:pt idx="1">
                  <c:v>1</c:v>
                </c:pt>
                <c:pt idx="2">
                  <c:v>39.880000000000003</c:v>
                </c:pt>
                <c:pt idx="3">
                  <c:v>2.2000000000000002</c:v>
                </c:pt>
                <c:pt idx="4">
                  <c:v>71.48</c:v>
                </c:pt>
                <c:pt idx="5">
                  <c:v>24.48</c:v>
                </c:pt>
                <c:pt idx="6">
                  <c:v>2.4</c:v>
                </c:pt>
                <c:pt idx="7">
                  <c:v>7.68</c:v>
                </c:pt>
                <c:pt idx="8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D7-CB40-81D5-BB0DB41C71DD}"/>
            </c:ext>
          </c:extLst>
        </c:ser>
        <c:ser>
          <c:idx val="4"/>
          <c:order val="4"/>
          <c:tx>
            <c:strRef>
              <c:f>'Graphs 2012'!$F$286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errBars>
            <c:errBarType val="both"/>
            <c:errValType val="percentage"/>
            <c:noEndCap val="0"/>
            <c:val val="5"/>
          </c:errBars>
          <c:cat>
            <c:strRef>
              <c:f>'Graphs 2012'!$A$287:$A$295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CP1</c:v>
                </c:pt>
                <c:pt idx="8">
                  <c:v>CP2</c:v>
                </c:pt>
              </c:strCache>
            </c:strRef>
          </c:cat>
          <c:val>
            <c:numRef>
              <c:f>'Graphs 2012'!$F$287:$F$295</c:f>
              <c:numCache>
                <c:formatCode>General</c:formatCode>
                <c:ptCount val="9"/>
                <c:pt idx="0">
                  <c:v>20.8</c:v>
                </c:pt>
                <c:pt idx="1">
                  <c:v>8.8800000000000008</c:v>
                </c:pt>
                <c:pt idx="2">
                  <c:v>56.52</c:v>
                </c:pt>
                <c:pt idx="3">
                  <c:v>1.6</c:v>
                </c:pt>
                <c:pt idx="4">
                  <c:v>40.44</c:v>
                </c:pt>
                <c:pt idx="5">
                  <c:v>20.36</c:v>
                </c:pt>
                <c:pt idx="6">
                  <c:v>4.3600000000000003</c:v>
                </c:pt>
                <c:pt idx="7">
                  <c:v>13.56</c:v>
                </c:pt>
                <c:pt idx="8">
                  <c:v>22.32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D7-CB40-81D5-BB0DB41C7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7451840"/>
        <c:axId val="1"/>
      </c:barChart>
      <c:catAx>
        <c:axId val="2027451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Transect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% Cover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27451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2044445670583697"/>
          <c:y val="0.40064352719601343"/>
          <c:w val="6.4015873868639037E-2"/>
          <c:h val="0.28392060982394651"/>
        </c:manualLayout>
      </c:layout>
      <c:overlay val="0"/>
      <c:txPr>
        <a:bodyPr/>
        <a:lstStyle/>
        <a:p>
          <a:pPr>
            <a:defRPr sz="920" b="0" i="0" u="none" strike="noStrike" baseline="0%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%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Transect 1 2011</a:t>
            </a:r>
          </a:p>
        </c:rich>
      </c:tx>
      <c:layout>
        <c:manualLayout>
          <c:xMode val="edge"/>
          <c:yMode val="edge"/>
          <c:x val="0.4186051937306286"/>
          <c:y val="3.437500000000000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191338359145897E-2"/>
          <c:y val="0.21250000000000011"/>
          <c:w val="0.63953569062864768"/>
          <c:h val="0.54687500000000044"/>
        </c:manualLayout>
      </c:layout>
      <c:lineChart>
        <c:grouping val="standard"/>
        <c:varyColors val="0"/>
        <c:ser>
          <c:idx val="0"/>
          <c:order val="0"/>
          <c:tx>
            <c:strRef>
              <c:f>'T1-11'!$A$108</c:f>
              <c:strCache>
                <c:ptCount val="1"/>
                <c:pt idx="0">
                  <c:v>Native Plant Cover</c:v>
                </c:pt>
              </c:strCache>
            </c:strRef>
          </c:tx>
          <c:marker>
            <c:symbol val="none"/>
          </c:marker>
          <c:cat>
            <c:numRef>
              <c:f>'T1-11'!$B$3:$Z$3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'T1-11'!$B$108:$Z$108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70</c:v>
                </c:pt>
                <c:pt idx="7">
                  <c:v>0</c:v>
                </c:pt>
                <c:pt idx="8">
                  <c:v>40</c:v>
                </c:pt>
                <c:pt idx="9">
                  <c:v>0</c:v>
                </c:pt>
                <c:pt idx="10">
                  <c:v>0</c:v>
                </c:pt>
                <c:pt idx="11">
                  <c:v>25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8</c:v>
                </c:pt>
                <c:pt idx="18">
                  <c:v>20</c:v>
                </c:pt>
                <c:pt idx="19">
                  <c:v>47</c:v>
                </c:pt>
                <c:pt idx="20">
                  <c:v>0</c:v>
                </c:pt>
                <c:pt idx="21">
                  <c:v>30</c:v>
                </c:pt>
                <c:pt idx="22">
                  <c:v>3</c:v>
                </c:pt>
                <c:pt idx="23">
                  <c:v>15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C4-8B4F-A58C-B3385823C9B4}"/>
            </c:ext>
          </c:extLst>
        </c:ser>
        <c:ser>
          <c:idx val="1"/>
          <c:order val="1"/>
          <c:tx>
            <c:strRef>
              <c:f>'T1-11'!$A$109</c:f>
              <c:strCache>
                <c:ptCount val="1"/>
                <c:pt idx="0">
                  <c:v>Non-Native Plant Cover</c:v>
                </c:pt>
              </c:strCache>
            </c:strRef>
          </c:tx>
          <c:marker>
            <c:symbol val="none"/>
          </c:marker>
          <c:cat>
            <c:numRef>
              <c:f>'T1-11'!$B$3:$Z$3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'T1-11'!$B$109:$Z$109</c:f>
              <c:numCache>
                <c:formatCode>General</c:formatCode>
                <c:ptCount val="25"/>
                <c:pt idx="0">
                  <c:v>12</c:v>
                </c:pt>
                <c:pt idx="1">
                  <c:v>49</c:v>
                </c:pt>
                <c:pt idx="2">
                  <c:v>79</c:v>
                </c:pt>
                <c:pt idx="3">
                  <c:v>95</c:v>
                </c:pt>
                <c:pt idx="4">
                  <c:v>68</c:v>
                </c:pt>
                <c:pt idx="5">
                  <c:v>78</c:v>
                </c:pt>
                <c:pt idx="6">
                  <c:v>52</c:v>
                </c:pt>
                <c:pt idx="7">
                  <c:v>130</c:v>
                </c:pt>
                <c:pt idx="8">
                  <c:v>97</c:v>
                </c:pt>
                <c:pt idx="9">
                  <c:v>94</c:v>
                </c:pt>
                <c:pt idx="10">
                  <c:v>145</c:v>
                </c:pt>
                <c:pt idx="11">
                  <c:v>105</c:v>
                </c:pt>
                <c:pt idx="12">
                  <c:v>140</c:v>
                </c:pt>
                <c:pt idx="13">
                  <c:v>104</c:v>
                </c:pt>
                <c:pt idx="14">
                  <c:v>105</c:v>
                </c:pt>
                <c:pt idx="15">
                  <c:v>100</c:v>
                </c:pt>
                <c:pt idx="16">
                  <c:v>142</c:v>
                </c:pt>
                <c:pt idx="17">
                  <c:v>131</c:v>
                </c:pt>
                <c:pt idx="18">
                  <c:v>137</c:v>
                </c:pt>
                <c:pt idx="19">
                  <c:v>135</c:v>
                </c:pt>
                <c:pt idx="20">
                  <c:v>137</c:v>
                </c:pt>
                <c:pt idx="21">
                  <c:v>118</c:v>
                </c:pt>
                <c:pt idx="22">
                  <c:v>155</c:v>
                </c:pt>
                <c:pt idx="23">
                  <c:v>115</c:v>
                </c:pt>
                <c:pt idx="24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C4-8B4F-A58C-B3385823C9B4}"/>
            </c:ext>
          </c:extLst>
        </c:ser>
        <c:ser>
          <c:idx val="2"/>
          <c:order val="2"/>
          <c:tx>
            <c:strRef>
              <c:f>'T1-11'!$A$110</c:f>
              <c:strCache>
                <c:ptCount val="1"/>
                <c:pt idx="0">
                  <c:v>Bare/Thatch Cover</c:v>
                </c:pt>
              </c:strCache>
            </c:strRef>
          </c:tx>
          <c:marker>
            <c:symbol val="none"/>
          </c:marker>
          <c:cat>
            <c:numRef>
              <c:f>'T1-11'!$B$3:$Z$3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'T1-11'!$B$110:$Z$110</c:f>
              <c:numCache>
                <c:formatCode>General</c:formatCode>
                <c:ptCount val="25"/>
                <c:pt idx="0">
                  <c:v>90</c:v>
                </c:pt>
                <c:pt idx="1">
                  <c:v>71</c:v>
                </c:pt>
                <c:pt idx="2">
                  <c:v>50</c:v>
                </c:pt>
                <c:pt idx="3">
                  <c:v>45</c:v>
                </c:pt>
                <c:pt idx="4">
                  <c:v>51</c:v>
                </c:pt>
                <c:pt idx="5">
                  <c:v>56</c:v>
                </c:pt>
                <c:pt idx="6">
                  <c:v>17</c:v>
                </c:pt>
                <c:pt idx="7">
                  <c:v>30</c:v>
                </c:pt>
                <c:pt idx="8">
                  <c:v>28</c:v>
                </c:pt>
                <c:pt idx="9">
                  <c:v>13</c:v>
                </c:pt>
                <c:pt idx="10">
                  <c:v>12</c:v>
                </c:pt>
                <c:pt idx="11">
                  <c:v>2</c:v>
                </c:pt>
                <c:pt idx="12">
                  <c:v>20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C4-8B4F-A58C-B3385823C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1529104"/>
        <c:axId val="1"/>
      </c:lineChart>
      <c:catAx>
        <c:axId val="1941529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75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Distance Along Transect (m)</a:t>
                </a:r>
              </a:p>
            </c:rich>
          </c:tx>
          <c:layout>
            <c:manualLayout>
              <c:xMode val="edge"/>
              <c:yMode val="edge"/>
              <c:x val="0.28811410201631771"/>
              <c:y val="0.878125000000000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75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2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75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% Cover</a:t>
                </a:r>
              </a:p>
            </c:rich>
          </c:tx>
          <c:layout>
            <c:manualLayout>
              <c:xMode val="edge"/>
              <c:yMode val="edge"/>
              <c:x val="2.0671834625322998E-2"/>
              <c:y val="0.39062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41529104"/>
        <c:crosses val="autoZero"/>
        <c:crossBetween val="between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133470141502757"/>
          <c:y val="0.37296231819671072"/>
          <c:w val="0.19501401163294763"/>
          <c:h val="0.196727376631232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30" b="0" i="0" u="none" strike="noStrike" baseline="0%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75" b="0" i="0" u="none" strike="noStrike" baseline="0%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portrait"/>
  </c:printSettings>
</c:chartSpace>
</file>

<file path=xl/charts/chart26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Transect 2 2011</a:t>
            </a:r>
          </a:p>
        </c:rich>
      </c:tx>
      <c:layout>
        <c:manualLayout>
          <c:xMode val="edge"/>
          <c:yMode val="edge"/>
          <c:x val="0.41956296003540094"/>
          <c:y val="3.44827586206896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812220746134909E-2"/>
          <c:y val="0.2131664704864914"/>
          <c:w val="0.64092744646809574"/>
          <c:h val="0.54545538036249197"/>
        </c:manualLayout>
      </c:layout>
      <c:lineChart>
        <c:grouping val="standard"/>
        <c:varyColors val="0"/>
        <c:ser>
          <c:idx val="0"/>
          <c:order val="0"/>
          <c:tx>
            <c:strRef>
              <c:f>'T2-11'!$A$107</c:f>
              <c:strCache>
                <c:ptCount val="1"/>
                <c:pt idx="0">
                  <c:v>Native Plant Cover</c:v>
                </c:pt>
              </c:strCache>
            </c:strRef>
          </c:tx>
          <c:marker>
            <c:symbol val="none"/>
          </c:marker>
          <c:cat>
            <c:numRef>
              <c:f>'T2-11'!$B$3:$Z$3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'T2-11'!$B$107:$Z$107</c:f>
              <c:numCache>
                <c:formatCode>General</c:formatCode>
                <c:ptCount val="25"/>
                <c:pt idx="0">
                  <c:v>17</c:v>
                </c:pt>
                <c:pt idx="1">
                  <c:v>33</c:v>
                </c:pt>
                <c:pt idx="2">
                  <c:v>77</c:v>
                </c:pt>
                <c:pt idx="3">
                  <c:v>85</c:v>
                </c:pt>
                <c:pt idx="4">
                  <c:v>38</c:v>
                </c:pt>
                <c:pt idx="5">
                  <c:v>87</c:v>
                </c:pt>
                <c:pt idx="6">
                  <c:v>50</c:v>
                </c:pt>
                <c:pt idx="7">
                  <c:v>35</c:v>
                </c:pt>
                <c:pt idx="8">
                  <c:v>30</c:v>
                </c:pt>
                <c:pt idx="9">
                  <c:v>10</c:v>
                </c:pt>
                <c:pt idx="10">
                  <c:v>40</c:v>
                </c:pt>
                <c:pt idx="11">
                  <c:v>50</c:v>
                </c:pt>
                <c:pt idx="12">
                  <c:v>25</c:v>
                </c:pt>
                <c:pt idx="13">
                  <c:v>10</c:v>
                </c:pt>
                <c:pt idx="14">
                  <c:v>6</c:v>
                </c:pt>
                <c:pt idx="15">
                  <c:v>1</c:v>
                </c:pt>
                <c:pt idx="16">
                  <c:v>0</c:v>
                </c:pt>
                <c:pt idx="17">
                  <c:v>27</c:v>
                </c:pt>
                <c:pt idx="18">
                  <c:v>1</c:v>
                </c:pt>
                <c:pt idx="19">
                  <c:v>32</c:v>
                </c:pt>
                <c:pt idx="20">
                  <c:v>20</c:v>
                </c:pt>
                <c:pt idx="21">
                  <c:v>2</c:v>
                </c:pt>
                <c:pt idx="22">
                  <c:v>50</c:v>
                </c:pt>
                <c:pt idx="23">
                  <c:v>70</c:v>
                </c:pt>
                <c:pt idx="24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FC-6943-B597-BE81F9825E3B}"/>
            </c:ext>
          </c:extLst>
        </c:ser>
        <c:ser>
          <c:idx val="1"/>
          <c:order val="1"/>
          <c:tx>
            <c:strRef>
              <c:f>'T2-11'!$A$108</c:f>
              <c:strCache>
                <c:ptCount val="1"/>
                <c:pt idx="0">
                  <c:v>Non-Native Plant Cover</c:v>
                </c:pt>
              </c:strCache>
            </c:strRef>
          </c:tx>
          <c:marker>
            <c:symbol val="none"/>
          </c:marker>
          <c:cat>
            <c:numRef>
              <c:f>'T2-11'!$B$3:$Z$3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'T2-11'!$B$108:$Z$108</c:f>
              <c:numCache>
                <c:formatCode>General</c:formatCode>
                <c:ptCount val="25"/>
                <c:pt idx="0">
                  <c:v>95</c:v>
                </c:pt>
                <c:pt idx="1">
                  <c:v>125</c:v>
                </c:pt>
                <c:pt idx="2">
                  <c:v>76</c:v>
                </c:pt>
                <c:pt idx="3">
                  <c:v>99</c:v>
                </c:pt>
                <c:pt idx="4">
                  <c:v>111</c:v>
                </c:pt>
                <c:pt idx="5">
                  <c:v>48</c:v>
                </c:pt>
                <c:pt idx="6">
                  <c:v>69</c:v>
                </c:pt>
                <c:pt idx="7">
                  <c:v>105</c:v>
                </c:pt>
                <c:pt idx="8">
                  <c:v>117</c:v>
                </c:pt>
                <c:pt idx="9">
                  <c:v>108</c:v>
                </c:pt>
                <c:pt idx="10">
                  <c:v>113</c:v>
                </c:pt>
                <c:pt idx="11">
                  <c:v>87</c:v>
                </c:pt>
                <c:pt idx="12">
                  <c:v>80</c:v>
                </c:pt>
                <c:pt idx="13">
                  <c:v>90</c:v>
                </c:pt>
                <c:pt idx="14">
                  <c:v>107</c:v>
                </c:pt>
                <c:pt idx="15">
                  <c:v>120</c:v>
                </c:pt>
                <c:pt idx="16">
                  <c:v>116</c:v>
                </c:pt>
                <c:pt idx="17">
                  <c:v>113</c:v>
                </c:pt>
                <c:pt idx="18">
                  <c:v>99</c:v>
                </c:pt>
                <c:pt idx="19">
                  <c:v>117</c:v>
                </c:pt>
                <c:pt idx="20">
                  <c:v>117</c:v>
                </c:pt>
                <c:pt idx="21">
                  <c:v>103</c:v>
                </c:pt>
                <c:pt idx="22">
                  <c:v>98</c:v>
                </c:pt>
                <c:pt idx="23">
                  <c:v>80</c:v>
                </c:pt>
                <c:pt idx="24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FC-6943-B597-BE81F9825E3B}"/>
            </c:ext>
          </c:extLst>
        </c:ser>
        <c:ser>
          <c:idx val="2"/>
          <c:order val="2"/>
          <c:tx>
            <c:strRef>
              <c:f>'T2-11'!$A$109</c:f>
              <c:strCache>
                <c:ptCount val="1"/>
                <c:pt idx="0">
                  <c:v>Bare/Thatch Cover</c:v>
                </c:pt>
              </c:strCache>
            </c:strRef>
          </c:tx>
          <c:marker>
            <c:symbol val="none"/>
          </c:marker>
          <c:cat>
            <c:numRef>
              <c:f>'T2-11'!$B$3:$Z$3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'T2-11'!$B$109:$Z$109</c:f>
              <c:numCache>
                <c:formatCode>General</c:formatCode>
                <c:ptCount val="25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2</c:v>
                </c:pt>
                <c:pt idx="18">
                  <c:v>0</c:v>
                </c:pt>
                <c:pt idx="19">
                  <c:v>2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FC-6943-B597-BE81F9825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9505376"/>
        <c:axId val="1"/>
      </c:lineChart>
      <c:catAx>
        <c:axId val="1879505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75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Distance Along Transect (m)</a:t>
                </a:r>
              </a:p>
            </c:rich>
          </c:tx>
          <c:layout>
            <c:manualLayout>
              <c:xMode val="edge"/>
              <c:yMode val="edge"/>
              <c:x val="0.28957569493002561"/>
              <c:y val="0.877744263158327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75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2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75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% Cover</a:t>
                </a:r>
              </a:p>
            </c:rich>
          </c:tx>
          <c:layout>
            <c:manualLayout>
              <c:xMode val="edge"/>
              <c:yMode val="edge"/>
              <c:x val="2.0592020592020591E-2"/>
              <c:y val="0.3918501880054961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79505376"/>
        <c:crosses val="autoZero"/>
        <c:crossBetween val="between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363164498048186"/>
          <c:y val="0.3770608052098614"/>
          <c:w val="0.19440724159380904"/>
          <c:h val="0.196727376631232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30" b="0" i="0" u="none" strike="noStrike" baseline="0%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75" b="0" i="0" u="none" strike="noStrike" baseline="0%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portrait"/>
  </c:printSettings>
</c:chartSpace>
</file>

<file path=xl/charts/chart27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Transect 3 2011</a:t>
            </a:r>
          </a:p>
        </c:rich>
      </c:tx>
      <c:layout>
        <c:manualLayout>
          <c:xMode val="edge"/>
          <c:yMode val="edge"/>
          <c:x val="0.42017933582057032"/>
          <c:y val="3.437500000000000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062700878408473E-2"/>
          <c:y val="0.21250000000000011"/>
          <c:w val="0.64367896371997235"/>
          <c:h val="0.56562500000000071"/>
        </c:manualLayout>
      </c:layout>
      <c:lineChart>
        <c:grouping val="standard"/>
        <c:varyColors val="0"/>
        <c:ser>
          <c:idx val="0"/>
          <c:order val="0"/>
          <c:tx>
            <c:strRef>
              <c:f>'T3-11'!$A$110</c:f>
              <c:strCache>
                <c:ptCount val="1"/>
                <c:pt idx="0">
                  <c:v>Native Plant Cover</c:v>
                </c:pt>
              </c:strCache>
            </c:strRef>
          </c:tx>
          <c:marker>
            <c:symbol val="none"/>
          </c:marker>
          <c:cat>
            <c:numRef>
              <c:f>'T3-11'!$B$3:$Z$3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'T3-11'!$B$110:$Z$110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7</c:v>
                </c:pt>
                <c:pt idx="6">
                  <c:v>3</c:v>
                </c:pt>
                <c:pt idx="7">
                  <c:v>20</c:v>
                </c:pt>
                <c:pt idx="8">
                  <c:v>0</c:v>
                </c:pt>
                <c:pt idx="9">
                  <c:v>0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37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</c:v>
                </c:pt>
                <c:pt idx="21">
                  <c:v>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63-C240-85CF-F0A2B85AE0A0}"/>
            </c:ext>
          </c:extLst>
        </c:ser>
        <c:ser>
          <c:idx val="1"/>
          <c:order val="1"/>
          <c:tx>
            <c:strRef>
              <c:f>'T3-11'!$A$111</c:f>
              <c:strCache>
                <c:ptCount val="1"/>
                <c:pt idx="0">
                  <c:v>Non-Native Plant Cover</c:v>
                </c:pt>
              </c:strCache>
            </c:strRef>
          </c:tx>
          <c:marker>
            <c:symbol val="none"/>
          </c:marker>
          <c:cat>
            <c:numRef>
              <c:f>'T3-11'!$B$3:$Z$3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'T3-11'!$B$111:$Z$111</c:f>
              <c:numCache>
                <c:formatCode>General</c:formatCode>
                <c:ptCount val="25"/>
                <c:pt idx="0">
                  <c:v>82</c:v>
                </c:pt>
                <c:pt idx="1">
                  <c:v>75</c:v>
                </c:pt>
                <c:pt idx="2">
                  <c:v>82</c:v>
                </c:pt>
                <c:pt idx="3">
                  <c:v>90</c:v>
                </c:pt>
                <c:pt idx="4">
                  <c:v>96</c:v>
                </c:pt>
                <c:pt idx="5">
                  <c:v>66</c:v>
                </c:pt>
                <c:pt idx="6">
                  <c:v>20</c:v>
                </c:pt>
                <c:pt idx="7">
                  <c:v>17</c:v>
                </c:pt>
                <c:pt idx="8">
                  <c:v>57</c:v>
                </c:pt>
                <c:pt idx="9">
                  <c:v>75</c:v>
                </c:pt>
                <c:pt idx="10">
                  <c:v>93</c:v>
                </c:pt>
                <c:pt idx="11">
                  <c:v>80</c:v>
                </c:pt>
                <c:pt idx="12">
                  <c:v>105</c:v>
                </c:pt>
                <c:pt idx="13">
                  <c:v>85</c:v>
                </c:pt>
                <c:pt idx="14">
                  <c:v>71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52</c:v>
                </c:pt>
                <c:pt idx="21">
                  <c:v>70</c:v>
                </c:pt>
                <c:pt idx="22">
                  <c:v>75</c:v>
                </c:pt>
                <c:pt idx="23">
                  <c:v>60</c:v>
                </c:pt>
                <c:pt idx="24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63-C240-85CF-F0A2B85AE0A0}"/>
            </c:ext>
          </c:extLst>
        </c:ser>
        <c:ser>
          <c:idx val="2"/>
          <c:order val="2"/>
          <c:tx>
            <c:strRef>
              <c:f>'T3-11'!$A$112</c:f>
              <c:strCache>
                <c:ptCount val="1"/>
                <c:pt idx="0">
                  <c:v>Bare/Thatch Cover</c:v>
                </c:pt>
              </c:strCache>
            </c:strRef>
          </c:tx>
          <c:marker>
            <c:symbol val="none"/>
          </c:marker>
          <c:cat>
            <c:numRef>
              <c:f>'T3-11'!$B$3:$Z$3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'T3-11'!$B$112:$Z$112</c:f>
              <c:numCache>
                <c:formatCode>General</c:formatCode>
                <c:ptCount val="25"/>
                <c:pt idx="0">
                  <c:v>42</c:v>
                </c:pt>
                <c:pt idx="1">
                  <c:v>65</c:v>
                </c:pt>
                <c:pt idx="2">
                  <c:v>45</c:v>
                </c:pt>
                <c:pt idx="3">
                  <c:v>30</c:v>
                </c:pt>
                <c:pt idx="4">
                  <c:v>20</c:v>
                </c:pt>
                <c:pt idx="5">
                  <c:v>10</c:v>
                </c:pt>
                <c:pt idx="6">
                  <c:v>4</c:v>
                </c:pt>
                <c:pt idx="7">
                  <c:v>2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20</c:v>
                </c:pt>
                <c:pt idx="12">
                  <c:v>5</c:v>
                </c:pt>
                <c:pt idx="13">
                  <c:v>5</c:v>
                </c:pt>
                <c:pt idx="14">
                  <c:v>60</c:v>
                </c:pt>
                <c:pt idx="15">
                  <c:v>100</c:v>
                </c:pt>
                <c:pt idx="16">
                  <c:v>99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47</c:v>
                </c:pt>
                <c:pt idx="21">
                  <c:v>29</c:v>
                </c:pt>
                <c:pt idx="22">
                  <c:v>28</c:v>
                </c:pt>
                <c:pt idx="23">
                  <c:v>50</c:v>
                </c:pt>
                <c:pt idx="2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63-C240-85CF-F0A2B85AE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7554960"/>
        <c:axId val="1"/>
      </c:lineChart>
      <c:catAx>
        <c:axId val="1997554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75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Distance Along Transect (m)</a:t>
                </a:r>
              </a:p>
            </c:rich>
          </c:tx>
          <c:layout>
            <c:manualLayout>
              <c:xMode val="edge"/>
              <c:yMode val="edge"/>
              <c:x val="0.291188141712171"/>
              <c:y val="0.878125000000000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2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75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% Cover</a:t>
                </a:r>
              </a:p>
            </c:rich>
          </c:tx>
          <c:layout>
            <c:manualLayout>
              <c:xMode val="edge"/>
              <c:yMode val="edge"/>
              <c:x val="2.0434227330779056E-2"/>
              <c:y val="0.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97554960"/>
        <c:crosses val="autoZero"/>
        <c:crossBetween val="between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391250744860328"/>
          <c:y val="0.38368565646952724"/>
          <c:w val="0.19290719885065741"/>
          <c:h val="0.1959245905376309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30" b="0" i="0" u="none" strike="noStrike" baseline="0%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75" b="0" i="0" u="none" strike="noStrike" baseline="0%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portrait"/>
  </c:printSettings>
</c:chartSpace>
</file>

<file path=xl/charts/chart28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Transect 4 2011</a:t>
            </a:r>
          </a:p>
        </c:rich>
      </c:tx>
      <c:layout>
        <c:manualLayout>
          <c:xMode val="edge"/>
          <c:yMode val="edge"/>
          <c:x val="0.4193551096435526"/>
          <c:y val="3.333333333333333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80651827527619"/>
          <c:y val="0.20909152785134899"/>
          <c:w val="0.62709716929005122"/>
          <c:h val="0.53939553561652365"/>
        </c:manualLayout>
      </c:layout>
      <c:lineChart>
        <c:grouping val="standard"/>
        <c:varyColors val="0"/>
        <c:ser>
          <c:idx val="0"/>
          <c:order val="0"/>
          <c:tx>
            <c:strRef>
              <c:f>'T4-11'!$A$108</c:f>
              <c:strCache>
                <c:ptCount val="1"/>
                <c:pt idx="0">
                  <c:v>Native Plant Cover</c:v>
                </c:pt>
              </c:strCache>
            </c:strRef>
          </c:tx>
          <c:marker>
            <c:symbol val="none"/>
          </c:marker>
          <c:cat>
            <c:numRef>
              <c:f>'T4-11'!$B$3:$Z$3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'T4-11'!$B$108:$Z$108</c:f>
              <c:numCache>
                <c:formatCode>General</c:formatCode>
                <c:ptCount val="25"/>
                <c:pt idx="0">
                  <c:v>33</c:v>
                </c:pt>
                <c:pt idx="1">
                  <c:v>45</c:v>
                </c:pt>
                <c:pt idx="2">
                  <c:v>30</c:v>
                </c:pt>
                <c:pt idx="3">
                  <c:v>26</c:v>
                </c:pt>
                <c:pt idx="4">
                  <c:v>40</c:v>
                </c:pt>
                <c:pt idx="5">
                  <c:v>27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88</c:v>
                </c:pt>
                <c:pt idx="11">
                  <c:v>56</c:v>
                </c:pt>
                <c:pt idx="12">
                  <c:v>38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18</c:v>
                </c:pt>
                <c:pt idx="18">
                  <c:v>0</c:v>
                </c:pt>
                <c:pt idx="19">
                  <c:v>0</c:v>
                </c:pt>
                <c:pt idx="20">
                  <c:v>48</c:v>
                </c:pt>
                <c:pt idx="21">
                  <c:v>89</c:v>
                </c:pt>
                <c:pt idx="22">
                  <c:v>93</c:v>
                </c:pt>
                <c:pt idx="23">
                  <c:v>104</c:v>
                </c:pt>
                <c:pt idx="24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4C-CD4B-AE3F-BB7CCC03F579}"/>
            </c:ext>
          </c:extLst>
        </c:ser>
        <c:ser>
          <c:idx val="1"/>
          <c:order val="1"/>
          <c:tx>
            <c:strRef>
              <c:f>'T4-11'!$A$109</c:f>
              <c:strCache>
                <c:ptCount val="1"/>
                <c:pt idx="0">
                  <c:v>Non-Native Plant Cover</c:v>
                </c:pt>
              </c:strCache>
            </c:strRef>
          </c:tx>
          <c:marker>
            <c:symbol val="none"/>
          </c:marker>
          <c:cat>
            <c:numRef>
              <c:f>'T4-11'!$B$3:$Z$3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'T4-11'!$B$109:$Z$109</c:f>
              <c:numCache>
                <c:formatCode>General</c:formatCode>
                <c:ptCount val="25"/>
                <c:pt idx="0">
                  <c:v>97</c:v>
                </c:pt>
                <c:pt idx="1">
                  <c:v>77</c:v>
                </c:pt>
                <c:pt idx="2">
                  <c:v>86</c:v>
                </c:pt>
                <c:pt idx="3">
                  <c:v>150</c:v>
                </c:pt>
                <c:pt idx="4">
                  <c:v>121</c:v>
                </c:pt>
                <c:pt idx="5">
                  <c:v>99</c:v>
                </c:pt>
                <c:pt idx="6">
                  <c:v>101</c:v>
                </c:pt>
                <c:pt idx="7">
                  <c:v>120</c:v>
                </c:pt>
                <c:pt idx="8">
                  <c:v>123</c:v>
                </c:pt>
                <c:pt idx="9">
                  <c:v>99</c:v>
                </c:pt>
                <c:pt idx="10">
                  <c:v>75</c:v>
                </c:pt>
                <c:pt idx="11">
                  <c:v>48</c:v>
                </c:pt>
                <c:pt idx="12">
                  <c:v>78</c:v>
                </c:pt>
                <c:pt idx="13">
                  <c:v>101</c:v>
                </c:pt>
                <c:pt idx="14">
                  <c:v>100</c:v>
                </c:pt>
                <c:pt idx="15">
                  <c:v>102</c:v>
                </c:pt>
                <c:pt idx="16">
                  <c:v>101</c:v>
                </c:pt>
                <c:pt idx="17">
                  <c:v>95</c:v>
                </c:pt>
                <c:pt idx="18">
                  <c:v>129</c:v>
                </c:pt>
                <c:pt idx="19">
                  <c:v>103</c:v>
                </c:pt>
                <c:pt idx="20">
                  <c:v>80</c:v>
                </c:pt>
                <c:pt idx="21">
                  <c:v>40</c:v>
                </c:pt>
                <c:pt idx="22">
                  <c:v>30</c:v>
                </c:pt>
                <c:pt idx="23">
                  <c:v>16</c:v>
                </c:pt>
                <c:pt idx="24">
                  <c:v>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4C-CD4B-AE3F-BB7CCC03F579}"/>
            </c:ext>
          </c:extLst>
        </c:ser>
        <c:ser>
          <c:idx val="2"/>
          <c:order val="2"/>
          <c:tx>
            <c:strRef>
              <c:f>'T4-11'!$A$110</c:f>
              <c:strCache>
                <c:ptCount val="1"/>
                <c:pt idx="0">
                  <c:v>Bare/Thatch Cover</c:v>
                </c:pt>
              </c:strCache>
            </c:strRef>
          </c:tx>
          <c:marker>
            <c:symbol val="none"/>
          </c:marker>
          <c:cat>
            <c:numRef>
              <c:f>'T4-11'!$B$3:$Z$3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'T4-11'!$B$110:$Z$110</c:f>
              <c:numCache>
                <c:formatCode>General</c:formatCode>
                <c:ptCount val="25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2</c:v>
                </c:pt>
                <c:pt idx="12">
                  <c:v>4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3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  <c:pt idx="21">
                  <c:v>6</c:v>
                </c:pt>
                <c:pt idx="22">
                  <c:v>4</c:v>
                </c:pt>
                <c:pt idx="23">
                  <c:v>3</c:v>
                </c:pt>
                <c:pt idx="2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4C-CD4B-AE3F-BB7CCC03F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1666752"/>
        <c:axId val="1"/>
      </c:lineChart>
      <c:catAx>
        <c:axId val="2001666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25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Distance Along Transect (m)</a:t>
                </a:r>
              </a:p>
            </c:rich>
          </c:tx>
          <c:layout>
            <c:manualLayout>
              <c:xMode val="edge"/>
              <c:yMode val="edge"/>
              <c:x val="0.28903239353145371"/>
              <c:y val="0.8696995148333731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25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2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25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% Cover</a:t>
                </a:r>
              </a:p>
            </c:rich>
          </c:tx>
          <c:layout>
            <c:manualLayout>
              <c:xMode val="edge"/>
              <c:yMode val="edge"/>
              <c:x val="2.0645161290322581E-2"/>
              <c:y val="0.3818194543863835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01666752"/>
        <c:crosses val="autoZero"/>
        <c:crossBetween val="between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859140868757424"/>
          <c:y val="0.36509167844166179"/>
          <c:w val="0.20249873332522517"/>
          <c:h val="0.1984193904574248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70" b="0" i="0" u="none" strike="noStrike" baseline="0%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%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portrait"/>
  </c:printSettings>
</c:chartSpace>
</file>

<file path=xl/charts/chart29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Transect 5 2011</a:t>
            </a:r>
          </a:p>
        </c:rich>
      </c:tx>
      <c:layout>
        <c:manualLayout>
          <c:xMode val="edge"/>
          <c:yMode val="edge"/>
          <c:x val="0.41881443298969073"/>
          <c:y val="3.594771241830065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938144329896976E-2"/>
          <c:y val="0.22222293142020091"/>
          <c:w val="0.64046391752577381"/>
          <c:h val="0.52614546998018163"/>
        </c:manualLayout>
      </c:layout>
      <c:lineChart>
        <c:grouping val="standard"/>
        <c:varyColors val="0"/>
        <c:ser>
          <c:idx val="0"/>
          <c:order val="0"/>
          <c:tx>
            <c:strRef>
              <c:f>'T5-11'!$A$117</c:f>
              <c:strCache>
                <c:ptCount val="1"/>
                <c:pt idx="0">
                  <c:v>Native Plant Cover</c:v>
                </c:pt>
              </c:strCache>
            </c:strRef>
          </c:tx>
          <c:marker>
            <c:symbol val="none"/>
          </c:marker>
          <c:cat>
            <c:numRef>
              <c:f>'T5-11'!$B$3:$Z$3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'T5-11'!$B$117:$Z$117</c:f>
              <c:numCache>
                <c:formatCode>General</c:formatCode>
                <c:ptCount val="25"/>
                <c:pt idx="0">
                  <c:v>47</c:v>
                </c:pt>
                <c:pt idx="1">
                  <c:v>98</c:v>
                </c:pt>
                <c:pt idx="2">
                  <c:v>132</c:v>
                </c:pt>
                <c:pt idx="3">
                  <c:v>94</c:v>
                </c:pt>
                <c:pt idx="4">
                  <c:v>70</c:v>
                </c:pt>
                <c:pt idx="5">
                  <c:v>99</c:v>
                </c:pt>
                <c:pt idx="6">
                  <c:v>107</c:v>
                </c:pt>
                <c:pt idx="7">
                  <c:v>33</c:v>
                </c:pt>
                <c:pt idx="8">
                  <c:v>104</c:v>
                </c:pt>
                <c:pt idx="9">
                  <c:v>112</c:v>
                </c:pt>
                <c:pt idx="10">
                  <c:v>140</c:v>
                </c:pt>
                <c:pt idx="11">
                  <c:v>90</c:v>
                </c:pt>
                <c:pt idx="12">
                  <c:v>100</c:v>
                </c:pt>
                <c:pt idx="13">
                  <c:v>100</c:v>
                </c:pt>
                <c:pt idx="14">
                  <c:v>87</c:v>
                </c:pt>
                <c:pt idx="15">
                  <c:v>13</c:v>
                </c:pt>
                <c:pt idx="16">
                  <c:v>117</c:v>
                </c:pt>
                <c:pt idx="17">
                  <c:v>112</c:v>
                </c:pt>
                <c:pt idx="18">
                  <c:v>82</c:v>
                </c:pt>
                <c:pt idx="19">
                  <c:v>150</c:v>
                </c:pt>
                <c:pt idx="20">
                  <c:v>130</c:v>
                </c:pt>
                <c:pt idx="21">
                  <c:v>100</c:v>
                </c:pt>
                <c:pt idx="22">
                  <c:v>99</c:v>
                </c:pt>
                <c:pt idx="23">
                  <c:v>54</c:v>
                </c:pt>
                <c:pt idx="24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64-1540-88AA-8801890F5AEB}"/>
            </c:ext>
          </c:extLst>
        </c:ser>
        <c:ser>
          <c:idx val="1"/>
          <c:order val="1"/>
          <c:tx>
            <c:strRef>
              <c:f>'T5-11'!$A$118</c:f>
              <c:strCache>
                <c:ptCount val="1"/>
                <c:pt idx="0">
                  <c:v>Non-Native Plant Cover</c:v>
                </c:pt>
              </c:strCache>
            </c:strRef>
          </c:tx>
          <c:marker>
            <c:symbol val="none"/>
          </c:marker>
          <c:cat>
            <c:numRef>
              <c:f>'T5-11'!$B$3:$Z$3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'T5-11'!$B$118:$Z$118</c:f>
              <c:numCache>
                <c:formatCode>General</c:formatCode>
                <c:ptCount val="25"/>
                <c:pt idx="0">
                  <c:v>7</c:v>
                </c:pt>
                <c:pt idx="1">
                  <c:v>7</c:v>
                </c:pt>
                <c:pt idx="2">
                  <c:v>2</c:v>
                </c:pt>
                <c:pt idx="3">
                  <c:v>34</c:v>
                </c:pt>
                <c:pt idx="4">
                  <c:v>6</c:v>
                </c:pt>
                <c:pt idx="5">
                  <c:v>33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3</c:v>
                </c:pt>
                <c:pt idx="16">
                  <c:v>48</c:v>
                </c:pt>
                <c:pt idx="17">
                  <c:v>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17</c:v>
                </c:pt>
                <c:pt idx="23">
                  <c:v>75</c:v>
                </c:pt>
                <c:pt idx="24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64-1540-88AA-8801890F5AEB}"/>
            </c:ext>
          </c:extLst>
        </c:ser>
        <c:ser>
          <c:idx val="2"/>
          <c:order val="2"/>
          <c:tx>
            <c:strRef>
              <c:f>'T5-11'!$A$119</c:f>
              <c:strCache>
                <c:ptCount val="1"/>
                <c:pt idx="0">
                  <c:v>Bare/Thatch Cover</c:v>
                </c:pt>
              </c:strCache>
            </c:strRef>
          </c:tx>
          <c:marker>
            <c:symbol val="none"/>
          </c:marker>
          <c:cat>
            <c:numRef>
              <c:f>'T5-11'!$B$3:$Z$3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'T5-11'!$B$119:$Z$119</c:f>
              <c:numCache>
                <c:formatCode>General</c:formatCode>
                <c:ptCount val="25"/>
                <c:pt idx="0">
                  <c:v>77</c:v>
                </c:pt>
                <c:pt idx="1">
                  <c:v>71</c:v>
                </c:pt>
                <c:pt idx="2">
                  <c:v>55</c:v>
                </c:pt>
                <c:pt idx="3">
                  <c:v>77</c:v>
                </c:pt>
                <c:pt idx="4">
                  <c:v>91</c:v>
                </c:pt>
                <c:pt idx="5">
                  <c:v>75</c:v>
                </c:pt>
                <c:pt idx="6">
                  <c:v>80</c:v>
                </c:pt>
                <c:pt idx="7">
                  <c:v>95</c:v>
                </c:pt>
                <c:pt idx="8">
                  <c:v>90</c:v>
                </c:pt>
                <c:pt idx="9">
                  <c:v>90</c:v>
                </c:pt>
                <c:pt idx="10">
                  <c:v>90</c:v>
                </c:pt>
                <c:pt idx="11">
                  <c:v>80</c:v>
                </c:pt>
                <c:pt idx="12">
                  <c:v>90</c:v>
                </c:pt>
                <c:pt idx="13">
                  <c:v>90</c:v>
                </c:pt>
                <c:pt idx="14">
                  <c:v>90</c:v>
                </c:pt>
                <c:pt idx="15">
                  <c:v>100</c:v>
                </c:pt>
                <c:pt idx="16">
                  <c:v>9</c:v>
                </c:pt>
                <c:pt idx="17">
                  <c:v>40</c:v>
                </c:pt>
                <c:pt idx="18">
                  <c:v>85</c:v>
                </c:pt>
                <c:pt idx="19">
                  <c:v>70</c:v>
                </c:pt>
                <c:pt idx="20">
                  <c:v>45</c:v>
                </c:pt>
                <c:pt idx="21">
                  <c:v>80</c:v>
                </c:pt>
                <c:pt idx="22">
                  <c:v>70</c:v>
                </c:pt>
                <c:pt idx="23">
                  <c:v>13</c:v>
                </c:pt>
                <c:pt idx="24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64-1540-88AA-8801890F5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6468624"/>
        <c:axId val="1"/>
      </c:lineChart>
      <c:catAx>
        <c:axId val="2056468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50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Distance Along Transect (m)</a:t>
                </a:r>
              </a:p>
            </c:rich>
          </c:tx>
          <c:layout>
            <c:manualLayout>
              <c:xMode val="edge"/>
              <c:yMode val="edge"/>
              <c:x val="0.28865979381443296"/>
              <c:y val="0.872551764362788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50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2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50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% Cover</a:t>
                </a:r>
              </a:p>
            </c:rich>
          </c:tx>
          <c:layout>
            <c:manualLayout>
              <c:xMode val="edge"/>
              <c:yMode val="edge"/>
              <c:x val="2.0618556701030927E-2"/>
              <c:y val="0.38562228741015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6468624"/>
        <c:crosses val="autoZero"/>
        <c:crossBetween val="between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20763870477314"/>
          <c:y val="0.36326063090789401"/>
          <c:w val="0.18974146779555762"/>
          <c:h val="0.2051354151009283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10" b="0" i="0" u="none" strike="noStrike" baseline="0%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%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portrait"/>
  </c:printSettings>
</c:chartSpace>
</file>

<file path=xl/charts/chart30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Transect 6 2011</a:t>
            </a:r>
          </a:p>
        </c:rich>
      </c:tx>
      <c:layout>
        <c:manualLayout>
          <c:xMode val="edge"/>
          <c:yMode val="edge"/>
          <c:x val="0.4193551096435526"/>
          <c:y val="3.728813559322034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903284339266853E-2"/>
          <c:y val="0.22372918387378168"/>
          <c:w val="0.66580687109808012"/>
          <c:h val="0.54237377908795459"/>
        </c:manualLayout>
      </c:layout>
      <c:lineChart>
        <c:grouping val="standard"/>
        <c:varyColors val="0"/>
        <c:ser>
          <c:idx val="0"/>
          <c:order val="0"/>
          <c:tx>
            <c:strRef>
              <c:f>'T6-11'!$A$108</c:f>
              <c:strCache>
                <c:ptCount val="1"/>
                <c:pt idx="0">
                  <c:v>Native Plant Cover</c:v>
                </c:pt>
              </c:strCache>
            </c:strRef>
          </c:tx>
          <c:marker>
            <c:symbol val="none"/>
          </c:marker>
          <c:cat>
            <c:numRef>
              <c:f>'T6-11'!$B$3:$Z$3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'T6-11'!$B$108:$Z$108</c:f>
              <c:numCache>
                <c:formatCode>General</c:formatCode>
                <c:ptCount val="25"/>
                <c:pt idx="0">
                  <c:v>41</c:v>
                </c:pt>
                <c:pt idx="1">
                  <c:v>20</c:v>
                </c:pt>
                <c:pt idx="2">
                  <c:v>27</c:v>
                </c:pt>
                <c:pt idx="3">
                  <c:v>14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22</c:v>
                </c:pt>
                <c:pt idx="8">
                  <c:v>45</c:v>
                </c:pt>
                <c:pt idx="9">
                  <c:v>40</c:v>
                </c:pt>
                <c:pt idx="10">
                  <c:v>56</c:v>
                </c:pt>
                <c:pt idx="11">
                  <c:v>21</c:v>
                </c:pt>
                <c:pt idx="12">
                  <c:v>25</c:v>
                </c:pt>
                <c:pt idx="13">
                  <c:v>2</c:v>
                </c:pt>
                <c:pt idx="14">
                  <c:v>14</c:v>
                </c:pt>
                <c:pt idx="15">
                  <c:v>20</c:v>
                </c:pt>
                <c:pt idx="16">
                  <c:v>0</c:v>
                </c:pt>
                <c:pt idx="17">
                  <c:v>28</c:v>
                </c:pt>
                <c:pt idx="18">
                  <c:v>7</c:v>
                </c:pt>
                <c:pt idx="19">
                  <c:v>37</c:v>
                </c:pt>
                <c:pt idx="20">
                  <c:v>74</c:v>
                </c:pt>
                <c:pt idx="21">
                  <c:v>70</c:v>
                </c:pt>
                <c:pt idx="22">
                  <c:v>73</c:v>
                </c:pt>
                <c:pt idx="23">
                  <c:v>9</c:v>
                </c:pt>
                <c:pt idx="24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7E-714D-9F88-890297F7C7BA}"/>
            </c:ext>
          </c:extLst>
        </c:ser>
        <c:ser>
          <c:idx val="1"/>
          <c:order val="1"/>
          <c:tx>
            <c:strRef>
              <c:f>'T6-11'!$A$109</c:f>
              <c:strCache>
                <c:ptCount val="1"/>
                <c:pt idx="0">
                  <c:v>Non-Native Plant Cover</c:v>
                </c:pt>
              </c:strCache>
            </c:strRef>
          </c:tx>
          <c:marker>
            <c:symbol val="none"/>
          </c:marker>
          <c:cat>
            <c:numRef>
              <c:f>'T6-11'!$B$3:$Z$3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'T6-11'!$B$109:$Z$109</c:f>
              <c:numCache>
                <c:formatCode>General</c:formatCode>
                <c:ptCount val="25"/>
                <c:pt idx="0">
                  <c:v>85</c:v>
                </c:pt>
                <c:pt idx="1">
                  <c:v>97</c:v>
                </c:pt>
                <c:pt idx="2">
                  <c:v>81</c:v>
                </c:pt>
                <c:pt idx="3">
                  <c:v>75</c:v>
                </c:pt>
                <c:pt idx="4">
                  <c:v>95</c:v>
                </c:pt>
                <c:pt idx="5">
                  <c:v>105</c:v>
                </c:pt>
                <c:pt idx="6">
                  <c:v>101</c:v>
                </c:pt>
                <c:pt idx="7">
                  <c:v>100</c:v>
                </c:pt>
                <c:pt idx="8">
                  <c:v>110</c:v>
                </c:pt>
                <c:pt idx="9">
                  <c:v>88</c:v>
                </c:pt>
                <c:pt idx="10">
                  <c:v>86</c:v>
                </c:pt>
                <c:pt idx="11">
                  <c:v>80</c:v>
                </c:pt>
                <c:pt idx="12">
                  <c:v>95</c:v>
                </c:pt>
                <c:pt idx="13">
                  <c:v>14</c:v>
                </c:pt>
                <c:pt idx="14">
                  <c:v>75</c:v>
                </c:pt>
                <c:pt idx="15">
                  <c:v>95</c:v>
                </c:pt>
                <c:pt idx="16">
                  <c:v>95</c:v>
                </c:pt>
                <c:pt idx="17">
                  <c:v>95</c:v>
                </c:pt>
                <c:pt idx="18">
                  <c:v>78</c:v>
                </c:pt>
                <c:pt idx="19">
                  <c:v>115</c:v>
                </c:pt>
                <c:pt idx="20">
                  <c:v>50</c:v>
                </c:pt>
                <c:pt idx="21">
                  <c:v>40</c:v>
                </c:pt>
                <c:pt idx="22">
                  <c:v>132</c:v>
                </c:pt>
                <c:pt idx="23">
                  <c:v>102</c:v>
                </c:pt>
                <c:pt idx="24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7E-714D-9F88-890297F7C7BA}"/>
            </c:ext>
          </c:extLst>
        </c:ser>
        <c:ser>
          <c:idx val="2"/>
          <c:order val="2"/>
          <c:tx>
            <c:strRef>
              <c:f>'T6-11'!$A$110</c:f>
              <c:strCache>
                <c:ptCount val="1"/>
                <c:pt idx="0">
                  <c:v>Bare/Thatch Cover</c:v>
                </c:pt>
              </c:strCache>
            </c:strRef>
          </c:tx>
          <c:marker>
            <c:symbol val="none"/>
          </c:marker>
          <c:cat>
            <c:numRef>
              <c:f>'T6-11'!$B$3:$Z$3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'T6-11'!$B$110:$Z$110</c:f>
              <c:numCache>
                <c:formatCode>General</c:formatCode>
                <c:ptCount val="25"/>
                <c:pt idx="0">
                  <c:v>12</c:v>
                </c:pt>
                <c:pt idx="1">
                  <c:v>1</c:v>
                </c:pt>
                <c:pt idx="2">
                  <c:v>0</c:v>
                </c:pt>
                <c:pt idx="3">
                  <c:v>11</c:v>
                </c:pt>
                <c:pt idx="4">
                  <c:v>15</c:v>
                </c:pt>
                <c:pt idx="5">
                  <c:v>7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30</c:v>
                </c:pt>
                <c:pt idx="12">
                  <c:v>8</c:v>
                </c:pt>
                <c:pt idx="13">
                  <c:v>40</c:v>
                </c:pt>
                <c:pt idx="14">
                  <c:v>102</c:v>
                </c:pt>
                <c:pt idx="15">
                  <c:v>80</c:v>
                </c:pt>
                <c:pt idx="16">
                  <c:v>100</c:v>
                </c:pt>
                <c:pt idx="17">
                  <c:v>110</c:v>
                </c:pt>
                <c:pt idx="18">
                  <c:v>75</c:v>
                </c:pt>
                <c:pt idx="19">
                  <c:v>10</c:v>
                </c:pt>
                <c:pt idx="20">
                  <c:v>0</c:v>
                </c:pt>
                <c:pt idx="21">
                  <c:v>2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7E-714D-9F88-890297F7C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1949776"/>
        <c:axId val="1"/>
      </c:lineChart>
      <c:catAx>
        <c:axId val="1951949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Distance Along Transect (m)</a:t>
                </a:r>
              </a:p>
            </c:rich>
          </c:tx>
          <c:layout>
            <c:manualLayout>
              <c:xMode val="edge"/>
              <c:yMode val="edge"/>
              <c:x val="0.30967755482177628"/>
              <c:y val="0.87118786422883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% Cover</a:t>
                </a:r>
              </a:p>
            </c:rich>
          </c:tx>
          <c:layout>
            <c:manualLayout>
              <c:xMode val="edge"/>
              <c:yMode val="edge"/>
              <c:x val="2.0645161290322581E-2"/>
              <c:y val="0.403390542283909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5194977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8195664714817714"/>
          <c:y val="0.37611825697718693"/>
          <c:w val="0.18536422512078302"/>
          <c:h val="0.2035463508347129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%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%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portrait"/>
  </c:printSettings>
</c:chartSpace>
</file>

<file path=xl/charts/chart3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Transect 7 2011</a:t>
            </a:r>
          </a:p>
        </c:rich>
      </c:tx>
      <c:layout>
        <c:manualLayout>
          <c:xMode val="edge"/>
          <c:yMode val="edge"/>
          <c:x val="0.41923130762500838"/>
          <c:y val="3.728813559322034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307807877363632E-2"/>
          <c:y val="0.22372918387378168"/>
          <c:w val="0.66794955422370184"/>
          <c:h val="0.54237377908795459"/>
        </c:manualLayout>
      </c:layout>
      <c:lineChart>
        <c:grouping val="standard"/>
        <c:varyColors val="0"/>
        <c:ser>
          <c:idx val="0"/>
          <c:order val="0"/>
          <c:tx>
            <c:strRef>
              <c:f>'T7-11'!$A$109</c:f>
              <c:strCache>
                <c:ptCount val="1"/>
                <c:pt idx="0">
                  <c:v>Native Plant Cover</c:v>
                </c:pt>
              </c:strCache>
            </c:strRef>
          </c:tx>
          <c:marker>
            <c:symbol val="none"/>
          </c:marker>
          <c:cat>
            <c:numRef>
              <c:f>'T7-11'!$B$3:$Z$3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'T7-11'!$B$109:$Z$109</c:f>
              <c:numCache>
                <c:formatCode>General</c:formatCode>
                <c:ptCount val="25"/>
                <c:pt idx="0">
                  <c:v>33</c:v>
                </c:pt>
                <c:pt idx="1">
                  <c:v>58</c:v>
                </c:pt>
                <c:pt idx="2">
                  <c:v>57</c:v>
                </c:pt>
                <c:pt idx="3">
                  <c:v>30</c:v>
                </c:pt>
                <c:pt idx="4">
                  <c:v>31</c:v>
                </c:pt>
                <c:pt idx="5">
                  <c:v>70</c:v>
                </c:pt>
                <c:pt idx="6">
                  <c:v>50</c:v>
                </c:pt>
                <c:pt idx="7">
                  <c:v>55</c:v>
                </c:pt>
                <c:pt idx="8">
                  <c:v>65</c:v>
                </c:pt>
                <c:pt idx="9">
                  <c:v>60</c:v>
                </c:pt>
                <c:pt idx="10">
                  <c:v>70</c:v>
                </c:pt>
                <c:pt idx="11">
                  <c:v>80</c:v>
                </c:pt>
                <c:pt idx="12">
                  <c:v>55</c:v>
                </c:pt>
                <c:pt idx="13">
                  <c:v>32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</c:v>
                </c:pt>
                <c:pt idx="20">
                  <c:v>1</c:v>
                </c:pt>
                <c:pt idx="21">
                  <c:v>0</c:v>
                </c:pt>
                <c:pt idx="22">
                  <c:v>7</c:v>
                </c:pt>
                <c:pt idx="23">
                  <c:v>10</c:v>
                </c:pt>
                <c:pt idx="2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03-074F-85A8-AF83048D2A0F}"/>
            </c:ext>
          </c:extLst>
        </c:ser>
        <c:ser>
          <c:idx val="1"/>
          <c:order val="1"/>
          <c:tx>
            <c:strRef>
              <c:f>'T7-11'!$A$110</c:f>
              <c:strCache>
                <c:ptCount val="1"/>
                <c:pt idx="0">
                  <c:v>Non-Native Plant Cover</c:v>
                </c:pt>
              </c:strCache>
            </c:strRef>
          </c:tx>
          <c:marker>
            <c:symbol val="none"/>
          </c:marker>
          <c:cat>
            <c:numRef>
              <c:f>'T7-11'!$B$3:$Z$3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'T7-11'!$B$110:$Z$110</c:f>
              <c:numCache>
                <c:formatCode>General</c:formatCode>
                <c:ptCount val="25"/>
                <c:pt idx="0">
                  <c:v>84</c:v>
                </c:pt>
                <c:pt idx="1">
                  <c:v>82</c:v>
                </c:pt>
                <c:pt idx="2">
                  <c:v>63</c:v>
                </c:pt>
                <c:pt idx="3">
                  <c:v>72</c:v>
                </c:pt>
                <c:pt idx="4">
                  <c:v>100</c:v>
                </c:pt>
                <c:pt idx="5">
                  <c:v>86</c:v>
                </c:pt>
                <c:pt idx="6">
                  <c:v>75</c:v>
                </c:pt>
                <c:pt idx="7">
                  <c:v>85</c:v>
                </c:pt>
                <c:pt idx="8">
                  <c:v>62</c:v>
                </c:pt>
                <c:pt idx="9">
                  <c:v>60</c:v>
                </c:pt>
                <c:pt idx="10">
                  <c:v>60</c:v>
                </c:pt>
                <c:pt idx="11">
                  <c:v>41</c:v>
                </c:pt>
                <c:pt idx="12">
                  <c:v>51</c:v>
                </c:pt>
                <c:pt idx="13">
                  <c:v>95</c:v>
                </c:pt>
                <c:pt idx="14">
                  <c:v>125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106</c:v>
                </c:pt>
                <c:pt idx="19">
                  <c:v>104</c:v>
                </c:pt>
                <c:pt idx="20">
                  <c:v>100</c:v>
                </c:pt>
                <c:pt idx="21">
                  <c:v>100</c:v>
                </c:pt>
                <c:pt idx="22">
                  <c:v>93</c:v>
                </c:pt>
                <c:pt idx="23">
                  <c:v>75</c:v>
                </c:pt>
                <c:pt idx="24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03-074F-85A8-AF83048D2A0F}"/>
            </c:ext>
          </c:extLst>
        </c:ser>
        <c:ser>
          <c:idx val="2"/>
          <c:order val="2"/>
          <c:tx>
            <c:strRef>
              <c:f>'T7-11'!$A$111</c:f>
              <c:strCache>
                <c:ptCount val="1"/>
                <c:pt idx="0">
                  <c:v>Bare/Thatch Cover</c:v>
                </c:pt>
              </c:strCache>
            </c:strRef>
          </c:tx>
          <c:marker>
            <c:symbol val="none"/>
          </c:marker>
          <c:cat>
            <c:numRef>
              <c:f>'T7-11'!$B$3:$Z$3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'T7-11'!$B$111:$Z$111</c:f>
              <c:numCache>
                <c:formatCode>General</c:formatCode>
                <c:ptCount val="25"/>
                <c:pt idx="0">
                  <c:v>10</c:v>
                </c:pt>
                <c:pt idx="1">
                  <c:v>4</c:v>
                </c:pt>
                <c:pt idx="2">
                  <c:v>0</c:v>
                </c:pt>
                <c:pt idx="3">
                  <c:v>12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3</c:v>
                </c:pt>
                <c:pt idx="15">
                  <c:v>7</c:v>
                </c:pt>
                <c:pt idx="16">
                  <c:v>4</c:v>
                </c:pt>
                <c:pt idx="17">
                  <c:v>5</c:v>
                </c:pt>
                <c:pt idx="18">
                  <c:v>0</c:v>
                </c:pt>
                <c:pt idx="19">
                  <c:v>0</c:v>
                </c:pt>
                <c:pt idx="20">
                  <c:v>4</c:v>
                </c:pt>
                <c:pt idx="21">
                  <c:v>1</c:v>
                </c:pt>
                <c:pt idx="22">
                  <c:v>0</c:v>
                </c:pt>
                <c:pt idx="23">
                  <c:v>4</c:v>
                </c:pt>
                <c:pt idx="2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03-074F-85A8-AF83048D2A0F}"/>
            </c:ext>
          </c:extLst>
        </c:ser>
        <c:ser>
          <c:idx val="3"/>
          <c:order val="3"/>
          <c:tx>
            <c:strRef>
              <c:f>'T7-11'!$A$109</c:f>
              <c:strCache>
                <c:ptCount val="1"/>
                <c:pt idx="0">
                  <c:v>Native Plant Cover</c:v>
                </c:pt>
              </c:strCache>
            </c:strRef>
          </c:tx>
          <c:marker>
            <c:symbol val="none"/>
          </c:marker>
          <c:cat>
            <c:numRef>
              <c:f>'T7-11'!$B$3:$Z$3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'T7-11'!$B$109:$Z$109</c:f>
              <c:numCache>
                <c:formatCode>General</c:formatCode>
                <c:ptCount val="25"/>
                <c:pt idx="0">
                  <c:v>33</c:v>
                </c:pt>
                <c:pt idx="1">
                  <c:v>58</c:v>
                </c:pt>
                <c:pt idx="2">
                  <c:v>57</c:v>
                </c:pt>
                <c:pt idx="3">
                  <c:v>30</c:v>
                </c:pt>
                <c:pt idx="4">
                  <c:v>31</c:v>
                </c:pt>
                <c:pt idx="5">
                  <c:v>70</c:v>
                </c:pt>
                <c:pt idx="6">
                  <c:v>50</c:v>
                </c:pt>
                <c:pt idx="7">
                  <c:v>55</c:v>
                </c:pt>
                <c:pt idx="8">
                  <c:v>65</c:v>
                </c:pt>
                <c:pt idx="9">
                  <c:v>60</c:v>
                </c:pt>
                <c:pt idx="10">
                  <c:v>70</c:v>
                </c:pt>
                <c:pt idx="11">
                  <c:v>80</c:v>
                </c:pt>
                <c:pt idx="12">
                  <c:v>55</c:v>
                </c:pt>
                <c:pt idx="13">
                  <c:v>32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</c:v>
                </c:pt>
                <c:pt idx="20">
                  <c:v>1</c:v>
                </c:pt>
                <c:pt idx="21">
                  <c:v>0</c:v>
                </c:pt>
                <c:pt idx="22">
                  <c:v>7</c:v>
                </c:pt>
                <c:pt idx="23">
                  <c:v>10</c:v>
                </c:pt>
                <c:pt idx="2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03-074F-85A8-AF83048D2A0F}"/>
            </c:ext>
          </c:extLst>
        </c:ser>
        <c:ser>
          <c:idx val="4"/>
          <c:order val="4"/>
          <c:tx>
            <c:strRef>
              <c:f>'T7-11'!$A$110</c:f>
              <c:strCache>
                <c:ptCount val="1"/>
                <c:pt idx="0">
                  <c:v>Non-Native Plant Cover</c:v>
                </c:pt>
              </c:strCache>
            </c:strRef>
          </c:tx>
          <c:marker>
            <c:symbol val="none"/>
          </c:marker>
          <c:cat>
            <c:numRef>
              <c:f>'T7-11'!$B$3:$Z$3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'T7-11'!$B$110:$Z$110</c:f>
              <c:numCache>
                <c:formatCode>General</c:formatCode>
                <c:ptCount val="25"/>
                <c:pt idx="0">
                  <c:v>84</c:v>
                </c:pt>
                <c:pt idx="1">
                  <c:v>82</c:v>
                </c:pt>
                <c:pt idx="2">
                  <c:v>63</c:v>
                </c:pt>
                <c:pt idx="3">
                  <c:v>72</c:v>
                </c:pt>
                <c:pt idx="4">
                  <c:v>100</c:v>
                </c:pt>
                <c:pt idx="5">
                  <c:v>86</c:v>
                </c:pt>
                <c:pt idx="6">
                  <c:v>75</c:v>
                </c:pt>
                <c:pt idx="7">
                  <c:v>85</c:v>
                </c:pt>
                <c:pt idx="8">
                  <c:v>62</c:v>
                </c:pt>
                <c:pt idx="9">
                  <c:v>60</c:v>
                </c:pt>
                <c:pt idx="10">
                  <c:v>60</c:v>
                </c:pt>
                <c:pt idx="11">
                  <c:v>41</c:v>
                </c:pt>
                <c:pt idx="12">
                  <c:v>51</c:v>
                </c:pt>
                <c:pt idx="13">
                  <c:v>95</c:v>
                </c:pt>
                <c:pt idx="14">
                  <c:v>125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106</c:v>
                </c:pt>
                <c:pt idx="19">
                  <c:v>104</c:v>
                </c:pt>
                <c:pt idx="20">
                  <c:v>100</c:v>
                </c:pt>
                <c:pt idx="21">
                  <c:v>100</c:v>
                </c:pt>
                <c:pt idx="22">
                  <c:v>93</c:v>
                </c:pt>
                <c:pt idx="23">
                  <c:v>75</c:v>
                </c:pt>
                <c:pt idx="24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903-074F-85A8-AF83048D2A0F}"/>
            </c:ext>
          </c:extLst>
        </c:ser>
        <c:ser>
          <c:idx val="5"/>
          <c:order val="5"/>
          <c:tx>
            <c:strRef>
              <c:f>'T7-11'!$A$111</c:f>
              <c:strCache>
                <c:ptCount val="1"/>
                <c:pt idx="0">
                  <c:v>Bare/Thatch Cover</c:v>
                </c:pt>
              </c:strCache>
            </c:strRef>
          </c:tx>
          <c:marker>
            <c:symbol val="none"/>
          </c:marker>
          <c:cat>
            <c:numRef>
              <c:f>'T7-11'!$B$3:$Z$3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'T7-11'!$B$111:$Z$111</c:f>
              <c:numCache>
                <c:formatCode>General</c:formatCode>
                <c:ptCount val="25"/>
                <c:pt idx="0">
                  <c:v>10</c:v>
                </c:pt>
                <c:pt idx="1">
                  <c:v>4</c:v>
                </c:pt>
                <c:pt idx="2">
                  <c:v>0</c:v>
                </c:pt>
                <c:pt idx="3">
                  <c:v>12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3</c:v>
                </c:pt>
                <c:pt idx="15">
                  <c:v>7</c:v>
                </c:pt>
                <c:pt idx="16">
                  <c:v>4</c:v>
                </c:pt>
                <c:pt idx="17">
                  <c:v>5</c:v>
                </c:pt>
                <c:pt idx="18">
                  <c:v>0</c:v>
                </c:pt>
                <c:pt idx="19">
                  <c:v>0</c:v>
                </c:pt>
                <c:pt idx="20">
                  <c:v>4</c:v>
                </c:pt>
                <c:pt idx="21">
                  <c:v>1</c:v>
                </c:pt>
                <c:pt idx="22">
                  <c:v>0</c:v>
                </c:pt>
                <c:pt idx="23">
                  <c:v>4</c:v>
                </c:pt>
                <c:pt idx="2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903-074F-85A8-AF83048D2A0F}"/>
            </c:ext>
          </c:extLst>
        </c:ser>
        <c:ser>
          <c:idx val="6"/>
          <c:order val="6"/>
          <c:tx>
            <c:strRef>
              <c:f>'T7-11'!$A$109</c:f>
              <c:strCache>
                <c:ptCount val="1"/>
                <c:pt idx="0">
                  <c:v>Native Plant Cover</c:v>
                </c:pt>
              </c:strCache>
            </c:strRef>
          </c:tx>
          <c:marker>
            <c:symbol val="none"/>
          </c:marker>
          <c:cat>
            <c:numRef>
              <c:f>'T7-11'!$B$3:$Z$3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'T7-11'!$B$109:$Z$109</c:f>
              <c:numCache>
                <c:formatCode>General</c:formatCode>
                <c:ptCount val="25"/>
                <c:pt idx="0">
                  <c:v>33</c:v>
                </c:pt>
                <c:pt idx="1">
                  <c:v>58</c:v>
                </c:pt>
                <c:pt idx="2">
                  <c:v>57</c:v>
                </c:pt>
                <c:pt idx="3">
                  <c:v>30</c:v>
                </c:pt>
                <c:pt idx="4">
                  <c:v>31</c:v>
                </c:pt>
                <c:pt idx="5">
                  <c:v>70</c:v>
                </c:pt>
                <c:pt idx="6">
                  <c:v>50</c:v>
                </c:pt>
                <c:pt idx="7">
                  <c:v>55</c:v>
                </c:pt>
                <c:pt idx="8">
                  <c:v>65</c:v>
                </c:pt>
                <c:pt idx="9">
                  <c:v>60</c:v>
                </c:pt>
                <c:pt idx="10">
                  <c:v>70</c:v>
                </c:pt>
                <c:pt idx="11">
                  <c:v>80</c:v>
                </c:pt>
                <c:pt idx="12">
                  <c:v>55</c:v>
                </c:pt>
                <c:pt idx="13">
                  <c:v>32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</c:v>
                </c:pt>
                <c:pt idx="20">
                  <c:v>1</c:v>
                </c:pt>
                <c:pt idx="21">
                  <c:v>0</c:v>
                </c:pt>
                <c:pt idx="22">
                  <c:v>7</c:v>
                </c:pt>
                <c:pt idx="23">
                  <c:v>10</c:v>
                </c:pt>
                <c:pt idx="2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903-074F-85A8-AF83048D2A0F}"/>
            </c:ext>
          </c:extLst>
        </c:ser>
        <c:ser>
          <c:idx val="7"/>
          <c:order val="7"/>
          <c:tx>
            <c:strRef>
              <c:f>'T7-11'!$A$110</c:f>
              <c:strCache>
                <c:ptCount val="1"/>
                <c:pt idx="0">
                  <c:v>Non-Native Plant Cover</c:v>
                </c:pt>
              </c:strCache>
            </c:strRef>
          </c:tx>
          <c:marker>
            <c:symbol val="none"/>
          </c:marker>
          <c:cat>
            <c:numRef>
              <c:f>'T7-11'!$B$3:$Z$3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'T7-11'!$B$110:$Z$110</c:f>
              <c:numCache>
                <c:formatCode>General</c:formatCode>
                <c:ptCount val="25"/>
                <c:pt idx="0">
                  <c:v>84</c:v>
                </c:pt>
                <c:pt idx="1">
                  <c:v>82</c:v>
                </c:pt>
                <c:pt idx="2">
                  <c:v>63</c:v>
                </c:pt>
                <c:pt idx="3">
                  <c:v>72</c:v>
                </c:pt>
                <c:pt idx="4">
                  <c:v>100</c:v>
                </c:pt>
                <c:pt idx="5">
                  <c:v>86</c:v>
                </c:pt>
                <c:pt idx="6">
                  <c:v>75</c:v>
                </c:pt>
                <c:pt idx="7">
                  <c:v>85</c:v>
                </c:pt>
                <c:pt idx="8">
                  <c:v>62</c:v>
                </c:pt>
                <c:pt idx="9">
                  <c:v>60</c:v>
                </c:pt>
                <c:pt idx="10">
                  <c:v>60</c:v>
                </c:pt>
                <c:pt idx="11">
                  <c:v>41</c:v>
                </c:pt>
                <c:pt idx="12">
                  <c:v>51</c:v>
                </c:pt>
                <c:pt idx="13">
                  <c:v>95</c:v>
                </c:pt>
                <c:pt idx="14">
                  <c:v>125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106</c:v>
                </c:pt>
                <c:pt idx="19">
                  <c:v>104</c:v>
                </c:pt>
                <c:pt idx="20">
                  <c:v>100</c:v>
                </c:pt>
                <c:pt idx="21">
                  <c:v>100</c:v>
                </c:pt>
                <c:pt idx="22">
                  <c:v>93</c:v>
                </c:pt>
                <c:pt idx="23">
                  <c:v>75</c:v>
                </c:pt>
                <c:pt idx="24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903-074F-85A8-AF83048D2A0F}"/>
            </c:ext>
          </c:extLst>
        </c:ser>
        <c:ser>
          <c:idx val="8"/>
          <c:order val="8"/>
          <c:tx>
            <c:strRef>
              <c:f>'T7-11'!$A$111</c:f>
              <c:strCache>
                <c:ptCount val="1"/>
                <c:pt idx="0">
                  <c:v>Bare/Thatch Cover</c:v>
                </c:pt>
              </c:strCache>
            </c:strRef>
          </c:tx>
          <c:marker>
            <c:symbol val="none"/>
          </c:marker>
          <c:cat>
            <c:numRef>
              <c:f>'T7-11'!$B$3:$Z$3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'T7-11'!$B$111:$Z$111</c:f>
              <c:numCache>
                <c:formatCode>General</c:formatCode>
                <c:ptCount val="25"/>
                <c:pt idx="0">
                  <c:v>10</c:v>
                </c:pt>
                <c:pt idx="1">
                  <c:v>4</c:v>
                </c:pt>
                <c:pt idx="2">
                  <c:v>0</c:v>
                </c:pt>
                <c:pt idx="3">
                  <c:v>12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3</c:v>
                </c:pt>
                <c:pt idx="15">
                  <c:v>7</c:v>
                </c:pt>
                <c:pt idx="16">
                  <c:v>4</c:v>
                </c:pt>
                <c:pt idx="17">
                  <c:v>5</c:v>
                </c:pt>
                <c:pt idx="18">
                  <c:v>0</c:v>
                </c:pt>
                <c:pt idx="19">
                  <c:v>0</c:v>
                </c:pt>
                <c:pt idx="20">
                  <c:v>4</c:v>
                </c:pt>
                <c:pt idx="21">
                  <c:v>1</c:v>
                </c:pt>
                <c:pt idx="22">
                  <c:v>0</c:v>
                </c:pt>
                <c:pt idx="23">
                  <c:v>4</c:v>
                </c:pt>
                <c:pt idx="2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903-074F-85A8-AF83048D2A0F}"/>
            </c:ext>
          </c:extLst>
        </c:ser>
        <c:ser>
          <c:idx val="9"/>
          <c:order val="9"/>
          <c:tx>
            <c:strRef>
              <c:f>'T7-11'!$A$109</c:f>
              <c:strCache>
                <c:ptCount val="1"/>
                <c:pt idx="0">
                  <c:v>Native Plant Cover</c:v>
                </c:pt>
              </c:strCache>
            </c:strRef>
          </c:tx>
          <c:marker>
            <c:symbol val="none"/>
          </c:marker>
          <c:cat>
            <c:numRef>
              <c:f>'T7-11'!$B$3:$Z$3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'T7-11'!$B$109:$Z$109</c:f>
              <c:numCache>
                <c:formatCode>General</c:formatCode>
                <c:ptCount val="25"/>
                <c:pt idx="0">
                  <c:v>33</c:v>
                </c:pt>
                <c:pt idx="1">
                  <c:v>58</c:v>
                </c:pt>
                <c:pt idx="2">
                  <c:v>57</c:v>
                </c:pt>
                <c:pt idx="3">
                  <c:v>30</c:v>
                </c:pt>
                <c:pt idx="4">
                  <c:v>31</c:v>
                </c:pt>
                <c:pt idx="5">
                  <c:v>70</c:v>
                </c:pt>
                <c:pt idx="6">
                  <c:v>50</c:v>
                </c:pt>
                <c:pt idx="7">
                  <c:v>55</c:v>
                </c:pt>
                <c:pt idx="8">
                  <c:v>65</c:v>
                </c:pt>
                <c:pt idx="9">
                  <c:v>60</c:v>
                </c:pt>
                <c:pt idx="10">
                  <c:v>70</c:v>
                </c:pt>
                <c:pt idx="11">
                  <c:v>80</c:v>
                </c:pt>
                <c:pt idx="12">
                  <c:v>55</c:v>
                </c:pt>
                <c:pt idx="13">
                  <c:v>32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</c:v>
                </c:pt>
                <c:pt idx="20">
                  <c:v>1</c:v>
                </c:pt>
                <c:pt idx="21">
                  <c:v>0</c:v>
                </c:pt>
                <c:pt idx="22">
                  <c:v>7</c:v>
                </c:pt>
                <c:pt idx="23">
                  <c:v>10</c:v>
                </c:pt>
                <c:pt idx="2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903-074F-85A8-AF83048D2A0F}"/>
            </c:ext>
          </c:extLst>
        </c:ser>
        <c:ser>
          <c:idx val="10"/>
          <c:order val="10"/>
          <c:tx>
            <c:strRef>
              <c:f>'T7-11'!$A$110</c:f>
              <c:strCache>
                <c:ptCount val="1"/>
                <c:pt idx="0">
                  <c:v>Non-Native Plant Cover</c:v>
                </c:pt>
              </c:strCache>
            </c:strRef>
          </c:tx>
          <c:marker>
            <c:symbol val="none"/>
          </c:marker>
          <c:cat>
            <c:numRef>
              <c:f>'T7-11'!$B$3:$Z$3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'T7-11'!$B$110:$Z$110</c:f>
              <c:numCache>
                <c:formatCode>General</c:formatCode>
                <c:ptCount val="25"/>
                <c:pt idx="0">
                  <c:v>84</c:v>
                </c:pt>
                <c:pt idx="1">
                  <c:v>82</c:v>
                </c:pt>
                <c:pt idx="2">
                  <c:v>63</c:v>
                </c:pt>
                <c:pt idx="3">
                  <c:v>72</c:v>
                </c:pt>
                <c:pt idx="4">
                  <c:v>100</c:v>
                </c:pt>
                <c:pt idx="5">
                  <c:v>86</c:v>
                </c:pt>
                <c:pt idx="6">
                  <c:v>75</c:v>
                </c:pt>
                <c:pt idx="7">
                  <c:v>85</c:v>
                </c:pt>
                <c:pt idx="8">
                  <c:v>62</c:v>
                </c:pt>
                <c:pt idx="9">
                  <c:v>60</c:v>
                </c:pt>
                <c:pt idx="10">
                  <c:v>60</c:v>
                </c:pt>
                <c:pt idx="11">
                  <c:v>41</c:v>
                </c:pt>
                <c:pt idx="12">
                  <c:v>51</c:v>
                </c:pt>
                <c:pt idx="13">
                  <c:v>95</c:v>
                </c:pt>
                <c:pt idx="14">
                  <c:v>125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106</c:v>
                </c:pt>
                <c:pt idx="19">
                  <c:v>104</c:v>
                </c:pt>
                <c:pt idx="20">
                  <c:v>100</c:v>
                </c:pt>
                <c:pt idx="21">
                  <c:v>100</c:v>
                </c:pt>
                <c:pt idx="22">
                  <c:v>93</c:v>
                </c:pt>
                <c:pt idx="23">
                  <c:v>75</c:v>
                </c:pt>
                <c:pt idx="24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903-074F-85A8-AF83048D2A0F}"/>
            </c:ext>
          </c:extLst>
        </c:ser>
        <c:ser>
          <c:idx val="11"/>
          <c:order val="11"/>
          <c:tx>
            <c:strRef>
              <c:f>'T7-11'!$A$111</c:f>
              <c:strCache>
                <c:ptCount val="1"/>
                <c:pt idx="0">
                  <c:v>Bare/Thatch Cover</c:v>
                </c:pt>
              </c:strCache>
            </c:strRef>
          </c:tx>
          <c:marker>
            <c:symbol val="none"/>
          </c:marker>
          <c:cat>
            <c:numRef>
              <c:f>'T7-11'!$B$3:$Z$3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'T7-11'!$B$111:$Z$111</c:f>
              <c:numCache>
                <c:formatCode>General</c:formatCode>
                <c:ptCount val="25"/>
                <c:pt idx="0">
                  <c:v>10</c:v>
                </c:pt>
                <c:pt idx="1">
                  <c:v>4</c:v>
                </c:pt>
                <c:pt idx="2">
                  <c:v>0</c:v>
                </c:pt>
                <c:pt idx="3">
                  <c:v>12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3</c:v>
                </c:pt>
                <c:pt idx="15">
                  <c:v>7</c:v>
                </c:pt>
                <c:pt idx="16">
                  <c:v>4</c:v>
                </c:pt>
                <c:pt idx="17">
                  <c:v>5</c:v>
                </c:pt>
                <c:pt idx="18">
                  <c:v>0</c:v>
                </c:pt>
                <c:pt idx="19">
                  <c:v>0</c:v>
                </c:pt>
                <c:pt idx="20">
                  <c:v>4</c:v>
                </c:pt>
                <c:pt idx="21">
                  <c:v>1</c:v>
                </c:pt>
                <c:pt idx="22">
                  <c:v>0</c:v>
                </c:pt>
                <c:pt idx="23">
                  <c:v>4</c:v>
                </c:pt>
                <c:pt idx="2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903-074F-85A8-AF83048D2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9489936"/>
        <c:axId val="1"/>
      </c:lineChart>
      <c:catAx>
        <c:axId val="1939489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Distance Along Transect (m)</a:t>
                </a:r>
              </a:p>
            </c:rich>
          </c:tx>
          <c:layout>
            <c:manualLayout>
              <c:xMode val="edge"/>
              <c:yMode val="edge"/>
              <c:x val="0.3102568140520896"/>
              <c:y val="0.87118786422883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% Cover</a:t>
                </a:r>
              </a:p>
            </c:rich>
          </c:tx>
          <c:layout>
            <c:manualLayout>
              <c:xMode val="edge"/>
              <c:yMode val="edge"/>
              <c:x val="2.0512820512820513E-2"/>
              <c:y val="0.403390542283909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39489936"/>
        <c:crosses val="autoZero"/>
        <c:crossBetween val="between"/>
        <c:majorUnit val="50"/>
      </c:valAx>
      <c:spPr>
        <a:solidFill>
          <a:srgbClr val="FFFFFF"/>
        </a:solidFill>
        <a:ln w="12700">
          <a:solidFill>
            <a:srgbClr val="969696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8330672999029993"/>
          <c:y val="0.37611825697718693"/>
          <c:w val="0.1842164048791417"/>
          <c:h val="0.2035463508347129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%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%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portrait"/>
  </c:printSettings>
</c:chartSpace>
</file>

<file path=xl/charts/chart3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CP1 2011</a:t>
            </a:r>
          </a:p>
        </c:rich>
      </c:tx>
      <c:layout>
        <c:manualLayout>
          <c:xMode val="edge"/>
          <c:yMode val="edge"/>
          <c:x val="0.41923130762500838"/>
          <c:y val="3.728813559322034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307807877363632E-2"/>
          <c:y val="0.22372918387378168"/>
          <c:w val="0.66794955422370184"/>
          <c:h val="0.54237377908795459"/>
        </c:manualLayout>
      </c:layout>
      <c:lineChart>
        <c:grouping val="standard"/>
        <c:varyColors val="0"/>
        <c:ser>
          <c:idx val="0"/>
          <c:order val="0"/>
          <c:tx>
            <c:strRef>
              <c:f>'CP1-11'!$A$110</c:f>
              <c:strCache>
                <c:ptCount val="1"/>
                <c:pt idx="0">
                  <c:v>Native Plant Cover</c:v>
                </c:pt>
              </c:strCache>
            </c:strRef>
          </c:tx>
          <c:marker>
            <c:symbol val="none"/>
          </c:marker>
          <c:cat>
            <c:numRef>
              <c:f>'CP1-11'!$B$3:$Z$3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'CP1-11'!$B$110:$Z$110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45</c:v>
                </c:pt>
                <c:pt idx="11">
                  <c:v>115</c:v>
                </c:pt>
                <c:pt idx="12">
                  <c:v>65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110</c:v>
                </c:pt>
                <c:pt idx="20">
                  <c:v>70</c:v>
                </c:pt>
                <c:pt idx="21">
                  <c:v>50</c:v>
                </c:pt>
                <c:pt idx="22">
                  <c:v>85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07-0C4B-B890-136FAE2E4784}"/>
            </c:ext>
          </c:extLst>
        </c:ser>
        <c:ser>
          <c:idx val="1"/>
          <c:order val="1"/>
          <c:tx>
            <c:strRef>
              <c:f>'CP1-11'!$A$111</c:f>
              <c:strCache>
                <c:ptCount val="1"/>
                <c:pt idx="0">
                  <c:v>Non-Native Plant Cover</c:v>
                </c:pt>
              </c:strCache>
            </c:strRef>
          </c:tx>
          <c:marker>
            <c:symbol val="none"/>
          </c:marker>
          <c:cat>
            <c:numRef>
              <c:f>'CP1-11'!$B$3:$Z$3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'CP1-11'!$B$111:$Z$111</c:f>
              <c:numCache>
                <c:formatCode>General</c:formatCode>
                <c:ptCount val="2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5</c:v>
                </c:pt>
                <c:pt idx="11">
                  <c:v>9</c:v>
                </c:pt>
                <c:pt idx="12">
                  <c:v>12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12</c:v>
                </c:pt>
                <c:pt idx="20">
                  <c:v>1</c:v>
                </c:pt>
                <c:pt idx="21">
                  <c:v>3</c:v>
                </c:pt>
                <c:pt idx="22">
                  <c:v>45</c:v>
                </c:pt>
                <c:pt idx="23">
                  <c:v>100</c:v>
                </c:pt>
                <c:pt idx="2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07-0C4B-B890-136FAE2E4784}"/>
            </c:ext>
          </c:extLst>
        </c:ser>
        <c:ser>
          <c:idx val="2"/>
          <c:order val="2"/>
          <c:tx>
            <c:strRef>
              <c:f>'CP1-11'!$A$112</c:f>
              <c:strCache>
                <c:ptCount val="1"/>
                <c:pt idx="0">
                  <c:v>Bare/Thatch Cover</c:v>
                </c:pt>
              </c:strCache>
            </c:strRef>
          </c:tx>
          <c:marker>
            <c:symbol val="none"/>
          </c:marker>
          <c:cat>
            <c:numRef>
              <c:f>'CP1-11'!$B$3:$Z$3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'CP1-11'!$B$112:$Z$112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70</c:v>
                </c:pt>
                <c:pt idx="11">
                  <c:v>3</c:v>
                </c:pt>
                <c:pt idx="12">
                  <c:v>17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20</c:v>
                </c:pt>
                <c:pt idx="20">
                  <c:v>50</c:v>
                </c:pt>
                <c:pt idx="21">
                  <c:v>22</c:v>
                </c:pt>
                <c:pt idx="22">
                  <c:v>10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07-0C4B-B890-136FAE2E4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6441616"/>
        <c:axId val="1"/>
      </c:lineChart>
      <c:catAx>
        <c:axId val="2056441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Distance Along Transect (m)</a:t>
                </a:r>
              </a:p>
            </c:rich>
          </c:tx>
          <c:layout>
            <c:manualLayout>
              <c:xMode val="edge"/>
              <c:yMode val="edge"/>
              <c:x val="0.3102568140520896"/>
              <c:y val="0.87118786422883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% Cover</a:t>
                </a:r>
              </a:p>
            </c:rich>
          </c:tx>
          <c:layout>
            <c:manualLayout>
              <c:xMode val="edge"/>
              <c:yMode val="edge"/>
              <c:x val="2.0512820512820513E-2"/>
              <c:y val="0.403390542283909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6441616"/>
        <c:crosses val="autoZero"/>
        <c:crossBetween val="between"/>
        <c:majorUnit val="50"/>
      </c:valAx>
      <c:spPr>
        <a:solidFill>
          <a:srgbClr val="FFFFFF"/>
        </a:solidFill>
        <a:ln w="12700">
          <a:solidFill>
            <a:srgbClr val="969696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8330672999029993"/>
          <c:y val="0.37611825697718693"/>
          <c:w val="0.1842164048791417"/>
          <c:h val="0.2035463508347129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%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%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portrait"/>
  </c:printSettings>
</c:chartSpace>
</file>

<file path=xl/charts/chart3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CP2 2011</a:t>
            </a:r>
          </a:p>
        </c:rich>
      </c:tx>
      <c:layout>
        <c:manualLayout>
          <c:xMode val="edge"/>
          <c:yMode val="edge"/>
          <c:x val="0.41923130762500838"/>
          <c:y val="3.728813559322034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307807877363632E-2"/>
          <c:y val="0.22372918387378171"/>
          <c:w val="0.66794955422370239"/>
          <c:h val="0.54237377908795437"/>
        </c:manualLayout>
      </c:layout>
      <c:lineChart>
        <c:grouping val="standard"/>
        <c:varyColors val="0"/>
        <c:ser>
          <c:idx val="0"/>
          <c:order val="0"/>
          <c:tx>
            <c:strRef>
              <c:f>'CP2-11'!$A$98</c:f>
              <c:strCache>
                <c:ptCount val="1"/>
                <c:pt idx="0">
                  <c:v>Native Plant Cover</c:v>
                </c:pt>
              </c:strCache>
            </c:strRef>
          </c:tx>
          <c:marker>
            <c:symbol val="none"/>
          </c:marker>
          <c:cat>
            <c:numRef>
              <c:f>'CP2-11'!$B$3:$Z$3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'CP2-11'!$B$98:$Z$98</c:f>
              <c:numCache>
                <c:formatCode>General</c:formatCode>
                <c:ptCount val="25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80</c:v>
                </c:pt>
                <c:pt idx="4">
                  <c:v>0</c:v>
                </c:pt>
                <c:pt idx="5">
                  <c:v>0</c:v>
                </c:pt>
                <c:pt idx="6">
                  <c:v>10</c:v>
                </c:pt>
                <c:pt idx="7">
                  <c:v>15</c:v>
                </c:pt>
                <c:pt idx="8">
                  <c:v>33</c:v>
                </c:pt>
                <c:pt idx="9">
                  <c:v>0</c:v>
                </c:pt>
                <c:pt idx="10">
                  <c:v>0</c:v>
                </c:pt>
                <c:pt idx="11">
                  <c:v>50</c:v>
                </c:pt>
                <c:pt idx="12">
                  <c:v>13</c:v>
                </c:pt>
                <c:pt idx="13">
                  <c:v>0</c:v>
                </c:pt>
                <c:pt idx="14">
                  <c:v>0</c:v>
                </c:pt>
                <c:pt idx="15">
                  <c:v>3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4B-1945-8495-2CE06C481DEE}"/>
            </c:ext>
          </c:extLst>
        </c:ser>
        <c:ser>
          <c:idx val="1"/>
          <c:order val="1"/>
          <c:tx>
            <c:strRef>
              <c:f>'CP2-11'!$A$99</c:f>
              <c:strCache>
                <c:ptCount val="1"/>
                <c:pt idx="0">
                  <c:v>Non-Native Plant Cover</c:v>
                </c:pt>
              </c:strCache>
            </c:strRef>
          </c:tx>
          <c:marker>
            <c:symbol val="none"/>
          </c:marker>
          <c:cat>
            <c:numRef>
              <c:f>'CP2-11'!$B$3:$Z$3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'CP2-11'!$B$99:$Z$99</c:f>
              <c:numCache>
                <c:formatCode>General</c:formatCode>
                <c:ptCount val="25"/>
                <c:pt idx="0">
                  <c:v>81</c:v>
                </c:pt>
                <c:pt idx="1">
                  <c:v>103</c:v>
                </c:pt>
                <c:pt idx="2">
                  <c:v>106</c:v>
                </c:pt>
                <c:pt idx="3">
                  <c:v>102</c:v>
                </c:pt>
                <c:pt idx="4">
                  <c:v>102</c:v>
                </c:pt>
                <c:pt idx="5">
                  <c:v>111</c:v>
                </c:pt>
                <c:pt idx="6">
                  <c:v>108</c:v>
                </c:pt>
                <c:pt idx="7">
                  <c:v>100</c:v>
                </c:pt>
                <c:pt idx="8">
                  <c:v>105</c:v>
                </c:pt>
                <c:pt idx="9">
                  <c:v>101</c:v>
                </c:pt>
                <c:pt idx="10">
                  <c:v>115</c:v>
                </c:pt>
                <c:pt idx="11">
                  <c:v>106</c:v>
                </c:pt>
                <c:pt idx="12">
                  <c:v>126</c:v>
                </c:pt>
                <c:pt idx="13">
                  <c:v>130</c:v>
                </c:pt>
                <c:pt idx="14">
                  <c:v>123</c:v>
                </c:pt>
                <c:pt idx="15">
                  <c:v>135</c:v>
                </c:pt>
                <c:pt idx="16">
                  <c:v>132</c:v>
                </c:pt>
                <c:pt idx="17">
                  <c:v>101</c:v>
                </c:pt>
                <c:pt idx="18">
                  <c:v>130</c:v>
                </c:pt>
                <c:pt idx="19">
                  <c:v>149</c:v>
                </c:pt>
                <c:pt idx="20">
                  <c:v>140</c:v>
                </c:pt>
                <c:pt idx="21">
                  <c:v>130</c:v>
                </c:pt>
                <c:pt idx="22">
                  <c:v>115</c:v>
                </c:pt>
                <c:pt idx="23">
                  <c:v>109</c:v>
                </c:pt>
                <c:pt idx="24">
                  <c:v>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4B-1945-8495-2CE06C481DEE}"/>
            </c:ext>
          </c:extLst>
        </c:ser>
        <c:ser>
          <c:idx val="2"/>
          <c:order val="2"/>
          <c:tx>
            <c:strRef>
              <c:f>'CP2-11'!$A$100</c:f>
              <c:strCache>
                <c:ptCount val="1"/>
                <c:pt idx="0">
                  <c:v>Bare/Thatch Cover</c:v>
                </c:pt>
              </c:strCache>
            </c:strRef>
          </c:tx>
          <c:marker>
            <c:symbol val="none"/>
          </c:marker>
          <c:cat>
            <c:numRef>
              <c:f>'CP2-11'!$B$3:$Z$3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'CP2-11'!$B$100:$Z$100</c:f>
              <c:numCache>
                <c:formatCode>General</c:formatCode>
                <c:ptCount val="25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4B-1945-8495-2CE06C481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6390288"/>
        <c:axId val="1"/>
      </c:lineChart>
      <c:catAx>
        <c:axId val="2056390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Distance Along Transect (m)</a:t>
                </a:r>
              </a:p>
            </c:rich>
          </c:tx>
          <c:layout>
            <c:manualLayout>
              <c:xMode val="edge"/>
              <c:yMode val="edge"/>
              <c:x val="0.3102568140520896"/>
              <c:y val="0.87118786422883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2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% Cover</a:t>
                </a:r>
              </a:p>
            </c:rich>
          </c:tx>
          <c:layout>
            <c:manualLayout>
              <c:xMode val="edge"/>
              <c:yMode val="edge"/>
              <c:x val="2.0512820512820513E-2"/>
              <c:y val="0.403390542283909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6390288"/>
        <c:crosses val="autoZero"/>
        <c:crossBetween val="between"/>
        <c:majorUnit val="50"/>
      </c:valAx>
      <c:spPr>
        <a:solidFill>
          <a:srgbClr val="FFFFFF"/>
        </a:solidFill>
        <a:ln w="12700">
          <a:solidFill>
            <a:srgbClr val="969696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8330672999029993"/>
          <c:y val="0.37611825697718693"/>
          <c:w val="0.1842164048791417"/>
          <c:h val="0.2035463508347129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%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%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78" r="0.75000000000000078" t="1" header="0.5" footer="0.5"/>
    <c:pageSetup orientation="portrait"/>
  </c:printSettings>
</c:chartSpace>
</file>

<file path=xl/charts/chart34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Campus Lagoon Native Cover</a:t>
            </a:r>
          </a:p>
        </c:rich>
      </c:tx>
      <c:layout>
        <c:manualLayout>
          <c:xMode val="edge"/>
          <c:yMode val="edge"/>
          <c:x val="0.32311422850614813"/>
          <c:y val="3.780096979402998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873716260903203"/>
          <c:y val="0.18612678499933269"/>
          <c:w val="0.70231534362925663"/>
          <c:h val="0.54452920503581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'Graphs 2009'!$B$179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'Graphs 2009'!$D$180:$D$186</c:f>
                <c:numCache>
                  <c:formatCode>General</c:formatCode>
                  <c:ptCount val="7"/>
                  <c:pt idx="0">
                    <c:v>4.8744640731058837</c:v>
                  </c:pt>
                  <c:pt idx="1">
                    <c:v>6.0022218108519336</c:v>
                  </c:pt>
                  <c:pt idx="2">
                    <c:v>2.208377986969924</c:v>
                  </c:pt>
                  <c:pt idx="3">
                    <c:v>7.2517308278782648</c:v>
                  </c:pt>
                  <c:pt idx="4">
                    <c:v>2.2744376594373099</c:v>
                  </c:pt>
                  <c:pt idx="5">
                    <c:v>5.7120690938864991</c:v>
                  </c:pt>
                  <c:pt idx="6">
                    <c:v>5.9729724593371429</c:v>
                  </c:pt>
                </c:numCache>
              </c:numRef>
            </c:plus>
            <c:minus>
              <c:numRef>
                <c:f>'Graphs 2009'!$D$180:$D$186</c:f>
                <c:numCache>
                  <c:formatCode>General</c:formatCode>
                  <c:ptCount val="7"/>
                  <c:pt idx="0">
                    <c:v>4.8744640731058837</c:v>
                  </c:pt>
                  <c:pt idx="1">
                    <c:v>6.0022218108519336</c:v>
                  </c:pt>
                  <c:pt idx="2">
                    <c:v>2.208377986969924</c:v>
                  </c:pt>
                  <c:pt idx="3">
                    <c:v>7.2517308278782648</c:v>
                  </c:pt>
                  <c:pt idx="4">
                    <c:v>2.2744376594373099</c:v>
                  </c:pt>
                  <c:pt idx="5">
                    <c:v>5.7120690938864991</c:v>
                  </c:pt>
                  <c:pt idx="6">
                    <c:v>5.9729724593371429</c:v>
                  </c:pt>
                </c:numCache>
              </c:numRef>
            </c:minus>
            <c:spPr>
              <a:ln w="12700">
                <a:solidFill>
                  <a:srgbClr val="000000"/>
                </a:solidFill>
                <a:prstDash val="solid"/>
              </a:ln>
            </c:spPr>
          </c:errBars>
          <c:cat>
            <c:strRef>
              <c:f>'Graphs 2011'!$A$258:$A$266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CP1</c:v>
                </c:pt>
                <c:pt idx="8">
                  <c:v>CP2</c:v>
                </c:pt>
              </c:strCache>
            </c:strRef>
          </c:cat>
          <c:val>
            <c:numRef>
              <c:f>'Graphs 2009'!$B$180:$B$186</c:f>
              <c:numCache>
                <c:formatCode>General</c:formatCode>
                <c:ptCount val="7"/>
                <c:pt idx="0">
                  <c:v>11.52</c:v>
                </c:pt>
                <c:pt idx="1">
                  <c:v>30.4</c:v>
                </c:pt>
                <c:pt idx="2">
                  <c:v>2.48</c:v>
                </c:pt>
                <c:pt idx="3">
                  <c:v>20.239999999999998</c:v>
                </c:pt>
                <c:pt idx="4">
                  <c:v>6.08</c:v>
                </c:pt>
                <c:pt idx="5">
                  <c:v>28.88</c:v>
                </c:pt>
                <c:pt idx="6">
                  <c:v>28.08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8B-B34D-8593-3ED732F54890}"/>
            </c:ext>
          </c:extLst>
        </c:ser>
        <c:ser>
          <c:idx val="1"/>
          <c:order val="1"/>
          <c:tx>
            <c:strRef>
              <c:f>'Graphs 2009'!$C$179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'Graphs 2009'!$E$180:$E$186</c:f>
                <c:numCache>
                  <c:formatCode>General</c:formatCode>
                  <c:ptCount val="7"/>
                  <c:pt idx="0">
                    <c:v>5.2794949253377137</c:v>
                  </c:pt>
                  <c:pt idx="1">
                    <c:v>4.4628540942615036</c:v>
                  </c:pt>
                  <c:pt idx="2">
                    <c:v>2.3137271518771039</c:v>
                  </c:pt>
                  <c:pt idx="3">
                    <c:v>7.141960515152685</c:v>
                  </c:pt>
                  <c:pt idx="4">
                    <c:v>5.3313788085259892</c:v>
                  </c:pt>
                  <c:pt idx="5">
                    <c:v>6.0769839010263418</c:v>
                  </c:pt>
                  <c:pt idx="6">
                    <c:v>3.324655370611115</c:v>
                  </c:pt>
                </c:numCache>
              </c:numRef>
            </c:plus>
            <c:minus>
              <c:numRef>
                <c:f>'Graphs 2009'!$E$180:$E$186</c:f>
                <c:numCache>
                  <c:formatCode>General</c:formatCode>
                  <c:ptCount val="7"/>
                  <c:pt idx="0">
                    <c:v>5.2794949253377137</c:v>
                  </c:pt>
                  <c:pt idx="1">
                    <c:v>4.4628540942615036</c:v>
                  </c:pt>
                  <c:pt idx="2">
                    <c:v>2.3137271518771039</c:v>
                  </c:pt>
                  <c:pt idx="3">
                    <c:v>7.141960515152685</c:v>
                  </c:pt>
                  <c:pt idx="4">
                    <c:v>5.3313788085259892</c:v>
                  </c:pt>
                  <c:pt idx="5">
                    <c:v>6.0769839010263418</c:v>
                  </c:pt>
                  <c:pt idx="6">
                    <c:v>3.324655370611115</c:v>
                  </c:pt>
                </c:numCache>
              </c:numRef>
            </c:minus>
            <c:spPr>
              <a:ln w="12700">
                <a:solidFill>
                  <a:srgbClr val="000000"/>
                </a:solidFill>
                <a:prstDash val="solid"/>
              </a:ln>
            </c:spPr>
          </c:errBars>
          <c:cat>
            <c:strRef>
              <c:f>'Graphs 2011'!$A$258:$A$266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CP1</c:v>
                </c:pt>
                <c:pt idx="8">
                  <c:v>CP2</c:v>
                </c:pt>
              </c:strCache>
            </c:strRef>
          </c:cat>
          <c:val>
            <c:numRef>
              <c:f>'Graphs 2009'!$C$180:$C$186</c:f>
              <c:numCache>
                <c:formatCode>General</c:formatCode>
                <c:ptCount val="7"/>
                <c:pt idx="0">
                  <c:v>5.48</c:v>
                </c:pt>
                <c:pt idx="1">
                  <c:v>18.48</c:v>
                </c:pt>
                <c:pt idx="2">
                  <c:v>2.56</c:v>
                </c:pt>
                <c:pt idx="3">
                  <c:v>25.4</c:v>
                </c:pt>
                <c:pt idx="4">
                  <c:v>23.04</c:v>
                </c:pt>
                <c:pt idx="5">
                  <c:v>30.08</c:v>
                </c:pt>
                <c:pt idx="6">
                  <c:v>15.2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8B-B34D-8593-3ED732F54890}"/>
            </c:ext>
          </c:extLst>
        </c:ser>
        <c:ser>
          <c:idx val="2"/>
          <c:order val="2"/>
          <c:tx>
            <c:v>2010</c:v>
          </c:tx>
          <c:invertIfNegative val="0"/>
          <c:errBars>
            <c:errBarType val="both"/>
            <c:errValType val="cust"/>
            <c:noEndCap val="0"/>
            <c:plus>
              <c:numRef>
                <c:f>'Graphs 2011'!$I$258:$I$266</c:f>
                <c:numCache>
                  <c:formatCode>General</c:formatCode>
                  <c:ptCount val="9"/>
                  <c:pt idx="0">
                    <c:v>4.5727453460694703</c:v>
                  </c:pt>
                  <c:pt idx="1">
                    <c:v>4.4757802331718857</c:v>
                  </c:pt>
                  <c:pt idx="2">
                    <c:v>0.77319214103385825</c:v>
                  </c:pt>
                  <c:pt idx="3">
                    <c:v>6.0165582711340617</c:v>
                  </c:pt>
                  <c:pt idx="4">
                    <c:v>7.9452952991883414</c:v>
                  </c:pt>
                  <c:pt idx="5">
                    <c:v>3.7190652395512842</c:v>
                  </c:pt>
                  <c:pt idx="6">
                    <c:v>5.3169401024593181</c:v>
                  </c:pt>
                  <c:pt idx="7">
                    <c:v>5.8228619783022078</c:v>
                  </c:pt>
                  <c:pt idx="8">
                    <c:v>1.5630614933149809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'Graphs 2011'!$A$258:$A$266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CP1</c:v>
                </c:pt>
                <c:pt idx="8">
                  <c:v>CP2</c:v>
                </c:pt>
              </c:strCache>
            </c:strRef>
          </c:cat>
          <c:val>
            <c:numRef>
              <c:f>'Graphs 2011'!$D$258:$D$266</c:f>
              <c:numCache>
                <c:formatCode>General</c:formatCode>
                <c:ptCount val="9"/>
                <c:pt idx="0">
                  <c:v>9.6</c:v>
                </c:pt>
                <c:pt idx="1">
                  <c:v>13</c:v>
                </c:pt>
                <c:pt idx="2">
                  <c:v>2.5</c:v>
                </c:pt>
                <c:pt idx="3">
                  <c:v>16.083333333333332</c:v>
                </c:pt>
                <c:pt idx="4">
                  <c:v>71.25</c:v>
                </c:pt>
                <c:pt idx="5">
                  <c:v>27.708333333333332</c:v>
                </c:pt>
                <c:pt idx="6">
                  <c:v>20.041666666666668</c:v>
                </c:pt>
                <c:pt idx="7">
                  <c:v>22.458333333333332</c:v>
                </c:pt>
                <c:pt idx="8">
                  <c:v>3.125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8B-B34D-8593-3ED732F54890}"/>
            </c:ext>
          </c:extLst>
        </c:ser>
        <c:ser>
          <c:idx val="3"/>
          <c:order val="3"/>
          <c:tx>
            <c:v>2011</c:v>
          </c:tx>
          <c:invertIfNegative val="0"/>
          <c:errBars>
            <c:errBarType val="both"/>
            <c:errValType val="cust"/>
            <c:noEndCap val="0"/>
            <c:plus>
              <c:numRef>
                <c:f>'Graphs 2011'!$J$258:$J$266</c:f>
                <c:numCache>
                  <c:formatCode>General</c:formatCode>
                  <c:ptCount val="9"/>
                  <c:pt idx="0">
                    <c:v>3.66742416417845</c:v>
                  </c:pt>
                  <c:pt idx="1">
                    <c:v>5.3198621536026041</c:v>
                  </c:pt>
                  <c:pt idx="2">
                    <c:v>1.6418282492392435</c:v>
                  </c:pt>
                  <c:pt idx="3">
                    <c:v>6.791003853137866</c:v>
                  </c:pt>
                  <c:pt idx="4">
                    <c:v>6.3874877690685246</c:v>
                  </c:pt>
                  <c:pt idx="5">
                    <c:v>4.6764231345477425</c:v>
                  </c:pt>
                  <c:pt idx="6">
                    <c:v>5.725754680971467</c:v>
                  </c:pt>
                  <c:pt idx="7">
                    <c:v>7.5868306953562641</c:v>
                  </c:pt>
                  <c:pt idx="8">
                    <c:v>3.818062335792856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val>
            <c:numRef>
              <c:f>'Graphs 2011'!$E$258:$E$266</c:f>
              <c:numCache>
                <c:formatCode>General</c:formatCode>
                <c:ptCount val="9"/>
                <c:pt idx="0">
                  <c:v>10.8</c:v>
                </c:pt>
                <c:pt idx="1">
                  <c:v>34.24</c:v>
                </c:pt>
                <c:pt idx="2">
                  <c:v>3.16</c:v>
                </c:pt>
                <c:pt idx="3">
                  <c:v>31.88</c:v>
                </c:pt>
                <c:pt idx="4">
                  <c:v>94.6</c:v>
                </c:pt>
                <c:pt idx="5">
                  <c:v>28.16</c:v>
                </c:pt>
                <c:pt idx="6">
                  <c:v>30.76</c:v>
                </c:pt>
                <c:pt idx="7">
                  <c:v>21.6</c:v>
                </c:pt>
                <c:pt idx="8">
                  <c:v>8.76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8B-B34D-8593-3ED732F54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9661168"/>
        <c:axId val="1"/>
      </c:barChart>
      <c:catAx>
        <c:axId val="1939661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Transect</a:t>
                </a:r>
              </a:p>
            </c:rich>
          </c:tx>
          <c:layout>
            <c:manualLayout>
              <c:xMode val="edge"/>
              <c:yMode val="edge"/>
              <c:x val="0.44210530625949451"/>
              <c:y val="0.869418746385515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20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% Cover</a:t>
                </a:r>
              </a:p>
            </c:rich>
          </c:tx>
          <c:layout>
            <c:manualLayout>
              <c:xMode val="edge"/>
              <c:yMode val="edge"/>
              <c:x val="4.210530625949447E-2"/>
              <c:y val="0.3367708527959428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39661168"/>
        <c:crosses val="autoZero"/>
        <c:crossBetween val="between"/>
        <c:majorUnit val="3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586730022668793"/>
          <c:y val="0.3362939709443083"/>
          <c:w val="6.21489000155524E-2"/>
          <c:h val="0.269920160889510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%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%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portrait"/>
  </c:printSettings>
</c:chartSpace>
</file>

<file path=xl/charts/chart35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Campus Lagoon Non-Native Cover</a:t>
            </a:r>
          </a:p>
        </c:rich>
      </c:tx>
      <c:layout>
        <c:manualLayout>
          <c:xMode val="edge"/>
          <c:yMode val="edge"/>
          <c:x val="0.38235173874293754"/>
          <c:y val="3.78006872852233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376979746690542"/>
          <c:y val="0.226804884842424"/>
          <c:w val="0.67057816371084455"/>
          <c:h val="0.523483688250308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'Graphs 2009'!$B$207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'Graphs 2009'!$D$208:$D$214</c:f>
                <c:numCache>
                  <c:formatCode>General</c:formatCode>
                  <c:ptCount val="7"/>
                  <c:pt idx="0">
                    <c:v>10.024722772559185</c:v>
                  </c:pt>
                  <c:pt idx="1">
                    <c:v>5.0807873405605175</c:v>
                  </c:pt>
                  <c:pt idx="2">
                    <c:v>7.9795405047325065</c:v>
                  </c:pt>
                  <c:pt idx="3">
                    <c:v>7.5674125917207222</c:v>
                  </c:pt>
                  <c:pt idx="4">
                    <c:v>4.0219066788444184</c:v>
                  </c:pt>
                  <c:pt idx="5">
                    <c:v>5.1835894899191253</c:v>
                  </c:pt>
                  <c:pt idx="6">
                    <c:v>4.8512266490033245</c:v>
                  </c:pt>
                </c:numCache>
              </c:numRef>
            </c:plus>
            <c:minus>
              <c:numRef>
                <c:f>'Graphs 2009'!$D$208:$D$214</c:f>
                <c:numCache>
                  <c:formatCode>General</c:formatCode>
                  <c:ptCount val="7"/>
                  <c:pt idx="0">
                    <c:v>10.024722772559185</c:v>
                  </c:pt>
                  <c:pt idx="1">
                    <c:v>5.0807873405605175</c:v>
                  </c:pt>
                  <c:pt idx="2">
                    <c:v>7.9795405047325065</c:v>
                  </c:pt>
                  <c:pt idx="3">
                    <c:v>7.5674125917207222</c:v>
                  </c:pt>
                  <c:pt idx="4">
                    <c:v>4.0219066788444184</c:v>
                  </c:pt>
                  <c:pt idx="5">
                    <c:v>5.1835894899191253</c:v>
                  </c:pt>
                  <c:pt idx="6">
                    <c:v>4.8512266490033245</c:v>
                  </c:pt>
                </c:numCache>
              </c:numRef>
            </c:minus>
            <c:spPr>
              <a:ln w="12700">
                <a:solidFill>
                  <a:srgbClr val="000000"/>
                </a:solidFill>
                <a:prstDash val="solid"/>
              </a:ln>
            </c:spPr>
          </c:errBars>
          <c:cat>
            <c:strRef>
              <c:f>'Graphs 2011'!$A$284:$A$292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CP1</c:v>
                </c:pt>
                <c:pt idx="8">
                  <c:v>CP2</c:v>
                </c:pt>
              </c:strCache>
            </c:strRef>
          </c:cat>
          <c:val>
            <c:numRef>
              <c:f>'Graphs 2009'!$B$208:$B$214</c:f>
              <c:numCache>
                <c:formatCode>General</c:formatCode>
                <c:ptCount val="7"/>
                <c:pt idx="0">
                  <c:v>155.28</c:v>
                </c:pt>
                <c:pt idx="1">
                  <c:v>102.88</c:v>
                </c:pt>
                <c:pt idx="2">
                  <c:v>109.08</c:v>
                </c:pt>
                <c:pt idx="3">
                  <c:v>87.68</c:v>
                </c:pt>
                <c:pt idx="4">
                  <c:v>88.32</c:v>
                </c:pt>
                <c:pt idx="5">
                  <c:v>99.64</c:v>
                </c:pt>
                <c:pt idx="6">
                  <c:v>97.12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E0-6247-9B13-AA308D6D38F7}"/>
            </c:ext>
          </c:extLst>
        </c:ser>
        <c:ser>
          <c:idx val="1"/>
          <c:order val="1"/>
          <c:tx>
            <c:strRef>
              <c:f>'Graphs 2009'!$C$207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'Graphs 2009'!$E$208:$E$214</c:f>
                <c:numCache>
                  <c:formatCode>General</c:formatCode>
                  <c:ptCount val="7"/>
                  <c:pt idx="0">
                    <c:v>8.2935718079325333</c:v>
                  </c:pt>
                  <c:pt idx="1">
                    <c:v>4.4940256637748162</c:v>
                  </c:pt>
                  <c:pt idx="2">
                    <c:v>5.8446784913001526</c:v>
                  </c:pt>
                  <c:pt idx="3">
                    <c:v>7.3226771060862728</c:v>
                  </c:pt>
                  <c:pt idx="4">
                    <c:v>2.0206599581984763</c:v>
                  </c:pt>
                  <c:pt idx="5">
                    <c:v>4.5770004733813732</c:v>
                  </c:pt>
                  <c:pt idx="6">
                    <c:v>3.64550865220937</c:v>
                  </c:pt>
                </c:numCache>
              </c:numRef>
            </c:plus>
            <c:minus>
              <c:numRef>
                <c:f>'Graphs 2009'!$E$208:$E$214</c:f>
                <c:numCache>
                  <c:formatCode>General</c:formatCode>
                  <c:ptCount val="7"/>
                  <c:pt idx="0">
                    <c:v>8.2935718079325333</c:v>
                  </c:pt>
                  <c:pt idx="1">
                    <c:v>4.4940256637748162</c:v>
                  </c:pt>
                  <c:pt idx="2">
                    <c:v>5.8446784913001526</c:v>
                  </c:pt>
                  <c:pt idx="3">
                    <c:v>7.3226771060862728</c:v>
                  </c:pt>
                  <c:pt idx="4">
                    <c:v>2.0206599581984763</c:v>
                  </c:pt>
                  <c:pt idx="5">
                    <c:v>4.5770004733813732</c:v>
                  </c:pt>
                  <c:pt idx="6">
                    <c:v>3.64550865220937</c:v>
                  </c:pt>
                </c:numCache>
              </c:numRef>
            </c:minus>
            <c:spPr>
              <a:ln w="12700">
                <a:solidFill>
                  <a:srgbClr val="000000"/>
                </a:solidFill>
                <a:prstDash val="solid"/>
              </a:ln>
            </c:spPr>
          </c:errBars>
          <c:cat>
            <c:strRef>
              <c:f>'Graphs 2011'!$A$284:$A$292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CP1</c:v>
                </c:pt>
                <c:pt idx="8">
                  <c:v>CP2</c:v>
                </c:pt>
              </c:strCache>
            </c:strRef>
          </c:cat>
          <c:val>
            <c:numRef>
              <c:f>'Graphs 2009'!$C$208:$C$214</c:f>
              <c:numCache>
                <c:formatCode>General</c:formatCode>
                <c:ptCount val="7"/>
                <c:pt idx="0">
                  <c:v>120.2</c:v>
                </c:pt>
                <c:pt idx="1">
                  <c:v>97.64</c:v>
                </c:pt>
                <c:pt idx="2">
                  <c:v>117.44</c:v>
                </c:pt>
                <c:pt idx="3">
                  <c:v>112.96</c:v>
                </c:pt>
                <c:pt idx="4">
                  <c:v>11.08</c:v>
                </c:pt>
                <c:pt idx="5">
                  <c:v>115.16</c:v>
                </c:pt>
                <c:pt idx="6">
                  <c:v>109.08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E0-6247-9B13-AA308D6D38F7}"/>
            </c:ext>
          </c:extLst>
        </c:ser>
        <c:ser>
          <c:idx val="2"/>
          <c:order val="2"/>
          <c:tx>
            <c:strRef>
              <c:f>'Graphs 2011'!$D$270</c:f>
              <c:strCache>
                <c:ptCount val="1"/>
                <c:pt idx="0">
                  <c:v>2010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'Graphs 2011'!$I$271:$I$279</c:f>
                <c:numCache>
                  <c:formatCode>General</c:formatCode>
                  <c:ptCount val="9"/>
                  <c:pt idx="0">
                    <c:v>6.7814747658602972</c:v>
                  </c:pt>
                  <c:pt idx="1">
                    <c:v>5.8799123773418085</c:v>
                  </c:pt>
                  <c:pt idx="2">
                    <c:v>5.8869110421644262</c:v>
                  </c:pt>
                  <c:pt idx="3">
                    <c:v>8.5613550047237403</c:v>
                  </c:pt>
                  <c:pt idx="4">
                    <c:v>0.69743318208862204</c:v>
                  </c:pt>
                  <c:pt idx="5">
                    <c:v>3.5861444147280297</c:v>
                  </c:pt>
                  <c:pt idx="6">
                    <c:v>5.517730533611247</c:v>
                  </c:pt>
                  <c:pt idx="7">
                    <c:v>5.5522265086088263</c:v>
                  </c:pt>
                  <c:pt idx="8">
                    <c:v>2.1796572659712923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'Graphs 2011'!$A$284:$A$292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CP1</c:v>
                </c:pt>
                <c:pt idx="8">
                  <c:v>CP2</c:v>
                </c:pt>
              </c:strCache>
            </c:strRef>
          </c:cat>
          <c:val>
            <c:numRef>
              <c:f>'Graphs 2011'!$D$271:$D$279</c:f>
              <c:numCache>
                <c:formatCode>General</c:formatCode>
                <c:ptCount val="9"/>
                <c:pt idx="0">
                  <c:v>111.28</c:v>
                </c:pt>
                <c:pt idx="1">
                  <c:v>104.75</c:v>
                </c:pt>
                <c:pt idx="2">
                  <c:v>123.45833333333333</c:v>
                </c:pt>
                <c:pt idx="3">
                  <c:v>96.083333333333329</c:v>
                </c:pt>
                <c:pt idx="4">
                  <c:v>1.75</c:v>
                </c:pt>
                <c:pt idx="5">
                  <c:v>102.70833333333333</c:v>
                </c:pt>
                <c:pt idx="6">
                  <c:v>104.58333333333333</c:v>
                </c:pt>
                <c:pt idx="7">
                  <c:v>82.875</c:v>
                </c:pt>
                <c:pt idx="8">
                  <c:v>103.25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E0-6247-9B13-AA308D6D38F7}"/>
            </c:ext>
          </c:extLst>
        </c:ser>
        <c:ser>
          <c:idx val="3"/>
          <c:order val="3"/>
          <c:tx>
            <c:v>2011</c:v>
          </c:tx>
          <c:invertIfNegative val="0"/>
          <c:errBars>
            <c:errBarType val="both"/>
            <c:errValType val="cust"/>
            <c:noEndCap val="0"/>
            <c:plus>
              <c:numRef>
                <c:f>'Graphs 2011'!$J$271:$J$279</c:f>
                <c:numCache>
                  <c:formatCode>General</c:formatCode>
                  <c:ptCount val="9"/>
                  <c:pt idx="0">
                    <c:v>6.9768665363948781</c:v>
                  </c:pt>
                  <c:pt idx="1">
                    <c:v>3.7194623267348765</c:v>
                  </c:pt>
                  <c:pt idx="2">
                    <c:v>7.0112576142467713</c:v>
                  </c:pt>
                  <c:pt idx="3">
                    <c:v>6.2362702528568059</c:v>
                  </c:pt>
                  <c:pt idx="4">
                    <c:v>3.7491865784460501</c:v>
                  </c:pt>
                  <c:pt idx="5">
                    <c:v>4.8476386003909173</c:v>
                  </c:pt>
                  <c:pt idx="6">
                    <c:v>4.0928718523794494</c:v>
                  </c:pt>
                  <c:pt idx="7">
                    <c:v>8.1647861780534896</c:v>
                  </c:pt>
                  <c:pt idx="8">
                    <c:v>3.1647643408843789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'Graphs 2011'!$A$284:$A$292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CP1</c:v>
                </c:pt>
                <c:pt idx="8">
                  <c:v>CP2</c:v>
                </c:pt>
              </c:strCache>
            </c:strRef>
          </c:cat>
          <c:val>
            <c:numRef>
              <c:f>'Graphs 2011'!$E$271:$E$279</c:f>
              <c:numCache>
                <c:formatCode>General</c:formatCode>
                <c:ptCount val="9"/>
                <c:pt idx="0">
                  <c:v>104.4</c:v>
                </c:pt>
                <c:pt idx="1">
                  <c:v>99.12</c:v>
                </c:pt>
                <c:pt idx="2">
                  <c:v>56.88</c:v>
                </c:pt>
                <c:pt idx="3">
                  <c:v>91.12</c:v>
                </c:pt>
                <c:pt idx="4">
                  <c:v>10.92</c:v>
                </c:pt>
                <c:pt idx="5">
                  <c:v>87.36</c:v>
                </c:pt>
                <c:pt idx="6">
                  <c:v>84.96</c:v>
                </c:pt>
                <c:pt idx="7">
                  <c:v>75.48</c:v>
                </c:pt>
                <c:pt idx="8">
                  <c:v>115.32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8E0-6247-9B13-AA308D6D3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6311408"/>
        <c:axId val="1"/>
      </c:barChart>
      <c:catAx>
        <c:axId val="2056311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Transect</a:t>
                </a:r>
              </a:p>
            </c:rich>
          </c:tx>
          <c:layout>
            <c:manualLayout>
              <c:xMode val="edge"/>
              <c:yMode val="edge"/>
              <c:x val="0.44300520846109187"/>
              <c:y val="0.86941869379729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80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% Cover</a:t>
                </a:r>
              </a:p>
            </c:rich>
          </c:tx>
          <c:layout>
            <c:manualLayout>
              <c:xMode val="edge"/>
              <c:yMode val="edge"/>
              <c:x val="4.1450846681547984E-2"/>
              <c:y val="0.3367708417891062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6311408"/>
        <c:crosses val="autoZero"/>
        <c:crossBetween val="between"/>
        <c:majorUnit val="3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5716913879536138"/>
          <c:y val="0.34978765613760804"/>
          <c:w val="6.2031977149664311E-2"/>
          <c:h val="0.2735518849281293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%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%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orientation="portrait"/>
  </c:printSettings>
</c:chartSpace>
</file>

<file path=xl/charts/chart36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Campus Lagoon Bare/Thatch Cover</a:t>
            </a:r>
          </a:p>
        </c:rich>
      </c:tx>
      <c:layout>
        <c:manualLayout>
          <c:xMode val="edge"/>
          <c:yMode val="edge"/>
          <c:x val="0.31563296523418444"/>
          <c:y val="4.925544100801832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68199539573683"/>
          <c:y val="0.226804884842424"/>
          <c:w val="0.66352512387564455"/>
          <c:h val="0.523483688250308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'Graphs 2009'!$B$235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'Graphs 2009'!$D$236:$D$242</c:f>
                <c:numCache>
                  <c:formatCode>General</c:formatCode>
                  <c:ptCount val="7"/>
                  <c:pt idx="0">
                    <c:v>3.9202550937407126</c:v>
                  </c:pt>
                  <c:pt idx="1">
                    <c:v>3.3198795158860812</c:v>
                  </c:pt>
                  <c:pt idx="2">
                    <c:v>4.2718926328580249</c:v>
                  </c:pt>
                  <c:pt idx="3">
                    <c:v>1.2869602428461675</c:v>
                  </c:pt>
                  <c:pt idx="4">
                    <c:v>4.0738515764159438</c:v>
                  </c:pt>
                  <c:pt idx="5">
                    <c:v>2.7859648238985359</c:v>
                  </c:pt>
                  <c:pt idx="6">
                    <c:v>2.1097235205906326</c:v>
                  </c:pt>
                </c:numCache>
              </c:numRef>
            </c:plus>
            <c:minus>
              <c:numRef>
                <c:f>'Graphs 2009'!$D$236:$D$242</c:f>
                <c:numCache>
                  <c:formatCode>General</c:formatCode>
                  <c:ptCount val="7"/>
                  <c:pt idx="0">
                    <c:v>3.9202550937407126</c:v>
                  </c:pt>
                  <c:pt idx="1">
                    <c:v>3.3198795158860812</c:v>
                  </c:pt>
                  <c:pt idx="2">
                    <c:v>4.2718926328580249</c:v>
                  </c:pt>
                  <c:pt idx="3">
                    <c:v>1.2869602428461675</c:v>
                  </c:pt>
                  <c:pt idx="4">
                    <c:v>4.0738515764159438</c:v>
                  </c:pt>
                  <c:pt idx="5">
                    <c:v>2.7859648238985359</c:v>
                  </c:pt>
                  <c:pt idx="6">
                    <c:v>2.1097235205906326</c:v>
                  </c:pt>
                </c:numCache>
              </c:numRef>
            </c:minus>
            <c:spPr>
              <a:ln w="12700">
                <a:solidFill>
                  <a:srgbClr val="000000"/>
                </a:solidFill>
                <a:prstDash val="solid"/>
              </a:ln>
            </c:spPr>
          </c:errBars>
          <c:cat>
            <c:strRef>
              <c:f>'Graphs 2011'!$A$284:$A$292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CP1</c:v>
                </c:pt>
                <c:pt idx="8">
                  <c:v>CP2</c:v>
                </c:pt>
              </c:strCache>
            </c:strRef>
          </c:cat>
          <c:val>
            <c:numRef>
              <c:f>'Graphs 2009'!$B$236:$B$242</c:f>
              <c:numCache>
                <c:formatCode>General</c:formatCode>
                <c:ptCount val="7"/>
                <c:pt idx="0">
                  <c:v>15.72</c:v>
                </c:pt>
                <c:pt idx="1">
                  <c:v>28.04</c:v>
                </c:pt>
                <c:pt idx="2">
                  <c:v>40.32</c:v>
                </c:pt>
                <c:pt idx="3">
                  <c:v>3.36</c:v>
                </c:pt>
                <c:pt idx="4">
                  <c:v>15.64</c:v>
                </c:pt>
                <c:pt idx="5">
                  <c:v>7.04</c:v>
                </c:pt>
                <c:pt idx="6">
                  <c:v>4.24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AC-AE4A-98F0-71BE88BBEC33}"/>
            </c:ext>
          </c:extLst>
        </c:ser>
        <c:ser>
          <c:idx val="1"/>
          <c:order val="1"/>
          <c:tx>
            <c:strRef>
              <c:f>'Graphs 2009'!$C$235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'Graphs 2009'!$E$236:$E$242</c:f>
                <c:numCache>
                  <c:formatCode>General</c:formatCode>
                  <c:ptCount val="7"/>
                  <c:pt idx="0">
                    <c:v>6.4611866815108616</c:v>
                  </c:pt>
                  <c:pt idx="1">
                    <c:v>4.4150802182217861</c:v>
                  </c:pt>
                  <c:pt idx="2">
                    <c:v>3.2710446853158905</c:v>
                  </c:pt>
                  <c:pt idx="3">
                    <c:v>2.2136847110643378</c:v>
                  </c:pt>
                  <c:pt idx="4">
                    <c:v>3.6317672465802824</c:v>
                  </c:pt>
                  <c:pt idx="5">
                    <c:v>2.1323852059763189</c:v>
                  </c:pt>
                  <c:pt idx="6">
                    <c:v>0.84797798713567263</c:v>
                  </c:pt>
                </c:numCache>
              </c:numRef>
            </c:plus>
            <c:minus>
              <c:numRef>
                <c:f>'Graphs 2009'!$E$236:$E$242</c:f>
                <c:numCache>
                  <c:formatCode>General</c:formatCode>
                  <c:ptCount val="7"/>
                  <c:pt idx="0">
                    <c:v>6.4611866815108616</c:v>
                  </c:pt>
                  <c:pt idx="1">
                    <c:v>4.4150802182217861</c:v>
                  </c:pt>
                  <c:pt idx="2">
                    <c:v>3.2710446853158905</c:v>
                  </c:pt>
                  <c:pt idx="3">
                    <c:v>2.2136847110643378</c:v>
                  </c:pt>
                  <c:pt idx="4">
                    <c:v>3.6317672465802824</c:v>
                  </c:pt>
                  <c:pt idx="5">
                    <c:v>2.1323852059763189</c:v>
                  </c:pt>
                  <c:pt idx="6">
                    <c:v>0.84797798713567263</c:v>
                  </c:pt>
                </c:numCache>
              </c:numRef>
            </c:minus>
            <c:spPr>
              <a:ln w="12700">
                <a:solidFill>
                  <a:srgbClr val="000000"/>
                </a:solidFill>
                <a:prstDash val="solid"/>
              </a:ln>
            </c:spPr>
          </c:errBars>
          <c:cat>
            <c:strRef>
              <c:f>'Graphs 2011'!$A$284:$A$292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CP1</c:v>
                </c:pt>
                <c:pt idx="8">
                  <c:v>CP2</c:v>
                </c:pt>
              </c:strCache>
            </c:strRef>
          </c:cat>
          <c:val>
            <c:numRef>
              <c:f>'Graphs 2009'!$C$236:$C$242</c:f>
              <c:numCache>
                <c:formatCode>General</c:formatCode>
                <c:ptCount val="7"/>
                <c:pt idx="0">
                  <c:v>36.44</c:v>
                </c:pt>
                <c:pt idx="1">
                  <c:v>18.36</c:v>
                </c:pt>
                <c:pt idx="2">
                  <c:v>17.079999999999998</c:v>
                </c:pt>
                <c:pt idx="3">
                  <c:v>9.48</c:v>
                </c:pt>
                <c:pt idx="4">
                  <c:v>88.08</c:v>
                </c:pt>
                <c:pt idx="5">
                  <c:v>7.48</c:v>
                </c:pt>
                <c:pt idx="6">
                  <c:v>4.68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AC-AE4A-98F0-71BE88BBEC33}"/>
            </c:ext>
          </c:extLst>
        </c:ser>
        <c:ser>
          <c:idx val="2"/>
          <c:order val="2"/>
          <c:tx>
            <c:strRef>
              <c:f>'Graphs 2011'!$D$283</c:f>
              <c:strCache>
                <c:ptCount val="1"/>
                <c:pt idx="0">
                  <c:v>2010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'Graphs 2011'!$I$284:$I$292</c:f>
                <c:numCache>
                  <c:formatCode>General</c:formatCode>
                  <c:ptCount val="9"/>
                  <c:pt idx="0">
                    <c:v>5.1649459500237427</c:v>
                  </c:pt>
                  <c:pt idx="1">
                    <c:v>0.94392924282434298</c:v>
                  </c:pt>
                  <c:pt idx="2">
                    <c:v>3.2142567190625346</c:v>
                  </c:pt>
                  <c:pt idx="3">
                    <c:v>4.2968696475592489</c:v>
                  </c:pt>
                  <c:pt idx="4">
                    <c:v>6.4898134133499275</c:v>
                  </c:pt>
                  <c:pt idx="5">
                    <c:v>0</c:v>
                  </c:pt>
                  <c:pt idx="6">
                    <c:v>0.72793633261970525</c:v>
                  </c:pt>
                  <c:pt idx="7">
                    <c:v>3.9639738606751616</c:v>
                  </c:pt>
                  <c:pt idx="8">
                    <c:v>2.3148204508788073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'Graphs 2011'!$A$284:$A$292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CP1</c:v>
                </c:pt>
                <c:pt idx="8">
                  <c:v>CP2</c:v>
                </c:pt>
              </c:strCache>
            </c:strRef>
          </c:cat>
          <c:val>
            <c:numRef>
              <c:f>'Graphs 2011'!$D$284:$D$292</c:f>
              <c:numCache>
                <c:formatCode>General</c:formatCode>
                <c:ptCount val="9"/>
                <c:pt idx="0">
                  <c:v>17.399999999999999</c:v>
                </c:pt>
                <c:pt idx="1">
                  <c:v>3.5833333333333335</c:v>
                </c:pt>
                <c:pt idx="2">
                  <c:v>15.958333333333334</c:v>
                </c:pt>
                <c:pt idx="3">
                  <c:v>7.625</c:v>
                </c:pt>
                <c:pt idx="4">
                  <c:v>46.041666666666664</c:v>
                </c:pt>
                <c:pt idx="5">
                  <c:v>0</c:v>
                </c:pt>
                <c:pt idx="6">
                  <c:v>1.75</c:v>
                </c:pt>
                <c:pt idx="7">
                  <c:v>7.375</c:v>
                </c:pt>
                <c:pt idx="8">
                  <c:v>6.416666666666667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AC-AE4A-98F0-71BE88BBEC33}"/>
            </c:ext>
          </c:extLst>
        </c:ser>
        <c:ser>
          <c:idx val="3"/>
          <c:order val="3"/>
          <c:tx>
            <c:strRef>
              <c:f>'Graphs 2011'!$E$283</c:f>
              <c:strCache>
                <c:ptCount val="1"/>
                <c:pt idx="0">
                  <c:v>2011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'Graphs 2011'!$J$284:$J$292</c:f>
                <c:numCache>
                  <c:formatCode>General</c:formatCode>
                  <c:ptCount val="9"/>
                  <c:pt idx="0">
                    <c:v>5.2020765084723619</c:v>
                  </c:pt>
                  <c:pt idx="1">
                    <c:v>0.28867513459481292</c:v>
                  </c:pt>
                  <c:pt idx="2">
                    <c:v>7.162243596341396</c:v>
                  </c:pt>
                  <c:pt idx="3">
                    <c:v>0.35590260840104371</c:v>
                  </c:pt>
                  <c:pt idx="4">
                    <c:v>4.9960384305967871</c:v>
                  </c:pt>
                  <c:pt idx="5">
                    <c:v>7.3919145016700512</c:v>
                  </c:pt>
                  <c:pt idx="6">
                    <c:v>0.65574385243020006</c:v>
                  </c:pt>
                  <c:pt idx="7">
                    <c:v>3.465890938849634</c:v>
                  </c:pt>
                  <c:pt idx="8">
                    <c:v>1.6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'Graphs 2011'!$A$284:$A$292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CP1</c:v>
                </c:pt>
                <c:pt idx="8">
                  <c:v>CP2</c:v>
                </c:pt>
              </c:strCache>
            </c:strRef>
          </c:cat>
          <c:val>
            <c:numRef>
              <c:f>'Graphs 2011'!$E$284:$E$292</c:f>
              <c:numCache>
                <c:formatCode>General</c:formatCode>
                <c:ptCount val="9"/>
                <c:pt idx="0">
                  <c:v>19.96</c:v>
                </c:pt>
                <c:pt idx="1">
                  <c:v>1</c:v>
                </c:pt>
                <c:pt idx="2">
                  <c:v>39.880000000000003</c:v>
                </c:pt>
                <c:pt idx="3">
                  <c:v>2.2000000000000002</c:v>
                </c:pt>
                <c:pt idx="4">
                  <c:v>71.48</c:v>
                </c:pt>
                <c:pt idx="5">
                  <c:v>24.48</c:v>
                </c:pt>
                <c:pt idx="6">
                  <c:v>2.4</c:v>
                </c:pt>
                <c:pt idx="7">
                  <c:v>7.68</c:v>
                </c:pt>
                <c:pt idx="8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AC-AE4A-98F0-71BE88BBE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3280944"/>
        <c:axId val="1"/>
      </c:barChart>
      <c:catAx>
        <c:axId val="1993280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Transect</a:t>
                </a:r>
              </a:p>
            </c:rich>
          </c:tx>
          <c:layout>
            <c:manualLayout>
              <c:xMode val="edge"/>
              <c:yMode val="edge"/>
              <c:x val="0.44359084146739725"/>
              <c:y val="0.86941869379729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80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% Cover</a:t>
                </a:r>
              </a:p>
            </c:rich>
          </c:tx>
          <c:layout>
            <c:manualLayout>
              <c:xMode val="edge"/>
              <c:yMode val="edge"/>
              <c:x val="4.1025678241832675E-2"/>
              <c:y val="0.3367708417891062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93280944"/>
        <c:crosses val="autoZero"/>
        <c:crossBetween val="between"/>
        <c:majorUnit val="3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088063037379725"/>
          <c:y val="0.34530319900763867"/>
          <c:w val="6.1226424142964024E-2"/>
          <c:h val="0.2735518849281293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%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%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orientation="portrait"/>
  </c:printSettings>
</c:chartSpace>
</file>

<file path=xl/charts/chart37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Transect 1 2011</a:t>
            </a:r>
          </a:p>
        </c:rich>
      </c:tx>
      <c:layout>
        <c:manualLayout>
          <c:xMode val="edge"/>
          <c:yMode val="edge"/>
          <c:x val="0.4186051937306286"/>
          <c:y val="3.437500000000000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191338359145855E-2"/>
          <c:y val="0.21250000000000005"/>
          <c:w val="0.63953569062864735"/>
          <c:h val="0.54687500000000022"/>
        </c:manualLayout>
      </c:layout>
      <c:lineChart>
        <c:grouping val="standard"/>
        <c:varyColors val="0"/>
        <c:ser>
          <c:idx val="0"/>
          <c:order val="0"/>
          <c:tx>
            <c:strRef>
              <c:f>'T1-11'!$A$108</c:f>
              <c:strCache>
                <c:ptCount val="1"/>
                <c:pt idx="0">
                  <c:v>Native Plant Cover</c:v>
                </c:pt>
              </c:strCache>
            </c:strRef>
          </c:tx>
          <c:marker>
            <c:symbol val="none"/>
          </c:marker>
          <c:cat>
            <c:numRef>
              <c:f>'T1-11'!$B$3:$Z$3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'T1-11'!$B$108:$Z$108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70</c:v>
                </c:pt>
                <c:pt idx="7">
                  <c:v>0</c:v>
                </c:pt>
                <c:pt idx="8">
                  <c:v>40</c:v>
                </c:pt>
                <c:pt idx="9">
                  <c:v>0</c:v>
                </c:pt>
                <c:pt idx="10">
                  <c:v>0</c:v>
                </c:pt>
                <c:pt idx="11">
                  <c:v>25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8</c:v>
                </c:pt>
                <c:pt idx="18">
                  <c:v>20</c:v>
                </c:pt>
                <c:pt idx="19">
                  <c:v>47</c:v>
                </c:pt>
                <c:pt idx="20">
                  <c:v>0</c:v>
                </c:pt>
                <c:pt idx="21">
                  <c:v>30</c:v>
                </c:pt>
                <c:pt idx="22">
                  <c:v>3</c:v>
                </c:pt>
                <c:pt idx="23">
                  <c:v>15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D5-7740-B480-32307AB645D4}"/>
            </c:ext>
          </c:extLst>
        </c:ser>
        <c:ser>
          <c:idx val="1"/>
          <c:order val="1"/>
          <c:tx>
            <c:strRef>
              <c:f>'T1-11'!$A$109</c:f>
              <c:strCache>
                <c:ptCount val="1"/>
                <c:pt idx="0">
                  <c:v>Non-Native Plant Cover</c:v>
                </c:pt>
              </c:strCache>
            </c:strRef>
          </c:tx>
          <c:marker>
            <c:symbol val="none"/>
          </c:marker>
          <c:cat>
            <c:numRef>
              <c:f>'T1-11'!$B$3:$Z$3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'T1-11'!$B$109:$Z$109</c:f>
              <c:numCache>
                <c:formatCode>General</c:formatCode>
                <c:ptCount val="25"/>
                <c:pt idx="0">
                  <c:v>12</c:v>
                </c:pt>
                <c:pt idx="1">
                  <c:v>49</c:v>
                </c:pt>
                <c:pt idx="2">
                  <c:v>79</c:v>
                </c:pt>
                <c:pt idx="3">
                  <c:v>95</c:v>
                </c:pt>
                <c:pt idx="4">
                  <c:v>68</c:v>
                </c:pt>
                <c:pt idx="5">
                  <c:v>78</c:v>
                </c:pt>
                <c:pt idx="6">
                  <c:v>52</c:v>
                </c:pt>
                <c:pt idx="7">
                  <c:v>130</c:v>
                </c:pt>
                <c:pt idx="8">
                  <c:v>97</c:v>
                </c:pt>
                <c:pt idx="9">
                  <c:v>94</c:v>
                </c:pt>
                <c:pt idx="10">
                  <c:v>145</c:v>
                </c:pt>
                <c:pt idx="11">
                  <c:v>105</c:v>
                </c:pt>
                <c:pt idx="12">
                  <c:v>140</c:v>
                </c:pt>
                <c:pt idx="13">
                  <c:v>104</c:v>
                </c:pt>
                <c:pt idx="14">
                  <c:v>105</c:v>
                </c:pt>
                <c:pt idx="15">
                  <c:v>100</c:v>
                </c:pt>
                <c:pt idx="16">
                  <c:v>142</c:v>
                </c:pt>
                <c:pt idx="17">
                  <c:v>131</c:v>
                </c:pt>
                <c:pt idx="18">
                  <c:v>137</c:v>
                </c:pt>
                <c:pt idx="19">
                  <c:v>135</c:v>
                </c:pt>
                <c:pt idx="20">
                  <c:v>137</c:v>
                </c:pt>
                <c:pt idx="21">
                  <c:v>118</c:v>
                </c:pt>
                <c:pt idx="22">
                  <c:v>155</c:v>
                </c:pt>
                <c:pt idx="23">
                  <c:v>115</c:v>
                </c:pt>
                <c:pt idx="24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D5-7740-B480-32307AB645D4}"/>
            </c:ext>
          </c:extLst>
        </c:ser>
        <c:ser>
          <c:idx val="2"/>
          <c:order val="2"/>
          <c:tx>
            <c:strRef>
              <c:f>'T1-11'!$A$110</c:f>
              <c:strCache>
                <c:ptCount val="1"/>
                <c:pt idx="0">
                  <c:v>Bare/Thatch Cover</c:v>
                </c:pt>
              </c:strCache>
            </c:strRef>
          </c:tx>
          <c:marker>
            <c:symbol val="none"/>
          </c:marker>
          <c:cat>
            <c:numRef>
              <c:f>'T1-11'!$B$3:$Z$3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'T1-11'!$B$110:$Z$110</c:f>
              <c:numCache>
                <c:formatCode>General</c:formatCode>
                <c:ptCount val="25"/>
                <c:pt idx="0">
                  <c:v>90</c:v>
                </c:pt>
                <c:pt idx="1">
                  <c:v>71</c:v>
                </c:pt>
                <c:pt idx="2">
                  <c:v>50</c:v>
                </c:pt>
                <c:pt idx="3">
                  <c:v>45</c:v>
                </c:pt>
                <c:pt idx="4">
                  <c:v>51</c:v>
                </c:pt>
                <c:pt idx="5">
                  <c:v>56</c:v>
                </c:pt>
                <c:pt idx="6">
                  <c:v>17</c:v>
                </c:pt>
                <c:pt idx="7">
                  <c:v>30</c:v>
                </c:pt>
                <c:pt idx="8">
                  <c:v>28</c:v>
                </c:pt>
                <c:pt idx="9">
                  <c:v>13</c:v>
                </c:pt>
                <c:pt idx="10">
                  <c:v>12</c:v>
                </c:pt>
                <c:pt idx="11">
                  <c:v>2</c:v>
                </c:pt>
                <c:pt idx="12">
                  <c:v>20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D5-7740-B480-32307AB64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9951248"/>
        <c:axId val="1"/>
      </c:lineChart>
      <c:catAx>
        <c:axId val="1879951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75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Distance Along Transect (m)</a:t>
                </a:r>
              </a:p>
            </c:rich>
          </c:tx>
          <c:layout>
            <c:manualLayout>
              <c:xMode val="edge"/>
              <c:yMode val="edge"/>
              <c:x val="0.28811410201631771"/>
              <c:y val="0.878125000000000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75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2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75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% Cover</a:t>
                </a:r>
              </a:p>
            </c:rich>
          </c:tx>
          <c:layout>
            <c:manualLayout>
              <c:xMode val="edge"/>
              <c:yMode val="edge"/>
              <c:x val="2.0671834625322998E-2"/>
              <c:y val="0.39062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79951248"/>
        <c:crosses val="autoZero"/>
        <c:crossBetween val="between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133470141502757"/>
          <c:y val="0.37552213186379263"/>
          <c:w val="0.19501401163294763"/>
          <c:h val="0.1959245905376309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30" b="0" i="0" u="none" strike="noStrike" baseline="0%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75" b="0" i="0" u="none" strike="noStrike" baseline="0%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orientation="portrait"/>
  </c:printSettings>
</c:chartSpace>
</file>

<file path=xl/charts/chart38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Transect 2 2011</a:t>
            </a:r>
          </a:p>
        </c:rich>
      </c:tx>
      <c:layout>
        <c:manualLayout>
          <c:xMode val="edge"/>
          <c:yMode val="edge"/>
          <c:x val="0.41956296003540094"/>
          <c:y val="3.44827586206896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812220746134909E-2"/>
          <c:y val="0.21316647048649126"/>
          <c:w val="0.64092744646809507"/>
          <c:h val="0.54545538036249197"/>
        </c:manualLayout>
      </c:layout>
      <c:lineChart>
        <c:grouping val="standard"/>
        <c:varyColors val="0"/>
        <c:ser>
          <c:idx val="0"/>
          <c:order val="0"/>
          <c:tx>
            <c:strRef>
              <c:f>'T2-11'!$A$107</c:f>
              <c:strCache>
                <c:ptCount val="1"/>
                <c:pt idx="0">
                  <c:v>Native Plant Cover</c:v>
                </c:pt>
              </c:strCache>
            </c:strRef>
          </c:tx>
          <c:marker>
            <c:symbol val="none"/>
          </c:marker>
          <c:cat>
            <c:numRef>
              <c:f>'T2-11'!$B$3:$Z$3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'T2-11'!$B$107:$Z$107</c:f>
              <c:numCache>
                <c:formatCode>General</c:formatCode>
                <c:ptCount val="25"/>
                <c:pt idx="0">
                  <c:v>17</c:v>
                </c:pt>
                <c:pt idx="1">
                  <c:v>33</c:v>
                </c:pt>
                <c:pt idx="2">
                  <c:v>77</c:v>
                </c:pt>
                <c:pt idx="3">
                  <c:v>85</c:v>
                </c:pt>
                <c:pt idx="4">
                  <c:v>38</c:v>
                </c:pt>
                <c:pt idx="5">
                  <c:v>87</c:v>
                </c:pt>
                <c:pt idx="6">
                  <c:v>50</c:v>
                </c:pt>
                <c:pt idx="7">
                  <c:v>35</c:v>
                </c:pt>
                <c:pt idx="8">
                  <c:v>30</c:v>
                </c:pt>
                <c:pt idx="9">
                  <c:v>10</c:v>
                </c:pt>
                <c:pt idx="10">
                  <c:v>40</c:v>
                </c:pt>
                <c:pt idx="11">
                  <c:v>50</c:v>
                </c:pt>
                <c:pt idx="12">
                  <c:v>25</c:v>
                </c:pt>
                <c:pt idx="13">
                  <c:v>10</c:v>
                </c:pt>
                <c:pt idx="14">
                  <c:v>6</c:v>
                </c:pt>
                <c:pt idx="15">
                  <c:v>1</c:v>
                </c:pt>
                <c:pt idx="16">
                  <c:v>0</c:v>
                </c:pt>
                <c:pt idx="17">
                  <c:v>27</c:v>
                </c:pt>
                <c:pt idx="18">
                  <c:v>1</c:v>
                </c:pt>
                <c:pt idx="19">
                  <c:v>32</c:v>
                </c:pt>
                <c:pt idx="20">
                  <c:v>20</c:v>
                </c:pt>
                <c:pt idx="21">
                  <c:v>2</c:v>
                </c:pt>
                <c:pt idx="22">
                  <c:v>50</c:v>
                </c:pt>
                <c:pt idx="23">
                  <c:v>70</c:v>
                </c:pt>
                <c:pt idx="24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B4-4844-9DA2-91A53B5F4847}"/>
            </c:ext>
          </c:extLst>
        </c:ser>
        <c:ser>
          <c:idx val="1"/>
          <c:order val="1"/>
          <c:tx>
            <c:strRef>
              <c:f>'T2-11'!$A$108</c:f>
              <c:strCache>
                <c:ptCount val="1"/>
                <c:pt idx="0">
                  <c:v>Non-Native Plant Cover</c:v>
                </c:pt>
              </c:strCache>
            </c:strRef>
          </c:tx>
          <c:marker>
            <c:symbol val="none"/>
          </c:marker>
          <c:cat>
            <c:numRef>
              <c:f>'T2-11'!$B$3:$Z$3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'T2-11'!$B$108:$Z$108</c:f>
              <c:numCache>
                <c:formatCode>General</c:formatCode>
                <c:ptCount val="25"/>
                <c:pt idx="0">
                  <c:v>95</c:v>
                </c:pt>
                <c:pt idx="1">
                  <c:v>125</c:v>
                </c:pt>
                <c:pt idx="2">
                  <c:v>76</c:v>
                </c:pt>
                <c:pt idx="3">
                  <c:v>99</c:v>
                </c:pt>
                <c:pt idx="4">
                  <c:v>111</c:v>
                </c:pt>
                <c:pt idx="5">
                  <c:v>48</c:v>
                </c:pt>
                <c:pt idx="6">
                  <c:v>69</c:v>
                </c:pt>
                <c:pt idx="7">
                  <c:v>105</c:v>
                </c:pt>
                <c:pt idx="8">
                  <c:v>117</c:v>
                </c:pt>
                <c:pt idx="9">
                  <c:v>108</c:v>
                </c:pt>
                <c:pt idx="10">
                  <c:v>113</c:v>
                </c:pt>
                <c:pt idx="11">
                  <c:v>87</c:v>
                </c:pt>
                <c:pt idx="12">
                  <c:v>80</c:v>
                </c:pt>
                <c:pt idx="13">
                  <c:v>90</c:v>
                </c:pt>
                <c:pt idx="14">
                  <c:v>107</c:v>
                </c:pt>
                <c:pt idx="15">
                  <c:v>120</c:v>
                </c:pt>
                <c:pt idx="16">
                  <c:v>116</c:v>
                </c:pt>
                <c:pt idx="17">
                  <c:v>113</c:v>
                </c:pt>
                <c:pt idx="18">
                  <c:v>99</c:v>
                </c:pt>
                <c:pt idx="19">
                  <c:v>117</c:v>
                </c:pt>
                <c:pt idx="20">
                  <c:v>117</c:v>
                </c:pt>
                <c:pt idx="21">
                  <c:v>103</c:v>
                </c:pt>
                <c:pt idx="22">
                  <c:v>98</c:v>
                </c:pt>
                <c:pt idx="23">
                  <c:v>80</c:v>
                </c:pt>
                <c:pt idx="24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B4-4844-9DA2-91A53B5F4847}"/>
            </c:ext>
          </c:extLst>
        </c:ser>
        <c:ser>
          <c:idx val="2"/>
          <c:order val="2"/>
          <c:tx>
            <c:strRef>
              <c:f>'T2-11'!$A$109</c:f>
              <c:strCache>
                <c:ptCount val="1"/>
                <c:pt idx="0">
                  <c:v>Bare/Thatch Cover</c:v>
                </c:pt>
              </c:strCache>
            </c:strRef>
          </c:tx>
          <c:marker>
            <c:symbol val="none"/>
          </c:marker>
          <c:cat>
            <c:numRef>
              <c:f>'T2-11'!$B$3:$Z$3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'T2-11'!$B$109:$Z$109</c:f>
              <c:numCache>
                <c:formatCode>General</c:formatCode>
                <c:ptCount val="25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2</c:v>
                </c:pt>
                <c:pt idx="18">
                  <c:v>0</c:v>
                </c:pt>
                <c:pt idx="19">
                  <c:v>2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B4-4844-9DA2-91A53B5F4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0155424"/>
        <c:axId val="1"/>
      </c:lineChart>
      <c:catAx>
        <c:axId val="1990155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75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Distance Along Transect (m)</a:t>
                </a:r>
              </a:p>
            </c:rich>
          </c:tx>
          <c:layout>
            <c:manualLayout>
              <c:xMode val="edge"/>
              <c:yMode val="edge"/>
              <c:x val="0.28957569493002561"/>
              <c:y val="0.877744263158327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75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2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75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% Cover</a:t>
                </a:r>
              </a:p>
            </c:rich>
          </c:tx>
          <c:layout>
            <c:manualLayout>
              <c:xMode val="edge"/>
              <c:yMode val="edge"/>
              <c:x val="2.0592020592020591E-2"/>
              <c:y val="0.3918501880054961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90155424"/>
        <c:crosses val="autoZero"/>
        <c:crossBetween val="between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363164498048186"/>
          <c:y val="0.3770608052098614"/>
          <c:w val="0.19440724159380904"/>
          <c:h val="0.196727376631232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30" b="0" i="0" u="none" strike="noStrike" baseline="0%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75" b="0" i="0" u="none" strike="noStrike" baseline="0%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orientation="portrait"/>
  </c:printSettings>
</c:chartSpace>
</file>

<file path=xl/charts/chart39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Transect 3 2011</a:t>
            </a:r>
          </a:p>
        </c:rich>
      </c:tx>
      <c:layout>
        <c:manualLayout>
          <c:xMode val="edge"/>
          <c:yMode val="edge"/>
          <c:x val="0.42017933582057032"/>
          <c:y val="3.437500000000000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062700878408473E-2"/>
          <c:y val="0.21250000000000005"/>
          <c:w val="0.64367896371997213"/>
          <c:h val="0.56562500000000038"/>
        </c:manualLayout>
      </c:layout>
      <c:lineChart>
        <c:grouping val="standard"/>
        <c:varyColors val="0"/>
        <c:ser>
          <c:idx val="0"/>
          <c:order val="0"/>
          <c:tx>
            <c:strRef>
              <c:f>'T3-11'!$A$110</c:f>
              <c:strCache>
                <c:ptCount val="1"/>
                <c:pt idx="0">
                  <c:v>Native Plant Cover</c:v>
                </c:pt>
              </c:strCache>
            </c:strRef>
          </c:tx>
          <c:marker>
            <c:symbol val="none"/>
          </c:marker>
          <c:cat>
            <c:numRef>
              <c:f>'T3-11'!$B$3:$Z$3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'T3-11'!$B$110:$Z$110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7</c:v>
                </c:pt>
                <c:pt idx="6">
                  <c:v>3</c:v>
                </c:pt>
                <c:pt idx="7">
                  <c:v>20</c:v>
                </c:pt>
                <c:pt idx="8">
                  <c:v>0</c:v>
                </c:pt>
                <c:pt idx="9">
                  <c:v>0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37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</c:v>
                </c:pt>
                <c:pt idx="21">
                  <c:v>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01-6545-A122-5950FEE45AB7}"/>
            </c:ext>
          </c:extLst>
        </c:ser>
        <c:ser>
          <c:idx val="1"/>
          <c:order val="1"/>
          <c:tx>
            <c:strRef>
              <c:f>'T3-11'!$A$111</c:f>
              <c:strCache>
                <c:ptCount val="1"/>
                <c:pt idx="0">
                  <c:v>Non-Native Plant Cover</c:v>
                </c:pt>
              </c:strCache>
            </c:strRef>
          </c:tx>
          <c:marker>
            <c:symbol val="none"/>
          </c:marker>
          <c:cat>
            <c:numRef>
              <c:f>'T3-11'!$B$3:$Z$3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'T3-11'!$B$111:$Z$111</c:f>
              <c:numCache>
                <c:formatCode>General</c:formatCode>
                <c:ptCount val="25"/>
                <c:pt idx="0">
                  <c:v>82</c:v>
                </c:pt>
                <c:pt idx="1">
                  <c:v>75</c:v>
                </c:pt>
                <c:pt idx="2">
                  <c:v>82</c:v>
                </c:pt>
                <c:pt idx="3">
                  <c:v>90</c:v>
                </c:pt>
                <c:pt idx="4">
                  <c:v>96</c:v>
                </c:pt>
                <c:pt idx="5">
                  <c:v>66</c:v>
                </c:pt>
                <c:pt idx="6">
                  <c:v>20</c:v>
                </c:pt>
                <c:pt idx="7">
                  <c:v>17</c:v>
                </c:pt>
                <c:pt idx="8">
                  <c:v>57</c:v>
                </c:pt>
                <c:pt idx="9">
                  <c:v>75</c:v>
                </c:pt>
                <c:pt idx="10">
                  <c:v>93</c:v>
                </c:pt>
                <c:pt idx="11">
                  <c:v>80</c:v>
                </c:pt>
                <c:pt idx="12">
                  <c:v>105</c:v>
                </c:pt>
                <c:pt idx="13">
                  <c:v>85</c:v>
                </c:pt>
                <c:pt idx="14">
                  <c:v>71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52</c:v>
                </c:pt>
                <c:pt idx="21">
                  <c:v>70</c:v>
                </c:pt>
                <c:pt idx="22">
                  <c:v>75</c:v>
                </c:pt>
                <c:pt idx="23">
                  <c:v>60</c:v>
                </c:pt>
                <c:pt idx="24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01-6545-A122-5950FEE45AB7}"/>
            </c:ext>
          </c:extLst>
        </c:ser>
        <c:ser>
          <c:idx val="2"/>
          <c:order val="2"/>
          <c:tx>
            <c:strRef>
              <c:f>'T3-11'!$A$112</c:f>
              <c:strCache>
                <c:ptCount val="1"/>
                <c:pt idx="0">
                  <c:v>Bare/Thatch Cover</c:v>
                </c:pt>
              </c:strCache>
            </c:strRef>
          </c:tx>
          <c:marker>
            <c:symbol val="none"/>
          </c:marker>
          <c:cat>
            <c:numRef>
              <c:f>'T3-11'!$B$3:$Z$3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'T3-11'!$B$112:$Z$112</c:f>
              <c:numCache>
                <c:formatCode>General</c:formatCode>
                <c:ptCount val="25"/>
                <c:pt idx="0">
                  <c:v>42</c:v>
                </c:pt>
                <c:pt idx="1">
                  <c:v>65</c:v>
                </c:pt>
                <c:pt idx="2">
                  <c:v>45</c:v>
                </c:pt>
                <c:pt idx="3">
                  <c:v>30</c:v>
                </c:pt>
                <c:pt idx="4">
                  <c:v>20</c:v>
                </c:pt>
                <c:pt idx="5">
                  <c:v>10</c:v>
                </c:pt>
                <c:pt idx="6">
                  <c:v>4</c:v>
                </c:pt>
                <c:pt idx="7">
                  <c:v>2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20</c:v>
                </c:pt>
                <c:pt idx="12">
                  <c:v>5</c:v>
                </c:pt>
                <c:pt idx="13">
                  <c:v>5</c:v>
                </c:pt>
                <c:pt idx="14">
                  <c:v>60</c:v>
                </c:pt>
                <c:pt idx="15">
                  <c:v>100</c:v>
                </c:pt>
                <c:pt idx="16">
                  <c:v>99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47</c:v>
                </c:pt>
                <c:pt idx="21">
                  <c:v>29</c:v>
                </c:pt>
                <c:pt idx="22">
                  <c:v>28</c:v>
                </c:pt>
                <c:pt idx="23">
                  <c:v>50</c:v>
                </c:pt>
                <c:pt idx="2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01-6545-A122-5950FEE45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6845648"/>
        <c:axId val="1"/>
      </c:lineChart>
      <c:catAx>
        <c:axId val="1996845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75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Distance Along Transect (m)</a:t>
                </a:r>
              </a:p>
            </c:rich>
          </c:tx>
          <c:layout>
            <c:manualLayout>
              <c:xMode val="edge"/>
              <c:yMode val="edge"/>
              <c:x val="0.291188141712171"/>
              <c:y val="0.878125000000000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2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75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% Cover</a:t>
                </a:r>
              </a:p>
            </c:rich>
          </c:tx>
          <c:layout>
            <c:manualLayout>
              <c:xMode val="edge"/>
              <c:yMode val="edge"/>
              <c:x val="2.0434227330779056E-2"/>
              <c:y val="0.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96845648"/>
        <c:crosses val="autoZero"/>
        <c:crossBetween val="between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391250744860328"/>
          <c:y val="0.38368565646952724"/>
          <c:w val="0.19290719885065741"/>
          <c:h val="0.1959245905376309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30" b="0" i="0" u="none" strike="noStrike" baseline="0%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75" b="0" i="0" u="none" strike="noStrike" baseline="0%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orientation="portrait"/>
  </c:printSettings>
</c:chartSpace>
</file>

<file path=xl/charts/chart40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Transect 4 2011</a:t>
            </a:r>
          </a:p>
        </c:rich>
      </c:tx>
      <c:layout>
        <c:manualLayout>
          <c:xMode val="edge"/>
          <c:yMode val="edge"/>
          <c:x val="0.4193551096435526"/>
          <c:y val="3.333333333333333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80651827527617"/>
          <c:y val="0.20909152785134899"/>
          <c:w val="0.62709716929005122"/>
          <c:h val="0.53939553561652365"/>
        </c:manualLayout>
      </c:layout>
      <c:lineChart>
        <c:grouping val="standard"/>
        <c:varyColors val="0"/>
        <c:ser>
          <c:idx val="0"/>
          <c:order val="0"/>
          <c:tx>
            <c:strRef>
              <c:f>'T4-11'!$A$108</c:f>
              <c:strCache>
                <c:ptCount val="1"/>
                <c:pt idx="0">
                  <c:v>Native Plant Cover</c:v>
                </c:pt>
              </c:strCache>
            </c:strRef>
          </c:tx>
          <c:marker>
            <c:symbol val="none"/>
          </c:marker>
          <c:cat>
            <c:numRef>
              <c:f>'T4-11'!$B$3:$Z$3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'T4-11'!$B$108:$Z$108</c:f>
              <c:numCache>
                <c:formatCode>General</c:formatCode>
                <c:ptCount val="25"/>
                <c:pt idx="0">
                  <c:v>33</c:v>
                </c:pt>
                <c:pt idx="1">
                  <c:v>45</c:v>
                </c:pt>
                <c:pt idx="2">
                  <c:v>30</c:v>
                </c:pt>
                <c:pt idx="3">
                  <c:v>26</c:v>
                </c:pt>
                <c:pt idx="4">
                  <c:v>40</c:v>
                </c:pt>
                <c:pt idx="5">
                  <c:v>27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88</c:v>
                </c:pt>
                <c:pt idx="11">
                  <c:v>56</c:v>
                </c:pt>
                <c:pt idx="12">
                  <c:v>38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18</c:v>
                </c:pt>
                <c:pt idx="18">
                  <c:v>0</c:v>
                </c:pt>
                <c:pt idx="19">
                  <c:v>0</c:v>
                </c:pt>
                <c:pt idx="20">
                  <c:v>48</c:v>
                </c:pt>
                <c:pt idx="21">
                  <c:v>89</c:v>
                </c:pt>
                <c:pt idx="22">
                  <c:v>93</c:v>
                </c:pt>
                <c:pt idx="23">
                  <c:v>104</c:v>
                </c:pt>
                <c:pt idx="24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57-2046-B42C-CA15871954E5}"/>
            </c:ext>
          </c:extLst>
        </c:ser>
        <c:ser>
          <c:idx val="1"/>
          <c:order val="1"/>
          <c:tx>
            <c:strRef>
              <c:f>'T4-11'!$A$109</c:f>
              <c:strCache>
                <c:ptCount val="1"/>
                <c:pt idx="0">
                  <c:v>Non-Native Plant Cover</c:v>
                </c:pt>
              </c:strCache>
            </c:strRef>
          </c:tx>
          <c:marker>
            <c:symbol val="none"/>
          </c:marker>
          <c:cat>
            <c:numRef>
              <c:f>'T4-11'!$B$3:$Z$3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'T4-11'!$B$109:$Z$109</c:f>
              <c:numCache>
                <c:formatCode>General</c:formatCode>
                <c:ptCount val="25"/>
                <c:pt idx="0">
                  <c:v>97</c:v>
                </c:pt>
                <c:pt idx="1">
                  <c:v>77</c:v>
                </c:pt>
                <c:pt idx="2">
                  <c:v>86</c:v>
                </c:pt>
                <c:pt idx="3">
                  <c:v>150</c:v>
                </c:pt>
                <c:pt idx="4">
                  <c:v>121</c:v>
                </c:pt>
                <c:pt idx="5">
                  <c:v>99</c:v>
                </c:pt>
                <c:pt idx="6">
                  <c:v>101</c:v>
                </c:pt>
                <c:pt idx="7">
                  <c:v>120</c:v>
                </c:pt>
                <c:pt idx="8">
                  <c:v>123</c:v>
                </c:pt>
                <c:pt idx="9">
                  <c:v>99</c:v>
                </c:pt>
                <c:pt idx="10">
                  <c:v>75</c:v>
                </c:pt>
                <c:pt idx="11">
                  <c:v>48</c:v>
                </c:pt>
                <c:pt idx="12">
                  <c:v>78</c:v>
                </c:pt>
                <c:pt idx="13">
                  <c:v>101</c:v>
                </c:pt>
                <c:pt idx="14">
                  <c:v>100</c:v>
                </c:pt>
                <c:pt idx="15">
                  <c:v>102</c:v>
                </c:pt>
                <c:pt idx="16">
                  <c:v>101</c:v>
                </c:pt>
                <c:pt idx="17">
                  <c:v>95</c:v>
                </c:pt>
                <c:pt idx="18">
                  <c:v>129</c:v>
                </c:pt>
                <c:pt idx="19">
                  <c:v>103</c:v>
                </c:pt>
                <c:pt idx="20">
                  <c:v>80</c:v>
                </c:pt>
                <c:pt idx="21">
                  <c:v>40</c:v>
                </c:pt>
                <c:pt idx="22">
                  <c:v>30</c:v>
                </c:pt>
                <c:pt idx="23">
                  <c:v>16</c:v>
                </c:pt>
                <c:pt idx="24">
                  <c:v>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57-2046-B42C-CA15871954E5}"/>
            </c:ext>
          </c:extLst>
        </c:ser>
        <c:ser>
          <c:idx val="2"/>
          <c:order val="2"/>
          <c:tx>
            <c:strRef>
              <c:f>'T4-11'!$A$110</c:f>
              <c:strCache>
                <c:ptCount val="1"/>
                <c:pt idx="0">
                  <c:v>Bare/Thatch Cover</c:v>
                </c:pt>
              </c:strCache>
            </c:strRef>
          </c:tx>
          <c:marker>
            <c:symbol val="none"/>
          </c:marker>
          <c:cat>
            <c:numRef>
              <c:f>'T4-11'!$B$3:$Z$3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'T4-11'!$B$110:$Z$110</c:f>
              <c:numCache>
                <c:formatCode>General</c:formatCode>
                <c:ptCount val="25"/>
                <c:pt idx="0">
                  <c:v>1</c:v>
                </c:pt>
                <c:pt idx="1">
                  <c:v>5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2</c:v>
                </c:pt>
                <c:pt idx="12">
                  <c:v>4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3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  <c:pt idx="21">
                  <c:v>6</c:v>
                </c:pt>
                <c:pt idx="22">
                  <c:v>4</c:v>
                </c:pt>
                <c:pt idx="23">
                  <c:v>3</c:v>
                </c:pt>
                <c:pt idx="2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57-2046-B42C-CA1587195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6899888"/>
        <c:axId val="1"/>
      </c:lineChart>
      <c:catAx>
        <c:axId val="1996899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25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Distance Along Transect (m)</a:t>
                </a:r>
              </a:p>
            </c:rich>
          </c:tx>
          <c:layout>
            <c:manualLayout>
              <c:xMode val="edge"/>
              <c:yMode val="edge"/>
              <c:x val="0.28903239353145371"/>
              <c:y val="0.8696995148333731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25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2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25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% Cover</a:t>
                </a:r>
              </a:p>
            </c:rich>
          </c:tx>
          <c:layout>
            <c:manualLayout>
              <c:xMode val="edge"/>
              <c:yMode val="edge"/>
              <c:x val="2.0645161290322581E-2"/>
              <c:y val="0.3818194543863835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96899888"/>
        <c:crosses val="autoZero"/>
        <c:crossBetween val="between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859140868757424"/>
          <c:y val="0.36509167844166179"/>
          <c:w val="0.20249873332522517"/>
          <c:h val="0.1984193904574248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70" b="0" i="0" u="none" strike="noStrike" baseline="0%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%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orientation="portrait"/>
  </c:printSettings>
</c:chartSpace>
</file>

<file path=xl/charts/chart4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Transect 5 2009</a:t>
            </a:r>
          </a:p>
        </c:rich>
      </c:tx>
      <c:layout>
        <c:manualLayout>
          <c:xMode val="edge"/>
          <c:yMode val="edge"/>
          <c:x val="0.41881443298969073"/>
          <c:y val="3.594771241830065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938144329896948E-2"/>
          <c:y val="0.22222293142020091"/>
          <c:w val="0.64046391752577336"/>
          <c:h val="0.52614546998018163"/>
        </c:manualLayout>
      </c:layout>
      <c:lineChart>
        <c:grouping val="standard"/>
        <c:varyColors val="0"/>
        <c:ser>
          <c:idx val="0"/>
          <c:order val="0"/>
          <c:tx>
            <c:strRef>
              <c:f>'T5-11'!$A$117</c:f>
              <c:strCache>
                <c:ptCount val="1"/>
                <c:pt idx="0">
                  <c:v>Native Plant Cover</c:v>
                </c:pt>
              </c:strCache>
            </c:strRef>
          </c:tx>
          <c:marker>
            <c:symbol val="none"/>
          </c:marker>
          <c:cat>
            <c:numRef>
              <c:f>'T5-11'!$B$3:$Z$3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'T5-11'!$B$117:$Z$117</c:f>
              <c:numCache>
                <c:formatCode>General</c:formatCode>
                <c:ptCount val="25"/>
                <c:pt idx="0">
                  <c:v>47</c:v>
                </c:pt>
                <c:pt idx="1">
                  <c:v>98</c:v>
                </c:pt>
                <c:pt idx="2">
                  <c:v>132</c:v>
                </c:pt>
                <c:pt idx="3">
                  <c:v>94</c:v>
                </c:pt>
                <c:pt idx="4">
                  <c:v>70</c:v>
                </c:pt>
                <c:pt idx="5">
                  <c:v>99</c:v>
                </c:pt>
                <c:pt idx="6">
                  <c:v>107</c:v>
                </c:pt>
                <c:pt idx="7">
                  <c:v>33</c:v>
                </c:pt>
                <c:pt idx="8">
                  <c:v>104</c:v>
                </c:pt>
                <c:pt idx="9">
                  <c:v>112</c:v>
                </c:pt>
                <c:pt idx="10">
                  <c:v>140</c:v>
                </c:pt>
                <c:pt idx="11">
                  <c:v>90</c:v>
                </c:pt>
                <c:pt idx="12">
                  <c:v>100</c:v>
                </c:pt>
                <c:pt idx="13">
                  <c:v>100</c:v>
                </c:pt>
                <c:pt idx="14">
                  <c:v>87</c:v>
                </c:pt>
                <c:pt idx="15">
                  <c:v>13</c:v>
                </c:pt>
                <c:pt idx="16">
                  <c:v>117</c:v>
                </c:pt>
                <c:pt idx="17">
                  <c:v>112</c:v>
                </c:pt>
                <c:pt idx="18">
                  <c:v>82</c:v>
                </c:pt>
                <c:pt idx="19">
                  <c:v>150</c:v>
                </c:pt>
                <c:pt idx="20">
                  <c:v>130</c:v>
                </c:pt>
                <c:pt idx="21">
                  <c:v>100</c:v>
                </c:pt>
                <c:pt idx="22">
                  <c:v>99</c:v>
                </c:pt>
                <c:pt idx="23">
                  <c:v>54</c:v>
                </c:pt>
                <c:pt idx="24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60-A34A-BDBF-B324AFE6DD79}"/>
            </c:ext>
          </c:extLst>
        </c:ser>
        <c:ser>
          <c:idx val="1"/>
          <c:order val="1"/>
          <c:tx>
            <c:strRef>
              <c:f>'T5-11'!$A$118</c:f>
              <c:strCache>
                <c:ptCount val="1"/>
                <c:pt idx="0">
                  <c:v>Non-Native Plant Cover</c:v>
                </c:pt>
              </c:strCache>
            </c:strRef>
          </c:tx>
          <c:marker>
            <c:symbol val="none"/>
          </c:marker>
          <c:cat>
            <c:numRef>
              <c:f>'T5-11'!$B$3:$Z$3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'T5-11'!$B$118:$Z$118</c:f>
              <c:numCache>
                <c:formatCode>General</c:formatCode>
                <c:ptCount val="25"/>
                <c:pt idx="0">
                  <c:v>7</c:v>
                </c:pt>
                <c:pt idx="1">
                  <c:v>7</c:v>
                </c:pt>
                <c:pt idx="2">
                  <c:v>2</c:v>
                </c:pt>
                <c:pt idx="3">
                  <c:v>34</c:v>
                </c:pt>
                <c:pt idx="4">
                  <c:v>6</c:v>
                </c:pt>
                <c:pt idx="5">
                  <c:v>33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3</c:v>
                </c:pt>
                <c:pt idx="16">
                  <c:v>48</c:v>
                </c:pt>
                <c:pt idx="17">
                  <c:v>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17</c:v>
                </c:pt>
                <c:pt idx="23">
                  <c:v>75</c:v>
                </c:pt>
                <c:pt idx="24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60-A34A-BDBF-B324AFE6DD79}"/>
            </c:ext>
          </c:extLst>
        </c:ser>
        <c:ser>
          <c:idx val="2"/>
          <c:order val="2"/>
          <c:tx>
            <c:strRef>
              <c:f>'T5-11'!$A$119</c:f>
              <c:strCache>
                <c:ptCount val="1"/>
                <c:pt idx="0">
                  <c:v>Bare/Thatch Cover</c:v>
                </c:pt>
              </c:strCache>
            </c:strRef>
          </c:tx>
          <c:marker>
            <c:symbol val="none"/>
          </c:marker>
          <c:cat>
            <c:numRef>
              <c:f>'T5-11'!$B$3:$Z$3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'T5-11'!$B$119:$Z$119</c:f>
              <c:numCache>
                <c:formatCode>General</c:formatCode>
                <c:ptCount val="25"/>
                <c:pt idx="0">
                  <c:v>77</c:v>
                </c:pt>
                <c:pt idx="1">
                  <c:v>71</c:v>
                </c:pt>
                <c:pt idx="2">
                  <c:v>55</c:v>
                </c:pt>
                <c:pt idx="3">
                  <c:v>77</c:v>
                </c:pt>
                <c:pt idx="4">
                  <c:v>91</c:v>
                </c:pt>
                <c:pt idx="5">
                  <c:v>75</c:v>
                </c:pt>
                <c:pt idx="6">
                  <c:v>80</c:v>
                </c:pt>
                <c:pt idx="7">
                  <c:v>95</c:v>
                </c:pt>
                <c:pt idx="8">
                  <c:v>90</c:v>
                </c:pt>
                <c:pt idx="9">
                  <c:v>90</c:v>
                </c:pt>
                <c:pt idx="10">
                  <c:v>90</c:v>
                </c:pt>
                <c:pt idx="11">
                  <c:v>80</c:v>
                </c:pt>
                <c:pt idx="12">
                  <c:v>90</c:v>
                </c:pt>
                <c:pt idx="13">
                  <c:v>90</c:v>
                </c:pt>
                <c:pt idx="14">
                  <c:v>90</c:v>
                </c:pt>
                <c:pt idx="15">
                  <c:v>100</c:v>
                </c:pt>
                <c:pt idx="16">
                  <c:v>9</c:v>
                </c:pt>
                <c:pt idx="17">
                  <c:v>40</c:v>
                </c:pt>
                <c:pt idx="18">
                  <c:v>85</c:v>
                </c:pt>
                <c:pt idx="19">
                  <c:v>70</c:v>
                </c:pt>
                <c:pt idx="20">
                  <c:v>45</c:v>
                </c:pt>
                <c:pt idx="21">
                  <c:v>80</c:v>
                </c:pt>
                <c:pt idx="22">
                  <c:v>70</c:v>
                </c:pt>
                <c:pt idx="23">
                  <c:v>13</c:v>
                </c:pt>
                <c:pt idx="24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60-A34A-BDBF-B324AFE6D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1634688"/>
        <c:axId val="1"/>
      </c:lineChart>
      <c:catAx>
        <c:axId val="1941634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50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Distance Along Transect (m)</a:t>
                </a:r>
              </a:p>
            </c:rich>
          </c:tx>
          <c:layout>
            <c:manualLayout>
              <c:xMode val="edge"/>
              <c:yMode val="edge"/>
              <c:x val="0.28865979381443296"/>
              <c:y val="0.872551764362788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50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2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50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% Cover</a:t>
                </a:r>
              </a:p>
            </c:rich>
          </c:tx>
          <c:layout>
            <c:manualLayout>
              <c:xMode val="edge"/>
              <c:yMode val="edge"/>
              <c:x val="2.0618556701030927E-2"/>
              <c:y val="0.38562228741015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41634688"/>
        <c:crosses val="autoZero"/>
        <c:crossBetween val="between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20763870477314"/>
          <c:y val="0.36326063090789401"/>
          <c:w val="0.18974146779555762"/>
          <c:h val="0.2051354151009283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10" b="0" i="0" u="none" strike="noStrike" baseline="0%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%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orientation="portrait"/>
  </c:printSettings>
</c:chartSpace>
</file>

<file path=xl/charts/chart4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Transect 6 2011</a:t>
            </a:r>
          </a:p>
        </c:rich>
      </c:tx>
      <c:layout>
        <c:manualLayout>
          <c:xMode val="edge"/>
          <c:yMode val="edge"/>
          <c:x val="0.4193551096435526"/>
          <c:y val="3.728813559322034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903284339266853E-2"/>
          <c:y val="0.22372918387378163"/>
          <c:w val="0.66580687109807957"/>
          <c:h val="0.54237377908795503"/>
        </c:manualLayout>
      </c:layout>
      <c:lineChart>
        <c:grouping val="standard"/>
        <c:varyColors val="0"/>
        <c:ser>
          <c:idx val="0"/>
          <c:order val="0"/>
          <c:tx>
            <c:strRef>
              <c:f>'T6-11'!$A$108</c:f>
              <c:strCache>
                <c:ptCount val="1"/>
                <c:pt idx="0">
                  <c:v>Native Plant Cover</c:v>
                </c:pt>
              </c:strCache>
            </c:strRef>
          </c:tx>
          <c:marker>
            <c:symbol val="none"/>
          </c:marker>
          <c:cat>
            <c:numRef>
              <c:f>'T6-11'!$B$3:$Z$3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'T6-11'!$B$108:$Z$108</c:f>
              <c:numCache>
                <c:formatCode>General</c:formatCode>
                <c:ptCount val="25"/>
                <c:pt idx="0">
                  <c:v>41</c:v>
                </c:pt>
                <c:pt idx="1">
                  <c:v>20</c:v>
                </c:pt>
                <c:pt idx="2">
                  <c:v>27</c:v>
                </c:pt>
                <c:pt idx="3">
                  <c:v>14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22</c:v>
                </c:pt>
                <c:pt idx="8">
                  <c:v>45</c:v>
                </c:pt>
                <c:pt idx="9">
                  <c:v>40</c:v>
                </c:pt>
                <c:pt idx="10">
                  <c:v>56</c:v>
                </c:pt>
                <c:pt idx="11">
                  <c:v>21</c:v>
                </c:pt>
                <c:pt idx="12">
                  <c:v>25</c:v>
                </c:pt>
                <c:pt idx="13">
                  <c:v>2</c:v>
                </c:pt>
                <c:pt idx="14">
                  <c:v>14</c:v>
                </c:pt>
                <c:pt idx="15">
                  <c:v>20</c:v>
                </c:pt>
                <c:pt idx="16">
                  <c:v>0</c:v>
                </c:pt>
                <c:pt idx="17">
                  <c:v>28</c:v>
                </c:pt>
                <c:pt idx="18">
                  <c:v>7</c:v>
                </c:pt>
                <c:pt idx="19">
                  <c:v>37</c:v>
                </c:pt>
                <c:pt idx="20">
                  <c:v>74</c:v>
                </c:pt>
                <c:pt idx="21">
                  <c:v>70</c:v>
                </c:pt>
                <c:pt idx="22">
                  <c:v>73</c:v>
                </c:pt>
                <c:pt idx="23">
                  <c:v>9</c:v>
                </c:pt>
                <c:pt idx="24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7B-294D-9D1A-738D4035C9D2}"/>
            </c:ext>
          </c:extLst>
        </c:ser>
        <c:ser>
          <c:idx val="1"/>
          <c:order val="1"/>
          <c:tx>
            <c:strRef>
              <c:f>'T6-11'!$A$109</c:f>
              <c:strCache>
                <c:ptCount val="1"/>
                <c:pt idx="0">
                  <c:v>Non-Native Plant Cover</c:v>
                </c:pt>
              </c:strCache>
            </c:strRef>
          </c:tx>
          <c:marker>
            <c:symbol val="none"/>
          </c:marker>
          <c:cat>
            <c:numRef>
              <c:f>'T6-11'!$B$3:$Z$3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'T6-11'!$B$109:$Z$109</c:f>
              <c:numCache>
                <c:formatCode>General</c:formatCode>
                <c:ptCount val="25"/>
                <c:pt idx="0">
                  <c:v>85</c:v>
                </c:pt>
                <c:pt idx="1">
                  <c:v>97</c:v>
                </c:pt>
                <c:pt idx="2">
                  <c:v>81</c:v>
                </c:pt>
                <c:pt idx="3">
                  <c:v>75</c:v>
                </c:pt>
                <c:pt idx="4">
                  <c:v>95</c:v>
                </c:pt>
                <c:pt idx="5">
                  <c:v>105</c:v>
                </c:pt>
                <c:pt idx="6">
                  <c:v>101</c:v>
                </c:pt>
                <c:pt idx="7">
                  <c:v>100</c:v>
                </c:pt>
                <c:pt idx="8">
                  <c:v>110</c:v>
                </c:pt>
                <c:pt idx="9">
                  <c:v>88</c:v>
                </c:pt>
                <c:pt idx="10">
                  <c:v>86</c:v>
                </c:pt>
                <c:pt idx="11">
                  <c:v>80</c:v>
                </c:pt>
                <c:pt idx="12">
                  <c:v>95</c:v>
                </c:pt>
                <c:pt idx="13">
                  <c:v>14</c:v>
                </c:pt>
                <c:pt idx="14">
                  <c:v>75</c:v>
                </c:pt>
                <c:pt idx="15">
                  <c:v>95</c:v>
                </c:pt>
                <c:pt idx="16">
                  <c:v>95</c:v>
                </c:pt>
                <c:pt idx="17">
                  <c:v>95</c:v>
                </c:pt>
                <c:pt idx="18">
                  <c:v>78</c:v>
                </c:pt>
                <c:pt idx="19">
                  <c:v>115</c:v>
                </c:pt>
                <c:pt idx="20">
                  <c:v>50</c:v>
                </c:pt>
                <c:pt idx="21">
                  <c:v>40</c:v>
                </c:pt>
                <c:pt idx="22">
                  <c:v>132</c:v>
                </c:pt>
                <c:pt idx="23">
                  <c:v>102</c:v>
                </c:pt>
                <c:pt idx="24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7B-294D-9D1A-738D4035C9D2}"/>
            </c:ext>
          </c:extLst>
        </c:ser>
        <c:ser>
          <c:idx val="2"/>
          <c:order val="2"/>
          <c:tx>
            <c:strRef>
              <c:f>'T6-11'!$A$110</c:f>
              <c:strCache>
                <c:ptCount val="1"/>
                <c:pt idx="0">
                  <c:v>Bare/Thatch Cover</c:v>
                </c:pt>
              </c:strCache>
            </c:strRef>
          </c:tx>
          <c:marker>
            <c:symbol val="none"/>
          </c:marker>
          <c:cat>
            <c:numRef>
              <c:f>'T6-11'!$B$3:$Z$3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'T6-11'!$B$110:$Z$110</c:f>
              <c:numCache>
                <c:formatCode>General</c:formatCode>
                <c:ptCount val="25"/>
                <c:pt idx="0">
                  <c:v>12</c:v>
                </c:pt>
                <c:pt idx="1">
                  <c:v>1</c:v>
                </c:pt>
                <c:pt idx="2">
                  <c:v>0</c:v>
                </c:pt>
                <c:pt idx="3">
                  <c:v>11</c:v>
                </c:pt>
                <c:pt idx="4">
                  <c:v>15</c:v>
                </c:pt>
                <c:pt idx="5">
                  <c:v>7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30</c:v>
                </c:pt>
                <c:pt idx="12">
                  <c:v>8</c:v>
                </c:pt>
                <c:pt idx="13">
                  <c:v>40</c:v>
                </c:pt>
                <c:pt idx="14">
                  <c:v>102</c:v>
                </c:pt>
                <c:pt idx="15">
                  <c:v>80</c:v>
                </c:pt>
                <c:pt idx="16">
                  <c:v>100</c:v>
                </c:pt>
                <c:pt idx="17">
                  <c:v>110</c:v>
                </c:pt>
                <c:pt idx="18">
                  <c:v>75</c:v>
                </c:pt>
                <c:pt idx="19">
                  <c:v>10</c:v>
                </c:pt>
                <c:pt idx="20">
                  <c:v>0</c:v>
                </c:pt>
                <c:pt idx="21">
                  <c:v>2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7B-294D-9D1A-738D4035C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4238864"/>
        <c:axId val="1"/>
      </c:lineChart>
      <c:catAx>
        <c:axId val="1954238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Distance Along Transect (m)</a:t>
                </a:r>
              </a:p>
            </c:rich>
          </c:tx>
          <c:layout>
            <c:manualLayout>
              <c:xMode val="edge"/>
              <c:yMode val="edge"/>
              <c:x val="0.30967755482177628"/>
              <c:y val="0.87118786422883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% Cover</a:t>
                </a:r>
              </a:p>
            </c:rich>
          </c:tx>
          <c:layout>
            <c:manualLayout>
              <c:xMode val="edge"/>
              <c:yMode val="edge"/>
              <c:x val="2.0645161290322581E-2"/>
              <c:y val="0.403390542283909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5423886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8195664714817714"/>
          <c:y val="0.37611825697718693"/>
          <c:w val="0.18536422512078302"/>
          <c:h val="0.2035463508347129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%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%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orientation="portrait"/>
  </c:printSettings>
</c:chartSpace>
</file>

<file path=xl/charts/chart4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Transect 7 2011</a:t>
            </a:r>
          </a:p>
        </c:rich>
      </c:tx>
      <c:layout>
        <c:manualLayout>
          <c:xMode val="edge"/>
          <c:yMode val="edge"/>
          <c:x val="0.41923130762500838"/>
          <c:y val="3.728813559322034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307807877363632E-2"/>
          <c:y val="0.22372918387378163"/>
          <c:w val="0.66794955422370117"/>
          <c:h val="0.54237377908795503"/>
        </c:manualLayout>
      </c:layout>
      <c:lineChart>
        <c:grouping val="standard"/>
        <c:varyColors val="0"/>
        <c:ser>
          <c:idx val="0"/>
          <c:order val="0"/>
          <c:tx>
            <c:strRef>
              <c:f>'T7-11'!$A$109</c:f>
              <c:strCache>
                <c:ptCount val="1"/>
                <c:pt idx="0">
                  <c:v>Native Plant Cover</c:v>
                </c:pt>
              </c:strCache>
            </c:strRef>
          </c:tx>
          <c:marker>
            <c:symbol val="none"/>
          </c:marker>
          <c:cat>
            <c:numRef>
              <c:f>'T7-11'!$B$3:$Z$3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'T7-11'!$B$109:$Z$109</c:f>
              <c:numCache>
                <c:formatCode>General</c:formatCode>
                <c:ptCount val="25"/>
                <c:pt idx="0">
                  <c:v>33</c:v>
                </c:pt>
                <c:pt idx="1">
                  <c:v>58</c:v>
                </c:pt>
                <c:pt idx="2">
                  <c:v>57</c:v>
                </c:pt>
                <c:pt idx="3">
                  <c:v>30</c:v>
                </c:pt>
                <c:pt idx="4">
                  <c:v>31</c:v>
                </c:pt>
                <c:pt idx="5">
                  <c:v>70</c:v>
                </c:pt>
                <c:pt idx="6">
                  <c:v>50</c:v>
                </c:pt>
                <c:pt idx="7">
                  <c:v>55</c:v>
                </c:pt>
                <c:pt idx="8">
                  <c:v>65</c:v>
                </c:pt>
                <c:pt idx="9">
                  <c:v>60</c:v>
                </c:pt>
                <c:pt idx="10">
                  <c:v>70</c:v>
                </c:pt>
                <c:pt idx="11">
                  <c:v>80</c:v>
                </c:pt>
                <c:pt idx="12">
                  <c:v>55</c:v>
                </c:pt>
                <c:pt idx="13">
                  <c:v>32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</c:v>
                </c:pt>
                <c:pt idx="20">
                  <c:v>1</c:v>
                </c:pt>
                <c:pt idx="21">
                  <c:v>0</c:v>
                </c:pt>
                <c:pt idx="22">
                  <c:v>7</c:v>
                </c:pt>
                <c:pt idx="23">
                  <c:v>10</c:v>
                </c:pt>
                <c:pt idx="2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DE-0D4B-897E-0A5A2505E19A}"/>
            </c:ext>
          </c:extLst>
        </c:ser>
        <c:ser>
          <c:idx val="1"/>
          <c:order val="1"/>
          <c:tx>
            <c:strRef>
              <c:f>'T7-11'!$A$110</c:f>
              <c:strCache>
                <c:ptCount val="1"/>
                <c:pt idx="0">
                  <c:v>Non-Native Plant Cover</c:v>
                </c:pt>
              </c:strCache>
            </c:strRef>
          </c:tx>
          <c:marker>
            <c:symbol val="none"/>
          </c:marker>
          <c:cat>
            <c:numRef>
              <c:f>'T7-11'!$B$3:$Z$3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'T7-11'!$B$110:$Z$110</c:f>
              <c:numCache>
                <c:formatCode>General</c:formatCode>
                <c:ptCount val="25"/>
                <c:pt idx="0">
                  <c:v>84</c:v>
                </c:pt>
                <c:pt idx="1">
                  <c:v>82</c:v>
                </c:pt>
                <c:pt idx="2">
                  <c:v>63</c:v>
                </c:pt>
                <c:pt idx="3">
                  <c:v>72</c:v>
                </c:pt>
                <c:pt idx="4">
                  <c:v>100</c:v>
                </c:pt>
                <c:pt idx="5">
                  <c:v>86</c:v>
                </c:pt>
                <c:pt idx="6">
                  <c:v>75</c:v>
                </c:pt>
                <c:pt idx="7">
                  <c:v>85</c:v>
                </c:pt>
                <c:pt idx="8">
                  <c:v>62</c:v>
                </c:pt>
                <c:pt idx="9">
                  <c:v>60</c:v>
                </c:pt>
                <c:pt idx="10">
                  <c:v>60</c:v>
                </c:pt>
                <c:pt idx="11">
                  <c:v>41</c:v>
                </c:pt>
                <c:pt idx="12">
                  <c:v>51</c:v>
                </c:pt>
                <c:pt idx="13">
                  <c:v>95</c:v>
                </c:pt>
                <c:pt idx="14">
                  <c:v>125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106</c:v>
                </c:pt>
                <c:pt idx="19">
                  <c:v>104</c:v>
                </c:pt>
                <c:pt idx="20">
                  <c:v>100</c:v>
                </c:pt>
                <c:pt idx="21">
                  <c:v>100</c:v>
                </c:pt>
                <c:pt idx="22">
                  <c:v>93</c:v>
                </c:pt>
                <c:pt idx="23">
                  <c:v>75</c:v>
                </c:pt>
                <c:pt idx="24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DE-0D4B-897E-0A5A2505E19A}"/>
            </c:ext>
          </c:extLst>
        </c:ser>
        <c:ser>
          <c:idx val="2"/>
          <c:order val="2"/>
          <c:tx>
            <c:strRef>
              <c:f>'T7-11'!$A$111</c:f>
              <c:strCache>
                <c:ptCount val="1"/>
                <c:pt idx="0">
                  <c:v>Bare/Thatch Cover</c:v>
                </c:pt>
              </c:strCache>
            </c:strRef>
          </c:tx>
          <c:marker>
            <c:symbol val="none"/>
          </c:marker>
          <c:cat>
            <c:numRef>
              <c:f>'T7-11'!$B$3:$Z$3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'T7-11'!$B$111:$Z$111</c:f>
              <c:numCache>
                <c:formatCode>General</c:formatCode>
                <c:ptCount val="25"/>
                <c:pt idx="0">
                  <c:v>10</c:v>
                </c:pt>
                <c:pt idx="1">
                  <c:v>4</c:v>
                </c:pt>
                <c:pt idx="2">
                  <c:v>0</c:v>
                </c:pt>
                <c:pt idx="3">
                  <c:v>12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3</c:v>
                </c:pt>
                <c:pt idx="15">
                  <c:v>7</c:v>
                </c:pt>
                <c:pt idx="16">
                  <c:v>4</c:v>
                </c:pt>
                <c:pt idx="17">
                  <c:v>5</c:v>
                </c:pt>
                <c:pt idx="18">
                  <c:v>0</c:v>
                </c:pt>
                <c:pt idx="19">
                  <c:v>0</c:v>
                </c:pt>
                <c:pt idx="20">
                  <c:v>4</c:v>
                </c:pt>
                <c:pt idx="21">
                  <c:v>1</c:v>
                </c:pt>
                <c:pt idx="22">
                  <c:v>0</c:v>
                </c:pt>
                <c:pt idx="23">
                  <c:v>4</c:v>
                </c:pt>
                <c:pt idx="2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DE-0D4B-897E-0A5A2505E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2954000"/>
        <c:axId val="1"/>
      </c:lineChart>
      <c:catAx>
        <c:axId val="1992954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Distance Along Transect (m)</a:t>
                </a:r>
              </a:p>
            </c:rich>
          </c:tx>
          <c:layout>
            <c:manualLayout>
              <c:xMode val="edge"/>
              <c:yMode val="edge"/>
              <c:x val="0.3102568140520896"/>
              <c:y val="0.87118786422883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% Cover</a:t>
                </a:r>
              </a:p>
            </c:rich>
          </c:tx>
          <c:layout>
            <c:manualLayout>
              <c:xMode val="edge"/>
              <c:yMode val="edge"/>
              <c:x val="2.0512820512820513E-2"/>
              <c:y val="0.403390542283909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92954000"/>
        <c:crosses val="autoZero"/>
        <c:crossBetween val="between"/>
        <c:majorUnit val="50"/>
      </c:valAx>
      <c:spPr>
        <a:solidFill>
          <a:srgbClr val="FFFFFF"/>
        </a:solidFill>
        <a:ln w="12700">
          <a:solidFill>
            <a:srgbClr val="969696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8330672999029993"/>
          <c:y val="0.37611825697718693"/>
          <c:w val="0.1842164048791417"/>
          <c:h val="0.2035463508347129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%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%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orientation="portrait"/>
  </c:printSettings>
</c:chartSpace>
</file>

<file path=xl/charts/chart44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CP1 2011</a:t>
            </a:r>
          </a:p>
        </c:rich>
      </c:tx>
      <c:layout>
        <c:manualLayout>
          <c:xMode val="edge"/>
          <c:yMode val="edge"/>
          <c:x val="0.41923130762500838"/>
          <c:y val="3.728813559322034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307807877363632E-2"/>
          <c:y val="0.22372918387378163"/>
          <c:w val="0.66794955422370117"/>
          <c:h val="0.54237377908795503"/>
        </c:manualLayout>
      </c:layout>
      <c:lineChart>
        <c:grouping val="standard"/>
        <c:varyColors val="0"/>
        <c:ser>
          <c:idx val="0"/>
          <c:order val="0"/>
          <c:tx>
            <c:strRef>
              <c:f>'CP1-11'!$A$110</c:f>
              <c:strCache>
                <c:ptCount val="1"/>
                <c:pt idx="0">
                  <c:v>Native Plant Cover</c:v>
                </c:pt>
              </c:strCache>
            </c:strRef>
          </c:tx>
          <c:marker>
            <c:symbol val="none"/>
          </c:marker>
          <c:cat>
            <c:numRef>
              <c:f>'CP1-11'!$B$3:$Z$3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'CP1-11'!$B$110:$Z$110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45</c:v>
                </c:pt>
                <c:pt idx="11">
                  <c:v>115</c:v>
                </c:pt>
                <c:pt idx="12">
                  <c:v>65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110</c:v>
                </c:pt>
                <c:pt idx="20">
                  <c:v>70</c:v>
                </c:pt>
                <c:pt idx="21">
                  <c:v>50</c:v>
                </c:pt>
                <c:pt idx="22">
                  <c:v>85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F5-FC41-8F2C-23800A7CC5A7}"/>
            </c:ext>
          </c:extLst>
        </c:ser>
        <c:ser>
          <c:idx val="1"/>
          <c:order val="1"/>
          <c:tx>
            <c:strRef>
              <c:f>'CP1-11'!$A$111</c:f>
              <c:strCache>
                <c:ptCount val="1"/>
                <c:pt idx="0">
                  <c:v>Non-Native Plant Cover</c:v>
                </c:pt>
              </c:strCache>
            </c:strRef>
          </c:tx>
          <c:marker>
            <c:symbol val="none"/>
          </c:marker>
          <c:cat>
            <c:numRef>
              <c:f>'CP1-11'!$B$3:$Z$3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'CP1-11'!$B$111:$Z$111</c:f>
              <c:numCache>
                <c:formatCode>General</c:formatCode>
                <c:ptCount val="2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5</c:v>
                </c:pt>
                <c:pt idx="11">
                  <c:v>9</c:v>
                </c:pt>
                <c:pt idx="12">
                  <c:v>12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12</c:v>
                </c:pt>
                <c:pt idx="20">
                  <c:v>1</c:v>
                </c:pt>
                <c:pt idx="21">
                  <c:v>3</c:v>
                </c:pt>
                <c:pt idx="22">
                  <c:v>45</c:v>
                </c:pt>
                <c:pt idx="23">
                  <c:v>100</c:v>
                </c:pt>
                <c:pt idx="2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F5-FC41-8F2C-23800A7CC5A7}"/>
            </c:ext>
          </c:extLst>
        </c:ser>
        <c:ser>
          <c:idx val="2"/>
          <c:order val="2"/>
          <c:tx>
            <c:strRef>
              <c:f>'CP1-11'!$A$112</c:f>
              <c:strCache>
                <c:ptCount val="1"/>
                <c:pt idx="0">
                  <c:v>Bare/Thatch Cover</c:v>
                </c:pt>
              </c:strCache>
            </c:strRef>
          </c:tx>
          <c:marker>
            <c:symbol val="none"/>
          </c:marker>
          <c:cat>
            <c:numRef>
              <c:f>'CP1-11'!$B$3:$Z$3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'CP1-11'!$B$112:$Z$112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70</c:v>
                </c:pt>
                <c:pt idx="11">
                  <c:v>3</c:v>
                </c:pt>
                <c:pt idx="12">
                  <c:v>17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20</c:v>
                </c:pt>
                <c:pt idx="20">
                  <c:v>50</c:v>
                </c:pt>
                <c:pt idx="21">
                  <c:v>22</c:v>
                </c:pt>
                <c:pt idx="22">
                  <c:v>10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F5-FC41-8F2C-23800A7CC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6553856"/>
        <c:axId val="1"/>
      </c:lineChart>
      <c:catAx>
        <c:axId val="2026553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Distance Along Transect (m)</a:t>
                </a:r>
              </a:p>
            </c:rich>
          </c:tx>
          <c:layout>
            <c:manualLayout>
              <c:xMode val="edge"/>
              <c:yMode val="edge"/>
              <c:x val="0.3102568140520896"/>
              <c:y val="0.87118786422883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% Cover</a:t>
                </a:r>
              </a:p>
            </c:rich>
          </c:tx>
          <c:layout>
            <c:manualLayout>
              <c:xMode val="edge"/>
              <c:yMode val="edge"/>
              <c:x val="2.0512820512820513E-2"/>
              <c:y val="0.403390542283909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6553856"/>
        <c:crosses val="autoZero"/>
        <c:crossBetween val="between"/>
        <c:majorUnit val="50"/>
      </c:valAx>
      <c:spPr>
        <a:solidFill>
          <a:srgbClr val="FFFFFF"/>
        </a:solidFill>
        <a:ln w="12700">
          <a:solidFill>
            <a:srgbClr val="969696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8330672999029993"/>
          <c:y val="0.37611825697718693"/>
          <c:w val="0.1842164048791417"/>
          <c:h val="0.2035463508347129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%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%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orientation="portrait"/>
  </c:printSettings>
</c:chartSpace>
</file>

<file path=xl/charts/chart45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CP2 2011</a:t>
            </a:r>
          </a:p>
        </c:rich>
      </c:tx>
      <c:layout>
        <c:manualLayout>
          <c:xMode val="edge"/>
          <c:yMode val="edge"/>
          <c:x val="0.41923130762500838"/>
          <c:y val="3.728813559322034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307807877363632E-2"/>
          <c:y val="0.22372918387378168"/>
          <c:w val="0.66794955422370184"/>
          <c:h val="0.54237377908795459"/>
        </c:manualLayout>
      </c:layout>
      <c:lineChart>
        <c:grouping val="standard"/>
        <c:varyColors val="0"/>
        <c:ser>
          <c:idx val="0"/>
          <c:order val="0"/>
          <c:tx>
            <c:strRef>
              <c:f>'CP2-11'!$A$98</c:f>
              <c:strCache>
                <c:ptCount val="1"/>
                <c:pt idx="0">
                  <c:v>Native Plant Cover</c:v>
                </c:pt>
              </c:strCache>
            </c:strRef>
          </c:tx>
          <c:marker>
            <c:symbol val="none"/>
          </c:marker>
          <c:cat>
            <c:numRef>
              <c:f>'CP2-11'!$B$3:$Z$3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'CP2-11'!$B$98:$Z$98</c:f>
              <c:numCache>
                <c:formatCode>General</c:formatCode>
                <c:ptCount val="25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80</c:v>
                </c:pt>
                <c:pt idx="4">
                  <c:v>0</c:v>
                </c:pt>
                <c:pt idx="5">
                  <c:v>0</c:v>
                </c:pt>
                <c:pt idx="6">
                  <c:v>10</c:v>
                </c:pt>
                <c:pt idx="7">
                  <c:v>15</c:v>
                </c:pt>
                <c:pt idx="8">
                  <c:v>33</c:v>
                </c:pt>
                <c:pt idx="9">
                  <c:v>0</c:v>
                </c:pt>
                <c:pt idx="10">
                  <c:v>0</c:v>
                </c:pt>
                <c:pt idx="11">
                  <c:v>50</c:v>
                </c:pt>
                <c:pt idx="12">
                  <c:v>13</c:v>
                </c:pt>
                <c:pt idx="13">
                  <c:v>0</c:v>
                </c:pt>
                <c:pt idx="14">
                  <c:v>0</c:v>
                </c:pt>
                <c:pt idx="15">
                  <c:v>3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F4-BA47-87B0-098DC8588962}"/>
            </c:ext>
          </c:extLst>
        </c:ser>
        <c:ser>
          <c:idx val="1"/>
          <c:order val="1"/>
          <c:tx>
            <c:strRef>
              <c:f>'CP2-11'!$A$99</c:f>
              <c:strCache>
                <c:ptCount val="1"/>
                <c:pt idx="0">
                  <c:v>Non-Native Plant Cover</c:v>
                </c:pt>
              </c:strCache>
            </c:strRef>
          </c:tx>
          <c:marker>
            <c:symbol val="none"/>
          </c:marker>
          <c:cat>
            <c:numRef>
              <c:f>'CP2-11'!$B$3:$Z$3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'CP2-11'!$B$99:$Z$99</c:f>
              <c:numCache>
                <c:formatCode>General</c:formatCode>
                <c:ptCount val="25"/>
                <c:pt idx="0">
                  <c:v>81</c:v>
                </c:pt>
                <c:pt idx="1">
                  <c:v>103</c:v>
                </c:pt>
                <c:pt idx="2">
                  <c:v>106</c:v>
                </c:pt>
                <c:pt idx="3">
                  <c:v>102</c:v>
                </c:pt>
                <c:pt idx="4">
                  <c:v>102</c:v>
                </c:pt>
                <c:pt idx="5">
                  <c:v>111</c:v>
                </c:pt>
                <c:pt idx="6">
                  <c:v>108</c:v>
                </c:pt>
                <c:pt idx="7">
                  <c:v>100</c:v>
                </c:pt>
                <c:pt idx="8">
                  <c:v>105</c:v>
                </c:pt>
                <c:pt idx="9">
                  <c:v>101</c:v>
                </c:pt>
                <c:pt idx="10">
                  <c:v>115</c:v>
                </c:pt>
                <c:pt idx="11">
                  <c:v>106</c:v>
                </c:pt>
                <c:pt idx="12">
                  <c:v>126</c:v>
                </c:pt>
                <c:pt idx="13">
                  <c:v>130</c:v>
                </c:pt>
                <c:pt idx="14">
                  <c:v>123</c:v>
                </c:pt>
                <c:pt idx="15">
                  <c:v>135</c:v>
                </c:pt>
                <c:pt idx="16">
                  <c:v>132</c:v>
                </c:pt>
                <c:pt idx="17">
                  <c:v>101</c:v>
                </c:pt>
                <c:pt idx="18">
                  <c:v>130</c:v>
                </c:pt>
                <c:pt idx="19">
                  <c:v>149</c:v>
                </c:pt>
                <c:pt idx="20">
                  <c:v>140</c:v>
                </c:pt>
                <c:pt idx="21">
                  <c:v>130</c:v>
                </c:pt>
                <c:pt idx="22">
                  <c:v>115</c:v>
                </c:pt>
                <c:pt idx="23">
                  <c:v>109</c:v>
                </c:pt>
                <c:pt idx="24">
                  <c:v>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F4-BA47-87B0-098DC8588962}"/>
            </c:ext>
          </c:extLst>
        </c:ser>
        <c:ser>
          <c:idx val="2"/>
          <c:order val="2"/>
          <c:tx>
            <c:strRef>
              <c:f>'CP2-11'!$A$100</c:f>
              <c:strCache>
                <c:ptCount val="1"/>
                <c:pt idx="0">
                  <c:v>Bare/Thatch Cover</c:v>
                </c:pt>
              </c:strCache>
            </c:strRef>
          </c:tx>
          <c:marker>
            <c:symbol val="none"/>
          </c:marker>
          <c:cat>
            <c:numRef>
              <c:f>'CP2-11'!$B$3:$Z$3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'CP2-11'!$B$100:$Z$100</c:f>
              <c:numCache>
                <c:formatCode>General</c:formatCode>
                <c:ptCount val="25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F4-BA47-87B0-098DC8588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0024192"/>
        <c:axId val="1"/>
      </c:lineChart>
      <c:catAx>
        <c:axId val="1950024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Distance Along Transect (m)</a:t>
                </a:r>
              </a:p>
            </c:rich>
          </c:tx>
          <c:layout>
            <c:manualLayout>
              <c:xMode val="edge"/>
              <c:yMode val="edge"/>
              <c:x val="0.3102568140520896"/>
              <c:y val="0.87118786422883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2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% Cover</a:t>
                </a:r>
              </a:p>
            </c:rich>
          </c:tx>
          <c:layout>
            <c:manualLayout>
              <c:xMode val="edge"/>
              <c:yMode val="edge"/>
              <c:x val="2.0512820512820513E-2"/>
              <c:y val="0.403390542283909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50024192"/>
        <c:crosses val="autoZero"/>
        <c:crossBetween val="between"/>
        <c:majorUnit val="50"/>
      </c:valAx>
      <c:spPr>
        <a:solidFill>
          <a:srgbClr val="FFFFFF"/>
        </a:solidFill>
        <a:ln w="12700">
          <a:solidFill>
            <a:srgbClr val="969696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8330672999029993"/>
          <c:y val="0.37611825697718693"/>
          <c:w val="0.1842164048791417"/>
          <c:h val="0.2035463508347129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%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%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portrait"/>
  </c:printSettings>
</c:chartSpace>
</file>

<file path=xl/charts/chart46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Transect 7 2009</a:t>
            </a:r>
          </a:p>
        </c:rich>
      </c:tx>
      <c:layout>
        <c:manualLayout>
          <c:xMode val="edge"/>
          <c:yMode val="edge"/>
          <c:x val="0.41923130762500838"/>
          <c:y val="3.728813559322034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307807877363632E-2"/>
          <c:y val="0.22372918387378157"/>
          <c:w val="0.66794955422370073"/>
          <c:h val="0.54237377908795537"/>
        </c:manualLayout>
      </c:layout>
      <c:lineChart>
        <c:grouping val="standard"/>
        <c:varyColors val="0"/>
        <c:ser>
          <c:idx val="0"/>
          <c:order val="0"/>
          <c:tx>
            <c:strRef>
              <c:f>'Graphs 2009'!$A$2</c:f>
              <c:strCache>
                <c:ptCount val="1"/>
                <c:pt idx="0">
                  <c:v>Native Plant Cover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'Graphs 2009'!$B$1:$Z$1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2009'!$B$2:$Z$2</c:f>
              <c:numCache>
                <c:formatCode>General</c:formatCode>
                <c:ptCount val="25"/>
                <c:pt idx="0">
                  <c:v>4</c:v>
                </c:pt>
                <c:pt idx="1">
                  <c:v>18</c:v>
                </c:pt>
                <c:pt idx="2">
                  <c:v>33</c:v>
                </c:pt>
                <c:pt idx="3">
                  <c:v>34</c:v>
                </c:pt>
                <c:pt idx="4">
                  <c:v>29</c:v>
                </c:pt>
                <c:pt idx="5">
                  <c:v>45</c:v>
                </c:pt>
                <c:pt idx="6">
                  <c:v>40</c:v>
                </c:pt>
                <c:pt idx="7">
                  <c:v>47</c:v>
                </c:pt>
                <c:pt idx="8">
                  <c:v>37</c:v>
                </c:pt>
                <c:pt idx="9">
                  <c:v>23</c:v>
                </c:pt>
                <c:pt idx="10">
                  <c:v>18</c:v>
                </c:pt>
                <c:pt idx="11">
                  <c:v>21</c:v>
                </c:pt>
                <c:pt idx="12">
                  <c:v>17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14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B4-8D40-A6BF-685C6157A413}"/>
            </c:ext>
          </c:extLst>
        </c:ser>
        <c:ser>
          <c:idx val="1"/>
          <c:order val="1"/>
          <c:tx>
            <c:strRef>
              <c:f>'Graphs 2009'!$A$3</c:f>
              <c:strCache>
                <c:ptCount val="1"/>
                <c:pt idx="0">
                  <c:v>Non-Native Plant Cover</c:v>
                </c:pt>
              </c:strCache>
            </c:strRef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'Graphs 2009'!$B$1:$Z$1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2009'!$B$3:$Z$3</c:f>
              <c:numCache>
                <c:formatCode>General</c:formatCode>
                <c:ptCount val="25"/>
                <c:pt idx="0">
                  <c:v>95</c:v>
                </c:pt>
                <c:pt idx="1">
                  <c:v>97</c:v>
                </c:pt>
                <c:pt idx="2">
                  <c:v>98</c:v>
                </c:pt>
                <c:pt idx="3">
                  <c:v>95</c:v>
                </c:pt>
                <c:pt idx="4">
                  <c:v>98</c:v>
                </c:pt>
                <c:pt idx="5">
                  <c:v>100</c:v>
                </c:pt>
                <c:pt idx="6">
                  <c:v>99</c:v>
                </c:pt>
                <c:pt idx="7">
                  <c:v>100</c:v>
                </c:pt>
                <c:pt idx="8">
                  <c:v>100</c:v>
                </c:pt>
                <c:pt idx="9">
                  <c:v>101</c:v>
                </c:pt>
                <c:pt idx="10">
                  <c:v>100</c:v>
                </c:pt>
                <c:pt idx="11">
                  <c:v>101</c:v>
                </c:pt>
                <c:pt idx="12">
                  <c:v>98</c:v>
                </c:pt>
                <c:pt idx="13">
                  <c:v>102</c:v>
                </c:pt>
                <c:pt idx="14">
                  <c:v>99</c:v>
                </c:pt>
                <c:pt idx="15">
                  <c:v>98</c:v>
                </c:pt>
                <c:pt idx="16">
                  <c:v>101</c:v>
                </c:pt>
                <c:pt idx="17">
                  <c:v>136</c:v>
                </c:pt>
                <c:pt idx="18">
                  <c:v>153</c:v>
                </c:pt>
                <c:pt idx="19">
                  <c:v>140</c:v>
                </c:pt>
                <c:pt idx="20">
                  <c:v>122</c:v>
                </c:pt>
                <c:pt idx="21">
                  <c:v>126</c:v>
                </c:pt>
                <c:pt idx="22">
                  <c:v>101</c:v>
                </c:pt>
                <c:pt idx="23">
                  <c:v>113</c:v>
                </c:pt>
                <c:pt idx="24">
                  <c:v>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B4-8D40-A6BF-685C6157A413}"/>
            </c:ext>
          </c:extLst>
        </c:ser>
        <c:ser>
          <c:idx val="2"/>
          <c:order val="2"/>
          <c:tx>
            <c:strRef>
              <c:f>'Graphs 2009'!$A$4</c:f>
              <c:strCache>
                <c:ptCount val="1"/>
                <c:pt idx="0">
                  <c:v>Bare/Thatch Cover</c:v>
                </c:pt>
              </c:strCache>
            </c:strRef>
          </c:tx>
          <c:spPr>
            <a:ln w="38100">
              <a:solidFill>
                <a:srgbClr val="FF9900"/>
              </a:solidFill>
              <a:prstDash val="solid"/>
            </a:ln>
          </c:spPr>
          <c:marker>
            <c:symbol val="none"/>
          </c:marker>
          <c:cat>
            <c:numRef>
              <c:f>'Graphs 2009'!$B$1:$Z$1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2009'!$B$4:$Z$4</c:f>
              <c:numCache>
                <c:formatCode>General</c:formatCode>
                <c:ptCount val="25"/>
                <c:pt idx="0">
                  <c:v>10</c:v>
                </c:pt>
                <c:pt idx="1">
                  <c:v>8</c:v>
                </c:pt>
                <c:pt idx="2">
                  <c:v>6</c:v>
                </c:pt>
                <c:pt idx="3">
                  <c:v>8</c:v>
                </c:pt>
                <c:pt idx="4">
                  <c:v>4</c:v>
                </c:pt>
                <c:pt idx="5">
                  <c:v>0</c:v>
                </c:pt>
                <c:pt idx="6">
                  <c:v>1</c:v>
                </c:pt>
                <c:pt idx="7">
                  <c:v>3</c:v>
                </c:pt>
                <c:pt idx="8">
                  <c:v>6</c:v>
                </c:pt>
                <c:pt idx="9">
                  <c:v>0</c:v>
                </c:pt>
                <c:pt idx="10">
                  <c:v>4</c:v>
                </c:pt>
                <c:pt idx="11">
                  <c:v>1</c:v>
                </c:pt>
                <c:pt idx="12">
                  <c:v>2</c:v>
                </c:pt>
                <c:pt idx="13">
                  <c:v>4</c:v>
                </c:pt>
                <c:pt idx="14">
                  <c:v>3</c:v>
                </c:pt>
                <c:pt idx="15">
                  <c:v>6</c:v>
                </c:pt>
                <c:pt idx="16">
                  <c:v>7</c:v>
                </c:pt>
                <c:pt idx="17">
                  <c:v>14</c:v>
                </c:pt>
                <c:pt idx="18">
                  <c:v>0</c:v>
                </c:pt>
                <c:pt idx="19">
                  <c:v>6</c:v>
                </c:pt>
                <c:pt idx="20">
                  <c:v>16</c:v>
                </c:pt>
                <c:pt idx="21">
                  <c:v>5</c:v>
                </c:pt>
                <c:pt idx="22">
                  <c:v>0</c:v>
                </c:pt>
                <c:pt idx="23">
                  <c:v>3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B4-8D40-A6BF-685C6157A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3571552"/>
        <c:axId val="1"/>
      </c:lineChart>
      <c:catAx>
        <c:axId val="2093571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Distance Along Transect (m)</a:t>
                </a:r>
              </a:p>
            </c:rich>
          </c:tx>
          <c:layout>
            <c:manualLayout>
              <c:xMode val="edge"/>
              <c:yMode val="edge"/>
              <c:x val="0.3102568140520896"/>
              <c:y val="0.87118786422883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2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% Cover</a:t>
                </a:r>
              </a:p>
            </c:rich>
          </c:tx>
          <c:layout>
            <c:manualLayout>
              <c:xMode val="edge"/>
              <c:yMode val="edge"/>
              <c:x val="2.0512820512820513E-2"/>
              <c:y val="0.403390542283909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93571552"/>
        <c:crosses val="autoZero"/>
        <c:crossBetween val="between"/>
        <c:majorUnit val="50"/>
      </c:valAx>
      <c:spPr>
        <a:solidFill>
          <a:srgbClr val="FFFFFF"/>
        </a:solidFill>
        <a:ln w="12700">
          <a:solidFill>
            <a:srgbClr val="969696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8617870583676297"/>
          <c:y val="0.37611825697718693"/>
          <c:w val="0.19385228363098264"/>
          <c:h val="0.212396192175352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%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%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7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Transect 6 2009</a:t>
            </a:r>
          </a:p>
        </c:rich>
      </c:tx>
      <c:layout>
        <c:manualLayout>
          <c:xMode val="edge"/>
          <c:yMode val="edge"/>
          <c:x val="0.4193551096435526"/>
          <c:y val="3.728813559322034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903284339266853E-2"/>
          <c:y val="0.22372918387378157"/>
          <c:w val="0.66580687109807912"/>
          <c:h val="0.54237377908795537"/>
        </c:manualLayout>
      </c:layout>
      <c:lineChart>
        <c:grouping val="standard"/>
        <c:varyColors val="0"/>
        <c:ser>
          <c:idx val="0"/>
          <c:order val="0"/>
          <c:tx>
            <c:strRef>
              <c:f>'Graphs 2009'!$A$27</c:f>
              <c:strCache>
                <c:ptCount val="1"/>
                <c:pt idx="0">
                  <c:v>Native Plant Cover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'Graphs 2009'!$B$26:$Z$26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2009'!$B$27:$Z$27</c:f>
              <c:numCache>
                <c:formatCode>General</c:formatCode>
                <c:ptCount val="25"/>
                <c:pt idx="0">
                  <c:v>61</c:v>
                </c:pt>
                <c:pt idx="1">
                  <c:v>29</c:v>
                </c:pt>
                <c:pt idx="2">
                  <c:v>25</c:v>
                </c:pt>
                <c:pt idx="3">
                  <c:v>0</c:v>
                </c:pt>
                <c:pt idx="4">
                  <c:v>0</c:v>
                </c:pt>
                <c:pt idx="5">
                  <c:v>12</c:v>
                </c:pt>
                <c:pt idx="6">
                  <c:v>2</c:v>
                </c:pt>
                <c:pt idx="7">
                  <c:v>38</c:v>
                </c:pt>
                <c:pt idx="8">
                  <c:v>12</c:v>
                </c:pt>
                <c:pt idx="9">
                  <c:v>16</c:v>
                </c:pt>
                <c:pt idx="10">
                  <c:v>35</c:v>
                </c:pt>
                <c:pt idx="11">
                  <c:v>51</c:v>
                </c:pt>
                <c:pt idx="12">
                  <c:v>10</c:v>
                </c:pt>
                <c:pt idx="13">
                  <c:v>17</c:v>
                </c:pt>
                <c:pt idx="14">
                  <c:v>12</c:v>
                </c:pt>
                <c:pt idx="15">
                  <c:v>8</c:v>
                </c:pt>
                <c:pt idx="16">
                  <c:v>4</c:v>
                </c:pt>
                <c:pt idx="17">
                  <c:v>20</c:v>
                </c:pt>
                <c:pt idx="18">
                  <c:v>8</c:v>
                </c:pt>
                <c:pt idx="19">
                  <c:v>29</c:v>
                </c:pt>
                <c:pt idx="20">
                  <c:v>35</c:v>
                </c:pt>
                <c:pt idx="21">
                  <c:v>35</c:v>
                </c:pt>
                <c:pt idx="22">
                  <c:v>75</c:v>
                </c:pt>
                <c:pt idx="23">
                  <c:v>112</c:v>
                </c:pt>
                <c:pt idx="24">
                  <c:v>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05-B648-AD60-03246FD221EF}"/>
            </c:ext>
          </c:extLst>
        </c:ser>
        <c:ser>
          <c:idx val="1"/>
          <c:order val="1"/>
          <c:tx>
            <c:strRef>
              <c:f>'Graphs 2009'!$A$28</c:f>
              <c:strCache>
                <c:ptCount val="1"/>
                <c:pt idx="0">
                  <c:v>Non-Native Plant Cover</c:v>
                </c:pt>
              </c:strCache>
            </c:strRef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'Graphs 2009'!$B$26:$Z$26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2009'!$B$28:$Z$28</c:f>
              <c:numCache>
                <c:formatCode>General</c:formatCode>
                <c:ptCount val="25"/>
                <c:pt idx="0">
                  <c:v>111</c:v>
                </c:pt>
                <c:pt idx="1">
                  <c:v>93</c:v>
                </c:pt>
                <c:pt idx="2">
                  <c:v>115</c:v>
                </c:pt>
                <c:pt idx="3">
                  <c:v>195</c:v>
                </c:pt>
                <c:pt idx="4">
                  <c:v>128</c:v>
                </c:pt>
                <c:pt idx="5">
                  <c:v>157</c:v>
                </c:pt>
                <c:pt idx="6">
                  <c:v>137</c:v>
                </c:pt>
                <c:pt idx="7">
                  <c:v>109</c:v>
                </c:pt>
                <c:pt idx="8">
                  <c:v>130</c:v>
                </c:pt>
                <c:pt idx="9">
                  <c:v>111</c:v>
                </c:pt>
                <c:pt idx="10">
                  <c:v>107</c:v>
                </c:pt>
                <c:pt idx="11">
                  <c:v>111</c:v>
                </c:pt>
                <c:pt idx="12">
                  <c:v>101</c:v>
                </c:pt>
                <c:pt idx="13">
                  <c:v>100</c:v>
                </c:pt>
                <c:pt idx="14">
                  <c:v>103</c:v>
                </c:pt>
                <c:pt idx="15">
                  <c:v>105</c:v>
                </c:pt>
                <c:pt idx="16">
                  <c:v>102</c:v>
                </c:pt>
                <c:pt idx="17">
                  <c:v>116</c:v>
                </c:pt>
                <c:pt idx="18">
                  <c:v>114</c:v>
                </c:pt>
                <c:pt idx="19">
                  <c:v>114</c:v>
                </c:pt>
                <c:pt idx="20">
                  <c:v>101</c:v>
                </c:pt>
                <c:pt idx="21">
                  <c:v>137</c:v>
                </c:pt>
                <c:pt idx="22">
                  <c:v>98</c:v>
                </c:pt>
                <c:pt idx="23">
                  <c:v>88</c:v>
                </c:pt>
                <c:pt idx="24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05-B648-AD60-03246FD221EF}"/>
            </c:ext>
          </c:extLst>
        </c:ser>
        <c:ser>
          <c:idx val="2"/>
          <c:order val="2"/>
          <c:tx>
            <c:strRef>
              <c:f>'Graphs 2009'!$A$29</c:f>
              <c:strCache>
                <c:ptCount val="1"/>
                <c:pt idx="0">
                  <c:v>Bare/Thatch Cover</c:v>
                </c:pt>
              </c:strCache>
            </c:strRef>
          </c:tx>
          <c:spPr>
            <a:ln w="38100">
              <a:solidFill>
                <a:srgbClr val="FF9900"/>
              </a:solidFill>
              <a:prstDash val="solid"/>
            </a:ln>
          </c:spPr>
          <c:marker>
            <c:symbol val="none"/>
          </c:marker>
          <c:cat>
            <c:numRef>
              <c:f>'Graphs 2009'!$B$26:$Z$26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2009'!$B$29:$Z$29</c:f>
              <c:numCache>
                <c:formatCode>General</c:formatCode>
                <c:ptCount val="25"/>
                <c:pt idx="0">
                  <c:v>4</c:v>
                </c:pt>
                <c:pt idx="1">
                  <c:v>18</c:v>
                </c:pt>
                <c:pt idx="2">
                  <c:v>12</c:v>
                </c:pt>
                <c:pt idx="3">
                  <c:v>7</c:v>
                </c:pt>
                <c:pt idx="4">
                  <c:v>0</c:v>
                </c:pt>
                <c:pt idx="5">
                  <c:v>8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7</c:v>
                </c:pt>
                <c:pt idx="10">
                  <c:v>0</c:v>
                </c:pt>
                <c:pt idx="11">
                  <c:v>0</c:v>
                </c:pt>
                <c:pt idx="12">
                  <c:v>24</c:v>
                </c:pt>
                <c:pt idx="13">
                  <c:v>1</c:v>
                </c:pt>
                <c:pt idx="14">
                  <c:v>5</c:v>
                </c:pt>
                <c:pt idx="15">
                  <c:v>0</c:v>
                </c:pt>
                <c:pt idx="16">
                  <c:v>7</c:v>
                </c:pt>
                <c:pt idx="17">
                  <c:v>2</c:v>
                </c:pt>
                <c:pt idx="18">
                  <c:v>4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  <c:pt idx="22">
                  <c:v>24</c:v>
                </c:pt>
                <c:pt idx="23">
                  <c:v>45</c:v>
                </c:pt>
                <c:pt idx="24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05-B648-AD60-03246FD22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9968208"/>
        <c:axId val="1"/>
      </c:lineChart>
      <c:catAx>
        <c:axId val="1949968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Distance Along Transect (m)</a:t>
                </a:r>
              </a:p>
            </c:rich>
          </c:tx>
          <c:layout>
            <c:manualLayout>
              <c:xMode val="edge"/>
              <c:yMode val="edge"/>
              <c:x val="0.30967755482177628"/>
              <c:y val="0.87118786422883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% Cover</a:t>
                </a:r>
              </a:p>
            </c:rich>
          </c:tx>
          <c:layout>
            <c:manualLayout>
              <c:xMode val="edge"/>
              <c:yMode val="edge"/>
              <c:x val="2.0645161290322581E-2"/>
              <c:y val="0.403390542283909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4996820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8330672999029993"/>
          <c:y val="0.37611825697718693"/>
          <c:w val="0.19505266398967944"/>
          <c:h val="0.212396192175352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%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%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8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Transect 5 2009</a:t>
            </a:r>
          </a:p>
        </c:rich>
      </c:tx>
      <c:layout>
        <c:manualLayout>
          <c:xMode val="edge"/>
          <c:yMode val="edge"/>
          <c:x val="0.41881443298969073"/>
          <c:y val="3.594771241830065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938144329896906E-2"/>
          <c:y val="0.22222293142020086"/>
          <c:w val="0.64046391752577314"/>
          <c:h val="0.52614546998018141"/>
        </c:manualLayout>
      </c:layout>
      <c:lineChart>
        <c:grouping val="standard"/>
        <c:varyColors val="0"/>
        <c:ser>
          <c:idx val="0"/>
          <c:order val="0"/>
          <c:tx>
            <c:strRef>
              <c:f>'Graphs 2009'!$A$52</c:f>
              <c:strCache>
                <c:ptCount val="1"/>
                <c:pt idx="0">
                  <c:v>Native Plant Cover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'Graphs 2009'!$B$51:$Z$51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2009'!$B$52:$Z$52</c:f>
              <c:numCache>
                <c:formatCode>General</c:formatCode>
                <c:ptCount val="25"/>
                <c:pt idx="0">
                  <c:v>4</c:v>
                </c:pt>
                <c:pt idx="1">
                  <c:v>21</c:v>
                </c:pt>
                <c:pt idx="2">
                  <c:v>30</c:v>
                </c:pt>
                <c:pt idx="3">
                  <c:v>17</c:v>
                </c:pt>
                <c:pt idx="4">
                  <c:v>18</c:v>
                </c:pt>
                <c:pt idx="5">
                  <c:v>92</c:v>
                </c:pt>
                <c:pt idx="6">
                  <c:v>58</c:v>
                </c:pt>
                <c:pt idx="7">
                  <c:v>1</c:v>
                </c:pt>
                <c:pt idx="8">
                  <c:v>0</c:v>
                </c:pt>
                <c:pt idx="9">
                  <c:v>6</c:v>
                </c:pt>
                <c:pt idx="10">
                  <c:v>19</c:v>
                </c:pt>
                <c:pt idx="11">
                  <c:v>15</c:v>
                </c:pt>
                <c:pt idx="12">
                  <c:v>60</c:v>
                </c:pt>
                <c:pt idx="13">
                  <c:v>10</c:v>
                </c:pt>
                <c:pt idx="14">
                  <c:v>37</c:v>
                </c:pt>
                <c:pt idx="15">
                  <c:v>30</c:v>
                </c:pt>
                <c:pt idx="16">
                  <c:v>25</c:v>
                </c:pt>
                <c:pt idx="17">
                  <c:v>8</c:v>
                </c:pt>
                <c:pt idx="18">
                  <c:v>43</c:v>
                </c:pt>
                <c:pt idx="19">
                  <c:v>75</c:v>
                </c:pt>
                <c:pt idx="20">
                  <c:v>30</c:v>
                </c:pt>
                <c:pt idx="21">
                  <c:v>80</c:v>
                </c:pt>
                <c:pt idx="22">
                  <c:v>4</c:v>
                </c:pt>
                <c:pt idx="23">
                  <c:v>0</c:v>
                </c:pt>
                <c:pt idx="2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28-A545-B315-B0FDC0BDAACA}"/>
            </c:ext>
          </c:extLst>
        </c:ser>
        <c:ser>
          <c:idx val="1"/>
          <c:order val="1"/>
          <c:tx>
            <c:strRef>
              <c:f>'Graphs 2009'!$A$53</c:f>
              <c:strCache>
                <c:ptCount val="1"/>
                <c:pt idx="0">
                  <c:v>Non-Native Plant Cover</c:v>
                </c:pt>
              </c:strCache>
            </c:strRef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'Graphs 2009'!$B$51:$Z$51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2009'!$B$53:$Z$53</c:f>
              <c:numCache>
                <c:formatCode>General</c:formatCode>
                <c:ptCount val="25"/>
                <c:pt idx="0">
                  <c:v>7</c:v>
                </c:pt>
                <c:pt idx="1">
                  <c:v>6</c:v>
                </c:pt>
                <c:pt idx="2">
                  <c:v>14</c:v>
                </c:pt>
                <c:pt idx="3">
                  <c:v>11</c:v>
                </c:pt>
                <c:pt idx="4">
                  <c:v>6</c:v>
                </c:pt>
                <c:pt idx="5">
                  <c:v>3</c:v>
                </c:pt>
                <c:pt idx="6">
                  <c:v>47</c:v>
                </c:pt>
                <c:pt idx="7">
                  <c:v>5</c:v>
                </c:pt>
                <c:pt idx="8">
                  <c:v>5</c:v>
                </c:pt>
                <c:pt idx="9">
                  <c:v>4</c:v>
                </c:pt>
                <c:pt idx="10">
                  <c:v>12</c:v>
                </c:pt>
                <c:pt idx="11">
                  <c:v>15</c:v>
                </c:pt>
                <c:pt idx="12">
                  <c:v>15</c:v>
                </c:pt>
                <c:pt idx="13">
                  <c:v>13</c:v>
                </c:pt>
                <c:pt idx="14">
                  <c:v>8</c:v>
                </c:pt>
                <c:pt idx="15">
                  <c:v>27</c:v>
                </c:pt>
                <c:pt idx="16">
                  <c:v>15</c:v>
                </c:pt>
                <c:pt idx="17">
                  <c:v>0</c:v>
                </c:pt>
                <c:pt idx="18">
                  <c:v>11</c:v>
                </c:pt>
                <c:pt idx="19">
                  <c:v>9</c:v>
                </c:pt>
                <c:pt idx="20">
                  <c:v>25</c:v>
                </c:pt>
                <c:pt idx="21">
                  <c:v>4</c:v>
                </c:pt>
                <c:pt idx="22">
                  <c:v>0</c:v>
                </c:pt>
                <c:pt idx="23">
                  <c:v>2</c:v>
                </c:pt>
                <c:pt idx="24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28-A545-B315-B0FDC0BDAACA}"/>
            </c:ext>
          </c:extLst>
        </c:ser>
        <c:ser>
          <c:idx val="2"/>
          <c:order val="2"/>
          <c:tx>
            <c:strRef>
              <c:f>'Graphs 2009'!$A$54</c:f>
              <c:strCache>
                <c:ptCount val="1"/>
                <c:pt idx="0">
                  <c:v>Bare/Thatch Cover</c:v>
                </c:pt>
              </c:strCache>
            </c:strRef>
          </c:tx>
          <c:spPr>
            <a:ln w="38100">
              <a:solidFill>
                <a:srgbClr val="FF9900"/>
              </a:solidFill>
              <a:prstDash val="solid"/>
            </a:ln>
          </c:spPr>
          <c:marker>
            <c:symbol val="none"/>
          </c:marker>
          <c:cat>
            <c:numRef>
              <c:f>'Graphs 2009'!$B$51:$Z$51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2009'!$B$54:$Z$54</c:f>
              <c:numCache>
                <c:formatCode>General</c:formatCode>
                <c:ptCount val="25"/>
                <c:pt idx="0">
                  <c:v>99</c:v>
                </c:pt>
                <c:pt idx="1">
                  <c:v>95</c:v>
                </c:pt>
                <c:pt idx="2">
                  <c:v>90</c:v>
                </c:pt>
                <c:pt idx="3">
                  <c:v>90</c:v>
                </c:pt>
                <c:pt idx="4">
                  <c:v>95</c:v>
                </c:pt>
                <c:pt idx="5">
                  <c:v>60</c:v>
                </c:pt>
                <c:pt idx="6">
                  <c:v>55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98</c:v>
                </c:pt>
                <c:pt idx="11">
                  <c:v>99</c:v>
                </c:pt>
                <c:pt idx="12">
                  <c:v>90</c:v>
                </c:pt>
                <c:pt idx="13">
                  <c:v>95</c:v>
                </c:pt>
                <c:pt idx="14">
                  <c:v>95</c:v>
                </c:pt>
                <c:pt idx="15">
                  <c:v>90</c:v>
                </c:pt>
                <c:pt idx="16">
                  <c:v>95</c:v>
                </c:pt>
                <c:pt idx="17">
                  <c:v>95</c:v>
                </c:pt>
                <c:pt idx="18">
                  <c:v>84</c:v>
                </c:pt>
                <c:pt idx="19">
                  <c:v>60</c:v>
                </c:pt>
                <c:pt idx="20">
                  <c:v>90</c:v>
                </c:pt>
                <c:pt idx="21">
                  <c:v>27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28-A545-B315-B0FDC0BDA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0158208"/>
        <c:axId val="1"/>
      </c:lineChart>
      <c:catAx>
        <c:axId val="2000158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50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Distance Along Transect (m)</a:t>
                </a:r>
              </a:p>
            </c:rich>
          </c:tx>
          <c:layout>
            <c:manualLayout>
              <c:xMode val="edge"/>
              <c:yMode val="edge"/>
              <c:x val="0.28865979381443296"/>
              <c:y val="0.872551764362788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50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2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50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% Cover</a:t>
                </a:r>
              </a:p>
            </c:rich>
          </c:tx>
          <c:layout>
            <c:manualLayout>
              <c:xMode val="edge"/>
              <c:yMode val="edge"/>
              <c:x val="2.0618556701030927E-2"/>
              <c:y val="0.38562228741015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00158208"/>
        <c:crosses val="autoZero"/>
        <c:crossBetween val="between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354729435240565"/>
          <c:y val="0.36753428538916333"/>
          <c:w val="0.21329863688387041"/>
          <c:h val="0.217956378544736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10" b="0" i="0" u="none" strike="noStrike" baseline="0%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%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9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Transect 4 2009</a:t>
            </a:r>
          </a:p>
        </c:rich>
      </c:tx>
      <c:layout>
        <c:manualLayout>
          <c:xMode val="edge"/>
          <c:yMode val="edge"/>
          <c:x val="0.4193551096435526"/>
          <c:y val="3.333333333333333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80651827527614"/>
          <c:y val="0.20909152785134899"/>
          <c:w val="0.62709716929005122"/>
          <c:h val="0.53939553561652354"/>
        </c:manualLayout>
      </c:layout>
      <c:lineChart>
        <c:grouping val="standard"/>
        <c:varyColors val="0"/>
        <c:ser>
          <c:idx val="0"/>
          <c:order val="0"/>
          <c:tx>
            <c:strRef>
              <c:f>'Graphs 2009'!$A$77</c:f>
              <c:strCache>
                <c:ptCount val="1"/>
                <c:pt idx="0">
                  <c:v>Native Plant Cover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'Graphs 2009'!$B$76:$Z$76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2009'!$B$77:$Z$77</c:f>
              <c:numCache>
                <c:formatCode>General</c:formatCode>
                <c:ptCount val="25"/>
                <c:pt idx="0">
                  <c:v>27</c:v>
                </c:pt>
                <c:pt idx="1">
                  <c:v>30</c:v>
                </c:pt>
                <c:pt idx="2">
                  <c:v>38</c:v>
                </c:pt>
                <c:pt idx="3">
                  <c:v>40</c:v>
                </c:pt>
                <c:pt idx="4">
                  <c:v>9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90</c:v>
                </c:pt>
                <c:pt idx="15">
                  <c:v>79</c:v>
                </c:pt>
                <c:pt idx="16">
                  <c:v>100</c:v>
                </c:pt>
                <c:pt idx="17">
                  <c:v>77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65</c:v>
                </c:pt>
                <c:pt idx="23">
                  <c:v>87</c:v>
                </c:pt>
                <c:pt idx="24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6E-3747-9790-3692941BABB3}"/>
            </c:ext>
          </c:extLst>
        </c:ser>
        <c:ser>
          <c:idx val="1"/>
          <c:order val="1"/>
          <c:tx>
            <c:strRef>
              <c:f>'Graphs 2009'!$A$78</c:f>
              <c:strCache>
                <c:ptCount val="1"/>
                <c:pt idx="0">
                  <c:v>Non-Native Plant Cover</c:v>
                </c:pt>
              </c:strCache>
            </c:strRef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'Graphs 2009'!$B$76:$Z$76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2009'!$B$78:$Z$78</c:f>
              <c:numCache>
                <c:formatCode>General</c:formatCode>
                <c:ptCount val="25"/>
                <c:pt idx="0">
                  <c:v>102</c:v>
                </c:pt>
                <c:pt idx="1">
                  <c:v>108</c:v>
                </c:pt>
                <c:pt idx="2">
                  <c:v>100</c:v>
                </c:pt>
                <c:pt idx="3">
                  <c:v>112</c:v>
                </c:pt>
                <c:pt idx="4">
                  <c:v>110</c:v>
                </c:pt>
                <c:pt idx="5">
                  <c:v>116</c:v>
                </c:pt>
                <c:pt idx="6">
                  <c:v>180</c:v>
                </c:pt>
                <c:pt idx="7">
                  <c:v>150</c:v>
                </c:pt>
                <c:pt idx="8">
                  <c:v>190</c:v>
                </c:pt>
                <c:pt idx="9">
                  <c:v>145</c:v>
                </c:pt>
                <c:pt idx="10">
                  <c:v>150</c:v>
                </c:pt>
                <c:pt idx="11">
                  <c:v>175</c:v>
                </c:pt>
                <c:pt idx="12">
                  <c:v>125</c:v>
                </c:pt>
                <c:pt idx="13">
                  <c:v>101</c:v>
                </c:pt>
                <c:pt idx="14">
                  <c:v>51</c:v>
                </c:pt>
                <c:pt idx="15">
                  <c:v>77</c:v>
                </c:pt>
                <c:pt idx="16">
                  <c:v>95</c:v>
                </c:pt>
                <c:pt idx="17">
                  <c:v>66</c:v>
                </c:pt>
                <c:pt idx="18">
                  <c:v>120</c:v>
                </c:pt>
                <c:pt idx="19">
                  <c:v>96</c:v>
                </c:pt>
                <c:pt idx="20">
                  <c:v>115</c:v>
                </c:pt>
                <c:pt idx="21">
                  <c:v>103</c:v>
                </c:pt>
                <c:pt idx="22">
                  <c:v>115</c:v>
                </c:pt>
                <c:pt idx="23">
                  <c:v>61</c:v>
                </c:pt>
                <c:pt idx="24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6E-3747-9790-3692941BABB3}"/>
            </c:ext>
          </c:extLst>
        </c:ser>
        <c:ser>
          <c:idx val="2"/>
          <c:order val="2"/>
          <c:tx>
            <c:strRef>
              <c:f>'Graphs 2009'!$A$79</c:f>
              <c:strCache>
                <c:ptCount val="1"/>
                <c:pt idx="0">
                  <c:v>Bare/Thatch Cover</c:v>
                </c:pt>
              </c:strCache>
            </c:strRef>
          </c:tx>
          <c:spPr>
            <a:ln w="38100">
              <a:solidFill>
                <a:srgbClr val="FF9900"/>
              </a:solidFill>
              <a:prstDash val="solid"/>
            </a:ln>
          </c:spPr>
          <c:marker>
            <c:symbol val="none"/>
          </c:marker>
          <c:cat>
            <c:numRef>
              <c:f>'Graphs 2009'!$B$76:$Z$76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2009'!$B$79:$Z$79</c:f>
              <c:numCache>
                <c:formatCode>General</c:formatCode>
                <c:ptCount val="25"/>
                <c:pt idx="0">
                  <c:v>9</c:v>
                </c:pt>
                <c:pt idx="1">
                  <c:v>13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15</c:v>
                </c:pt>
                <c:pt idx="9">
                  <c:v>0</c:v>
                </c:pt>
                <c:pt idx="10">
                  <c:v>15</c:v>
                </c:pt>
                <c:pt idx="11">
                  <c:v>0</c:v>
                </c:pt>
                <c:pt idx="12">
                  <c:v>2</c:v>
                </c:pt>
                <c:pt idx="13">
                  <c:v>8</c:v>
                </c:pt>
                <c:pt idx="14">
                  <c:v>35</c:v>
                </c:pt>
                <c:pt idx="15">
                  <c:v>11</c:v>
                </c:pt>
                <c:pt idx="16">
                  <c:v>8</c:v>
                </c:pt>
                <c:pt idx="17">
                  <c:v>13</c:v>
                </c:pt>
                <c:pt idx="18">
                  <c:v>0</c:v>
                </c:pt>
                <c:pt idx="19">
                  <c:v>40</c:v>
                </c:pt>
                <c:pt idx="20">
                  <c:v>30</c:v>
                </c:pt>
                <c:pt idx="21">
                  <c:v>7</c:v>
                </c:pt>
                <c:pt idx="22">
                  <c:v>15</c:v>
                </c:pt>
                <c:pt idx="23">
                  <c:v>0</c:v>
                </c:pt>
                <c:pt idx="2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6E-3747-9790-3692941BA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9641296"/>
        <c:axId val="1"/>
      </c:lineChart>
      <c:catAx>
        <c:axId val="1939641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25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Distance Along Transect (m)</a:t>
                </a:r>
              </a:p>
            </c:rich>
          </c:tx>
          <c:layout>
            <c:manualLayout>
              <c:xMode val="edge"/>
              <c:yMode val="edge"/>
              <c:x val="0.28903239353145371"/>
              <c:y val="0.8696995148333731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25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2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25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% Cover</a:t>
                </a:r>
              </a:p>
            </c:rich>
          </c:tx>
          <c:layout>
            <c:manualLayout>
              <c:xMode val="edge"/>
              <c:yMode val="edge"/>
              <c:x val="2.0645161290322581E-2"/>
              <c:y val="0.3818194543863835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39641296"/>
        <c:crosses val="autoZero"/>
        <c:crossBetween val="between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008617475343332"/>
          <c:y val="0.36509167844166179"/>
          <c:w val="0.21827321922654605"/>
          <c:h val="0.2103245538848703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70" b="0" i="0" u="none" strike="noStrike" baseline="0%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%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0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Transect 3 2009</a:t>
            </a:r>
          </a:p>
        </c:rich>
      </c:tx>
      <c:layout>
        <c:manualLayout>
          <c:xMode val="edge"/>
          <c:yMode val="edge"/>
          <c:x val="0.42017933582057032"/>
          <c:y val="3.437500000000000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062700878408459E-2"/>
          <c:y val="0.21249999999999999"/>
          <c:w val="0.64367896371997191"/>
          <c:h val="0.56562500000000004"/>
        </c:manualLayout>
      </c:layout>
      <c:lineChart>
        <c:grouping val="standard"/>
        <c:varyColors val="0"/>
        <c:ser>
          <c:idx val="0"/>
          <c:order val="0"/>
          <c:tx>
            <c:strRef>
              <c:f>'Graphs 2009'!$A$102</c:f>
              <c:strCache>
                <c:ptCount val="1"/>
                <c:pt idx="0">
                  <c:v>Native Plant Cover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'Graphs 2009'!$B$101:$Z$101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2009'!$B$102:$Z$102</c:f>
              <c:numCache>
                <c:formatCode>General</c:formatCode>
                <c:ptCount val="25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7</c:v>
                </c:pt>
                <c:pt idx="6">
                  <c:v>15</c:v>
                </c:pt>
                <c:pt idx="7">
                  <c:v>5</c:v>
                </c:pt>
                <c:pt idx="8">
                  <c:v>13</c:v>
                </c:pt>
                <c:pt idx="9">
                  <c:v>27</c:v>
                </c:pt>
                <c:pt idx="10">
                  <c:v>5</c:v>
                </c:pt>
                <c:pt idx="11">
                  <c:v>0</c:v>
                </c:pt>
                <c:pt idx="12">
                  <c:v>40</c:v>
                </c:pt>
                <c:pt idx="13">
                  <c:v>5</c:v>
                </c:pt>
                <c:pt idx="14">
                  <c:v>5</c:v>
                </c:pt>
                <c:pt idx="15">
                  <c:v>0</c:v>
                </c:pt>
                <c:pt idx="16">
                  <c:v>0</c:v>
                </c:pt>
                <c:pt idx="17">
                  <c:v>3</c:v>
                </c:pt>
                <c:pt idx="18">
                  <c:v>5</c:v>
                </c:pt>
                <c:pt idx="19">
                  <c:v>10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6D-AD4E-A550-E6DB219C28F6}"/>
            </c:ext>
          </c:extLst>
        </c:ser>
        <c:ser>
          <c:idx val="1"/>
          <c:order val="1"/>
          <c:tx>
            <c:strRef>
              <c:f>'Graphs 2009'!$A$103</c:f>
              <c:strCache>
                <c:ptCount val="1"/>
                <c:pt idx="0">
                  <c:v>Non-Native Plant Cover</c:v>
                </c:pt>
              </c:strCache>
            </c:strRef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'Graphs 2009'!$B$101:$Z$101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2009'!$B$103:$Z$103</c:f>
              <c:numCache>
                <c:formatCode>General</c:formatCode>
                <c:ptCount val="25"/>
                <c:pt idx="0">
                  <c:v>150</c:v>
                </c:pt>
                <c:pt idx="1">
                  <c:v>145</c:v>
                </c:pt>
                <c:pt idx="2">
                  <c:v>161</c:v>
                </c:pt>
                <c:pt idx="3">
                  <c:v>130</c:v>
                </c:pt>
                <c:pt idx="4">
                  <c:v>165</c:v>
                </c:pt>
                <c:pt idx="5">
                  <c:v>113</c:v>
                </c:pt>
                <c:pt idx="6">
                  <c:v>90</c:v>
                </c:pt>
                <c:pt idx="7">
                  <c:v>101</c:v>
                </c:pt>
                <c:pt idx="8">
                  <c:v>102</c:v>
                </c:pt>
                <c:pt idx="9">
                  <c:v>95</c:v>
                </c:pt>
                <c:pt idx="10">
                  <c:v>160</c:v>
                </c:pt>
                <c:pt idx="11">
                  <c:v>100</c:v>
                </c:pt>
                <c:pt idx="12">
                  <c:v>85</c:v>
                </c:pt>
                <c:pt idx="13">
                  <c:v>95</c:v>
                </c:pt>
                <c:pt idx="14">
                  <c:v>106</c:v>
                </c:pt>
                <c:pt idx="15">
                  <c:v>90</c:v>
                </c:pt>
                <c:pt idx="16">
                  <c:v>175</c:v>
                </c:pt>
                <c:pt idx="17">
                  <c:v>155</c:v>
                </c:pt>
                <c:pt idx="18">
                  <c:v>92</c:v>
                </c:pt>
                <c:pt idx="19">
                  <c:v>89</c:v>
                </c:pt>
                <c:pt idx="20">
                  <c:v>97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6D-AD4E-A550-E6DB219C28F6}"/>
            </c:ext>
          </c:extLst>
        </c:ser>
        <c:ser>
          <c:idx val="2"/>
          <c:order val="2"/>
          <c:tx>
            <c:strRef>
              <c:f>'Graphs 2009'!$A$104</c:f>
              <c:strCache>
                <c:ptCount val="1"/>
                <c:pt idx="0">
                  <c:v>Bare/Thatch Cover</c:v>
                </c:pt>
              </c:strCache>
            </c:strRef>
          </c:tx>
          <c:spPr>
            <a:ln w="38100">
              <a:solidFill>
                <a:srgbClr val="FF9900"/>
              </a:solidFill>
              <a:prstDash val="solid"/>
            </a:ln>
          </c:spPr>
          <c:marker>
            <c:symbol val="none"/>
          </c:marker>
          <c:cat>
            <c:numRef>
              <c:f>'Graphs 2009'!$B$101:$Z$101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2009'!$B$104:$Z$104</c:f>
              <c:numCache>
                <c:formatCode>General</c:formatCode>
                <c:ptCount val="25"/>
                <c:pt idx="0">
                  <c:v>50</c:v>
                </c:pt>
                <c:pt idx="1">
                  <c:v>65</c:v>
                </c:pt>
                <c:pt idx="2">
                  <c:v>25</c:v>
                </c:pt>
                <c:pt idx="3">
                  <c:v>10</c:v>
                </c:pt>
                <c:pt idx="4">
                  <c:v>24</c:v>
                </c:pt>
                <c:pt idx="5">
                  <c:v>7</c:v>
                </c:pt>
                <c:pt idx="6">
                  <c:v>2</c:v>
                </c:pt>
                <c:pt idx="7">
                  <c:v>5</c:v>
                </c:pt>
                <c:pt idx="8">
                  <c:v>20</c:v>
                </c:pt>
                <c:pt idx="9">
                  <c:v>45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18</c:v>
                </c:pt>
                <c:pt idx="14">
                  <c:v>7</c:v>
                </c:pt>
                <c:pt idx="15">
                  <c:v>25</c:v>
                </c:pt>
                <c:pt idx="16">
                  <c:v>15</c:v>
                </c:pt>
                <c:pt idx="17">
                  <c:v>10</c:v>
                </c:pt>
                <c:pt idx="18">
                  <c:v>19</c:v>
                </c:pt>
                <c:pt idx="19">
                  <c:v>15</c:v>
                </c:pt>
                <c:pt idx="20">
                  <c:v>5</c:v>
                </c:pt>
                <c:pt idx="21">
                  <c:v>10</c:v>
                </c:pt>
                <c:pt idx="22">
                  <c:v>5</c:v>
                </c:pt>
                <c:pt idx="23">
                  <c:v>15</c:v>
                </c:pt>
                <c:pt idx="2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6D-AD4E-A550-E6DB219C2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2049200"/>
        <c:axId val="1"/>
      </c:lineChart>
      <c:catAx>
        <c:axId val="2002049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75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Distance Along Transect (m)</a:t>
                </a:r>
              </a:p>
            </c:rich>
          </c:tx>
          <c:layout>
            <c:manualLayout>
              <c:xMode val="edge"/>
              <c:yMode val="edge"/>
              <c:x val="0.291188141712171"/>
              <c:y val="0.878125000000000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2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75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% Cover</a:t>
                </a:r>
              </a:p>
            </c:rich>
          </c:tx>
          <c:layout>
            <c:manualLayout>
              <c:xMode val="edge"/>
              <c:yMode val="edge"/>
              <c:x val="2.0434227330779056E-2"/>
              <c:y val="0.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02049200"/>
        <c:crosses val="autoZero"/>
        <c:crossBetween val="between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725195088377762"/>
          <c:y val="0.38115929222301209"/>
          <c:w val="0.21133886072247768"/>
          <c:h val="0.209022837670684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30" b="0" i="0" u="none" strike="noStrike" baseline="0%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75" b="0" i="0" u="none" strike="noStrike" baseline="0%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Transect 2 2009</a:t>
            </a:r>
          </a:p>
        </c:rich>
      </c:tx>
      <c:layout>
        <c:manualLayout>
          <c:xMode val="edge"/>
          <c:yMode val="edge"/>
          <c:x val="0.41956296003540094"/>
          <c:y val="3.44827586206896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812220746134909E-2"/>
          <c:y val="0.21316647048649112"/>
          <c:w val="0.64092744646809452"/>
          <c:h val="0.54545538036249197"/>
        </c:manualLayout>
      </c:layout>
      <c:lineChart>
        <c:grouping val="standard"/>
        <c:varyColors val="0"/>
        <c:ser>
          <c:idx val="0"/>
          <c:order val="0"/>
          <c:tx>
            <c:strRef>
              <c:f>'Graphs 2009'!$A$128</c:f>
              <c:strCache>
                <c:ptCount val="1"/>
                <c:pt idx="0">
                  <c:v>Native Plant Cover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'Graphs 2009'!$B$127:$Z$127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2009'!$B$128:$Z$128</c:f>
              <c:numCache>
                <c:formatCode>General</c:formatCode>
                <c:ptCount val="25"/>
                <c:pt idx="0">
                  <c:v>2</c:v>
                </c:pt>
                <c:pt idx="1">
                  <c:v>1</c:v>
                </c:pt>
                <c:pt idx="2">
                  <c:v>85</c:v>
                </c:pt>
                <c:pt idx="3">
                  <c:v>35</c:v>
                </c:pt>
                <c:pt idx="4">
                  <c:v>44</c:v>
                </c:pt>
                <c:pt idx="5">
                  <c:v>76</c:v>
                </c:pt>
                <c:pt idx="6">
                  <c:v>25</c:v>
                </c:pt>
                <c:pt idx="7">
                  <c:v>17</c:v>
                </c:pt>
                <c:pt idx="8">
                  <c:v>29</c:v>
                </c:pt>
                <c:pt idx="9">
                  <c:v>9</c:v>
                </c:pt>
                <c:pt idx="10">
                  <c:v>21</c:v>
                </c:pt>
                <c:pt idx="11">
                  <c:v>8</c:v>
                </c:pt>
                <c:pt idx="12">
                  <c:v>9</c:v>
                </c:pt>
                <c:pt idx="13">
                  <c:v>13</c:v>
                </c:pt>
                <c:pt idx="14">
                  <c:v>25</c:v>
                </c:pt>
                <c:pt idx="15">
                  <c:v>26</c:v>
                </c:pt>
                <c:pt idx="16">
                  <c:v>13</c:v>
                </c:pt>
                <c:pt idx="17">
                  <c:v>15</c:v>
                </c:pt>
                <c:pt idx="18">
                  <c:v>1</c:v>
                </c:pt>
                <c:pt idx="19">
                  <c:v>5</c:v>
                </c:pt>
                <c:pt idx="20">
                  <c:v>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3B-924D-92D9-CBC23CD10A4F}"/>
            </c:ext>
          </c:extLst>
        </c:ser>
        <c:ser>
          <c:idx val="1"/>
          <c:order val="1"/>
          <c:tx>
            <c:strRef>
              <c:f>'Graphs 2009'!$A$129</c:f>
              <c:strCache>
                <c:ptCount val="1"/>
                <c:pt idx="0">
                  <c:v>Non-Native Plant Cover</c:v>
                </c:pt>
              </c:strCache>
            </c:strRef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'Graphs 2009'!$B$127:$Z$127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2009'!$B$129:$Z$129</c:f>
              <c:numCache>
                <c:formatCode>General</c:formatCode>
                <c:ptCount val="25"/>
                <c:pt idx="0">
                  <c:v>120</c:v>
                </c:pt>
                <c:pt idx="1">
                  <c:v>139</c:v>
                </c:pt>
                <c:pt idx="2">
                  <c:v>40</c:v>
                </c:pt>
                <c:pt idx="3">
                  <c:v>79</c:v>
                </c:pt>
                <c:pt idx="4">
                  <c:v>56</c:v>
                </c:pt>
                <c:pt idx="5">
                  <c:v>99</c:v>
                </c:pt>
                <c:pt idx="6">
                  <c:v>118</c:v>
                </c:pt>
                <c:pt idx="7">
                  <c:v>142</c:v>
                </c:pt>
                <c:pt idx="8">
                  <c:v>120</c:v>
                </c:pt>
                <c:pt idx="9">
                  <c:v>108</c:v>
                </c:pt>
                <c:pt idx="10">
                  <c:v>102</c:v>
                </c:pt>
                <c:pt idx="11">
                  <c:v>98</c:v>
                </c:pt>
                <c:pt idx="12">
                  <c:v>121</c:v>
                </c:pt>
                <c:pt idx="13">
                  <c:v>89</c:v>
                </c:pt>
                <c:pt idx="14">
                  <c:v>92</c:v>
                </c:pt>
                <c:pt idx="15">
                  <c:v>90</c:v>
                </c:pt>
                <c:pt idx="16">
                  <c:v>97</c:v>
                </c:pt>
                <c:pt idx="17">
                  <c:v>87</c:v>
                </c:pt>
                <c:pt idx="18">
                  <c:v>81</c:v>
                </c:pt>
                <c:pt idx="19">
                  <c:v>80</c:v>
                </c:pt>
                <c:pt idx="20">
                  <c:v>98</c:v>
                </c:pt>
                <c:pt idx="21">
                  <c:v>102</c:v>
                </c:pt>
                <c:pt idx="22">
                  <c:v>97</c:v>
                </c:pt>
                <c:pt idx="23">
                  <c:v>96</c:v>
                </c:pt>
                <c:pt idx="24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3B-924D-92D9-CBC23CD10A4F}"/>
            </c:ext>
          </c:extLst>
        </c:ser>
        <c:ser>
          <c:idx val="2"/>
          <c:order val="2"/>
          <c:tx>
            <c:strRef>
              <c:f>'Graphs 2009'!$A$130</c:f>
              <c:strCache>
                <c:ptCount val="1"/>
                <c:pt idx="0">
                  <c:v>Bare/Thatch Cover</c:v>
                </c:pt>
              </c:strCache>
            </c:strRef>
          </c:tx>
          <c:spPr>
            <a:ln w="38100">
              <a:solidFill>
                <a:srgbClr val="FF9900"/>
              </a:solidFill>
              <a:prstDash val="solid"/>
            </a:ln>
          </c:spPr>
          <c:marker>
            <c:symbol val="none"/>
          </c:marker>
          <c:cat>
            <c:numRef>
              <c:f>'Graphs 2009'!$B$127:$Z$127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2009'!$B$130:$Z$130</c:f>
              <c:numCache>
                <c:formatCode>General</c:formatCode>
                <c:ptCount val="25"/>
                <c:pt idx="0">
                  <c:v>20</c:v>
                </c:pt>
                <c:pt idx="1">
                  <c:v>8</c:v>
                </c:pt>
                <c:pt idx="2">
                  <c:v>75</c:v>
                </c:pt>
                <c:pt idx="3">
                  <c:v>23</c:v>
                </c:pt>
                <c:pt idx="4">
                  <c:v>36</c:v>
                </c:pt>
                <c:pt idx="5">
                  <c:v>95</c:v>
                </c:pt>
                <c:pt idx="6">
                  <c:v>17</c:v>
                </c:pt>
                <c:pt idx="7">
                  <c:v>3</c:v>
                </c:pt>
                <c:pt idx="8">
                  <c:v>2</c:v>
                </c:pt>
                <c:pt idx="9">
                  <c:v>4</c:v>
                </c:pt>
                <c:pt idx="10">
                  <c:v>7</c:v>
                </c:pt>
                <c:pt idx="11">
                  <c:v>12</c:v>
                </c:pt>
                <c:pt idx="12">
                  <c:v>6</c:v>
                </c:pt>
                <c:pt idx="13">
                  <c:v>22</c:v>
                </c:pt>
                <c:pt idx="14">
                  <c:v>9</c:v>
                </c:pt>
                <c:pt idx="15">
                  <c:v>11</c:v>
                </c:pt>
                <c:pt idx="16">
                  <c:v>8</c:v>
                </c:pt>
                <c:pt idx="17">
                  <c:v>16</c:v>
                </c:pt>
                <c:pt idx="18">
                  <c:v>26</c:v>
                </c:pt>
                <c:pt idx="19">
                  <c:v>25</c:v>
                </c:pt>
                <c:pt idx="20">
                  <c:v>4</c:v>
                </c:pt>
                <c:pt idx="21">
                  <c:v>3</c:v>
                </c:pt>
                <c:pt idx="22">
                  <c:v>8</c:v>
                </c:pt>
                <c:pt idx="23">
                  <c:v>4</c:v>
                </c:pt>
                <c:pt idx="24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3B-924D-92D9-CBC23CD10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7193216"/>
        <c:axId val="1"/>
      </c:lineChart>
      <c:catAx>
        <c:axId val="2027193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75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Distance Along Transect (m)</a:t>
                </a:r>
              </a:p>
            </c:rich>
          </c:tx>
          <c:layout>
            <c:manualLayout>
              <c:xMode val="edge"/>
              <c:yMode val="edge"/>
              <c:x val="0.28957569493002561"/>
              <c:y val="0.877744263158327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75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2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75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% Cover</a:t>
                </a:r>
              </a:p>
            </c:rich>
          </c:tx>
          <c:layout>
            <c:manualLayout>
              <c:xMode val="edge"/>
              <c:yMode val="edge"/>
              <c:x val="2.0592020592020591E-2"/>
              <c:y val="0.3918501880054961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7193216"/>
        <c:crosses val="autoZero"/>
        <c:crossBetween val="between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391250744860328"/>
          <c:y val="0.3770608052098614"/>
          <c:w val="0.21296954753112576"/>
          <c:h val="0.209022837670684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30" b="0" i="0" u="none" strike="noStrike" baseline="0%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75" b="0" i="0" u="none" strike="noStrike" baseline="0%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Transect 1 2009</a:t>
            </a:r>
          </a:p>
        </c:rich>
      </c:tx>
      <c:layout>
        <c:manualLayout>
          <c:xMode val="edge"/>
          <c:yMode val="edge"/>
          <c:x val="0.4186051937306286"/>
          <c:y val="3.437500000000000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191338359145827E-2"/>
          <c:y val="0.21249999999999999"/>
          <c:w val="0.63953569062864712"/>
          <c:h val="0.546875"/>
        </c:manualLayout>
      </c:layout>
      <c:lineChart>
        <c:grouping val="standard"/>
        <c:varyColors val="0"/>
        <c:ser>
          <c:idx val="0"/>
          <c:order val="0"/>
          <c:tx>
            <c:strRef>
              <c:f>'Graphs 2009'!$A$154</c:f>
              <c:strCache>
                <c:ptCount val="1"/>
                <c:pt idx="0">
                  <c:v>Native Plant Cover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'Graphs 2009'!$B$153:$Z$153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2009'!$B$154:$Z$154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</c:v>
                </c:pt>
                <c:pt idx="12">
                  <c:v>60</c:v>
                </c:pt>
                <c:pt idx="13">
                  <c:v>45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65</c:v>
                </c:pt>
                <c:pt idx="21">
                  <c:v>100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1C-AD4D-B661-583FDEE6E8B2}"/>
            </c:ext>
          </c:extLst>
        </c:ser>
        <c:ser>
          <c:idx val="1"/>
          <c:order val="1"/>
          <c:tx>
            <c:strRef>
              <c:f>'Graphs 2009'!$A$155</c:f>
              <c:strCache>
                <c:ptCount val="1"/>
                <c:pt idx="0">
                  <c:v>Non-Native Plant Cover</c:v>
                </c:pt>
              </c:strCache>
            </c:strRef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'Graphs 2009'!$B$153:$Z$153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2009'!$B$155:$Z$155</c:f>
              <c:numCache>
                <c:formatCode>General</c:formatCode>
                <c:ptCount val="25"/>
                <c:pt idx="0">
                  <c:v>100</c:v>
                </c:pt>
                <c:pt idx="1">
                  <c:v>180</c:v>
                </c:pt>
                <c:pt idx="2">
                  <c:v>176</c:v>
                </c:pt>
                <c:pt idx="3">
                  <c:v>202</c:v>
                </c:pt>
                <c:pt idx="4">
                  <c:v>148</c:v>
                </c:pt>
                <c:pt idx="5">
                  <c:v>205</c:v>
                </c:pt>
                <c:pt idx="6">
                  <c:v>161</c:v>
                </c:pt>
                <c:pt idx="7">
                  <c:v>98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40</c:v>
                </c:pt>
                <c:pt idx="13">
                  <c:v>85</c:v>
                </c:pt>
                <c:pt idx="14">
                  <c:v>102</c:v>
                </c:pt>
                <c:pt idx="15">
                  <c:v>100</c:v>
                </c:pt>
                <c:pt idx="16">
                  <c:v>170</c:v>
                </c:pt>
                <c:pt idx="17">
                  <c:v>113</c:v>
                </c:pt>
                <c:pt idx="18">
                  <c:v>110</c:v>
                </c:pt>
                <c:pt idx="19">
                  <c:v>101</c:v>
                </c:pt>
                <c:pt idx="20">
                  <c:v>85</c:v>
                </c:pt>
                <c:pt idx="21">
                  <c:v>80</c:v>
                </c:pt>
                <c:pt idx="22">
                  <c:v>100</c:v>
                </c:pt>
                <c:pt idx="23">
                  <c:v>147</c:v>
                </c:pt>
                <c:pt idx="24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1C-AD4D-B661-583FDEE6E8B2}"/>
            </c:ext>
          </c:extLst>
        </c:ser>
        <c:ser>
          <c:idx val="2"/>
          <c:order val="2"/>
          <c:tx>
            <c:strRef>
              <c:f>'Graphs 2009'!$A$156</c:f>
              <c:strCache>
                <c:ptCount val="1"/>
                <c:pt idx="0">
                  <c:v>Bare/Thatch Cover</c:v>
                </c:pt>
              </c:strCache>
            </c:strRef>
          </c:tx>
          <c:spPr>
            <a:ln w="38100">
              <a:solidFill>
                <a:srgbClr val="FF9900"/>
              </a:solidFill>
              <a:prstDash val="solid"/>
            </a:ln>
          </c:spPr>
          <c:marker>
            <c:symbol val="none"/>
          </c:marker>
          <c:cat>
            <c:numRef>
              <c:f>'Graphs 2009'!$B$153:$Z$153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2009'!$B$156:$Z$156</c:f>
              <c:numCache>
                <c:formatCode>General</c:formatCode>
                <c:ptCount val="25"/>
                <c:pt idx="0">
                  <c:v>108</c:v>
                </c:pt>
                <c:pt idx="1">
                  <c:v>81</c:v>
                </c:pt>
                <c:pt idx="2">
                  <c:v>92</c:v>
                </c:pt>
                <c:pt idx="3">
                  <c:v>85</c:v>
                </c:pt>
                <c:pt idx="4">
                  <c:v>85</c:v>
                </c:pt>
                <c:pt idx="5">
                  <c:v>75</c:v>
                </c:pt>
                <c:pt idx="6">
                  <c:v>20</c:v>
                </c:pt>
                <c:pt idx="7">
                  <c:v>33</c:v>
                </c:pt>
                <c:pt idx="8">
                  <c:v>25</c:v>
                </c:pt>
                <c:pt idx="9">
                  <c:v>10</c:v>
                </c:pt>
                <c:pt idx="10">
                  <c:v>12</c:v>
                </c:pt>
                <c:pt idx="11">
                  <c:v>26</c:v>
                </c:pt>
                <c:pt idx="12">
                  <c:v>11</c:v>
                </c:pt>
                <c:pt idx="13">
                  <c:v>36</c:v>
                </c:pt>
                <c:pt idx="14">
                  <c:v>19</c:v>
                </c:pt>
                <c:pt idx="15">
                  <c:v>12</c:v>
                </c:pt>
                <c:pt idx="16">
                  <c:v>25</c:v>
                </c:pt>
                <c:pt idx="17">
                  <c:v>21</c:v>
                </c:pt>
                <c:pt idx="18">
                  <c:v>30</c:v>
                </c:pt>
                <c:pt idx="19">
                  <c:v>14</c:v>
                </c:pt>
                <c:pt idx="20">
                  <c:v>0</c:v>
                </c:pt>
                <c:pt idx="21">
                  <c:v>0</c:v>
                </c:pt>
                <c:pt idx="22">
                  <c:v>13</c:v>
                </c:pt>
                <c:pt idx="23">
                  <c:v>15</c:v>
                </c:pt>
                <c:pt idx="24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1C-AD4D-B661-583FDEE6E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7080560"/>
        <c:axId val="1"/>
      </c:lineChart>
      <c:catAx>
        <c:axId val="2027080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75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Distance Along Transect (m)</a:t>
                </a:r>
              </a:p>
            </c:rich>
          </c:tx>
          <c:layout>
            <c:manualLayout>
              <c:xMode val="edge"/>
              <c:yMode val="edge"/>
              <c:x val="0.28811410201631771"/>
              <c:y val="0.878125000000000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75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2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75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% Cover</a:t>
                </a:r>
              </a:p>
            </c:rich>
          </c:tx>
          <c:layout>
            <c:manualLayout>
              <c:xMode val="edge"/>
              <c:yMode val="edge"/>
              <c:x val="2.0671834625322998E-2"/>
              <c:y val="0.39062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7080560"/>
        <c:crosses val="autoZero"/>
        <c:crossBetween val="between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281477095503591"/>
          <c:y val="0.37552213186379263"/>
          <c:w val="0.21396024063372956"/>
          <c:h val="0.2081698774462328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30" b="0" i="0" u="none" strike="noStrike" baseline="0%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75" b="0" i="0" u="none" strike="noStrike" baseline="0%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Campus Lagoon Native Cover</a:t>
            </a:r>
          </a:p>
        </c:rich>
      </c:tx>
      <c:layout>
        <c:manualLayout>
          <c:xMode val="edge"/>
          <c:yMode val="edge"/>
          <c:x val="0.19210525722911245"/>
          <c:y val="3.780096979402998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1578947368421053"/>
          <c:y val="0.22680488484242389"/>
          <c:w val="0.60789473684210527"/>
          <c:h val="0.408936080246188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'Graphs 2009'!$B$179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'Graphs 2009'!$D$180:$D$186</c:f>
                <c:numCache>
                  <c:formatCode>General</c:formatCode>
                  <c:ptCount val="7"/>
                  <c:pt idx="0">
                    <c:v>4.8744640731058837</c:v>
                  </c:pt>
                  <c:pt idx="1">
                    <c:v>6.0022218108519336</c:v>
                  </c:pt>
                  <c:pt idx="2">
                    <c:v>2.208377986969924</c:v>
                  </c:pt>
                  <c:pt idx="3">
                    <c:v>7.2517308278782648</c:v>
                  </c:pt>
                  <c:pt idx="4">
                    <c:v>2.2744376594373099</c:v>
                  </c:pt>
                  <c:pt idx="5">
                    <c:v>5.7120690938864991</c:v>
                  </c:pt>
                  <c:pt idx="6">
                    <c:v>5.9729724593371429</c:v>
                  </c:pt>
                </c:numCache>
              </c:numRef>
            </c:plus>
            <c:minus>
              <c:numRef>
                <c:f>'Graphs 2009'!$D$180:$D$186</c:f>
                <c:numCache>
                  <c:formatCode>General</c:formatCode>
                  <c:ptCount val="7"/>
                  <c:pt idx="0">
                    <c:v>4.8744640731058837</c:v>
                  </c:pt>
                  <c:pt idx="1">
                    <c:v>6.0022218108519336</c:v>
                  </c:pt>
                  <c:pt idx="2">
                    <c:v>2.208377986969924</c:v>
                  </c:pt>
                  <c:pt idx="3">
                    <c:v>7.2517308278782648</c:v>
                  </c:pt>
                  <c:pt idx="4">
                    <c:v>2.2744376594373099</c:v>
                  </c:pt>
                  <c:pt idx="5">
                    <c:v>5.7120690938864991</c:v>
                  </c:pt>
                  <c:pt idx="6">
                    <c:v>5.9729724593371429</c:v>
                  </c:pt>
                </c:numCache>
              </c:numRef>
            </c:minus>
            <c:spPr>
              <a:ln w="12700">
                <a:solidFill>
                  <a:srgbClr val="000000"/>
                </a:solidFill>
                <a:prstDash val="solid"/>
              </a:ln>
            </c:spPr>
          </c:errBars>
          <c:cat>
            <c:numRef>
              <c:f>'Graphs 2009'!$A$180:$A$186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'Graphs 2009'!$B$180:$B$186</c:f>
              <c:numCache>
                <c:formatCode>General</c:formatCode>
                <c:ptCount val="7"/>
                <c:pt idx="0">
                  <c:v>11.52</c:v>
                </c:pt>
                <c:pt idx="1">
                  <c:v>30.4</c:v>
                </c:pt>
                <c:pt idx="2">
                  <c:v>2.48</c:v>
                </c:pt>
                <c:pt idx="3">
                  <c:v>20.239999999999998</c:v>
                </c:pt>
                <c:pt idx="4">
                  <c:v>6.08</c:v>
                </c:pt>
                <c:pt idx="5">
                  <c:v>28.88</c:v>
                </c:pt>
                <c:pt idx="6">
                  <c:v>28.08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9F-5540-95BF-0DE426529C84}"/>
            </c:ext>
          </c:extLst>
        </c:ser>
        <c:ser>
          <c:idx val="1"/>
          <c:order val="1"/>
          <c:tx>
            <c:strRef>
              <c:f>'Graphs 2009'!$C$179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'Graphs 2009'!$E$180:$E$186</c:f>
                <c:numCache>
                  <c:formatCode>General</c:formatCode>
                  <c:ptCount val="7"/>
                  <c:pt idx="0">
                    <c:v>5.2794949253377137</c:v>
                  </c:pt>
                  <c:pt idx="1">
                    <c:v>4.4628540942615036</c:v>
                  </c:pt>
                  <c:pt idx="2">
                    <c:v>2.3137271518771039</c:v>
                  </c:pt>
                  <c:pt idx="3">
                    <c:v>7.141960515152685</c:v>
                  </c:pt>
                  <c:pt idx="4">
                    <c:v>5.3313788085259892</c:v>
                  </c:pt>
                  <c:pt idx="5">
                    <c:v>6.0769839010263418</c:v>
                  </c:pt>
                  <c:pt idx="6">
                    <c:v>3.324655370611115</c:v>
                  </c:pt>
                </c:numCache>
              </c:numRef>
            </c:plus>
            <c:minus>
              <c:numRef>
                <c:f>'Graphs 2009'!$E$180:$E$186</c:f>
                <c:numCache>
                  <c:formatCode>General</c:formatCode>
                  <c:ptCount val="7"/>
                  <c:pt idx="0">
                    <c:v>5.2794949253377137</c:v>
                  </c:pt>
                  <c:pt idx="1">
                    <c:v>4.4628540942615036</c:v>
                  </c:pt>
                  <c:pt idx="2">
                    <c:v>2.3137271518771039</c:v>
                  </c:pt>
                  <c:pt idx="3">
                    <c:v>7.141960515152685</c:v>
                  </c:pt>
                  <c:pt idx="4">
                    <c:v>5.3313788085259892</c:v>
                  </c:pt>
                  <c:pt idx="5">
                    <c:v>6.0769839010263418</c:v>
                  </c:pt>
                  <c:pt idx="6">
                    <c:v>3.324655370611115</c:v>
                  </c:pt>
                </c:numCache>
              </c:numRef>
            </c:minus>
            <c:spPr>
              <a:ln w="12700">
                <a:solidFill>
                  <a:srgbClr val="000000"/>
                </a:solidFill>
                <a:prstDash val="solid"/>
              </a:ln>
            </c:spPr>
          </c:errBars>
          <c:cat>
            <c:numRef>
              <c:f>'Graphs 2009'!$A$180:$A$186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'Graphs 2009'!$C$180:$C$186</c:f>
              <c:numCache>
                <c:formatCode>General</c:formatCode>
                <c:ptCount val="7"/>
                <c:pt idx="0">
                  <c:v>5.48</c:v>
                </c:pt>
                <c:pt idx="1">
                  <c:v>18.48</c:v>
                </c:pt>
                <c:pt idx="2">
                  <c:v>2.56</c:v>
                </c:pt>
                <c:pt idx="3">
                  <c:v>25.4</c:v>
                </c:pt>
                <c:pt idx="4">
                  <c:v>23.04</c:v>
                </c:pt>
                <c:pt idx="5">
                  <c:v>30.08</c:v>
                </c:pt>
                <c:pt idx="6">
                  <c:v>15.2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9F-5540-95BF-0DE426529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3534496"/>
        <c:axId val="1"/>
      </c:barChart>
      <c:catAx>
        <c:axId val="2093534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Transect</a:t>
                </a:r>
              </a:p>
            </c:rich>
          </c:tx>
          <c:layout>
            <c:manualLayout>
              <c:xMode val="edge"/>
              <c:yMode val="edge"/>
              <c:x val="0.44210536987597576"/>
              <c:y val="0.869418746385515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80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% Cover</a:t>
                </a:r>
              </a:p>
            </c:rich>
          </c:tx>
          <c:layout>
            <c:manualLayout>
              <c:xMode val="edge"/>
              <c:yMode val="edge"/>
              <c:x val="4.2105369875975802E-2"/>
              <c:y val="0.3367708527959428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93534496"/>
        <c:crosses val="autoZero"/>
        <c:crossBetween val="between"/>
        <c:majorUnit val="3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590017499259045"/>
          <c:y val="0.34071889161462815"/>
          <c:w val="0.11282411043802924"/>
          <c:h val="0.1460223821205549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%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%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orientation="portrait"/>
  </c:printSettings>
</c:chartSpace>
</file>

<file path=xl/charts/chart54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Campus Lagoon Non-Native Cover</a:t>
            </a:r>
          </a:p>
        </c:rich>
      </c:tx>
      <c:layout>
        <c:manualLayout>
          <c:xMode val="edge"/>
          <c:yMode val="edge"/>
          <c:x val="0.14766839378238342"/>
          <c:y val="3.78006872852233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984455958549222"/>
          <c:y val="0.22680488484242389"/>
          <c:w val="0.61658031088082899"/>
          <c:h val="0.408936080246188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'Graphs 2009'!$B$207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'Graphs 2009'!$D$208:$D$214</c:f>
                <c:numCache>
                  <c:formatCode>General</c:formatCode>
                  <c:ptCount val="7"/>
                  <c:pt idx="0">
                    <c:v>10.024722772559185</c:v>
                  </c:pt>
                  <c:pt idx="1">
                    <c:v>5.0807873405605175</c:v>
                  </c:pt>
                  <c:pt idx="2">
                    <c:v>7.9795405047325065</c:v>
                  </c:pt>
                  <c:pt idx="3">
                    <c:v>7.5674125917207222</c:v>
                  </c:pt>
                  <c:pt idx="4">
                    <c:v>4.0219066788444184</c:v>
                  </c:pt>
                  <c:pt idx="5">
                    <c:v>5.1835894899191253</c:v>
                  </c:pt>
                  <c:pt idx="6">
                    <c:v>4.8512266490033245</c:v>
                  </c:pt>
                </c:numCache>
              </c:numRef>
            </c:plus>
            <c:minus>
              <c:numRef>
                <c:f>'Graphs 2009'!$D$208:$D$214</c:f>
                <c:numCache>
                  <c:formatCode>General</c:formatCode>
                  <c:ptCount val="7"/>
                  <c:pt idx="0">
                    <c:v>10.024722772559185</c:v>
                  </c:pt>
                  <c:pt idx="1">
                    <c:v>5.0807873405605175</c:v>
                  </c:pt>
                  <c:pt idx="2">
                    <c:v>7.9795405047325065</c:v>
                  </c:pt>
                  <c:pt idx="3">
                    <c:v>7.5674125917207222</c:v>
                  </c:pt>
                  <c:pt idx="4">
                    <c:v>4.0219066788444184</c:v>
                  </c:pt>
                  <c:pt idx="5">
                    <c:v>5.1835894899191253</c:v>
                  </c:pt>
                  <c:pt idx="6">
                    <c:v>4.8512266490033245</c:v>
                  </c:pt>
                </c:numCache>
              </c:numRef>
            </c:minus>
            <c:spPr>
              <a:ln w="12700">
                <a:solidFill>
                  <a:srgbClr val="000000"/>
                </a:solidFill>
                <a:prstDash val="solid"/>
              </a:ln>
            </c:spPr>
          </c:errBars>
          <c:cat>
            <c:numRef>
              <c:f>'Graphs 2009'!$A$208:$A$214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'Graphs 2009'!$B$208:$B$214</c:f>
              <c:numCache>
                <c:formatCode>General</c:formatCode>
                <c:ptCount val="7"/>
                <c:pt idx="0">
                  <c:v>155.28</c:v>
                </c:pt>
                <c:pt idx="1">
                  <c:v>102.88</c:v>
                </c:pt>
                <c:pt idx="2">
                  <c:v>109.08</c:v>
                </c:pt>
                <c:pt idx="3">
                  <c:v>87.68</c:v>
                </c:pt>
                <c:pt idx="4">
                  <c:v>88.32</c:v>
                </c:pt>
                <c:pt idx="5">
                  <c:v>99.64</c:v>
                </c:pt>
                <c:pt idx="6">
                  <c:v>97.12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C1-CE4E-B4F4-EB90013D6C15}"/>
            </c:ext>
          </c:extLst>
        </c:ser>
        <c:ser>
          <c:idx val="1"/>
          <c:order val="1"/>
          <c:tx>
            <c:strRef>
              <c:f>'Graphs 2009'!$C$207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'Graphs 2009'!$E$208:$E$214</c:f>
                <c:numCache>
                  <c:formatCode>General</c:formatCode>
                  <c:ptCount val="7"/>
                  <c:pt idx="0">
                    <c:v>8.2935718079325333</c:v>
                  </c:pt>
                  <c:pt idx="1">
                    <c:v>4.4940256637748162</c:v>
                  </c:pt>
                  <c:pt idx="2">
                    <c:v>5.8446784913001526</c:v>
                  </c:pt>
                  <c:pt idx="3">
                    <c:v>7.3226771060862728</c:v>
                  </c:pt>
                  <c:pt idx="4">
                    <c:v>2.0206599581984763</c:v>
                  </c:pt>
                  <c:pt idx="5">
                    <c:v>4.5770004733813732</c:v>
                  </c:pt>
                  <c:pt idx="6">
                    <c:v>3.64550865220937</c:v>
                  </c:pt>
                </c:numCache>
              </c:numRef>
            </c:plus>
            <c:minus>
              <c:numRef>
                <c:f>'Graphs 2009'!$E$208:$E$214</c:f>
                <c:numCache>
                  <c:formatCode>General</c:formatCode>
                  <c:ptCount val="7"/>
                  <c:pt idx="0">
                    <c:v>8.2935718079325333</c:v>
                  </c:pt>
                  <c:pt idx="1">
                    <c:v>4.4940256637748162</c:v>
                  </c:pt>
                  <c:pt idx="2">
                    <c:v>5.8446784913001526</c:v>
                  </c:pt>
                  <c:pt idx="3">
                    <c:v>7.3226771060862728</c:v>
                  </c:pt>
                  <c:pt idx="4">
                    <c:v>2.0206599581984763</c:v>
                  </c:pt>
                  <c:pt idx="5">
                    <c:v>4.5770004733813732</c:v>
                  </c:pt>
                  <c:pt idx="6">
                    <c:v>3.64550865220937</c:v>
                  </c:pt>
                </c:numCache>
              </c:numRef>
            </c:minus>
            <c:spPr>
              <a:ln w="12700">
                <a:solidFill>
                  <a:srgbClr val="000000"/>
                </a:solidFill>
                <a:prstDash val="solid"/>
              </a:ln>
            </c:spPr>
          </c:errBars>
          <c:cat>
            <c:numRef>
              <c:f>'Graphs 2009'!$A$208:$A$214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'Graphs 2009'!$C$208:$C$214</c:f>
              <c:numCache>
                <c:formatCode>General</c:formatCode>
                <c:ptCount val="7"/>
                <c:pt idx="0">
                  <c:v>120.2</c:v>
                </c:pt>
                <c:pt idx="1">
                  <c:v>97.64</c:v>
                </c:pt>
                <c:pt idx="2">
                  <c:v>117.44</c:v>
                </c:pt>
                <c:pt idx="3">
                  <c:v>112.96</c:v>
                </c:pt>
                <c:pt idx="4">
                  <c:v>11.08</c:v>
                </c:pt>
                <c:pt idx="5">
                  <c:v>115.16</c:v>
                </c:pt>
                <c:pt idx="6">
                  <c:v>109.08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C1-CE4E-B4F4-EB90013D6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3334512"/>
        <c:axId val="1"/>
      </c:barChart>
      <c:catAx>
        <c:axId val="2093334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Transect</a:t>
                </a:r>
              </a:p>
            </c:rich>
          </c:tx>
          <c:layout>
            <c:manualLayout>
              <c:xMode val="edge"/>
              <c:yMode val="edge"/>
              <c:x val="0.44300518134715028"/>
              <c:y val="0.86941869379729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80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% Cover</a:t>
                </a:r>
              </a:p>
            </c:rich>
          </c:tx>
          <c:layout>
            <c:manualLayout>
              <c:xMode val="edge"/>
              <c:yMode val="edge"/>
              <c:x val="4.145077720207254E-2"/>
              <c:y val="0.3367708417891062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93334512"/>
        <c:crosses val="autoZero"/>
        <c:crossBetween val="between"/>
        <c:majorUnit val="3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070892640604124"/>
          <c:y val="0.34081874187766936"/>
          <c:w val="0.11145870989430751"/>
          <c:h val="0.1479870852889880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%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%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5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Campus Lagoon Bare/Thatch Cover</a:t>
            </a:r>
          </a:p>
        </c:rich>
      </c:tx>
      <c:layout>
        <c:manualLayout>
          <c:xMode val="edge"/>
          <c:yMode val="edge"/>
          <c:x val="0.14359001278686317"/>
          <c:y val="4.46735395189003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769282775647976"/>
          <c:y val="0.22680488484242389"/>
          <c:w val="0.62051437428479139"/>
          <c:h val="0.408936080246188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'Graphs 2009'!$B$235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'Graphs 2009'!$D$236:$D$242</c:f>
                <c:numCache>
                  <c:formatCode>General</c:formatCode>
                  <c:ptCount val="7"/>
                  <c:pt idx="0">
                    <c:v>3.9202550937407126</c:v>
                  </c:pt>
                  <c:pt idx="1">
                    <c:v>3.3198795158860812</c:v>
                  </c:pt>
                  <c:pt idx="2">
                    <c:v>4.2718926328580249</c:v>
                  </c:pt>
                  <c:pt idx="3">
                    <c:v>1.2869602428461675</c:v>
                  </c:pt>
                  <c:pt idx="4">
                    <c:v>4.0738515764159438</c:v>
                  </c:pt>
                  <c:pt idx="5">
                    <c:v>2.7859648238985359</c:v>
                  </c:pt>
                  <c:pt idx="6">
                    <c:v>2.1097235205906326</c:v>
                  </c:pt>
                </c:numCache>
              </c:numRef>
            </c:plus>
            <c:minus>
              <c:numRef>
                <c:f>'Graphs 2009'!$D$236:$D$242</c:f>
                <c:numCache>
                  <c:formatCode>General</c:formatCode>
                  <c:ptCount val="7"/>
                  <c:pt idx="0">
                    <c:v>3.9202550937407126</c:v>
                  </c:pt>
                  <c:pt idx="1">
                    <c:v>3.3198795158860812</c:v>
                  </c:pt>
                  <c:pt idx="2">
                    <c:v>4.2718926328580249</c:v>
                  </c:pt>
                  <c:pt idx="3">
                    <c:v>1.2869602428461675</c:v>
                  </c:pt>
                  <c:pt idx="4">
                    <c:v>4.0738515764159438</c:v>
                  </c:pt>
                  <c:pt idx="5">
                    <c:v>2.7859648238985359</c:v>
                  </c:pt>
                  <c:pt idx="6">
                    <c:v>2.1097235205906326</c:v>
                  </c:pt>
                </c:numCache>
              </c:numRef>
            </c:minus>
            <c:spPr>
              <a:ln w="12700">
                <a:solidFill>
                  <a:srgbClr val="000000"/>
                </a:solidFill>
                <a:prstDash val="solid"/>
              </a:ln>
            </c:spPr>
          </c:errBars>
          <c:cat>
            <c:numRef>
              <c:f>'Graphs 2009'!$A$236:$A$242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'Graphs 2009'!$B$236:$B$242</c:f>
              <c:numCache>
                <c:formatCode>General</c:formatCode>
                <c:ptCount val="7"/>
                <c:pt idx="0">
                  <c:v>15.72</c:v>
                </c:pt>
                <c:pt idx="1">
                  <c:v>28.04</c:v>
                </c:pt>
                <c:pt idx="2">
                  <c:v>40.32</c:v>
                </c:pt>
                <c:pt idx="3">
                  <c:v>3.36</c:v>
                </c:pt>
                <c:pt idx="4">
                  <c:v>15.64</c:v>
                </c:pt>
                <c:pt idx="5">
                  <c:v>7.04</c:v>
                </c:pt>
                <c:pt idx="6">
                  <c:v>4.24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AF-994A-B5C9-94DD8F0E6CFB}"/>
            </c:ext>
          </c:extLst>
        </c:ser>
        <c:ser>
          <c:idx val="1"/>
          <c:order val="1"/>
          <c:tx>
            <c:strRef>
              <c:f>'Graphs 2009'!$C$235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'Graphs 2009'!$E$236:$E$242</c:f>
                <c:numCache>
                  <c:formatCode>General</c:formatCode>
                  <c:ptCount val="7"/>
                  <c:pt idx="0">
                    <c:v>6.4611866815108616</c:v>
                  </c:pt>
                  <c:pt idx="1">
                    <c:v>4.4150802182217861</c:v>
                  </c:pt>
                  <c:pt idx="2">
                    <c:v>3.2710446853158905</c:v>
                  </c:pt>
                  <c:pt idx="3">
                    <c:v>2.2136847110643378</c:v>
                  </c:pt>
                  <c:pt idx="4">
                    <c:v>3.6317672465802824</c:v>
                  </c:pt>
                  <c:pt idx="5">
                    <c:v>2.1323852059763189</c:v>
                  </c:pt>
                  <c:pt idx="6">
                    <c:v>0.84797798713567263</c:v>
                  </c:pt>
                </c:numCache>
              </c:numRef>
            </c:plus>
            <c:minus>
              <c:numRef>
                <c:f>'Graphs 2009'!$E$236:$E$242</c:f>
                <c:numCache>
                  <c:formatCode>General</c:formatCode>
                  <c:ptCount val="7"/>
                  <c:pt idx="0">
                    <c:v>6.4611866815108616</c:v>
                  </c:pt>
                  <c:pt idx="1">
                    <c:v>4.4150802182217861</c:v>
                  </c:pt>
                  <c:pt idx="2">
                    <c:v>3.2710446853158905</c:v>
                  </c:pt>
                  <c:pt idx="3">
                    <c:v>2.2136847110643378</c:v>
                  </c:pt>
                  <c:pt idx="4">
                    <c:v>3.6317672465802824</c:v>
                  </c:pt>
                  <c:pt idx="5">
                    <c:v>2.1323852059763189</c:v>
                  </c:pt>
                  <c:pt idx="6">
                    <c:v>0.84797798713567263</c:v>
                  </c:pt>
                </c:numCache>
              </c:numRef>
            </c:minus>
            <c:spPr>
              <a:ln w="12700">
                <a:solidFill>
                  <a:srgbClr val="000000"/>
                </a:solidFill>
                <a:prstDash val="solid"/>
              </a:ln>
            </c:spPr>
          </c:errBars>
          <c:cat>
            <c:numRef>
              <c:f>'Graphs 2009'!$A$236:$A$242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'Graphs 2009'!$C$236:$C$242</c:f>
              <c:numCache>
                <c:formatCode>General</c:formatCode>
                <c:ptCount val="7"/>
                <c:pt idx="0">
                  <c:v>36.44</c:v>
                </c:pt>
                <c:pt idx="1">
                  <c:v>18.36</c:v>
                </c:pt>
                <c:pt idx="2">
                  <c:v>17.079999999999998</c:v>
                </c:pt>
                <c:pt idx="3">
                  <c:v>9.48</c:v>
                </c:pt>
                <c:pt idx="4">
                  <c:v>88.08</c:v>
                </c:pt>
                <c:pt idx="5">
                  <c:v>7.48</c:v>
                </c:pt>
                <c:pt idx="6">
                  <c:v>4.68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AF-994A-B5C9-94DD8F0E6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3710656"/>
        <c:axId val="1"/>
      </c:barChart>
      <c:catAx>
        <c:axId val="2093710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Transect</a:t>
                </a:r>
              </a:p>
            </c:rich>
          </c:tx>
          <c:layout>
            <c:manualLayout>
              <c:xMode val="edge"/>
              <c:yMode val="edge"/>
              <c:x val="0.4435908203782219"/>
              <c:y val="0.86941869379729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80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% Cover</a:t>
                </a:r>
              </a:p>
            </c:rich>
          </c:tx>
          <c:layout>
            <c:manualLayout>
              <c:xMode val="edge"/>
              <c:yMode val="edge"/>
              <c:x val="4.1025641025641026E-2"/>
              <c:y val="0.3367708417891062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93710656"/>
        <c:crosses val="autoZero"/>
        <c:crossBetween val="between"/>
        <c:majorUnit val="3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241268615846722"/>
          <c:y val="0.34081874187766936"/>
          <c:w val="0.11009523653086815"/>
          <c:h val="0.1479870852889880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%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%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6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75" b="1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Transect 1 2008</a:t>
            </a:r>
          </a:p>
        </c:rich>
      </c:tx>
      <c:layout>
        <c:manualLayout>
          <c:xMode val="edge"/>
          <c:yMode val="edge"/>
          <c:x val="0.39669464870610183"/>
          <c:y val="3.952569169960474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429765614675085"/>
          <c:y val="0.22924945430122573"/>
          <c:w val="0.5247939178657649"/>
          <c:h val="0.50592983018201543"/>
        </c:manualLayout>
      </c:layout>
      <c:lineChart>
        <c:grouping val="standard"/>
        <c:varyColors val="0"/>
        <c:ser>
          <c:idx val="0"/>
          <c:order val="0"/>
          <c:tx>
            <c:strRef>
              <c:f>'Graphs 2008'!$A$3</c:f>
              <c:strCache>
                <c:ptCount val="1"/>
                <c:pt idx="0">
                  <c:v>Native Plant Cover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'Graphs 2008'!$B$2:$Z$2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2008'!$B$3:$Z$3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</c:v>
                </c:pt>
                <c:pt idx="12">
                  <c:v>90</c:v>
                </c:pt>
                <c:pt idx="13">
                  <c:v>23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25</c:v>
                </c:pt>
                <c:pt idx="19">
                  <c:v>7</c:v>
                </c:pt>
                <c:pt idx="20">
                  <c:v>50</c:v>
                </c:pt>
                <c:pt idx="21">
                  <c:v>75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B4-A84E-97C7-46BB6E29D3C0}"/>
            </c:ext>
          </c:extLst>
        </c:ser>
        <c:ser>
          <c:idx val="1"/>
          <c:order val="1"/>
          <c:tx>
            <c:strRef>
              <c:f>'Graphs 2008'!$A$4</c:f>
              <c:strCache>
                <c:ptCount val="1"/>
                <c:pt idx="0">
                  <c:v>Non-Native Plant Cover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'Graphs 2008'!$B$2:$Z$2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2008'!$B$4:$Z$4</c:f>
              <c:numCache>
                <c:formatCode>General</c:formatCode>
                <c:ptCount val="25"/>
                <c:pt idx="0">
                  <c:v>118</c:v>
                </c:pt>
                <c:pt idx="1">
                  <c:v>250</c:v>
                </c:pt>
                <c:pt idx="2">
                  <c:v>209</c:v>
                </c:pt>
                <c:pt idx="3">
                  <c:v>195</c:v>
                </c:pt>
                <c:pt idx="4">
                  <c:v>172</c:v>
                </c:pt>
                <c:pt idx="5">
                  <c:v>240</c:v>
                </c:pt>
                <c:pt idx="6">
                  <c:v>188</c:v>
                </c:pt>
                <c:pt idx="7">
                  <c:v>165</c:v>
                </c:pt>
                <c:pt idx="8">
                  <c:v>128</c:v>
                </c:pt>
                <c:pt idx="9">
                  <c:v>125</c:v>
                </c:pt>
                <c:pt idx="10">
                  <c:v>102</c:v>
                </c:pt>
                <c:pt idx="11">
                  <c:v>132</c:v>
                </c:pt>
                <c:pt idx="12">
                  <c:v>65</c:v>
                </c:pt>
                <c:pt idx="13">
                  <c:v>77</c:v>
                </c:pt>
                <c:pt idx="14">
                  <c:v>120</c:v>
                </c:pt>
                <c:pt idx="15">
                  <c:v>160</c:v>
                </c:pt>
                <c:pt idx="16">
                  <c:v>218</c:v>
                </c:pt>
                <c:pt idx="17">
                  <c:v>168</c:v>
                </c:pt>
                <c:pt idx="18">
                  <c:v>155</c:v>
                </c:pt>
                <c:pt idx="19">
                  <c:v>145</c:v>
                </c:pt>
                <c:pt idx="20">
                  <c:v>132</c:v>
                </c:pt>
                <c:pt idx="21">
                  <c:v>73</c:v>
                </c:pt>
                <c:pt idx="22">
                  <c:v>223</c:v>
                </c:pt>
                <c:pt idx="23">
                  <c:v>154</c:v>
                </c:pt>
                <c:pt idx="24">
                  <c:v>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B4-A84E-97C7-46BB6E29D3C0}"/>
            </c:ext>
          </c:extLst>
        </c:ser>
        <c:ser>
          <c:idx val="2"/>
          <c:order val="2"/>
          <c:tx>
            <c:strRef>
              <c:f>'Graphs 2008'!$A$5</c:f>
              <c:strCache>
                <c:ptCount val="1"/>
                <c:pt idx="0">
                  <c:v>Bare/Thatch Cover</c:v>
                </c:pt>
              </c:strCache>
            </c:strRef>
          </c:tx>
          <c:spPr>
            <a:ln w="254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'Graphs 2008'!$B$2:$Z$2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2008'!$B$5:$Z$5</c:f>
              <c:numCache>
                <c:formatCode>General</c:formatCode>
                <c:ptCount val="25"/>
                <c:pt idx="0">
                  <c:v>45</c:v>
                </c:pt>
                <c:pt idx="1">
                  <c:v>40</c:v>
                </c:pt>
                <c:pt idx="2">
                  <c:v>67</c:v>
                </c:pt>
                <c:pt idx="3">
                  <c:v>50</c:v>
                </c:pt>
                <c:pt idx="4">
                  <c:v>47</c:v>
                </c:pt>
                <c:pt idx="5">
                  <c:v>25</c:v>
                </c:pt>
                <c:pt idx="6">
                  <c:v>20</c:v>
                </c:pt>
                <c:pt idx="7">
                  <c:v>20</c:v>
                </c:pt>
                <c:pt idx="8">
                  <c:v>10</c:v>
                </c:pt>
                <c:pt idx="9">
                  <c:v>5</c:v>
                </c:pt>
                <c:pt idx="10">
                  <c:v>3</c:v>
                </c:pt>
                <c:pt idx="11">
                  <c:v>2</c:v>
                </c:pt>
                <c:pt idx="12">
                  <c:v>5</c:v>
                </c:pt>
                <c:pt idx="13">
                  <c:v>25</c:v>
                </c:pt>
                <c:pt idx="14">
                  <c:v>17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</c:v>
                </c:pt>
                <c:pt idx="21">
                  <c:v>0</c:v>
                </c:pt>
                <c:pt idx="22">
                  <c:v>0</c:v>
                </c:pt>
                <c:pt idx="23">
                  <c:v>7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B4-A84E-97C7-46BB6E29D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6066336"/>
        <c:axId val="1"/>
      </c:lineChart>
      <c:catAx>
        <c:axId val="2056066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Distance along transect</a:t>
                </a:r>
              </a:p>
            </c:rich>
          </c:tx>
          <c:layout>
            <c:manualLayout>
              <c:xMode val="edge"/>
              <c:yMode val="edge"/>
              <c:x val="0.26033079542743104"/>
              <c:y val="0.8577091697529902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  <c:max val="2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Percent cover</a:t>
                </a:r>
              </a:p>
            </c:rich>
          </c:tx>
          <c:layout>
            <c:manualLayout>
              <c:xMode val="edge"/>
              <c:yMode val="edge"/>
              <c:x val="3.3057851239669422E-2"/>
              <c:y val="0.3280640710425030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606633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57833147723067"/>
          <c:y val="0.36270628706604902"/>
          <c:w val="0.27432317069875889"/>
          <c:h val="0.227986809012945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%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%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7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75" b="1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Transect 2 2008</a:t>
            </a:r>
          </a:p>
        </c:rich>
      </c:tx>
      <c:layout>
        <c:manualLayout>
          <c:xMode val="edge"/>
          <c:yMode val="edge"/>
          <c:x val="0.39919397172127674"/>
          <c:y val="3.921568627450980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104851610591381"/>
          <c:y val="0.22745185145470073"/>
          <c:w val="0.53629085052573966"/>
          <c:h val="0.5451001267621276"/>
        </c:manualLayout>
      </c:layout>
      <c:lineChart>
        <c:grouping val="standard"/>
        <c:varyColors val="0"/>
        <c:ser>
          <c:idx val="0"/>
          <c:order val="0"/>
          <c:tx>
            <c:strRef>
              <c:f>'Graphs 2008'!$A$9</c:f>
              <c:strCache>
                <c:ptCount val="1"/>
                <c:pt idx="0">
                  <c:v>Native Plant Cover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'Graphs 2008'!$B$8:$Z$8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2008'!$B$9:$Z$9</c:f>
              <c:numCache>
                <c:formatCode>General</c:formatCode>
                <c:ptCount val="25"/>
                <c:pt idx="0">
                  <c:v>7</c:v>
                </c:pt>
                <c:pt idx="1">
                  <c:v>1</c:v>
                </c:pt>
                <c:pt idx="2">
                  <c:v>26</c:v>
                </c:pt>
                <c:pt idx="3">
                  <c:v>50</c:v>
                </c:pt>
                <c:pt idx="4">
                  <c:v>90</c:v>
                </c:pt>
                <c:pt idx="5">
                  <c:v>96</c:v>
                </c:pt>
                <c:pt idx="6">
                  <c:v>90</c:v>
                </c:pt>
                <c:pt idx="7">
                  <c:v>30</c:v>
                </c:pt>
                <c:pt idx="8">
                  <c:v>33</c:v>
                </c:pt>
                <c:pt idx="9">
                  <c:v>20</c:v>
                </c:pt>
                <c:pt idx="10">
                  <c:v>29</c:v>
                </c:pt>
                <c:pt idx="11">
                  <c:v>57</c:v>
                </c:pt>
                <c:pt idx="12">
                  <c:v>15</c:v>
                </c:pt>
                <c:pt idx="13">
                  <c:v>44</c:v>
                </c:pt>
                <c:pt idx="14">
                  <c:v>68</c:v>
                </c:pt>
                <c:pt idx="15">
                  <c:v>24</c:v>
                </c:pt>
                <c:pt idx="16">
                  <c:v>35</c:v>
                </c:pt>
                <c:pt idx="17">
                  <c:v>23</c:v>
                </c:pt>
                <c:pt idx="18">
                  <c:v>0</c:v>
                </c:pt>
                <c:pt idx="19">
                  <c:v>22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70-3F49-AF7C-E4A3A07C6D58}"/>
            </c:ext>
          </c:extLst>
        </c:ser>
        <c:ser>
          <c:idx val="1"/>
          <c:order val="1"/>
          <c:tx>
            <c:strRef>
              <c:f>'Graphs 2008'!$A$10</c:f>
              <c:strCache>
                <c:ptCount val="1"/>
                <c:pt idx="0">
                  <c:v>Non-Native Plant Cover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'Graphs 2008'!$B$8:$Z$8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2008'!$B$10:$Z$10</c:f>
              <c:numCache>
                <c:formatCode>General</c:formatCode>
                <c:ptCount val="25"/>
                <c:pt idx="0">
                  <c:v>108</c:v>
                </c:pt>
                <c:pt idx="1">
                  <c:v>120</c:v>
                </c:pt>
                <c:pt idx="2">
                  <c:v>79</c:v>
                </c:pt>
                <c:pt idx="3">
                  <c:v>70</c:v>
                </c:pt>
                <c:pt idx="4">
                  <c:v>69</c:v>
                </c:pt>
                <c:pt idx="5">
                  <c:v>77</c:v>
                </c:pt>
                <c:pt idx="6">
                  <c:v>38</c:v>
                </c:pt>
                <c:pt idx="7">
                  <c:v>124</c:v>
                </c:pt>
                <c:pt idx="8">
                  <c:v>109</c:v>
                </c:pt>
                <c:pt idx="9">
                  <c:v>140</c:v>
                </c:pt>
                <c:pt idx="10">
                  <c:v>121</c:v>
                </c:pt>
                <c:pt idx="11">
                  <c:v>121</c:v>
                </c:pt>
                <c:pt idx="12">
                  <c:v>152</c:v>
                </c:pt>
                <c:pt idx="13">
                  <c:v>135</c:v>
                </c:pt>
                <c:pt idx="14">
                  <c:v>106</c:v>
                </c:pt>
                <c:pt idx="15">
                  <c:v>118</c:v>
                </c:pt>
                <c:pt idx="16">
                  <c:v>104</c:v>
                </c:pt>
                <c:pt idx="17">
                  <c:v>102</c:v>
                </c:pt>
                <c:pt idx="18">
                  <c:v>88</c:v>
                </c:pt>
                <c:pt idx="19">
                  <c:v>85</c:v>
                </c:pt>
                <c:pt idx="20">
                  <c:v>105</c:v>
                </c:pt>
                <c:pt idx="21">
                  <c:v>105</c:v>
                </c:pt>
                <c:pt idx="22">
                  <c:v>87</c:v>
                </c:pt>
                <c:pt idx="23">
                  <c:v>89</c:v>
                </c:pt>
                <c:pt idx="24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70-3F49-AF7C-E4A3A07C6D58}"/>
            </c:ext>
          </c:extLst>
        </c:ser>
        <c:ser>
          <c:idx val="2"/>
          <c:order val="2"/>
          <c:tx>
            <c:strRef>
              <c:f>'Graphs 2008'!$A$11</c:f>
              <c:strCache>
                <c:ptCount val="1"/>
                <c:pt idx="0">
                  <c:v>Bare/Thatch Cover</c:v>
                </c:pt>
              </c:strCache>
            </c:strRef>
          </c:tx>
          <c:spPr>
            <a:ln w="254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'Graphs 2008'!$B$8:$Z$8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2008'!$B$11:$Z$11</c:f>
              <c:numCache>
                <c:formatCode>General</c:formatCode>
                <c:ptCount val="25"/>
                <c:pt idx="0">
                  <c:v>44</c:v>
                </c:pt>
                <c:pt idx="1">
                  <c:v>33</c:v>
                </c:pt>
                <c:pt idx="2">
                  <c:v>79</c:v>
                </c:pt>
                <c:pt idx="3">
                  <c:v>16</c:v>
                </c:pt>
                <c:pt idx="4">
                  <c:v>30</c:v>
                </c:pt>
                <c:pt idx="5">
                  <c:v>39</c:v>
                </c:pt>
                <c:pt idx="6">
                  <c:v>21</c:v>
                </c:pt>
                <c:pt idx="7">
                  <c:v>25</c:v>
                </c:pt>
                <c:pt idx="8">
                  <c:v>25</c:v>
                </c:pt>
                <c:pt idx="9">
                  <c:v>20</c:v>
                </c:pt>
                <c:pt idx="10">
                  <c:v>60</c:v>
                </c:pt>
                <c:pt idx="11">
                  <c:v>19</c:v>
                </c:pt>
                <c:pt idx="12">
                  <c:v>25</c:v>
                </c:pt>
                <c:pt idx="13">
                  <c:v>14</c:v>
                </c:pt>
                <c:pt idx="14">
                  <c:v>28</c:v>
                </c:pt>
                <c:pt idx="15">
                  <c:v>19</c:v>
                </c:pt>
                <c:pt idx="16">
                  <c:v>8</c:v>
                </c:pt>
                <c:pt idx="17">
                  <c:v>14</c:v>
                </c:pt>
                <c:pt idx="18">
                  <c:v>53</c:v>
                </c:pt>
                <c:pt idx="19">
                  <c:v>35</c:v>
                </c:pt>
                <c:pt idx="20">
                  <c:v>24</c:v>
                </c:pt>
                <c:pt idx="21">
                  <c:v>13</c:v>
                </c:pt>
                <c:pt idx="22">
                  <c:v>23</c:v>
                </c:pt>
                <c:pt idx="23">
                  <c:v>26</c:v>
                </c:pt>
                <c:pt idx="2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70-3F49-AF7C-E4A3A07C6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0735824"/>
        <c:axId val="1"/>
      </c:lineChart>
      <c:catAx>
        <c:axId val="2000735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25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Distance along transect</a:t>
                </a:r>
              </a:p>
            </c:rich>
          </c:tx>
          <c:layout>
            <c:manualLayout>
              <c:xMode val="edge"/>
              <c:yMode val="edge"/>
              <c:x val="0.26612924392515452"/>
              <c:y val="0.8588268231176985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25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2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25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Percent cover</a:t>
                </a:r>
              </a:p>
            </c:rich>
          </c:tx>
          <c:layout>
            <c:manualLayout>
              <c:xMode val="edge"/>
              <c:yMode val="edge"/>
              <c:x val="3.2258064516129031E-2"/>
              <c:y val="0.3450992743554114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0073582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0318609517074293"/>
          <c:y val="0.38462898859290834"/>
          <c:w val="0.26764868674318937"/>
          <c:h val="0.2256490066411729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30" b="0" i="0" u="none" strike="noStrike" baseline="0%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25" b="0" i="0" u="none" strike="noStrike" baseline="0%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8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75" b="1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Transect 3 2008</a:t>
            </a:r>
          </a:p>
        </c:rich>
      </c:tx>
      <c:layout>
        <c:manualLayout>
          <c:xMode val="edge"/>
          <c:yMode val="edge"/>
          <c:x val="0.39793814432989688"/>
          <c:y val="3.9370078740157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402061855670103"/>
          <c:y val="0.2283464566929134"/>
          <c:w val="0.52577319587628868"/>
          <c:h val="0.50787401574803148"/>
        </c:manualLayout>
      </c:layout>
      <c:lineChart>
        <c:grouping val="standard"/>
        <c:varyColors val="0"/>
        <c:ser>
          <c:idx val="0"/>
          <c:order val="0"/>
          <c:tx>
            <c:strRef>
              <c:f>'Graphs 2008'!$A$15</c:f>
              <c:strCache>
                <c:ptCount val="1"/>
                <c:pt idx="0">
                  <c:v>Native Plant Cover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'Graphs 2008'!$B$14:$Z$14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2008'!$B$15:$Z$15</c:f>
              <c:numCache>
                <c:formatCode>General</c:formatCode>
                <c:ptCount val="25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15</c:v>
                </c:pt>
                <c:pt idx="5">
                  <c:v>2</c:v>
                </c:pt>
                <c:pt idx="6">
                  <c:v>35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9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10</c:v>
                </c:pt>
                <c:pt idx="18">
                  <c:v>0</c:v>
                </c:pt>
                <c:pt idx="19">
                  <c:v>40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22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A6-AF4F-BD9A-847DF3A6A9C9}"/>
            </c:ext>
          </c:extLst>
        </c:ser>
        <c:ser>
          <c:idx val="1"/>
          <c:order val="1"/>
          <c:tx>
            <c:strRef>
              <c:f>'Graphs 2008'!$A$16</c:f>
              <c:strCache>
                <c:ptCount val="1"/>
                <c:pt idx="0">
                  <c:v>Non-Native Plant Cover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'Graphs 2008'!$B$14:$Z$14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2008'!$B$16:$Z$16</c:f>
              <c:numCache>
                <c:formatCode>General</c:formatCode>
                <c:ptCount val="25"/>
                <c:pt idx="0">
                  <c:v>123</c:v>
                </c:pt>
                <c:pt idx="1">
                  <c:v>95</c:v>
                </c:pt>
                <c:pt idx="2">
                  <c:v>85</c:v>
                </c:pt>
                <c:pt idx="3">
                  <c:v>80</c:v>
                </c:pt>
                <c:pt idx="4">
                  <c:v>55</c:v>
                </c:pt>
                <c:pt idx="5">
                  <c:v>82</c:v>
                </c:pt>
                <c:pt idx="6">
                  <c:v>130</c:v>
                </c:pt>
                <c:pt idx="7">
                  <c:v>97</c:v>
                </c:pt>
                <c:pt idx="8">
                  <c:v>165</c:v>
                </c:pt>
                <c:pt idx="9">
                  <c:v>175</c:v>
                </c:pt>
                <c:pt idx="10">
                  <c:v>95</c:v>
                </c:pt>
                <c:pt idx="11">
                  <c:v>108</c:v>
                </c:pt>
                <c:pt idx="12">
                  <c:v>116</c:v>
                </c:pt>
                <c:pt idx="13">
                  <c:v>106</c:v>
                </c:pt>
                <c:pt idx="14">
                  <c:v>83</c:v>
                </c:pt>
                <c:pt idx="15">
                  <c:v>187</c:v>
                </c:pt>
                <c:pt idx="16">
                  <c:v>157</c:v>
                </c:pt>
                <c:pt idx="17">
                  <c:v>120</c:v>
                </c:pt>
                <c:pt idx="18">
                  <c:v>150</c:v>
                </c:pt>
                <c:pt idx="19">
                  <c:v>140</c:v>
                </c:pt>
                <c:pt idx="20">
                  <c:v>86</c:v>
                </c:pt>
                <c:pt idx="21">
                  <c:v>95</c:v>
                </c:pt>
                <c:pt idx="22">
                  <c:v>30</c:v>
                </c:pt>
                <c:pt idx="23">
                  <c:v>37</c:v>
                </c:pt>
                <c:pt idx="24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A6-AF4F-BD9A-847DF3A6A9C9}"/>
            </c:ext>
          </c:extLst>
        </c:ser>
        <c:ser>
          <c:idx val="2"/>
          <c:order val="2"/>
          <c:tx>
            <c:strRef>
              <c:f>'Graphs 2008'!$A$17</c:f>
              <c:strCache>
                <c:ptCount val="1"/>
                <c:pt idx="0">
                  <c:v>Bare/Thatch Cover</c:v>
                </c:pt>
              </c:strCache>
            </c:strRef>
          </c:tx>
          <c:spPr>
            <a:ln w="254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'Graphs 2008'!$B$14:$Z$14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2008'!$B$17:$Z$17</c:f>
              <c:numCache>
                <c:formatCode>General</c:formatCode>
                <c:ptCount val="25"/>
                <c:pt idx="0">
                  <c:v>75</c:v>
                </c:pt>
                <c:pt idx="1">
                  <c:v>32</c:v>
                </c:pt>
                <c:pt idx="2">
                  <c:v>44</c:v>
                </c:pt>
                <c:pt idx="3">
                  <c:v>51</c:v>
                </c:pt>
                <c:pt idx="4">
                  <c:v>62</c:v>
                </c:pt>
                <c:pt idx="5">
                  <c:v>32</c:v>
                </c:pt>
                <c:pt idx="6">
                  <c:v>25</c:v>
                </c:pt>
                <c:pt idx="7">
                  <c:v>19</c:v>
                </c:pt>
                <c:pt idx="8">
                  <c:v>13</c:v>
                </c:pt>
                <c:pt idx="9">
                  <c:v>7</c:v>
                </c:pt>
                <c:pt idx="10">
                  <c:v>34</c:v>
                </c:pt>
                <c:pt idx="11">
                  <c:v>25</c:v>
                </c:pt>
                <c:pt idx="12">
                  <c:v>12</c:v>
                </c:pt>
                <c:pt idx="13">
                  <c:v>23</c:v>
                </c:pt>
                <c:pt idx="14">
                  <c:v>30</c:v>
                </c:pt>
                <c:pt idx="15">
                  <c:v>33</c:v>
                </c:pt>
                <c:pt idx="16">
                  <c:v>65</c:v>
                </c:pt>
                <c:pt idx="17">
                  <c:v>55</c:v>
                </c:pt>
                <c:pt idx="18">
                  <c:v>48</c:v>
                </c:pt>
                <c:pt idx="19">
                  <c:v>29</c:v>
                </c:pt>
                <c:pt idx="20">
                  <c:v>30</c:v>
                </c:pt>
                <c:pt idx="21">
                  <c:v>39</c:v>
                </c:pt>
                <c:pt idx="22">
                  <c:v>85</c:v>
                </c:pt>
                <c:pt idx="23">
                  <c:v>75</c:v>
                </c:pt>
                <c:pt idx="24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A6-AF4F-BD9A-847DF3A6A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6683248"/>
        <c:axId val="1"/>
      </c:lineChart>
      <c:catAx>
        <c:axId val="2056683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Distance along transect</a:t>
                </a:r>
              </a:p>
            </c:rich>
          </c:tx>
          <c:layout>
            <c:manualLayout>
              <c:xMode val="edge"/>
              <c:yMode val="edge"/>
              <c:x val="0.25979381443298971"/>
              <c:y val="0.85826771653543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  <c:max val="2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Percent cover</a:t>
                </a:r>
              </a:p>
            </c:rich>
          </c:tx>
          <c:layout>
            <c:manualLayout>
              <c:xMode val="edge"/>
              <c:yMode val="edge"/>
              <c:x val="3.2989690721649485E-2"/>
              <c:y val="0.326771653543307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668324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654054681496935"/>
          <c:y val="0.35052745696736609"/>
          <c:w val="0.27364092910588078"/>
          <c:h val="0.2268118839200604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%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%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9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75" b="1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Transect 4 2008</a:t>
            </a:r>
          </a:p>
        </c:rich>
      </c:tx>
      <c:layout>
        <c:manualLayout>
          <c:xMode val="edge"/>
          <c:yMode val="edge"/>
          <c:x val="0.39919397172127674"/>
          <c:y val="3.952569169960474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104851610591381"/>
          <c:y val="0.22924945430122573"/>
          <c:w val="0.53629085052573966"/>
          <c:h val="0.54150302136668838"/>
        </c:manualLayout>
      </c:layout>
      <c:lineChart>
        <c:grouping val="standard"/>
        <c:varyColors val="0"/>
        <c:ser>
          <c:idx val="0"/>
          <c:order val="0"/>
          <c:tx>
            <c:strRef>
              <c:f>'Graphs 2008'!$A$21</c:f>
              <c:strCache>
                <c:ptCount val="1"/>
                <c:pt idx="0">
                  <c:v>Native Plant Cover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'Graphs 2008'!$B$20:$Z$20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2008'!$B$21:$Z$21</c:f>
              <c:numCache>
                <c:formatCode>General</c:formatCode>
                <c:ptCount val="25"/>
                <c:pt idx="0">
                  <c:v>40</c:v>
                </c:pt>
                <c:pt idx="1">
                  <c:v>1</c:v>
                </c:pt>
                <c:pt idx="2">
                  <c:v>45</c:v>
                </c:pt>
                <c:pt idx="3">
                  <c:v>5</c:v>
                </c:pt>
                <c:pt idx="4">
                  <c:v>0</c:v>
                </c:pt>
                <c:pt idx="5">
                  <c:v>25</c:v>
                </c:pt>
                <c:pt idx="6">
                  <c:v>0</c:v>
                </c:pt>
                <c:pt idx="7">
                  <c:v>90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100</c:v>
                </c:pt>
                <c:pt idx="23">
                  <c:v>100</c:v>
                </c:pt>
                <c:pt idx="24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EC-F846-9571-9D97512EA65A}"/>
            </c:ext>
          </c:extLst>
        </c:ser>
        <c:ser>
          <c:idx val="1"/>
          <c:order val="1"/>
          <c:tx>
            <c:strRef>
              <c:f>'Graphs 2008'!$A$22</c:f>
              <c:strCache>
                <c:ptCount val="1"/>
                <c:pt idx="0">
                  <c:v>Non-Native Plant Cover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'Graphs 2008'!$B$20:$Z$20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2008'!$B$22:$Z$22</c:f>
              <c:numCache>
                <c:formatCode>General</c:formatCode>
                <c:ptCount val="25"/>
                <c:pt idx="0">
                  <c:v>92</c:v>
                </c:pt>
                <c:pt idx="1">
                  <c:v>96</c:v>
                </c:pt>
                <c:pt idx="2">
                  <c:v>105</c:v>
                </c:pt>
                <c:pt idx="3">
                  <c:v>124</c:v>
                </c:pt>
                <c:pt idx="4">
                  <c:v>110</c:v>
                </c:pt>
                <c:pt idx="5">
                  <c:v>84</c:v>
                </c:pt>
                <c:pt idx="6">
                  <c:v>103</c:v>
                </c:pt>
                <c:pt idx="7">
                  <c:v>9</c:v>
                </c:pt>
                <c:pt idx="8">
                  <c:v>104</c:v>
                </c:pt>
                <c:pt idx="9">
                  <c:v>102</c:v>
                </c:pt>
                <c:pt idx="10">
                  <c:v>80</c:v>
                </c:pt>
                <c:pt idx="11">
                  <c:v>10</c:v>
                </c:pt>
                <c:pt idx="12">
                  <c:v>100</c:v>
                </c:pt>
                <c:pt idx="13">
                  <c:v>100</c:v>
                </c:pt>
                <c:pt idx="14">
                  <c:v>135</c:v>
                </c:pt>
                <c:pt idx="15">
                  <c:v>138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108</c:v>
                </c:pt>
                <c:pt idx="20">
                  <c:v>103</c:v>
                </c:pt>
                <c:pt idx="21">
                  <c:v>103</c:v>
                </c:pt>
                <c:pt idx="22">
                  <c:v>20</c:v>
                </c:pt>
                <c:pt idx="23">
                  <c:v>0</c:v>
                </c:pt>
                <c:pt idx="24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EC-F846-9571-9D97512EA65A}"/>
            </c:ext>
          </c:extLst>
        </c:ser>
        <c:ser>
          <c:idx val="2"/>
          <c:order val="2"/>
          <c:tx>
            <c:strRef>
              <c:f>'Graphs 2008'!$A$23</c:f>
              <c:strCache>
                <c:ptCount val="1"/>
                <c:pt idx="0">
                  <c:v>Bare/Thatch Cover</c:v>
                </c:pt>
              </c:strCache>
            </c:strRef>
          </c:tx>
          <c:spPr>
            <a:ln w="254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'Graphs 2008'!$B$20:$Z$20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2008'!$B$23:$Z$23</c:f>
              <c:numCache>
                <c:formatCode>General</c:formatCode>
                <c:ptCount val="25"/>
                <c:pt idx="0">
                  <c:v>0</c:v>
                </c:pt>
                <c:pt idx="1">
                  <c:v>25</c:v>
                </c:pt>
                <c:pt idx="2">
                  <c:v>3</c:v>
                </c:pt>
                <c:pt idx="3">
                  <c:v>1</c:v>
                </c:pt>
                <c:pt idx="4">
                  <c:v>4</c:v>
                </c:pt>
                <c:pt idx="5">
                  <c:v>15</c:v>
                </c:pt>
                <c:pt idx="6">
                  <c:v>4</c:v>
                </c:pt>
                <c:pt idx="7">
                  <c:v>18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</c:v>
                </c:pt>
                <c:pt idx="13">
                  <c:v>0</c:v>
                </c:pt>
                <c:pt idx="14">
                  <c:v>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EC-F846-9571-9D97512EA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5934688"/>
        <c:axId val="1"/>
      </c:lineChart>
      <c:catAx>
        <c:axId val="2055934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Distance along transect</a:t>
                </a:r>
              </a:p>
            </c:rich>
          </c:tx>
          <c:layout>
            <c:manualLayout>
              <c:xMode val="edge"/>
              <c:yMode val="edge"/>
              <c:x val="0.26612924392515452"/>
              <c:y val="0.8577091697529902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2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Percent cover</a:t>
                </a:r>
              </a:p>
            </c:rich>
          </c:tx>
          <c:layout>
            <c:manualLayout>
              <c:xMode val="edge"/>
              <c:yMode val="edge"/>
              <c:x val="3.2258064516129031E-2"/>
              <c:y val="0.343874347722344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593468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0318609517074293"/>
          <c:y val="0.3814563502291925"/>
          <c:w val="0.26764868674318937"/>
          <c:h val="0.2268118839200604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20" b="0" i="0" u="none" strike="noStrike" baseline="0%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%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0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25" b="1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Transect 5 2008</a:t>
            </a:r>
          </a:p>
        </c:rich>
      </c:tx>
      <c:layout>
        <c:manualLayout>
          <c:xMode val="edge"/>
          <c:yMode val="edge"/>
          <c:x val="0.38603739214323052"/>
          <c:y val="3.745318352059925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936357939591428"/>
          <c:y val="0.20599326279136965"/>
          <c:w val="0.52772126832936461"/>
          <c:h val="0.52809181915605674"/>
        </c:manualLayout>
      </c:layout>
      <c:lineChart>
        <c:grouping val="standard"/>
        <c:varyColors val="0"/>
        <c:ser>
          <c:idx val="0"/>
          <c:order val="0"/>
          <c:tx>
            <c:strRef>
              <c:f>'Graphs 2008'!$A$27</c:f>
              <c:strCache>
                <c:ptCount val="1"/>
                <c:pt idx="0">
                  <c:v>Native Plant Cover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'Graphs 2008'!$B$26:$Z$26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2008'!$B$27:$Z$27</c:f>
              <c:numCache>
                <c:formatCode>General</c:formatCode>
                <c:ptCount val="25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</c:v>
                </c:pt>
                <c:pt idx="20">
                  <c:v>24</c:v>
                </c:pt>
                <c:pt idx="21">
                  <c:v>11</c:v>
                </c:pt>
                <c:pt idx="22">
                  <c:v>32</c:v>
                </c:pt>
                <c:pt idx="23">
                  <c:v>34</c:v>
                </c:pt>
                <c:pt idx="2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71-BE42-8140-7F5CCD655E50}"/>
            </c:ext>
          </c:extLst>
        </c:ser>
        <c:ser>
          <c:idx val="1"/>
          <c:order val="1"/>
          <c:tx>
            <c:strRef>
              <c:f>'Graphs 2008'!$A$28</c:f>
              <c:strCache>
                <c:ptCount val="1"/>
                <c:pt idx="0">
                  <c:v>Non-Native Plant Cover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'Graphs 2008'!$B$26:$Z$26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2008'!$B$28:$Z$28</c:f>
              <c:numCache>
                <c:formatCode>General</c:formatCode>
                <c:ptCount val="25"/>
                <c:pt idx="0">
                  <c:v>65</c:v>
                </c:pt>
                <c:pt idx="1">
                  <c:v>85</c:v>
                </c:pt>
                <c:pt idx="2">
                  <c:v>9</c:v>
                </c:pt>
                <c:pt idx="3">
                  <c:v>68</c:v>
                </c:pt>
                <c:pt idx="4">
                  <c:v>95</c:v>
                </c:pt>
                <c:pt idx="5">
                  <c:v>90</c:v>
                </c:pt>
                <c:pt idx="6">
                  <c:v>90</c:v>
                </c:pt>
                <c:pt idx="7">
                  <c:v>85</c:v>
                </c:pt>
                <c:pt idx="8">
                  <c:v>90</c:v>
                </c:pt>
                <c:pt idx="9">
                  <c:v>95</c:v>
                </c:pt>
                <c:pt idx="10">
                  <c:v>90</c:v>
                </c:pt>
                <c:pt idx="11">
                  <c:v>99</c:v>
                </c:pt>
                <c:pt idx="12">
                  <c:v>95</c:v>
                </c:pt>
                <c:pt idx="13">
                  <c:v>90</c:v>
                </c:pt>
                <c:pt idx="14">
                  <c:v>80</c:v>
                </c:pt>
                <c:pt idx="15">
                  <c:v>85</c:v>
                </c:pt>
                <c:pt idx="16">
                  <c:v>95</c:v>
                </c:pt>
                <c:pt idx="17">
                  <c:v>80</c:v>
                </c:pt>
                <c:pt idx="18">
                  <c:v>95</c:v>
                </c:pt>
                <c:pt idx="19">
                  <c:v>106</c:v>
                </c:pt>
                <c:pt idx="20">
                  <c:v>118</c:v>
                </c:pt>
                <c:pt idx="21">
                  <c:v>108</c:v>
                </c:pt>
                <c:pt idx="22">
                  <c:v>94</c:v>
                </c:pt>
                <c:pt idx="23">
                  <c:v>97</c:v>
                </c:pt>
                <c:pt idx="24">
                  <c:v>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71-BE42-8140-7F5CCD655E50}"/>
            </c:ext>
          </c:extLst>
        </c:ser>
        <c:ser>
          <c:idx val="2"/>
          <c:order val="2"/>
          <c:tx>
            <c:strRef>
              <c:f>'Graphs 2008'!$A$29</c:f>
              <c:strCache>
                <c:ptCount val="1"/>
                <c:pt idx="0">
                  <c:v>Bare/Thatch Cover</c:v>
                </c:pt>
              </c:strCache>
            </c:strRef>
          </c:tx>
          <c:spPr>
            <a:ln w="254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'Graphs 2008'!$B$26:$Z$26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2008'!$B$29:$Z$29</c:f>
              <c:numCache>
                <c:formatCode>General</c:formatCode>
                <c:ptCount val="25"/>
                <c:pt idx="0">
                  <c:v>41</c:v>
                </c:pt>
                <c:pt idx="1">
                  <c:v>15</c:v>
                </c:pt>
                <c:pt idx="2">
                  <c:v>91</c:v>
                </c:pt>
                <c:pt idx="3">
                  <c:v>48</c:v>
                </c:pt>
                <c:pt idx="4">
                  <c:v>5</c:v>
                </c:pt>
                <c:pt idx="5">
                  <c:v>10</c:v>
                </c:pt>
                <c:pt idx="6">
                  <c:v>35</c:v>
                </c:pt>
                <c:pt idx="7">
                  <c:v>15</c:v>
                </c:pt>
                <c:pt idx="8">
                  <c:v>10</c:v>
                </c:pt>
                <c:pt idx="9">
                  <c:v>5</c:v>
                </c:pt>
                <c:pt idx="10">
                  <c:v>10</c:v>
                </c:pt>
                <c:pt idx="11">
                  <c:v>7</c:v>
                </c:pt>
                <c:pt idx="12">
                  <c:v>5</c:v>
                </c:pt>
                <c:pt idx="13">
                  <c:v>10</c:v>
                </c:pt>
                <c:pt idx="14">
                  <c:v>20</c:v>
                </c:pt>
                <c:pt idx="15">
                  <c:v>15</c:v>
                </c:pt>
                <c:pt idx="16">
                  <c:v>5</c:v>
                </c:pt>
                <c:pt idx="17">
                  <c:v>30</c:v>
                </c:pt>
                <c:pt idx="18">
                  <c:v>5</c:v>
                </c:pt>
                <c:pt idx="19">
                  <c:v>0</c:v>
                </c:pt>
                <c:pt idx="20">
                  <c:v>2</c:v>
                </c:pt>
                <c:pt idx="21">
                  <c:v>5</c:v>
                </c:pt>
                <c:pt idx="22">
                  <c:v>2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71-BE42-8140-7F5CCD655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6348976"/>
        <c:axId val="1"/>
      </c:lineChart>
      <c:catAx>
        <c:axId val="2026348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50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Distance along transect</a:t>
                </a:r>
              </a:p>
            </c:rich>
          </c:tx>
          <c:layout>
            <c:manualLayout>
              <c:xMode val="edge"/>
              <c:yMode val="edge"/>
              <c:x val="0.25667372687243661"/>
              <c:y val="0.850190411591809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50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  <c:max val="2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Percent cover</a:t>
                </a:r>
              </a:p>
            </c:rich>
          </c:tx>
          <c:layout>
            <c:manualLayout>
              <c:xMode val="edge"/>
              <c:yMode val="edge"/>
              <c:x val="2.8747433264887063E-2"/>
              <c:y val="0.322098557904980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634897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977358737469042"/>
          <c:y val="0.36765973641926553"/>
          <c:w val="0.27296132840856718"/>
          <c:h val="0.2156937120326357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55" b="0" i="0" u="none" strike="noStrike" baseline="0%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50" b="0" i="0" u="none" strike="noStrike" baseline="0%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25" b="1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Transect 6 2008</a:t>
            </a:r>
          </a:p>
        </c:rich>
      </c:tx>
      <c:layout>
        <c:manualLayout>
          <c:xMode val="edge"/>
          <c:yMode val="edge"/>
          <c:x val="0.38709719752772836"/>
          <c:y val="3.759398496240601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903238508889975"/>
          <c:y val="0.22180451127819548"/>
          <c:w val="0.53830698154275369"/>
          <c:h val="0.56015037593984962"/>
        </c:manualLayout>
      </c:layout>
      <c:lineChart>
        <c:grouping val="standard"/>
        <c:varyColors val="0"/>
        <c:ser>
          <c:idx val="0"/>
          <c:order val="0"/>
          <c:tx>
            <c:strRef>
              <c:f>'Graphs 2008'!$A$33</c:f>
              <c:strCache>
                <c:ptCount val="1"/>
                <c:pt idx="0">
                  <c:v>Native Plant Cover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'Graphs 2008'!$B$32:$Z$32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2008'!$B$33:$Z$33</c:f>
              <c:numCache>
                <c:formatCode>General</c:formatCode>
                <c:ptCount val="25"/>
                <c:pt idx="0">
                  <c:v>38</c:v>
                </c:pt>
                <c:pt idx="1">
                  <c:v>25</c:v>
                </c:pt>
                <c:pt idx="2">
                  <c:v>16</c:v>
                </c:pt>
                <c:pt idx="3">
                  <c:v>0</c:v>
                </c:pt>
                <c:pt idx="4">
                  <c:v>18</c:v>
                </c:pt>
                <c:pt idx="5">
                  <c:v>0</c:v>
                </c:pt>
                <c:pt idx="6">
                  <c:v>0</c:v>
                </c:pt>
                <c:pt idx="7">
                  <c:v>36</c:v>
                </c:pt>
                <c:pt idx="8">
                  <c:v>20</c:v>
                </c:pt>
                <c:pt idx="9">
                  <c:v>16</c:v>
                </c:pt>
                <c:pt idx="10">
                  <c:v>14</c:v>
                </c:pt>
                <c:pt idx="11">
                  <c:v>41</c:v>
                </c:pt>
                <c:pt idx="12">
                  <c:v>13</c:v>
                </c:pt>
                <c:pt idx="13">
                  <c:v>6</c:v>
                </c:pt>
                <c:pt idx="14">
                  <c:v>35</c:v>
                </c:pt>
                <c:pt idx="15">
                  <c:v>26</c:v>
                </c:pt>
                <c:pt idx="16">
                  <c:v>0</c:v>
                </c:pt>
                <c:pt idx="17">
                  <c:v>22</c:v>
                </c:pt>
                <c:pt idx="18">
                  <c:v>20</c:v>
                </c:pt>
                <c:pt idx="19">
                  <c:v>133</c:v>
                </c:pt>
                <c:pt idx="20">
                  <c:v>59</c:v>
                </c:pt>
                <c:pt idx="21">
                  <c:v>53</c:v>
                </c:pt>
                <c:pt idx="22">
                  <c:v>70</c:v>
                </c:pt>
                <c:pt idx="23">
                  <c:v>20</c:v>
                </c:pt>
                <c:pt idx="24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AF-E64F-93CE-E77A7D48B64C}"/>
            </c:ext>
          </c:extLst>
        </c:ser>
        <c:ser>
          <c:idx val="1"/>
          <c:order val="1"/>
          <c:tx>
            <c:strRef>
              <c:f>'Graphs 2008'!$A$34</c:f>
              <c:strCache>
                <c:ptCount val="1"/>
                <c:pt idx="0">
                  <c:v>Non-Native Plant Cover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'Graphs 2008'!$B$32:$Z$32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2008'!$B$34:$Z$34</c:f>
              <c:numCache>
                <c:formatCode>General</c:formatCode>
                <c:ptCount val="25"/>
                <c:pt idx="0">
                  <c:v>86</c:v>
                </c:pt>
                <c:pt idx="1">
                  <c:v>66</c:v>
                </c:pt>
                <c:pt idx="2">
                  <c:v>132</c:v>
                </c:pt>
                <c:pt idx="3">
                  <c:v>138</c:v>
                </c:pt>
                <c:pt idx="4">
                  <c:v>127</c:v>
                </c:pt>
                <c:pt idx="5">
                  <c:v>125</c:v>
                </c:pt>
                <c:pt idx="6">
                  <c:v>117</c:v>
                </c:pt>
                <c:pt idx="7">
                  <c:v>95</c:v>
                </c:pt>
                <c:pt idx="8">
                  <c:v>126</c:v>
                </c:pt>
                <c:pt idx="9">
                  <c:v>120</c:v>
                </c:pt>
                <c:pt idx="10">
                  <c:v>97</c:v>
                </c:pt>
                <c:pt idx="11">
                  <c:v>90</c:v>
                </c:pt>
                <c:pt idx="12">
                  <c:v>120</c:v>
                </c:pt>
                <c:pt idx="13">
                  <c:v>110</c:v>
                </c:pt>
                <c:pt idx="14">
                  <c:v>115</c:v>
                </c:pt>
                <c:pt idx="15">
                  <c:v>100</c:v>
                </c:pt>
                <c:pt idx="16">
                  <c:v>102</c:v>
                </c:pt>
                <c:pt idx="17">
                  <c:v>103</c:v>
                </c:pt>
                <c:pt idx="18">
                  <c:v>97</c:v>
                </c:pt>
                <c:pt idx="19">
                  <c:v>97</c:v>
                </c:pt>
                <c:pt idx="20">
                  <c:v>86</c:v>
                </c:pt>
                <c:pt idx="21">
                  <c:v>88</c:v>
                </c:pt>
                <c:pt idx="22">
                  <c:v>40</c:v>
                </c:pt>
                <c:pt idx="23">
                  <c:v>34</c:v>
                </c:pt>
                <c:pt idx="24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AF-E64F-93CE-E77A7D48B64C}"/>
            </c:ext>
          </c:extLst>
        </c:ser>
        <c:ser>
          <c:idx val="2"/>
          <c:order val="2"/>
          <c:tx>
            <c:strRef>
              <c:f>'Graphs 2008'!$A$35</c:f>
              <c:strCache>
                <c:ptCount val="1"/>
                <c:pt idx="0">
                  <c:v>Bare/Thatch Cover</c:v>
                </c:pt>
              </c:strCache>
            </c:strRef>
          </c:tx>
          <c:spPr>
            <a:ln w="254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'Graphs 2008'!$B$32:$Z$32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2008'!$B$35:$Z$35</c:f>
              <c:numCache>
                <c:formatCode>General</c:formatCode>
                <c:ptCount val="25"/>
                <c:pt idx="0">
                  <c:v>0</c:v>
                </c:pt>
                <c:pt idx="1">
                  <c:v>32</c:v>
                </c:pt>
                <c:pt idx="2">
                  <c:v>10</c:v>
                </c:pt>
                <c:pt idx="3">
                  <c:v>10</c:v>
                </c:pt>
                <c:pt idx="4">
                  <c:v>0</c:v>
                </c:pt>
                <c:pt idx="5">
                  <c:v>5</c:v>
                </c:pt>
                <c:pt idx="6">
                  <c:v>0</c:v>
                </c:pt>
                <c:pt idx="7">
                  <c:v>2</c:v>
                </c:pt>
                <c:pt idx="8">
                  <c:v>2</c:v>
                </c:pt>
                <c:pt idx="9">
                  <c:v>5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0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8</c:v>
                </c:pt>
                <c:pt idx="20">
                  <c:v>0</c:v>
                </c:pt>
                <c:pt idx="21">
                  <c:v>0</c:v>
                </c:pt>
                <c:pt idx="22">
                  <c:v>50</c:v>
                </c:pt>
                <c:pt idx="23">
                  <c:v>45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AF-E64F-93CE-E77A7D48B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6097008"/>
        <c:axId val="1"/>
      </c:lineChart>
      <c:catAx>
        <c:axId val="2056097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50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Distance along transect</a:t>
                </a:r>
              </a:p>
            </c:rich>
          </c:tx>
          <c:layout>
            <c:manualLayout>
              <c:xMode val="edge"/>
              <c:yMode val="edge"/>
              <c:x val="0.26411311489289646"/>
              <c:y val="0.8646616541353383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50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2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Percent cover</a:t>
                </a:r>
              </a:p>
            </c:rich>
          </c:tx>
          <c:layout>
            <c:manualLayout>
              <c:xMode val="edge"/>
              <c:yMode val="edge"/>
              <c:x val="3.0241935483870969E-2"/>
              <c:y val="0.3533834586466165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609700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0318609517074293"/>
          <c:y val="0.37746399605711262"/>
          <c:w val="0.26764868674318937"/>
          <c:h val="0.2156937120326357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55" b="0" i="0" u="none" strike="noStrike" baseline="0%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50" b="0" i="0" u="none" strike="noStrike" baseline="0%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Transect 7 2008</a:t>
            </a:r>
          </a:p>
        </c:rich>
      </c:tx>
      <c:layout>
        <c:manualLayout>
          <c:xMode val="edge"/>
          <c:yMode val="edge"/>
          <c:x val="0.39751639740684586"/>
          <c:y val="3.8759689922480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45758414528368"/>
          <c:y val="0.22480705247339994"/>
          <c:w val="0.52381058288565707"/>
          <c:h val="0.51550582722348604"/>
        </c:manualLayout>
      </c:layout>
      <c:lineChart>
        <c:grouping val="standard"/>
        <c:varyColors val="0"/>
        <c:ser>
          <c:idx val="0"/>
          <c:order val="0"/>
          <c:tx>
            <c:strRef>
              <c:f>'Graphs 2008'!$A$39</c:f>
              <c:strCache>
                <c:ptCount val="1"/>
                <c:pt idx="0">
                  <c:v>Native Plant Cover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'Graphs 2008'!$B$38:$Z$38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2008'!$B$39:$Z$39</c:f>
              <c:numCache>
                <c:formatCode>General</c:formatCode>
                <c:ptCount val="25"/>
                <c:pt idx="0">
                  <c:v>35</c:v>
                </c:pt>
                <c:pt idx="1">
                  <c:v>46</c:v>
                </c:pt>
                <c:pt idx="2">
                  <c:v>56</c:v>
                </c:pt>
                <c:pt idx="3">
                  <c:v>38</c:v>
                </c:pt>
                <c:pt idx="4">
                  <c:v>103</c:v>
                </c:pt>
                <c:pt idx="5">
                  <c:v>36</c:v>
                </c:pt>
                <c:pt idx="6">
                  <c:v>66</c:v>
                </c:pt>
                <c:pt idx="7">
                  <c:v>64</c:v>
                </c:pt>
                <c:pt idx="8">
                  <c:v>60</c:v>
                </c:pt>
                <c:pt idx="9">
                  <c:v>57</c:v>
                </c:pt>
                <c:pt idx="10">
                  <c:v>45</c:v>
                </c:pt>
                <c:pt idx="11">
                  <c:v>53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33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12-264C-94CD-21BF7C519879}"/>
            </c:ext>
          </c:extLst>
        </c:ser>
        <c:ser>
          <c:idx val="1"/>
          <c:order val="1"/>
          <c:tx>
            <c:strRef>
              <c:f>'Graphs 2008'!$A$40</c:f>
              <c:strCache>
                <c:ptCount val="1"/>
                <c:pt idx="0">
                  <c:v>Non-Native Plant Cover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'Graphs 2008'!$B$38:$Z$38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2008'!$B$40:$Z$40</c:f>
              <c:numCache>
                <c:formatCode>General</c:formatCode>
                <c:ptCount val="25"/>
                <c:pt idx="0">
                  <c:v>94</c:v>
                </c:pt>
                <c:pt idx="1">
                  <c:v>93</c:v>
                </c:pt>
                <c:pt idx="2">
                  <c:v>80</c:v>
                </c:pt>
                <c:pt idx="3">
                  <c:v>90</c:v>
                </c:pt>
                <c:pt idx="4">
                  <c:v>30</c:v>
                </c:pt>
                <c:pt idx="5">
                  <c:v>95</c:v>
                </c:pt>
                <c:pt idx="6">
                  <c:v>90</c:v>
                </c:pt>
                <c:pt idx="7">
                  <c:v>90</c:v>
                </c:pt>
                <c:pt idx="8">
                  <c:v>98</c:v>
                </c:pt>
                <c:pt idx="9">
                  <c:v>93</c:v>
                </c:pt>
                <c:pt idx="10">
                  <c:v>78</c:v>
                </c:pt>
                <c:pt idx="11">
                  <c:v>85</c:v>
                </c:pt>
                <c:pt idx="12">
                  <c:v>102</c:v>
                </c:pt>
                <c:pt idx="13">
                  <c:v>85</c:v>
                </c:pt>
                <c:pt idx="14">
                  <c:v>100</c:v>
                </c:pt>
                <c:pt idx="15">
                  <c:v>129</c:v>
                </c:pt>
                <c:pt idx="16">
                  <c:v>138</c:v>
                </c:pt>
                <c:pt idx="17">
                  <c:v>135</c:v>
                </c:pt>
                <c:pt idx="18">
                  <c:v>115</c:v>
                </c:pt>
                <c:pt idx="19">
                  <c:v>135</c:v>
                </c:pt>
                <c:pt idx="20">
                  <c:v>115</c:v>
                </c:pt>
                <c:pt idx="21">
                  <c:v>113</c:v>
                </c:pt>
                <c:pt idx="22">
                  <c:v>92</c:v>
                </c:pt>
                <c:pt idx="23">
                  <c:v>100</c:v>
                </c:pt>
                <c:pt idx="24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12-264C-94CD-21BF7C519879}"/>
            </c:ext>
          </c:extLst>
        </c:ser>
        <c:ser>
          <c:idx val="2"/>
          <c:order val="2"/>
          <c:tx>
            <c:strRef>
              <c:f>'Graphs 2008'!$A$41</c:f>
              <c:strCache>
                <c:ptCount val="1"/>
                <c:pt idx="0">
                  <c:v>Bare/Thatch Cover</c:v>
                </c:pt>
              </c:strCache>
            </c:strRef>
          </c:tx>
          <c:spPr>
            <a:ln w="254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'Graphs 2008'!$B$38:$Z$38</c:f>
              <c:numCache>
                <c:formatCode>General</c:formatCode>
                <c:ptCount val="25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</c:numCache>
            </c:numRef>
          </c:cat>
          <c:val>
            <c:numRef>
              <c:f>'Graphs 2008'!$B$41:$Z$41</c:f>
              <c:numCache>
                <c:formatCode>General</c:formatCode>
                <c:ptCount val="25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16</c:v>
                </c:pt>
                <c:pt idx="11">
                  <c:v>0</c:v>
                </c:pt>
                <c:pt idx="12">
                  <c:v>1</c:v>
                </c:pt>
                <c:pt idx="13">
                  <c:v>15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12-264C-94CD-21BF7C519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5908800"/>
        <c:axId val="1"/>
      </c:lineChart>
      <c:catAx>
        <c:axId val="2055908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25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Disatnce along transect</a:t>
                </a:r>
              </a:p>
            </c:rich>
          </c:tx>
          <c:layout>
            <c:manualLayout>
              <c:xMode val="edge"/>
              <c:yMode val="edge"/>
              <c:x val="0.25879960657091777"/>
              <c:y val="0.8604683716860973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25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  <c:max val="2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25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Percent cover</a:t>
                </a:r>
              </a:p>
            </c:rich>
          </c:tx>
          <c:layout>
            <c:manualLayout>
              <c:xMode val="edge"/>
              <c:yMode val="edge"/>
              <c:x val="3.3126293995859216E-2"/>
              <c:y val="0.3294585851187206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590880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502229743012001"/>
          <c:y val="0.36869911496854468"/>
          <c:w val="0.27500882272414823"/>
          <c:h val="0.2222296035426844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30" b="0" i="0" u="none" strike="noStrike" baseline="0%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25" b="0" i="0" u="none" strike="noStrike" baseline="0%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Campus Lagoon Plant Cover 2008</a:t>
            </a:r>
          </a:p>
        </c:rich>
      </c:tx>
      <c:layout>
        <c:manualLayout>
          <c:xMode val="edge"/>
          <c:yMode val="edge"/>
          <c:x val="0.23968565815324164"/>
          <c:y val="3.53697749196141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45383104125736"/>
          <c:y val="0.21543408360128619"/>
          <c:w val="0.58349705304518662"/>
          <c:h val="0.562700964630225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'Graphs 2008'!$AT$3</c:f>
              <c:strCache>
                <c:ptCount val="1"/>
                <c:pt idx="0">
                  <c:v>Natives 2008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'Graphs 2008'!$AS$4:$AS$10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'Graphs 2008'!$AT$4:$AT$10</c:f>
              <c:numCache>
                <c:formatCode>General</c:formatCode>
                <c:ptCount val="7"/>
                <c:pt idx="0">
                  <c:v>11.52</c:v>
                </c:pt>
                <c:pt idx="1">
                  <c:v>30.4</c:v>
                </c:pt>
                <c:pt idx="2">
                  <c:v>2.48</c:v>
                </c:pt>
                <c:pt idx="3">
                  <c:v>20.239999999999998</c:v>
                </c:pt>
                <c:pt idx="4">
                  <c:v>6.08</c:v>
                </c:pt>
                <c:pt idx="5">
                  <c:v>28.88</c:v>
                </c:pt>
                <c:pt idx="6">
                  <c:v>28.08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A5-2348-A5A3-ABC44FDEFCD6}"/>
            </c:ext>
          </c:extLst>
        </c:ser>
        <c:ser>
          <c:idx val="1"/>
          <c:order val="1"/>
          <c:tx>
            <c:strRef>
              <c:f>'Graphs 2008'!$AU$3</c:f>
              <c:strCache>
                <c:ptCount val="1"/>
                <c:pt idx="0">
                  <c:v>Non-Natives 2008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'Graphs 2008'!$AS$4:$AS$10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'Graphs 2008'!$AU$4:$AU$10</c:f>
              <c:numCache>
                <c:formatCode>General</c:formatCode>
                <c:ptCount val="7"/>
                <c:pt idx="0">
                  <c:v>155.28</c:v>
                </c:pt>
                <c:pt idx="1">
                  <c:v>102.88</c:v>
                </c:pt>
                <c:pt idx="2">
                  <c:v>109.08</c:v>
                </c:pt>
                <c:pt idx="3">
                  <c:v>87.68</c:v>
                </c:pt>
                <c:pt idx="4">
                  <c:v>88.32</c:v>
                </c:pt>
                <c:pt idx="5">
                  <c:v>99.64</c:v>
                </c:pt>
                <c:pt idx="6">
                  <c:v>97.12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A5-2348-A5A3-ABC44FDEFCD6}"/>
            </c:ext>
          </c:extLst>
        </c:ser>
        <c:ser>
          <c:idx val="2"/>
          <c:order val="2"/>
          <c:tx>
            <c:strRef>
              <c:f>'Graphs 2008'!$AV$3</c:f>
              <c:strCache>
                <c:ptCount val="1"/>
                <c:pt idx="0">
                  <c:v>Bare/thatch 2008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'Graphs 2008'!$AS$4:$AS$10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'Graphs 2008'!$AV$4:$AV$10</c:f>
              <c:numCache>
                <c:formatCode>General</c:formatCode>
                <c:ptCount val="7"/>
                <c:pt idx="0">
                  <c:v>15.72</c:v>
                </c:pt>
                <c:pt idx="1">
                  <c:v>28.04</c:v>
                </c:pt>
                <c:pt idx="2">
                  <c:v>40.32</c:v>
                </c:pt>
                <c:pt idx="3">
                  <c:v>3.36</c:v>
                </c:pt>
                <c:pt idx="4">
                  <c:v>15.64</c:v>
                </c:pt>
                <c:pt idx="5">
                  <c:v>7.04</c:v>
                </c:pt>
                <c:pt idx="6">
                  <c:v>4.24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A5-2348-A5A3-ABC44FDEF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6527728"/>
        <c:axId val="1"/>
      </c:barChart>
      <c:catAx>
        <c:axId val="2056527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Transect #</a:t>
                </a:r>
              </a:p>
            </c:rich>
          </c:tx>
          <c:layout>
            <c:manualLayout>
              <c:xMode val="edge"/>
              <c:yMode val="edge"/>
              <c:x val="0.36542239685658151"/>
              <c:y val="0.8778135048231511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%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Percent Cover</a:t>
                </a:r>
              </a:p>
            </c:rich>
          </c:tx>
          <c:layout>
            <c:manualLayout>
              <c:xMode val="edge"/>
              <c:yMode val="edge"/>
              <c:x val="3.1434184675834968E-2"/>
              <c:y val="0.347266881028938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%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65277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993114045998789"/>
          <c:y val="0.38656788121176638"/>
          <c:w val="0.21212801773576351"/>
          <c:h val="0.2016875901974433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%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%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3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4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5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6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7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8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9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10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1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1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purl.oclc.org/ooxml/officeDocument/relationships/chart" Target="../charts/chart3.xml"/><Relationship Id="rId2" Type="http://purl.oclc.org/ooxml/officeDocument/relationships/chart" Target="../charts/chart2.xml"/><Relationship Id="rId1" Type="http://purl.oclc.org/ooxml/officeDocument/relationships/chart" Target="../charts/chart1.xml"/><Relationship Id="rId5" Type="http://purl.oclc.org/ooxml/officeDocument/relationships/chart" Target="../charts/chart5.xml"/><Relationship Id="rId4" Type="http://purl.oclc.org/ooxml/officeDocument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purl.oclc.org/ooxml/officeDocument/relationships/chart" Target="../charts/chart8.xml"/><Relationship Id="rId2" Type="http://purl.oclc.org/ooxml/officeDocument/relationships/chart" Target="../charts/chart7.xml"/><Relationship Id="rId1" Type="http://purl.oclc.org/ooxml/officeDocument/relationships/chart" Target="../charts/chart6.xml"/><Relationship Id="rId4" Type="http://purl.oclc.org/ooxml/officeDocument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purl.oclc.org/ooxml/officeDocument/relationships/chart" Target="../charts/chart12.xml"/><Relationship Id="rId2" Type="http://purl.oclc.org/ooxml/officeDocument/relationships/chart" Target="../charts/chart11.xml"/><Relationship Id="rId1" Type="http://purl.oclc.org/ooxml/officeDocument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8" Type="http://purl.oclc.org/ooxml/officeDocument/relationships/chart" Target="../charts/chart20.xml"/><Relationship Id="rId3" Type="http://purl.oclc.org/ooxml/officeDocument/relationships/chart" Target="../charts/chart15.xml"/><Relationship Id="rId7" Type="http://purl.oclc.org/ooxml/officeDocument/relationships/chart" Target="../charts/chart19.xml"/><Relationship Id="rId12" Type="http://purl.oclc.org/ooxml/officeDocument/relationships/chart" Target="../charts/chart24.xml"/><Relationship Id="rId2" Type="http://purl.oclc.org/ooxml/officeDocument/relationships/chart" Target="../charts/chart14.xml"/><Relationship Id="rId1" Type="http://purl.oclc.org/ooxml/officeDocument/relationships/chart" Target="../charts/chart13.xml"/><Relationship Id="rId6" Type="http://purl.oclc.org/ooxml/officeDocument/relationships/chart" Target="../charts/chart18.xml"/><Relationship Id="rId11" Type="http://purl.oclc.org/ooxml/officeDocument/relationships/chart" Target="../charts/chart23.xml"/><Relationship Id="rId5" Type="http://purl.oclc.org/ooxml/officeDocument/relationships/chart" Target="../charts/chart17.xml"/><Relationship Id="rId10" Type="http://purl.oclc.org/ooxml/officeDocument/relationships/chart" Target="../charts/chart22.xml"/><Relationship Id="rId4" Type="http://purl.oclc.org/ooxml/officeDocument/relationships/chart" Target="../charts/chart16.xml"/><Relationship Id="rId9" Type="http://purl.oclc.org/ooxml/officeDocument/relationships/chart" Target="../charts/chart21.xml"/></Relationships>
</file>

<file path=xl/drawings/_rels/drawing5.xml.rels><?xml version="1.0" encoding="UTF-8" standalone="yes"?>
<Relationships xmlns="http://schemas.openxmlformats.org/package/2006/relationships"><Relationship Id="rId8" Type="http://purl.oclc.org/ooxml/officeDocument/relationships/chart" Target="../charts/chart32.xml"/><Relationship Id="rId3" Type="http://purl.oclc.org/ooxml/officeDocument/relationships/chart" Target="../charts/chart27.xml"/><Relationship Id="rId7" Type="http://purl.oclc.org/ooxml/officeDocument/relationships/chart" Target="../charts/chart31.xml"/><Relationship Id="rId12" Type="http://purl.oclc.org/ooxml/officeDocument/relationships/chart" Target="../charts/chart36.xml"/><Relationship Id="rId2" Type="http://purl.oclc.org/ooxml/officeDocument/relationships/chart" Target="../charts/chart26.xml"/><Relationship Id="rId1" Type="http://purl.oclc.org/ooxml/officeDocument/relationships/chart" Target="../charts/chart25.xml"/><Relationship Id="rId6" Type="http://purl.oclc.org/ooxml/officeDocument/relationships/chart" Target="../charts/chart30.xml"/><Relationship Id="rId11" Type="http://purl.oclc.org/ooxml/officeDocument/relationships/chart" Target="../charts/chart35.xml"/><Relationship Id="rId5" Type="http://purl.oclc.org/ooxml/officeDocument/relationships/chart" Target="../charts/chart29.xml"/><Relationship Id="rId10" Type="http://purl.oclc.org/ooxml/officeDocument/relationships/chart" Target="../charts/chart34.xml"/><Relationship Id="rId4" Type="http://purl.oclc.org/ooxml/officeDocument/relationships/chart" Target="../charts/chart28.xml"/><Relationship Id="rId9" Type="http://purl.oclc.org/ooxml/officeDocument/relationships/chart" Target="../charts/chart33.xml"/></Relationships>
</file>

<file path=xl/drawings/_rels/drawing6.xml.rels><?xml version="1.0" encoding="UTF-8" standalone="yes"?>
<Relationships xmlns="http://schemas.openxmlformats.org/package/2006/relationships"><Relationship Id="rId1" Type="http://purl.oclc.org/ooxml/officeDocument/relationships/chart" Target="../charts/chart37.xml"/></Relationships>
</file>

<file path=xl/drawings/_rels/drawing7.xml.rels><?xml version="1.0" encoding="UTF-8" standalone="yes"?>
<Relationships xmlns="http://schemas.openxmlformats.org/package/2006/relationships"><Relationship Id="rId1" Type="http://purl.oclc.org/ooxml/officeDocument/relationships/chart" Target="../charts/chart38.xml"/></Relationships>
</file>

<file path=xl/drawings/_rels/drawing8.xml.rels><?xml version="1.0" encoding="UTF-8" standalone="yes"?>
<Relationships xmlns="http://schemas.openxmlformats.org/package/2006/relationships"><Relationship Id="rId1" Type="http://purl.oclc.org/ooxml/officeDocument/relationships/chart" Target="../charts/chart39.xml"/></Relationships>
</file>

<file path=xl/drawings/_rels/drawing9.xml.rels><?xml version="1.0" encoding="UTF-8" standalone="yes"?>
<Relationships xmlns="http://schemas.openxmlformats.org/package/2006/relationships"><Relationship Id="rId1" Type="http://purl.oclc.org/ooxml/officeDocument/relationships/chart" Target="../charts/chart40.xml"/></Relationships>
</file>

<file path=xl/drawings/_rels/drawing10.xml.rels><?xml version="1.0" encoding="UTF-8" standalone="yes"?>
<Relationships xmlns="http://schemas.openxmlformats.org/package/2006/relationships"><Relationship Id="rId1" Type="http://purl.oclc.org/ooxml/officeDocument/relationships/chart" Target="../charts/chart41.xml"/></Relationships>
</file>

<file path=xl/drawings/_rels/drawing11.xml.rels><?xml version="1.0" encoding="UTF-8" standalone="yes"?>
<Relationships xmlns="http://schemas.openxmlformats.org/package/2006/relationships"><Relationship Id="rId1" Type="http://purl.oclc.org/ooxml/officeDocument/relationships/chart" Target="../charts/chart42.xml"/></Relationships>
</file>

<file path=xl/drawings/_rels/drawing12.xml.rels><?xml version="1.0" encoding="UTF-8" standalone="yes"?>
<Relationships xmlns="http://schemas.openxmlformats.org/package/2006/relationships"><Relationship Id="rId1" Type="http://purl.oclc.org/ooxml/officeDocument/relationships/chart" Target="../charts/chart43.xml"/></Relationships>
</file>

<file path=xl/drawings/_rels/drawing13.xml.rels><?xml version="1.0" encoding="UTF-8" standalone="yes"?>
<Relationships xmlns="http://schemas.openxmlformats.org/package/2006/relationships"><Relationship Id="rId1" Type="http://purl.oclc.org/ooxml/officeDocument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1" Type="http://purl.oclc.org/ooxml/officeDocument/relationships/chart" Target="../charts/chart45.xml"/></Relationships>
</file>

<file path=xl/drawings/_rels/drawing15.xml.rels><?xml version="1.0" encoding="UTF-8" standalone="yes"?>
<Relationships xmlns="http://schemas.openxmlformats.org/package/2006/relationships"><Relationship Id="rId8" Type="http://purl.oclc.org/ooxml/officeDocument/relationships/chart" Target="../charts/chart53.xml"/><Relationship Id="rId3" Type="http://purl.oclc.org/ooxml/officeDocument/relationships/chart" Target="../charts/chart48.xml"/><Relationship Id="rId7" Type="http://purl.oclc.org/ooxml/officeDocument/relationships/chart" Target="../charts/chart52.xml"/><Relationship Id="rId2" Type="http://purl.oclc.org/ooxml/officeDocument/relationships/chart" Target="../charts/chart47.xml"/><Relationship Id="rId1" Type="http://purl.oclc.org/ooxml/officeDocument/relationships/chart" Target="../charts/chart46.xml"/><Relationship Id="rId6" Type="http://purl.oclc.org/ooxml/officeDocument/relationships/chart" Target="../charts/chart51.xml"/><Relationship Id="rId5" Type="http://purl.oclc.org/ooxml/officeDocument/relationships/chart" Target="../charts/chart50.xml"/><Relationship Id="rId10" Type="http://purl.oclc.org/ooxml/officeDocument/relationships/chart" Target="../charts/chart55.xml"/><Relationship Id="rId4" Type="http://purl.oclc.org/ooxml/officeDocument/relationships/chart" Target="../charts/chart49.xml"/><Relationship Id="rId9" Type="http://purl.oclc.org/ooxml/officeDocument/relationships/chart" Target="../charts/chart54.xml"/></Relationships>
</file>

<file path=xl/drawings/_rels/drawing16.xml.rels><?xml version="1.0" encoding="UTF-8" standalone="yes"?>
<Relationships xmlns="http://schemas.openxmlformats.org/package/2006/relationships"><Relationship Id="rId8" Type="http://purl.oclc.org/ooxml/officeDocument/relationships/chart" Target="../charts/chart63.xml"/><Relationship Id="rId3" Type="http://purl.oclc.org/ooxml/officeDocument/relationships/chart" Target="../charts/chart58.xml"/><Relationship Id="rId7" Type="http://purl.oclc.org/ooxml/officeDocument/relationships/chart" Target="../charts/chart62.xml"/><Relationship Id="rId2" Type="http://purl.oclc.org/ooxml/officeDocument/relationships/chart" Target="../charts/chart57.xml"/><Relationship Id="rId1" Type="http://purl.oclc.org/ooxml/officeDocument/relationships/chart" Target="../charts/chart56.xml"/><Relationship Id="rId6" Type="http://purl.oclc.org/ooxml/officeDocument/relationships/chart" Target="../charts/chart61.xml"/><Relationship Id="rId5" Type="http://purl.oclc.org/ooxml/officeDocument/relationships/chart" Target="../charts/chart60.xml"/><Relationship Id="rId4" Type="http://purl.oclc.org/ooxml/officeDocument/relationships/chart" Target="../charts/chart59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5</xdr:col>
      <xdr:colOff>407080</xdr:colOff>
      <xdr:row>0</xdr:row>
      <xdr:rowOff>136524</xdr:rowOff>
    </xdr:from>
    <xdr:to>
      <xdr:col>11</xdr:col>
      <xdr:colOff>12473</xdr:colOff>
      <xdr:row>16</xdr:row>
      <xdr:rowOff>158295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3E17C4-D3E2-FE44-AF66-44049CBC2D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11</xdr:col>
      <xdr:colOff>327706</xdr:colOff>
      <xdr:row>12</xdr:row>
      <xdr:rowOff>113846</xdr:rowOff>
    </xdr:from>
    <xdr:to>
      <xdr:col>16</xdr:col>
      <xdr:colOff>760867</xdr:colOff>
      <xdr:row>29</xdr:row>
      <xdr:rowOff>135617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6AFB64-78BA-D249-BEC3-D710257992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  <xdr:twoCellAnchor>
    <xdr:from>
      <xdr:col>5</xdr:col>
      <xdr:colOff>293688</xdr:colOff>
      <xdr:row>24</xdr:row>
      <xdr:rowOff>79829</xdr:rowOff>
    </xdr:from>
    <xdr:to>
      <xdr:col>10</xdr:col>
      <xdr:colOff>726849</xdr:colOff>
      <xdr:row>40</xdr:row>
      <xdr:rowOff>101601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0AD010-6FD1-4842-A236-093663D971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3"/>
        </a:graphicData>
      </a:graphic>
    </xdr:graphicFrame>
    <xdr:clientData/>
  </xdr:twoCellAnchor>
  <xdr:twoCellAnchor>
    <xdr:from>
      <xdr:col>11</xdr:col>
      <xdr:colOff>231322</xdr:colOff>
      <xdr:row>37</xdr:row>
      <xdr:rowOff>68490</xdr:rowOff>
    </xdr:from>
    <xdr:to>
      <xdr:col>16</xdr:col>
      <xdr:colOff>664483</xdr:colOff>
      <xdr:row>53</xdr:row>
      <xdr:rowOff>90261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8FD4F95-686D-9040-A059-F8E735EAC2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4"/>
        </a:graphicData>
      </a:graphic>
    </xdr:graphicFrame>
    <xdr:clientData/>
  </xdr:twoCellAnchor>
  <xdr:twoCellAnchor>
    <xdr:from>
      <xdr:col>1</xdr:col>
      <xdr:colOff>110065</xdr:colOff>
      <xdr:row>50</xdr:row>
      <xdr:rowOff>169332</xdr:rowOff>
    </xdr:from>
    <xdr:to>
      <xdr:col>19</xdr:col>
      <xdr:colOff>67732</xdr:colOff>
      <xdr:row>91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4F27F7C-E597-8A49-A1DD-CF12DDACA6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5"/>
        </a:graphicData>
      </a:graphic>
    </xdr:graphicFrame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>
    <xdr:from>
      <xdr:col>8</xdr:col>
      <xdr:colOff>120650</xdr:colOff>
      <xdr:row>7</xdr:row>
      <xdr:rowOff>25400</xdr:rowOff>
    </xdr:from>
    <xdr:to>
      <xdr:col>15</xdr:col>
      <xdr:colOff>203200</xdr:colOff>
      <xdr:row>28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493789-D605-E74A-847E-1EA545BF5D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8</xdr:col>
      <xdr:colOff>215900</xdr:colOff>
      <xdr:row>44</xdr:row>
      <xdr:rowOff>95250</xdr:rowOff>
    </xdr:from>
    <xdr:to>
      <xdr:col>15</xdr:col>
      <xdr:colOff>177800</xdr:colOff>
      <xdr:row>64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C28257C-321D-9F44-ABF7-CAD6AEA5ED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  <xdr:twoCellAnchor>
    <xdr:from>
      <xdr:col>8</xdr:col>
      <xdr:colOff>730250</xdr:colOff>
      <xdr:row>66</xdr:row>
      <xdr:rowOff>91807</xdr:rowOff>
    </xdr:from>
    <xdr:to>
      <xdr:col>15</xdr:col>
      <xdr:colOff>703855</xdr:colOff>
      <xdr:row>87</xdr:row>
      <xdr:rowOff>137711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EA0A15C-D178-5043-977B-0D3E7D604F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3"/>
        </a:graphicData>
      </a:graphic>
    </xdr:graphicFrame>
    <xdr:clientData/>
  </xdr:twoCellAnchor>
  <xdr:twoCellAnchor>
    <xdr:from>
      <xdr:col>8</xdr:col>
      <xdr:colOff>489637</xdr:colOff>
      <xdr:row>98</xdr:row>
      <xdr:rowOff>122409</xdr:rowOff>
    </xdr:from>
    <xdr:to>
      <xdr:col>16</xdr:col>
      <xdr:colOff>627348</xdr:colOff>
      <xdr:row>122</xdr:row>
      <xdr:rowOff>168312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B6B4D8A-134B-E341-969B-94F0B7B5B1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4"/>
        </a:graphicData>
      </a:graphic>
    </xdr:graphicFrame>
    <xdr:clientData/>
  </xdr:twoCellAnchor>
</xdr:wsDr>
</file>

<file path=xl/drawings/drawing3.xml><?xml version="1.0" encoding="utf-8"?>
<xdr:wsDr xmlns:xdr="http://purl.oclc.org/ooxml/drawingml/spreadsheetDrawing" xmlns:a="http://purl.oclc.org/ooxml/drawingml/main">
  <xdr:twoCellAnchor>
    <xdr:from>
      <xdr:col>1</xdr:col>
      <xdr:colOff>7719</xdr:colOff>
      <xdr:row>16</xdr:row>
      <xdr:rowOff>105152</xdr:rowOff>
    </xdr:from>
    <xdr:to>
      <xdr:col>25</xdr:col>
      <xdr:colOff>711104</xdr:colOff>
      <xdr:row>40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53D4FA-1A1A-E643-A374-7A08621AC3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1</xdr:col>
      <xdr:colOff>78154</xdr:colOff>
      <xdr:row>55</xdr:row>
      <xdr:rowOff>105413</xdr:rowOff>
    </xdr:from>
    <xdr:to>
      <xdr:col>25</xdr:col>
      <xdr:colOff>781539</xdr:colOff>
      <xdr:row>88</xdr:row>
      <xdr:rowOff>27259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D47AA2-4138-7C42-A3B3-83F557757B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  <xdr:twoCellAnchor>
    <xdr:from>
      <xdr:col>1</xdr:col>
      <xdr:colOff>39077</xdr:colOff>
      <xdr:row>102</xdr:row>
      <xdr:rowOff>24911</xdr:rowOff>
    </xdr:from>
    <xdr:to>
      <xdr:col>25</xdr:col>
      <xdr:colOff>332154</xdr:colOff>
      <xdr:row>128</xdr:row>
      <xdr:rowOff>97693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B968C3F-608C-384B-94A6-73AADEDDD0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3"/>
        </a:graphicData>
      </a:graphic>
    </xdr:graphicFrame>
    <xdr:clientData/>
  </xdr:twoCellAnchor>
</xdr:wsDr>
</file>

<file path=xl/drawings/drawing4.xml><?xml version="1.0" encoding="utf-8"?>
<xdr:wsDr xmlns:xdr="http://purl.oclc.org/ooxml/drawingml/spreadsheetDrawing" xmlns:a="http://purl.oclc.org/ooxml/drawingml/main">
  <xdr:twoCellAnchor>
    <xdr:from>
      <xdr:col>1</xdr:col>
      <xdr:colOff>50800</xdr:colOff>
      <xdr:row>5</xdr:row>
      <xdr:rowOff>139700</xdr:rowOff>
    </xdr:from>
    <xdr:to>
      <xdr:col>16</xdr:col>
      <xdr:colOff>355600</xdr:colOff>
      <xdr:row>23</xdr:row>
      <xdr:rowOff>76200</xdr:rowOff>
    </xdr:to>
    <xdr:graphicFrame macro="">
      <xdr:nvGraphicFramePr>
        <xdr:cNvPr id="1594534" name="Chart 1">
          <a:extLst>
            <a:ext uri="{FF2B5EF4-FFF2-40B4-BE49-F238E27FC236}">
              <a16:creationId xmlns:a16="http://schemas.microsoft.com/office/drawing/2014/main" id="{718CF339-404E-DF49-A2D8-AC65095303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1</xdr:col>
      <xdr:colOff>139700</xdr:colOff>
      <xdr:row>31</xdr:row>
      <xdr:rowOff>63500</xdr:rowOff>
    </xdr:from>
    <xdr:to>
      <xdr:col>16</xdr:col>
      <xdr:colOff>431800</xdr:colOff>
      <xdr:row>48</xdr:row>
      <xdr:rowOff>101600</xdr:rowOff>
    </xdr:to>
    <xdr:graphicFrame macro="">
      <xdr:nvGraphicFramePr>
        <xdr:cNvPr id="1594535" name="Chart 2">
          <a:extLst>
            <a:ext uri="{FF2B5EF4-FFF2-40B4-BE49-F238E27FC236}">
              <a16:creationId xmlns:a16="http://schemas.microsoft.com/office/drawing/2014/main" id="{F5105E84-B870-7D46-B098-3B978E10D0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  <xdr:twoCellAnchor>
    <xdr:from>
      <xdr:col>1</xdr:col>
      <xdr:colOff>12700</xdr:colOff>
      <xdr:row>56</xdr:row>
      <xdr:rowOff>0</xdr:rowOff>
    </xdr:from>
    <xdr:to>
      <xdr:col>16</xdr:col>
      <xdr:colOff>469900</xdr:colOff>
      <xdr:row>74</xdr:row>
      <xdr:rowOff>38100</xdr:rowOff>
    </xdr:to>
    <xdr:graphicFrame macro="">
      <xdr:nvGraphicFramePr>
        <xdr:cNvPr id="1594536" name="Chart 3">
          <a:extLst>
            <a:ext uri="{FF2B5EF4-FFF2-40B4-BE49-F238E27FC236}">
              <a16:creationId xmlns:a16="http://schemas.microsoft.com/office/drawing/2014/main" id="{A23D2D0F-7FD7-7B43-9B11-DC692E2F37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3"/>
        </a:graphicData>
      </a:graphic>
    </xdr:graphicFrame>
    <xdr:clientData/>
  </xdr:twoCellAnchor>
  <xdr:twoCellAnchor>
    <xdr:from>
      <xdr:col>1</xdr:col>
      <xdr:colOff>38100</xdr:colOff>
      <xdr:row>81</xdr:row>
      <xdr:rowOff>38100</xdr:rowOff>
    </xdr:from>
    <xdr:to>
      <xdr:col>16</xdr:col>
      <xdr:colOff>647700</xdr:colOff>
      <xdr:row>99</xdr:row>
      <xdr:rowOff>63500</xdr:rowOff>
    </xdr:to>
    <xdr:graphicFrame macro="">
      <xdr:nvGraphicFramePr>
        <xdr:cNvPr id="1594537" name="Chart 4">
          <a:extLst>
            <a:ext uri="{FF2B5EF4-FFF2-40B4-BE49-F238E27FC236}">
              <a16:creationId xmlns:a16="http://schemas.microsoft.com/office/drawing/2014/main" id="{5DDB255B-CED3-1B44-8BDF-10F86ECA3D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4"/>
        </a:graphicData>
      </a:graphic>
    </xdr:graphicFrame>
    <xdr:clientData/>
  </xdr:twoCellAnchor>
  <xdr:twoCellAnchor>
    <xdr:from>
      <xdr:col>1</xdr:col>
      <xdr:colOff>25400</xdr:colOff>
      <xdr:row>105</xdr:row>
      <xdr:rowOff>101600</xdr:rowOff>
    </xdr:from>
    <xdr:to>
      <xdr:col>17</xdr:col>
      <xdr:colOff>76200</xdr:colOff>
      <xdr:row>123</xdr:row>
      <xdr:rowOff>25400</xdr:rowOff>
    </xdr:to>
    <xdr:graphicFrame macro="">
      <xdr:nvGraphicFramePr>
        <xdr:cNvPr id="1594538" name="Chart 5">
          <a:extLst>
            <a:ext uri="{FF2B5EF4-FFF2-40B4-BE49-F238E27FC236}">
              <a16:creationId xmlns:a16="http://schemas.microsoft.com/office/drawing/2014/main" id="{AE889310-D7DB-8445-8B31-E2FFDC81C5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5"/>
        </a:graphicData>
      </a:graphic>
    </xdr:graphicFrame>
    <xdr:clientData/>
  </xdr:twoCellAnchor>
  <xdr:twoCellAnchor>
    <xdr:from>
      <xdr:col>1</xdr:col>
      <xdr:colOff>25400</xdr:colOff>
      <xdr:row>130</xdr:row>
      <xdr:rowOff>25400</xdr:rowOff>
    </xdr:from>
    <xdr:to>
      <xdr:col>17</xdr:col>
      <xdr:colOff>114300</xdr:colOff>
      <xdr:row>149</xdr:row>
      <xdr:rowOff>88900</xdr:rowOff>
    </xdr:to>
    <xdr:graphicFrame macro="">
      <xdr:nvGraphicFramePr>
        <xdr:cNvPr id="1594539" name="Chart 6">
          <a:extLst>
            <a:ext uri="{FF2B5EF4-FFF2-40B4-BE49-F238E27FC236}">
              <a16:creationId xmlns:a16="http://schemas.microsoft.com/office/drawing/2014/main" id="{AA3CC433-72C0-7047-B08A-ED45C13CB8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6"/>
        </a:graphicData>
      </a:graphic>
    </xdr:graphicFrame>
    <xdr:clientData/>
  </xdr:twoCellAnchor>
  <xdr:twoCellAnchor>
    <xdr:from>
      <xdr:col>1</xdr:col>
      <xdr:colOff>50800</xdr:colOff>
      <xdr:row>156</xdr:row>
      <xdr:rowOff>139700</xdr:rowOff>
    </xdr:from>
    <xdr:to>
      <xdr:col>17</xdr:col>
      <xdr:colOff>215900</xdr:colOff>
      <xdr:row>174</xdr:row>
      <xdr:rowOff>127000</xdr:rowOff>
    </xdr:to>
    <xdr:graphicFrame macro="">
      <xdr:nvGraphicFramePr>
        <xdr:cNvPr id="1594540" name="Chart 7">
          <a:extLst>
            <a:ext uri="{FF2B5EF4-FFF2-40B4-BE49-F238E27FC236}">
              <a16:creationId xmlns:a16="http://schemas.microsoft.com/office/drawing/2014/main" id="{A9AA52E0-3A43-A948-A003-FBF6A57617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7"/>
        </a:graphicData>
      </a:graphic>
    </xdr:graphicFrame>
    <xdr:clientData/>
  </xdr:twoCellAnchor>
  <xdr:twoCellAnchor>
    <xdr:from>
      <xdr:col>0</xdr:col>
      <xdr:colOff>647700</xdr:colOff>
      <xdr:row>181</xdr:row>
      <xdr:rowOff>152400</xdr:rowOff>
    </xdr:from>
    <xdr:to>
      <xdr:col>17</xdr:col>
      <xdr:colOff>635000</xdr:colOff>
      <xdr:row>201</xdr:row>
      <xdr:rowOff>38100</xdr:rowOff>
    </xdr:to>
    <xdr:graphicFrame macro="">
      <xdr:nvGraphicFramePr>
        <xdr:cNvPr id="1594541" name="Chart 8">
          <a:extLst>
            <a:ext uri="{FF2B5EF4-FFF2-40B4-BE49-F238E27FC236}">
              <a16:creationId xmlns:a16="http://schemas.microsoft.com/office/drawing/2014/main" id="{18C93DF7-21C0-2C41-85FF-EA9FE88D62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8"/>
        </a:graphicData>
      </a:graphic>
    </xdr:graphicFrame>
    <xdr:clientData/>
  </xdr:twoCellAnchor>
  <xdr:twoCellAnchor>
    <xdr:from>
      <xdr:col>0</xdr:col>
      <xdr:colOff>584200</xdr:colOff>
      <xdr:row>208</xdr:row>
      <xdr:rowOff>38100</xdr:rowOff>
    </xdr:from>
    <xdr:to>
      <xdr:col>18</xdr:col>
      <xdr:colOff>50800</xdr:colOff>
      <xdr:row>227</xdr:row>
      <xdr:rowOff>139700</xdr:rowOff>
    </xdr:to>
    <xdr:graphicFrame macro="">
      <xdr:nvGraphicFramePr>
        <xdr:cNvPr id="1594542" name="Chart 9">
          <a:extLst>
            <a:ext uri="{FF2B5EF4-FFF2-40B4-BE49-F238E27FC236}">
              <a16:creationId xmlns:a16="http://schemas.microsoft.com/office/drawing/2014/main" id="{2CAFD3D6-5996-C74D-9722-709B79ADEB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9"/>
        </a:graphicData>
      </a:graphic>
    </xdr:graphicFrame>
    <xdr:clientData/>
  </xdr:twoCellAnchor>
  <xdr:twoCellAnchor>
    <xdr:from>
      <xdr:col>13</xdr:col>
      <xdr:colOff>215900</xdr:colOff>
      <xdr:row>229</xdr:row>
      <xdr:rowOff>101600</xdr:rowOff>
    </xdr:from>
    <xdr:to>
      <xdr:col>23</xdr:col>
      <xdr:colOff>520700</xdr:colOff>
      <xdr:row>253</xdr:row>
      <xdr:rowOff>0</xdr:rowOff>
    </xdr:to>
    <xdr:graphicFrame macro="">
      <xdr:nvGraphicFramePr>
        <xdr:cNvPr id="1594543" name="Chart 11">
          <a:extLst>
            <a:ext uri="{FF2B5EF4-FFF2-40B4-BE49-F238E27FC236}">
              <a16:creationId xmlns:a16="http://schemas.microsoft.com/office/drawing/2014/main" id="{93069CED-C548-6646-876E-3A4B1DE226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0"/>
        </a:graphicData>
      </a:graphic>
    </xdr:graphicFrame>
    <xdr:clientData/>
  </xdr:twoCellAnchor>
  <xdr:twoCellAnchor>
    <xdr:from>
      <xdr:col>13</xdr:col>
      <xdr:colOff>203200</xdr:colOff>
      <xdr:row>254</xdr:row>
      <xdr:rowOff>127000</xdr:rowOff>
    </xdr:from>
    <xdr:to>
      <xdr:col>23</xdr:col>
      <xdr:colOff>546100</xdr:colOff>
      <xdr:row>277</xdr:row>
      <xdr:rowOff>139700</xdr:rowOff>
    </xdr:to>
    <xdr:graphicFrame macro="">
      <xdr:nvGraphicFramePr>
        <xdr:cNvPr id="1594544" name="Chart 12">
          <a:extLst>
            <a:ext uri="{FF2B5EF4-FFF2-40B4-BE49-F238E27FC236}">
              <a16:creationId xmlns:a16="http://schemas.microsoft.com/office/drawing/2014/main" id="{5DD96F36-ABA7-0E46-963D-1E0EA688B0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1"/>
        </a:graphicData>
      </a:graphic>
    </xdr:graphicFrame>
    <xdr:clientData/>
  </xdr:twoCellAnchor>
  <xdr:twoCellAnchor>
    <xdr:from>
      <xdr:col>13</xdr:col>
      <xdr:colOff>203200</xdr:colOff>
      <xdr:row>279</xdr:row>
      <xdr:rowOff>114300</xdr:rowOff>
    </xdr:from>
    <xdr:to>
      <xdr:col>24</xdr:col>
      <xdr:colOff>139700</xdr:colOff>
      <xdr:row>304</xdr:row>
      <xdr:rowOff>12700</xdr:rowOff>
    </xdr:to>
    <xdr:graphicFrame macro="">
      <xdr:nvGraphicFramePr>
        <xdr:cNvPr id="1594545" name="Chart 13">
          <a:extLst>
            <a:ext uri="{FF2B5EF4-FFF2-40B4-BE49-F238E27FC236}">
              <a16:creationId xmlns:a16="http://schemas.microsoft.com/office/drawing/2014/main" id="{C283C68F-FE85-A342-A6A5-1800DCDA86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2"/>
        </a:graphicData>
      </a:graphic>
    </xdr:graphicFrame>
    <xdr:clientData/>
  </xdr:twoCellAnchor>
</xdr:wsDr>
</file>

<file path=xl/drawings/drawing5.xml><?xml version="1.0" encoding="utf-8"?>
<xdr:wsDr xmlns:xdr="http://purl.oclc.org/ooxml/drawingml/spreadsheetDrawing" xmlns:a="http://purl.oclc.org/ooxml/drawingml/main">
  <xdr:twoCellAnchor>
    <xdr:from>
      <xdr:col>2</xdr:col>
      <xdr:colOff>63500</xdr:colOff>
      <xdr:row>6</xdr:row>
      <xdr:rowOff>25400</xdr:rowOff>
    </xdr:from>
    <xdr:to>
      <xdr:col>14</xdr:col>
      <xdr:colOff>127000</xdr:colOff>
      <xdr:row>24</xdr:row>
      <xdr:rowOff>152400</xdr:rowOff>
    </xdr:to>
    <xdr:graphicFrame macro="">
      <xdr:nvGraphicFramePr>
        <xdr:cNvPr id="403989" name="Chart 7">
          <a:extLst>
            <a:ext uri="{FF2B5EF4-FFF2-40B4-BE49-F238E27FC236}">
              <a16:creationId xmlns:a16="http://schemas.microsoft.com/office/drawing/2014/main" id="{577B871D-A16C-684C-A102-1DD7CA2D3B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2</xdr:col>
      <xdr:colOff>0</xdr:colOff>
      <xdr:row>34</xdr:row>
      <xdr:rowOff>0</xdr:rowOff>
    </xdr:from>
    <xdr:to>
      <xdr:col>14</xdr:col>
      <xdr:colOff>88900</xdr:colOff>
      <xdr:row>52</xdr:row>
      <xdr:rowOff>127000</xdr:rowOff>
    </xdr:to>
    <xdr:graphicFrame macro="">
      <xdr:nvGraphicFramePr>
        <xdr:cNvPr id="403990" name="Chart 6">
          <a:extLst>
            <a:ext uri="{FF2B5EF4-FFF2-40B4-BE49-F238E27FC236}">
              <a16:creationId xmlns:a16="http://schemas.microsoft.com/office/drawing/2014/main" id="{0E8B55F1-494C-CE49-B257-44EA1C826B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  <xdr:twoCellAnchor>
    <xdr:from>
      <xdr:col>2</xdr:col>
      <xdr:colOff>0</xdr:colOff>
      <xdr:row>63</xdr:row>
      <xdr:rowOff>0</xdr:rowOff>
    </xdr:from>
    <xdr:to>
      <xdr:col>14</xdr:col>
      <xdr:colOff>152400</xdr:colOff>
      <xdr:row>81</xdr:row>
      <xdr:rowOff>139700</xdr:rowOff>
    </xdr:to>
    <xdr:graphicFrame macro="">
      <xdr:nvGraphicFramePr>
        <xdr:cNvPr id="403991" name="Chart 5">
          <a:extLst>
            <a:ext uri="{FF2B5EF4-FFF2-40B4-BE49-F238E27FC236}">
              <a16:creationId xmlns:a16="http://schemas.microsoft.com/office/drawing/2014/main" id="{9AA3A20C-7332-F74D-9942-2A8528D39A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3"/>
        </a:graphicData>
      </a:graphic>
    </xdr:graphicFrame>
    <xdr:clientData/>
  </xdr:twoCellAnchor>
  <xdr:twoCellAnchor>
    <xdr:from>
      <xdr:col>2</xdr:col>
      <xdr:colOff>0</xdr:colOff>
      <xdr:row>92</xdr:row>
      <xdr:rowOff>0</xdr:rowOff>
    </xdr:from>
    <xdr:to>
      <xdr:col>14</xdr:col>
      <xdr:colOff>76200</xdr:colOff>
      <xdr:row>111</xdr:row>
      <xdr:rowOff>63500</xdr:rowOff>
    </xdr:to>
    <xdr:graphicFrame macro="">
      <xdr:nvGraphicFramePr>
        <xdr:cNvPr id="403992" name="Chart 4">
          <a:extLst>
            <a:ext uri="{FF2B5EF4-FFF2-40B4-BE49-F238E27FC236}">
              <a16:creationId xmlns:a16="http://schemas.microsoft.com/office/drawing/2014/main" id="{182A1220-BA5E-2C4E-BA8C-A4DAFD114F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4"/>
        </a:graphicData>
      </a:graphic>
    </xdr:graphicFrame>
    <xdr:clientData/>
  </xdr:twoCellAnchor>
  <xdr:twoCellAnchor>
    <xdr:from>
      <xdr:col>2</xdr:col>
      <xdr:colOff>0</xdr:colOff>
      <xdr:row>121</xdr:row>
      <xdr:rowOff>0</xdr:rowOff>
    </xdr:from>
    <xdr:to>
      <xdr:col>14</xdr:col>
      <xdr:colOff>88900</xdr:colOff>
      <xdr:row>139</xdr:row>
      <xdr:rowOff>0</xdr:rowOff>
    </xdr:to>
    <xdr:graphicFrame macro="">
      <xdr:nvGraphicFramePr>
        <xdr:cNvPr id="403993" name="Chart 3">
          <a:extLst>
            <a:ext uri="{FF2B5EF4-FFF2-40B4-BE49-F238E27FC236}">
              <a16:creationId xmlns:a16="http://schemas.microsoft.com/office/drawing/2014/main" id="{79F08456-FB69-D64A-89F6-784FFE48B2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5"/>
        </a:graphicData>
      </a:graphic>
    </xdr:graphicFrame>
    <xdr:clientData/>
  </xdr:twoCellAnchor>
  <xdr:twoCellAnchor>
    <xdr:from>
      <xdr:col>2</xdr:col>
      <xdr:colOff>0</xdr:colOff>
      <xdr:row>150</xdr:row>
      <xdr:rowOff>0</xdr:rowOff>
    </xdr:from>
    <xdr:to>
      <xdr:col>14</xdr:col>
      <xdr:colOff>76200</xdr:colOff>
      <xdr:row>167</xdr:row>
      <xdr:rowOff>63500</xdr:rowOff>
    </xdr:to>
    <xdr:graphicFrame macro="">
      <xdr:nvGraphicFramePr>
        <xdr:cNvPr id="403994" name="Chart 2">
          <a:extLst>
            <a:ext uri="{FF2B5EF4-FFF2-40B4-BE49-F238E27FC236}">
              <a16:creationId xmlns:a16="http://schemas.microsoft.com/office/drawing/2014/main" id="{02EC2A7D-40A9-DA41-B666-55D91D6844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6"/>
        </a:graphicData>
      </a:graphic>
    </xdr:graphicFrame>
    <xdr:clientData/>
  </xdr:twoCellAnchor>
  <xdr:twoCellAnchor>
    <xdr:from>
      <xdr:col>2</xdr:col>
      <xdr:colOff>0</xdr:colOff>
      <xdr:row>180</xdr:row>
      <xdr:rowOff>0</xdr:rowOff>
    </xdr:from>
    <xdr:to>
      <xdr:col>14</xdr:col>
      <xdr:colOff>127000</xdr:colOff>
      <xdr:row>197</xdr:row>
      <xdr:rowOff>63500</xdr:rowOff>
    </xdr:to>
    <xdr:graphicFrame macro="">
      <xdr:nvGraphicFramePr>
        <xdr:cNvPr id="403995" name="Chart 7">
          <a:extLst>
            <a:ext uri="{FF2B5EF4-FFF2-40B4-BE49-F238E27FC236}">
              <a16:creationId xmlns:a16="http://schemas.microsoft.com/office/drawing/2014/main" id="{D8D69E1E-7423-1744-9E23-9A7EF973A0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7"/>
        </a:graphicData>
      </a:graphic>
    </xdr:graphicFrame>
    <xdr:clientData/>
  </xdr:twoCellAnchor>
  <xdr:twoCellAnchor>
    <xdr:from>
      <xdr:col>2</xdr:col>
      <xdr:colOff>0</xdr:colOff>
      <xdr:row>206</xdr:row>
      <xdr:rowOff>0</xdr:rowOff>
    </xdr:from>
    <xdr:to>
      <xdr:col>14</xdr:col>
      <xdr:colOff>127000</xdr:colOff>
      <xdr:row>223</xdr:row>
      <xdr:rowOff>63500</xdr:rowOff>
    </xdr:to>
    <xdr:graphicFrame macro="">
      <xdr:nvGraphicFramePr>
        <xdr:cNvPr id="403996" name="Chart 8">
          <a:extLst>
            <a:ext uri="{FF2B5EF4-FFF2-40B4-BE49-F238E27FC236}">
              <a16:creationId xmlns:a16="http://schemas.microsoft.com/office/drawing/2014/main" id="{6B079CEF-5324-6D43-8C4F-779EC0FEE1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8"/>
        </a:graphicData>
      </a:graphic>
    </xdr:graphicFrame>
    <xdr:clientData/>
  </xdr:twoCellAnchor>
  <xdr:twoCellAnchor>
    <xdr:from>
      <xdr:col>2</xdr:col>
      <xdr:colOff>0</xdr:colOff>
      <xdr:row>234</xdr:row>
      <xdr:rowOff>0</xdr:rowOff>
    </xdr:from>
    <xdr:to>
      <xdr:col>14</xdr:col>
      <xdr:colOff>127000</xdr:colOff>
      <xdr:row>251</xdr:row>
      <xdr:rowOff>63500</xdr:rowOff>
    </xdr:to>
    <xdr:graphicFrame macro="">
      <xdr:nvGraphicFramePr>
        <xdr:cNvPr id="403997" name="Chart 9">
          <a:extLst>
            <a:ext uri="{FF2B5EF4-FFF2-40B4-BE49-F238E27FC236}">
              <a16:creationId xmlns:a16="http://schemas.microsoft.com/office/drawing/2014/main" id="{E654FD64-3015-E344-AD9E-21EA078DA0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9"/>
        </a:graphicData>
      </a:graphic>
    </xdr:graphicFrame>
    <xdr:clientData/>
  </xdr:twoCellAnchor>
  <xdr:twoCellAnchor>
    <xdr:from>
      <xdr:col>13</xdr:col>
      <xdr:colOff>12700</xdr:colOff>
      <xdr:row>252</xdr:row>
      <xdr:rowOff>0</xdr:rowOff>
    </xdr:from>
    <xdr:to>
      <xdr:col>23</xdr:col>
      <xdr:colOff>25400</xdr:colOff>
      <xdr:row>269</xdr:row>
      <xdr:rowOff>63500</xdr:rowOff>
    </xdr:to>
    <xdr:graphicFrame macro="">
      <xdr:nvGraphicFramePr>
        <xdr:cNvPr id="403998" name="Chart 15">
          <a:extLst>
            <a:ext uri="{FF2B5EF4-FFF2-40B4-BE49-F238E27FC236}">
              <a16:creationId xmlns:a16="http://schemas.microsoft.com/office/drawing/2014/main" id="{B4307C96-5BA9-B641-B78D-98D1EC0E40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0"/>
        </a:graphicData>
      </a:graphic>
    </xdr:graphicFrame>
    <xdr:clientData/>
  </xdr:twoCellAnchor>
  <xdr:twoCellAnchor>
    <xdr:from>
      <xdr:col>13</xdr:col>
      <xdr:colOff>0</xdr:colOff>
      <xdr:row>271</xdr:row>
      <xdr:rowOff>0</xdr:rowOff>
    </xdr:from>
    <xdr:to>
      <xdr:col>23</xdr:col>
      <xdr:colOff>25400</xdr:colOff>
      <xdr:row>288</xdr:row>
      <xdr:rowOff>25400</xdr:rowOff>
    </xdr:to>
    <xdr:graphicFrame macro="">
      <xdr:nvGraphicFramePr>
        <xdr:cNvPr id="403999" name="Chart 16">
          <a:extLst>
            <a:ext uri="{FF2B5EF4-FFF2-40B4-BE49-F238E27FC236}">
              <a16:creationId xmlns:a16="http://schemas.microsoft.com/office/drawing/2014/main" id="{28621A4B-303C-5042-9B15-160EA2E6FC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1"/>
        </a:graphicData>
      </a:graphic>
    </xdr:graphicFrame>
    <xdr:clientData/>
  </xdr:twoCellAnchor>
  <xdr:twoCellAnchor>
    <xdr:from>
      <xdr:col>12</xdr:col>
      <xdr:colOff>673100</xdr:colOff>
      <xdr:row>291</xdr:row>
      <xdr:rowOff>0</xdr:rowOff>
    </xdr:from>
    <xdr:to>
      <xdr:col>23</xdr:col>
      <xdr:colOff>114300</xdr:colOff>
      <xdr:row>308</xdr:row>
      <xdr:rowOff>25400</xdr:rowOff>
    </xdr:to>
    <xdr:graphicFrame macro="">
      <xdr:nvGraphicFramePr>
        <xdr:cNvPr id="404000" name="Chart 17">
          <a:extLst>
            <a:ext uri="{FF2B5EF4-FFF2-40B4-BE49-F238E27FC236}">
              <a16:creationId xmlns:a16="http://schemas.microsoft.com/office/drawing/2014/main" id="{F5346C6C-A633-1647-8CAC-59898279D6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2"/>
        </a:graphicData>
      </a:graphic>
    </xdr:graphicFrame>
    <xdr:clientData/>
  </xdr:twoCellAnchor>
</xdr:wsDr>
</file>

<file path=xl/drawings/drawing6.xml><?xml version="1.0" encoding="utf-8"?>
<xdr:wsDr xmlns:xdr="http://purl.oclc.org/ooxml/drawingml/spreadsheetDrawing" xmlns:a="http://purl.oclc.org/ooxml/drawingml/main">
  <xdr:twoCellAnchor>
    <xdr:from>
      <xdr:col>4</xdr:col>
      <xdr:colOff>0</xdr:colOff>
      <xdr:row>113</xdr:row>
      <xdr:rowOff>0</xdr:rowOff>
    </xdr:from>
    <xdr:to>
      <xdr:col>16</xdr:col>
      <xdr:colOff>63500</xdr:colOff>
      <xdr:row>131</xdr:row>
      <xdr:rowOff>139700</xdr:rowOff>
    </xdr:to>
    <xdr:graphicFrame macro="">
      <xdr:nvGraphicFramePr>
        <xdr:cNvPr id="356401" name="Chart 7">
          <a:extLst>
            <a:ext uri="{FF2B5EF4-FFF2-40B4-BE49-F238E27FC236}">
              <a16:creationId xmlns:a16="http://schemas.microsoft.com/office/drawing/2014/main" id="{3036CF87-A82E-0049-A0A6-C50E24BADC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7.xml><?xml version="1.0" encoding="utf-8"?>
<xdr:wsDr xmlns:xdr="http://purl.oclc.org/ooxml/drawingml/spreadsheetDrawing" xmlns:a="http://purl.oclc.org/ooxml/drawingml/main">
  <xdr:twoCellAnchor>
    <xdr:from>
      <xdr:col>3</xdr:col>
      <xdr:colOff>0</xdr:colOff>
      <xdr:row>112</xdr:row>
      <xdr:rowOff>0</xdr:rowOff>
    </xdr:from>
    <xdr:to>
      <xdr:col>15</xdr:col>
      <xdr:colOff>88900</xdr:colOff>
      <xdr:row>130</xdr:row>
      <xdr:rowOff>127000</xdr:rowOff>
    </xdr:to>
    <xdr:graphicFrame macro="">
      <xdr:nvGraphicFramePr>
        <xdr:cNvPr id="317489" name="Chart 6">
          <a:extLst>
            <a:ext uri="{FF2B5EF4-FFF2-40B4-BE49-F238E27FC236}">
              <a16:creationId xmlns:a16="http://schemas.microsoft.com/office/drawing/2014/main" id="{1AFCD8AD-A039-0544-AFE9-524218C3A2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8.xml><?xml version="1.0" encoding="utf-8"?>
<xdr:wsDr xmlns:xdr="http://purl.oclc.org/ooxml/drawingml/spreadsheetDrawing" xmlns:a="http://purl.oclc.org/ooxml/drawingml/main">
  <xdr:twoCellAnchor>
    <xdr:from>
      <xdr:col>4</xdr:col>
      <xdr:colOff>0</xdr:colOff>
      <xdr:row>114</xdr:row>
      <xdr:rowOff>0</xdr:rowOff>
    </xdr:from>
    <xdr:to>
      <xdr:col>16</xdr:col>
      <xdr:colOff>152400</xdr:colOff>
      <xdr:row>132</xdr:row>
      <xdr:rowOff>139700</xdr:rowOff>
    </xdr:to>
    <xdr:graphicFrame macro="">
      <xdr:nvGraphicFramePr>
        <xdr:cNvPr id="336944" name="Chart 5">
          <a:extLst>
            <a:ext uri="{FF2B5EF4-FFF2-40B4-BE49-F238E27FC236}">
              <a16:creationId xmlns:a16="http://schemas.microsoft.com/office/drawing/2014/main" id="{3B1CEF64-226D-0E42-A901-0A4DF9CFBA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9.xml><?xml version="1.0" encoding="utf-8"?>
<xdr:wsDr xmlns:xdr="http://purl.oclc.org/ooxml/drawingml/spreadsheetDrawing" xmlns:a="http://purl.oclc.org/ooxml/drawingml/main">
  <xdr:twoCellAnchor>
    <xdr:from>
      <xdr:col>4</xdr:col>
      <xdr:colOff>0</xdr:colOff>
      <xdr:row>113</xdr:row>
      <xdr:rowOff>0</xdr:rowOff>
    </xdr:from>
    <xdr:to>
      <xdr:col>16</xdr:col>
      <xdr:colOff>76200</xdr:colOff>
      <xdr:row>132</xdr:row>
      <xdr:rowOff>63500</xdr:rowOff>
    </xdr:to>
    <xdr:graphicFrame macro="">
      <xdr:nvGraphicFramePr>
        <xdr:cNvPr id="380976" name="Chart 4">
          <a:extLst>
            <a:ext uri="{FF2B5EF4-FFF2-40B4-BE49-F238E27FC236}">
              <a16:creationId xmlns:a16="http://schemas.microsoft.com/office/drawing/2014/main" id="{B20B307E-2198-2246-9E65-028AF3850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10.xml><?xml version="1.0" encoding="utf-8"?>
<xdr:wsDr xmlns:xdr="http://purl.oclc.org/ooxml/drawingml/spreadsheetDrawing" xmlns:a="http://purl.oclc.org/ooxml/drawingml/main">
  <xdr:twoCellAnchor>
    <xdr:from>
      <xdr:col>4</xdr:col>
      <xdr:colOff>0</xdr:colOff>
      <xdr:row>120</xdr:row>
      <xdr:rowOff>0</xdr:rowOff>
    </xdr:from>
    <xdr:to>
      <xdr:col>16</xdr:col>
      <xdr:colOff>88900</xdr:colOff>
      <xdr:row>138</xdr:row>
      <xdr:rowOff>0</xdr:rowOff>
    </xdr:to>
    <xdr:graphicFrame macro="">
      <xdr:nvGraphicFramePr>
        <xdr:cNvPr id="383024" name="Chart 3">
          <a:extLst>
            <a:ext uri="{FF2B5EF4-FFF2-40B4-BE49-F238E27FC236}">
              <a16:creationId xmlns:a16="http://schemas.microsoft.com/office/drawing/2014/main" id="{EA34A107-BCA4-E740-BD01-B0618F2E7B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11.xml><?xml version="1.0" encoding="utf-8"?>
<xdr:wsDr xmlns:xdr="http://purl.oclc.org/ooxml/drawingml/spreadsheetDrawing" xmlns:a="http://purl.oclc.org/ooxml/drawingml/main">
  <xdr:twoCellAnchor>
    <xdr:from>
      <xdr:col>4</xdr:col>
      <xdr:colOff>0</xdr:colOff>
      <xdr:row>112</xdr:row>
      <xdr:rowOff>0</xdr:rowOff>
    </xdr:from>
    <xdr:to>
      <xdr:col>16</xdr:col>
      <xdr:colOff>76200</xdr:colOff>
      <xdr:row>129</xdr:row>
      <xdr:rowOff>63500</xdr:rowOff>
    </xdr:to>
    <xdr:graphicFrame macro="">
      <xdr:nvGraphicFramePr>
        <xdr:cNvPr id="412719" name="Chart 2">
          <a:extLst>
            <a:ext uri="{FF2B5EF4-FFF2-40B4-BE49-F238E27FC236}">
              <a16:creationId xmlns:a16="http://schemas.microsoft.com/office/drawing/2014/main" id="{16178E7F-9678-784D-85A9-247D6CCF3B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12.xml><?xml version="1.0" encoding="utf-8"?>
<xdr:wsDr xmlns:xdr="http://purl.oclc.org/ooxml/drawingml/spreadsheetDrawing" xmlns:a="http://purl.oclc.org/ooxml/drawingml/main">
  <xdr:twoCellAnchor>
    <xdr:from>
      <xdr:col>2</xdr:col>
      <xdr:colOff>0</xdr:colOff>
      <xdr:row>113</xdr:row>
      <xdr:rowOff>0</xdr:rowOff>
    </xdr:from>
    <xdr:to>
      <xdr:col>14</xdr:col>
      <xdr:colOff>127000</xdr:colOff>
      <xdr:row>130</xdr:row>
      <xdr:rowOff>63500</xdr:rowOff>
    </xdr:to>
    <xdr:graphicFrame macro="">
      <xdr:nvGraphicFramePr>
        <xdr:cNvPr id="414767" name="Chart 1">
          <a:extLst>
            <a:ext uri="{FF2B5EF4-FFF2-40B4-BE49-F238E27FC236}">
              <a16:creationId xmlns:a16="http://schemas.microsoft.com/office/drawing/2014/main" id="{9199F819-D847-6B46-9C2D-732911124E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13.xml><?xml version="1.0" encoding="utf-8"?>
<xdr:wsDr xmlns:xdr="http://purl.oclc.org/ooxml/drawingml/spreadsheetDrawing" xmlns:a="http://purl.oclc.org/ooxml/drawingml/main">
  <xdr:twoCellAnchor>
    <xdr:from>
      <xdr:col>4</xdr:col>
      <xdr:colOff>0</xdr:colOff>
      <xdr:row>118</xdr:row>
      <xdr:rowOff>0</xdr:rowOff>
    </xdr:from>
    <xdr:to>
      <xdr:col>16</xdr:col>
      <xdr:colOff>127000</xdr:colOff>
      <xdr:row>135</xdr:row>
      <xdr:rowOff>63500</xdr:rowOff>
    </xdr:to>
    <xdr:graphicFrame macro="">
      <xdr:nvGraphicFramePr>
        <xdr:cNvPr id="223279" name="Chart 1">
          <a:extLst>
            <a:ext uri="{FF2B5EF4-FFF2-40B4-BE49-F238E27FC236}">
              <a16:creationId xmlns:a16="http://schemas.microsoft.com/office/drawing/2014/main" id="{99B54020-F4A2-024F-91FB-C0EB8433D2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14.xml><?xml version="1.0" encoding="utf-8"?>
<xdr:wsDr xmlns:xdr="http://purl.oclc.org/ooxml/drawingml/spreadsheetDrawing" xmlns:a="http://purl.oclc.org/ooxml/drawingml/main">
  <xdr:twoCellAnchor>
    <xdr:from>
      <xdr:col>3</xdr:col>
      <xdr:colOff>0</xdr:colOff>
      <xdr:row>101</xdr:row>
      <xdr:rowOff>0</xdr:rowOff>
    </xdr:from>
    <xdr:to>
      <xdr:col>15</xdr:col>
      <xdr:colOff>127000</xdr:colOff>
      <xdr:row>118</xdr:row>
      <xdr:rowOff>63500</xdr:rowOff>
    </xdr:to>
    <xdr:graphicFrame macro="">
      <xdr:nvGraphicFramePr>
        <xdr:cNvPr id="242735" name="Chart 1">
          <a:extLst>
            <a:ext uri="{FF2B5EF4-FFF2-40B4-BE49-F238E27FC236}">
              <a16:creationId xmlns:a16="http://schemas.microsoft.com/office/drawing/2014/main" id="{FE8BC372-2953-4744-ABD9-C5D6D882E4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15.xml><?xml version="1.0" encoding="utf-8"?>
<xdr:wsDr xmlns:xdr="http://purl.oclc.org/ooxml/drawingml/spreadsheetDrawing" xmlns:a="http://purl.oclc.org/ooxml/drawingml/main">
  <xdr:twoCellAnchor>
    <xdr:from>
      <xdr:col>0</xdr:col>
      <xdr:colOff>25400</xdr:colOff>
      <xdr:row>4</xdr:row>
      <xdr:rowOff>114300</xdr:rowOff>
    </xdr:from>
    <xdr:to>
      <xdr:col>11</xdr:col>
      <xdr:colOff>12700</xdr:colOff>
      <xdr:row>22</xdr:row>
      <xdr:rowOff>12700</xdr:rowOff>
    </xdr:to>
    <xdr:graphicFrame macro="">
      <xdr:nvGraphicFramePr>
        <xdr:cNvPr id="2716" name="Chart 1">
          <a:extLst>
            <a:ext uri="{FF2B5EF4-FFF2-40B4-BE49-F238E27FC236}">
              <a16:creationId xmlns:a16="http://schemas.microsoft.com/office/drawing/2014/main" id="{CBBF78AD-63BE-3746-875F-71585219B1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0</xdr:col>
      <xdr:colOff>25400</xdr:colOff>
      <xdr:row>30</xdr:row>
      <xdr:rowOff>114300</xdr:rowOff>
    </xdr:from>
    <xdr:to>
      <xdr:col>10</xdr:col>
      <xdr:colOff>635000</xdr:colOff>
      <xdr:row>48</xdr:row>
      <xdr:rowOff>12700</xdr:rowOff>
    </xdr:to>
    <xdr:graphicFrame macro="">
      <xdr:nvGraphicFramePr>
        <xdr:cNvPr id="2717" name="Chart 2">
          <a:extLst>
            <a:ext uri="{FF2B5EF4-FFF2-40B4-BE49-F238E27FC236}">
              <a16:creationId xmlns:a16="http://schemas.microsoft.com/office/drawing/2014/main" id="{A77AC981-7233-0444-A0AC-74382B09C0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  <xdr:twoCellAnchor>
    <xdr:from>
      <xdr:col>0</xdr:col>
      <xdr:colOff>25400</xdr:colOff>
      <xdr:row>55</xdr:row>
      <xdr:rowOff>127000</xdr:rowOff>
    </xdr:from>
    <xdr:to>
      <xdr:col>10</xdr:col>
      <xdr:colOff>647700</xdr:colOff>
      <xdr:row>73</xdr:row>
      <xdr:rowOff>127000</xdr:rowOff>
    </xdr:to>
    <xdr:graphicFrame macro="">
      <xdr:nvGraphicFramePr>
        <xdr:cNvPr id="2718" name="Chart 3">
          <a:extLst>
            <a:ext uri="{FF2B5EF4-FFF2-40B4-BE49-F238E27FC236}">
              <a16:creationId xmlns:a16="http://schemas.microsoft.com/office/drawing/2014/main" id="{EF6A571E-B7BA-7944-95CB-A4862A4F40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3"/>
        </a:graphicData>
      </a:graphic>
    </xdr:graphicFrame>
    <xdr:clientData/>
  </xdr:twoCellAnchor>
  <xdr:twoCellAnchor>
    <xdr:from>
      <xdr:col>0</xdr:col>
      <xdr:colOff>38100</xdr:colOff>
      <xdr:row>80</xdr:row>
      <xdr:rowOff>0</xdr:rowOff>
    </xdr:from>
    <xdr:to>
      <xdr:col>10</xdr:col>
      <xdr:colOff>647700</xdr:colOff>
      <xdr:row>99</xdr:row>
      <xdr:rowOff>63500</xdr:rowOff>
    </xdr:to>
    <xdr:graphicFrame macro="">
      <xdr:nvGraphicFramePr>
        <xdr:cNvPr id="2719" name="Chart 4">
          <a:extLst>
            <a:ext uri="{FF2B5EF4-FFF2-40B4-BE49-F238E27FC236}">
              <a16:creationId xmlns:a16="http://schemas.microsoft.com/office/drawing/2014/main" id="{8E620328-3AE7-1A40-AEFE-21254E6414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4"/>
        </a:graphicData>
      </a:graphic>
    </xdr:graphicFrame>
    <xdr:clientData/>
  </xdr:twoCellAnchor>
  <xdr:twoCellAnchor>
    <xdr:from>
      <xdr:col>0</xdr:col>
      <xdr:colOff>0</xdr:colOff>
      <xdr:row>105</xdr:row>
      <xdr:rowOff>63500</xdr:rowOff>
    </xdr:from>
    <xdr:to>
      <xdr:col>11</xdr:col>
      <xdr:colOff>25400</xdr:colOff>
      <xdr:row>124</xdr:row>
      <xdr:rowOff>25400</xdr:rowOff>
    </xdr:to>
    <xdr:graphicFrame macro="">
      <xdr:nvGraphicFramePr>
        <xdr:cNvPr id="2720" name="Chart 5">
          <a:extLst>
            <a:ext uri="{FF2B5EF4-FFF2-40B4-BE49-F238E27FC236}">
              <a16:creationId xmlns:a16="http://schemas.microsoft.com/office/drawing/2014/main" id="{F9E7FEE2-9D86-5E49-857A-3F17430061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5"/>
        </a:graphicData>
      </a:graphic>
    </xdr:graphicFrame>
    <xdr:clientData/>
  </xdr:twoCellAnchor>
  <xdr:twoCellAnchor>
    <xdr:from>
      <xdr:col>0</xdr:col>
      <xdr:colOff>63500</xdr:colOff>
      <xdr:row>131</xdr:row>
      <xdr:rowOff>63500</xdr:rowOff>
    </xdr:from>
    <xdr:to>
      <xdr:col>11</xdr:col>
      <xdr:colOff>25400</xdr:colOff>
      <xdr:row>150</xdr:row>
      <xdr:rowOff>25400</xdr:rowOff>
    </xdr:to>
    <xdr:graphicFrame macro="">
      <xdr:nvGraphicFramePr>
        <xdr:cNvPr id="2721" name="Chart 6">
          <a:extLst>
            <a:ext uri="{FF2B5EF4-FFF2-40B4-BE49-F238E27FC236}">
              <a16:creationId xmlns:a16="http://schemas.microsoft.com/office/drawing/2014/main" id="{07360ADF-577B-0042-A725-314DCC8711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6"/>
        </a:graphicData>
      </a:graphic>
    </xdr:graphicFrame>
    <xdr:clientData/>
  </xdr:twoCellAnchor>
  <xdr:twoCellAnchor>
    <xdr:from>
      <xdr:col>0</xdr:col>
      <xdr:colOff>50800</xdr:colOff>
      <xdr:row>157</xdr:row>
      <xdr:rowOff>50800</xdr:rowOff>
    </xdr:from>
    <xdr:to>
      <xdr:col>10</xdr:col>
      <xdr:colOff>647700</xdr:colOff>
      <xdr:row>176</xdr:row>
      <xdr:rowOff>25400</xdr:rowOff>
    </xdr:to>
    <xdr:graphicFrame macro="">
      <xdr:nvGraphicFramePr>
        <xdr:cNvPr id="2722" name="Chart 7">
          <a:extLst>
            <a:ext uri="{FF2B5EF4-FFF2-40B4-BE49-F238E27FC236}">
              <a16:creationId xmlns:a16="http://schemas.microsoft.com/office/drawing/2014/main" id="{2A3AD6ED-1BE4-834D-A78A-C1593843E2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7"/>
        </a:graphicData>
      </a:graphic>
    </xdr:graphicFrame>
    <xdr:clientData/>
  </xdr:twoCellAnchor>
  <xdr:twoCellAnchor>
    <xdr:from>
      <xdr:col>0</xdr:col>
      <xdr:colOff>139700</xdr:colOff>
      <xdr:row>186</xdr:row>
      <xdr:rowOff>63500</xdr:rowOff>
    </xdr:from>
    <xdr:to>
      <xdr:col>6</xdr:col>
      <xdr:colOff>190500</xdr:colOff>
      <xdr:row>203</xdr:row>
      <xdr:rowOff>127000</xdr:rowOff>
    </xdr:to>
    <xdr:graphicFrame macro="">
      <xdr:nvGraphicFramePr>
        <xdr:cNvPr id="2723" name="Chart 15">
          <a:extLst>
            <a:ext uri="{FF2B5EF4-FFF2-40B4-BE49-F238E27FC236}">
              <a16:creationId xmlns:a16="http://schemas.microsoft.com/office/drawing/2014/main" id="{A30C10F1-AC19-BD4D-BDAD-1AD05FA41F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8"/>
        </a:graphicData>
      </a:graphic>
    </xdr:graphicFrame>
    <xdr:clientData/>
  </xdr:twoCellAnchor>
  <xdr:twoCellAnchor>
    <xdr:from>
      <xdr:col>0</xdr:col>
      <xdr:colOff>101600</xdr:colOff>
      <xdr:row>214</xdr:row>
      <xdr:rowOff>76200</xdr:rowOff>
    </xdr:from>
    <xdr:to>
      <xdr:col>4</xdr:col>
      <xdr:colOff>647700</xdr:colOff>
      <xdr:row>231</xdr:row>
      <xdr:rowOff>101600</xdr:rowOff>
    </xdr:to>
    <xdr:graphicFrame macro="">
      <xdr:nvGraphicFramePr>
        <xdr:cNvPr id="2724" name="Chart 16">
          <a:extLst>
            <a:ext uri="{FF2B5EF4-FFF2-40B4-BE49-F238E27FC236}">
              <a16:creationId xmlns:a16="http://schemas.microsoft.com/office/drawing/2014/main" id="{40066D38-5CAB-814F-B223-2A34930869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9"/>
        </a:graphicData>
      </a:graphic>
    </xdr:graphicFrame>
    <xdr:clientData/>
  </xdr:twoCellAnchor>
  <xdr:twoCellAnchor>
    <xdr:from>
      <xdr:col>0</xdr:col>
      <xdr:colOff>76200</xdr:colOff>
      <xdr:row>242</xdr:row>
      <xdr:rowOff>25400</xdr:rowOff>
    </xdr:from>
    <xdr:to>
      <xdr:col>5</xdr:col>
      <xdr:colOff>0</xdr:colOff>
      <xdr:row>259</xdr:row>
      <xdr:rowOff>50800</xdr:rowOff>
    </xdr:to>
    <xdr:graphicFrame macro="">
      <xdr:nvGraphicFramePr>
        <xdr:cNvPr id="2725" name="Chart 17">
          <a:extLst>
            <a:ext uri="{FF2B5EF4-FFF2-40B4-BE49-F238E27FC236}">
              <a16:creationId xmlns:a16="http://schemas.microsoft.com/office/drawing/2014/main" id="{33F74F11-2CD8-424A-A216-18B5A99D90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0"/>
        </a:graphicData>
      </a:graphic>
    </xdr:graphicFrame>
    <xdr:clientData/>
  </xdr:twoCellAnchor>
</xdr:wsDr>
</file>

<file path=xl/drawings/drawing16.xml><?xml version="1.0" encoding="utf-8"?>
<xdr:wsDr xmlns:xdr="http://purl.oclc.org/ooxml/drawingml/spreadsheetDrawing" xmlns:a="http://purl.oclc.org/ooxml/drawingml/main">
  <xdr:twoCellAnchor>
    <xdr:from>
      <xdr:col>28</xdr:col>
      <xdr:colOff>63500</xdr:colOff>
      <xdr:row>0</xdr:row>
      <xdr:rowOff>12700</xdr:rowOff>
    </xdr:from>
    <xdr:to>
      <xdr:col>35</xdr:col>
      <xdr:colOff>444500</xdr:colOff>
      <xdr:row>14</xdr:row>
      <xdr:rowOff>152400</xdr:rowOff>
    </xdr:to>
    <xdr:graphicFrame macro="">
      <xdr:nvGraphicFramePr>
        <xdr:cNvPr id="1561" name="Chart 1">
          <a:extLst>
            <a:ext uri="{FF2B5EF4-FFF2-40B4-BE49-F238E27FC236}">
              <a16:creationId xmlns:a16="http://schemas.microsoft.com/office/drawing/2014/main" id="{25A5B092-7E23-C446-9CC1-96C6990478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35</xdr:col>
      <xdr:colOff>444500</xdr:colOff>
      <xdr:row>0</xdr:row>
      <xdr:rowOff>0</xdr:rowOff>
    </xdr:from>
    <xdr:to>
      <xdr:col>43</xdr:col>
      <xdr:colOff>279400</xdr:colOff>
      <xdr:row>15</xdr:row>
      <xdr:rowOff>0</xdr:rowOff>
    </xdr:to>
    <xdr:graphicFrame macro="">
      <xdr:nvGraphicFramePr>
        <xdr:cNvPr id="1562" name="Chart 2">
          <a:extLst>
            <a:ext uri="{FF2B5EF4-FFF2-40B4-BE49-F238E27FC236}">
              <a16:creationId xmlns:a16="http://schemas.microsoft.com/office/drawing/2014/main" id="{72A94533-2253-9942-A05C-558204C0AE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  <xdr:twoCellAnchor>
    <xdr:from>
      <xdr:col>28</xdr:col>
      <xdr:colOff>63500</xdr:colOff>
      <xdr:row>14</xdr:row>
      <xdr:rowOff>152400</xdr:rowOff>
    </xdr:from>
    <xdr:to>
      <xdr:col>35</xdr:col>
      <xdr:colOff>457200</xdr:colOff>
      <xdr:row>29</xdr:row>
      <xdr:rowOff>139700</xdr:rowOff>
    </xdr:to>
    <xdr:graphicFrame macro="">
      <xdr:nvGraphicFramePr>
        <xdr:cNvPr id="1563" name="Chart 3">
          <a:extLst>
            <a:ext uri="{FF2B5EF4-FFF2-40B4-BE49-F238E27FC236}">
              <a16:creationId xmlns:a16="http://schemas.microsoft.com/office/drawing/2014/main" id="{4987F43F-64C6-4F4B-BF8D-54F5854DDB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3"/>
        </a:graphicData>
      </a:graphic>
    </xdr:graphicFrame>
    <xdr:clientData/>
  </xdr:twoCellAnchor>
  <xdr:twoCellAnchor>
    <xdr:from>
      <xdr:col>35</xdr:col>
      <xdr:colOff>444500</xdr:colOff>
      <xdr:row>14</xdr:row>
      <xdr:rowOff>152400</xdr:rowOff>
    </xdr:from>
    <xdr:to>
      <xdr:col>43</xdr:col>
      <xdr:colOff>279400</xdr:colOff>
      <xdr:row>29</xdr:row>
      <xdr:rowOff>139700</xdr:rowOff>
    </xdr:to>
    <xdr:graphicFrame macro="">
      <xdr:nvGraphicFramePr>
        <xdr:cNvPr id="1564" name="Chart 4">
          <a:extLst>
            <a:ext uri="{FF2B5EF4-FFF2-40B4-BE49-F238E27FC236}">
              <a16:creationId xmlns:a16="http://schemas.microsoft.com/office/drawing/2014/main" id="{A9746CE7-24B1-9D4A-BC99-1D79EAECDF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4"/>
        </a:graphicData>
      </a:graphic>
    </xdr:graphicFrame>
    <xdr:clientData/>
  </xdr:twoCellAnchor>
  <xdr:twoCellAnchor>
    <xdr:from>
      <xdr:col>28</xdr:col>
      <xdr:colOff>63500</xdr:colOff>
      <xdr:row>29</xdr:row>
      <xdr:rowOff>139700</xdr:rowOff>
    </xdr:from>
    <xdr:to>
      <xdr:col>35</xdr:col>
      <xdr:colOff>469900</xdr:colOff>
      <xdr:row>45</xdr:row>
      <xdr:rowOff>88900</xdr:rowOff>
    </xdr:to>
    <xdr:graphicFrame macro="">
      <xdr:nvGraphicFramePr>
        <xdr:cNvPr id="1565" name="Chart 5">
          <a:extLst>
            <a:ext uri="{FF2B5EF4-FFF2-40B4-BE49-F238E27FC236}">
              <a16:creationId xmlns:a16="http://schemas.microsoft.com/office/drawing/2014/main" id="{5E477325-5D75-B14A-872B-FD536316FF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5"/>
        </a:graphicData>
      </a:graphic>
    </xdr:graphicFrame>
    <xdr:clientData/>
  </xdr:twoCellAnchor>
  <xdr:twoCellAnchor>
    <xdr:from>
      <xdr:col>35</xdr:col>
      <xdr:colOff>444500</xdr:colOff>
      <xdr:row>29</xdr:row>
      <xdr:rowOff>114300</xdr:rowOff>
    </xdr:from>
    <xdr:to>
      <xdr:col>43</xdr:col>
      <xdr:colOff>279400</xdr:colOff>
      <xdr:row>45</xdr:row>
      <xdr:rowOff>63500</xdr:rowOff>
    </xdr:to>
    <xdr:graphicFrame macro="">
      <xdr:nvGraphicFramePr>
        <xdr:cNvPr id="1566" name="Chart 6">
          <a:extLst>
            <a:ext uri="{FF2B5EF4-FFF2-40B4-BE49-F238E27FC236}">
              <a16:creationId xmlns:a16="http://schemas.microsoft.com/office/drawing/2014/main" id="{DE5880BD-B839-C244-9C75-4EF0596758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6"/>
        </a:graphicData>
      </a:graphic>
    </xdr:graphicFrame>
    <xdr:clientData/>
  </xdr:twoCellAnchor>
  <xdr:twoCellAnchor>
    <xdr:from>
      <xdr:col>28</xdr:col>
      <xdr:colOff>76200</xdr:colOff>
      <xdr:row>45</xdr:row>
      <xdr:rowOff>63500</xdr:rowOff>
    </xdr:from>
    <xdr:to>
      <xdr:col>35</xdr:col>
      <xdr:colOff>444500</xdr:colOff>
      <xdr:row>60</xdr:row>
      <xdr:rowOff>101600</xdr:rowOff>
    </xdr:to>
    <xdr:graphicFrame macro="">
      <xdr:nvGraphicFramePr>
        <xdr:cNvPr id="1567" name="Chart 7">
          <a:extLst>
            <a:ext uri="{FF2B5EF4-FFF2-40B4-BE49-F238E27FC236}">
              <a16:creationId xmlns:a16="http://schemas.microsoft.com/office/drawing/2014/main" id="{50CEDB7B-3D44-374F-AA2F-B7004787F1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7"/>
        </a:graphicData>
      </a:graphic>
    </xdr:graphicFrame>
    <xdr:clientData/>
  </xdr:twoCellAnchor>
  <xdr:twoCellAnchor>
    <xdr:from>
      <xdr:col>43</xdr:col>
      <xdr:colOff>495300</xdr:colOff>
      <xdr:row>10</xdr:row>
      <xdr:rowOff>114300</xdr:rowOff>
    </xdr:from>
    <xdr:to>
      <xdr:col>50</xdr:col>
      <xdr:colOff>25400</xdr:colOff>
      <xdr:row>29</xdr:row>
      <xdr:rowOff>0</xdr:rowOff>
    </xdr:to>
    <xdr:graphicFrame macro="">
      <xdr:nvGraphicFramePr>
        <xdr:cNvPr id="1568" name="Chart 8">
          <a:extLst>
            <a:ext uri="{FF2B5EF4-FFF2-40B4-BE49-F238E27FC236}">
              <a16:creationId xmlns:a16="http://schemas.microsoft.com/office/drawing/2014/main" id="{EB6A0DC2-2772-C34A-8A19-6C67C5EDF4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purl.oclc.org/ooxml/officeDocument/relationships/externalLinkPath" Target="Campus%20Point%20Campus%20Lagoon%20Monitoring%2020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purl.oclc.org/ooxml/officeDocument/relationships/externalLinkPath" Target="2016%20Campus%20Point%20Vegetation%20Monitoring%20Datasheet.xlsx" TargetMode="External"/></Relationships>
</file>

<file path=xl/externalLinks/externalLink1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Species Names"/>
    </sheetNames>
    <sheetDataSet>
      <sheetData sheetId="0" refreshError="1"/>
    </sheetDataSet>
  </externalBook>
</externalLink>
</file>

<file path=xl/externalLinks/externalLink2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Species Names"/>
    </sheetNames>
    <sheetDataSet>
      <sheetData sheetId="0"/>
    </sheetDataSet>
  </externalBook>
</externalLink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drawing" Target="../drawings/drawing3.xml"/></Relationships>
</file>

<file path=xl/worksheets/_rels/sheet39.xml.rels><?xml version="1.0" encoding="UTF-8" standalone="yes"?>
<Relationships xmlns="http://schemas.openxmlformats.org/package/2006/relationships"><Relationship Id="rId1" Type="http://purl.oclc.org/ooxml/officeDocument/relationships/drawing" Target="../drawings/drawing4.xml"/></Relationships>
</file>

<file path=xl/worksheets/_rels/sheet49.xml.rels><?xml version="1.0" encoding="UTF-8" standalone="yes"?>
<Relationships xmlns="http://schemas.openxmlformats.org/package/2006/relationships"><Relationship Id="rId1" Type="http://purl.oclc.org/ooxml/officeDocument/relationships/drawing" Target="../drawings/drawing5.xml"/></Relationships>
</file>

<file path=xl/worksheets/_rels/sheet50.xml.rels><?xml version="1.0" encoding="UTF-8" standalone="yes"?>
<Relationships xmlns="http://schemas.openxmlformats.org/package/2006/relationships"><Relationship Id="rId1" Type="http://purl.oclc.org/ooxml/officeDocument/relationships/drawing" Target="../drawings/drawing6.xml"/></Relationships>
</file>

<file path=xl/worksheets/_rels/sheet51.xml.rels><?xml version="1.0" encoding="UTF-8" standalone="yes"?>
<Relationships xmlns="http://schemas.openxmlformats.org/package/2006/relationships"><Relationship Id="rId1" Type="http://purl.oclc.org/ooxml/officeDocument/relationships/drawing" Target="../drawings/drawing7.xml"/></Relationships>
</file>

<file path=xl/worksheets/_rels/sheet52.xml.rels><?xml version="1.0" encoding="UTF-8" standalone="yes"?>
<Relationships xmlns="http://schemas.openxmlformats.org/package/2006/relationships"><Relationship Id="rId1" Type="http://purl.oclc.org/ooxml/officeDocument/relationships/drawing" Target="../drawings/drawing8.xml"/></Relationships>
</file>

<file path=xl/worksheets/_rels/sheet53.xml.rels><?xml version="1.0" encoding="UTF-8" standalone="yes"?>
<Relationships xmlns="http://schemas.openxmlformats.org/package/2006/relationships"><Relationship Id="rId1" Type="http://purl.oclc.org/ooxml/officeDocument/relationships/drawing" Target="../drawings/drawing9.xml"/></Relationships>
</file>

<file path=xl/worksheets/_rels/sheet54.xml.rels><?xml version="1.0" encoding="UTF-8" standalone="yes"?>
<Relationships xmlns="http://schemas.openxmlformats.org/package/2006/relationships"><Relationship Id="rId1" Type="http://purl.oclc.org/ooxml/officeDocument/relationships/drawing" Target="../drawings/drawing10.xml"/></Relationships>
</file>

<file path=xl/worksheets/_rels/sheet55.xml.rels><?xml version="1.0" encoding="UTF-8" standalone="yes"?>
<Relationships xmlns="http://schemas.openxmlformats.org/package/2006/relationships"><Relationship Id="rId1" Type="http://purl.oclc.org/ooxml/officeDocument/relationships/drawing" Target="../drawings/drawing11.xml"/></Relationships>
</file>

<file path=xl/worksheets/_rels/sheet56.xml.rels><?xml version="1.0" encoding="UTF-8" standalone="yes"?>
<Relationships xmlns="http://schemas.openxmlformats.org/package/2006/relationships"><Relationship Id="rId1" Type="http://purl.oclc.org/ooxml/officeDocument/relationships/drawing" Target="../drawings/drawing12.xml"/></Relationships>
</file>

<file path=xl/worksheets/_rels/sheet57.xml.rels><?xml version="1.0" encoding="UTF-8" standalone="yes"?>
<Relationships xmlns="http://schemas.openxmlformats.org/package/2006/relationships"><Relationship Id="rId1" Type="http://purl.oclc.org/ooxml/officeDocument/relationships/drawing" Target="../drawings/drawing13.xml"/></Relationships>
</file>

<file path=xl/worksheets/_rels/sheet58.xml.rels><?xml version="1.0" encoding="UTF-8" standalone="yes"?>
<Relationships xmlns="http://schemas.openxmlformats.org/package/2006/relationships"><Relationship Id="rId1" Type="http://purl.oclc.org/ooxml/officeDocument/relationships/drawing" Target="../drawings/drawing14.xml"/></Relationships>
</file>

<file path=xl/worksheets/_rels/sheet68.xml.rels><?xml version="1.0" encoding="UTF-8" standalone="yes"?>
<Relationships xmlns="http://schemas.openxmlformats.org/package/2006/relationships"><Relationship Id="rId1" Type="http://purl.oclc.org/ooxml/officeDocument/relationships/drawing" Target="../drawings/drawing15.xml"/></Relationships>
</file>

<file path=xl/worksheets/_rels/sheet76.xml.rels><?xml version="1.0" encoding="UTF-8" standalone="yes"?>
<Relationships xmlns="http://schemas.openxmlformats.org/package/2006/relationships"><Relationship Id="rId1" Type="http://purl.oclc.org/ooxml/officeDocument/relationships/drawing" Target="../drawings/drawing16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1CC01-BF31-0B4D-B631-06A025EEDF04}">
  <dimension ref="A1:J121"/>
  <sheetViews>
    <sheetView workbookViewId="0">
      <pane ySplit="1" topLeftCell="A3" activePane="bottomLeft" state="frozen"/>
      <selection pane="bottomLeft" activeCell="E121" sqref="E121"/>
    </sheetView>
  </sheetViews>
  <sheetFormatPr baseColWidth="10" defaultRowHeight="13"/>
  <cols>
    <col min="1" max="2" width="10.83203125" style="173"/>
    <col min="3" max="10" width="21" style="173" customWidth="1"/>
    <col min="11" max="16384" width="10.83203125" style="173"/>
  </cols>
  <sheetData>
    <row r="1" spans="1:10" s="178" customFormat="1">
      <c r="A1" s="177" t="s">
        <v>493</v>
      </c>
      <c r="B1" s="177" t="s">
        <v>494</v>
      </c>
      <c r="C1" s="177" t="s">
        <v>496</v>
      </c>
      <c r="D1" s="177" t="s">
        <v>497</v>
      </c>
      <c r="E1" s="177" t="s">
        <v>498</v>
      </c>
      <c r="F1" s="177" t="s">
        <v>499</v>
      </c>
      <c r="G1" s="177" t="s">
        <v>500</v>
      </c>
      <c r="H1" s="177" t="s">
        <v>501</v>
      </c>
      <c r="I1" s="177" t="s">
        <v>502</v>
      </c>
      <c r="J1" s="177" t="s">
        <v>503</v>
      </c>
    </row>
    <row r="2" spans="1:10" s="174" customFormat="1">
      <c r="A2" s="174">
        <v>2008</v>
      </c>
      <c r="B2" s="174">
        <v>1</v>
      </c>
      <c r="C2" s="174">
        <v>11.52</v>
      </c>
      <c r="D2" s="174">
        <v>4.8744640731058837</v>
      </c>
      <c r="E2" s="174">
        <v>155.28</v>
      </c>
      <c r="F2" s="174">
        <v>10.024722772559185</v>
      </c>
      <c r="G2" s="174">
        <v>15.72</v>
      </c>
      <c r="H2" s="174">
        <v>3.9202550937407126</v>
      </c>
    </row>
    <row r="3" spans="1:10" s="174" customFormat="1">
      <c r="A3" s="174">
        <v>2009</v>
      </c>
      <c r="B3" s="174">
        <v>1</v>
      </c>
      <c r="C3" s="174">
        <v>5.48</v>
      </c>
      <c r="D3" s="174">
        <v>5.2794949253377137</v>
      </c>
      <c r="E3" s="174">
        <v>120.2</v>
      </c>
      <c r="F3" s="174">
        <v>8.2935718079325333</v>
      </c>
      <c r="G3" s="174">
        <v>36.44</v>
      </c>
      <c r="H3" s="174">
        <v>6.4611866815108616</v>
      </c>
    </row>
    <row r="4" spans="1:10" s="174" customFormat="1">
      <c r="A4" s="174">
        <v>2010</v>
      </c>
      <c r="B4" s="174">
        <v>1</v>
      </c>
      <c r="C4" s="174">
        <v>9.6</v>
      </c>
      <c r="D4" s="174">
        <v>4.5727453460694703</v>
      </c>
      <c r="E4" s="174">
        <v>111.28</v>
      </c>
      <c r="F4" s="174">
        <v>6.7814747658602972</v>
      </c>
      <c r="G4" s="174">
        <v>17.399999999999999</v>
      </c>
      <c r="H4" s="174">
        <v>5.1649459500237427</v>
      </c>
    </row>
    <row r="5" spans="1:10" s="174" customFormat="1">
      <c r="A5" s="174">
        <v>2011</v>
      </c>
      <c r="B5" s="174">
        <v>1</v>
      </c>
      <c r="C5" s="174">
        <v>10.8</v>
      </c>
      <c r="D5" s="174">
        <v>3.66742416417845</v>
      </c>
      <c r="E5" s="174">
        <v>104.4</v>
      </c>
      <c r="F5" s="174">
        <v>6.9768665363948781</v>
      </c>
      <c r="G5" s="174">
        <v>19.96</v>
      </c>
      <c r="H5" s="174">
        <v>5.2020765084723619</v>
      </c>
    </row>
    <row r="6" spans="1:10" s="174" customFormat="1">
      <c r="A6" s="174">
        <v>2012</v>
      </c>
      <c r="B6" s="174">
        <v>1</v>
      </c>
      <c r="C6" s="174">
        <v>12.32</v>
      </c>
      <c r="D6" s="174">
        <v>4.0301860999214423</v>
      </c>
      <c r="E6" s="174">
        <v>94.68</v>
      </c>
      <c r="F6" s="174">
        <v>6.3250085638940714</v>
      </c>
      <c r="G6" s="174">
        <v>20.8</v>
      </c>
      <c r="H6" s="174">
        <v>4.5423929082955095</v>
      </c>
    </row>
    <row r="7" spans="1:10" s="174" customFormat="1">
      <c r="A7" s="174">
        <v>2013</v>
      </c>
      <c r="B7" s="174">
        <v>1</v>
      </c>
    </row>
    <row r="8" spans="1:10" s="174" customFormat="1">
      <c r="A8" s="174">
        <v>2014</v>
      </c>
      <c r="B8" s="174">
        <v>1</v>
      </c>
    </row>
    <row r="9" spans="1:10" s="174" customFormat="1">
      <c r="A9" s="174">
        <v>2015</v>
      </c>
      <c r="B9" s="174">
        <v>1</v>
      </c>
      <c r="C9" s="174">
        <v>10.44</v>
      </c>
      <c r="D9" s="174">
        <v>4.2312649999999996</v>
      </c>
      <c r="E9" s="174">
        <v>69.64</v>
      </c>
      <c r="F9" s="174">
        <v>7.0973891910000004</v>
      </c>
      <c r="G9" s="174">
        <v>37.4</v>
      </c>
      <c r="H9" s="174">
        <v>5.7454329690000003</v>
      </c>
    </row>
    <row r="10" spans="1:10" s="174" customFormat="1">
      <c r="A10" s="174">
        <v>2016</v>
      </c>
      <c r="B10" s="174">
        <v>1</v>
      </c>
      <c r="C10" s="174">
        <v>6.6</v>
      </c>
      <c r="D10" s="174">
        <v>2.929732639</v>
      </c>
      <c r="E10" s="174">
        <v>76.52</v>
      </c>
      <c r="F10" s="174">
        <v>8.0775656399999995</v>
      </c>
      <c r="G10" s="174">
        <v>40.799999999999997</v>
      </c>
      <c r="H10" s="174">
        <v>5.4972720510000004</v>
      </c>
    </row>
    <row r="11" spans="1:10" s="174" customFormat="1">
      <c r="A11" s="174">
        <v>2017</v>
      </c>
      <c r="B11" s="174">
        <v>1</v>
      </c>
      <c r="C11" s="174">
        <v>23.52</v>
      </c>
      <c r="D11" s="174">
        <v>5.7143445240000004</v>
      </c>
      <c r="E11" s="174">
        <v>79.92</v>
      </c>
      <c r="F11" s="174">
        <v>9.5956448454494172</v>
      </c>
      <c r="G11" s="174">
        <v>6.36</v>
      </c>
      <c r="H11" s="174">
        <v>2.3465435569999999</v>
      </c>
    </row>
    <row r="12" spans="1:10" s="174" customFormat="1">
      <c r="A12" s="174">
        <v>2018</v>
      </c>
      <c r="B12" s="174">
        <v>1</v>
      </c>
      <c r="C12" s="174">
        <v>7.72</v>
      </c>
      <c r="D12" s="174">
        <v>2.0054259729999999</v>
      </c>
      <c r="E12" s="174">
        <v>77.88</v>
      </c>
      <c r="F12" s="174">
        <v>4.3194598429999997</v>
      </c>
      <c r="G12" s="174">
        <v>22</v>
      </c>
      <c r="H12" s="174">
        <v>3.4746702479999998</v>
      </c>
    </row>
    <row r="13" spans="1:10" s="174" customFormat="1">
      <c r="A13" s="174">
        <v>2019</v>
      </c>
      <c r="B13" s="174">
        <v>1</v>
      </c>
      <c r="C13" s="174">
        <v>39.571428571428569</v>
      </c>
      <c r="D13" s="174">
        <v>6.8207894900595694</v>
      </c>
      <c r="E13" s="174">
        <v>68.028571428571425</v>
      </c>
      <c r="F13" s="174">
        <v>5.8369276070168805</v>
      </c>
      <c r="G13" s="174">
        <v>3.7714285714285714</v>
      </c>
      <c r="H13" s="174">
        <v>1.1836140327556643</v>
      </c>
    </row>
    <row r="14" spans="1:10" s="175" customFormat="1">
      <c r="A14" s="175">
        <v>2008</v>
      </c>
      <c r="B14" s="175">
        <v>2</v>
      </c>
      <c r="C14" s="175">
        <v>30.4</v>
      </c>
      <c r="D14" s="175">
        <v>6.0022218108519336</v>
      </c>
      <c r="E14" s="175">
        <v>102.88</v>
      </c>
      <c r="F14" s="175">
        <v>5.0807873405605175</v>
      </c>
      <c r="G14" s="175">
        <v>28.04</v>
      </c>
      <c r="H14" s="175">
        <v>3.3198795158860812</v>
      </c>
      <c r="I14" s="175">
        <v>5</v>
      </c>
      <c r="J14" s="175">
        <v>6</v>
      </c>
    </row>
    <row r="15" spans="1:10" s="175" customFormat="1">
      <c r="A15" s="175">
        <v>2009</v>
      </c>
      <c r="B15" s="175">
        <v>2</v>
      </c>
      <c r="C15" s="175">
        <v>18.48</v>
      </c>
      <c r="D15" s="175">
        <v>4.4628540942615036</v>
      </c>
      <c r="E15" s="175">
        <v>97.64</v>
      </c>
      <c r="F15" s="175">
        <v>4.4940256637748162</v>
      </c>
      <c r="G15" s="175">
        <v>18.36</v>
      </c>
      <c r="H15" s="175">
        <v>4.4150802182217861</v>
      </c>
      <c r="I15" s="175">
        <v>3</v>
      </c>
      <c r="J15" s="175">
        <v>5</v>
      </c>
    </row>
    <row r="16" spans="1:10" s="175" customFormat="1">
      <c r="A16" s="175">
        <v>2010</v>
      </c>
      <c r="B16" s="175">
        <v>2</v>
      </c>
      <c r="C16" s="175">
        <v>13</v>
      </c>
      <c r="D16" s="175">
        <v>4.4757802331718857</v>
      </c>
      <c r="E16" s="175">
        <v>104.75</v>
      </c>
      <c r="F16" s="175">
        <v>5.8799123773418085</v>
      </c>
      <c r="G16" s="175">
        <v>3.5833333333333335</v>
      </c>
      <c r="H16" s="175">
        <v>0.94392924282434298</v>
      </c>
      <c r="I16" s="175">
        <v>4</v>
      </c>
      <c r="J16" s="175">
        <v>6</v>
      </c>
    </row>
    <row r="17" spans="1:10" s="175" customFormat="1">
      <c r="A17" s="175">
        <v>2011</v>
      </c>
      <c r="B17" s="175">
        <v>2</v>
      </c>
      <c r="C17" s="175">
        <v>34.24</v>
      </c>
      <c r="D17" s="175">
        <v>5.3198621536026041</v>
      </c>
      <c r="E17" s="175">
        <v>99.12</v>
      </c>
      <c r="F17" s="175">
        <v>3.7194623267348765</v>
      </c>
      <c r="G17" s="175">
        <v>1</v>
      </c>
      <c r="H17" s="175">
        <v>0.28867513459481292</v>
      </c>
      <c r="I17" s="175">
        <v>8</v>
      </c>
      <c r="J17" s="175">
        <v>10</v>
      </c>
    </row>
    <row r="18" spans="1:10" s="175" customFormat="1">
      <c r="A18" s="175">
        <v>2012</v>
      </c>
      <c r="B18" s="175">
        <v>2</v>
      </c>
      <c r="C18" s="175">
        <v>21.24</v>
      </c>
      <c r="D18" s="175">
        <v>4.9649706276405432</v>
      </c>
      <c r="E18" s="175">
        <v>86.52</v>
      </c>
      <c r="F18" s="175">
        <v>3.6538199189341531</v>
      </c>
      <c r="G18" s="175">
        <v>8.8800000000000008</v>
      </c>
      <c r="H18" s="175">
        <v>2.1635772846530505</v>
      </c>
      <c r="I18" s="175">
        <v>5</v>
      </c>
      <c r="J18" s="175">
        <v>8</v>
      </c>
    </row>
    <row r="19" spans="1:10" s="175" customFormat="1">
      <c r="A19" s="175">
        <v>2013</v>
      </c>
      <c r="B19" s="175">
        <v>2</v>
      </c>
    </row>
    <row r="20" spans="1:10" s="175" customFormat="1">
      <c r="A20" s="175">
        <v>2014</v>
      </c>
      <c r="B20" s="175">
        <v>2</v>
      </c>
    </row>
    <row r="21" spans="1:10" s="175" customFormat="1">
      <c r="A21" s="175">
        <v>2015</v>
      </c>
      <c r="B21" s="175">
        <v>2</v>
      </c>
      <c r="C21" s="175">
        <v>46.2</v>
      </c>
      <c r="D21" s="175">
        <v>8.2983934189999999</v>
      </c>
      <c r="E21" s="175">
        <v>42.8</v>
      </c>
      <c r="F21" s="175">
        <v>9.1607859919999992</v>
      </c>
      <c r="G21" s="175">
        <v>62.24</v>
      </c>
      <c r="H21" s="175">
        <v>9.371815904</v>
      </c>
      <c r="I21" s="175">
        <v>11</v>
      </c>
      <c r="J21" s="175">
        <v>9</v>
      </c>
    </row>
    <row r="22" spans="1:10" s="175" customFormat="1">
      <c r="A22" s="175">
        <v>2016</v>
      </c>
      <c r="B22" s="175">
        <v>2</v>
      </c>
      <c r="C22" s="175">
        <v>34.76</v>
      </c>
      <c r="D22" s="175">
        <v>6.7762526520000002</v>
      </c>
      <c r="E22" s="175">
        <v>47.48</v>
      </c>
      <c r="F22" s="175">
        <v>6.8019899050000001</v>
      </c>
      <c r="G22" s="175">
        <v>33.6</v>
      </c>
      <c r="H22" s="175">
        <v>6.3195463969999999</v>
      </c>
      <c r="I22" s="175">
        <v>8</v>
      </c>
      <c r="J22" s="175">
        <v>13</v>
      </c>
    </row>
    <row r="23" spans="1:10" s="175" customFormat="1">
      <c r="A23" s="175">
        <v>2017</v>
      </c>
      <c r="B23" s="175">
        <v>2</v>
      </c>
      <c r="C23" s="175">
        <v>47.68</v>
      </c>
      <c r="D23" s="175">
        <v>7.1813926229999998</v>
      </c>
      <c r="E23" s="175">
        <v>41.28</v>
      </c>
      <c r="F23" s="175">
        <v>6.8433714889999999</v>
      </c>
      <c r="G23" s="175">
        <v>24.16</v>
      </c>
      <c r="H23" s="175">
        <v>5.8133983176795994</v>
      </c>
      <c r="I23" s="175">
        <v>13</v>
      </c>
      <c r="J23" s="175">
        <v>11</v>
      </c>
    </row>
    <row r="24" spans="1:10" s="175" customFormat="1">
      <c r="A24" s="175">
        <v>2018</v>
      </c>
      <c r="B24" s="175">
        <v>2</v>
      </c>
      <c r="C24" s="175">
        <v>24.08</v>
      </c>
      <c r="D24" s="175">
        <v>4.9064311539999999</v>
      </c>
      <c r="E24" s="175">
        <v>32.159999999999997</v>
      </c>
      <c r="F24" s="175">
        <v>4.4066918810000004</v>
      </c>
      <c r="G24" s="175">
        <v>23.32</v>
      </c>
      <c r="H24" s="175">
        <v>2.3809801899999998</v>
      </c>
      <c r="I24" s="175">
        <v>11</v>
      </c>
      <c r="J24" s="175">
        <v>8</v>
      </c>
    </row>
    <row r="25" spans="1:10" s="175" customFormat="1">
      <c r="A25" s="175">
        <v>2019</v>
      </c>
      <c r="B25" s="175">
        <v>2</v>
      </c>
      <c r="C25" s="175">
        <v>41.2</v>
      </c>
      <c r="D25" s="175">
        <v>4.1710889697149005</v>
      </c>
      <c r="E25" s="175">
        <v>51.342857142857142</v>
      </c>
      <c r="F25" s="175">
        <v>4.4694937688534626</v>
      </c>
      <c r="G25" s="175">
        <v>10.485714285714286</v>
      </c>
      <c r="H25" s="175">
        <v>2.8593783028460416</v>
      </c>
      <c r="I25" s="175">
        <v>15</v>
      </c>
      <c r="J25" s="175">
        <v>13</v>
      </c>
    </row>
    <row r="26" spans="1:10" s="174" customFormat="1">
      <c r="A26" s="174">
        <v>2008</v>
      </c>
      <c r="B26" s="174">
        <v>3</v>
      </c>
      <c r="C26" s="174">
        <v>2.48</v>
      </c>
      <c r="D26" s="174">
        <v>2.208377986969924</v>
      </c>
      <c r="E26" s="174">
        <v>109.08</v>
      </c>
      <c r="F26" s="174">
        <v>7.9795405047325065</v>
      </c>
      <c r="G26" s="174">
        <v>40.32</v>
      </c>
      <c r="H26" s="174">
        <v>4.2718926328580249</v>
      </c>
    </row>
    <row r="27" spans="1:10" s="174" customFormat="1">
      <c r="A27" s="174">
        <v>2009</v>
      </c>
      <c r="B27" s="174">
        <v>3</v>
      </c>
      <c r="C27" s="174">
        <v>2.56</v>
      </c>
      <c r="D27" s="174">
        <v>2.3137271518771039</v>
      </c>
      <c r="E27" s="174">
        <v>117.44</v>
      </c>
      <c r="F27" s="174">
        <v>5.8446784913001526</v>
      </c>
      <c r="G27" s="174">
        <v>17.079999999999998</v>
      </c>
      <c r="H27" s="174">
        <v>3.2710446853158905</v>
      </c>
    </row>
    <row r="28" spans="1:10" s="174" customFormat="1">
      <c r="A28" s="174">
        <v>2010</v>
      </c>
      <c r="B28" s="174">
        <v>3</v>
      </c>
      <c r="C28" s="174">
        <v>2.5</v>
      </c>
      <c r="D28" s="174">
        <v>0.77319214103385825</v>
      </c>
      <c r="E28" s="174">
        <v>123.45833333333333</v>
      </c>
      <c r="F28" s="174">
        <v>5.8869110421644262</v>
      </c>
      <c r="G28" s="174">
        <v>15.958333333333334</v>
      </c>
      <c r="H28" s="174">
        <v>3.2142567190625346</v>
      </c>
    </row>
    <row r="29" spans="1:10" s="174" customFormat="1">
      <c r="A29" s="174">
        <v>2011</v>
      </c>
      <c r="B29" s="174">
        <v>3</v>
      </c>
      <c r="C29" s="174">
        <v>3.16</v>
      </c>
      <c r="D29" s="174">
        <v>1.6418282492392435</v>
      </c>
      <c r="E29" s="174">
        <v>56.88</v>
      </c>
      <c r="F29" s="174">
        <v>7.0112576142467713</v>
      </c>
      <c r="G29" s="174">
        <v>39.880000000000003</v>
      </c>
      <c r="H29" s="174">
        <v>7.162243596341396</v>
      </c>
    </row>
    <row r="30" spans="1:10" s="174" customFormat="1">
      <c r="A30" s="174">
        <v>2012</v>
      </c>
      <c r="B30" s="174">
        <v>3</v>
      </c>
      <c r="C30" s="174">
        <v>26</v>
      </c>
      <c r="D30" s="174">
        <v>5.6938563381947036</v>
      </c>
      <c r="E30" s="174">
        <v>85.12</v>
      </c>
      <c r="F30" s="174">
        <v>11.30889325560493</v>
      </c>
      <c r="G30" s="174">
        <v>56.52</v>
      </c>
      <c r="H30" s="174">
        <v>7.3112060108666981</v>
      </c>
    </row>
    <row r="31" spans="1:10" s="174" customFormat="1">
      <c r="A31" s="174">
        <v>2013</v>
      </c>
      <c r="B31" s="174">
        <v>3</v>
      </c>
    </row>
    <row r="32" spans="1:10" s="174" customFormat="1">
      <c r="A32" s="174">
        <v>2014</v>
      </c>
      <c r="B32" s="174">
        <v>3</v>
      </c>
    </row>
    <row r="33" spans="1:8" s="174" customFormat="1">
      <c r="A33" s="174">
        <v>2015</v>
      </c>
      <c r="B33" s="174">
        <v>3</v>
      </c>
      <c r="C33" s="174">
        <v>5.24</v>
      </c>
      <c r="D33" s="174">
        <v>2.4639259999999998</v>
      </c>
      <c r="E33" s="174">
        <v>62.96</v>
      </c>
      <c r="F33" s="174">
        <v>7.6390400789999999</v>
      </c>
      <c r="G33" s="174">
        <v>50.16</v>
      </c>
      <c r="H33" s="174">
        <v>6.0475008609999996</v>
      </c>
    </row>
    <row r="34" spans="1:8" s="174" customFormat="1">
      <c r="A34" s="174">
        <v>2016</v>
      </c>
      <c r="B34" s="174">
        <v>3</v>
      </c>
      <c r="C34" s="174">
        <v>79.388888888888886</v>
      </c>
      <c r="D34" s="174">
        <v>6.1655477989999996</v>
      </c>
      <c r="E34" s="174">
        <v>0.16666666666666666</v>
      </c>
      <c r="F34" s="174">
        <v>0.16666666699999999</v>
      </c>
      <c r="G34" s="174">
        <v>20.222222219999999</v>
      </c>
      <c r="H34" s="174">
        <v>5.2071817899999999</v>
      </c>
    </row>
    <row r="35" spans="1:8" s="174" customFormat="1">
      <c r="A35" s="174">
        <v>2017</v>
      </c>
      <c r="B35" s="174">
        <v>3</v>
      </c>
    </row>
    <row r="36" spans="1:8" s="174" customFormat="1">
      <c r="A36" s="174">
        <v>2018</v>
      </c>
      <c r="B36" s="174">
        <v>3</v>
      </c>
    </row>
    <row r="37" spans="1:8" s="174" customFormat="1">
      <c r="A37" s="174">
        <v>2019</v>
      </c>
      <c r="B37" s="174">
        <v>3</v>
      </c>
    </row>
    <row r="38" spans="1:8" s="175" customFormat="1">
      <c r="A38" s="175">
        <v>2008</v>
      </c>
      <c r="B38" s="175">
        <v>4</v>
      </c>
      <c r="C38" s="175">
        <v>20.239999999999998</v>
      </c>
      <c r="D38" s="175">
        <v>7.2517308278782648</v>
      </c>
      <c r="E38" s="175">
        <v>87.68</v>
      </c>
      <c r="F38" s="175">
        <v>7.5674125917207222</v>
      </c>
      <c r="G38" s="175">
        <v>3.36</v>
      </c>
      <c r="H38" s="175">
        <v>1.2869602428461675</v>
      </c>
    </row>
    <row r="39" spans="1:8" s="175" customFormat="1">
      <c r="A39" s="175">
        <v>2009</v>
      </c>
      <c r="B39" s="175">
        <v>4</v>
      </c>
      <c r="C39" s="175">
        <v>25.4</v>
      </c>
      <c r="D39" s="175">
        <v>7.141960515152685</v>
      </c>
      <c r="E39" s="175">
        <v>112.96</v>
      </c>
      <c r="F39" s="175">
        <v>7.3226771060862728</v>
      </c>
      <c r="G39" s="175">
        <v>9.48</v>
      </c>
      <c r="H39" s="175">
        <v>2.2136847110643378</v>
      </c>
    </row>
    <row r="40" spans="1:8" s="175" customFormat="1">
      <c r="A40" s="175">
        <v>2010</v>
      </c>
      <c r="B40" s="175">
        <v>4</v>
      </c>
      <c r="C40" s="175">
        <v>16.083333333333332</v>
      </c>
      <c r="D40" s="175">
        <v>6.0165582711340617</v>
      </c>
      <c r="E40" s="175">
        <v>96.083333333333329</v>
      </c>
      <c r="F40" s="175">
        <v>8.5613550047237403</v>
      </c>
      <c r="G40" s="175">
        <v>7.625</v>
      </c>
      <c r="H40" s="175">
        <v>4.2968696475592489</v>
      </c>
    </row>
    <row r="41" spans="1:8" s="175" customFormat="1">
      <c r="A41" s="175">
        <v>2011</v>
      </c>
      <c r="B41" s="175">
        <v>4</v>
      </c>
      <c r="C41" s="175">
        <v>31.88</v>
      </c>
      <c r="D41" s="175">
        <v>6.791003853137866</v>
      </c>
      <c r="E41" s="175">
        <v>91.12</v>
      </c>
      <c r="F41" s="175">
        <v>6.2362702528568059</v>
      </c>
      <c r="G41" s="175">
        <v>2.2000000000000002</v>
      </c>
      <c r="H41" s="175">
        <v>0.35590260840104371</v>
      </c>
    </row>
    <row r="42" spans="1:8" s="175" customFormat="1">
      <c r="A42" s="175">
        <v>2012</v>
      </c>
      <c r="B42" s="175">
        <v>4</v>
      </c>
      <c r="C42" s="175">
        <v>22.24</v>
      </c>
      <c r="D42" s="175">
        <v>5.7443537495526851</v>
      </c>
      <c r="E42" s="175">
        <v>93.84</v>
      </c>
      <c r="F42" s="175">
        <v>7.2163425639308425</v>
      </c>
      <c r="G42" s="175">
        <v>1.6</v>
      </c>
      <c r="H42" s="175">
        <v>0.67330032922413863</v>
      </c>
    </row>
    <row r="43" spans="1:8" s="175" customFormat="1">
      <c r="A43" s="175">
        <v>2013</v>
      </c>
      <c r="B43" s="175">
        <v>4</v>
      </c>
    </row>
    <row r="44" spans="1:8" s="175" customFormat="1">
      <c r="A44" s="175">
        <v>2014</v>
      </c>
      <c r="B44" s="175">
        <v>4</v>
      </c>
    </row>
    <row r="45" spans="1:8" s="175" customFormat="1">
      <c r="A45" s="175">
        <v>2015</v>
      </c>
      <c r="B45" s="175">
        <v>4</v>
      </c>
      <c r="C45" s="175">
        <v>14.68</v>
      </c>
      <c r="D45" s="175">
        <v>5.9784949999999997</v>
      </c>
      <c r="E45" s="175">
        <v>78.400000000000006</v>
      </c>
      <c r="F45" s="175">
        <v>6.8244660000000001</v>
      </c>
      <c r="G45" s="175">
        <v>21.08</v>
      </c>
      <c r="H45" s="175">
        <v>6.7248099999999997</v>
      </c>
    </row>
    <row r="46" spans="1:8" s="175" customFormat="1">
      <c r="A46" s="175">
        <v>2016</v>
      </c>
      <c r="B46" s="175">
        <v>4</v>
      </c>
    </row>
    <row r="47" spans="1:8" s="175" customFormat="1">
      <c r="A47" s="175">
        <v>2017</v>
      </c>
      <c r="B47" s="175">
        <v>4</v>
      </c>
    </row>
    <row r="48" spans="1:8" s="175" customFormat="1">
      <c r="A48" s="175">
        <v>2018</v>
      </c>
      <c r="B48" s="175">
        <v>4</v>
      </c>
      <c r="C48" s="175">
        <v>23.6</v>
      </c>
      <c r="D48" s="175">
        <v>6.0937126069999996</v>
      </c>
      <c r="E48" s="175">
        <v>62.12</v>
      </c>
      <c r="F48" s="175">
        <v>7.1064102519999999</v>
      </c>
      <c r="G48" s="175">
        <v>18.2</v>
      </c>
      <c r="H48" s="175">
        <v>2.5265259420000001</v>
      </c>
    </row>
    <row r="49" spans="1:10" s="175" customFormat="1">
      <c r="A49" s="175">
        <v>2019</v>
      </c>
      <c r="B49" s="175">
        <v>4</v>
      </c>
      <c r="C49" s="175">
        <v>38.200000000000003</v>
      </c>
      <c r="D49" s="175">
        <v>5.0217677425886791</v>
      </c>
      <c r="E49" s="175">
        <v>53.085714285714289</v>
      </c>
      <c r="F49" s="175">
        <v>4.8956113820769858</v>
      </c>
      <c r="G49" s="175">
        <v>13.314285714285713</v>
      </c>
      <c r="H49" s="175">
        <v>3.0930111663507032</v>
      </c>
    </row>
    <row r="50" spans="1:10" s="176" customFormat="1">
      <c r="A50" s="176">
        <v>2008</v>
      </c>
      <c r="B50" s="176">
        <v>5</v>
      </c>
      <c r="C50" s="176">
        <v>6.08</v>
      </c>
      <c r="D50" s="176">
        <v>2.2744376594373099</v>
      </c>
      <c r="E50" s="176">
        <v>88.32</v>
      </c>
      <c r="F50" s="176">
        <v>4.0219066788444184</v>
      </c>
      <c r="G50" s="176">
        <v>15.64</v>
      </c>
      <c r="H50" s="176">
        <v>4.0738515764159438</v>
      </c>
      <c r="I50" s="176">
        <v>1</v>
      </c>
      <c r="J50" s="176">
        <v>4</v>
      </c>
    </row>
    <row r="51" spans="1:10" s="176" customFormat="1">
      <c r="A51" s="176">
        <v>2009</v>
      </c>
      <c r="B51" s="176">
        <v>5</v>
      </c>
      <c r="C51" s="176">
        <v>23.04</v>
      </c>
      <c r="D51" s="176">
        <v>5.3313788085259892</v>
      </c>
      <c r="E51" s="176">
        <v>11.08</v>
      </c>
      <c r="F51" s="176">
        <v>2.0206599581984763</v>
      </c>
      <c r="G51" s="176">
        <v>88.08</v>
      </c>
      <c r="H51" s="176">
        <v>3.6317672465802824</v>
      </c>
      <c r="I51" s="176">
        <v>9</v>
      </c>
      <c r="J51" s="176">
        <v>9</v>
      </c>
    </row>
    <row r="52" spans="1:10" s="176" customFormat="1">
      <c r="A52" s="176">
        <v>2010</v>
      </c>
      <c r="B52" s="176">
        <v>5</v>
      </c>
      <c r="C52" s="176">
        <v>71.25</v>
      </c>
      <c r="D52" s="176">
        <v>7.9452952991883414</v>
      </c>
      <c r="E52" s="176">
        <v>1.75</v>
      </c>
      <c r="F52" s="176">
        <v>0.69743318208862204</v>
      </c>
      <c r="G52" s="176">
        <v>46.041666666666664</v>
      </c>
      <c r="H52" s="176">
        <v>6.4898134133499275</v>
      </c>
      <c r="I52" s="176">
        <v>13</v>
      </c>
      <c r="J52" s="176">
        <v>5</v>
      </c>
    </row>
    <row r="53" spans="1:10" s="176" customFormat="1">
      <c r="A53" s="176">
        <v>2011</v>
      </c>
      <c r="B53" s="176">
        <v>5</v>
      </c>
      <c r="C53" s="176">
        <v>94.6</v>
      </c>
      <c r="D53" s="176">
        <v>6.3874877690685246</v>
      </c>
      <c r="E53" s="176">
        <v>10.92</v>
      </c>
      <c r="F53" s="176">
        <v>3.7491865784460501</v>
      </c>
      <c r="G53" s="176">
        <v>71.48</v>
      </c>
      <c r="H53" s="176">
        <v>4.9960384305967871</v>
      </c>
      <c r="I53" s="176">
        <v>14</v>
      </c>
      <c r="J53" s="176">
        <v>7</v>
      </c>
    </row>
    <row r="54" spans="1:10" s="176" customFormat="1">
      <c r="A54" s="176">
        <v>2012</v>
      </c>
      <c r="B54" s="176">
        <v>5</v>
      </c>
      <c r="C54" s="176">
        <v>68.88</v>
      </c>
      <c r="D54" s="176">
        <v>6.6202517575492053</v>
      </c>
      <c r="E54" s="176">
        <v>7.76</v>
      </c>
      <c r="F54" s="176">
        <v>2.2878519765637519</v>
      </c>
      <c r="G54" s="176">
        <v>40.44</v>
      </c>
      <c r="H54" s="176">
        <v>8.6633480825833153</v>
      </c>
      <c r="I54" s="176">
        <v>12</v>
      </c>
      <c r="J54" s="176">
        <v>9</v>
      </c>
    </row>
    <row r="55" spans="1:10" s="176" customFormat="1">
      <c r="A55" s="176">
        <v>2013</v>
      </c>
      <c r="B55" s="176">
        <v>5</v>
      </c>
    </row>
    <row r="56" spans="1:10" s="176" customFormat="1">
      <c r="A56" s="176">
        <v>2014</v>
      </c>
      <c r="B56" s="176">
        <v>5</v>
      </c>
    </row>
    <row r="57" spans="1:10" s="176" customFormat="1">
      <c r="A57" s="176">
        <v>2015</v>
      </c>
      <c r="B57" s="176">
        <v>5</v>
      </c>
      <c r="C57" s="176">
        <v>45.2</v>
      </c>
      <c r="D57" s="176">
        <v>5.2668780000000002</v>
      </c>
      <c r="E57" s="176">
        <v>26.32</v>
      </c>
      <c r="F57" s="176">
        <v>4.7179520000000004</v>
      </c>
      <c r="G57" s="176">
        <v>38.68</v>
      </c>
      <c r="H57" s="176">
        <v>5.6186356589999997</v>
      </c>
      <c r="I57" s="176">
        <v>14</v>
      </c>
      <c r="J57" s="176">
        <v>5</v>
      </c>
    </row>
    <row r="58" spans="1:10" s="176" customFormat="1">
      <c r="A58" s="176">
        <v>2016</v>
      </c>
      <c r="B58" s="176">
        <v>5</v>
      </c>
    </row>
    <row r="59" spans="1:10" s="176" customFormat="1">
      <c r="A59" s="176">
        <v>2017</v>
      </c>
      <c r="B59" s="176">
        <v>5</v>
      </c>
      <c r="C59" s="176">
        <v>52.52</v>
      </c>
      <c r="D59" s="176">
        <v>7.5888339030000003</v>
      </c>
      <c r="E59" s="176">
        <v>23.52</v>
      </c>
      <c r="F59" s="176">
        <v>5.2185949579999997</v>
      </c>
      <c r="G59" s="176">
        <v>25.24</v>
      </c>
      <c r="H59" s="176">
        <v>4.8615086820000002</v>
      </c>
      <c r="I59" s="176">
        <v>10</v>
      </c>
      <c r="J59" s="176">
        <v>11</v>
      </c>
    </row>
    <row r="60" spans="1:10" s="176" customFormat="1">
      <c r="A60" s="176">
        <v>2018</v>
      </c>
      <c r="B60" s="176">
        <v>5</v>
      </c>
      <c r="C60" s="176">
        <v>69.44</v>
      </c>
      <c r="D60" s="176">
        <v>6.9265383370000002</v>
      </c>
      <c r="E60" s="176">
        <v>15.44</v>
      </c>
      <c r="F60" s="176">
        <v>3.782450705</v>
      </c>
      <c r="G60" s="176">
        <v>39.96</v>
      </c>
      <c r="H60" s="176">
        <v>5.6537539150000002</v>
      </c>
      <c r="I60" s="176">
        <v>13</v>
      </c>
      <c r="J60" s="176">
        <v>7</v>
      </c>
    </row>
    <row r="61" spans="1:10" s="176" customFormat="1">
      <c r="A61" s="176">
        <v>2019</v>
      </c>
      <c r="B61" s="176">
        <v>5</v>
      </c>
      <c r="C61" s="176">
        <v>73.857142857142861</v>
      </c>
      <c r="D61" s="176">
        <v>4.2997249974878162</v>
      </c>
      <c r="E61" s="176">
        <v>20.6</v>
      </c>
      <c r="F61" s="176">
        <v>4.2799513073488713</v>
      </c>
      <c r="G61" s="176">
        <v>9.1142857142857139</v>
      </c>
      <c r="H61" s="176">
        <v>2.6036354801786206</v>
      </c>
      <c r="I61" s="176">
        <v>11</v>
      </c>
      <c r="J61" s="176">
        <v>4</v>
      </c>
    </row>
    <row r="62" spans="1:10" s="175" customFormat="1">
      <c r="A62" s="175">
        <v>2008</v>
      </c>
      <c r="B62" s="175">
        <v>6</v>
      </c>
      <c r="C62" s="175">
        <v>28.88</v>
      </c>
      <c r="D62" s="175">
        <v>5.7120690938864991</v>
      </c>
      <c r="E62" s="175">
        <v>99.64</v>
      </c>
      <c r="F62" s="175">
        <v>5.1835894899191253</v>
      </c>
      <c r="G62" s="175">
        <v>7.04</v>
      </c>
      <c r="H62" s="175">
        <v>2.7859648238985359</v>
      </c>
    </row>
    <row r="63" spans="1:10" s="175" customFormat="1">
      <c r="A63" s="175">
        <v>2009</v>
      </c>
      <c r="B63" s="175">
        <v>6</v>
      </c>
      <c r="C63" s="175">
        <v>30.08</v>
      </c>
      <c r="D63" s="175">
        <v>6.0769839010263418</v>
      </c>
      <c r="E63" s="175">
        <v>115.16</v>
      </c>
      <c r="F63" s="175">
        <v>4.5770004733813732</v>
      </c>
      <c r="G63" s="175">
        <v>7.48</v>
      </c>
      <c r="H63" s="175">
        <v>2.1323852059763189</v>
      </c>
    </row>
    <row r="64" spans="1:10" s="175" customFormat="1">
      <c r="A64" s="175">
        <v>2010</v>
      </c>
      <c r="B64" s="175">
        <v>6</v>
      </c>
      <c r="C64" s="175">
        <v>27.708333333333332</v>
      </c>
      <c r="D64" s="175">
        <v>3.7190652395512842</v>
      </c>
      <c r="E64" s="175">
        <v>102.70833333333333</v>
      </c>
      <c r="F64" s="175">
        <v>3.5861444147280297</v>
      </c>
      <c r="G64" s="175">
        <v>0</v>
      </c>
      <c r="H64" s="175">
        <v>0</v>
      </c>
    </row>
    <row r="65" spans="1:10" s="175" customFormat="1">
      <c r="A65" s="175">
        <v>2011</v>
      </c>
      <c r="B65" s="175">
        <v>6</v>
      </c>
      <c r="C65" s="175">
        <v>28.16</v>
      </c>
      <c r="D65" s="175">
        <v>4.6764231345477425</v>
      </c>
      <c r="E65" s="175">
        <v>87.36</v>
      </c>
      <c r="F65" s="175">
        <v>4.8476386003909173</v>
      </c>
      <c r="G65" s="175">
        <v>24.48</v>
      </c>
      <c r="H65" s="175">
        <v>7.3919145016700512</v>
      </c>
    </row>
    <row r="66" spans="1:10" s="175" customFormat="1">
      <c r="A66" s="175">
        <v>2012</v>
      </c>
      <c r="B66" s="175">
        <v>6</v>
      </c>
      <c r="C66" s="175">
        <v>24.72</v>
      </c>
      <c r="D66" s="175">
        <v>4.6070670351826513</v>
      </c>
      <c r="E66" s="175">
        <v>87.12</v>
      </c>
      <c r="F66" s="175">
        <v>4.0744406569082203</v>
      </c>
      <c r="G66" s="175">
        <v>20.36</v>
      </c>
      <c r="H66" s="175">
        <v>7.2562341013319953</v>
      </c>
    </row>
    <row r="67" spans="1:10" s="175" customFormat="1">
      <c r="A67" s="175">
        <v>2013</v>
      </c>
      <c r="B67" s="175">
        <v>6</v>
      </c>
    </row>
    <row r="68" spans="1:10" s="175" customFormat="1">
      <c r="A68" s="175">
        <v>2014</v>
      </c>
      <c r="B68" s="175">
        <v>6</v>
      </c>
    </row>
    <row r="69" spans="1:10" s="175" customFormat="1">
      <c r="A69" s="175">
        <v>2015</v>
      </c>
      <c r="B69" s="175">
        <v>6</v>
      </c>
      <c r="C69" s="175">
        <v>16.399999999999999</v>
      </c>
      <c r="D69" s="175">
        <v>5.4074023340000004</v>
      </c>
      <c r="E69" s="175">
        <v>95.56</v>
      </c>
      <c r="F69" s="175">
        <v>5.922015</v>
      </c>
      <c r="G69" s="175">
        <v>41.64</v>
      </c>
      <c r="H69" s="175">
        <v>4.1363750000000001</v>
      </c>
    </row>
    <row r="70" spans="1:10" s="175" customFormat="1">
      <c r="A70" s="175">
        <v>2016</v>
      </c>
      <c r="B70" s="175">
        <v>6</v>
      </c>
    </row>
    <row r="71" spans="1:10" s="175" customFormat="1">
      <c r="A71" s="175">
        <v>2017</v>
      </c>
      <c r="B71" s="175">
        <v>6</v>
      </c>
      <c r="C71" s="175">
        <v>18.36</v>
      </c>
      <c r="D71" s="175">
        <v>3.7814811910000001</v>
      </c>
      <c r="E71" s="175">
        <v>81.72</v>
      </c>
      <c r="F71" s="175">
        <v>4.0309304140000002</v>
      </c>
      <c r="G71" s="175">
        <v>0.8</v>
      </c>
      <c r="H71" s="175">
        <v>0.47258156299999998</v>
      </c>
    </row>
    <row r="72" spans="1:10" s="175" customFormat="1">
      <c r="A72" s="175">
        <v>2018</v>
      </c>
      <c r="B72" s="175">
        <v>6</v>
      </c>
      <c r="C72" s="175">
        <v>11</v>
      </c>
      <c r="D72" s="175">
        <v>1.9364916729999999</v>
      </c>
      <c r="E72" s="175">
        <v>88.64</v>
      </c>
      <c r="F72" s="175">
        <v>4.5247025680000004</v>
      </c>
      <c r="G72" s="175">
        <v>27.56</v>
      </c>
      <c r="H72" s="175">
        <v>2.0881251559999998</v>
      </c>
    </row>
    <row r="73" spans="1:10" s="175" customFormat="1">
      <c r="A73" s="175">
        <v>2019</v>
      </c>
      <c r="B73" s="175">
        <v>6</v>
      </c>
      <c r="C73" s="175">
        <v>15.171428571428571</v>
      </c>
      <c r="D73" s="175">
        <v>2.7584814097389074</v>
      </c>
      <c r="E73" s="175">
        <v>88.057142857142864</v>
      </c>
      <c r="F73" s="175">
        <v>2.9622109778932053</v>
      </c>
      <c r="G73" s="175">
        <v>3.1142857142857143</v>
      </c>
      <c r="H73" s="175">
        <v>1.1350028801982488</v>
      </c>
    </row>
    <row r="74" spans="1:10" s="176" customFormat="1">
      <c r="A74" s="176">
        <v>2008</v>
      </c>
      <c r="B74" s="176">
        <v>7</v>
      </c>
      <c r="C74" s="176">
        <v>28.08</v>
      </c>
      <c r="D74" s="176">
        <v>5.9729724593371429</v>
      </c>
      <c r="E74" s="176">
        <v>97.12</v>
      </c>
      <c r="F74" s="176">
        <v>4.8512266490033245</v>
      </c>
      <c r="G74" s="176">
        <v>4.24</v>
      </c>
      <c r="H74" s="176">
        <v>2.1097235205906326</v>
      </c>
      <c r="I74" s="176">
        <v>6</v>
      </c>
      <c r="J74" s="176">
        <v>4</v>
      </c>
    </row>
    <row r="75" spans="1:10" s="176" customFormat="1">
      <c r="A75" s="176">
        <v>2009</v>
      </c>
      <c r="B75" s="176">
        <v>7</v>
      </c>
      <c r="C75" s="176">
        <v>15.2</v>
      </c>
      <c r="D75" s="176">
        <v>3.324655370611115</v>
      </c>
      <c r="E75" s="176">
        <v>109.08</v>
      </c>
      <c r="F75" s="176">
        <v>3.64550865220937</v>
      </c>
      <c r="G75" s="176">
        <v>4.68</v>
      </c>
      <c r="H75" s="176">
        <v>0.84797798713567263</v>
      </c>
      <c r="I75" s="176">
        <v>3</v>
      </c>
      <c r="J75" s="176">
        <v>6</v>
      </c>
    </row>
    <row r="76" spans="1:10" s="176" customFormat="1">
      <c r="A76" s="176">
        <v>2010</v>
      </c>
      <c r="B76" s="176">
        <v>7</v>
      </c>
      <c r="C76" s="176">
        <v>20.041666666666668</v>
      </c>
      <c r="D76" s="176">
        <v>5.3169401024593181</v>
      </c>
      <c r="E76" s="176">
        <v>104.58333333333333</v>
      </c>
      <c r="F76" s="176">
        <v>5.517730533611247</v>
      </c>
      <c r="G76" s="176">
        <v>1.75</v>
      </c>
      <c r="H76" s="176">
        <v>0.72793633261970525</v>
      </c>
      <c r="I76" s="176">
        <v>2</v>
      </c>
      <c r="J76" s="176">
        <v>4</v>
      </c>
    </row>
    <row r="77" spans="1:10" s="176" customFormat="1">
      <c r="A77" s="176">
        <v>2011</v>
      </c>
      <c r="B77" s="176">
        <v>7</v>
      </c>
      <c r="C77" s="176">
        <v>30.76</v>
      </c>
      <c r="D77" s="176">
        <v>5.725754680971467</v>
      </c>
      <c r="E77" s="176">
        <v>84.96</v>
      </c>
      <c r="F77" s="176">
        <v>4.0928718523794494</v>
      </c>
      <c r="G77" s="176">
        <v>2.4</v>
      </c>
      <c r="H77" s="176">
        <v>0.65574385243020006</v>
      </c>
      <c r="I77" s="176">
        <v>6</v>
      </c>
      <c r="J77" s="176">
        <v>4</v>
      </c>
    </row>
    <row r="78" spans="1:10" s="176" customFormat="1">
      <c r="A78" s="176">
        <v>2012</v>
      </c>
      <c r="B78" s="176">
        <v>7</v>
      </c>
      <c r="C78" s="176">
        <v>27.64</v>
      </c>
      <c r="D78" s="176">
        <v>4.7651093026988018</v>
      </c>
      <c r="E78" s="176">
        <v>95.92</v>
      </c>
      <c r="F78" s="176">
        <v>4.2922099979691888</v>
      </c>
      <c r="G78" s="176">
        <v>4.3600000000000003</v>
      </c>
      <c r="H78" s="176">
        <v>0.96588474122606027</v>
      </c>
      <c r="I78" s="176">
        <v>5</v>
      </c>
      <c r="J78" s="176">
        <v>8</v>
      </c>
    </row>
    <row r="79" spans="1:10" s="176" customFormat="1">
      <c r="A79" s="176">
        <v>2013</v>
      </c>
      <c r="B79" s="176">
        <v>7</v>
      </c>
    </row>
    <row r="80" spans="1:10" s="176" customFormat="1">
      <c r="A80" s="176">
        <v>2014</v>
      </c>
      <c r="B80" s="176">
        <v>7</v>
      </c>
    </row>
    <row r="81" spans="1:10" s="176" customFormat="1">
      <c r="A81" s="176">
        <v>2015</v>
      </c>
      <c r="B81" s="176">
        <v>7</v>
      </c>
    </row>
    <row r="82" spans="1:10" s="176" customFormat="1">
      <c r="A82" s="176">
        <v>2016</v>
      </c>
      <c r="B82" s="176">
        <v>7</v>
      </c>
    </row>
    <row r="83" spans="1:10" s="176" customFormat="1">
      <c r="A83" s="176">
        <v>2017</v>
      </c>
      <c r="B83" s="176">
        <v>7</v>
      </c>
      <c r="C83" s="176">
        <v>76.400000000000006</v>
      </c>
      <c r="D83" s="176">
        <v>7.0342021580000003</v>
      </c>
      <c r="E83" s="176">
        <v>10</v>
      </c>
      <c r="F83" s="176">
        <v>6.1873526920000002</v>
      </c>
      <c r="G83" s="176">
        <v>23.72</v>
      </c>
      <c r="H83" s="176">
        <v>5.2020893240000001</v>
      </c>
      <c r="I83" s="176">
        <v>20</v>
      </c>
      <c r="J83" s="176">
        <v>6</v>
      </c>
    </row>
    <row r="84" spans="1:10" s="176" customFormat="1">
      <c r="A84" s="176">
        <v>2018</v>
      </c>
      <c r="B84" s="176">
        <v>7</v>
      </c>
      <c r="C84" s="176">
        <v>57.2</v>
      </c>
      <c r="D84" s="176">
        <v>5.7131427429999997</v>
      </c>
      <c r="E84" s="176">
        <v>11.16</v>
      </c>
      <c r="F84" s="176">
        <v>4.4032866510000002</v>
      </c>
      <c r="G84" s="176">
        <v>23.2</v>
      </c>
      <c r="H84" s="176">
        <v>4.3154760259999998</v>
      </c>
      <c r="I84" s="176">
        <v>23</v>
      </c>
      <c r="J84" s="176">
        <v>6</v>
      </c>
    </row>
    <row r="85" spans="1:10" s="176" customFormat="1">
      <c r="A85" s="176">
        <v>2019</v>
      </c>
      <c r="B85" s="176">
        <v>7</v>
      </c>
      <c r="C85" s="176">
        <v>76.400000000000006</v>
      </c>
      <c r="D85" s="176">
        <v>4.4213386314687142</v>
      </c>
      <c r="E85" s="176">
        <v>14.571428571428571</v>
      </c>
      <c r="F85" s="176">
        <v>3.1511731080317871</v>
      </c>
      <c r="G85" s="176">
        <v>10.228571428571428</v>
      </c>
      <c r="H85" s="176">
        <v>3.5435806296940151</v>
      </c>
      <c r="I85" s="176">
        <v>20</v>
      </c>
      <c r="J85" s="176">
        <v>8</v>
      </c>
    </row>
    <row r="86" spans="1:10" s="175" customFormat="1">
      <c r="A86" s="175">
        <v>2008</v>
      </c>
      <c r="B86" s="175">
        <v>8</v>
      </c>
    </row>
    <row r="87" spans="1:10" s="175" customFormat="1">
      <c r="A87" s="175">
        <v>2009</v>
      </c>
      <c r="B87" s="175">
        <v>8</v>
      </c>
    </row>
    <row r="88" spans="1:10" s="175" customFormat="1">
      <c r="A88" s="175">
        <v>2010</v>
      </c>
      <c r="B88" s="175">
        <v>8</v>
      </c>
    </row>
    <row r="89" spans="1:10" s="175" customFormat="1">
      <c r="A89" s="175">
        <v>2011</v>
      </c>
      <c r="B89" s="175">
        <v>8</v>
      </c>
    </row>
    <row r="90" spans="1:10" s="175" customFormat="1">
      <c r="A90" s="175">
        <v>2012</v>
      </c>
      <c r="B90" s="175">
        <v>8</v>
      </c>
    </row>
    <row r="91" spans="1:10" s="175" customFormat="1">
      <c r="A91" s="175">
        <v>2013</v>
      </c>
      <c r="B91" s="175">
        <v>8</v>
      </c>
    </row>
    <row r="92" spans="1:10" s="175" customFormat="1">
      <c r="A92" s="175">
        <v>2014</v>
      </c>
      <c r="B92" s="175">
        <v>8</v>
      </c>
    </row>
    <row r="93" spans="1:10" s="175" customFormat="1">
      <c r="A93" s="175">
        <v>2015</v>
      </c>
      <c r="B93" s="175">
        <v>8</v>
      </c>
      <c r="C93" s="175">
        <v>27.529411764705884</v>
      </c>
      <c r="D93" s="175">
        <v>6.5085450890000001</v>
      </c>
      <c r="E93" s="175">
        <v>0.94117600000000001</v>
      </c>
      <c r="F93" s="175">
        <v>0.824579163</v>
      </c>
      <c r="G93" s="175">
        <v>72.58823529</v>
      </c>
      <c r="H93" s="175">
        <v>6.4625953310000002</v>
      </c>
    </row>
    <row r="94" spans="1:10" s="175" customFormat="1">
      <c r="A94" s="175">
        <v>2016</v>
      </c>
      <c r="B94" s="175">
        <v>8</v>
      </c>
    </row>
    <row r="95" spans="1:10" s="175" customFormat="1">
      <c r="A95" s="175">
        <v>2017</v>
      </c>
      <c r="B95" s="175">
        <v>8</v>
      </c>
      <c r="C95" s="175">
        <v>88.6</v>
      </c>
      <c r="D95" s="175">
        <v>3.7938546799999999</v>
      </c>
      <c r="E95" s="175">
        <v>6.44</v>
      </c>
      <c r="F95" s="175">
        <v>2.2405951590000002</v>
      </c>
      <c r="G95" s="175">
        <v>9.1999999999999993</v>
      </c>
      <c r="H95" s="175">
        <v>2.5768197449999999</v>
      </c>
    </row>
    <row r="96" spans="1:10" s="175" customFormat="1">
      <c r="A96" s="175">
        <v>2018</v>
      </c>
      <c r="B96" s="175">
        <v>8</v>
      </c>
      <c r="C96" s="175">
        <v>66.040000000000006</v>
      </c>
      <c r="D96" s="175">
        <v>5.8493532410000002</v>
      </c>
      <c r="E96" s="175">
        <v>11.08</v>
      </c>
      <c r="F96" s="175">
        <v>3.2403292010000002</v>
      </c>
      <c r="G96" s="175">
        <v>27.88</v>
      </c>
      <c r="H96" s="175">
        <v>3.7533629369999999</v>
      </c>
    </row>
    <row r="97" spans="1:10" s="175" customFormat="1">
      <c r="A97" s="175">
        <v>2019</v>
      </c>
      <c r="B97" s="175">
        <v>8</v>
      </c>
      <c r="C97" s="175">
        <v>93.24</v>
      </c>
      <c r="D97" s="175">
        <v>3.2640874171300411</v>
      </c>
      <c r="E97" s="175">
        <v>5.32</v>
      </c>
      <c r="F97" s="175">
        <v>2.3513967480343818</v>
      </c>
      <c r="G97" s="175">
        <v>2.52</v>
      </c>
      <c r="H97" s="175">
        <v>1.2466127280181527</v>
      </c>
    </row>
    <row r="98" spans="1:10" s="176" customFormat="1">
      <c r="A98" s="176">
        <v>2008</v>
      </c>
      <c r="B98" s="176" t="s">
        <v>199</v>
      </c>
    </row>
    <row r="99" spans="1:10" s="176" customFormat="1">
      <c r="A99" s="176">
        <v>2009</v>
      </c>
      <c r="B99" s="176" t="s">
        <v>199</v>
      </c>
    </row>
    <row r="100" spans="1:10" s="176" customFormat="1">
      <c r="A100" s="176">
        <v>2010</v>
      </c>
      <c r="B100" s="176" t="s">
        <v>199</v>
      </c>
      <c r="C100" s="176">
        <v>22.458333333333332</v>
      </c>
      <c r="D100" s="176">
        <v>5.8228619783022078</v>
      </c>
      <c r="E100" s="176">
        <v>82.875</v>
      </c>
      <c r="F100" s="176">
        <v>5.5522265086088263</v>
      </c>
      <c r="G100" s="176">
        <v>7.375</v>
      </c>
      <c r="H100" s="176">
        <v>3.9639738606751616</v>
      </c>
    </row>
    <row r="101" spans="1:10" s="176" customFormat="1">
      <c r="A101" s="176">
        <v>2011</v>
      </c>
      <c r="B101" s="176" t="s">
        <v>199</v>
      </c>
      <c r="C101" s="176">
        <v>21.6</v>
      </c>
      <c r="D101" s="176">
        <v>7.5868306953562641</v>
      </c>
      <c r="E101" s="176">
        <v>75.48</v>
      </c>
      <c r="F101" s="176">
        <v>8.1647861780534896</v>
      </c>
      <c r="G101" s="176">
        <v>7.68</v>
      </c>
      <c r="H101" s="176">
        <v>3.465890938849634</v>
      </c>
    </row>
    <row r="102" spans="1:10" s="176" customFormat="1">
      <c r="A102" s="176">
        <v>2012</v>
      </c>
      <c r="B102" s="176" t="s">
        <v>199</v>
      </c>
      <c r="C102" s="176">
        <v>3.24</v>
      </c>
      <c r="D102" s="176">
        <v>1.3580378001611981</v>
      </c>
      <c r="E102" s="176">
        <v>84.44</v>
      </c>
      <c r="F102" s="176">
        <v>4.0324020963523308</v>
      </c>
      <c r="G102" s="176">
        <v>13.56</v>
      </c>
      <c r="H102" s="176">
        <v>3.3357058223610387</v>
      </c>
    </row>
    <row r="103" spans="1:10" s="176" customFormat="1">
      <c r="A103" s="176">
        <v>2013</v>
      </c>
      <c r="B103" s="176" t="s">
        <v>199</v>
      </c>
    </row>
    <row r="104" spans="1:10" s="176" customFormat="1">
      <c r="A104" s="176">
        <v>2014</v>
      </c>
      <c r="B104" s="176" t="s">
        <v>199</v>
      </c>
    </row>
    <row r="105" spans="1:10" s="176" customFormat="1">
      <c r="A105" s="176">
        <v>2015</v>
      </c>
      <c r="B105" s="176" t="s">
        <v>199</v>
      </c>
      <c r="C105" s="176">
        <v>0.32</v>
      </c>
      <c r="D105" s="176">
        <v>0.28118795611950853</v>
      </c>
      <c r="E105" s="176">
        <v>64.56</v>
      </c>
      <c r="F105" s="176">
        <v>4.3932068772898321</v>
      </c>
      <c r="G105" s="176">
        <v>36.6</v>
      </c>
      <c r="H105" s="176">
        <v>4.5394566489999999</v>
      </c>
    </row>
    <row r="106" spans="1:10" s="176" customFormat="1">
      <c r="A106" s="176">
        <v>2016</v>
      </c>
      <c r="B106" s="176" t="s">
        <v>199</v>
      </c>
      <c r="C106" s="176">
        <v>1.1666666670000001</v>
      </c>
      <c r="D106" s="176">
        <v>0.54728137899999996</v>
      </c>
      <c r="E106" s="176">
        <v>80.041666666666671</v>
      </c>
      <c r="F106" s="176">
        <v>4.0259480679999999</v>
      </c>
      <c r="G106" s="176">
        <v>21.833333329999999</v>
      </c>
      <c r="H106" s="176">
        <v>4.0533876810000002</v>
      </c>
    </row>
    <row r="107" spans="1:10" s="176" customFormat="1">
      <c r="A107" s="176">
        <v>2017</v>
      </c>
      <c r="B107" s="176" t="s">
        <v>199</v>
      </c>
      <c r="C107" s="176">
        <v>17.8</v>
      </c>
      <c r="D107" s="176">
        <v>4.9166384179999998</v>
      </c>
      <c r="E107" s="176">
        <v>68.2</v>
      </c>
      <c r="F107" s="176">
        <v>6.6128662470000004</v>
      </c>
      <c r="G107" s="176">
        <v>21.08</v>
      </c>
      <c r="H107" s="176">
        <v>4.2758702819999996</v>
      </c>
    </row>
    <row r="108" spans="1:10" s="176" customFormat="1">
      <c r="A108" s="176">
        <v>2018</v>
      </c>
      <c r="B108" s="176" t="s">
        <v>199</v>
      </c>
      <c r="C108" s="176">
        <v>13.36</v>
      </c>
      <c r="D108" s="176">
        <v>3.5032746590000001</v>
      </c>
      <c r="E108" s="176">
        <v>52.52</v>
      </c>
      <c r="F108" s="176">
        <v>8.123857868</v>
      </c>
      <c r="G108" s="176">
        <v>39.880000000000003</v>
      </c>
      <c r="H108" s="176">
        <v>6.4172475929999999</v>
      </c>
    </row>
    <row r="109" spans="1:10" s="176" customFormat="1">
      <c r="A109" s="176">
        <v>2019</v>
      </c>
      <c r="B109" s="176" t="s">
        <v>199</v>
      </c>
      <c r="C109" s="176">
        <v>27.631578947368421</v>
      </c>
      <c r="D109" s="176">
        <v>4.7390543277366843</v>
      </c>
      <c r="E109" s="176">
        <v>58.973684210526315</v>
      </c>
      <c r="F109" s="176">
        <v>5.6199561666010114</v>
      </c>
      <c r="G109" s="176">
        <v>13.736842105263158</v>
      </c>
      <c r="H109" s="176">
        <v>3.3084428333770286</v>
      </c>
    </row>
    <row r="110" spans="1:10" s="175" customFormat="1">
      <c r="A110" s="175">
        <v>2008</v>
      </c>
      <c r="B110" s="175" t="s">
        <v>200</v>
      </c>
    </row>
    <row r="111" spans="1:10" s="175" customFormat="1">
      <c r="A111" s="175">
        <v>2009</v>
      </c>
      <c r="B111" s="175" t="s">
        <v>200</v>
      </c>
    </row>
    <row r="112" spans="1:10" s="175" customFormat="1">
      <c r="A112" s="175">
        <v>2010</v>
      </c>
      <c r="B112" s="175" t="s">
        <v>200</v>
      </c>
      <c r="C112" s="175">
        <v>3.125</v>
      </c>
      <c r="D112" s="175">
        <v>1.5630614933149809</v>
      </c>
      <c r="E112" s="175">
        <v>103.25</v>
      </c>
      <c r="F112" s="175">
        <v>2.1796572659712923</v>
      </c>
      <c r="G112" s="175">
        <v>6.416666666666667</v>
      </c>
      <c r="H112" s="175">
        <v>2.3148204508788073</v>
      </c>
      <c r="I112" s="175">
        <v>3</v>
      </c>
      <c r="J112" s="175">
        <v>3</v>
      </c>
    </row>
    <row r="113" spans="1:10" s="175" customFormat="1">
      <c r="A113" s="175">
        <v>2011</v>
      </c>
      <c r="B113" s="175" t="s">
        <v>200</v>
      </c>
      <c r="C113" s="175">
        <v>8.76</v>
      </c>
      <c r="D113" s="175">
        <v>3.818062335792856</v>
      </c>
      <c r="E113" s="175">
        <v>115.32</v>
      </c>
      <c r="F113" s="175">
        <v>3.1647643408843789</v>
      </c>
      <c r="G113" s="175">
        <v>1.6</v>
      </c>
      <c r="H113" s="175">
        <v>1.6</v>
      </c>
      <c r="I113" s="175">
        <v>3</v>
      </c>
      <c r="J113" s="175">
        <v>6</v>
      </c>
    </row>
    <row r="114" spans="1:10" s="175" customFormat="1">
      <c r="A114" s="175">
        <v>2012</v>
      </c>
      <c r="B114" s="175" t="s">
        <v>200</v>
      </c>
      <c r="C114" s="175">
        <v>2.76</v>
      </c>
      <c r="D114" s="175">
        <v>0.66653331999733267</v>
      </c>
      <c r="E114" s="175">
        <v>79.239999999999995</v>
      </c>
      <c r="F114" s="175">
        <v>6.1183548987180094</v>
      </c>
      <c r="G114" s="175">
        <v>22.32</v>
      </c>
      <c r="H114" s="175">
        <v>6.1429417491404994</v>
      </c>
      <c r="I114" s="175">
        <v>5</v>
      </c>
      <c r="J114" s="175">
        <v>4</v>
      </c>
    </row>
    <row r="115" spans="1:10" s="175" customFormat="1">
      <c r="A115" s="175">
        <v>2013</v>
      </c>
      <c r="B115" s="175" t="s">
        <v>200</v>
      </c>
      <c r="C115" s="175">
        <v>17.8</v>
      </c>
      <c r="D115" s="175">
        <v>4.9494107393372264</v>
      </c>
      <c r="E115" s="175">
        <v>30.88</v>
      </c>
      <c r="F115" s="175">
        <v>7.8088240685351167</v>
      </c>
      <c r="G115" s="175">
        <v>59.88</v>
      </c>
      <c r="H115" s="175">
        <v>8.3104993829999998</v>
      </c>
      <c r="I115" s="175">
        <v>15</v>
      </c>
      <c r="J115" s="175">
        <v>3</v>
      </c>
    </row>
    <row r="116" spans="1:10" s="175" customFormat="1">
      <c r="A116" s="175">
        <v>2014</v>
      </c>
      <c r="B116" s="175" t="s">
        <v>200</v>
      </c>
      <c r="C116" s="175">
        <v>19.72</v>
      </c>
      <c r="D116" s="175">
        <v>5.0785562252803045</v>
      </c>
      <c r="E116" s="175">
        <v>38.28</v>
      </c>
      <c r="F116" s="175">
        <v>8.7839854279999994</v>
      </c>
      <c r="G116" s="175">
        <v>54.52</v>
      </c>
      <c r="H116" s="175">
        <v>7.618425034086771</v>
      </c>
      <c r="I116" s="175">
        <v>9</v>
      </c>
      <c r="J116" s="175">
        <v>5</v>
      </c>
    </row>
    <row r="117" spans="1:10" s="175" customFormat="1">
      <c r="A117" s="175">
        <v>2015</v>
      </c>
      <c r="B117" s="175" t="s">
        <v>200</v>
      </c>
      <c r="C117" s="175">
        <v>10.96</v>
      </c>
      <c r="D117" s="175">
        <v>5.2187099299858897</v>
      </c>
      <c r="E117" s="175">
        <v>45.36</v>
      </c>
      <c r="F117" s="175">
        <v>6.3189872606296653</v>
      </c>
      <c r="G117" s="175">
        <v>56.76</v>
      </c>
      <c r="H117" s="175">
        <v>5.740580690719943</v>
      </c>
      <c r="I117" s="175">
        <v>11</v>
      </c>
      <c r="J117" s="175">
        <v>8</v>
      </c>
    </row>
    <row r="118" spans="1:10" s="175" customFormat="1">
      <c r="A118" s="175">
        <v>2016</v>
      </c>
      <c r="B118" s="175" t="s">
        <v>200</v>
      </c>
      <c r="C118" s="175">
        <v>11.947368421052632</v>
      </c>
      <c r="D118" s="175">
        <v>5.9301359830000004</v>
      </c>
      <c r="E118" s="175">
        <v>48.842105259999997</v>
      </c>
      <c r="F118" s="175">
        <v>8.5945934170000005</v>
      </c>
      <c r="G118" s="175">
        <v>42.052631580000003</v>
      </c>
      <c r="H118" s="175">
        <v>6.6308131000000001</v>
      </c>
      <c r="I118" s="175">
        <v>9</v>
      </c>
      <c r="J118" s="175">
        <v>4</v>
      </c>
    </row>
    <row r="119" spans="1:10" s="175" customFormat="1">
      <c r="A119" s="175">
        <v>2017</v>
      </c>
      <c r="B119" s="175" t="s">
        <v>200</v>
      </c>
      <c r="C119" s="175">
        <v>44.44</v>
      </c>
      <c r="D119" s="175">
        <v>7.2378818264277651</v>
      </c>
      <c r="E119" s="175">
        <v>3.44</v>
      </c>
      <c r="F119" s="175">
        <v>2.1284423100000001</v>
      </c>
      <c r="G119" s="175">
        <v>60.56</v>
      </c>
      <c r="H119" s="175">
        <v>6.7278228279999999</v>
      </c>
      <c r="I119" s="175">
        <v>18</v>
      </c>
      <c r="J119" s="175">
        <v>5</v>
      </c>
    </row>
    <row r="120" spans="1:10" s="175" customFormat="1">
      <c r="A120" s="175">
        <v>2018</v>
      </c>
      <c r="B120" s="175" t="s">
        <v>200</v>
      </c>
      <c r="C120" s="175">
        <v>71.16</v>
      </c>
      <c r="D120" s="175">
        <v>4.8151427809999996</v>
      </c>
      <c r="E120" s="175">
        <v>1.08</v>
      </c>
      <c r="F120" s="175">
        <v>0.44691535399999999</v>
      </c>
      <c r="G120" s="175">
        <v>33.4</v>
      </c>
      <c r="H120" s="175">
        <v>4.9621903769999998</v>
      </c>
      <c r="I120" s="175">
        <v>21</v>
      </c>
      <c r="J120" s="175">
        <v>6</v>
      </c>
    </row>
    <row r="121" spans="1:10" s="175" customFormat="1">
      <c r="A121" s="175">
        <v>2019</v>
      </c>
      <c r="B121" s="175" t="s">
        <v>200</v>
      </c>
      <c r="C121" s="175">
        <v>76.184210526315795</v>
      </c>
      <c r="D121" s="175">
        <v>3.9421231152750194</v>
      </c>
      <c r="E121" s="175">
        <v>2.3684210526315788</v>
      </c>
      <c r="F121" s="175">
        <v>0.93030306983901256</v>
      </c>
      <c r="G121" s="175">
        <v>21.526315789473685</v>
      </c>
      <c r="H121" s="175">
        <v>4.8552545385413195</v>
      </c>
      <c r="I121" s="175">
        <v>21</v>
      </c>
      <c r="J121" s="175">
        <v>5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D4C1F-7742-944F-AC5A-3CCA2CE1C238}">
  <dimension ref="A1:D49"/>
  <sheetViews>
    <sheetView zoomScale="75" workbookViewId="0">
      <selection activeCell="F43" sqref="F43"/>
    </sheetView>
  </sheetViews>
  <sheetFormatPr baseColWidth="10" defaultRowHeight="13"/>
  <cols>
    <col min="1" max="2" width="10.83203125" style="173"/>
    <col min="3" max="3" width="17.6640625" style="173" customWidth="1"/>
    <col min="4" max="4" width="18.83203125" style="173" customWidth="1"/>
    <col min="5" max="16384" width="10.83203125" style="173"/>
  </cols>
  <sheetData>
    <row r="1" spans="1:4" s="183" customFormat="1">
      <c r="A1" s="182" t="s">
        <v>493</v>
      </c>
      <c r="B1" s="182" t="s">
        <v>494</v>
      </c>
      <c r="C1" s="182" t="s">
        <v>495</v>
      </c>
      <c r="D1" s="182" t="s">
        <v>504</v>
      </c>
    </row>
    <row r="2" spans="1:4" s="180" customFormat="1">
      <c r="A2" s="180">
        <v>2008</v>
      </c>
      <c r="B2" s="180">
        <v>2</v>
      </c>
      <c r="C2" s="180">
        <v>5</v>
      </c>
      <c r="D2" s="180">
        <v>6</v>
      </c>
    </row>
    <row r="3" spans="1:4" s="180" customFormat="1">
      <c r="A3" s="184">
        <v>2009</v>
      </c>
      <c r="B3" s="180">
        <v>2</v>
      </c>
      <c r="C3" s="180">
        <v>3</v>
      </c>
      <c r="D3" s="180">
        <v>5</v>
      </c>
    </row>
    <row r="4" spans="1:4" s="180" customFormat="1">
      <c r="A4" s="184">
        <v>2010</v>
      </c>
      <c r="B4" s="180">
        <v>2</v>
      </c>
      <c r="C4" s="180">
        <v>4</v>
      </c>
      <c r="D4" s="180">
        <v>6</v>
      </c>
    </row>
    <row r="5" spans="1:4" s="180" customFormat="1">
      <c r="A5" s="184">
        <v>2011</v>
      </c>
      <c r="B5" s="180">
        <v>2</v>
      </c>
      <c r="C5" s="180">
        <v>8</v>
      </c>
      <c r="D5" s="180">
        <v>10</v>
      </c>
    </row>
    <row r="6" spans="1:4" s="180" customFormat="1">
      <c r="A6" s="184">
        <v>2012</v>
      </c>
      <c r="B6" s="180">
        <v>2</v>
      </c>
      <c r="C6" s="180">
        <v>5</v>
      </c>
      <c r="D6" s="180">
        <v>8</v>
      </c>
    </row>
    <row r="7" spans="1:4" s="180" customFormat="1">
      <c r="A7" s="184">
        <v>2013</v>
      </c>
      <c r="B7" s="180">
        <v>2</v>
      </c>
    </row>
    <row r="8" spans="1:4" s="180" customFormat="1">
      <c r="A8" s="184">
        <v>2014</v>
      </c>
      <c r="B8" s="180">
        <v>2</v>
      </c>
    </row>
    <row r="9" spans="1:4" s="180" customFormat="1">
      <c r="A9" s="184">
        <v>2015</v>
      </c>
      <c r="B9" s="180">
        <v>2</v>
      </c>
      <c r="C9" s="180">
        <v>11</v>
      </c>
      <c r="D9" s="180">
        <v>9</v>
      </c>
    </row>
    <row r="10" spans="1:4" s="180" customFormat="1">
      <c r="A10" s="184">
        <v>2016</v>
      </c>
      <c r="B10" s="180">
        <v>2</v>
      </c>
      <c r="C10" s="180">
        <v>8</v>
      </c>
      <c r="D10" s="180">
        <v>13</v>
      </c>
    </row>
    <row r="11" spans="1:4" s="180" customFormat="1">
      <c r="A11" s="184">
        <v>2017</v>
      </c>
      <c r="B11" s="184">
        <v>2</v>
      </c>
      <c r="C11" s="180">
        <v>13</v>
      </c>
      <c r="D11" s="180">
        <v>11</v>
      </c>
    </row>
    <row r="12" spans="1:4" s="180" customFormat="1">
      <c r="A12" s="184">
        <v>2018</v>
      </c>
      <c r="B12" s="184">
        <v>2</v>
      </c>
      <c r="C12" s="180">
        <v>11</v>
      </c>
      <c r="D12" s="180">
        <v>8</v>
      </c>
    </row>
    <row r="13" spans="1:4" s="180" customFormat="1">
      <c r="A13" s="184">
        <v>2019</v>
      </c>
      <c r="B13" s="184">
        <v>2</v>
      </c>
      <c r="C13" s="180">
        <v>16</v>
      </c>
      <c r="D13" s="180">
        <v>13</v>
      </c>
    </row>
    <row r="14" spans="1:4" s="181" customFormat="1">
      <c r="A14" s="181">
        <v>2008</v>
      </c>
      <c r="B14" s="181">
        <v>5</v>
      </c>
      <c r="C14" s="181">
        <v>1</v>
      </c>
      <c r="D14" s="181">
        <v>4</v>
      </c>
    </row>
    <row r="15" spans="1:4" s="181" customFormat="1">
      <c r="A15" s="185">
        <v>2009</v>
      </c>
      <c r="B15" s="181">
        <v>5</v>
      </c>
      <c r="C15" s="181">
        <v>9</v>
      </c>
      <c r="D15" s="181">
        <v>9</v>
      </c>
    </row>
    <row r="16" spans="1:4" s="181" customFormat="1">
      <c r="A16" s="185">
        <v>2010</v>
      </c>
      <c r="B16" s="181">
        <v>5</v>
      </c>
      <c r="C16" s="181">
        <v>13</v>
      </c>
      <c r="D16" s="181">
        <v>5</v>
      </c>
    </row>
    <row r="17" spans="1:4" s="181" customFormat="1">
      <c r="A17" s="185">
        <v>2011</v>
      </c>
      <c r="B17" s="181">
        <v>5</v>
      </c>
      <c r="C17" s="181">
        <v>14</v>
      </c>
      <c r="D17" s="181">
        <v>7</v>
      </c>
    </row>
    <row r="18" spans="1:4" s="181" customFormat="1">
      <c r="A18" s="185">
        <v>2012</v>
      </c>
      <c r="B18" s="181">
        <v>5</v>
      </c>
      <c r="C18" s="181">
        <v>12</v>
      </c>
      <c r="D18" s="181">
        <v>9</v>
      </c>
    </row>
    <row r="19" spans="1:4" s="181" customFormat="1">
      <c r="A19" s="185">
        <v>2013</v>
      </c>
      <c r="B19" s="181">
        <v>5</v>
      </c>
    </row>
    <row r="20" spans="1:4" s="181" customFormat="1">
      <c r="A20" s="185">
        <v>2014</v>
      </c>
      <c r="B20" s="181">
        <v>5</v>
      </c>
    </row>
    <row r="21" spans="1:4" s="181" customFormat="1">
      <c r="A21" s="185">
        <v>2015</v>
      </c>
      <c r="B21" s="181">
        <v>5</v>
      </c>
      <c r="C21" s="181">
        <v>14</v>
      </c>
      <c r="D21" s="181">
        <v>5</v>
      </c>
    </row>
    <row r="22" spans="1:4" s="181" customFormat="1">
      <c r="A22" s="185">
        <v>2016</v>
      </c>
      <c r="B22" s="181">
        <v>5</v>
      </c>
    </row>
    <row r="23" spans="1:4" s="181" customFormat="1">
      <c r="A23" s="185">
        <v>2017</v>
      </c>
      <c r="B23" s="185">
        <v>5</v>
      </c>
      <c r="C23" s="181">
        <v>10</v>
      </c>
      <c r="D23" s="181">
        <v>11</v>
      </c>
    </row>
    <row r="24" spans="1:4" s="181" customFormat="1">
      <c r="A24" s="185">
        <v>2018</v>
      </c>
      <c r="B24" s="185">
        <v>5</v>
      </c>
      <c r="C24" s="181">
        <v>13</v>
      </c>
      <c r="D24" s="181">
        <v>7</v>
      </c>
    </row>
    <row r="25" spans="1:4" s="181" customFormat="1">
      <c r="A25" s="185">
        <v>2019</v>
      </c>
      <c r="B25" s="185">
        <v>5</v>
      </c>
      <c r="C25" s="181">
        <v>12</v>
      </c>
      <c r="D25" s="181">
        <v>4</v>
      </c>
    </row>
    <row r="26" spans="1:4" s="180" customFormat="1">
      <c r="A26" s="184">
        <v>2008</v>
      </c>
      <c r="B26" s="180">
        <v>7</v>
      </c>
      <c r="C26" s="180">
        <v>6</v>
      </c>
      <c r="D26" s="180">
        <v>4</v>
      </c>
    </row>
    <row r="27" spans="1:4" s="180" customFormat="1">
      <c r="A27" s="184">
        <v>2009</v>
      </c>
      <c r="B27" s="180">
        <v>7</v>
      </c>
      <c r="C27" s="180">
        <v>3</v>
      </c>
      <c r="D27" s="180">
        <v>6</v>
      </c>
    </row>
    <row r="28" spans="1:4" s="180" customFormat="1">
      <c r="A28" s="184">
        <v>2010</v>
      </c>
      <c r="B28" s="180">
        <v>7</v>
      </c>
      <c r="C28" s="180">
        <v>2</v>
      </c>
      <c r="D28" s="180">
        <v>4</v>
      </c>
    </row>
    <row r="29" spans="1:4" s="180" customFormat="1">
      <c r="A29" s="184">
        <v>2011</v>
      </c>
      <c r="B29" s="180">
        <v>7</v>
      </c>
      <c r="C29" s="180">
        <v>6</v>
      </c>
      <c r="D29" s="180">
        <v>4</v>
      </c>
    </row>
    <row r="30" spans="1:4" s="180" customFormat="1">
      <c r="A30" s="184">
        <v>2012</v>
      </c>
      <c r="B30" s="180">
        <v>7</v>
      </c>
      <c r="C30" s="180">
        <v>5</v>
      </c>
      <c r="D30" s="180">
        <v>8</v>
      </c>
    </row>
    <row r="31" spans="1:4" s="180" customFormat="1">
      <c r="A31" s="184">
        <v>2013</v>
      </c>
      <c r="B31" s="180">
        <v>7</v>
      </c>
    </row>
    <row r="32" spans="1:4" s="180" customFormat="1">
      <c r="A32" s="184">
        <v>2014</v>
      </c>
      <c r="B32" s="180">
        <v>7</v>
      </c>
    </row>
    <row r="33" spans="1:4" s="180" customFormat="1">
      <c r="A33" s="184">
        <v>2015</v>
      </c>
      <c r="B33" s="180">
        <v>7</v>
      </c>
    </row>
    <row r="34" spans="1:4" s="180" customFormat="1">
      <c r="A34" s="184">
        <v>2016</v>
      </c>
      <c r="B34" s="180">
        <v>7</v>
      </c>
    </row>
    <row r="35" spans="1:4" s="180" customFormat="1">
      <c r="A35" s="184">
        <v>2017</v>
      </c>
      <c r="B35" s="184">
        <v>7</v>
      </c>
      <c r="C35" s="180">
        <v>20</v>
      </c>
      <c r="D35" s="180">
        <v>6</v>
      </c>
    </row>
    <row r="36" spans="1:4" s="180" customFormat="1">
      <c r="A36" s="184">
        <v>2018</v>
      </c>
      <c r="B36" s="184">
        <v>7</v>
      </c>
      <c r="C36" s="180">
        <v>23</v>
      </c>
      <c r="D36" s="180">
        <v>6</v>
      </c>
    </row>
    <row r="37" spans="1:4" s="180" customFormat="1">
      <c r="A37" s="184">
        <v>2019</v>
      </c>
      <c r="B37" s="184">
        <v>7</v>
      </c>
      <c r="C37" s="180">
        <v>23</v>
      </c>
      <c r="D37" s="180">
        <v>8</v>
      </c>
    </row>
    <row r="38" spans="1:4" s="181" customFormat="1">
      <c r="A38" s="185">
        <v>2008</v>
      </c>
      <c r="B38" s="185" t="s">
        <v>200</v>
      </c>
    </row>
    <row r="39" spans="1:4" s="181" customFormat="1">
      <c r="A39" s="185">
        <v>2009</v>
      </c>
      <c r="B39" s="185" t="s">
        <v>200</v>
      </c>
    </row>
    <row r="40" spans="1:4" s="181" customFormat="1">
      <c r="A40" s="185">
        <v>2010</v>
      </c>
      <c r="B40" s="185" t="s">
        <v>200</v>
      </c>
      <c r="C40" s="181">
        <v>3</v>
      </c>
      <c r="D40" s="181">
        <v>3</v>
      </c>
    </row>
    <row r="41" spans="1:4" s="181" customFormat="1">
      <c r="A41" s="185">
        <v>2011</v>
      </c>
      <c r="B41" s="185" t="s">
        <v>200</v>
      </c>
      <c r="C41" s="181">
        <v>3</v>
      </c>
      <c r="D41" s="181">
        <v>6</v>
      </c>
    </row>
    <row r="42" spans="1:4" s="181" customFormat="1">
      <c r="A42" s="185">
        <v>2012</v>
      </c>
      <c r="B42" s="185" t="s">
        <v>200</v>
      </c>
      <c r="C42" s="181">
        <v>5</v>
      </c>
      <c r="D42" s="181">
        <v>4</v>
      </c>
    </row>
    <row r="43" spans="1:4" s="181" customFormat="1">
      <c r="A43" s="185">
        <v>2013</v>
      </c>
      <c r="B43" s="185" t="s">
        <v>200</v>
      </c>
      <c r="C43" s="181">
        <v>15</v>
      </c>
      <c r="D43" s="181">
        <v>3</v>
      </c>
    </row>
    <row r="44" spans="1:4" s="181" customFormat="1">
      <c r="A44" s="185">
        <v>2014</v>
      </c>
      <c r="B44" s="185" t="s">
        <v>200</v>
      </c>
      <c r="C44" s="181">
        <v>9</v>
      </c>
      <c r="D44" s="181">
        <v>5</v>
      </c>
    </row>
    <row r="45" spans="1:4" s="181" customFormat="1">
      <c r="A45" s="185">
        <v>2015</v>
      </c>
      <c r="B45" s="185" t="s">
        <v>200</v>
      </c>
      <c r="C45" s="181">
        <v>11</v>
      </c>
      <c r="D45" s="181">
        <v>8</v>
      </c>
    </row>
    <row r="46" spans="1:4" s="181" customFormat="1">
      <c r="A46" s="185">
        <v>2016</v>
      </c>
      <c r="B46" s="185" t="s">
        <v>200</v>
      </c>
      <c r="C46" s="181">
        <v>9</v>
      </c>
      <c r="D46" s="181">
        <v>4</v>
      </c>
    </row>
    <row r="47" spans="1:4" s="181" customFormat="1">
      <c r="A47" s="185">
        <v>2017</v>
      </c>
      <c r="B47" s="185" t="s">
        <v>200</v>
      </c>
      <c r="C47" s="181">
        <v>18</v>
      </c>
      <c r="D47" s="181">
        <v>5</v>
      </c>
    </row>
    <row r="48" spans="1:4" s="181" customFormat="1">
      <c r="A48" s="185">
        <v>2018</v>
      </c>
      <c r="B48" s="185" t="s">
        <v>200</v>
      </c>
      <c r="C48" s="181">
        <v>21</v>
      </c>
      <c r="D48" s="181">
        <v>6</v>
      </c>
    </row>
    <row r="49" spans="1:4" s="181" customFormat="1">
      <c r="A49" s="185">
        <v>2019</v>
      </c>
      <c r="B49" s="185" t="s">
        <v>200</v>
      </c>
      <c r="C49" s="181">
        <v>22</v>
      </c>
      <c r="D49" s="181">
        <v>5</v>
      </c>
    </row>
  </sheetData>
  <sortState xmlns:xlrd2="http://schemas.microsoft.com/office/spreadsheetml/2017/richdata2" ref="A2:D49">
    <sortCondition ref="B2:B49"/>
  </sortState>
  <phoneticPr fontId="8" type="noConversion"/>
  <pageMargins left="0.7" right="0.7" top="0.75" bottom="0.75" header="0.3" footer="0.3"/>
  <drawing r:id="rId1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5FABA-498A-8A42-9E6C-8AE391174D85}">
  <dimension ref="A1:H121"/>
  <sheetViews>
    <sheetView topLeftCell="A3" zoomScale="91" workbookViewId="0">
      <selection activeCell="J127" sqref="J127"/>
    </sheetView>
  </sheetViews>
  <sheetFormatPr baseColWidth="10" defaultRowHeight="13"/>
  <cols>
    <col min="1" max="8" width="15.1640625" style="173" customWidth="1"/>
    <col min="9" max="16384" width="10.83203125" style="173"/>
  </cols>
  <sheetData>
    <row r="1" spans="1:8" s="178" customFormat="1">
      <c r="A1" s="178" t="s">
        <v>493</v>
      </c>
      <c r="B1" s="178" t="s">
        <v>494</v>
      </c>
      <c r="C1" s="178" t="s">
        <v>496</v>
      </c>
      <c r="D1" s="178" t="s">
        <v>498</v>
      </c>
      <c r="E1" s="178" t="s">
        <v>500</v>
      </c>
      <c r="F1" s="178" t="s">
        <v>497</v>
      </c>
      <c r="G1" s="178" t="s">
        <v>499</v>
      </c>
      <c r="H1" s="178" t="s">
        <v>501</v>
      </c>
    </row>
    <row r="2" spans="1:8" s="180" customFormat="1">
      <c r="A2" s="180">
        <v>2008</v>
      </c>
      <c r="B2" s="180">
        <v>1</v>
      </c>
      <c r="C2" s="180">
        <v>11.52</v>
      </c>
      <c r="D2" s="180">
        <v>155.28</v>
      </c>
      <c r="E2" s="180">
        <v>15.72</v>
      </c>
      <c r="F2" s="180">
        <v>4.8744640731058837</v>
      </c>
      <c r="G2" s="180">
        <v>10.024722772559185</v>
      </c>
      <c r="H2" s="180">
        <v>3.9202550937407126</v>
      </c>
    </row>
    <row r="3" spans="1:8" s="180" customFormat="1">
      <c r="A3" s="180">
        <v>2009</v>
      </c>
      <c r="B3" s="180">
        <v>1</v>
      </c>
      <c r="C3" s="180">
        <v>5.48</v>
      </c>
      <c r="D3" s="180">
        <v>120.2</v>
      </c>
      <c r="E3" s="180">
        <v>36.44</v>
      </c>
      <c r="F3" s="180">
        <v>5.2794949253377137</v>
      </c>
      <c r="G3" s="180">
        <v>8.2935718079325333</v>
      </c>
      <c r="H3" s="180">
        <v>6.4611866815108616</v>
      </c>
    </row>
    <row r="4" spans="1:8" s="180" customFormat="1">
      <c r="A4" s="180">
        <v>2010</v>
      </c>
      <c r="B4" s="180">
        <v>1</v>
      </c>
      <c r="C4" s="180">
        <v>9.6</v>
      </c>
      <c r="D4" s="180">
        <v>111.28</v>
      </c>
      <c r="E4" s="180">
        <v>17.399999999999999</v>
      </c>
      <c r="F4" s="180">
        <v>4.5727453460694703</v>
      </c>
      <c r="G4" s="180">
        <v>6.7814747658602972</v>
      </c>
      <c r="H4" s="180">
        <v>5.1649459500237427</v>
      </c>
    </row>
    <row r="5" spans="1:8" s="180" customFormat="1">
      <c r="A5" s="180">
        <v>2011</v>
      </c>
      <c r="B5" s="180">
        <v>1</v>
      </c>
      <c r="C5" s="180">
        <v>10.8</v>
      </c>
      <c r="D5" s="180">
        <v>104.4</v>
      </c>
      <c r="E5" s="180">
        <v>19.96</v>
      </c>
      <c r="F5" s="180">
        <v>3.66742416417845</v>
      </c>
      <c r="G5" s="180">
        <v>6.9768665363948781</v>
      </c>
      <c r="H5" s="180">
        <v>5.2020765084723619</v>
      </c>
    </row>
    <row r="6" spans="1:8" s="180" customFormat="1">
      <c r="A6" s="180">
        <v>2012</v>
      </c>
      <c r="B6" s="180">
        <v>1</v>
      </c>
      <c r="C6" s="180">
        <v>12.32</v>
      </c>
      <c r="D6" s="180">
        <v>94.68</v>
      </c>
      <c r="E6" s="180">
        <v>20.8</v>
      </c>
      <c r="F6" s="180">
        <v>4.0301860999214423</v>
      </c>
      <c r="G6" s="180">
        <v>6.3250085638940714</v>
      </c>
      <c r="H6" s="180">
        <v>4.5423929082955095</v>
      </c>
    </row>
    <row r="7" spans="1:8" s="180" customFormat="1">
      <c r="A7" s="180">
        <v>2013</v>
      </c>
      <c r="B7" s="180">
        <v>1</v>
      </c>
    </row>
    <row r="8" spans="1:8" s="180" customFormat="1">
      <c r="A8" s="180">
        <v>2014</v>
      </c>
      <c r="B8" s="180">
        <v>1</v>
      </c>
    </row>
    <row r="9" spans="1:8" s="180" customFormat="1">
      <c r="A9" s="180">
        <v>2015</v>
      </c>
      <c r="B9" s="180">
        <v>1</v>
      </c>
      <c r="C9" s="180">
        <v>10.44</v>
      </c>
      <c r="D9" s="180">
        <v>69.64</v>
      </c>
      <c r="E9" s="180">
        <v>37.4</v>
      </c>
      <c r="F9" s="180">
        <v>4.2312649999999996</v>
      </c>
      <c r="G9" s="180">
        <v>7.0973891910000004</v>
      </c>
      <c r="H9" s="180">
        <v>5.7454329690000003</v>
      </c>
    </row>
    <row r="10" spans="1:8" s="180" customFormat="1">
      <c r="A10" s="180">
        <v>2016</v>
      </c>
      <c r="B10" s="180">
        <v>1</v>
      </c>
      <c r="C10" s="180">
        <v>6.6</v>
      </c>
      <c r="D10" s="180">
        <v>76.52</v>
      </c>
      <c r="E10" s="180">
        <v>40.799999999999997</v>
      </c>
      <c r="F10" s="180">
        <v>2.929732639</v>
      </c>
      <c r="G10" s="180">
        <v>8.0775656399999995</v>
      </c>
      <c r="H10" s="180">
        <v>5.4972720510000004</v>
      </c>
    </row>
    <row r="11" spans="1:8" s="180" customFormat="1">
      <c r="A11" s="180">
        <v>2017</v>
      </c>
      <c r="B11" s="180">
        <v>1</v>
      </c>
      <c r="C11" s="180">
        <v>23.52</v>
      </c>
      <c r="D11" s="180">
        <v>79.92</v>
      </c>
      <c r="E11" s="180">
        <v>6.36</v>
      </c>
      <c r="F11" s="180">
        <v>5.7143445240000004</v>
      </c>
      <c r="G11" s="180">
        <v>9.5956448454494172</v>
      </c>
      <c r="H11" s="180">
        <v>2.3465435569999999</v>
      </c>
    </row>
    <row r="12" spans="1:8" s="180" customFormat="1">
      <c r="A12" s="180">
        <v>2018</v>
      </c>
      <c r="B12" s="180">
        <v>1</v>
      </c>
      <c r="C12" s="180">
        <v>7.72</v>
      </c>
      <c r="D12" s="180">
        <v>77.88</v>
      </c>
      <c r="E12" s="180">
        <v>22</v>
      </c>
      <c r="F12" s="180">
        <v>2.0054259729999999</v>
      </c>
      <c r="G12" s="180">
        <v>4.3194598429999997</v>
      </c>
      <c r="H12" s="180">
        <v>3.4746702479999998</v>
      </c>
    </row>
    <row r="13" spans="1:8" s="180" customFormat="1">
      <c r="A13" s="180">
        <v>2019</v>
      </c>
      <c r="B13" s="180">
        <v>1</v>
      </c>
      <c r="C13" s="180">
        <v>39.571428571428569</v>
      </c>
      <c r="D13" s="180">
        <v>68.028571428571425</v>
      </c>
      <c r="E13" s="180">
        <v>3.7714285714285714</v>
      </c>
      <c r="F13" s="180">
        <v>6.8207894900595694</v>
      </c>
      <c r="G13" s="180">
        <v>5.8369276070168805</v>
      </c>
      <c r="H13" s="180">
        <v>1.1836140327556643</v>
      </c>
    </row>
    <row r="14" spans="1:8" s="181" customFormat="1">
      <c r="A14" s="181">
        <v>2008</v>
      </c>
      <c r="B14" s="181">
        <v>2</v>
      </c>
      <c r="C14" s="181">
        <v>30.4</v>
      </c>
      <c r="D14" s="181">
        <v>102.88</v>
      </c>
      <c r="E14" s="181">
        <v>28.04</v>
      </c>
      <c r="F14" s="181">
        <v>6.0022218108519336</v>
      </c>
      <c r="G14" s="181">
        <v>5.0807873405605175</v>
      </c>
      <c r="H14" s="181">
        <v>3.3198795158860812</v>
      </c>
    </row>
    <row r="15" spans="1:8" s="181" customFormat="1">
      <c r="A15" s="181">
        <v>2009</v>
      </c>
      <c r="B15" s="181">
        <v>2</v>
      </c>
      <c r="C15" s="181">
        <v>18.48</v>
      </c>
      <c r="D15" s="181">
        <v>97.64</v>
      </c>
      <c r="E15" s="181">
        <v>18.36</v>
      </c>
      <c r="F15" s="181">
        <v>4.4628540942615036</v>
      </c>
      <c r="G15" s="181">
        <v>4.4940256637748162</v>
      </c>
      <c r="H15" s="181">
        <v>4.4150802182217861</v>
      </c>
    </row>
    <row r="16" spans="1:8" s="181" customFormat="1">
      <c r="A16" s="181">
        <v>2010</v>
      </c>
      <c r="B16" s="181">
        <v>2</v>
      </c>
      <c r="C16" s="181">
        <v>13</v>
      </c>
      <c r="D16" s="181">
        <v>104.75</v>
      </c>
      <c r="E16" s="181">
        <v>3.5833333333333335</v>
      </c>
      <c r="F16" s="181">
        <v>4.4757802331718857</v>
      </c>
      <c r="G16" s="181">
        <v>5.8799123773418085</v>
      </c>
      <c r="H16" s="181">
        <v>0.94392924282434298</v>
      </c>
    </row>
    <row r="17" spans="1:8" s="181" customFormat="1">
      <c r="A17" s="181">
        <v>2011</v>
      </c>
      <c r="B17" s="181">
        <v>2</v>
      </c>
      <c r="C17" s="181">
        <v>34.24</v>
      </c>
      <c r="D17" s="181">
        <v>99.12</v>
      </c>
      <c r="E17" s="181">
        <v>1</v>
      </c>
      <c r="F17" s="181">
        <v>5.3198621536026041</v>
      </c>
      <c r="G17" s="181">
        <v>3.7194623267348765</v>
      </c>
      <c r="H17" s="181">
        <v>0.28867513459481292</v>
      </c>
    </row>
    <row r="18" spans="1:8" s="181" customFormat="1">
      <c r="A18" s="181">
        <v>2012</v>
      </c>
      <c r="B18" s="181">
        <v>2</v>
      </c>
      <c r="C18" s="181">
        <v>21.24</v>
      </c>
      <c r="D18" s="181">
        <v>86.52</v>
      </c>
      <c r="E18" s="181">
        <v>8.8800000000000008</v>
      </c>
      <c r="F18" s="181">
        <v>4.9649706276405432</v>
      </c>
      <c r="G18" s="181">
        <v>3.6538199189341531</v>
      </c>
      <c r="H18" s="181">
        <v>2.1635772846530505</v>
      </c>
    </row>
    <row r="19" spans="1:8" s="181" customFormat="1">
      <c r="A19" s="181">
        <v>2013</v>
      </c>
      <c r="B19" s="181">
        <v>2</v>
      </c>
    </row>
    <row r="20" spans="1:8" s="181" customFormat="1">
      <c r="A20" s="181">
        <v>2014</v>
      </c>
      <c r="B20" s="181">
        <v>2</v>
      </c>
    </row>
    <row r="21" spans="1:8" s="181" customFormat="1">
      <c r="A21" s="181">
        <v>2015</v>
      </c>
      <c r="B21" s="181">
        <v>2</v>
      </c>
      <c r="C21" s="181">
        <v>46.2</v>
      </c>
      <c r="D21" s="181">
        <v>42.8</v>
      </c>
      <c r="E21" s="181">
        <v>62.24</v>
      </c>
      <c r="F21" s="181">
        <v>8.2983934189999999</v>
      </c>
      <c r="G21" s="181">
        <v>9.1607859919999992</v>
      </c>
      <c r="H21" s="181">
        <v>9.371815904</v>
      </c>
    </row>
    <row r="22" spans="1:8" s="181" customFormat="1">
      <c r="A22" s="181">
        <v>2016</v>
      </c>
      <c r="B22" s="181">
        <v>2</v>
      </c>
      <c r="C22" s="181">
        <v>34.76</v>
      </c>
      <c r="D22" s="181">
        <v>47.48</v>
      </c>
      <c r="E22" s="181">
        <v>33.6</v>
      </c>
      <c r="F22" s="181">
        <v>6.7762526520000002</v>
      </c>
      <c r="G22" s="181">
        <v>6.8019899050000001</v>
      </c>
      <c r="H22" s="181">
        <v>6.3195463969999999</v>
      </c>
    </row>
    <row r="23" spans="1:8" s="181" customFormat="1">
      <c r="A23" s="181">
        <v>2017</v>
      </c>
      <c r="B23" s="181">
        <v>2</v>
      </c>
      <c r="C23" s="181">
        <v>47.68</v>
      </c>
      <c r="D23" s="181">
        <v>41.28</v>
      </c>
      <c r="E23" s="181">
        <v>24.16</v>
      </c>
      <c r="F23" s="181">
        <v>7.1813926229999998</v>
      </c>
      <c r="G23" s="181">
        <v>6.8433714889999999</v>
      </c>
      <c r="H23" s="181">
        <v>5.8133983176795994</v>
      </c>
    </row>
    <row r="24" spans="1:8" s="181" customFormat="1">
      <c r="A24" s="181">
        <v>2018</v>
      </c>
      <c r="B24" s="181">
        <v>2</v>
      </c>
      <c r="C24" s="181">
        <v>24.08</v>
      </c>
      <c r="D24" s="181">
        <v>32.159999999999997</v>
      </c>
      <c r="E24" s="181">
        <v>23.32</v>
      </c>
      <c r="F24" s="181">
        <v>4.9064311539999999</v>
      </c>
      <c r="G24" s="181">
        <v>4.4066918810000004</v>
      </c>
      <c r="H24" s="181">
        <v>2.3809801899999998</v>
      </c>
    </row>
    <row r="25" spans="1:8" s="181" customFormat="1">
      <c r="A25" s="181">
        <v>2019</v>
      </c>
      <c r="B25" s="181">
        <v>2</v>
      </c>
      <c r="C25" s="181">
        <v>41.2</v>
      </c>
      <c r="D25" s="181">
        <v>51.342857142857142</v>
      </c>
      <c r="E25" s="181">
        <v>10.485714285714286</v>
      </c>
      <c r="F25" s="181">
        <v>4.1710889697149005</v>
      </c>
      <c r="G25" s="181">
        <v>4.4694937688534626</v>
      </c>
      <c r="H25" s="181">
        <v>2.8593783028460416</v>
      </c>
    </row>
    <row r="26" spans="1:8" s="180" customFormat="1">
      <c r="A26" s="180">
        <v>2008</v>
      </c>
      <c r="B26" s="180">
        <v>3</v>
      </c>
      <c r="C26" s="180">
        <v>2.48</v>
      </c>
      <c r="D26" s="180">
        <v>109.08</v>
      </c>
      <c r="E26" s="180">
        <v>40.32</v>
      </c>
      <c r="F26" s="180">
        <v>2.208377986969924</v>
      </c>
      <c r="G26" s="180">
        <v>7.9795405047325065</v>
      </c>
      <c r="H26" s="180">
        <v>4.2718926328580249</v>
      </c>
    </row>
    <row r="27" spans="1:8" s="180" customFormat="1">
      <c r="A27" s="180">
        <v>2009</v>
      </c>
      <c r="B27" s="180">
        <v>3</v>
      </c>
      <c r="C27" s="180">
        <v>2.56</v>
      </c>
      <c r="D27" s="180">
        <v>117.44</v>
      </c>
      <c r="E27" s="180">
        <v>17.079999999999998</v>
      </c>
      <c r="F27" s="180">
        <v>2.3137271518771039</v>
      </c>
      <c r="G27" s="180">
        <v>5.8446784913001526</v>
      </c>
      <c r="H27" s="180">
        <v>3.2710446853158905</v>
      </c>
    </row>
    <row r="28" spans="1:8" s="180" customFormat="1">
      <c r="A28" s="180">
        <v>2010</v>
      </c>
      <c r="B28" s="180">
        <v>3</v>
      </c>
      <c r="C28" s="180">
        <v>2.5</v>
      </c>
      <c r="D28" s="180">
        <v>123.45833333333333</v>
      </c>
      <c r="E28" s="180">
        <v>15.958333333333334</v>
      </c>
      <c r="F28" s="180">
        <v>0.77319214103385825</v>
      </c>
      <c r="G28" s="180">
        <v>5.8869110421644262</v>
      </c>
      <c r="H28" s="180">
        <v>3.2142567190625346</v>
      </c>
    </row>
    <row r="29" spans="1:8" s="180" customFormat="1">
      <c r="A29" s="180">
        <v>2011</v>
      </c>
      <c r="B29" s="180">
        <v>3</v>
      </c>
      <c r="C29" s="180">
        <v>3.16</v>
      </c>
      <c r="D29" s="180">
        <v>56.88</v>
      </c>
      <c r="E29" s="180">
        <v>39.880000000000003</v>
      </c>
      <c r="F29" s="180">
        <v>1.6418282492392435</v>
      </c>
      <c r="G29" s="180">
        <v>7.0112576142467713</v>
      </c>
      <c r="H29" s="180">
        <v>7.162243596341396</v>
      </c>
    </row>
    <row r="30" spans="1:8" s="180" customFormat="1">
      <c r="A30" s="180">
        <v>2012</v>
      </c>
      <c r="B30" s="180">
        <v>3</v>
      </c>
      <c r="C30" s="180">
        <v>26</v>
      </c>
      <c r="D30" s="180">
        <v>85.12</v>
      </c>
      <c r="E30" s="180">
        <v>56.52</v>
      </c>
      <c r="F30" s="180">
        <v>5.6938563381947036</v>
      </c>
      <c r="G30" s="180">
        <v>11.30889325560493</v>
      </c>
      <c r="H30" s="180">
        <v>7.3112060108666981</v>
      </c>
    </row>
    <row r="31" spans="1:8" s="180" customFormat="1">
      <c r="A31" s="180">
        <v>2013</v>
      </c>
      <c r="B31" s="180">
        <v>3</v>
      </c>
    </row>
    <row r="32" spans="1:8" s="180" customFormat="1">
      <c r="A32" s="180">
        <v>2014</v>
      </c>
      <c r="B32" s="180">
        <v>3</v>
      </c>
    </row>
    <row r="33" spans="1:8" s="180" customFormat="1">
      <c r="A33" s="180">
        <v>2015</v>
      </c>
      <c r="B33" s="180">
        <v>3</v>
      </c>
      <c r="C33" s="180">
        <v>5.24</v>
      </c>
      <c r="D33" s="180">
        <v>62.96</v>
      </c>
      <c r="E33" s="180">
        <v>50.16</v>
      </c>
      <c r="F33" s="180">
        <v>2.4639259999999998</v>
      </c>
      <c r="G33" s="180">
        <v>7.6390400789999999</v>
      </c>
      <c r="H33" s="180">
        <v>6.0475008609999996</v>
      </c>
    </row>
    <row r="34" spans="1:8" s="180" customFormat="1">
      <c r="A34" s="180">
        <v>2016</v>
      </c>
      <c r="B34" s="180">
        <v>3</v>
      </c>
      <c r="C34" s="180">
        <v>79.388888888888886</v>
      </c>
      <c r="D34" s="180">
        <v>0.16666666666666666</v>
      </c>
      <c r="E34" s="180">
        <v>20.222222219999999</v>
      </c>
      <c r="F34" s="180">
        <v>6.1655477989999996</v>
      </c>
      <c r="G34" s="180">
        <v>0.16666666699999999</v>
      </c>
      <c r="H34" s="180">
        <v>5.2071817899999999</v>
      </c>
    </row>
    <row r="35" spans="1:8" s="180" customFormat="1">
      <c r="A35" s="180">
        <v>2017</v>
      </c>
      <c r="B35" s="180">
        <v>3</v>
      </c>
    </row>
    <row r="36" spans="1:8" s="180" customFormat="1">
      <c r="A36" s="180">
        <v>2018</v>
      </c>
      <c r="B36" s="180">
        <v>3</v>
      </c>
    </row>
    <row r="37" spans="1:8" s="180" customFormat="1">
      <c r="A37" s="180">
        <v>2019</v>
      </c>
      <c r="B37" s="180">
        <v>3</v>
      </c>
    </row>
    <row r="38" spans="1:8" s="181" customFormat="1">
      <c r="A38" s="181">
        <v>2008</v>
      </c>
      <c r="B38" s="181">
        <v>4</v>
      </c>
      <c r="C38" s="181">
        <v>20.239999999999998</v>
      </c>
      <c r="D38" s="181">
        <v>87.68</v>
      </c>
      <c r="E38" s="181">
        <v>3.36</v>
      </c>
      <c r="F38" s="181">
        <v>7.2517308278782648</v>
      </c>
      <c r="G38" s="181">
        <v>7.5674125917207222</v>
      </c>
      <c r="H38" s="181">
        <v>1.2869602428461675</v>
      </c>
    </row>
    <row r="39" spans="1:8" s="181" customFormat="1">
      <c r="A39" s="181">
        <v>2009</v>
      </c>
      <c r="B39" s="181">
        <v>4</v>
      </c>
      <c r="C39" s="181">
        <v>25.4</v>
      </c>
      <c r="D39" s="181">
        <v>112.96</v>
      </c>
      <c r="E39" s="181">
        <v>9.48</v>
      </c>
      <c r="F39" s="181">
        <v>7.141960515152685</v>
      </c>
      <c r="G39" s="181">
        <v>7.3226771060862728</v>
      </c>
      <c r="H39" s="181">
        <v>2.2136847110643378</v>
      </c>
    </row>
    <row r="40" spans="1:8" s="181" customFormat="1">
      <c r="A40" s="181">
        <v>2010</v>
      </c>
      <c r="B40" s="181">
        <v>4</v>
      </c>
      <c r="C40" s="181">
        <v>16.083333333333332</v>
      </c>
      <c r="D40" s="181">
        <v>96.083333333333329</v>
      </c>
      <c r="E40" s="181">
        <v>7.625</v>
      </c>
      <c r="F40" s="181">
        <v>6.0165582711340617</v>
      </c>
      <c r="G40" s="181">
        <v>8.5613550047237403</v>
      </c>
      <c r="H40" s="181">
        <v>4.2968696475592489</v>
      </c>
    </row>
    <row r="41" spans="1:8" s="181" customFormat="1">
      <c r="A41" s="181">
        <v>2011</v>
      </c>
      <c r="B41" s="181">
        <v>4</v>
      </c>
      <c r="C41" s="181">
        <v>31.88</v>
      </c>
      <c r="D41" s="181">
        <v>91.12</v>
      </c>
      <c r="E41" s="181">
        <v>2.2000000000000002</v>
      </c>
      <c r="F41" s="181">
        <v>6.791003853137866</v>
      </c>
      <c r="G41" s="181">
        <v>6.2362702528568059</v>
      </c>
      <c r="H41" s="181">
        <v>0.35590260840104371</v>
      </c>
    </row>
    <row r="42" spans="1:8" s="181" customFormat="1">
      <c r="A42" s="181">
        <v>2012</v>
      </c>
      <c r="B42" s="181">
        <v>4</v>
      </c>
      <c r="C42" s="181">
        <v>22.24</v>
      </c>
      <c r="D42" s="181">
        <v>93.84</v>
      </c>
      <c r="E42" s="181">
        <v>1.6</v>
      </c>
      <c r="F42" s="181">
        <v>5.7443537495526851</v>
      </c>
      <c r="G42" s="181">
        <v>7.2163425639308425</v>
      </c>
      <c r="H42" s="181">
        <v>0.67330032922413863</v>
      </c>
    </row>
    <row r="43" spans="1:8" s="181" customFormat="1">
      <c r="A43" s="181">
        <v>2013</v>
      </c>
      <c r="B43" s="181">
        <v>4</v>
      </c>
    </row>
    <row r="44" spans="1:8" s="181" customFormat="1">
      <c r="A44" s="181">
        <v>2014</v>
      </c>
      <c r="B44" s="181">
        <v>4</v>
      </c>
    </row>
    <row r="45" spans="1:8" s="181" customFormat="1">
      <c r="A45" s="181">
        <v>2015</v>
      </c>
      <c r="B45" s="181">
        <v>4</v>
      </c>
      <c r="C45" s="181">
        <v>14.68</v>
      </c>
      <c r="D45" s="181">
        <v>78.400000000000006</v>
      </c>
      <c r="E45" s="181">
        <v>21.08</v>
      </c>
      <c r="F45" s="181">
        <v>5.9784949999999997</v>
      </c>
      <c r="G45" s="181">
        <v>6.8244660000000001</v>
      </c>
      <c r="H45" s="181">
        <v>6.7248099999999997</v>
      </c>
    </row>
    <row r="46" spans="1:8" s="181" customFormat="1">
      <c r="A46" s="181">
        <v>2016</v>
      </c>
      <c r="B46" s="181">
        <v>4</v>
      </c>
    </row>
    <row r="47" spans="1:8" s="181" customFormat="1">
      <c r="A47" s="181">
        <v>2017</v>
      </c>
      <c r="B47" s="181">
        <v>4</v>
      </c>
    </row>
    <row r="48" spans="1:8" s="181" customFormat="1">
      <c r="A48" s="181">
        <v>2018</v>
      </c>
      <c r="B48" s="181">
        <v>4</v>
      </c>
      <c r="C48" s="181">
        <v>23.6</v>
      </c>
      <c r="D48" s="181">
        <v>62.12</v>
      </c>
      <c r="E48" s="181">
        <v>18.2</v>
      </c>
      <c r="F48" s="181">
        <v>6.0937126069999996</v>
      </c>
      <c r="G48" s="181">
        <v>7.1064102519999999</v>
      </c>
      <c r="H48" s="181">
        <v>2.5265259420000001</v>
      </c>
    </row>
    <row r="49" spans="1:8" s="181" customFormat="1">
      <c r="A49" s="181">
        <v>2019</v>
      </c>
      <c r="B49" s="181">
        <v>4</v>
      </c>
      <c r="C49" s="181">
        <v>38.200000000000003</v>
      </c>
      <c r="D49" s="181">
        <v>53.085714285714289</v>
      </c>
      <c r="E49" s="181">
        <v>13.314285714285713</v>
      </c>
      <c r="F49" s="181">
        <v>5.0217677425886791</v>
      </c>
      <c r="G49" s="181">
        <v>4.8956113820769858</v>
      </c>
      <c r="H49" s="181">
        <v>3.0930111663507032</v>
      </c>
    </row>
    <row r="50" spans="1:8" s="180" customFormat="1">
      <c r="A50" s="180">
        <v>2008</v>
      </c>
      <c r="B50" s="180">
        <v>5</v>
      </c>
      <c r="C50" s="180">
        <v>6.08</v>
      </c>
      <c r="D50" s="180">
        <v>88.32</v>
      </c>
      <c r="E50" s="180">
        <v>15.64</v>
      </c>
      <c r="F50" s="180">
        <v>2.2744376594373099</v>
      </c>
      <c r="G50" s="180">
        <v>4.0219066788444184</v>
      </c>
      <c r="H50" s="180">
        <v>4.0738515764159438</v>
      </c>
    </row>
    <row r="51" spans="1:8" s="180" customFormat="1">
      <c r="A51" s="180">
        <v>2009</v>
      </c>
      <c r="B51" s="180">
        <v>5</v>
      </c>
      <c r="C51" s="180">
        <v>23.04</v>
      </c>
      <c r="D51" s="180">
        <v>11.08</v>
      </c>
      <c r="E51" s="180">
        <v>88.08</v>
      </c>
      <c r="F51" s="180">
        <v>5.3313788085259892</v>
      </c>
      <c r="G51" s="180">
        <v>2.0206599581984763</v>
      </c>
      <c r="H51" s="180">
        <v>3.6317672465802824</v>
      </c>
    </row>
    <row r="52" spans="1:8" s="180" customFormat="1">
      <c r="A52" s="180">
        <v>2010</v>
      </c>
      <c r="B52" s="180">
        <v>5</v>
      </c>
      <c r="C52" s="180">
        <v>71.25</v>
      </c>
      <c r="D52" s="180">
        <v>1.75</v>
      </c>
      <c r="E52" s="180">
        <v>46.041666666666664</v>
      </c>
      <c r="F52" s="180">
        <v>7.9452952991883414</v>
      </c>
      <c r="G52" s="180">
        <v>0.69743318208862204</v>
      </c>
      <c r="H52" s="180">
        <v>6.4898134133499275</v>
      </c>
    </row>
    <row r="53" spans="1:8" s="180" customFormat="1">
      <c r="A53" s="180">
        <v>2011</v>
      </c>
      <c r="B53" s="180">
        <v>5</v>
      </c>
      <c r="C53" s="180">
        <v>94.6</v>
      </c>
      <c r="D53" s="180">
        <v>10.92</v>
      </c>
      <c r="E53" s="180">
        <v>71.48</v>
      </c>
      <c r="F53" s="180">
        <v>6.3874877690685246</v>
      </c>
      <c r="G53" s="180">
        <v>3.7491865784460501</v>
      </c>
      <c r="H53" s="180">
        <v>4.9960384305967871</v>
      </c>
    </row>
    <row r="54" spans="1:8" s="180" customFormat="1">
      <c r="A54" s="180">
        <v>2012</v>
      </c>
      <c r="B54" s="180">
        <v>5</v>
      </c>
      <c r="C54" s="180">
        <v>68.88</v>
      </c>
      <c r="D54" s="180">
        <v>7.76</v>
      </c>
      <c r="E54" s="180">
        <v>40.44</v>
      </c>
      <c r="F54" s="180">
        <v>6.6202517575492053</v>
      </c>
      <c r="G54" s="180">
        <v>2.2878519765637519</v>
      </c>
      <c r="H54" s="180">
        <v>8.6633480825833153</v>
      </c>
    </row>
    <row r="55" spans="1:8" s="180" customFormat="1">
      <c r="A55" s="180">
        <v>2013</v>
      </c>
      <c r="B55" s="180">
        <v>5</v>
      </c>
    </row>
    <row r="56" spans="1:8" s="180" customFormat="1">
      <c r="A56" s="180">
        <v>2014</v>
      </c>
      <c r="B56" s="180">
        <v>5</v>
      </c>
    </row>
    <row r="57" spans="1:8" s="180" customFormat="1">
      <c r="A57" s="180">
        <v>2015</v>
      </c>
      <c r="B57" s="180">
        <v>5</v>
      </c>
      <c r="C57" s="180">
        <v>45.2</v>
      </c>
      <c r="D57" s="180">
        <v>26.32</v>
      </c>
      <c r="E57" s="180">
        <v>38.68</v>
      </c>
      <c r="F57" s="180">
        <v>5.2668780000000002</v>
      </c>
      <c r="G57" s="180">
        <v>4.7179520000000004</v>
      </c>
      <c r="H57" s="180">
        <v>5.6186356589999997</v>
      </c>
    </row>
    <row r="58" spans="1:8" s="180" customFormat="1">
      <c r="A58" s="180">
        <v>2016</v>
      </c>
      <c r="B58" s="180">
        <v>5</v>
      </c>
    </row>
    <row r="59" spans="1:8" s="180" customFormat="1">
      <c r="A59" s="180">
        <v>2017</v>
      </c>
      <c r="B59" s="180">
        <v>5</v>
      </c>
      <c r="C59" s="180">
        <v>52.52</v>
      </c>
      <c r="D59" s="180">
        <v>23.52</v>
      </c>
      <c r="E59" s="180">
        <v>25.24</v>
      </c>
      <c r="F59" s="180">
        <v>7.5888339030000003</v>
      </c>
      <c r="G59" s="180">
        <v>5.2185949579999997</v>
      </c>
      <c r="H59" s="180">
        <v>4.8615086820000002</v>
      </c>
    </row>
    <row r="60" spans="1:8" s="180" customFormat="1">
      <c r="A60" s="180">
        <v>2018</v>
      </c>
      <c r="B60" s="180">
        <v>5</v>
      </c>
      <c r="C60" s="180">
        <v>69.44</v>
      </c>
      <c r="D60" s="180">
        <v>15.44</v>
      </c>
      <c r="E60" s="180">
        <v>39.96</v>
      </c>
      <c r="F60" s="180">
        <v>6.9265383370000002</v>
      </c>
      <c r="G60" s="180">
        <v>3.782450705</v>
      </c>
      <c r="H60" s="180">
        <v>5.6537539150000002</v>
      </c>
    </row>
    <row r="61" spans="1:8" s="180" customFormat="1">
      <c r="A61" s="180">
        <v>2019</v>
      </c>
      <c r="B61" s="180">
        <v>5</v>
      </c>
      <c r="C61" s="180">
        <v>73.857142857142861</v>
      </c>
      <c r="D61" s="180">
        <v>20.6</v>
      </c>
      <c r="E61" s="180">
        <v>9.1142857142857139</v>
      </c>
      <c r="F61" s="180">
        <v>4.2997249974878162</v>
      </c>
      <c r="G61" s="180">
        <v>4.2799513073488713</v>
      </c>
      <c r="H61" s="180">
        <v>2.6036354801786206</v>
      </c>
    </row>
    <row r="62" spans="1:8" s="181" customFormat="1">
      <c r="A62" s="181">
        <v>2008</v>
      </c>
      <c r="B62" s="181">
        <v>6</v>
      </c>
      <c r="C62" s="181">
        <v>28.88</v>
      </c>
      <c r="D62" s="181">
        <v>99.64</v>
      </c>
      <c r="E62" s="181">
        <v>7.04</v>
      </c>
      <c r="F62" s="181">
        <v>5.7120690938864991</v>
      </c>
      <c r="G62" s="181">
        <v>5.1835894899191253</v>
      </c>
      <c r="H62" s="181">
        <v>2.7859648238985359</v>
      </c>
    </row>
    <row r="63" spans="1:8" s="181" customFormat="1">
      <c r="A63" s="181">
        <v>2009</v>
      </c>
      <c r="B63" s="181">
        <v>6</v>
      </c>
      <c r="C63" s="181">
        <v>30.08</v>
      </c>
      <c r="D63" s="181">
        <v>115.16</v>
      </c>
      <c r="E63" s="181">
        <v>7.48</v>
      </c>
      <c r="F63" s="181">
        <v>6.0769839010263418</v>
      </c>
      <c r="G63" s="181">
        <v>4.5770004733813732</v>
      </c>
      <c r="H63" s="181">
        <v>2.1323852059763189</v>
      </c>
    </row>
    <row r="64" spans="1:8" s="181" customFormat="1">
      <c r="A64" s="181">
        <v>2010</v>
      </c>
      <c r="B64" s="181">
        <v>6</v>
      </c>
      <c r="C64" s="181">
        <v>27.708333333333332</v>
      </c>
      <c r="D64" s="181">
        <v>102.70833333333333</v>
      </c>
      <c r="E64" s="181">
        <v>0</v>
      </c>
      <c r="F64" s="181">
        <v>3.7190652395512842</v>
      </c>
      <c r="G64" s="181">
        <v>3.5861444147280297</v>
      </c>
      <c r="H64" s="181">
        <v>0</v>
      </c>
    </row>
    <row r="65" spans="1:8" s="181" customFormat="1">
      <c r="A65" s="181">
        <v>2011</v>
      </c>
      <c r="B65" s="181">
        <v>6</v>
      </c>
      <c r="C65" s="181">
        <v>28.16</v>
      </c>
      <c r="D65" s="181">
        <v>87.36</v>
      </c>
      <c r="E65" s="181">
        <v>24.48</v>
      </c>
      <c r="F65" s="181">
        <v>4.6764231345477425</v>
      </c>
      <c r="G65" s="181">
        <v>4.8476386003909173</v>
      </c>
      <c r="H65" s="181">
        <v>7.3919145016700512</v>
      </c>
    </row>
    <row r="66" spans="1:8" s="181" customFormat="1">
      <c r="A66" s="181">
        <v>2012</v>
      </c>
      <c r="B66" s="181">
        <v>6</v>
      </c>
      <c r="C66" s="181">
        <v>24.72</v>
      </c>
      <c r="D66" s="181">
        <v>87.12</v>
      </c>
      <c r="E66" s="181">
        <v>20.36</v>
      </c>
      <c r="F66" s="181">
        <v>4.6070670351826513</v>
      </c>
      <c r="G66" s="181">
        <v>4.0744406569082203</v>
      </c>
      <c r="H66" s="181">
        <v>7.2562341013319953</v>
      </c>
    </row>
    <row r="67" spans="1:8" s="181" customFormat="1">
      <c r="A67" s="181">
        <v>2013</v>
      </c>
      <c r="B67" s="181">
        <v>6</v>
      </c>
    </row>
    <row r="68" spans="1:8" s="181" customFormat="1">
      <c r="A68" s="181">
        <v>2014</v>
      </c>
      <c r="B68" s="181">
        <v>6</v>
      </c>
    </row>
    <row r="69" spans="1:8" s="181" customFormat="1">
      <c r="A69" s="181">
        <v>2015</v>
      </c>
      <c r="B69" s="181">
        <v>6</v>
      </c>
      <c r="C69" s="181">
        <v>16.399999999999999</v>
      </c>
      <c r="D69" s="181">
        <v>95.56</v>
      </c>
      <c r="E69" s="181">
        <v>41.64</v>
      </c>
      <c r="F69" s="181">
        <v>5.4074023340000004</v>
      </c>
      <c r="G69" s="181">
        <v>5.922015</v>
      </c>
      <c r="H69" s="181">
        <v>4.1363750000000001</v>
      </c>
    </row>
    <row r="70" spans="1:8" s="181" customFormat="1">
      <c r="A70" s="181">
        <v>2016</v>
      </c>
      <c r="B70" s="181">
        <v>6</v>
      </c>
    </row>
    <row r="71" spans="1:8" s="181" customFormat="1">
      <c r="A71" s="181">
        <v>2017</v>
      </c>
      <c r="B71" s="181">
        <v>6</v>
      </c>
      <c r="C71" s="181">
        <v>18.36</v>
      </c>
      <c r="D71" s="181">
        <v>81.72</v>
      </c>
      <c r="E71" s="181">
        <v>0.8</v>
      </c>
      <c r="F71" s="181">
        <v>3.7814811910000001</v>
      </c>
      <c r="G71" s="181">
        <v>4.0309304140000002</v>
      </c>
      <c r="H71" s="181">
        <v>0.47258156299999998</v>
      </c>
    </row>
    <row r="72" spans="1:8" s="181" customFormat="1">
      <c r="A72" s="181">
        <v>2018</v>
      </c>
      <c r="B72" s="181">
        <v>6</v>
      </c>
      <c r="C72" s="181">
        <v>11</v>
      </c>
      <c r="D72" s="181">
        <v>88.64</v>
      </c>
      <c r="E72" s="181">
        <v>27.56</v>
      </c>
      <c r="F72" s="181">
        <v>1.9364916729999999</v>
      </c>
      <c r="G72" s="181">
        <v>4.5247025680000004</v>
      </c>
      <c r="H72" s="181">
        <v>2.0881251559999998</v>
      </c>
    </row>
    <row r="73" spans="1:8" s="181" customFormat="1">
      <c r="A73" s="181">
        <v>2019</v>
      </c>
      <c r="B73" s="181">
        <v>6</v>
      </c>
      <c r="C73" s="181">
        <v>15.171428571428571</v>
      </c>
      <c r="D73" s="181">
        <v>88.057142857142864</v>
      </c>
      <c r="E73" s="181">
        <v>3.1142857142857143</v>
      </c>
      <c r="F73" s="181">
        <v>2.7584814097389074</v>
      </c>
      <c r="G73" s="181">
        <v>2.9622109778932053</v>
      </c>
      <c r="H73" s="181">
        <v>1.1350028801982488</v>
      </c>
    </row>
    <row r="74" spans="1:8" s="180" customFormat="1">
      <c r="A74" s="180">
        <v>2008</v>
      </c>
      <c r="B74" s="180">
        <v>7</v>
      </c>
      <c r="C74" s="180">
        <v>28.08</v>
      </c>
      <c r="D74" s="180">
        <v>97.12</v>
      </c>
      <c r="E74" s="180">
        <v>4.24</v>
      </c>
      <c r="F74" s="180">
        <v>5.9729724593371429</v>
      </c>
      <c r="G74" s="180">
        <v>4.8512266490033245</v>
      </c>
      <c r="H74" s="180">
        <v>2.1097235205906326</v>
      </c>
    </row>
    <row r="75" spans="1:8" s="180" customFormat="1">
      <c r="A75" s="180">
        <v>2009</v>
      </c>
      <c r="B75" s="180">
        <v>7</v>
      </c>
      <c r="C75" s="180">
        <v>15.2</v>
      </c>
      <c r="D75" s="180">
        <v>109.08</v>
      </c>
      <c r="E75" s="180">
        <v>4.68</v>
      </c>
      <c r="F75" s="180">
        <v>3.324655370611115</v>
      </c>
      <c r="G75" s="180">
        <v>3.64550865220937</v>
      </c>
      <c r="H75" s="180">
        <v>0.84797798713567263</v>
      </c>
    </row>
    <row r="76" spans="1:8" s="180" customFormat="1">
      <c r="A76" s="180">
        <v>2010</v>
      </c>
      <c r="B76" s="180">
        <v>7</v>
      </c>
      <c r="C76" s="180">
        <v>20.041666666666668</v>
      </c>
      <c r="D76" s="180">
        <v>104.58333333333333</v>
      </c>
      <c r="E76" s="180">
        <v>1.75</v>
      </c>
      <c r="F76" s="180">
        <v>5.3169401024593181</v>
      </c>
      <c r="G76" s="180">
        <v>5.517730533611247</v>
      </c>
      <c r="H76" s="180">
        <v>0.72793633261970525</v>
      </c>
    </row>
    <row r="77" spans="1:8" s="180" customFormat="1">
      <c r="A77" s="180">
        <v>2011</v>
      </c>
      <c r="B77" s="180">
        <v>7</v>
      </c>
      <c r="C77" s="180">
        <v>30.76</v>
      </c>
      <c r="D77" s="180">
        <v>84.96</v>
      </c>
      <c r="E77" s="180">
        <v>2.4</v>
      </c>
      <c r="F77" s="180">
        <v>5.725754680971467</v>
      </c>
      <c r="G77" s="180">
        <v>4.0928718523794494</v>
      </c>
      <c r="H77" s="180">
        <v>0.65574385243020006</v>
      </c>
    </row>
    <row r="78" spans="1:8" s="180" customFormat="1">
      <c r="A78" s="180">
        <v>2012</v>
      </c>
      <c r="B78" s="180">
        <v>7</v>
      </c>
      <c r="C78" s="180">
        <v>27.64</v>
      </c>
      <c r="D78" s="180">
        <v>95.92</v>
      </c>
      <c r="E78" s="180">
        <v>4.3600000000000003</v>
      </c>
      <c r="F78" s="180">
        <v>4.7651093026988018</v>
      </c>
      <c r="G78" s="180">
        <v>4.2922099979691888</v>
      </c>
      <c r="H78" s="180">
        <v>0.96588474122606027</v>
      </c>
    </row>
    <row r="79" spans="1:8" s="180" customFormat="1">
      <c r="A79" s="180">
        <v>2013</v>
      </c>
      <c r="B79" s="180">
        <v>7</v>
      </c>
    </row>
    <row r="80" spans="1:8" s="180" customFormat="1">
      <c r="A80" s="180">
        <v>2014</v>
      </c>
      <c r="B80" s="180">
        <v>7</v>
      </c>
    </row>
    <row r="81" spans="1:8" s="180" customFormat="1">
      <c r="A81" s="180">
        <v>2015</v>
      </c>
      <c r="B81" s="180">
        <v>7</v>
      </c>
    </row>
    <row r="82" spans="1:8" s="180" customFormat="1">
      <c r="A82" s="180">
        <v>2016</v>
      </c>
      <c r="B82" s="180">
        <v>7</v>
      </c>
    </row>
    <row r="83" spans="1:8" s="180" customFormat="1">
      <c r="A83" s="180">
        <v>2017</v>
      </c>
      <c r="B83" s="180">
        <v>7</v>
      </c>
      <c r="C83" s="180">
        <v>76.400000000000006</v>
      </c>
      <c r="D83" s="180">
        <v>10</v>
      </c>
      <c r="E83" s="180">
        <v>23.72</v>
      </c>
      <c r="F83" s="180">
        <v>7.0342021580000003</v>
      </c>
      <c r="G83" s="180">
        <v>6.1873526920000002</v>
      </c>
      <c r="H83" s="180">
        <v>5.2020893240000001</v>
      </c>
    </row>
    <row r="84" spans="1:8" s="180" customFormat="1">
      <c r="A84" s="180">
        <v>2018</v>
      </c>
      <c r="B84" s="180">
        <v>7</v>
      </c>
      <c r="C84" s="180">
        <v>57.2</v>
      </c>
      <c r="D84" s="180">
        <v>11.16</v>
      </c>
      <c r="E84" s="180">
        <v>23.2</v>
      </c>
      <c r="F84" s="180">
        <v>5.7131427429999997</v>
      </c>
      <c r="G84" s="180">
        <v>4.4032866510000002</v>
      </c>
      <c r="H84" s="180">
        <v>4.3154760259999998</v>
      </c>
    </row>
    <row r="85" spans="1:8" s="180" customFormat="1">
      <c r="A85" s="180">
        <v>2019</v>
      </c>
      <c r="B85" s="180">
        <v>7</v>
      </c>
      <c r="C85" s="180">
        <v>76.400000000000006</v>
      </c>
      <c r="D85" s="180">
        <v>14.571428571428571</v>
      </c>
      <c r="E85" s="180">
        <v>10.228571428571428</v>
      </c>
      <c r="F85" s="180">
        <v>4.4213386314687142</v>
      </c>
      <c r="G85" s="180">
        <v>3.1511731080317871</v>
      </c>
      <c r="H85" s="180">
        <v>3.5435806296940151</v>
      </c>
    </row>
    <row r="86" spans="1:8" s="181" customFormat="1">
      <c r="A86" s="181">
        <v>2008</v>
      </c>
      <c r="B86" s="181">
        <v>8</v>
      </c>
    </row>
    <row r="87" spans="1:8" s="181" customFormat="1">
      <c r="A87" s="181">
        <v>2009</v>
      </c>
      <c r="B87" s="181">
        <v>8</v>
      </c>
    </row>
    <row r="88" spans="1:8" s="181" customFormat="1">
      <c r="A88" s="181">
        <v>2010</v>
      </c>
      <c r="B88" s="181">
        <v>8</v>
      </c>
    </row>
    <row r="89" spans="1:8" s="181" customFormat="1">
      <c r="A89" s="181">
        <v>2011</v>
      </c>
      <c r="B89" s="181">
        <v>8</v>
      </c>
    </row>
    <row r="90" spans="1:8" s="181" customFormat="1">
      <c r="A90" s="181">
        <v>2012</v>
      </c>
      <c r="B90" s="181">
        <v>8</v>
      </c>
    </row>
    <row r="91" spans="1:8" s="181" customFormat="1">
      <c r="A91" s="181">
        <v>2013</v>
      </c>
      <c r="B91" s="181">
        <v>8</v>
      </c>
    </row>
    <row r="92" spans="1:8" s="181" customFormat="1">
      <c r="A92" s="181">
        <v>2014</v>
      </c>
      <c r="B92" s="181">
        <v>8</v>
      </c>
    </row>
    <row r="93" spans="1:8" s="181" customFormat="1">
      <c r="A93" s="181">
        <v>2015</v>
      </c>
      <c r="B93" s="181">
        <v>8</v>
      </c>
      <c r="C93" s="181">
        <v>27.529411764705884</v>
      </c>
      <c r="D93" s="181">
        <v>0.94117600000000001</v>
      </c>
      <c r="E93" s="181">
        <v>72.58823529</v>
      </c>
      <c r="F93" s="181">
        <v>6.5085450890000001</v>
      </c>
      <c r="G93" s="181">
        <v>0.824579163</v>
      </c>
      <c r="H93" s="181">
        <v>6.4625953310000002</v>
      </c>
    </row>
    <row r="94" spans="1:8" s="181" customFormat="1">
      <c r="A94" s="181">
        <v>2016</v>
      </c>
      <c r="B94" s="181">
        <v>8</v>
      </c>
    </row>
    <row r="95" spans="1:8" s="181" customFormat="1">
      <c r="A95" s="181">
        <v>2017</v>
      </c>
      <c r="B95" s="181">
        <v>8</v>
      </c>
      <c r="C95" s="181">
        <v>88.6</v>
      </c>
      <c r="D95" s="181">
        <v>6.44</v>
      </c>
      <c r="E95" s="181">
        <v>9.1999999999999993</v>
      </c>
      <c r="F95" s="181">
        <v>3.7938546799999999</v>
      </c>
      <c r="G95" s="181">
        <v>2.2405951590000002</v>
      </c>
      <c r="H95" s="181">
        <v>2.5768197449999999</v>
      </c>
    </row>
    <row r="96" spans="1:8" s="181" customFormat="1">
      <c r="A96" s="181">
        <v>2018</v>
      </c>
      <c r="B96" s="181">
        <v>8</v>
      </c>
      <c r="C96" s="181">
        <v>66.040000000000006</v>
      </c>
      <c r="D96" s="181">
        <v>11.08</v>
      </c>
      <c r="E96" s="181">
        <v>27.88</v>
      </c>
      <c r="F96" s="181">
        <v>5.8493532410000002</v>
      </c>
      <c r="G96" s="181">
        <v>3.2403292010000002</v>
      </c>
      <c r="H96" s="181">
        <v>3.7533629369999999</v>
      </c>
    </row>
    <row r="97" spans="1:8" s="181" customFormat="1">
      <c r="A97" s="181">
        <v>2019</v>
      </c>
      <c r="B97" s="181">
        <v>8</v>
      </c>
      <c r="C97" s="181">
        <v>93.24</v>
      </c>
      <c r="D97" s="181">
        <v>5.32</v>
      </c>
      <c r="E97" s="181">
        <v>2.52</v>
      </c>
      <c r="F97" s="181">
        <v>3.2640874171300411</v>
      </c>
      <c r="G97" s="181">
        <v>2.3513967480343818</v>
      </c>
      <c r="H97" s="181">
        <v>1.2466127280181527</v>
      </c>
    </row>
    <row r="98" spans="1:8" s="180" customFormat="1">
      <c r="A98" s="180">
        <v>2008</v>
      </c>
      <c r="B98" s="180" t="s">
        <v>199</v>
      </c>
    </row>
    <row r="99" spans="1:8" s="180" customFormat="1">
      <c r="A99" s="180">
        <v>2009</v>
      </c>
      <c r="B99" s="180" t="s">
        <v>199</v>
      </c>
    </row>
    <row r="100" spans="1:8" s="180" customFormat="1">
      <c r="A100" s="180">
        <v>2010</v>
      </c>
      <c r="B100" s="180" t="s">
        <v>199</v>
      </c>
      <c r="C100" s="180">
        <v>22.458333333333332</v>
      </c>
      <c r="D100" s="180">
        <v>82.875</v>
      </c>
      <c r="E100" s="180">
        <v>7.375</v>
      </c>
      <c r="F100" s="180">
        <v>5.8228619783022078</v>
      </c>
      <c r="G100" s="180">
        <v>5.5522265086088263</v>
      </c>
      <c r="H100" s="180">
        <v>3.9639738606751616</v>
      </c>
    </row>
    <row r="101" spans="1:8" s="180" customFormat="1">
      <c r="A101" s="180">
        <v>2011</v>
      </c>
      <c r="B101" s="180" t="s">
        <v>199</v>
      </c>
      <c r="C101" s="180">
        <v>21.6</v>
      </c>
      <c r="D101" s="180">
        <v>75.48</v>
      </c>
      <c r="E101" s="180">
        <v>7.68</v>
      </c>
      <c r="F101" s="180">
        <v>7.5868306953562641</v>
      </c>
      <c r="G101" s="180">
        <v>8.1647861780534896</v>
      </c>
      <c r="H101" s="180">
        <v>3.465890938849634</v>
      </c>
    </row>
    <row r="102" spans="1:8" s="180" customFormat="1">
      <c r="A102" s="180">
        <v>2012</v>
      </c>
      <c r="B102" s="180" t="s">
        <v>199</v>
      </c>
      <c r="C102" s="180">
        <v>3.24</v>
      </c>
      <c r="D102" s="180">
        <v>84.44</v>
      </c>
      <c r="E102" s="180">
        <v>13.56</v>
      </c>
      <c r="F102" s="180">
        <v>1.3580378001611981</v>
      </c>
      <c r="G102" s="180">
        <v>4.0324020963523308</v>
      </c>
      <c r="H102" s="180">
        <v>3.3357058223610387</v>
      </c>
    </row>
    <row r="103" spans="1:8" s="180" customFormat="1">
      <c r="A103" s="180">
        <v>2013</v>
      </c>
      <c r="B103" s="180" t="s">
        <v>199</v>
      </c>
    </row>
    <row r="104" spans="1:8" s="180" customFormat="1">
      <c r="A104" s="180">
        <v>2014</v>
      </c>
      <c r="B104" s="180" t="s">
        <v>199</v>
      </c>
    </row>
    <row r="105" spans="1:8" s="180" customFormat="1">
      <c r="A105" s="180">
        <v>2015</v>
      </c>
      <c r="B105" s="180" t="s">
        <v>199</v>
      </c>
      <c r="C105" s="180">
        <v>0.32</v>
      </c>
      <c r="D105" s="180">
        <v>64.56</v>
      </c>
      <c r="E105" s="180">
        <v>36.6</v>
      </c>
      <c r="F105" s="180">
        <v>0.28118795611950853</v>
      </c>
      <c r="G105" s="180">
        <v>4.3932068772898321</v>
      </c>
      <c r="H105" s="180">
        <v>4.5394566489999999</v>
      </c>
    </row>
    <row r="106" spans="1:8" s="180" customFormat="1">
      <c r="A106" s="180">
        <v>2016</v>
      </c>
      <c r="B106" s="180" t="s">
        <v>199</v>
      </c>
      <c r="C106" s="180">
        <v>1.1666666670000001</v>
      </c>
      <c r="D106" s="180">
        <v>80.041666666666671</v>
      </c>
      <c r="E106" s="180">
        <v>21.833333329999999</v>
      </c>
      <c r="F106" s="180">
        <v>0.54728137899999996</v>
      </c>
      <c r="G106" s="180">
        <v>4.0259480679999999</v>
      </c>
      <c r="H106" s="180">
        <v>4.0533876810000002</v>
      </c>
    </row>
    <row r="107" spans="1:8" s="180" customFormat="1">
      <c r="A107" s="180">
        <v>2017</v>
      </c>
      <c r="B107" s="180" t="s">
        <v>199</v>
      </c>
      <c r="C107" s="180">
        <v>17.8</v>
      </c>
      <c r="D107" s="180">
        <v>68.2</v>
      </c>
      <c r="E107" s="180">
        <v>21.08</v>
      </c>
      <c r="F107" s="180">
        <v>4.9166384179999998</v>
      </c>
      <c r="G107" s="180">
        <v>6.6128662470000004</v>
      </c>
      <c r="H107" s="180">
        <v>4.2758702819999996</v>
      </c>
    </row>
    <row r="108" spans="1:8" s="180" customFormat="1">
      <c r="A108" s="180">
        <v>2018</v>
      </c>
      <c r="B108" s="180" t="s">
        <v>199</v>
      </c>
      <c r="C108" s="180">
        <v>13.36</v>
      </c>
      <c r="D108" s="180">
        <v>52.52</v>
      </c>
      <c r="E108" s="180">
        <v>39.880000000000003</v>
      </c>
      <c r="F108" s="180">
        <v>3.5032746590000001</v>
      </c>
      <c r="G108" s="180">
        <v>8.123857868</v>
      </c>
      <c r="H108" s="180">
        <v>6.4172475929999999</v>
      </c>
    </row>
    <row r="109" spans="1:8" s="180" customFormat="1">
      <c r="A109" s="180">
        <v>2019</v>
      </c>
      <c r="B109" s="180" t="s">
        <v>199</v>
      </c>
      <c r="C109" s="180">
        <v>27.631578947368421</v>
      </c>
      <c r="D109" s="180">
        <v>58.973684210526315</v>
      </c>
      <c r="E109" s="180">
        <v>13.736842105263158</v>
      </c>
      <c r="F109" s="180">
        <v>4.7390543277366843</v>
      </c>
      <c r="G109" s="180">
        <v>5.6199561666010114</v>
      </c>
      <c r="H109" s="180">
        <v>3.3084428333770286</v>
      </c>
    </row>
    <row r="110" spans="1:8" s="181" customFormat="1">
      <c r="A110" s="181">
        <v>2008</v>
      </c>
      <c r="B110" s="181" t="s">
        <v>200</v>
      </c>
    </row>
    <row r="111" spans="1:8" s="181" customFormat="1">
      <c r="A111" s="181">
        <v>2009</v>
      </c>
      <c r="B111" s="181" t="s">
        <v>200</v>
      </c>
    </row>
    <row r="112" spans="1:8" s="181" customFormat="1">
      <c r="A112" s="181">
        <v>2010</v>
      </c>
      <c r="B112" s="181" t="s">
        <v>200</v>
      </c>
      <c r="C112" s="181">
        <v>3.125</v>
      </c>
      <c r="D112" s="181">
        <v>103.25</v>
      </c>
      <c r="E112" s="181">
        <v>6.416666666666667</v>
      </c>
      <c r="F112" s="181">
        <v>1.5630614933149809</v>
      </c>
      <c r="G112" s="181">
        <v>2.1796572659712923</v>
      </c>
      <c r="H112" s="181">
        <v>2.3148204508788073</v>
      </c>
    </row>
    <row r="113" spans="1:8" s="181" customFormat="1">
      <c r="A113" s="181">
        <v>2011</v>
      </c>
      <c r="B113" s="181" t="s">
        <v>200</v>
      </c>
      <c r="C113" s="181">
        <v>8.76</v>
      </c>
      <c r="D113" s="181">
        <v>115.32</v>
      </c>
      <c r="E113" s="181">
        <v>1.6</v>
      </c>
      <c r="F113" s="181">
        <v>3.818062335792856</v>
      </c>
      <c r="G113" s="181">
        <v>3.1647643408843789</v>
      </c>
      <c r="H113" s="181">
        <v>1.6</v>
      </c>
    </row>
    <row r="114" spans="1:8" s="181" customFormat="1">
      <c r="A114" s="181">
        <v>2012</v>
      </c>
      <c r="B114" s="181" t="s">
        <v>200</v>
      </c>
      <c r="C114" s="181">
        <v>2.76</v>
      </c>
      <c r="D114" s="181">
        <v>79.239999999999995</v>
      </c>
      <c r="E114" s="181">
        <v>22.32</v>
      </c>
      <c r="F114" s="181">
        <v>0.66653331999733267</v>
      </c>
      <c r="G114" s="181">
        <v>6.1183548987180094</v>
      </c>
      <c r="H114" s="181">
        <v>6.1429417491404994</v>
      </c>
    </row>
    <row r="115" spans="1:8" s="181" customFormat="1">
      <c r="A115" s="181">
        <v>2013</v>
      </c>
      <c r="B115" s="181" t="s">
        <v>200</v>
      </c>
      <c r="C115" s="181">
        <v>17.8</v>
      </c>
      <c r="D115" s="181">
        <v>30.88</v>
      </c>
      <c r="E115" s="181">
        <v>59.88</v>
      </c>
      <c r="F115" s="181">
        <v>4.9494107393372264</v>
      </c>
      <c r="G115" s="181">
        <v>7.8088240685351167</v>
      </c>
      <c r="H115" s="181">
        <v>8.3104993829999998</v>
      </c>
    </row>
    <row r="116" spans="1:8" s="181" customFormat="1">
      <c r="A116" s="181">
        <v>2014</v>
      </c>
      <c r="B116" s="181" t="s">
        <v>200</v>
      </c>
      <c r="C116" s="181">
        <v>19.72</v>
      </c>
      <c r="D116" s="181">
        <v>38.28</v>
      </c>
      <c r="E116" s="181">
        <v>54.52</v>
      </c>
      <c r="F116" s="181">
        <v>5.0785562252803045</v>
      </c>
      <c r="G116" s="181">
        <v>8.7839854279999994</v>
      </c>
      <c r="H116" s="181">
        <v>7.618425034086771</v>
      </c>
    </row>
    <row r="117" spans="1:8" s="181" customFormat="1">
      <c r="A117" s="181">
        <v>2015</v>
      </c>
      <c r="B117" s="181" t="s">
        <v>200</v>
      </c>
      <c r="C117" s="181">
        <v>10.96</v>
      </c>
      <c r="D117" s="181">
        <v>45.36</v>
      </c>
      <c r="E117" s="181">
        <v>56.76</v>
      </c>
      <c r="F117" s="181">
        <v>5.2187099299858897</v>
      </c>
      <c r="G117" s="181">
        <v>6.3189872606296653</v>
      </c>
      <c r="H117" s="181">
        <v>5.740580690719943</v>
      </c>
    </row>
    <row r="118" spans="1:8" s="181" customFormat="1">
      <c r="A118" s="181">
        <v>2016</v>
      </c>
      <c r="B118" s="181" t="s">
        <v>200</v>
      </c>
      <c r="C118" s="181">
        <v>11.947368421052632</v>
      </c>
      <c r="D118" s="181">
        <v>48.842105259999997</v>
      </c>
      <c r="E118" s="181">
        <v>42.052631580000003</v>
      </c>
      <c r="F118" s="181">
        <v>5.9301359830000004</v>
      </c>
      <c r="G118" s="181">
        <v>8.5945934170000005</v>
      </c>
      <c r="H118" s="181">
        <v>6.6308131000000001</v>
      </c>
    </row>
    <row r="119" spans="1:8" s="181" customFormat="1">
      <c r="A119" s="181">
        <v>2017</v>
      </c>
      <c r="B119" s="181" t="s">
        <v>200</v>
      </c>
      <c r="C119" s="181">
        <v>44.44</v>
      </c>
      <c r="D119" s="181">
        <v>3.44</v>
      </c>
      <c r="E119" s="181">
        <v>60.56</v>
      </c>
      <c r="F119" s="181">
        <v>7.2378818264277651</v>
      </c>
      <c r="G119" s="181">
        <v>2.1284423100000001</v>
      </c>
      <c r="H119" s="181">
        <v>6.7278228279999999</v>
      </c>
    </row>
    <row r="120" spans="1:8" s="181" customFormat="1">
      <c r="A120" s="181">
        <v>2018</v>
      </c>
      <c r="B120" s="181" t="s">
        <v>200</v>
      </c>
      <c r="C120" s="181">
        <v>71.16</v>
      </c>
      <c r="D120" s="181">
        <v>1.08</v>
      </c>
      <c r="E120" s="181">
        <v>33.4</v>
      </c>
      <c r="F120" s="181">
        <v>4.8151427809999996</v>
      </c>
      <c r="G120" s="181">
        <v>0.44691535399999999</v>
      </c>
      <c r="H120" s="181">
        <v>4.9621903769999998</v>
      </c>
    </row>
    <row r="121" spans="1:8" s="181" customFormat="1">
      <c r="A121" s="181">
        <v>2019</v>
      </c>
      <c r="B121" s="181" t="s">
        <v>200</v>
      </c>
      <c r="C121" s="181">
        <v>76.184210526315795</v>
      </c>
      <c r="D121" s="181">
        <v>2.3684210526315788</v>
      </c>
      <c r="E121" s="181">
        <v>21.526315789473685</v>
      </c>
      <c r="F121" s="181">
        <v>3.9421231152750194</v>
      </c>
      <c r="G121" s="181">
        <v>0.93030306983901256</v>
      </c>
      <c r="H121" s="181">
        <v>4.8552545385413195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3"/>
  <sheetViews>
    <sheetView topLeftCell="A14" zoomScale="81" workbookViewId="0">
      <pane xSplit="1" topLeftCell="B1" activePane="topRight" state="frozen"/>
      <selection pane="topRight" activeCell="M47" sqref="M47"/>
    </sheetView>
  </sheetViews>
  <sheetFormatPr baseColWidth="10" defaultRowHeight="13"/>
  <cols>
    <col min="1" max="1" width="21" customWidth="1"/>
  </cols>
  <sheetData>
    <row r="1" spans="1:27">
      <c r="A1" s="125" t="s">
        <v>192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</row>
    <row r="2" spans="1:27">
      <c r="A2" s="125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</row>
    <row r="3" spans="1:27">
      <c r="A3" s="151"/>
      <c r="B3" s="125">
        <v>2008</v>
      </c>
      <c r="C3" s="125">
        <v>2009</v>
      </c>
      <c r="D3" s="125">
        <v>2010</v>
      </c>
      <c r="E3" s="125">
        <v>2011</v>
      </c>
      <c r="F3" s="125">
        <v>2012</v>
      </c>
      <c r="G3" s="125">
        <v>2013</v>
      </c>
      <c r="H3" s="125">
        <v>2014</v>
      </c>
      <c r="I3" s="125">
        <v>2015</v>
      </c>
      <c r="J3" s="125">
        <v>2016</v>
      </c>
      <c r="K3" s="125">
        <v>2017</v>
      </c>
      <c r="L3" s="125">
        <v>2018</v>
      </c>
      <c r="M3" s="125">
        <v>2019</v>
      </c>
      <c r="N3" s="125"/>
      <c r="O3" s="125" t="s">
        <v>141</v>
      </c>
      <c r="P3" s="125" t="s">
        <v>142</v>
      </c>
      <c r="Q3" s="125" t="s">
        <v>196</v>
      </c>
      <c r="R3" s="125" t="s">
        <v>197</v>
      </c>
      <c r="S3" s="125" t="s">
        <v>241</v>
      </c>
      <c r="T3" s="125" t="s">
        <v>349</v>
      </c>
      <c r="U3" s="125" t="s">
        <v>350</v>
      </c>
      <c r="V3" s="125" t="s">
        <v>351</v>
      </c>
      <c r="W3" s="125" t="s">
        <v>352</v>
      </c>
      <c r="X3" s="125" t="s">
        <v>353</v>
      </c>
      <c r="Y3" s="125" t="s">
        <v>354</v>
      </c>
      <c r="Z3" s="125" t="s">
        <v>355</v>
      </c>
    </row>
    <row r="4" spans="1:27">
      <c r="A4" s="125">
        <v>1</v>
      </c>
      <c r="B4" s="125">
        <v>11.52</v>
      </c>
      <c r="C4" s="125">
        <v>5.48</v>
      </c>
      <c r="D4" s="125">
        <v>9.6</v>
      </c>
      <c r="E4" s="125">
        <v>10.8</v>
      </c>
      <c r="F4" s="125">
        <v>12.32</v>
      </c>
      <c r="G4" s="125"/>
      <c r="H4" s="125"/>
      <c r="I4" s="125">
        <v>10.44</v>
      </c>
      <c r="J4" s="125">
        <v>6.6</v>
      </c>
      <c r="K4" s="125">
        <v>23.52</v>
      </c>
      <c r="L4" s="125">
        <v>7.72</v>
      </c>
      <c r="M4" s="150">
        <v>39.571428571428569</v>
      </c>
      <c r="N4" s="125"/>
      <c r="O4" s="125">
        <v>4.8744640731058837</v>
      </c>
      <c r="P4" s="125">
        <v>5.2794949253377137</v>
      </c>
      <c r="Q4" s="125">
        <v>4.5727453460694703</v>
      </c>
      <c r="R4" s="125">
        <v>3.66742416417845</v>
      </c>
      <c r="S4" s="125">
        <v>4.0301860999214423</v>
      </c>
      <c r="T4" s="125"/>
      <c r="U4" s="125"/>
      <c r="V4" s="151">
        <v>4.2312649999999996</v>
      </c>
      <c r="W4" s="125">
        <v>2.929732639</v>
      </c>
      <c r="X4" s="125">
        <v>5.7143445240000004</v>
      </c>
      <c r="Y4" s="125">
        <v>2.0054259729999999</v>
      </c>
      <c r="Z4" s="150">
        <v>6.8207894900595694</v>
      </c>
    </row>
    <row r="5" spans="1:27">
      <c r="A5" s="125">
        <v>2</v>
      </c>
      <c r="B5" s="125">
        <v>30.4</v>
      </c>
      <c r="C5" s="125">
        <v>18.48</v>
      </c>
      <c r="D5" s="125">
        <v>13</v>
      </c>
      <c r="E5" s="125">
        <v>34.24</v>
      </c>
      <c r="F5" s="125">
        <v>21.24</v>
      </c>
      <c r="G5" s="125"/>
      <c r="H5" s="125"/>
      <c r="I5" s="125">
        <v>46.2</v>
      </c>
      <c r="J5" s="125">
        <v>34.76</v>
      </c>
      <c r="K5" s="125">
        <v>47.68</v>
      </c>
      <c r="L5" s="125">
        <v>24.08</v>
      </c>
      <c r="M5" s="150">
        <v>41.2</v>
      </c>
      <c r="N5" s="125"/>
      <c r="O5" s="125">
        <v>6.0022218108519336</v>
      </c>
      <c r="P5" s="125">
        <v>4.4628540942615036</v>
      </c>
      <c r="Q5" s="125">
        <v>4.4757802331718857</v>
      </c>
      <c r="R5" s="125">
        <v>5.3198621536026041</v>
      </c>
      <c r="S5" s="125">
        <v>4.9649706276405432</v>
      </c>
      <c r="T5" s="125"/>
      <c r="U5" s="125"/>
      <c r="V5" s="125">
        <v>8.2983934189999999</v>
      </c>
      <c r="W5" s="125">
        <v>6.7762526520000002</v>
      </c>
      <c r="X5" s="125">
        <v>7.1813926229999998</v>
      </c>
      <c r="Y5" s="125">
        <v>4.9064311539999999</v>
      </c>
      <c r="Z5" s="150">
        <v>4.1710889697149005</v>
      </c>
    </row>
    <row r="6" spans="1:27">
      <c r="A6" s="125">
        <v>3</v>
      </c>
      <c r="B6" s="125">
        <v>2.48</v>
      </c>
      <c r="C6" s="125">
        <v>2.56</v>
      </c>
      <c r="D6" s="125">
        <v>2.5</v>
      </c>
      <c r="E6" s="125">
        <v>3.16</v>
      </c>
      <c r="F6" s="125">
        <v>26</v>
      </c>
      <c r="G6" s="125"/>
      <c r="H6" s="125"/>
      <c r="I6" s="125">
        <v>5.24</v>
      </c>
      <c r="J6" s="125">
        <v>79.388888888888886</v>
      </c>
      <c r="K6" s="125"/>
      <c r="L6" s="125"/>
      <c r="M6" s="150"/>
      <c r="N6" s="125"/>
      <c r="O6" s="125">
        <v>2.208377986969924</v>
      </c>
      <c r="P6" s="125">
        <v>2.3137271518771039</v>
      </c>
      <c r="Q6" s="125">
        <v>0.77319214103385825</v>
      </c>
      <c r="R6" s="125">
        <v>1.6418282492392435</v>
      </c>
      <c r="S6" s="125">
        <v>5.6938563381947036</v>
      </c>
      <c r="T6" s="125"/>
      <c r="U6" s="125"/>
      <c r="V6" s="151">
        <v>2.4639259999999998</v>
      </c>
      <c r="W6" s="125">
        <v>6.1655477989999996</v>
      </c>
      <c r="X6" s="125"/>
      <c r="Y6" s="125"/>
      <c r="Z6" s="150"/>
    </row>
    <row r="7" spans="1:27">
      <c r="A7" s="125">
        <v>4</v>
      </c>
      <c r="B7" s="125">
        <v>20.239999999999998</v>
      </c>
      <c r="C7" s="125">
        <v>25.4</v>
      </c>
      <c r="D7" s="125">
        <v>16.083333333333332</v>
      </c>
      <c r="E7" s="125">
        <v>31.88</v>
      </c>
      <c r="F7" s="125">
        <v>22.24</v>
      </c>
      <c r="G7" s="125"/>
      <c r="H7" s="125"/>
      <c r="I7" s="125">
        <v>14.68</v>
      </c>
      <c r="J7" s="125"/>
      <c r="K7" s="125"/>
      <c r="L7" s="125">
        <v>23.6</v>
      </c>
      <c r="M7" s="150">
        <v>38.200000000000003</v>
      </c>
      <c r="N7" s="125"/>
      <c r="O7" s="125">
        <v>7.2517308278782648</v>
      </c>
      <c r="P7" s="125">
        <v>7.141960515152685</v>
      </c>
      <c r="Q7" s="125">
        <v>6.0165582711340617</v>
      </c>
      <c r="R7" s="125">
        <v>6.791003853137866</v>
      </c>
      <c r="S7" s="125">
        <v>5.7443537495526851</v>
      </c>
      <c r="T7" s="125"/>
      <c r="U7" s="125"/>
      <c r="V7" s="151">
        <v>5.9784949999999997</v>
      </c>
      <c r="W7" s="125"/>
      <c r="X7" s="125"/>
      <c r="Y7" s="125">
        <v>6.0937126069999996</v>
      </c>
      <c r="Z7" s="150">
        <v>5.0217677425886791</v>
      </c>
    </row>
    <row r="8" spans="1:27">
      <c r="A8" s="125">
        <v>5</v>
      </c>
      <c r="B8" s="125">
        <v>6.08</v>
      </c>
      <c r="C8" s="125">
        <v>23.04</v>
      </c>
      <c r="D8" s="125">
        <v>71.25</v>
      </c>
      <c r="E8" s="125">
        <v>94.6</v>
      </c>
      <c r="F8" s="125">
        <v>68.88</v>
      </c>
      <c r="G8" s="125"/>
      <c r="H8" s="125"/>
      <c r="I8" s="151">
        <v>45.2</v>
      </c>
      <c r="J8" s="125"/>
      <c r="K8" s="125">
        <v>52.52</v>
      </c>
      <c r="L8" s="125">
        <v>69.44</v>
      </c>
      <c r="M8" s="150">
        <v>73.857142857142861</v>
      </c>
      <c r="N8" s="125"/>
      <c r="O8" s="125">
        <v>2.2744376594373099</v>
      </c>
      <c r="P8" s="125">
        <v>5.3313788085259892</v>
      </c>
      <c r="Q8" s="125">
        <v>7.9452952991883414</v>
      </c>
      <c r="R8" s="125">
        <v>6.3874877690685246</v>
      </c>
      <c r="S8" s="125">
        <v>6.6202517575492053</v>
      </c>
      <c r="T8" s="125"/>
      <c r="U8" s="125"/>
      <c r="V8" s="151">
        <v>5.2668780000000002</v>
      </c>
      <c r="W8" s="125"/>
      <c r="X8" s="125">
        <v>7.5888339030000003</v>
      </c>
      <c r="Y8" s="125">
        <v>6.9265383370000002</v>
      </c>
      <c r="Z8" s="150">
        <v>4.2997249974878162</v>
      </c>
    </row>
    <row r="9" spans="1:27">
      <c r="A9" s="125">
        <v>6</v>
      </c>
      <c r="B9" s="125">
        <v>28.88</v>
      </c>
      <c r="C9" s="125">
        <v>30.08</v>
      </c>
      <c r="D9" s="125">
        <v>27.708333333333332</v>
      </c>
      <c r="E9" s="125">
        <v>28.16</v>
      </c>
      <c r="F9" s="125">
        <v>24.72</v>
      </c>
      <c r="G9" s="125"/>
      <c r="H9" s="125"/>
      <c r="I9" s="125">
        <v>16.399999999999999</v>
      </c>
      <c r="J9" s="125"/>
      <c r="K9" s="125">
        <v>18.36</v>
      </c>
      <c r="L9" s="125">
        <v>11</v>
      </c>
      <c r="M9" s="150">
        <v>15.171428571428571</v>
      </c>
      <c r="N9" s="125"/>
      <c r="O9" s="125">
        <v>5.7120690938864991</v>
      </c>
      <c r="P9" s="125">
        <v>6.0769839010263418</v>
      </c>
      <c r="Q9" s="125">
        <v>3.7190652395512842</v>
      </c>
      <c r="R9" s="125">
        <v>4.6764231345477425</v>
      </c>
      <c r="S9" s="125">
        <v>4.6070670351826513</v>
      </c>
      <c r="T9" s="125"/>
      <c r="U9" s="125"/>
      <c r="V9" s="125">
        <v>5.4074023340000004</v>
      </c>
      <c r="W9" s="125"/>
      <c r="X9" s="125">
        <v>3.7814811910000001</v>
      </c>
      <c r="Y9" s="125">
        <v>1.9364916729999999</v>
      </c>
      <c r="Z9" s="150">
        <v>2.7584814097389074</v>
      </c>
    </row>
    <row r="10" spans="1:27">
      <c r="A10" s="125">
        <v>7</v>
      </c>
      <c r="B10" s="125">
        <v>28.08</v>
      </c>
      <c r="C10" s="125">
        <v>15.2</v>
      </c>
      <c r="D10" s="125">
        <v>20.041666666666668</v>
      </c>
      <c r="E10" s="125">
        <v>30.76</v>
      </c>
      <c r="F10" s="125">
        <v>27.64</v>
      </c>
      <c r="G10" s="125"/>
      <c r="H10" s="125"/>
      <c r="I10" s="125"/>
      <c r="J10" s="125"/>
      <c r="K10" s="125">
        <v>76.400000000000006</v>
      </c>
      <c r="L10" s="125">
        <v>57.2</v>
      </c>
      <c r="M10" s="150">
        <v>76.400000000000006</v>
      </c>
      <c r="N10" s="125"/>
      <c r="O10" s="125">
        <v>5.9729724593371429</v>
      </c>
      <c r="P10" s="125">
        <v>3.324655370611115</v>
      </c>
      <c r="Q10" s="125">
        <v>5.3169401024593181</v>
      </c>
      <c r="R10" s="125">
        <v>5.725754680971467</v>
      </c>
      <c r="S10" s="125">
        <v>4.7651093026988018</v>
      </c>
      <c r="T10" s="125"/>
      <c r="U10" s="125"/>
      <c r="V10" s="125"/>
      <c r="W10" s="125"/>
      <c r="X10" s="125">
        <v>7.0342021580000003</v>
      </c>
      <c r="Y10" s="125">
        <v>5.7131427429999997</v>
      </c>
      <c r="Z10" s="150">
        <v>4.4213386314687142</v>
      </c>
    </row>
    <row r="11" spans="1:27">
      <c r="A11" s="125">
        <v>8</v>
      </c>
      <c r="B11" s="125"/>
      <c r="C11" s="125"/>
      <c r="D11" s="125"/>
      <c r="E11" s="125"/>
      <c r="F11" s="125"/>
      <c r="G11" s="125"/>
      <c r="H11" s="125"/>
      <c r="I11" s="125">
        <v>27.529411764705884</v>
      </c>
      <c r="J11" s="125"/>
      <c r="K11" s="125">
        <v>88.6</v>
      </c>
      <c r="L11" s="125">
        <v>66.040000000000006</v>
      </c>
      <c r="M11" s="150">
        <v>93.24</v>
      </c>
      <c r="N11" s="125"/>
      <c r="O11" s="125"/>
      <c r="P11" s="125"/>
      <c r="Q11" s="125"/>
      <c r="R11" s="125"/>
      <c r="S11" s="125"/>
      <c r="T11" s="125"/>
      <c r="U11" s="125"/>
      <c r="V11" s="125">
        <v>6.5085450890000001</v>
      </c>
      <c r="W11" s="125"/>
      <c r="X11" s="125">
        <v>3.7938546799999999</v>
      </c>
      <c r="Y11" s="125">
        <v>5.8493532410000002</v>
      </c>
      <c r="Z11" s="150">
        <v>3.2640874171300411</v>
      </c>
    </row>
    <row r="12" spans="1:27">
      <c r="A12" s="51" t="s">
        <v>199</v>
      </c>
      <c r="B12" s="125"/>
      <c r="C12" s="125"/>
      <c r="D12" s="125">
        <v>22.458333333333332</v>
      </c>
      <c r="E12" s="125">
        <v>21.6</v>
      </c>
      <c r="F12" s="125">
        <v>3.24</v>
      </c>
      <c r="G12" s="125"/>
      <c r="H12" s="125"/>
      <c r="I12" s="125">
        <v>0.32</v>
      </c>
      <c r="J12" s="125">
        <v>1.1666666670000001</v>
      </c>
      <c r="K12" s="125">
        <v>17.8</v>
      </c>
      <c r="L12" s="125">
        <v>13.36</v>
      </c>
      <c r="M12" s="150">
        <v>27.631578947368421</v>
      </c>
      <c r="N12" s="125"/>
      <c r="O12" s="125"/>
      <c r="P12" s="125"/>
      <c r="Q12" s="125">
        <v>5.8228619783022078</v>
      </c>
      <c r="R12" s="125">
        <v>7.5868306953562641</v>
      </c>
      <c r="S12" s="125">
        <v>1.3580378001611981</v>
      </c>
      <c r="T12" s="125"/>
      <c r="U12" s="125"/>
      <c r="V12" s="125">
        <v>0.28118795611950853</v>
      </c>
      <c r="W12" s="125">
        <v>0.54728137899999996</v>
      </c>
      <c r="X12" s="125">
        <v>4.9166384179999998</v>
      </c>
      <c r="Y12" s="125">
        <v>3.5032746590000001</v>
      </c>
      <c r="Z12" s="179">
        <v>4.7390543277366843</v>
      </c>
    </row>
    <row r="13" spans="1:27">
      <c r="A13" s="51" t="s">
        <v>200</v>
      </c>
      <c r="B13" s="125"/>
      <c r="C13" s="125"/>
      <c r="D13" s="125">
        <v>3.125</v>
      </c>
      <c r="E13" s="125">
        <v>8.76</v>
      </c>
      <c r="F13" s="125">
        <v>2.76</v>
      </c>
      <c r="G13" s="125">
        <v>17.8</v>
      </c>
      <c r="H13" s="125">
        <v>19.72</v>
      </c>
      <c r="I13" s="125">
        <v>10.96</v>
      </c>
      <c r="J13" s="125">
        <v>11.947368421052632</v>
      </c>
      <c r="K13" s="125">
        <v>44.44</v>
      </c>
      <c r="L13" s="125">
        <v>71.16</v>
      </c>
      <c r="M13" s="150">
        <v>76.184210526315795</v>
      </c>
      <c r="O13" s="125"/>
      <c r="P13" s="125"/>
      <c r="Q13" s="125">
        <v>1.5630614933149809</v>
      </c>
      <c r="R13" s="125">
        <v>3.818062335792856</v>
      </c>
      <c r="S13" s="125">
        <v>0.66653331999733267</v>
      </c>
      <c r="T13" s="125">
        <v>4.9494107393372264</v>
      </c>
      <c r="U13" s="125">
        <v>5.0785562252803045</v>
      </c>
      <c r="V13" s="125">
        <v>5.2187099299858897</v>
      </c>
      <c r="W13" s="125">
        <v>5.9301359830000004</v>
      </c>
      <c r="X13" s="125">
        <v>7.2378818264277651</v>
      </c>
      <c r="Y13" s="125">
        <v>4.8151427809999996</v>
      </c>
      <c r="Z13" s="179">
        <v>3.9421231152750194</v>
      </c>
      <c r="AA13" s="150"/>
    </row>
    <row r="14" spans="1:27" s="172" customFormat="1">
      <c r="A14" s="151" t="s">
        <v>505</v>
      </c>
      <c r="B14" s="172">
        <f>AVERAGE(B4:B13)</f>
        <v>18.239999999999998</v>
      </c>
      <c r="C14" s="186">
        <f t="shared" ref="C14:Z14" si="0">AVERAGE(C4:C13)</f>
        <v>17.177142857142858</v>
      </c>
      <c r="D14" s="186">
        <f t="shared" si="0"/>
        <v>20.640740740740743</v>
      </c>
      <c r="E14" s="186">
        <f t="shared" si="0"/>
        <v>29.328888888888887</v>
      </c>
      <c r="F14" s="186">
        <f t="shared" si="0"/>
        <v>23.22666666666667</v>
      </c>
      <c r="G14" s="186">
        <f t="shared" si="0"/>
        <v>17.8</v>
      </c>
      <c r="H14" s="186">
        <f t="shared" si="0"/>
        <v>19.72</v>
      </c>
      <c r="I14" s="186">
        <f t="shared" si="0"/>
        <v>19.663267973856208</v>
      </c>
      <c r="J14" s="186">
        <f t="shared" si="0"/>
        <v>26.772584795388305</v>
      </c>
      <c r="K14" s="186">
        <f t="shared" si="0"/>
        <v>46.164999999999999</v>
      </c>
      <c r="L14" s="186">
        <f t="shared" si="0"/>
        <v>38.177777777777777</v>
      </c>
      <c r="M14" s="186">
        <f t="shared" si="0"/>
        <v>53.495087719298247</v>
      </c>
      <c r="N14" s="186"/>
      <c r="O14" s="186">
        <f t="shared" si="0"/>
        <v>4.8994677016381365</v>
      </c>
      <c r="P14" s="186">
        <f t="shared" si="0"/>
        <v>4.8472935381132078</v>
      </c>
      <c r="Q14" s="186">
        <f t="shared" si="0"/>
        <v>4.4672777893583788</v>
      </c>
      <c r="R14" s="186">
        <f t="shared" si="0"/>
        <v>5.0682974484327792</v>
      </c>
      <c r="S14" s="186">
        <f t="shared" si="0"/>
        <v>4.2722628923220638</v>
      </c>
      <c r="T14" s="186">
        <f t="shared" si="0"/>
        <v>4.9494107393372264</v>
      </c>
      <c r="U14" s="186">
        <f t="shared" si="0"/>
        <v>5.0785562252803045</v>
      </c>
      <c r="V14" s="186">
        <f t="shared" si="0"/>
        <v>4.8505336364561558</v>
      </c>
      <c r="W14" s="186">
        <f t="shared" si="0"/>
        <v>4.4697900904000001</v>
      </c>
      <c r="X14" s="186">
        <f t="shared" si="0"/>
        <v>5.9060786654284705</v>
      </c>
      <c r="Y14" s="186">
        <f t="shared" si="0"/>
        <v>4.6388347964444439</v>
      </c>
      <c r="Z14" s="186">
        <f t="shared" si="0"/>
        <v>4.3820506779111472</v>
      </c>
    </row>
    <row r="15" spans="1:27" s="172" customFormat="1">
      <c r="A15" s="151" t="s">
        <v>342</v>
      </c>
    </row>
    <row r="16" spans="1:27" s="172" customFormat="1"/>
    <row r="17" spans="1:26" s="172" customFormat="1"/>
    <row r="18" spans="1:26" s="172" customFormat="1"/>
    <row r="19" spans="1:26" s="172" customFormat="1"/>
    <row r="20" spans="1:26" s="172" customFormat="1"/>
    <row r="21" spans="1:26" s="172" customFormat="1"/>
    <row r="22" spans="1:26" s="172" customFormat="1"/>
    <row r="23" spans="1:26" s="172" customFormat="1"/>
    <row r="24" spans="1:26" s="172" customFormat="1"/>
    <row r="25" spans="1:26" s="172" customFormat="1"/>
    <row r="26" spans="1:26" s="172" customFormat="1"/>
    <row r="27" spans="1:26" s="172" customFormat="1"/>
    <row r="28" spans="1:26">
      <c r="A28" s="125"/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</row>
    <row r="29" spans="1:26">
      <c r="A29" s="125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</row>
    <row r="30" spans="1:26">
      <c r="A30" s="125"/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</row>
    <row r="31" spans="1:26">
      <c r="A31" s="125"/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</row>
    <row r="32" spans="1:26">
      <c r="A32" s="125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</row>
    <row r="33" spans="1:26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</row>
    <row r="34" spans="1:26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</row>
    <row r="35" spans="1:26">
      <c r="A35" s="125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</row>
    <row r="36" spans="1:26">
      <c r="A36" s="125"/>
      <c r="B36" s="125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</row>
    <row r="37" spans="1:26">
      <c r="A37" s="125"/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</row>
    <row r="38" spans="1:26">
      <c r="A38" s="125"/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</row>
    <row r="39" spans="1:26">
      <c r="A39" s="125"/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</row>
    <row r="40" spans="1:26">
      <c r="A40" s="125"/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</row>
    <row r="41" spans="1:26">
      <c r="A41" s="125"/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</row>
    <row r="42" spans="1:26">
      <c r="A42" s="125" t="s">
        <v>195</v>
      </c>
      <c r="B42" s="125"/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</row>
    <row r="43" spans="1:26">
      <c r="A43" s="125"/>
      <c r="B43" s="125"/>
      <c r="C43" s="125"/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</row>
    <row r="44" spans="1:26">
      <c r="A44" s="151"/>
      <c r="B44" s="125">
        <v>2008</v>
      </c>
      <c r="C44" s="125">
        <v>2009</v>
      </c>
      <c r="D44" s="125">
        <v>2010</v>
      </c>
      <c r="E44" s="125">
        <v>2011</v>
      </c>
      <c r="F44" s="125">
        <v>2012</v>
      </c>
      <c r="G44" s="125">
        <v>2013</v>
      </c>
      <c r="H44" s="125">
        <v>2014</v>
      </c>
      <c r="I44" s="125">
        <v>2015</v>
      </c>
      <c r="J44" s="125">
        <v>2016</v>
      </c>
      <c r="K44" s="125">
        <v>2017</v>
      </c>
      <c r="L44" s="125">
        <v>2018</v>
      </c>
      <c r="M44" s="125">
        <v>2019</v>
      </c>
      <c r="N44" s="125"/>
      <c r="O44" s="125" t="s">
        <v>141</v>
      </c>
      <c r="P44" s="125" t="s">
        <v>142</v>
      </c>
      <c r="Q44" s="125" t="s">
        <v>196</v>
      </c>
      <c r="R44" s="125" t="s">
        <v>197</v>
      </c>
      <c r="S44" s="125" t="s">
        <v>241</v>
      </c>
      <c r="T44" s="125" t="s">
        <v>349</v>
      </c>
      <c r="U44" s="125" t="s">
        <v>350</v>
      </c>
      <c r="V44" s="125" t="s">
        <v>351</v>
      </c>
      <c r="W44" s="125" t="s">
        <v>352</v>
      </c>
      <c r="X44" s="125" t="s">
        <v>353</v>
      </c>
      <c r="Y44" s="125" t="s">
        <v>354</v>
      </c>
      <c r="Z44" s="125" t="s">
        <v>355</v>
      </c>
    </row>
    <row r="45" spans="1:26">
      <c r="A45" s="125">
        <v>1</v>
      </c>
      <c r="B45" s="125">
        <v>155.28</v>
      </c>
      <c r="C45" s="125">
        <v>120.2</v>
      </c>
      <c r="D45" s="125">
        <v>111.28</v>
      </c>
      <c r="E45" s="125">
        <v>104.4</v>
      </c>
      <c r="F45" s="125">
        <v>94.68</v>
      </c>
      <c r="G45" s="125"/>
      <c r="H45" s="125"/>
      <c r="I45" s="125">
        <v>69.64</v>
      </c>
      <c r="J45" s="125">
        <v>76.52</v>
      </c>
      <c r="K45" s="125">
        <v>79.92</v>
      </c>
      <c r="L45" s="125">
        <v>77.88</v>
      </c>
      <c r="M45" s="150">
        <v>68.028571428571425</v>
      </c>
      <c r="N45" s="125"/>
      <c r="O45" s="125">
        <v>10.024722772559185</v>
      </c>
      <c r="P45" s="125">
        <v>8.2935718079325333</v>
      </c>
      <c r="Q45" s="125">
        <v>6.7814747658602972</v>
      </c>
      <c r="R45" s="125">
        <v>6.9768665363948781</v>
      </c>
      <c r="S45" s="125">
        <v>6.3250085638940714</v>
      </c>
      <c r="T45" s="125"/>
      <c r="U45" s="125"/>
      <c r="V45" s="125">
        <v>7.0973891910000004</v>
      </c>
      <c r="W45" s="125">
        <v>8.0775656399999995</v>
      </c>
      <c r="X45" s="125">
        <v>9.5956448454494172</v>
      </c>
      <c r="Y45" s="125">
        <v>4.3194598429999997</v>
      </c>
      <c r="Z45" s="150">
        <v>5.8369276070168805</v>
      </c>
    </row>
    <row r="46" spans="1:26">
      <c r="A46" s="125">
        <v>2</v>
      </c>
      <c r="B46" s="125">
        <v>102.88</v>
      </c>
      <c r="C46" s="125">
        <v>97.64</v>
      </c>
      <c r="D46" s="125">
        <v>104.75</v>
      </c>
      <c r="E46" s="125">
        <v>99.12</v>
      </c>
      <c r="F46" s="125">
        <v>86.52</v>
      </c>
      <c r="G46" s="125"/>
      <c r="H46" s="125"/>
      <c r="I46" s="125">
        <v>42.8</v>
      </c>
      <c r="J46" s="125">
        <v>47.48</v>
      </c>
      <c r="K46" s="125">
        <v>41.28</v>
      </c>
      <c r="L46" s="125">
        <v>32.159999999999997</v>
      </c>
      <c r="M46" s="150">
        <v>51.342857142857142</v>
      </c>
      <c r="N46" s="125"/>
      <c r="O46" s="125">
        <v>5.0807873405605175</v>
      </c>
      <c r="P46" s="125">
        <v>4.4940256637748162</v>
      </c>
      <c r="Q46" s="125">
        <v>5.8799123773418085</v>
      </c>
      <c r="R46" s="125">
        <v>3.7194623267348765</v>
      </c>
      <c r="S46" s="125">
        <v>3.6538199189341531</v>
      </c>
      <c r="T46" s="125"/>
      <c r="U46" s="125"/>
      <c r="V46" s="125">
        <v>9.1607859919999992</v>
      </c>
      <c r="W46" s="125">
        <v>6.8019899050000001</v>
      </c>
      <c r="X46" s="125">
        <v>6.8433714889999999</v>
      </c>
      <c r="Y46" s="125">
        <v>4.4066918810000004</v>
      </c>
      <c r="Z46" s="150">
        <v>4.4694937688534626</v>
      </c>
    </row>
    <row r="47" spans="1:26">
      <c r="A47" s="125">
        <v>3</v>
      </c>
      <c r="B47" s="125">
        <v>109.08</v>
      </c>
      <c r="C47" s="125">
        <v>117.44</v>
      </c>
      <c r="D47" s="125">
        <v>123.45833333333333</v>
      </c>
      <c r="E47" s="125">
        <v>56.88</v>
      </c>
      <c r="F47" s="125">
        <v>85.12</v>
      </c>
      <c r="G47" s="125"/>
      <c r="H47" s="125"/>
      <c r="I47" s="151">
        <v>62.96</v>
      </c>
      <c r="J47" s="125">
        <v>0.16666666666666666</v>
      </c>
      <c r="K47" s="125"/>
      <c r="L47" s="125"/>
      <c r="M47" s="150"/>
      <c r="N47" s="125"/>
      <c r="O47" s="125">
        <v>7.9795405047325065</v>
      </c>
      <c r="P47" s="125">
        <v>5.8446784913001526</v>
      </c>
      <c r="Q47" s="125">
        <v>5.8869110421644262</v>
      </c>
      <c r="R47" s="125">
        <v>7.0112576142467713</v>
      </c>
      <c r="S47" s="125">
        <v>11.30889325560493</v>
      </c>
      <c r="T47" s="125"/>
      <c r="U47" s="125"/>
      <c r="V47" s="125">
        <v>7.6390400789999999</v>
      </c>
      <c r="W47" s="125"/>
      <c r="X47" s="125"/>
      <c r="Y47" s="125"/>
      <c r="Z47" s="150"/>
    </row>
    <row r="48" spans="1:26">
      <c r="A48" s="125">
        <v>4</v>
      </c>
      <c r="B48" s="125">
        <v>87.68</v>
      </c>
      <c r="C48" s="125">
        <v>112.96</v>
      </c>
      <c r="D48" s="125">
        <v>96.083333333333329</v>
      </c>
      <c r="E48" s="125">
        <v>91.12</v>
      </c>
      <c r="F48" s="125">
        <v>93.84</v>
      </c>
      <c r="G48" s="125"/>
      <c r="H48" s="125"/>
      <c r="I48" s="151">
        <v>78.400000000000006</v>
      </c>
      <c r="J48" s="125"/>
      <c r="K48" s="125"/>
      <c r="L48" s="125">
        <v>62.12</v>
      </c>
      <c r="M48" s="150">
        <v>53.085714285714289</v>
      </c>
      <c r="N48" s="125"/>
      <c r="O48" s="125">
        <v>7.5674125917207222</v>
      </c>
      <c r="P48" s="125">
        <v>7.3226771060862728</v>
      </c>
      <c r="Q48" s="125">
        <v>8.5613550047237403</v>
      </c>
      <c r="R48" s="125">
        <v>6.2362702528568059</v>
      </c>
      <c r="S48" s="125">
        <v>7.2163425639308425</v>
      </c>
      <c r="T48" s="125"/>
      <c r="U48" s="125"/>
      <c r="V48" s="151">
        <v>6.8244660000000001</v>
      </c>
      <c r="W48" s="125"/>
      <c r="X48" s="125"/>
      <c r="Y48" s="125">
        <v>7.1064102519999999</v>
      </c>
      <c r="Z48" s="150">
        <v>4.8956113820769858</v>
      </c>
    </row>
    <row r="49" spans="1:26">
      <c r="A49" s="125">
        <v>5</v>
      </c>
      <c r="B49" s="125">
        <v>88.32</v>
      </c>
      <c r="C49" s="125">
        <v>11.08</v>
      </c>
      <c r="D49" s="125">
        <v>1.75</v>
      </c>
      <c r="E49" s="125">
        <v>10.92</v>
      </c>
      <c r="F49" s="125">
        <v>7.76</v>
      </c>
      <c r="G49" s="125"/>
      <c r="H49" s="125"/>
      <c r="I49" s="151">
        <v>26.32</v>
      </c>
      <c r="J49" s="125"/>
      <c r="K49" s="125">
        <v>23.52</v>
      </c>
      <c r="L49" s="125">
        <v>15.44</v>
      </c>
      <c r="M49" s="150">
        <v>20.6</v>
      </c>
      <c r="N49" s="125"/>
      <c r="O49" s="125">
        <v>4.0219066788444184</v>
      </c>
      <c r="P49" s="125">
        <v>2.0206599581984763</v>
      </c>
      <c r="Q49" s="125">
        <v>0.69743318208862204</v>
      </c>
      <c r="R49" s="125">
        <v>3.7491865784460501</v>
      </c>
      <c r="S49" s="125">
        <v>2.2878519765637519</v>
      </c>
      <c r="T49" s="125"/>
      <c r="U49" s="125"/>
      <c r="V49" s="151">
        <v>4.7179520000000004</v>
      </c>
      <c r="W49" s="125"/>
      <c r="X49" s="125">
        <v>5.2185949579999997</v>
      </c>
      <c r="Y49" s="125">
        <v>3.782450705</v>
      </c>
      <c r="Z49" s="150">
        <v>4.2799513073488713</v>
      </c>
    </row>
    <row r="50" spans="1:26">
      <c r="A50" s="125">
        <v>6</v>
      </c>
      <c r="B50" s="125">
        <v>99.64</v>
      </c>
      <c r="C50" s="125">
        <v>115.16</v>
      </c>
      <c r="D50" s="125">
        <v>102.70833333333333</v>
      </c>
      <c r="E50" s="125">
        <v>87.36</v>
      </c>
      <c r="F50" s="125">
        <v>87.12</v>
      </c>
      <c r="G50" s="125"/>
      <c r="H50" s="125"/>
      <c r="I50" s="125">
        <v>95.56</v>
      </c>
      <c r="J50" s="125"/>
      <c r="K50" s="125">
        <v>81.72</v>
      </c>
      <c r="L50" s="125">
        <v>88.64</v>
      </c>
      <c r="M50" s="150">
        <v>88.057142857142864</v>
      </c>
      <c r="N50" s="125"/>
      <c r="O50" s="125">
        <v>5.1835894899191253</v>
      </c>
      <c r="P50" s="125">
        <v>4.5770004733813732</v>
      </c>
      <c r="Q50" s="125">
        <v>3.5861444147280297</v>
      </c>
      <c r="R50" s="125">
        <v>4.8476386003909173</v>
      </c>
      <c r="S50" s="125">
        <v>4.0744406569082203</v>
      </c>
      <c r="T50" s="125"/>
      <c r="U50" s="125"/>
      <c r="V50" s="151">
        <v>5.922015</v>
      </c>
      <c r="W50" s="125"/>
      <c r="X50" s="125">
        <v>4.0309304140000002</v>
      </c>
      <c r="Y50" s="125">
        <v>4.5247025680000004</v>
      </c>
      <c r="Z50" s="150">
        <v>2.9622109778932053</v>
      </c>
    </row>
    <row r="51" spans="1:26">
      <c r="A51" s="125">
        <v>7</v>
      </c>
      <c r="B51" s="125">
        <v>97.12</v>
      </c>
      <c r="C51" s="125">
        <v>109.08</v>
      </c>
      <c r="D51" s="125">
        <v>104.58333333333333</v>
      </c>
      <c r="E51" s="125">
        <v>84.96</v>
      </c>
      <c r="F51" s="125">
        <v>95.92</v>
      </c>
      <c r="G51" s="125"/>
      <c r="H51" s="125"/>
      <c r="I51" s="125"/>
      <c r="J51" s="125"/>
      <c r="K51" s="125">
        <v>10</v>
      </c>
      <c r="L51" s="125">
        <v>11.16</v>
      </c>
      <c r="M51" s="150">
        <v>14.571428571428571</v>
      </c>
      <c r="N51" s="125"/>
      <c r="O51" s="125">
        <v>4.8512266490033245</v>
      </c>
      <c r="P51" s="125">
        <v>3.64550865220937</v>
      </c>
      <c r="Q51" s="125">
        <v>5.517730533611247</v>
      </c>
      <c r="R51" s="125">
        <v>4.0928718523794494</v>
      </c>
      <c r="S51" s="125">
        <v>4.2922099979691888</v>
      </c>
      <c r="T51" s="125"/>
      <c r="U51" s="125"/>
      <c r="V51" s="125"/>
      <c r="W51" s="125"/>
      <c r="X51" s="125">
        <v>6.1873526920000002</v>
      </c>
      <c r="Y51" s="125">
        <v>4.4032866510000002</v>
      </c>
      <c r="Z51" s="150">
        <v>3.1511731080317871</v>
      </c>
    </row>
    <row r="52" spans="1:26">
      <c r="A52" s="125">
        <v>8</v>
      </c>
      <c r="B52" s="125"/>
      <c r="C52" s="125"/>
      <c r="D52" s="125"/>
      <c r="E52" s="125"/>
      <c r="F52" s="125"/>
      <c r="G52" s="125"/>
      <c r="H52" s="125"/>
      <c r="I52" s="151">
        <v>0.94117600000000001</v>
      </c>
      <c r="J52" s="125"/>
      <c r="K52" s="125">
        <v>6.44</v>
      </c>
      <c r="L52" s="125">
        <v>11.08</v>
      </c>
      <c r="M52" s="150">
        <v>5.32</v>
      </c>
      <c r="N52" s="125"/>
      <c r="O52" s="125"/>
      <c r="P52" s="125"/>
      <c r="Q52" s="125"/>
      <c r="R52" s="125"/>
      <c r="S52" s="125"/>
      <c r="T52" s="125"/>
      <c r="U52" s="125"/>
      <c r="V52" s="125">
        <v>0.824579163</v>
      </c>
      <c r="W52" s="125"/>
      <c r="X52" s="125">
        <v>2.2405951590000002</v>
      </c>
      <c r="Y52" s="125">
        <v>3.2403292010000002</v>
      </c>
      <c r="Z52" s="150">
        <v>2.3513967480343818</v>
      </c>
    </row>
    <row r="53" spans="1:26">
      <c r="A53" s="51" t="s">
        <v>199</v>
      </c>
      <c r="B53" s="125"/>
      <c r="C53" s="125"/>
      <c r="D53" s="125">
        <v>82.875</v>
      </c>
      <c r="E53" s="125">
        <v>75.48</v>
      </c>
      <c r="F53" s="125">
        <v>84.44</v>
      </c>
      <c r="G53" s="125"/>
      <c r="H53" s="125"/>
      <c r="I53" s="125">
        <v>64.56</v>
      </c>
      <c r="J53" s="125">
        <v>80.041666666666671</v>
      </c>
      <c r="K53" s="125">
        <v>68.2</v>
      </c>
      <c r="L53" s="125">
        <v>52.52</v>
      </c>
      <c r="M53" s="150">
        <v>58.973684210526315</v>
      </c>
      <c r="O53" s="125"/>
      <c r="P53" s="125"/>
      <c r="Q53" s="125">
        <v>5.5522265086088263</v>
      </c>
      <c r="R53" s="125">
        <v>8.1647861780534896</v>
      </c>
      <c r="S53" s="125">
        <v>4.0324020963523308</v>
      </c>
      <c r="T53" s="125"/>
      <c r="U53" s="125"/>
      <c r="V53" s="125">
        <v>4.3932068772898321</v>
      </c>
      <c r="W53" s="152">
        <v>4.0259480679999999</v>
      </c>
      <c r="X53" s="125">
        <v>6.6128662470000004</v>
      </c>
      <c r="Y53" s="125">
        <v>8.123857868</v>
      </c>
      <c r="Z53" s="150">
        <v>5.6199561666010114</v>
      </c>
    </row>
    <row r="54" spans="1:26" ht="15">
      <c r="A54" s="51" t="s">
        <v>200</v>
      </c>
      <c r="B54" s="125"/>
      <c r="C54" s="125"/>
      <c r="D54" s="125">
        <v>103.25</v>
      </c>
      <c r="E54" s="125">
        <v>115.32</v>
      </c>
      <c r="F54" s="125">
        <v>79.239999999999995</v>
      </c>
      <c r="G54" s="125">
        <v>30.88</v>
      </c>
      <c r="H54" s="125">
        <v>38.28</v>
      </c>
      <c r="I54" s="125">
        <v>45.36</v>
      </c>
      <c r="J54" s="152">
        <v>48.842105259999997</v>
      </c>
      <c r="K54" s="125">
        <v>3.44</v>
      </c>
      <c r="L54" s="125">
        <v>1.08</v>
      </c>
      <c r="M54" s="150">
        <v>2.3684210526315788</v>
      </c>
      <c r="N54" s="125"/>
      <c r="O54" s="125"/>
      <c r="P54" s="125"/>
      <c r="Q54" s="125">
        <v>2.1796572659712923</v>
      </c>
      <c r="R54" s="125">
        <v>3.1647643408843789</v>
      </c>
      <c r="S54" s="125">
        <v>6.1183548987180094</v>
      </c>
      <c r="T54" s="125">
        <v>7.8088240685351167</v>
      </c>
      <c r="U54" s="125">
        <v>8.7839854279999994</v>
      </c>
      <c r="V54" s="125">
        <v>6.3189872606296653</v>
      </c>
      <c r="W54" s="125">
        <v>8.5945934170000005</v>
      </c>
      <c r="X54" s="125">
        <v>2.1284423100000001</v>
      </c>
      <c r="Y54" s="153">
        <v>0.44691535399999999</v>
      </c>
      <c r="Z54" s="150">
        <v>0.93030306983901256</v>
      </c>
    </row>
    <row r="55" spans="1:26" s="172" customFormat="1">
      <c r="A55" s="151" t="s">
        <v>505</v>
      </c>
      <c r="B55" s="172">
        <f>AVERAGE(B45:B54)</f>
        <v>105.71428571428571</v>
      </c>
      <c r="C55" s="186">
        <f t="shared" ref="C55:Z55" si="1">AVERAGE(C45:C54)</f>
        <v>97.651428571428568</v>
      </c>
      <c r="D55" s="186">
        <f t="shared" si="1"/>
        <v>92.304259259259254</v>
      </c>
      <c r="E55" s="186">
        <f t="shared" si="1"/>
        <v>80.617777777777803</v>
      </c>
      <c r="F55" s="186">
        <f t="shared" si="1"/>
        <v>79.404444444444437</v>
      </c>
      <c r="G55" s="186">
        <f t="shared" si="1"/>
        <v>30.88</v>
      </c>
      <c r="H55" s="186">
        <f t="shared" si="1"/>
        <v>38.28</v>
      </c>
      <c r="I55" s="186">
        <f t="shared" si="1"/>
        <v>54.060130666666666</v>
      </c>
      <c r="J55" s="186">
        <f t="shared" si="1"/>
        <v>50.610087718666669</v>
      </c>
      <c r="K55" s="186">
        <f t="shared" si="1"/>
        <v>39.314999999999998</v>
      </c>
      <c r="L55" s="186">
        <f t="shared" si="1"/>
        <v>39.119999999999997</v>
      </c>
      <c r="M55" s="186">
        <f t="shared" si="1"/>
        <v>40.260868838763571</v>
      </c>
      <c r="N55" s="186"/>
      <c r="O55" s="186">
        <f t="shared" si="1"/>
        <v>6.3870265753342563</v>
      </c>
      <c r="P55" s="186">
        <f t="shared" si="1"/>
        <v>5.1711603075547137</v>
      </c>
      <c r="Q55" s="186">
        <f t="shared" si="1"/>
        <v>4.9603161216775886</v>
      </c>
      <c r="R55" s="186">
        <f t="shared" si="1"/>
        <v>5.3292338089319573</v>
      </c>
      <c r="S55" s="186">
        <f t="shared" si="1"/>
        <v>5.4788137698750559</v>
      </c>
      <c r="T55" s="186">
        <f t="shared" si="1"/>
        <v>7.8088240685351167</v>
      </c>
      <c r="U55" s="186">
        <f t="shared" si="1"/>
        <v>8.7839854279999994</v>
      </c>
      <c r="V55" s="186">
        <f t="shared" si="1"/>
        <v>5.8776023958799453</v>
      </c>
      <c r="W55" s="186">
        <f t="shared" si="1"/>
        <v>6.8750242574999998</v>
      </c>
      <c r="X55" s="186">
        <f t="shared" si="1"/>
        <v>5.357224764306177</v>
      </c>
      <c r="Y55" s="186">
        <f t="shared" si="1"/>
        <v>4.4837893692222224</v>
      </c>
      <c r="Z55" s="186">
        <f t="shared" si="1"/>
        <v>3.8330026817439551</v>
      </c>
    </row>
    <row r="56" spans="1:26" s="172" customFormat="1"/>
    <row r="57" spans="1:26" s="172" customFormat="1"/>
    <row r="58" spans="1:26" s="172" customFormat="1"/>
    <row r="59" spans="1:26" s="172" customFormat="1"/>
    <row r="60" spans="1:26" s="172" customFormat="1"/>
    <row r="61" spans="1:26" s="172" customFormat="1"/>
    <row r="62" spans="1:26" s="172" customFormat="1"/>
    <row r="63" spans="1:26" s="172" customFormat="1"/>
    <row r="64" spans="1:26" s="172" customFormat="1"/>
    <row r="65" spans="1:26" s="172" customFormat="1"/>
    <row r="66" spans="1:26" s="172" customFormat="1"/>
    <row r="67" spans="1:26" s="172" customFormat="1"/>
    <row r="68" spans="1:26" s="172" customFormat="1"/>
    <row r="69" spans="1:26" s="172" customFormat="1"/>
    <row r="70" spans="1:26" s="172" customFormat="1"/>
    <row r="71" spans="1:26" s="172" customFormat="1"/>
    <row r="72" spans="1:26">
      <c r="A72" s="125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</row>
    <row r="73" spans="1:26">
      <c r="A73" s="125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5"/>
    </row>
    <row r="74" spans="1:26">
      <c r="A74" s="125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</row>
    <row r="75" spans="1:26">
      <c r="A75" s="125"/>
      <c r="B75" s="125"/>
      <c r="C75" s="125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</row>
    <row r="76" spans="1:26">
      <c r="A76" s="125"/>
      <c r="B76" s="125"/>
      <c r="C76" s="125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</row>
    <row r="77" spans="1:26">
      <c r="A77" s="172"/>
      <c r="B77" s="125"/>
      <c r="C77" s="125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5"/>
    </row>
    <row r="78" spans="1:26">
      <c r="A78" s="125"/>
      <c r="B78" s="125"/>
      <c r="C78" s="125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</row>
    <row r="79" spans="1:26">
      <c r="A79" s="125"/>
      <c r="B79" s="125"/>
      <c r="C79" s="125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</row>
    <row r="80" spans="1:26">
      <c r="A80" s="125"/>
      <c r="B80" s="125"/>
      <c r="C80" s="125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</row>
    <row r="81" spans="1:26">
      <c r="A81" s="125"/>
      <c r="B81" s="125"/>
      <c r="C81" s="125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</row>
    <row r="82" spans="1:26">
      <c r="A82" s="125"/>
      <c r="B82" s="125"/>
      <c r="C82" s="125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</row>
    <row r="83" spans="1:26">
      <c r="A83" s="125"/>
      <c r="B83" s="125"/>
      <c r="C83" s="125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</row>
    <row r="84" spans="1:26">
      <c r="A84" s="125"/>
      <c r="B84" s="125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</row>
    <row r="85" spans="1:26">
      <c r="A85" s="125"/>
      <c r="B85" s="125"/>
      <c r="C85" s="125"/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</row>
    <row r="86" spans="1:26">
      <c r="A86" s="125"/>
      <c r="B86" s="125"/>
      <c r="C86" s="125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</row>
    <row r="87" spans="1:26">
      <c r="A87" s="125"/>
      <c r="B87" s="125"/>
      <c r="C87" s="125"/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</row>
    <row r="88" spans="1:26">
      <c r="A88" s="125"/>
      <c r="B88" s="125"/>
      <c r="C88" s="125"/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</row>
    <row r="89" spans="1:26">
      <c r="A89" s="125" t="s">
        <v>198</v>
      </c>
      <c r="B89" s="125"/>
      <c r="C89" s="125"/>
      <c r="D89" s="125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</row>
    <row r="90" spans="1:26">
      <c r="A90" s="125"/>
      <c r="B90" s="125">
        <v>2008</v>
      </c>
      <c r="C90" s="125">
        <v>2009</v>
      </c>
      <c r="D90" s="125">
        <v>2010</v>
      </c>
      <c r="E90" s="125">
        <v>2011</v>
      </c>
      <c r="F90" s="125">
        <v>2012</v>
      </c>
      <c r="G90" s="125">
        <v>2013</v>
      </c>
      <c r="H90" s="125">
        <v>2014</v>
      </c>
      <c r="I90" s="125">
        <v>2015</v>
      </c>
      <c r="J90" s="125">
        <v>2016</v>
      </c>
      <c r="K90" s="125">
        <v>2017</v>
      </c>
      <c r="L90" s="125">
        <v>2018</v>
      </c>
      <c r="M90" s="125">
        <v>2019</v>
      </c>
      <c r="N90" s="125"/>
      <c r="O90" s="125" t="s">
        <v>141</v>
      </c>
      <c r="P90" s="125" t="s">
        <v>142</v>
      </c>
      <c r="Q90" s="125" t="s">
        <v>196</v>
      </c>
      <c r="R90" s="125" t="s">
        <v>197</v>
      </c>
      <c r="S90" s="125" t="s">
        <v>241</v>
      </c>
      <c r="T90" s="125" t="s">
        <v>349</v>
      </c>
      <c r="U90" s="125" t="s">
        <v>350</v>
      </c>
      <c r="V90" s="125" t="s">
        <v>351</v>
      </c>
      <c r="W90" s="125" t="s">
        <v>352</v>
      </c>
      <c r="X90" s="125" t="s">
        <v>353</v>
      </c>
      <c r="Y90" s="125" t="s">
        <v>354</v>
      </c>
      <c r="Z90" s="125" t="s">
        <v>355</v>
      </c>
    </row>
    <row r="91" spans="1:26">
      <c r="A91" s="125">
        <v>1</v>
      </c>
      <c r="B91" s="125">
        <v>15.72</v>
      </c>
      <c r="C91" s="125">
        <v>36.44</v>
      </c>
      <c r="D91" s="125">
        <v>17.399999999999999</v>
      </c>
      <c r="E91" s="125">
        <v>19.96</v>
      </c>
      <c r="F91" s="125">
        <v>20.8</v>
      </c>
      <c r="G91" s="125"/>
      <c r="H91" s="125"/>
      <c r="I91" s="125">
        <v>37.4</v>
      </c>
      <c r="J91" s="125">
        <v>40.799999999999997</v>
      </c>
      <c r="K91" s="125">
        <v>6.36</v>
      </c>
      <c r="L91" s="125">
        <v>22</v>
      </c>
      <c r="M91" s="150">
        <v>3.7714285714285714</v>
      </c>
      <c r="N91" s="125"/>
      <c r="O91" s="125">
        <v>3.9202550937407126</v>
      </c>
      <c r="P91" s="125">
        <v>6.4611866815108616</v>
      </c>
      <c r="Q91" s="125">
        <v>5.1649459500237427</v>
      </c>
      <c r="R91" s="125">
        <v>5.2020765084723619</v>
      </c>
      <c r="S91" s="125">
        <v>4.5423929082955095</v>
      </c>
      <c r="T91" s="125"/>
      <c r="U91" s="125"/>
      <c r="V91" s="125">
        <v>5.7454329690000003</v>
      </c>
      <c r="W91" s="152">
        <v>5.4972720510000004</v>
      </c>
      <c r="X91" s="125">
        <v>2.3465435569999999</v>
      </c>
      <c r="Y91" s="125">
        <v>3.4746702479999998</v>
      </c>
      <c r="Z91" s="150">
        <v>1.1836140327556643</v>
      </c>
    </row>
    <row r="92" spans="1:26">
      <c r="A92" s="125">
        <v>2</v>
      </c>
      <c r="B92" s="125">
        <v>28.04</v>
      </c>
      <c r="C92" s="125">
        <v>18.36</v>
      </c>
      <c r="D92" s="125">
        <v>3.5833333333333335</v>
      </c>
      <c r="E92" s="125">
        <v>1</v>
      </c>
      <c r="F92" s="125">
        <v>8.8800000000000008</v>
      </c>
      <c r="G92" s="125"/>
      <c r="H92" s="125"/>
      <c r="I92" s="125">
        <v>62.24</v>
      </c>
      <c r="J92" s="125">
        <v>33.6</v>
      </c>
      <c r="K92" s="125">
        <v>24.16</v>
      </c>
      <c r="L92" s="125">
        <v>23.32</v>
      </c>
      <c r="M92" s="150">
        <v>10.485714285714286</v>
      </c>
      <c r="N92" s="125"/>
      <c r="O92" s="125">
        <v>3.3198795158860812</v>
      </c>
      <c r="P92" s="125">
        <v>4.4150802182217861</v>
      </c>
      <c r="Q92" s="125">
        <v>0.94392924282434298</v>
      </c>
      <c r="R92" s="125">
        <v>0.28867513459481292</v>
      </c>
      <c r="S92" s="125">
        <v>2.1635772846530505</v>
      </c>
      <c r="T92" s="125"/>
      <c r="U92" s="125"/>
      <c r="V92" s="125">
        <v>9.371815904</v>
      </c>
      <c r="W92" s="125">
        <v>6.3195463969999999</v>
      </c>
      <c r="X92" s="125">
        <v>5.8133983176795994</v>
      </c>
      <c r="Y92" s="125">
        <v>2.3809801899999998</v>
      </c>
      <c r="Z92" s="150">
        <v>2.8593783028460416</v>
      </c>
    </row>
    <row r="93" spans="1:26">
      <c r="A93" s="125">
        <v>3</v>
      </c>
      <c r="B93" s="125">
        <v>40.32</v>
      </c>
      <c r="C93" s="125">
        <v>17.079999999999998</v>
      </c>
      <c r="D93" s="125">
        <v>15.958333333333334</v>
      </c>
      <c r="E93" s="125">
        <v>39.880000000000003</v>
      </c>
      <c r="F93" s="125">
        <v>56.52</v>
      </c>
      <c r="G93" s="125"/>
      <c r="H93" s="125"/>
      <c r="I93" s="125">
        <v>50.16</v>
      </c>
      <c r="J93" s="125">
        <v>20.222222219999999</v>
      </c>
      <c r="K93" s="125"/>
      <c r="L93" s="125"/>
      <c r="M93" s="150"/>
      <c r="N93" s="125"/>
      <c r="O93" s="125">
        <v>4.2718926328580249</v>
      </c>
      <c r="P93" s="125">
        <v>3.2710446853158905</v>
      </c>
      <c r="Q93" s="125">
        <v>3.2142567190625346</v>
      </c>
      <c r="R93" s="125">
        <v>7.162243596341396</v>
      </c>
      <c r="S93" s="125">
        <v>7.3112060108666981</v>
      </c>
      <c r="T93" s="125"/>
      <c r="U93" s="125"/>
      <c r="V93" s="125">
        <v>6.0475008609999996</v>
      </c>
      <c r="W93" s="125">
        <v>5.2071817899999999</v>
      </c>
      <c r="X93" s="125"/>
      <c r="Y93" s="125"/>
      <c r="Z93" s="150"/>
    </row>
    <row r="94" spans="1:26">
      <c r="A94" s="125">
        <v>4</v>
      </c>
      <c r="B94" s="125">
        <v>3.36</v>
      </c>
      <c r="C94" s="125">
        <v>9.48</v>
      </c>
      <c r="D94" s="125">
        <v>7.625</v>
      </c>
      <c r="E94" s="125">
        <v>2.2000000000000002</v>
      </c>
      <c r="F94" s="125">
        <v>1.6</v>
      </c>
      <c r="G94" s="125"/>
      <c r="H94" s="125"/>
      <c r="I94" s="151">
        <v>21.08</v>
      </c>
      <c r="J94" s="125"/>
      <c r="K94" s="125"/>
      <c r="L94" s="125">
        <v>18.2</v>
      </c>
      <c r="M94" s="150">
        <v>13.314285714285713</v>
      </c>
      <c r="N94" s="125"/>
      <c r="O94" s="125">
        <v>1.2869602428461675</v>
      </c>
      <c r="P94" s="125">
        <v>2.2136847110643378</v>
      </c>
      <c r="Q94" s="125">
        <v>4.2968696475592489</v>
      </c>
      <c r="R94" s="125">
        <v>0.35590260840104371</v>
      </c>
      <c r="S94" s="125">
        <v>0.67330032922413863</v>
      </c>
      <c r="T94" s="125"/>
      <c r="U94" s="125"/>
      <c r="V94" s="151">
        <v>6.7248099999999997</v>
      </c>
      <c r="W94" s="125"/>
      <c r="X94" s="125"/>
      <c r="Y94" s="125">
        <v>2.5265259420000001</v>
      </c>
      <c r="Z94" s="150">
        <v>3.0930111663507032</v>
      </c>
    </row>
    <row r="95" spans="1:26">
      <c r="A95" s="125">
        <v>5</v>
      </c>
      <c r="B95" s="125">
        <v>15.64</v>
      </c>
      <c r="C95" s="125">
        <v>88.08</v>
      </c>
      <c r="D95" s="125">
        <v>46.041666666666664</v>
      </c>
      <c r="E95" s="125">
        <v>71.48</v>
      </c>
      <c r="F95" s="125">
        <v>40.44</v>
      </c>
      <c r="G95" s="125"/>
      <c r="H95" s="125"/>
      <c r="I95" s="125">
        <v>38.68</v>
      </c>
      <c r="J95" s="125"/>
      <c r="K95" s="125">
        <v>25.24</v>
      </c>
      <c r="L95" s="125">
        <v>39.96</v>
      </c>
      <c r="M95" s="150">
        <v>9.1142857142857139</v>
      </c>
      <c r="N95" s="125"/>
      <c r="O95" s="125">
        <v>4.0738515764159438</v>
      </c>
      <c r="P95" s="125">
        <v>3.6317672465802824</v>
      </c>
      <c r="Q95" s="125">
        <v>6.4898134133499275</v>
      </c>
      <c r="R95" s="125">
        <v>4.9960384305967871</v>
      </c>
      <c r="S95" s="125">
        <v>8.6633480825833153</v>
      </c>
      <c r="T95" s="125"/>
      <c r="U95" s="125"/>
      <c r="V95" s="125">
        <v>5.6186356589999997</v>
      </c>
      <c r="W95" s="125"/>
      <c r="X95" s="125">
        <v>4.8615086820000002</v>
      </c>
      <c r="Y95" s="125">
        <v>5.6537539150000002</v>
      </c>
      <c r="Z95" s="150">
        <v>2.6036354801786206</v>
      </c>
    </row>
    <row r="96" spans="1:26">
      <c r="A96" s="125">
        <v>6</v>
      </c>
      <c r="B96" s="125">
        <v>7.04</v>
      </c>
      <c r="C96" s="125">
        <v>7.48</v>
      </c>
      <c r="D96" s="125">
        <v>0</v>
      </c>
      <c r="E96" s="125">
        <v>24.48</v>
      </c>
      <c r="F96" s="125">
        <v>20.36</v>
      </c>
      <c r="G96" s="125"/>
      <c r="H96" s="125"/>
      <c r="I96" s="125">
        <v>41.64</v>
      </c>
      <c r="J96" s="125"/>
      <c r="K96" s="125">
        <v>0.8</v>
      </c>
      <c r="L96" s="125">
        <v>27.56</v>
      </c>
      <c r="M96" s="150">
        <v>3.1142857142857143</v>
      </c>
      <c r="N96" s="125"/>
      <c r="O96" s="125">
        <v>2.7859648238985359</v>
      </c>
      <c r="P96" s="125">
        <v>2.1323852059763189</v>
      </c>
      <c r="Q96" s="125">
        <v>0</v>
      </c>
      <c r="R96" s="125">
        <v>7.3919145016700512</v>
      </c>
      <c r="S96" s="125">
        <v>7.2562341013319953</v>
      </c>
      <c r="T96" s="125"/>
      <c r="U96" s="125"/>
      <c r="V96" s="151">
        <v>4.1363750000000001</v>
      </c>
      <c r="W96" s="125"/>
      <c r="X96" s="125">
        <v>0.47258156299999998</v>
      </c>
      <c r="Y96" s="125">
        <v>2.0881251559999998</v>
      </c>
      <c r="Z96" s="150">
        <v>1.1350028801982488</v>
      </c>
    </row>
    <row r="97" spans="1:26">
      <c r="A97" s="125">
        <v>7</v>
      </c>
      <c r="B97" s="125">
        <v>4.24</v>
      </c>
      <c r="C97" s="125">
        <v>4.68</v>
      </c>
      <c r="D97" s="125">
        <v>1.75</v>
      </c>
      <c r="E97" s="125">
        <v>2.4</v>
      </c>
      <c r="F97" s="125">
        <v>4.3600000000000003</v>
      </c>
      <c r="G97" s="125"/>
      <c r="H97" s="125"/>
      <c r="I97" s="125"/>
      <c r="J97" s="125"/>
      <c r="K97" s="125">
        <v>23.72</v>
      </c>
      <c r="L97" s="125">
        <v>23.2</v>
      </c>
      <c r="M97" s="150">
        <v>10.228571428571428</v>
      </c>
      <c r="N97" s="125"/>
      <c r="O97" s="125">
        <v>2.1097235205906326</v>
      </c>
      <c r="P97" s="125">
        <v>0.84797798713567263</v>
      </c>
      <c r="Q97" s="125">
        <v>0.72793633261970525</v>
      </c>
      <c r="R97" s="125">
        <v>0.65574385243020006</v>
      </c>
      <c r="S97" s="125">
        <v>0.96588474122606027</v>
      </c>
      <c r="T97" s="125"/>
      <c r="U97" s="125"/>
      <c r="V97" s="125"/>
      <c r="W97" s="125"/>
      <c r="X97" s="125">
        <v>5.2020893240000001</v>
      </c>
      <c r="Y97" s="125">
        <v>4.3154760259999998</v>
      </c>
      <c r="Z97" s="150">
        <v>3.5435806296940151</v>
      </c>
    </row>
    <row r="98" spans="1:26">
      <c r="A98" s="125">
        <v>8</v>
      </c>
      <c r="B98" s="125"/>
      <c r="C98" s="125"/>
      <c r="D98" s="125"/>
      <c r="E98" s="125"/>
      <c r="F98" s="125"/>
      <c r="G98" s="125"/>
      <c r="H98" s="125"/>
      <c r="I98" s="125">
        <v>72.58823529</v>
      </c>
      <c r="J98" s="125"/>
      <c r="K98" s="125">
        <v>9.1999999999999993</v>
      </c>
      <c r="L98" s="125">
        <v>27.88</v>
      </c>
      <c r="M98" s="150">
        <v>2.52</v>
      </c>
      <c r="N98" s="125"/>
      <c r="O98" s="125"/>
      <c r="P98" s="125"/>
      <c r="Q98" s="125"/>
      <c r="R98" s="125"/>
      <c r="S98" s="125"/>
      <c r="T98" s="125"/>
      <c r="U98" s="125"/>
      <c r="V98" s="125">
        <v>6.4625953310000002</v>
      </c>
      <c r="W98" s="125"/>
      <c r="X98" s="125">
        <v>2.5768197449999999</v>
      </c>
      <c r="Y98" s="125">
        <v>3.7533629369999999</v>
      </c>
      <c r="Z98" s="150">
        <v>1.2466127280181527</v>
      </c>
    </row>
    <row r="99" spans="1:26">
      <c r="A99" s="51" t="s">
        <v>199</v>
      </c>
      <c r="B99" s="125"/>
      <c r="C99" s="125"/>
      <c r="D99" s="125">
        <v>7.375</v>
      </c>
      <c r="E99" s="125">
        <v>7.68</v>
      </c>
      <c r="F99" s="125">
        <v>13.56</v>
      </c>
      <c r="G99" s="125"/>
      <c r="H99" s="125"/>
      <c r="I99" s="125">
        <v>36.6</v>
      </c>
      <c r="J99" s="125">
        <v>21.833333329999999</v>
      </c>
      <c r="K99" s="125">
        <v>21.08</v>
      </c>
      <c r="L99" s="125">
        <v>39.880000000000003</v>
      </c>
      <c r="M99" s="150">
        <v>13.736842105263158</v>
      </c>
      <c r="O99" s="125"/>
      <c r="P99" s="125"/>
      <c r="Q99" s="125">
        <v>3.9639738606751616</v>
      </c>
      <c r="R99" s="125">
        <v>3.465890938849634</v>
      </c>
      <c r="S99" s="125">
        <v>3.3357058223610387</v>
      </c>
      <c r="T99" s="125"/>
      <c r="U99" s="125"/>
      <c r="V99" s="125">
        <v>4.5394566489999999</v>
      </c>
      <c r="W99" s="152">
        <v>4.0533876810000002</v>
      </c>
      <c r="X99" s="125">
        <v>4.2758702819999996</v>
      </c>
      <c r="Y99" s="125">
        <v>6.4172475929999999</v>
      </c>
      <c r="Z99" s="150">
        <v>3.3084428333770286</v>
      </c>
    </row>
    <row r="100" spans="1:26">
      <c r="A100" s="51" t="s">
        <v>200</v>
      </c>
      <c r="B100" s="125"/>
      <c r="C100" s="125"/>
      <c r="D100" s="125">
        <v>6.416666666666667</v>
      </c>
      <c r="E100" s="125">
        <v>1.6</v>
      </c>
      <c r="F100" s="125">
        <v>22.32</v>
      </c>
      <c r="G100" s="125">
        <v>59.88</v>
      </c>
      <c r="H100" s="125">
        <v>54.52</v>
      </c>
      <c r="I100" s="125">
        <v>56.76</v>
      </c>
      <c r="J100" s="125">
        <v>42.052631580000003</v>
      </c>
      <c r="K100" s="125">
        <v>60.56</v>
      </c>
      <c r="L100" s="125">
        <v>33.4</v>
      </c>
      <c r="M100" s="150">
        <v>21.526315789473685</v>
      </c>
      <c r="N100" s="125"/>
      <c r="O100" s="125"/>
      <c r="P100" s="125"/>
      <c r="Q100" s="125">
        <v>2.3148204508788073</v>
      </c>
      <c r="R100" s="125">
        <v>1.6</v>
      </c>
      <c r="S100" s="125">
        <v>6.1429417491404994</v>
      </c>
      <c r="T100" s="125">
        <v>8.3104993829999998</v>
      </c>
      <c r="U100" s="125">
        <v>7.618425034086771</v>
      </c>
      <c r="V100" s="125">
        <v>5.740580690719943</v>
      </c>
      <c r="W100" s="125">
        <v>6.6308131000000001</v>
      </c>
      <c r="X100" s="125">
        <v>6.7278228279999999</v>
      </c>
      <c r="Y100" s="125">
        <v>4.9621903769999998</v>
      </c>
      <c r="Z100" s="150">
        <v>4.8552545385413195</v>
      </c>
    </row>
    <row r="101" spans="1:26">
      <c r="B101" s="125"/>
      <c r="C101" s="125"/>
      <c r="D101" s="125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25"/>
      <c r="X101" s="125"/>
      <c r="Y101" s="125"/>
      <c r="Z101" s="125"/>
    </row>
    <row r="102" spans="1:26">
      <c r="A102" s="125"/>
      <c r="B102" s="125"/>
      <c r="C102" s="125"/>
      <c r="D102" s="125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</row>
    <row r="103" spans="1:26">
      <c r="A103" s="125"/>
    </row>
  </sheetData>
  <phoneticPr fontId="8" type="noConversion"/>
  <pageMargins left="0.7" right="0.7" top="0.75" bottom="0.75" header="0.3" footer="0.3"/>
  <drawing r:id="rId1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FD6FE-AA38-6447-9995-6A4E1016EADA}">
  <dimension ref="A1:P11"/>
  <sheetViews>
    <sheetView workbookViewId="0">
      <selection activeCell="B12" sqref="B12"/>
    </sheetView>
  </sheetViews>
  <sheetFormatPr baseColWidth="10" defaultRowHeight="13"/>
  <cols>
    <col min="1" max="1" width="12" style="150" bestFit="1" customWidth="1"/>
    <col min="2" max="2" width="30.5" style="150" bestFit="1" customWidth="1"/>
    <col min="3" max="3" width="29.1640625" style="150" bestFit="1" customWidth="1"/>
    <col min="4" max="4" width="46.6640625" style="150" bestFit="1" customWidth="1"/>
    <col min="5" max="5" width="45.83203125" style="150" bestFit="1" customWidth="1"/>
    <col min="6" max="6" width="50.5" style="150" bestFit="1" customWidth="1"/>
    <col min="7" max="7" width="50.6640625" style="150" bestFit="1" customWidth="1"/>
    <col min="8" max="8" width="26.1640625" style="150" bestFit="1" customWidth="1"/>
    <col min="9" max="9" width="21.6640625" style="150" bestFit="1" customWidth="1"/>
    <col min="10" max="10" width="19.33203125" style="150" bestFit="1" customWidth="1"/>
    <col min="11" max="12" width="10.83203125" style="150"/>
    <col min="13" max="13" width="25.33203125" style="150" bestFit="1" customWidth="1"/>
    <col min="14" max="14" width="20.1640625" style="150" bestFit="1" customWidth="1"/>
    <col min="15" max="15" width="24.5" style="150" bestFit="1" customWidth="1"/>
    <col min="16" max="16" width="12.6640625" style="150" bestFit="1" customWidth="1"/>
    <col min="17" max="16384" width="10.83203125" style="150"/>
  </cols>
  <sheetData>
    <row r="1" spans="1:16" ht="15">
      <c r="A1" s="156" t="s">
        <v>467</v>
      </c>
      <c r="B1" s="156" t="s">
        <v>468</v>
      </c>
      <c r="C1" s="156" t="s">
        <v>469</v>
      </c>
      <c r="D1" s="156" t="s">
        <v>470</v>
      </c>
      <c r="E1" s="156" t="s">
        <v>471</v>
      </c>
      <c r="F1" s="156" t="s">
        <v>472</v>
      </c>
      <c r="G1" s="156" t="s">
        <v>473</v>
      </c>
      <c r="H1" s="156" t="s">
        <v>474</v>
      </c>
      <c r="I1" s="156" t="s">
        <v>475</v>
      </c>
      <c r="J1" s="157" t="s">
        <v>476</v>
      </c>
      <c r="K1" s="157" t="s">
        <v>477</v>
      </c>
      <c r="L1" s="157" t="s">
        <v>478</v>
      </c>
      <c r="M1" s="157" t="s">
        <v>479</v>
      </c>
      <c r="N1" s="157" t="s">
        <v>480</v>
      </c>
      <c r="O1" s="157" t="s">
        <v>481</v>
      </c>
      <c r="P1" s="157" t="s">
        <v>482</v>
      </c>
    </row>
    <row r="2" spans="1:16">
      <c r="A2" s="158" t="s">
        <v>485</v>
      </c>
      <c r="B2" s="150">
        <v>35</v>
      </c>
      <c r="C2" s="150">
        <v>68</v>
      </c>
      <c r="D2" s="150">
        <v>39.571428571428569</v>
      </c>
      <c r="E2" s="150">
        <v>40.352334806919757</v>
      </c>
      <c r="F2" s="150">
        <v>68.028571428571425</v>
      </c>
      <c r="G2" s="150">
        <v>34.531729411288588</v>
      </c>
      <c r="H2" s="150">
        <v>1.8571428571428572</v>
      </c>
      <c r="I2" s="150">
        <v>1.9142857142857144</v>
      </c>
      <c r="J2" s="150">
        <v>3.7714285714285714</v>
      </c>
      <c r="K2" s="150">
        <v>6.8207894900595694</v>
      </c>
      <c r="L2" s="150">
        <v>5.8369276070168805</v>
      </c>
      <c r="M2" s="150">
        <v>3.9118436840450772</v>
      </c>
      <c r="N2" s="150">
        <v>3.0905113661337147</v>
      </c>
      <c r="O2" s="150">
        <v>7.0023550501787923</v>
      </c>
      <c r="P2" s="150">
        <v>1.1836140327556643</v>
      </c>
    </row>
    <row r="3" spans="1:16">
      <c r="A3" s="158" t="s">
        <v>486</v>
      </c>
      <c r="B3" s="150">
        <v>35</v>
      </c>
      <c r="C3" s="150">
        <v>68</v>
      </c>
      <c r="D3" s="150">
        <v>41.2</v>
      </c>
      <c r="E3" s="150">
        <v>24.676495127240131</v>
      </c>
      <c r="F3" s="150">
        <v>51.342857142857142</v>
      </c>
      <c r="G3" s="150">
        <v>26.441881726603679</v>
      </c>
      <c r="H3" s="150">
        <v>6.9714285714285715</v>
      </c>
      <c r="I3" s="150">
        <v>3.5142857142857142</v>
      </c>
      <c r="J3" s="150">
        <v>10.485714285714286</v>
      </c>
      <c r="K3" s="150">
        <v>4.1710889697149005</v>
      </c>
      <c r="L3" s="150">
        <v>4.4694937688534626</v>
      </c>
      <c r="M3" s="150">
        <v>9.8979668568428565</v>
      </c>
      <c r="N3" s="150">
        <v>7.0183433128583026</v>
      </c>
      <c r="O3" s="150">
        <v>16.916310169701159</v>
      </c>
      <c r="P3" s="150">
        <v>2.8593783028460416</v>
      </c>
    </row>
    <row r="4" spans="1:16">
      <c r="A4" s="158" t="s">
        <v>487</v>
      </c>
    </row>
    <row r="5" spans="1:16">
      <c r="A5" s="158" t="s">
        <v>488</v>
      </c>
      <c r="B5" s="150">
        <v>35</v>
      </c>
      <c r="C5" s="150">
        <v>68</v>
      </c>
      <c r="D5" s="150">
        <v>38.200000000000003</v>
      </c>
      <c r="E5" s="150">
        <v>29.709178617350684</v>
      </c>
      <c r="F5" s="150">
        <v>53.085714285714289</v>
      </c>
      <c r="G5" s="150">
        <v>28.962827523418024</v>
      </c>
      <c r="H5" s="150">
        <v>3.1714285714285713</v>
      </c>
      <c r="I5" s="150">
        <v>10.142857142857142</v>
      </c>
      <c r="J5" s="150">
        <v>13.314285714285713</v>
      </c>
      <c r="K5" s="150">
        <v>5.0217677425886791</v>
      </c>
      <c r="L5" s="150">
        <v>4.8956113820769858</v>
      </c>
      <c r="M5" s="150">
        <v>5.1362936642137216</v>
      </c>
      <c r="N5" s="150">
        <v>13.162207165935035</v>
      </c>
      <c r="O5" s="150">
        <v>18.298500830148758</v>
      </c>
      <c r="P5" s="150">
        <v>3.0930111663507032</v>
      </c>
    </row>
    <row r="6" spans="1:16">
      <c r="A6" s="158" t="s">
        <v>489</v>
      </c>
      <c r="B6" s="150">
        <v>35</v>
      </c>
      <c r="C6" s="150">
        <v>68</v>
      </c>
      <c r="D6" s="150">
        <v>73.857142857142861</v>
      </c>
      <c r="E6" s="150">
        <v>25.437516130525719</v>
      </c>
      <c r="F6" s="150">
        <v>20.6</v>
      </c>
      <c r="G6" s="150">
        <v>25.320533402057428</v>
      </c>
      <c r="H6" s="150">
        <v>0.37142857142857144</v>
      </c>
      <c r="I6" s="150">
        <v>8.742857142857142</v>
      </c>
      <c r="J6" s="150">
        <v>9.1142857142857139</v>
      </c>
      <c r="K6" s="150">
        <v>4.2997249974878162</v>
      </c>
      <c r="L6" s="150">
        <v>4.2799513073488713</v>
      </c>
      <c r="M6" s="150">
        <v>1.5355725945969831</v>
      </c>
      <c r="N6" s="150">
        <v>13.867742632248614</v>
      </c>
      <c r="O6" s="150">
        <v>15.403315226845598</v>
      </c>
      <c r="P6" s="150">
        <v>2.6036354801786206</v>
      </c>
    </row>
    <row r="7" spans="1:16">
      <c r="A7" s="158" t="s">
        <v>490</v>
      </c>
      <c r="B7" s="150">
        <v>35</v>
      </c>
      <c r="C7" s="150">
        <v>68</v>
      </c>
      <c r="D7" s="150">
        <v>15.171428571428571</v>
      </c>
      <c r="E7" s="150">
        <v>16.319396100212479</v>
      </c>
      <c r="F7" s="150">
        <v>88.057142857142864</v>
      </c>
      <c r="G7" s="150">
        <v>17.524676479589736</v>
      </c>
      <c r="H7" s="150">
        <v>0.82857142857142863</v>
      </c>
      <c r="I7" s="150">
        <v>2.2857142857142856</v>
      </c>
      <c r="J7" s="150">
        <v>3.1142857142857143</v>
      </c>
      <c r="K7" s="150">
        <v>2.7584814097389074</v>
      </c>
      <c r="L7" s="150">
        <v>2.9622109778932053</v>
      </c>
      <c r="M7" s="150">
        <v>2.1349433700398968</v>
      </c>
      <c r="N7" s="150">
        <v>4.5798242232607995</v>
      </c>
      <c r="O7" s="150">
        <v>6.7147675933006958</v>
      </c>
      <c r="P7" s="150">
        <v>1.1350028801982488</v>
      </c>
    </row>
    <row r="8" spans="1:16">
      <c r="A8" s="158" t="s">
        <v>491</v>
      </c>
      <c r="B8" s="150">
        <v>35</v>
      </c>
      <c r="C8" s="150">
        <v>68</v>
      </c>
      <c r="D8" s="150">
        <v>76.400000000000006</v>
      </c>
      <c r="E8" s="150">
        <v>26.156992091869384</v>
      </c>
      <c r="F8" s="150">
        <v>14.571428571428571</v>
      </c>
      <c r="G8" s="150">
        <v>18.642591517474038</v>
      </c>
      <c r="H8" s="150">
        <v>4.5714285714285712</v>
      </c>
      <c r="I8" s="150">
        <v>5.6571428571428575</v>
      </c>
      <c r="J8" s="150">
        <v>10.228571428571428</v>
      </c>
      <c r="K8" s="150">
        <v>4.4213386314687142</v>
      </c>
      <c r="L8" s="150">
        <v>3.1511731080317871</v>
      </c>
      <c r="M8" s="150">
        <v>8.8593112011026669</v>
      </c>
      <c r="N8" s="150">
        <v>12.104794522013501</v>
      </c>
      <c r="O8" s="150">
        <v>20.96410572311617</v>
      </c>
      <c r="P8" s="150">
        <v>3.5435806296940151</v>
      </c>
    </row>
    <row r="9" spans="1:16">
      <c r="A9" s="158" t="s">
        <v>492</v>
      </c>
      <c r="B9" s="150">
        <v>25</v>
      </c>
      <c r="C9" s="150">
        <v>48</v>
      </c>
      <c r="D9" s="150">
        <v>93.24</v>
      </c>
      <c r="E9" s="150">
        <v>16.320437085650205</v>
      </c>
      <c r="F9" s="150">
        <v>5.32</v>
      </c>
      <c r="G9" s="150">
        <v>11.75698374017191</v>
      </c>
      <c r="H9" s="150">
        <v>1.1200000000000001</v>
      </c>
      <c r="I9" s="150">
        <v>1.4</v>
      </c>
      <c r="J9" s="150">
        <v>2.52</v>
      </c>
      <c r="K9" s="150">
        <v>3.2640874171300411</v>
      </c>
      <c r="L9" s="150">
        <v>2.3513967480343818</v>
      </c>
      <c r="M9" s="150">
        <v>2.6975297341580253</v>
      </c>
      <c r="N9" s="150">
        <v>3.5355339059327378</v>
      </c>
      <c r="O9" s="150">
        <v>6.2330636400907631</v>
      </c>
      <c r="P9" s="150">
        <v>1.2466127280181527</v>
      </c>
    </row>
    <row r="10" spans="1:16">
      <c r="A10" s="158" t="s">
        <v>483</v>
      </c>
      <c r="B10" s="150">
        <v>38</v>
      </c>
      <c r="C10" s="150">
        <v>74</v>
      </c>
      <c r="D10" s="150">
        <v>27.631578947368421</v>
      </c>
      <c r="E10" s="150">
        <v>29.213492858730746</v>
      </c>
      <c r="F10" s="150">
        <v>58.973684210526315</v>
      </c>
      <c r="G10" s="150">
        <v>34.643736489467123</v>
      </c>
      <c r="H10" s="150">
        <v>3.2894736842105261</v>
      </c>
      <c r="I10" s="150">
        <v>10.447368421052632</v>
      </c>
      <c r="J10" s="150">
        <v>13.736842105263158</v>
      </c>
      <c r="K10" s="150">
        <v>4.7390543277366843</v>
      </c>
      <c r="L10" s="150">
        <v>5.6199561666010114</v>
      </c>
      <c r="M10" s="150">
        <v>6.2855815045737904</v>
      </c>
      <c r="N10" s="150">
        <v>14.109029825517919</v>
      </c>
      <c r="O10" s="150">
        <v>20.39461133009171</v>
      </c>
      <c r="P10" s="150">
        <v>3.3084428333770286</v>
      </c>
    </row>
    <row r="11" spans="1:16">
      <c r="A11" s="158" t="s">
        <v>484</v>
      </c>
      <c r="B11" s="150">
        <v>38</v>
      </c>
      <c r="C11" s="150">
        <v>74</v>
      </c>
      <c r="D11" s="150">
        <v>76.184210526315795</v>
      </c>
      <c r="E11" s="150">
        <v>24.300878933229011</v>
      </c>
      <c r="F11" s="150">
        <v>2.3684210526315788</v>
      </c>
      <c r="G11" s="150">
        <v>5.734773270720634</v>
      </c>
      <c r="H11" s="150">
        <v>3</v>
      </c>
      <c r="I11" s="150">
        <v>18.526315789473685</v>
      </c>
      <c r="J11" s="150">
        <v>21.526315789473685</v>
      </c>
      <c r="K11" s="150">
        <v>3.9421231152750194</v>
      </c>
      <c r="L11" s="150">
        <v>0.93030306983901256</v>
      </c>
      <c r="M11" s="150">
        <v>5.9909842172961776</v>
      </c>
      <c r="N11" s="150">
        <v>23.938814848066606</v>
      </c>
      <c r="O11" s="150">
        <v>29.929799065362783</v>
      </c>
      <c r="P11" s="150">
        <v>4.8552545385413195</v>
      </c>
    </row>
  </sheetData>
  <pageMargins left="0.7" right="0.7" top="0.75" bottom="0.75" header="0.3" footer="0.3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38"/>
  <sheetViews>
    <sheetView workbookViewId="0">
      <selection activeCell="A6" sqref="A6"/>
    </sheetView>
  </sheetViews>
  <sheetFormatPr baseColWidth="10" defaultColWidth="8.83203125" defaultRowHeight="13"/>
  <cols>
    <col min="1" max="1" width="34.6640625" bestFit="1" customWidth="1"/>
    <col min="2" max="2" width="6.33203125" customWidth="1"/>
    <col min="3" max="3" width="7.5" customWidth="1"/>
    <col min="4" max="4" width="6.5" customWidth="1"/>
    <col min="5" max="5" width="6.83203125" customWidth="1"/>
    <col min="6" max="6" width="7" customWidth="1"/>
    <col min="7" max="7" width="6.33203125" customWidth="1"/>
    <col min="8" max="8" width="4.6640625" customWidth="1"/>
    <col min="9" max="9" width="5.83203125" customWidth="1"/>
    <col min="10" max="10" width="5.6640625" customWidth="1"/>
    <col min="11" max="13" width="6" customWidth="1"/>
    <col min="14" max="15" width="5.1640625" customWidth="1"/>
    <col min="16" max="16" width="4.6640625" customWidth="1"/>
    <col min="17" max="17" width="5.1640625" customWidth="1"/>
    <col min="18" max="19" width="7" customWidth="1"/>
    <col min="20" max="20" width="6.83203125" customWidth="1"/>
    <col min="21" max="21" width="5.6640625" customWidth="1"/>
    <col min="22" max="23" width="4.83203125" customWidth="1"/>
    <col min="24" max="24" width="5" customWidth="1"/>
    <col min="25" max="25" width="4.83203125" customWidth="1"/>
    <col min="26" max="26" width="5.83203125" customWidth="1"/>
    <col min="27" max="27" width="16" customWidth="1"/>
  </cols>
  <sheetData>
    <row r="1" spans="1:27" ht="23">
      <c r="A1" s="73" t="s">
        <v>253</v>
      </c>
      <c r="B1" s="188" t="s">
        <v>254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75"/>
      <c r="U1" s="75"/>
      <c r="V1" s="75"/>
      <c r="W1" s="75"/>
      <c r="X1" s="75"/>
      <c r="Y1" s="75"/>
      <c r="Z1" s="75"/>
      <c r="AA1" s="75"/>
    </row>
    <row r="2" spans="1:27" ht="15">
      <c r="A2" s="77"/>
      <c r="B2" s="190" t="s">
        <v>290</v>
      </c>
      <c r="C2" s="191"/>
      <c r="D2" s="192"/>
      <c r="E2" s="193" t="s">
        <v>291</v>
      </c>
      <c r="F2" s="191"/>
      <c r="G2" s="192"/>
      <c r="H2" s="194" t="s">
        <v>257</v>
      </c>
      <c r="I2" s="191"/>
      <c r="J2" s="192"/>
      <c r="K2" s="194" t="s">
        <v>292</v>
      </c>
      <c r="L2" s="191"/>
      <c r="M2" s="192"/>
      <c r="N2" s="195" t="s">
        <v>293</v>
      </c>
      <c r="O2" s="191"/>
      <c r="P2" s="192"/>
      <c r="Q2" s="110" t="s">
        <v>294</v>
      </c>
      <c r="R2" s="111"/>
      <c r="S2" s="112"/>
      <c r="T2" s="77"/>
      <c r="U2" s="77"/>
      <c r="V2" s="77"/>
      <c r="W2" s="77"/>
      <c r="X2" s="77"/>
      <c r="Y2" s="77"/>
      <c r="Z2" s="77"/>
      <c r="AA2" s="77"/>
    </row>
    <row r="3" spans="1:27" ht="15">
      <c r="A3" s="79"/>
      <c r="B3" s="113"/>
      <c r="C3" s="113"/>
      <c r="D3" s="113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5"/>
      <c r="U3" s="115"/>
      <c r="V3" s="115"/>
      <c r="W3" s="115"/>
      <c r="X3" s="115"/>
      <c r="Y3" s="115"/>
      <c r="Z3" s="115"/>
      <c r="AA3" s="77"/>
    </row>
    <row r="4" spans="1:27" ht="15">
      <c r="A4" s="83" t="s">
        <v>261</v>
      </c>
      <c r="B4" s="84">
        <v>0</v>
      </c>
      <c r="C4" s="85">
        <v>3</v>
      </c>
      <c r="D4" s="84">
        <v>6</v>
      </c>
      <c r="E4" s="85">
        <v>9</v>
      </c>
      <c r="F4" s="84">
        <v>12</v>
      </c>
      <c r="G4" s="85">
        <v>15</v>
      </c>
      <c r="H4" s="84">
        <v>18</v>
      </c>
      <c r="I4" s="85">
        <v>21</v>
      </c>
      <c r="J4" s="84">
        <v>24</v>
      </c>
      <c r="K4" s="85">
        <v>27</v>
      </c>
      <c r="L4" s="84">
        <v>30</v>
      </c>
      <c r="M4" s="85">
        <v>33</v>
      </c>
      <c r="N4" s="84">
        <v>36</v>
      </c>
      <c r="O4" s="85">
        <v>39</v>
      </c>
      <c r="P4" s="84">
        <v>42</v>
      </c>
      <c r="Q4" s="85">
        <v>45</v>
      </c>
      <c r="R4" s="84">
        <v>48</v>
      </c>
      <c r="S4" s="85">
        <v>51</v>
      </c>
      <c r="T4" s="84">
        <v>54</v>
      </c>
      <c r="U4" s="85">
        <v>57</v>
      </c>
      <c r="V4" s="84">
        <v>60</v>
      </c>
      <c r="W4" s="85">
        <v>63</v>
      </c>
      <c r="X4" s="84">
        <v>66</v>
      </c>
      <c r="Y4" s="85">
        <v>69</v>
      </c>
      <c r="Z4" s="84">
        <v>72</v>
      </c>
      <c r="AA4" s="84" t="s">
        <v>1</v>
      </c>
    </row>
    <row r="5" spans="1:27" ht="15">
      <c r="A5" s="89" t="s">
        <v>295</v>
      </c>
      <c r="B5" s="87">
        <v>50</v>
      </c>
      <c r="C5" s="88">
        <v>85</v>
      </c>
      <c r="D5" s="87">
        <v>25</v>
      </c>
      <c r="E5" s="88">
        <v>5</v>
      </c>
      <c r="F5" s="87">
        <v>15</v>
      </c>
      <c r="G5" s="88">
        <v>15</v>
      </c>
      <c r="H5" s="87"/>
      <c r="I5" s="88"/>
      <c r="J5" s="87"/>
      <c r="K5" s="88"/>
      <c r="L5" s="87"/>
      <c r="M5" s="88"/>
      <c r="N5" s="87"/>
      <c r="O5" s="88"/>
      <c r="P5" s="87"/>
      <c r="Q5" s="88"/>
      <c r="R5" s="87"/>
      <c r="S5" s="88"/>
      <c r="T5" s="87"/>
      <c r="U5" s="88"/>
      <c r="V5" s="87"/>
      <c r="W5" s="88"/>
      <c r="X5" s="87"/>
      <c r="Y5" s="88"/>
      <c r="Z5" s="87"/>
      <c r="AA5" s="87"/>
    </row>
    <row r="6" spans="1:27" ht="15">
      <c r="A6" s="89" t="s">
        <v>6</v>
      </c>
      <c r="B6" s="87">
        <v>35</v>
      </c>
      <c r="C6" s="88">
        <v>35</v>
      </c>
      <c r="D6" s="87">
        <v>90</v>
      </c>
      <c r="E6" s="88">
        <v>80</v>
      </c>
      <c r="F6" s="87">
        <v>75</v>
      </c>
      <c r="G6" s="88">
        <v>55</v>
      </c>
      <c r="H6" s="87">
        <v>65</v>
      </c>
      <c r="I6" s="88">
        <v>95</v>
      </c>
      <c r="J6" s="87">
        <v>95</v>
      </c>
      <c r="K6" s="88">
        <v>95</v>
      </c>
      <c r="L6" s="87">
        <v>95</v>
      </c>
      <c r="M6" s="88">
        <v>60</v>
      </c>
      <c r="N6" s="87">
        <v>25</v>
      </c>
      <c r="O6" s="88">
        <v>65</v>
      </c>
      <c r="P6" s="87">
        <v>50</v>
      </c>
      <c r="Q6" s="88">
        <v>60</v>
      </c>
      <c r="R6" s="87">
        <v>75</v>
      </c>
      <c r="S6" s="88">
        <v>65</v>
      </c>
      <c r="T6" s="87">
        <v>55</v>
      </c>
      <c r="U6" s="88">
        <v>45</v>
      </c>
      <c r="V6" s="87">
        <v>55</v>
      </c>
      <c r="W6" s="88">
        <v>45</v>
      </c>
      <c r="X6" s="87">
        <v>40</v>
      </c>
      <c r="Y6" s="88">
        <v>55</v>
      </c>
      <c r="Z6" s="87">
        <v>10</v>
      </c>
      <c r="AA6" s="87"/>
    </row>
    <row r="7" spans="1:27" ht="15">
      <c r="A7" s="86" t="s">
        <v>3</v>
      </c>
      <c r="B7" s="87">
        <v>1</v>
      </c>
      <c r="C7" s="88">
        <v>1</v>
      </c>
      <c r="D7" s="87"/>
      <c r="E7" s="88"/>
      <c r="F7" s="87"/>
      <c r="G7" s="88"/>
      <c r="H7" s="87"/>
      <c r="I7" s="88"/>
      <c r="J7" s="87"/>
      <c r="K7" s="88"/>
      <c r="L7" s="87"/>
      <c r="M7" s="88"/>
      <c r="N7" s="87"/>
      <c r="O7" s="88"/>
      <c r="P7" s="87"/>
      <c r="Q7" s="88"/>
      <c r="R7" s="87"/>
      <c r="S7" s="88"/>
      <c r="T7" s="87"/>
      <c r="U7" s="88"/>
      <c r="V7" s="87"/>
      <c r="W7" s="88"/>
      <c r="X7" s="87"/>
      <c r="Y7" s="88"/>
      <c r="Z7" s="87"/>
      <c r="AA7" s="87"/>
    </row>
    <row r="8" spans="1:27" ht="15">
      <c r="A8" s="89" t="s">
        <v>76</v>
      </c>
      <c r="B8" s="87"/>
      <c r="C8" s="88">
        <v>1</v>
      </c>
      <c r="D8" s="87">
        <v>2</v>
      </c>
      <c r="E8" s="88"/>
      <c r="F8" s="87"/>
      <c r="G8" s="88"/>
      <c r="H8" s="87"/>
      <c r="I8" s="88"/>
      <c r="J8" s="87"/>
      <c r="K8" s="88"/>
      <c r="L8" s="87"/>
      <c r="M8" s="88"/>
      <c r="N8" s="87"/>
      <c r="O8" s="88"/>
      <c r="P8" s="87"/>
      <c r="Q8" s="88"/>
      <c r="R8" s="87"/>
      <c r="S8" s="88"/>
      <c r="T8" s="87"/>
      <c r="U8" s="88"/>
      <c r="V8" s="87"/>
      <c r="W8" s="88"/>
      <c r="X8" s="87"/>
      <c r="Y8" s="88"/>
      <c r="Z8" s="87"/>
      <c r="AA8" s="87"/>
    </row>
    <row r="9" spans="1:27" ht="15">
      <c r="A9" s="89" t="s">
        <v>81</v>
      </c>
      <c r="B9" s="87"/>
      <c r="C9" s="88"/>
      <c r="D9" s="87"/>
      <c r="E9" s="88"/>
      <c r="F9" s="87"/>
      <c r="G9" s="88"/>
      <c r="H9" s="87"/>
      <c r="I9" s="88"/>
      <c r="J9" s="87"/>
      <c r="K9" s="88"/>
      <c r="L9" s="87"/>
      <c r="M9" s="88"/>
      <c r="N9" s="87"/>
      <c r="O9" s="88"/>
      <c r="P9" s="87"/>
      <c r="Q9" s="88"/>
      <c r="R9" s="87"/>
      <c r="S9" s="88"/>
      <c r="T9" s="87"/>
      <c r="U9" s="88">
        <v>1</v>
      </c>
      <c r="V9" s="87"/>
      <c r="W9" s="88"/>
      <c r="X9" s="87"/>
      <c r="Y9" s="88"/>
      <c r="Z9" s="87"/>
      <c r="AA9" s="87"/>
    </row>
    <row r="10" spans="1:27" ht="15">
      <c r="A10" s="89" t="s">
        <v>296</v>
      </c>
      <c r="B10" s="87"/>
      <c r="C10" s="88">
        <v>1</v>
      </c>
      <c r="D10" s="87"/>
      <c r="E10" s="88">
        <v>1</v>
      </c>
      <c r="F10" s="87"/>
      <c r="G10" s="88">
        <v>3</v>
      </c>
      <c r="H10" s="87">
        <v>2</v>
      </c>
      <c r="I10" s="88"/>
      <c r="J10" s="87"/>
      <c r="K10" s="88"/>
      <c r="L10" s="87"/>
      <c r="M10" s="88"/>
      <c r="N10" s="87"/>
      <c r="O10" s="88">
        <v>3</v>
      </c>
      <c r="P10" s="87">
        <v>3</v>
      </c>
      <c r="Q10" s="88">
        <v>4</v>
      </c>
      <c r="R10" s="87">
        <v>7</v>
      </c>
      <c r="S10" s="88">
        <v>7</v>
      </c>
      <c r="T10" s="87">
        <v>15</v>
      </c>
      <c r="U10" s="88">
        <v>1</v>
      </c>
      <c r="V10" s="87">
        <v>3</v>
      </c>
      <c r="W10" s="88"/>
      <c r="X10" s="87"/>
      <c r="Y10" s="88"/>
      <c r="Z10" s="87"/>
      <c r="AA10" s="87"/>
    </row>
    <row r="11" spans="1:27" ht="15">
      <c r="A11" s="89" t="s">
        <v>262</v>
      </c>
      <c r="B11" s="87"/>
      <c r="C11" s="88"/>
      <c r="D11" s="87"/>
      <c r="E11" s="88"/>
      <c r="F11" s="87"/>
      <c r="G11" s="88"/>
      <c r="H11" s="87"/>
      <c r="I11" s="88"/>
      <c r="J11" s="87"/>
      <c r="K11" s="88"/>
      <c r="L11" s="87"/>
      <c r="M11" s="88"/>
      <c r="N11" s="87"/>
      <c r="O11" s="88"/>
      <c r="P11" s="87"/>
      <c r="Q11" s="88"/>
      <c r="R11" s="87"/>
      <c r="S11" s="88"/>
      <c r="T11" s="87"/>
      <c r="U11" s="88">
        <v>1</v>
      </c>
      <c r="V11" s="87"/>
      <c r="W11" s="88"/>
      <c r="X11" s="87"/>
      <c r="Y11" s="88"/>
      <c r="Z11" s="87"/>
      <c r="AA11" s="87"/>
    </row>
    <row r="12" spans="1:27" ht="15">
      <c r="A12" s="89" t="s">
        <v>297</v>
      </c>
      <c r="B12" s="87"/>
      <c r="C12" s="88"/>
      <c r="D12" s="87"/>
      <c r="E12" s="88"/>
      <c r="F12" s="87">
        <v>1</v>
      </c>
      <c r="G12" s="88"/>
      <c r="H12" s="87"/>
      <c r="I12" s="88"/>
      <c r="J12" s="87"/>
      <c r="K12" s="88"/>
      <c r="L12" s="87"/>
      <c r="M12" s="88"/>
      <c r="N12" s="87"/>
      <c r="O12" s="88"/>
      <c r="P12" s="87"/>
      <c r="Q12" s="88"/>
      <c r="R12" s="87"/>
      <c r="S12" s="88"/>
      <c r="T12" s="87"/>
      <c r="U12" s="88"/>
      <c r="V12" s="87"/>
      <c r="W12" s="88"/>
      <c r="X12" s="87"/>
      <c r="Y12" s="88"/>
      <c r="Z12" s="87"/>
      <c r="AA12" s="87"/>
    </row>
    <row r="13" spans="1:27" ht="15">
      <c r="A13" s="89" t="s">
        <v>19</v>
      </c>
      <c r="B13" s="87"/>
      <c r="C13" s="88"/>
      <c r="D13" s="87"/>
      <c r="E13" s="88"/>
      <c r="F13" s="87">
        <v>1</v>
      </c>
      <c r="G13" s="88"/>
      <c r="H13" s="87"/>
      <c r="I13" s="88">
        <v>1</v>
      </c>
      <c r="J13" s="87"/>
      <c r="K13" s="88">
        <v>2</v>
      </c>
      <c r="L13" s="87"/>
      <c r="M13" s="88">
        <v>5</v>
      </c>
      <c r="N13" s="87">
        <v>1</v>
      </c>
      <c r="O13" s="88">
        <v>20</v>
      </c>
      <c r="P13" s="87">
        <v>5</v>
      </c>
      <c r="Q13" s="88"/>
      <c r="R13" s="87"/>
      <c r="S13" s="88">
        <v>1</v>
      </c>
      <c r="T13" s="87">
        <v>1</v>
      </c>
      <c r="U13" s="88"/>
      <c r="V13" s="87"/>
      <c r="W13" s="88"/>
      <c r="X13" s="87"/>
      <c r="Y13" s="88"/>
      <c r="Z13" s="87">
        <v>1</v>
      </c>
      <c r="AA13" s="87"/>
    </row>
    <row r="14" spans="1:27" ht="15">
      <c r="A14" s="86" t="s">
        <v>298</v>
      </c>
      <c r="B14" s="87"/>
      <c r="C14" s="88"/>
      <c r="D14" s="87"/>
      <c r="E14" s="88"/>
      <c r="F14" s="87"/>
      <c r="G14" s="88"/>
      <c r="H14" s="87"/>
      <c r="I14" s="88"/>
      <c r="J14" s="87"/>
      <c r="K14" s="88"/>
      <c r="L14" s="87"/>
      <c r="M14" s="88"/>
      <c r="N14" s="87"/>
      <c r="O14" s="88">
        <v>3</v>
      </c>
      <c r="P14" s="87"/>
      <c r="Q14" s="88"/>
      <c r="R14" s="87"/>
      <c r="S14" s="88">
        <v>1</v>
      </c>
      <c r="T14" s="87">
        <v>1</v>
      </c>
      <c r="U14" s="88">
        <v>1</v>
      </c>
      <c r="V14" s="87"/>
      <c r="W14" s="88">
        <v>1</v>
      </c>
      <c r="X14" s="87">
        <v>8</v>
      </c>
      <c r="Y14" s="88"/>
      <c r="Z14" s="87"/>
      <c r="AA14" s="87"/>
    </row>
    <row r="15" spans="1:27" ht="15">
      <c r="A15" s="86" t="s">
        <v>91</v>
      </c>
      <c r="B15" s="87"/>
      <c r="C15" s="88"/>
      <c r="D15" s="87"/>
      <c r="E15" s="88"/>
      <c r="F15" s="87"/>
      <c r="G15" s="88"/>
      <c r="H15" s="87">
        <v>15</v>
      </c>
      <c r="I15" s="88"/>
      <c r="J15" s="87">
        <v>25</v>
      </c>
      <c r="K15" s="88">
        <v>15</v>
      </c>
      <c r="L15" s="87"/>
      <c r="M15" s="88"/>
      <c r="N15" s="87"/>
      <c r="O15" s="88"/>
      <c r="P15" s="87">
        <v>8</v>
      </c>
      <c r="Q15" s="88"/>
      <c r="R15" s="87"/>
      <c r="S15" s="88"/>
      <c r="T15" s="87"/>
      <c r="U15" s="88">
        <v>1</v>
      </c>
      <c r="V15" s="87"/>
      <c r="W15" s="88"/>
      <c r="X15" s="87"/>
      <c r="Y15" s="88"/>
      <c r="Z15" s="87">
        <v>10</v>
      </c>
      <c r="AA15" s="87"/>
    </row>
    <row r="16" spans="1:27" ht="15">
      <c r="A16" s="86" t="s">
        <v>5</v>
      </c>
      <c r="B16" s="87"/>
      <c r="C16" s="88"/>
      <c r="D16" s="87"/>
      <c r="E16" s="88"/>
      <c r="F16" s="87"/>
      <c r="G16" s="88"/>
      <c r="H16" s="87"/>
      <c r="I16" s="88"/>
      <c r="J16" s="87"/>
      <c r="K16" s="88"/>
      <c r="L16" s="87">
        <v>5</v>
      </c>
      <c r="M16" s="88"/>
      <c r="N16" s="87"/>
      <c r="O16" s="88"/>
      <c r="P16" s="87"/>
      <c r="Q16" s="88"/>
      <c r="R16" s="87"/>
      <c r="S16" s="88"/>
      <c r="T16" s="87"/>
      <c r="U16" s="88"/>
      <c r="V16" s="87"/>
      <c r="W16" s="88"/>
      <c r="X16" s="87"/>
      <c r="Y16" s="88"/>
      <c r="Z16" s="87"/>
      <c r="AA16" s="87"/>
    </row>
    <row r="17" spans="1:29" ht="15">
      <c r="A17" s="86" t="s">
        <v>299</v>
      </c>
      <c r="B17" s="87"/>
      <c r="C17" s="88"/>
      <c r="D17" s="87"/>
      <c r="E17" s="88"/>
      <c r="F17" s="87"/>
      <c r="G17" s="88"/>
      <c r="H17" s="87"/>
      <c r="I17" s="88"/>
      <c r="J17" s="87"/>
      <c r="K17" s="88"/>
      <c r="L17" s="87"/>
      <c r="M17" s="88">
        <v>15</v>
      </c>
      <c r="N17" s="87"/>
      <c r="O17" s="88">
        <v>1</v>
      </c>
      <c r="P17" s="87">
        <v>5</v>
      </c>
      <c r="Q17" s="88">
        <v>30</v>
      </c>
      <c r="R17" s="87">
        <v>3</v>
      </c>
      <c r="S17" s="88">
        <v>5</v>
      </c>
      <c r="T17" s="87"/>
      <c r="U17" s="88">
        <v>1</v>
      </c>
      <c r="V17" s="87">
        <v>9</v>
      </c>
      <c r="W17" s="88">
        <v>1</v>
      </c>
      <c r="X17" s="87"/>
      <c r="Y17" s="88"/>
      <c r="Z17" s="87"/>
      <c r="AA17" s="87"/>
    </row>
    <row r="18" spans="1:29" ht="15">
      <c r="A18" s="86" t="s">
        <v>300</v>
      </c>
      <c r="B18" s="87"/>
      <c r="C18" s="88"/>
      <c r="D18" s="87"/>
      <c r="E18" s="88"/>
      <c r="F18" s="87"/>
      <c r="G18" s="88"/>
      <c r="H18" s="87"/>
      <c r="I18" s="88"/>
      <c r="J18" s="87"/>
      <c r="K18" s="88"/>
      <c r="L18" s="87"/>
      <c r="M18" s="88"/>
      <c r="N18" s="87"/>
      <c r="O18" s="88"/>
      <c r="P18" s="87"/>
      <c r="Q18" s="88">
        <v>1</v>
      </c>
      <c r="R18" s="87"/>
      <c r="S18" s="88"/>
      <c r="T18" s="87"/>
      <c r="U18" s="88"/>
      <c r="V18" s="87"/>
      <c r="W18" s="88"/>
      <c r="X18" s="87"/>
      <c r="Y18" s="88"/>
      <c r="Z18" s="87"/>
      <c r="AA18" s="87"/>
    </row>
    <row r="19" spans="1:29" ht="15">
      <c r="A19" s="89" t="s">
        <v>207</v>
      </c>
      <c r="B19" s="87"/>
      <c r="C19" s="88"/>
      <c r="D19" s="87"/>
      <c r="E19" s="88"/>
      <c r="F19" s="87"/>
      <c r="G19" s="88"/>
      <c r="H19" s="87"/>
      <c r="I19" s="88"/>
      <c r="J19" s="87"/>
      <c r="K19" s="88"/>
      <c r="L19" s="87"/>
      <c r="M19" s="88"/>
      <c r="N19" s="87"/>
      <c r="O19" s="88"/>
      <c r="P19" s="87"/>
      <c r="Q19" s="88"/>
      <c r="R19" s="87"/>
      <c r="S19" s="88"/>
      <c r="T19" s="87"/>
      <c r="U19" s="88"/>
      <c r="V19" s="87"/>
      <c r="W19" s="88"/>
      <c r="X19" s="87"/>
      <c r="Y19" s="88"/>
      <c r="Z19" s="87">
        <v>40</v>
      </c>
      <c r="AA19" s="87"/>
    </row>
    <row r="20" spans="1:29" ht="15">
      <c r="A20" s="86" t="s">
        <v>80</v>
      </c>
      <c r="B20" s="87"/>
      <c r="C20" s="88"/>
      <c r="D20" s="87"/>
      <c r="E20" s="88"/>
      <c r="F20" s="87"/>
      <c r="G20" s="88"/>
      <c r="H20" s="87"/>
      <c r="I20" s="88"/>
      <c r="J20" s="87"/>
      <c r="K20" s="88"/>
      <c r="L20" s="87"/>
      <c r="M20" s="88"/>
      <c r="N20" s="87"/>
      <c r="O20" s="88"/>
      <c r="P20" s="87"/>
      <c r="Q20" s="88"/>
      <c r="R20" s="87"/>
      <c r="S20" s="88"/>
      <c r="T20" s="87"/>
      <c r="U20" s="88"/>
      <c r="V20" s="87"/>
      <c r="W20" s="88"/>
      <c r="X20" s="87"/>
      <c r="Y20" s="88"/>
      <c r="Z20" s="87">
        <v>20</v>
      </c>
      <c r="AA20" s="87"/>
    </row>
    <row r="21" spans="1:29" ht="15">
      <c r="A21" s="89" t="s">
        <v>301</v>
      </c>
      <c r="B21" s="87"/>
      <c r="C21" s="88"/>
      <c r="D21" s="87"/>
      <c r="E21" s="88"/>
      <c r="F21" s="87"/>
      <c r="G21" s="88"/>
      <c r="H21" s="87"/>
      <c r="I21" s="88"/>
      <c r="J21" s="87"/>
      <c r="K21" s="88"/>
      <c r="L21" s="87"/>
      <c r="M21" s="88"/>
      <c r="N21" s="87"/>
      <c r="O21" s="88"/>
      <c r="P21" s="87"/>
      <c r="Q21" s="88"/>
      <c r="R21" s="87"/>
      <c r="S21" s="88"/>
      <c r="T21" s="87"/>
      <c r="U21" s="88"/>
      <c r="V21" s="87"/>
      <c r="W21" s="88"/>
      <c r="X21" s="87"/>
      <c r="Y21" s="88"/>
      <c r="Z21" s="87">
        <v>1</v>
      </c>
      <c r="AA21" s="87"/>
    </row>
    <row r="22" spans="1:29" ht="15">
      <c r="A22" s="89" t="s">
        <v>23</v>
      </c>
      <c r="B22" s="87"/>
      <c r="C22" s="88"/>
      <c r="D22" s="87"/>
      <c r="E22" s="88"/>
      <c r="F22" s="87"/>
      <c r="G22" s="88"/>
      <c r="H22" s="87"/>
      <c r="I22" s="88"/>
      <c r="J22" s="87"/>
      <c r="K22" s="88"/>
      <c r="L22" s="87"/>
      <c r="M22" s="88">
        <v>20</v>
      </c>
      <c r="N22" s="87">
        <v>65</v>
      </c>
      <c r="O22" s="88">
        <v>5</v>
      </c>
      <c r="P22" s="87"/>
      <c r="Q22" s="88">
        <v>1</v>
      </c>
      <c r="R22" s="87"/>
      <c r="S22" s="88"/>
      <c r="T22" s="87"/>
      <c r="U22" s="88"/>
      <c r="V22" s="87"/>
      <c r="W22" s="88"/>
      <c r="X22" s="87"/>
      <c r="Y22" s="88"/>
      <c r="Z22" s="87"/>
      <c r="AA22" s="87"/>
    </row>
    <row r="23" spans="1:29" ht="15">
      <c r="A23" s="89" t="s">
        <v>302</v>
      </c>
      <c r="B23" s="87"/>
      <c r="C23" s="88"/>
      <c r="D23" s="87"/>
      <c r="E23" s="88"/>
      <c r="F23" s="87"/>
      <c r="G23" s="88"/>
      <c r="H23" s="87"/>
      <c r="I23" s="88"/>
      <c r="J23" s="87"/>
      <c r="K23" s="88"/>
      <c r="L23" s="87"/>
      <c r="M23" s="88"/>
      <c r="N23" s="87"/>
      <c r="O23" s="88"/>
      <c r="P23" s="87"/>
      <c r="Q23" s="88"/>
      <c r="R23" s="87"/>
      <c r="S23" s="88"/>
      <c r="T23" s="87">
        <v>5</v>
      </c>
      <c r="U23" s="88"/>
      <c r="V23" s="87"/>
      <c r="W23" s="88"/>
      <c r="X23" s="87"/>
      <c r="Y23" s="88"/>
      <c r="Z23" s="87"/>
      <c r="AA23" s="87"/>
    </row>
    <row r="24" spans="1:29" ht="15">
      <c r="A24" s="86" t="s">
        <v>283</v>
      </c>
      <c r="B24" s="87"/>
      <c r="C24" s="88"/>
      <c r="D24" s="87"/>
      <c r="E24" s="88"/>
      <c r="F24" s="87"/>
      <c r="G24" s="88"/>
      <c r="H24" s="87"/>
      <c r="I24" s="88"/>
      <c r="J24" s="87"/>
      <c r="K24" s="88"/>
      <c r="L24" s="87"/>
      <c r="M24" s="88"/>
      <c r="N24" s="87"/>
      <c r="O24" s="88"/>
      <c r="P24" s="87"/>
      <c r="Q24" s="88"/>
      <c r="R24" s="87"/>
      <c r="S24" s="88"/>
      <c r="T24" s="87"/>
      <c r="U24" s="88"/>
      <c r="V24" s="87"/>
      <c r="W24" s="88"/>
      <c r="X24" s="87"/>
      <c r="Y24" s="88"/>
      <c r="Z24" s="87">
        <v>5</v>
      </c>
      <c r="AA24" s="87"/>
    </row>
    <row r="25" spans="1:29" ht="15">
      <c r="A25" s="86" t="s">
        <v>251</v>
      </c>
      <c r="B25" s="87"/>
      <c r="C25" s="88"/>
      <c r="D25" s="87"/>
      <c r="E25" s="88"/>
      <c r="F25" s="87"/>
      <c r="G25" s="88">
        <v>1</v>
      </c>
      <c r="H25" s="87"/>
      <c r="I25" s="88"/>
      <c r="J25" s="87"/>
      <c r="K25" s="88"/>
      <c r="L25" s="87"/>
      <c r="M25" s="88"/>
      <c r="N25" s="87"/>
      <c r="O25" s="88"/>
      <c r="P25" s="87"/>
      <c r="Q25" s="88"/>
      <c r="R25" s="87"/>
      <c r="S25" s="88"/>
      <c r="T25" s="87"/>
      <c r="U25" s="88"/>
      <c r="V25" s="87"/>
      <c r="W25" s="88"/>
      <c r="X25" s="87"/>
      <c r="Y25" s="88"/>
      <c r="Z25" s="87"/>
      <c r="AA25" s="87"/>
    </row>
    <row r="26" spans="1:29" ht="15">
      <c r="A26" s="89" t="s">
        <v>285</v>
      </c>
      <c r="B26" s="87"/>
      <c r="C26" s="88"/>
      <c r="D26" s="87"/>
      <c r="E26" s="88"/>
      <c r="F26" s="87"/>
      <c r="G26" s="88"/>
      <c r="H26" s="87"/>
      <c r="I26" s="88"/>
      <c r="J26" s="87"/>
      <c r="K26" s="88"/>
      <c r="L26" s="87"/>
      <c r="M26" s="88"/>
      <c r="N26" s="87"/>
      <c r="O26" s="88"/>
      <c r="P26" s="87"/>
      <c r="Q26" s="88"/>
      <c r="R26" s="87"/>
      <c r="S26" s="88"/>
      <c r="T26" s="87"/>
      <c r="U26" s="88"/>
      <c r="V26" s="87"/>
      <c r="W26" s="88"/>
      <c r="X26" s="87">
        <v>1</v>
      </c>
      <c r="Y26" s="88"/>
      <c r="Z26" s="87"/>
      <c r="AA26" s="87"/>
    </row>
    <row r="27" spans="1:29" ht="15">
      <c r="A27" s="86"/>
      <c r="B27" s="87"/>
      <c r="C27" s="88"/>
      <c r="D27" s="87"/>
      <c r="E27" s="88"/>
      <c r="F27" s="87"/>
      <c r="G27" s="88"/>
      <c r="H27" s="87"/>
      <c r="I27" s="88"/>
      <c r="J27" s="87"/>
      <c r="K27" s="88"/>
      <c r="L27" s="87"/>
      <c r="M27" s="88"/>
      <c r="N27" s="87"/>
      <c r="O27" s="88"/>
      <c r="P27" s="87"/>
      <c r="Q27" s="88"/>
      <c r="R27" s="87"/>
      <c r="S27" s="88"/>
      <c r="T27" s="87"/>
      <c r="U27" s="88"/>
      <c r="V27" s="87"/>
      <c r="W27" s="88"/>
      <c r="X27" s="87"/>
      <c r="Y27" s="88"/>
      <c r="Z27" s="87"/>
      <c r="AA27" s="87"/>
    </row>
    <row r="28" spans="1:29" ht="15">
      <c r="A28" s="91" t="s">
        <v>90</v>
      </c>
      <c r="B28" s="87"/>
      <c r="C28" s="88">
        <v>5</v>
      </c>
      <c r="D28" s="87">
        <v>1</v>
      </c>
      <c r="E28" s="88">
        <v>2</v>
      </c>
      <c r="F28" s="87">
        <v>10</v>
      </c>
      <c r="G28" s="88">
        <v>20</v>
      </c>
      <c r="H28" s="87">
        <v>5</v>
      </c>
      <c r="I28" s="88">
        <v>1</v>
      </c>
      <c r="J28" s="87">
        <v>1</v>
      </c>
      <c r="K28" s="88">
        <v>1</v>
      </c>
      <c r="L28" s="87"/>
      <c r="M28" s="88"/>
      <c r="N28" s="87">
        <v>1</v>
      </c>
      <c r="O28" s="88">
        <v>5</v>
      </c>
      <c r="P28" s="87">
        <v>18</v>
      </c>
      <c r="Q28" s="88">
        <v>5</v>
      </c>
      <c r="R28" s="87">
        <v>1</v>
      </c>
      <c r="S28" s="88">
        <v>10</v>
      </c>
      <c r="T28" s="87">
        <v>15</v>
      </c>
      <c r="U28" s="88">
        <v>35</v>
      </c>
      <c r="V28" s="87">
        <v>10</v>
      </c>
      <c r="W28" s="88">
        <v>35</v>
      </c>
      <c r="X28" s="87">
        <v>36</v>
      </c>
      <c r="Y28" s="88">
        <v>37</v>
      </c>
      <c r="Z28" s="87">
        <v>10</v>
      </c>
      <c r="AA28" s="87"/>
    </row>
    <row r="29" spans="1:29" ht="15">
      <c r="A29" s="91" t="s">
        <v>67</v>
      </c>
      <c r="B29" s="87"/>
      <c r="C29" s="88"/>
      <c r="D29" s="87"/>
      <c r="E29" s="88"/>
      <c r="F29" s="87"/>
      <c r="G29" s="88"/>
      <c r="H29" s="87"/>
      <c r="I29" s="88"/>
      <c r="J29" s="87"/>
      <c r="K29" s="88"/>
      <c r="L29" s="87"/>
      <c r="M29" s="88"/>
      <c r="N29" s="87"/>
      <c r="O29" s="88"/>
      <c r="P29" s="87"/>
      <c r="Q29" s="88"/>
      <c r="R29" s="87"/>
      <c r="S29" s="88"/>
      <c r="T29" s="87"/>
      <c r="U29" s="88"/>
      <c r="V29" s="87"/>
      <c r="W29" s="88"/>
      <c r="X29" s="87"/>
      <c r="Y29" s="88"/>
      <c r="Z29" s="87"/>
      <c r="AA29" s="87"/>
    </row>
    <row r="30" spans="1:29" ht="15">
      <c r="A30" s="91" t="s">
        <v>50</v>
      </c>
      <c r="B30" s="87"/>
      <c r="C30" s="88"/>
      <c r="D30" s="87"/>
      <c r="E30" s="88"/>
      <c r="F30" s="87"/>
      <c r="G30" s="88"/>
      <c r="H30" s="87"/>
      <c r="I30" s="88"/>
      <c r="J30" s="87"/>
      <c r="K30" s="88"/>
      <c r="L30" s="87"/>
      <c r="M30" s="88"/>
      <c r="N30" s="87"/>
      <c r="O30" s="88"/>
      <c r="P30" s="87"/>
      <c r="Q30" s="88"/>
      <c r="R30" s="87"/>
      <c r="S30" s="88"/>
      <c r="T30" s="87"/>
      <c r="U30" s="88"/>
      <c r="V30" s="87"/>
      <c r="W30" s="88"/>
      <c r="X30" s="87"/>
      <c r="Y30" s="88"/>
      <c r="Z30" s="87"/>
      <c r="AA30" s="87"/>
    </row>
    <row r="31" spans="1:29" ht="15">
      <c r="A31" s="91" t="s">
        <v>70</v>
      </c>
      <c r="B31" s="87">
        <v>35</v>
      </c>
      <c r="C31" s="88">
        <v>25</v>
      </c>
      <c r="D31" s="87">
        <v>5</v>
      </c>
      <c r="E31" s="88">
        <v>15</v>
      </c>
      <c r="F31" s="87">
        <v>10</v>
      </c>
      <c r="G31" s="88">
        <v>10</v>
      </c>
      <c r="H31" s="87">
        <v>15</v>
      </c>
      <c r="I31" s="88">
        <v>5</v>
      </c>
      <c r="J31" s="87">
        <v>5</v>
      </c>
      <c r="K31" s="88">
        <v>1</v>
      </c>
      <c r="L31" s="87">
        <v>3</v>
      </c>
      <c r="M31" s="88">
        <v>1</v>
      </c>
      <c r="N31" s="87">
        <v>1</v>
      </c>
      <c r="O31" s="88">
        <v>3</v>
      </c>
      <c r="P31" s="87">
        <v>7</v>
      </c>
      <c r="Q31" s="88">
        <v>5</v>
      </c>
      <c r="R31" s="87">
        <v>15</v>
      </c>
      <c r="S31" s="88">
        <v>15</v>
      </c>
      <c r="T31" s="87">
        <v>10</v>
      </c>
      <c r="U31" s="88">
        <v>15</v>
      </c>
      <c r="V31" s="87">
        <v>25</v>
      </c>
      <c r="W31" s="88">
        <v>20</v>
      </c>
      <c r="X31" s="87">
        <v>17</v>
      </c>
      <c r="Y31" s="88">
        <v>18</v>
      </c>
      <c r="Z31" s="87">
        <v>5</v>
      </c>
      <c r="AA31" s="87"/>
    </row>
    <row r="32" spans="1:29" ht="15">
      <c r="A32" s="92" t="s">
        <v>49</v>
      </c>
      <c r="B32" s="87"/>
      <c r="C32" s="88"/>
      <c r="D32" s="87"/>
      <c r="E32" s="88"/>
      <c r="F32" s="87"/>
      <c r="G32" s="88"/>
      <c r="H32" s="87"/>
      <c r="I32" s="88"/>
      <c r="J32" s="87"/>
      <c r="K32" s="88"/>
      <c r="L32" s="87"/>
      <c r="M32" s="88"/>
      <c r="N32" s="87"/>
      <c r="O32" s="88"/>
      <c r="P32" s="87"/>
      <c r="Q32" s="88"/>
      <c r="R32" s="87"/>
      <c r="S32" s="88"/>
      <c r="T32" s="87"/>
      <c r="U32" s="88"/>
      <c r="V32" s="87"/>
      <c r="W32" s="88"/>
      <c r="X32" s="87"/>
      <c r="Y32" s="88"/>
      <c r="Z32" s="87"/>
      <c r="AA32" s="87"/>
      <c r="AB32" t="s">
        <v>242</v>
      </c>
      <c r="AC32" t="s">
        <v>139</v>
      </c>
    </row>
    <row r="33" spans="1:29" ht="15">
      <c r="A33" s="93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</row>
    <row r="34" spans="1:29" ht="15">
      <c r="A34" s="76" t="s">
        <v>96</v>
      </c>
      <c r="B34" s="76">
        <f>SUM(B5:B26)</f>
        <v>86</v>
      </c>
      <c r="C34" s="76">
        <f t="shared" ref="C34:Z34" si="0">SUM(C5:C26)</f>
        <v>123</v>
      </c>
      <c r="D34" s="76">
        <f t="shared" si="0"/>
        <v>117</v>
      </c>
      <c r="E34" s="76">
        <f t="shared" si="0"/>
        <v>86</v>
      </c>
      <c r="F34" s="76">
        <f t="shared" si="0"/>
        <v>92</v>
      </c>
      <c r="G34" s="76">
        <f t="shared" si="0"/>
        <v>74</v>
      </c>
      <c r="H34" s="76">
        <f t="shared" si="0"/>
        <v>82</v>
      </c>
      <c r="I34" s="76">
        <f t="shared" si="0"/>
        <v>96</v>
      </c>
      <c r="J34" s="76">
        <f t="shared" si="0"/>
        <v>120</v>
      </c>
      <c r="K34" s="76">
        <f t="shared" si="0"/>
        <v>112</v>
      </c>
      <c r="L34" s="76">
        <f t="shared" si="0"/>
        <v>100</v>
      </c>
      <c r="M34" s="76">
        <f t="shared" si="0"/>
        <v>100</v>
      </c>
      <c r="N34" s="76">
        <f t="shared" si="0"/>
        <v>91</v>
      </c>
      <c r="O34" s="76">
        <f t="shared" si="0"/>
        <v>97</v>
      </c>
      <c r="P34" s="76">
        <f t="shared" si="0"/>
        <v>71</v>
      </c>
      <c r="Q34" s="76">
        <f t="shared" si="0"/>
        <v>96</v>
      </c>
      <c r="R34" s="76">
        <f t="shared" si="0"/>
        <v>85</v>
      </c>
      <c r="S34" s="76">
        <f t="shared" si="0"/>
        <v>79</v>
      </c>
      <c r="T34" s="76">
        <f t="shared" si="0"/>
        <v>77</v>
      </c>
      <c r="U34" s="76">
        <f t="shared" si="0"/>
        <v>51</v>
      </c>
      <c r="V34" s="76">
        <f t="shared" si="0"/>
        <v>67</v>
      </c>
      <c r="W34" s="76">
        <f t="shared" si="0"/>
        <v>47</v>
      </c>
      <c r="X34" s="76">
        <f t="shared" si="0"/>
        <v>49</v>
      </c>
      <c r="Y34" s="76">
        <f>SUM(Y5:Y26)</f>
        <v>55</v>
      </c>
      <c r="Z34" s="76">
        <f t="shared" si="0"/>
        <v>87</v>
      </c>
      <c r="AA34" s="76"/>
      <c r="AB34" s="76">
        <f>AVERAGE(B34:Z34)</f>
        <v>85.6</v>
      </c>
      <c r="AC34">
        <f>STDEV(B34:Z34)/5</f>
        <v>4.2594991880892916</v>
      </c>
    </row>
    <row r="35" spans="1:29" ht="15">
      <c r="A35" s="76" t="s">
        <v>97</v>
      </c>
      <c r="B35" s="76">
        <f>SUM(B7,B14:B18,B20,B24:B25)</f>
        <v>1</v>
      </c>
      <c r="C35" s="76">
        <f t="shared" ref="C35:Z35" si="1">SUM(C7,C14:C18,C20,C24:C25)</f>
        <v>1</v>
      </c>
      <c r="D35" s="76">
        <f t="shared" si="1"/>
        <v>0</v>
      </c>
      <c r="E35" s="76">
        <f t="shared" si="1"/>
        <v>0</v>
      </c>
      <c r="F35" s="76">
        <f t="shared" si="1"/>
        <v>0</v>
      </c>
      <c r="G35" s="76">
        <f t="shared" si="1"/>
        <v>1</v>
      </c>
      <c r="H35" s="76">
        <f t="shared" si="1"/>
        <v>15</v>
      </c>
      <c r="I35" s="76">
        <f>SUM(I7,I14:I18,I20,I24:I25)</f>
        <v>0</v>
      </c>
      <c r="J35" s="76">
        <f t="shared" si="1"/>
        <v>25</v>
      </c>
      <c r="K35" s="76">
        <f t="shared" si="1"/>
        <v>15</v>
      </c>
      <c r="L35" s="76">
        <f t="shared" si="1"/>
        <v>5</v>
      </c>
      <c r="M35" s="76">
        <f t="shared" si="1"/>
        <v>15</v>
      </c>
      <c r="N35" s="76">
        <f t="shared" si="1"/>
        <v>0</v>
      </c>
      <c r="O35" s="76">
        <f t="shared" si="1"/>
        <v>4</v>
      </c>
      <c r="P35" s="76">
        <f t="shared" si="1"/>
        <v>13</v>
      </c>
      <c r="Q35" s="76">
        <f t="shared" si="1"/>
        <v>31</v>
      </c>
      <c r="R35" s="76">
        <f t="shared" si="1"/>
        <v>3</v>
      </c>
      <c r="S35" s="76">
        <f t="shared" si="1"/>
        <v>6</v>
      </c>
      <c r="T35" s="76">
        <f t="shared" si="1"/>
        <v>1</v>
      </c>
      <c r="U35" s="76">
        <f t="shared" si="1"/>
        <v>3</v>
      </c>
      <c r="V35" s="76">
        <f t="shared" si="1"/>
        <v>9</v>
      </c>
      <c r="W35" s="76">
        <f t="shared" si="1"/>
        <v>2</v>
      </c>
      <c r="X35" s="76">
        <f t="shared" si="1"/>
        <v>8</v>
      </c>
      <c r="Y35" s="76">
        <f t="shared" si="1"/>
        <v>0</v>
      </c>
      <c r="Z35" s="76">
        <f t="shared" si="1"/>
        <v>35</v>
      </c>
      <c r="AA35" s="76"/>
      <c r="AB35" s="76">
        <f>AVERAGE(B35:Z35)</f>
        <v>7.72</v>
      </c>
      <c r="AC35">
        <f>STDEV(B35:Z35)/5</f>
        <v>2.0054259730374824</v>
      </c>
    </row>
    <row r="36" spans="1:29" ht="15">
      <c r="A36" s="76" t="s">
        <v>98</v>
      </c>
      <c r="B36" s="76">
        <f>SUM(B5:B6,B8:B13,B19,B21:B23,B26)</f>
        <v>85</v>
      </c>
      <c r="C36" s="76">
        <f>SUM(C5:C6,C8:C13,C19,C21:C23,C26)</f>
        <v>122</v>
      </c>
      <c r="D36" s="76">
        <f t="shared" ref="D36:Z36" si="2">SUM(D5:D6,D8:D13,D19,D21:D23,D26)</f>
        <v>117</v>
      </c>
      <c r="E36" s="76">
        <f t="shared" si="2"/>
        <v>86</v>
      </c>
      <c r="F36" s="76">
        <f t="shared" si="2"/>
        <v>92</v>
      </c>
      <c r="G36" s="76">
        <f t="shared" si="2"/>
        <v>73</v>
      </c>
      <c r="H36" s="76">
        <f t="shared" si="2"/>
        <v>67</v>
      </c>
      <c r="I36" s="76">
        <f t="shared" si="2"/>
        <v>96</v>
      </c>
      <c r="J36" s="76">
        <f t="shared" si="2"/>
        <v>95</v>
      </c>
      <c r="K36" s="76">
        <f t="shared" si="2"/>
        <v>97</v>
      </c>
      <c r="L36" s="76">
        <f t="shared" si="2"/>
        <v>95</v>
      </c>
      <c r="M36" s="76">
        <f t="shared" si="2"/>
        <v>85</v>
      </c>
      <c r="N36" s="76">
        <f t="shared" si="2"/>
        <v>91</v>
      </c>
      <c r="O36" s="76">
        <f t="shared" si="2"/>
        <v>93</v>
      </c>
      <c r="P36" s="76">
        <f t="shared" si="2"/>
        <v>58</v>
      </c>
      <c r="Q36" s="76">
        <f t="shared" si="2"/>
        <v>65</v>
      </c>
      <c r="R36" s="76">
        <f t="shared" si="2"/>
        <v>82</v>
      </c>
      <c r="S36" s="76">
        <f>SUM(S5:S6,S8:S13,S19,S21:S23,S26)</f>
        <v>73</v>
      </c>
      <c r="T36" s="76">
        <f t="shared" si="2"/>
        <v>76</v>
      </c>
      <c r="U36" s="76">
        <f t="shared" si="2"/>
        <v>48</v>
      </c>
      <c r="V36" s="76">
        <f t="shared" si="2"/>
        <v>58</v>
      </c>
      <c r="W36" s="76">
        <f t="shared" si="2"/>
        <v>45</v>
      </c>
      <c r="X36" s="76">
        <f t="shared" si="2"/>
        <v>41</v>
      </c>
      <c r="Y36" s="76">
        <f t="shared" si="2"/>
        <v>55</v>
      </c>
      <c r="Z36" s="76">
        <f t="shared" si="2"/>
        <v>52</v>
      </c>
      <c r="AA36" s="76"/>
      <c r="AB36" s="76">
        <f>AVERAGE(B36:Z36)</f>
        <v>77.88</v>
      </c>
      <c r="AC36">
        <f>STDEV(B36:Z36)/5</f>
        <v>4.319459842773556</v>
      </c>
    </row>
    <row r="37" spans="1:29" ht="15">
      <c r="A37" s="76" t="s">
        <v>99</v>
      </c>
      <c r="B37" s="76">
        <f>SUM(B28:B32)</f>
        <v>35</v>
      </c>
      <c r="C37" s="76">
        <f t="shared" ref="C37:Z37" si="3">SUM(C28:C32)</f>
        <v>30</v>
      </c>
      <c r="D37" s="76">
        <f t="shared" si="3"/>
        <v>6</v>
      </c>
      <c r="E37" s="76">
        <f t="shared" si="3"/>
        <v>17</v>
      </c>
      <c r="F37" s="76">
        <f t="shared" si="3"/>
        <v>20</v>
      </c>
      <c r="G37" s="76">
        <f t="shared" si="3"/>
        <v>30</v>
      </c>
      <c r="H37" s="76">
        <f t="shared" si="3"/>
        <v>20</v>
      </c>
      <c r="I37" s="76">
        <f t="shared" si="3"/>
        <v>6</v>
      </c>
      <c r="J37" s="76">
        <f t="shared" si="3"/>
        <v>6</v>
      </c>
      <c r="K37" s="76">
        <f t="shared" si="3"/>
        <v>2</v>
      </c>
      <c r="L37" s="76">
        <f t="shared" si="3"/>
        <v>3</v>
      </c>
      <c r="M37" s="76">
        <f t="shared" si="3"/>
        <v>1</v>
      </c>
      <c r="N37" s="76">
        <f t="shared" si="3"/>
        <v>2</v>
      </c>
      <c r="O37" s="76">
        <f t="shared" si="3"/>
        <v>8</v>
      </c>
      <c r="P37" s="76">
        <f t="shared" si="3"/>
        <v>25</v>
      </c>
      <c r="Q37" s="76">
        <f t="shared" si="3"/>
        <v>10</v>
      </c>
      <c r="R37" s="76">
        <f t="shared" si="3"/>
        <v>16</v>
      </c>
      <c r="S37" s="76">
        <f t="shared" si="3"/>
        <v>25</v>
      </c>
      <c r="T37" s="76">
        <f t="shared" si="3"/>
        <v>25</v>
      </c>
      <c r="U37" s="76">
        <f t="shared" si="3"/>
        <v>50</v>
      </c>
      <c r="V37" s="76">
        <f t="shared" si="3"/>
        <v>35</v>
      </c>
      <c r="W37" s="76">
        <f t="shared" si="3"/>
        <v>55</v>
      </c>
      <c r="X37" s="76">
        <f t="shared" si="3"/>
        <v>53</v>
      </c>
      <c r="Y37" s="76">
        <f t="shared" si="3"/>
        <v>55</v>
      </c>
      <c r="Z37" s="76">
        <f t="shared" si="3"/>
        <v>15</v>
      </c>
      <c r="AA37" s="76"/>
      <c r="AB37" s="76">
        <f>AVERAGE(B37:Z37)</f>
        <v>22</v>
      </c>
      <c r="AC37">
        <f>STDEV(B37:Z37)/5</f>
        <v>3.4746702481434597</v>
      </c>
    </row>
    <row r="38" spans="1:29" s="117" customFormat="1" ht="15">
      <c r="A38" s="116" t="s">
        <v>303</v>
      </c>
      <c r="B38" s="117">
        <f>SUM(B35:B37)</f>
        <v>121</v>
      </c>
      <c r="C38" s="117">
        <f t="shared" ref="C38:Z38" si="4">SUM(C35:C37)</f>
        <v>153</v>
      </c>
      <c r="D38" s="117">
        <f t="shared" si="4"/>
        <v>123</v>
      </c>
      <c r="E38" s="117">
        <f t="shared" si="4"/>
        <v>103</v>
      </c>
      <c r="F38" s="117">
        <f t="shared" si="4"/>
        <v>112</v>
      </c>
      <c r="G38" s="117">
        <f t="shared" si="4"/>
        <v>104</v>
      </c>
      <c r="H38" s="117">
        <f t="shared" si="4"/>
        <v>102</v>
      </c>
      <c r="I38" s="117">
        <f t="shared" si="4"/>
        <v>102</v>
      </c>
      <c r="J38" s="117">
        <f t="shared" si="4"/>
        <v>126</v>
      </c>
      <c r="K38" s="117">
        <f t="shared" si="4"/>
        <v>114</v>
      </c>
      <c r="L38" s="117">
        <f t="shared" si="4"/>
        <v>103</v>
      </c>
      <c r="M38" s="117">
        <f t="shared" si="4"/>
        <v>101</v>
      </c>
      <c r="N38" s="117">
        <f t="shared" si="4"/>
        <v>93</v>
      </c>
      <c r="O38" s="117">
        <f t="shared" si="4"/>
        <v>105</v>
      </c>
      <c r="P38" s="117">
        <f t="shared" si="4"/>
        <v>96</v>
      </c>
      <c r="Q38" s="117">
        <f t="shared" si="4"/>
        <v>106</v>
      </c>
      <c r="R38" s="117">
        <f t="shared" si="4"/>
        <v>101</v>
      </c>
      <c r="S38" s="117">
        <f t="shared" si="4"/>
        <v>104</v>
      </c>
      <c r="T38" s="117">
        <f t="shared" si="4"/>
        <v>102</v>
      </c>
      <c r="U38" s="117">
        <f t="shared" si="4"/>
        <v>101</v>
      </c>
      <c r="V38" s="117">
        <f t="shared" si="4"/>
        <v>102</v>
      </c>
      <c r="W38" s="117">
        <f t="shared" si="4"/>
        <v>102</v>
      </c>
      <c r="X38" s="117">
        <f t="shared" si="4"/>
        <v>102</v>
      </c>
      <c r="Y38" s="117">
        <f t="shared" si="4"/>
        <v>110</v>
      </c>
      <c r="Z38" s="117">
        <f t="shared" si="4"/>
        <v>102</v>
      </c>
      <c r="AA38" s="116"/>
      <c r="AB38" s="76">
        <f>AVERAGE(B38:Z38)</f>
        <v>107.6</v>
      </c>
      <c r="AC38">
        <f>STDEV(B38:Z38)/5</f>
        <v>2.4691429012243633</v>
      </c>
    </row>
  </sheetData>
  <mergeCells count="6">
    <mergeCell ref="B1:S1"/>
    <mergeCell ref="B2:D2"/>
    <mergeCell ref="E2:G2"/>
    <mergeCell ref="H2:J2"/>
    <mergeCell ref="K2:M2"/>
    <mergeCell ref="N2:P2"/>
  </mergeCells>
  <dataValidations count="1">
    <dataValidation type="list" allowBlank="1" sqref="A5:A27" xr:uid="{00000000-0002-0000-1000-000000000000}">
      <formula1>#REF!</formula1>
    </dataValidation>
  </dataValidations>
  <pageMargins left="0.7" right="0.7" top="0.75" bottom="0.75" header="0.3" footer="0.3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41"/>
  <sheetViews>
    <sheetView workbookViewId="0">
      <selection activeCell="O22" sqref="O22"/>
    </sheetView>
  </sheetViews>
  <sheetFormatPr baseColWidth="10" defaultColWidth="8.83203125" defaultRowHeight="13"/>
  <cols>
    <col min="1" max="1" width="32" bestFit="1" customWidth="1"/>
    <col min="2" max="2" width="6.1640625" customWidth="1"/>
    <col min="3" max="3" width="6.83203125" customWidth="1"/>
    <col min="4" max="5" width="7.1640625" customWidth="1"/>
    <col min="6" max="6" width="8.5" customWidth="1"/>
    <col min="8" max="8" width="7.5" customWidth="1"/>
    <col min="9" max="9" width="6.5" customWidth="1"/>
    <col min="10" max="10" width="6" customWidth="1"/>
    <col min="11" max="11" width="7.5" customWidth="1"/>
    <col min="12" max="12" width="7.83203125" customWidth="1"/>
    <col min="14" max="14" width="6.5" customWidth="1"/>
    <col min="15" max="15" width="6.6640625" customWidth="1"/>
    <col min="16" max="16" width="6.1640625" customWidth="1"/>
    <col min="17" max="18" width="7.33203125" customWidth="1"/>
    <col min="19" max="19" width="7" customWidth="1"/>
    <col min="20" max="20" width="6.5" customWidth="1"/>
    <col min="21" max="22" width="6" customWidth="1"/>
    <col min="23" max="23" width="5.6640625" customWidth="1"/>
    <col min="24" max="24" width="5.83203125" customWidth="1"/>
    <col min="25" max="25" width="5" customWidth="1"/>
    <col min="26" max="26" width="5.83203125" customWidth="1"/>
    <col min="27" max="27" width="15" bestFit="1" customWidth="1"/>
  </cols>
  <sheetData>
    <row r="1" spans="1:28" ht="23">
      <c r="A1" s="73" t="s">
        <v>253</v>
      </c>
      <c r="B1" s="188" t="s">
        <v>254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75"/>
      <c r="U1" s="75"/>
      <c r="V1" s="75"/>
      <c r="W1" s="75"/>
      <c r="X1" s="75"/>
      <c r="Y1" s="75"/>
      <c r="Z1" s="75"/>
      <c r="AA1" s="75"/>
    </row>
    <row r="2" spans="1:28" ht="15">
      <c r="A2" s="77"/>
      <c r="B2" s="190" t="s">
        <v>304</v>
      </c>
      <c r="C2" s="191"/>
      <c r="D2" s="192"/>
      <c r="E2" s="193" t="s">
        <v>305</v>
      </c>
      <c r="F2" s="191"/>
      <c r="G2" s="192"/>
      <c r="H2" s="194" t="s">
        <v>257</v>
      </c>
      <c r="I2" s="191"/>
      <c r="J2" s="192"/>
      <c r="K2" s="194" t="s">
        <v>306</v>
      </c>
      <c r="L2" s="191"/>
      <c r="M2" s="192"/>
      <c r="N2" s="195" t="s">
        <v>307</v>
      </c>
      <c r="O2" s="191"/>
      <c r="P2" s="192"/>
      <c r="Q2" s="110" t="s">
        <v>308</v>
      </c>
      <c r="R2" s="111"/>
      <c r="S2" s="112"/>
      <c r="T2" s="77"/>
      <c r="U2" s="77"/>
      <c r="V2" s="77"/>
      <c r="W2" s="77"/>
      <c r="X2" s="77"/>
      <c r="Y2" s="77"/>
      <c r="Z2" s="77"/>
      <c r="AA2" s="77"/>
    </row>
    <row r="3" spans="1:28" ht="15">
      <c r="A3" s="79"/>
      <c r="B3" s="113"/>
      <c r="C3" s="113"/>
      <c r="D3" s="113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5"/>
      <c r="U3" s="115"/>
      <c r="V3" s="115"/>
      <c r="W3" s="115"/>
      <c r="X3" s="115"/>
      <c r="Y3" s="115"/>
      <c r="Z3" s="115"/>
      <c r="AA3" s="77"/>
    </row>
    <row r="4" spans="1:28" ht="15">
      <c r="A4" s="83" t="s">
        <v>261</v>
      </c>
      <c r="B4" s="84">
        <v>0</v>
      </c>
      <c r="C4" s="85">
        <v>3</v>
      </c>
      <c r="D4" s="84">
        <v>6</v>
      </c>
      <c r="E4" s="85">
        <v>9</v>
      </c>
      <c r="F4" s="84">
        <v>12</v>
      </c>
      <c r="G4" s="85">
        <v>15</v>
      </c>
      <c r="H4" s="84">
        <v>18</v>
      </c>
      <c r="I4" s="85">
        <v>21</v>
      </c>
      <c r="J4" s="84">
        <v>24</v>
      </c>
      <c r="K4" s="85">
        <v>27</v>
      </c>
      <c r="L4" s="84">
        <v>30</v>
      </c>
      <c r="M4" s="85">
        <v>33</v>
      </c>
      <c r="N4" s="84">
        <v>36</v>
      </c>
      <c r="O4" s="85">
        <v>39</v>
      </c>
      <c r="P4" s="84">
        <v>42</v>
      </c>
      <c r="Q4" s="85">
        <v>45</v>
      </c>
      <c r="R4" s="84">
        <v>48</v>
      </c>
      <c r="S4" s="85">
        <v>51</v>
      </c>
      <c r="T4" s="84">
        <v>54</v>
      </c>
      <c r="U4" s="85">
        <v>57</v>
      </c>
      <c r="V4" s="84">
        <v>60</v>
      </c>
      <c r="W4" s="85">
        <v>63</v>
      </c>
      <c r="X4" s="84">
        <v>66</v>
      </c>
      <c r="Y4" s="85">
        <v>69</v>
      </c>
      <c r="Z4" s="84">
        <v>72</v>
      </c>
      <c r="AA4" s="84" t="s">
        <v>1</v>
      </c>
    </row>
    <row r="5" spans="1:28" ht="15">
      <c r="A5" s="86" t="s">
        <v>309</v>
      </c>
      <c r="B5" s="87">
        <v>3</v>
      </c>
      <c r="C5" s="88">
        <v>8</v>
      </c>
      <c r="D5" s="87">
        <v>17</v>
      </c>
      <c r="E5" s="88"/>
      <c r="F5" s="87"/>
      <c r="G5" s="88"/>
      <c r="H5" s="87"/>
      <c r="I5" s="88"/>
      <c r="J5" s="87"/>
      <c r="K5" s="88"/>
      <c r="L5" s="87"/>
      <c r="M5" s="88"/>
      <c r="N5" s="87"/>
      <c r="O5" s="88"/>
      <c r="P5" s="87"/>
      <c r="Q5" s="88"/>
      <c r="R5" s="87"/>
      <c r="S5" s="88"/>
      <c r="T5" s="87"/>
      <c r="U5" s="88"/>
      <c r="V5" s="87"/>
      <c r="W5" s="88"/>
      <c r="X5" s="87"/>
      <c r="Y5" s="88"/>
      <c r="Z5" s="87"/>
      <c r="AA5" s="87"/>
      <c r="AB5">
        <f>SUM(B5:Z5)/25</f>
        <v>1.1200000000000001</v>
      </c>
    </row>
    <row r="6" spans="1:28" s="162" customFormat="1" ht="15">
      <c r="A6" s="89" t="s">
        <v>6</v>
      </c>
      <c r="B6" s="166">
        <v>65</v>
      </c>
      <c r="C6" s="169">
        <v>65</v>
      </c>
      <c r="D6" s="166">
        <v>45</v>
      </c>
      <c r="E6" s="169">
        <v>45</v>
      </c>
      <c r="F6" s="166">
        <v>45</v>
      </c>
      <c r="G6" s="169">
        <v>40</v>
      </c>
      <c r="H6" s="166">
        <v>22</v>
      </c>
      <c r="I6" s="169">
        <v>25</v>
      </c>
      <c r="J6" s="166">
        <v>20</v>
      </c>
      <c r="K6" s="169">
        <v>7</v>
      </c>
      <c r="L6" s="166">
        <v>1</v>
      </c>
      <c r="M6" s="169">
        <v>5</v>
      </c>
      <c r="N6" s="166">
        <v>30</v>
      </c>
      <c r="O6" s="169">
        <v>33</v>
      </c>
      <c r="P6" s="166">
        <v>10</v>
      </c>
      <c r="Q6" s="169">
        <v>5</v>
      </c>
      <c r="R6" s="166">
        <v>10</v>
      </c>
      <c r="S6" s="169">
        <v>5</v>
      </c>
      <c r="T6" s="166">
        <v>25</v>
      </c>
      <c r="U6" s="169">
        <v>30</v>
      </c>
      <c r="V6" s="166">
        <v>55</v>
      </c>
      <c r="W6" s="169">
        <v>45</v>
      </c>
      <c r="X6" s="166">
        <v>25</v>
      </c>
      <c r="Y6" s="169">
        <v>50</v>
      </c>
      <c r="Z6" s="166">
        <v>25</v>
      </c>
      <c r="AA6" s="166"/>
      <c r="AB6" s="162">
        <f t="shared" ref="AB6:AB28" si="0">SUM(B6:Z6)/25</f>
        <v>29.32</v>
      </c>
    </row>
    <row r="7" spans="1:28" s="162" customFormat="1" ht="15">
      <c r="A7" s="89" t="s">
        <v>262</v>
      </c>
      <c r="B7" s="166"/>
      <c r="C7" s="169"/>
      <c r="D7" s="166"/>
      <c r="E7" s="169">
        <v>1</v>
      </c>
      <c r="F7" s="166"/>
      <c r="G7" s="169">
        <v>1</v>
      </c>
      <c r="H7" s="166">
        <v>1</v>
      </c>
      <c r="I7" s="169">
        <v>1</v>
      </c>
      <c r="J7" s="166"/>
      <c r="K7" s="169"/>
      <c r="L7" s="166"/>
      <c r="M7" s="169"/>
      <c r="N7" s="166"/>
      <c r="O7" s="169"/>
      <c r="P7" s="166"/>
      <c r="Q7" s="169"/>
      <c r="R7" s="166"/>
      <c r="S7" s="169"/>
      <c r="T7" s="166"/>
      <c r="U7" s="169"/>
      <c r="V7" s="166"/>
      <c r="W7" s="169"/>
      <c r="X7" s="166"/>
      <c r="Y7" s="169"/>
      <c r="Z7" s="166"/>
      <c r="AA7" s="166"/>
      <c r="AB7" s="162">
        <f t="shared" si="0"/>
        <v>0.16</v>
      </c>
    </row>
    <row r="8" spans="1:28" ht="15">
      <c r="A8" s="86" t="s">
        <v>5</v>
      </c>
      <c r="B8" s="87">
        <v>10</v>
      </c>
      <c r="C8" s="88">
        <v>17</v>
      </c>
      <c r="D8" s="87">
        <v>3</v>
      </c>
      <c r="E8" s="88"/>
      <c r="F8" s="87"/>
      <c r="G8" s="88"/>
      <c r="H8" s="87"/>
      <c r="I8" s="88"/>
      <c r="J8" s="87"/>
      <c r="K8" s="88"/>
      <c r="L8" s="87"/>
      <c r="M8" s="88"/>
      <c r="N8" s="87"/>
      <c r="O8" s="88"/>
      <c r="P8" s="87"/>
      <c r="Q8" s="88"/>
      <c r="R8" s="87"/>
      <c r="S8" s="88"/>
      <c r="T8" s="87"/>
      <c r="U8" s="88"/>
      <c r="V8" s="87"/>
      <c r="W8" s="88"/>
      <c r="X8" s="87"/>
      <c r="Y8" s="88"/>
      <c r="Z8" s="87"/>
      <c r="AA8" s="87"/>
      <c r="AB8" s="160">
        <f t="shared" si="0"/>
        <v>1.2</v>
      </c>
    </row>
    <row r="9" spans="1:28" s="162" customFormat="1" ht="15">
      <c r="A9" s="89" t="s">
        <v>296</v>
      </c>
      <c r="B9" s="166"/>
      <c r="C9" s="169"/>
      <c r="D9" s="166"/>
      <c r="E9" s="169"/>
      <c r="F9" s="166"/>
      <c r="G9" s="169"/>
      <c r="H9" s="166"/>
      <c r="I9" s="169"/>
      <c r="J9" s="166"/>
      <c r="K9" s="169"/>
      <c r="L9" s="166"/>
      <c r="M9" s="169"/>
      <c r="N9" s="166"/>
      <c r="O9" s="169"/>
      <c r="P9" s="166"/>
      <c r="Q9" s="169"/>
      <c r="R9" s="166"/>
      <c r="S9" s="169"/>
      <c r="T9" s="166"/>
      <c r="U9" s="169"/>
      <c r="V9" s="166"/>
      <c r="W9" s="169"/>
      <c r="X9" s="166"/>
      <c r="Y9" s="169"/>
      <c r="Z9" s="166"/>
      <c r="AA9" s="166"/>
      <c r="AB9" s="162">
        <f t="shared" si="0"/>
        <v>0</v>
      </c>
    </row>
    <row r="10" spans="1:28" s="162" customFormat="1" ht="15">
      <c r="A10" s="89" t="s">
        <v>310</v>
      </c>
      <c r="B10" s="166"/>
      <c r="C10" s="169"/>
      <c r="D10" s="166"/>
      <c r="E10" s="169"/>
      <c r="F10" s="166"/>
      <c r="G10" s="169"/>
      <c r="H10" s="166"/>
      <c r="I10" s="169"/>
      <c r="J10" s="166"/>
      <c r="K10" s="169"/>
      <c r="L10" s="166"/>
      <c r="M10" s="169"/>
      <c r="N10" s="166"/>
      <c r="O10" s="169">
        <v>1</v>
      </c>
      <c r="P10" s="166"/>
      <c r="Q10" s="169"/>
      <c r="R10" s="166"/>
      <c r="S10" s="169"/>
      <c r="T10" s="166"/>
      <c r="U10" s="169"/>
      <c r="V10" s="166"/>
      <c r="W10" s="169"/>
      <c r="X10" s="166"/>
      <c r="Y10" s="169"/>
      <c r="Z10" s="166"/>
      <c r="AA10" s="166"/>
      <c r="AB10" s="162">
        <f t="shared" si="0"/>
        <v>0.04</v>
      </c>
    </row>
    <row r="11" spans="1:28" ht="15">
      <c r="A11" s="86" t="s">
        <v>46</v>
      </c>
      <c r="B11" s="87"/>
      <c r="C11" s="88"/>
      <c r="D11" s="87"/>
      <c r="E11" s="88"/>
      <c r="F11" s="87"/>
      <c r="G11" s="88"/>
      <c r="H11" s="87"/>
      <c r="I11" s="88"/>
      <c r="J11" s="87"/>
      <c r="K11" s="88"/>
      <c r="L11" s="87"/>
      <c r="M11" s="88"/>
      <c r="N11" s="87"/>
      <c r="O11" s="88"/>
      <c r="P11" s="87"/>
      <c r="Q11" s="88"/>
      <c r="R11" s="87"/>
      <c r="S11" s="88"/>
      <c r="T11" s="87"/>
      <c r="U11" s="88"/>
      <c r="V11" s="87"/>
      <c r="W11" s="88"/>
      <c r="X11" s="87"/>
      <c r="Y11" s="88"/>
      <c r="Z11" s="87"/>
      <c r="AA11" s="87"/>
      <c r="AB11" s="160">
        <f t="shared" si="0"/>
        <v>0</v>
      </c>
    </row>
    <row r="12" spans="1:28" s="162" customFormat="1" ht="15">
      <c r="A12" s="89" t="s">
        <v>311</v>
      </c>
      <c r="B12" s="166">
        <v>1</v>
      </c>
      <c r="C12" s="169">
        <v>1</v>
      </c>
      <c r="D12" s="166"/>
      <c r="E12" s="169">
        <v>30</v>
      </c>
      <c r="F12" s="166">
        <v>12</v>
      </c>
      <c r="G12" s="169"/>
      <c r="H12" s="166"/>
      <c r="I12" s="169"/>
      <c r="J12" s="166"/>
      <c r="K12" s="169"/>
      <c r="L12" s="166"/>
      <c r="M12" s="169"/>
      <c r="N12" s="166"/>
      <c r="O12" s="169"/>
      <c r="P12" s="166"/>
      <c r="Q12" s="169"/>
      <c r="R12" s="166"/>
      <c r="S12" s="169"/>
      <c r="T12" s="166"/>
      <c r="U12" s="169"/>
      <c r="V12" s="166"/>
      <c r="W12" s="169"/>
      <c r="X12" s="166"/>
      <c r="Y12" s="169"/>
      <c r="Z12" s="166"/>
      <c r="AA12" s="166"/>
      <c r="AB12" s="162">
        <f t="shared" si="0"/>
        <v>1.76</v>
      </c>
    </row>
    <row r="13" spans="1:28" s="162" customFormat="1" ht="15">
      <c r="A13" s="89" t="s">
        <v>76</v>
      </c>
      <c r="B13" s="166"/>
      <c r="C13" s="169"/>
      <c r="D13" s="166"/>
      <c r="E13" s="169"/>
      <c r="F13" s="166"/>
      <c r="G13" s="169">
        <v>1</v>
      </c>
      <c r="H13" s="166"/>
      <c r="I13" s="169"/>
      <c r="J13" s="166"/>
      <c r="K13" s="169"/>
      <c r="L13" s="166"/>
      <c r="M13" s="169"/>
      <c r="N13" s="166"/>
      <c r="O13" s="169"/>
      <c r="P13" s="166"/>
      <c r="Q13" s="169"/>
      <c r="R13" s="166"/>
      <c r="S13" s="169"/>
      <c r="T13" s="166"/>
      <c r="U13" s="169"/>
      <c r="V13" s="166"/>
      <c r="W13" s="169"/>
      <c r="X13" s="166"/>
      <c r="Y13" s="169"/>
      <c r="Z13" s="166"/>
      <c r="AA13" s="166"/>
      <c r="AB13" s="162">
        <f t="shared" si="0"/>
        <v>0.04</v>
      </c>
    </row>
    <row r="14" spans="1:28" ht="15">
      <c r="A14" s="86" t="s">
        <v>266</v>
      </c>
      <c r="B14" s="87"/>
      <c r="C14" s="88"/>
      <c r="D14" s="87"/>
      <c r="E14" s="88"/>
      <c r="F14" s="87">
        <v>3</v>
      </c>
      <c r="G14" s="88">
        <v>2</v>
      </c>
      <c r="H14" s="87"/>
      <c r="I14" s="88">
        <v>1</v>
      </c>
      <c r="J14" s="87">
        <v>1</v>
      </c>
      <c r="K14" s="88"/>
      <c r="L14" s="87"/>
      <c r="M14" s="88"/>
      <c r="N14" s="87"/>
      <c r="O14" s="88"/>
      <c r="P14" s="87">
        <v>1</v>
      </c>
      <c r="Q14" s="88"/>
      <c r="R14" s="87">
        <v>2</v>
      </c>
      <c r="S14" s="88"/>
      <c r="T14" s="87"/>
      <c r="U14" s="88">
        <v>2</v>
      </c>
      <c r="V14" s="87"/>
      <c r="W14" s="88"/>
      <c r="X14" s="87">
        <v>1</v>
      </c>
      <c r="Y14" s="88"/>
      <c r="Z14" s="87"/>
      <c r="AA14" s="87"/>
      <c r="AB14" s="160">
        <f t="shared" si="0"/>
        <v>0.52</v>
      </c>
    </row>
    <row r="15" spans="1:28" s="162" customFormat="1" ht="15">
      <c r="A15" s="89" t="s">
        <v>312</v>
      </c>
      <c r="B15" s="166"/>
      <c r="C15" s="169"/>
      <c r="D15" s="166"/>
      <c r="E15" s="169"/>
      <c r="F15" s="166"/>
      <c r="G15" s="169"/>
      <c r="H15" s="166"/>
      <c r="I15" s="169"/>
      <c r="J15" s="166"/>
      <c r="K15" s="169"/>
      <c r="L15" s="166"/>
      <c r="M15" s="169"/>
      <c r="N15" s="166"/>
      <c r="O15" s="169"/>
      <c r="P15" s="166"/>
      <c r="Q15" s="169"/>
      <c r="R15" s="166"/>
      <c r="S15" s="169"/>
      <c r="T15" s="166"/>
      <c r="U15" s="169"/>
      <c r="V15" s="166"/>
      <c r="W15" s="169"/>
      <c r="X15" s="166">
        <v>1</v>
      </c>
      <c r="Y15" s="169"/>
      <c r="Z15" s="166"/>
      <c r="AA15" s="166"/>
      <c r="AB15" s="162">
        <f t="shared" si="0"/>
        <v>0.04</v>
      </c>
    </row>
    <row r="16" spans="1:28" s="162" customFormat="1" ht="15">
      <c r="A16" s="89" t="s">
        <v>265</v>
      </c>
      <c r="B16" s="166"/>
      <c r="C16" s="169"/>
      <c r="D16" s="166"/>
      <c r="E16" s="169"/>
      <c r="F16" s="166">
        <v>10</v>
      </c>
      <c r="G16" s="169"/>
      <c r="H16" s="166"/>
      <c r="I16" s="169"/>
      <c r="J16" s="166"/>
      <c r="K16" s="169"/>
      <c r="L16" s="166"/>
      <c r="M16" s="169"/>
      <c r="N16" s="166"/>
      <c r="O16" s="169"/>
      <c r="P16" s="166"/>
      <c r="Q16" s="169"/>
      <c r="R16" s="166"/>
      <c r="S16" s="169">
        <v>5</v>
      </c>
      <c r="T16" s="166">
        <v>3</v>
      </c>
      <c r="U16" s="169"/>
      <c r="V16" s="166"/>
      <c r="W16" s="169"/>
      <c r="X16" s="166"/>
      <c r="Y16" s="169"/>
      <c r="Z16" s="166"/>
      <c r="AA16" s="166"/>
      <c r="AB16" s="162">
        <f t="shared" si="0"/>
        <v>0.72</v>
      </c>
    </row>
    <row r="17" spans="1:28" ht="15">
      <c r="A17" s="86" t="s">
        <v>313</v>
      </c>
      <c r="B17" s="87"/>
      <c r="C17" s="88"/>
      <c r="D17" s="87"/>
      <c r="E17" s="88"/>
      <c r="F17" s="87"/>
      <c r="G17" s="88"/>
      <c r="H17" s="87">
        <v>3</v>
      </c>
      <c r="I17" s="88"/>
      <c r="J17" s="87"/>
      <c r="K17" s="88"/>
      <c r="L17" s="87"/>
      <c r="M17" s="88"/>
      <c r="N17" s="87"/>
      <c r="O17" s="88"/>
      <c r="P17" s="87"/>
      <c r="Q17" s="88"/>
      <c r="R17" s="87"/>
      <c r="S17" s="88"/>
      <c r="T17" s="87"/>
      <c r="U17" s="88"/>
      <c r="V17" s="87"/>
      <c r="W17" s="88"/>
      <c r="X17" s="87"/>
      <c r="Y17" s="88"/>
      <c r="Z17" s="87"/>
      <c r="AA17" s="87"/>
      <c r="AB17" s="160">
        <f t="shared" si="0"/>
        <v>0.12</v>
      </c>
    </row>
    <row r="18" spans="1:28" ht="15">
      <c r="A18" s="86" t="s">
        <v>45</v>
      </c>
      <c r="B18" s="87"/>
      <c r="C18" s="88"/>
      <c r="D18" s="87"/>
      <c r="E18" s="88"/>
      <c r="F18" s="87"/>
      <c r="G18" s="88"/>
      <c r="H18" s="87">
        <v>3</v>
      </c>
      <c r="I18" s="88">
        <v>30</v>
      </c>
      <c r="J18" s="87"/>
      <c r="K18" s="88">
        <v>2</v>
      </c>
      <c r="L18" s="87"/>
      <c r="M18" s="88"/>
      <c r="N18" s="87">
        <v>15</v>
      </c>
      <c r="O18" s="88"/>
      <c r="P18" s="87"/>
      <c r="Q18" s="88"/>
      <c r="R18" s="87"/>
      <c r="S18" s="88"/>
      <c r="T18" s="87"/>
      <c r="U18" s="88">
        <v>2</v>
      </c>
      <c r="V18" s="87"/>
      <c r="W18" s="88"/>
      <c r="X18" s="87"/>
      <c r="Y18" s="88"/>
      <c r="Z18" s="87"/>
      <c r="AA18" s="87"/>
      <c r="AB18" s="160">
        <f t="shared" si="0"/>
        <v>2.08</v>
      </c>
    </row>
    <row r="19" spans="1:28" ht="15">
      <c r="A19" s="86" t="s">
        <v>31</v>
      </c>
      <c r="B19" s="87"/>
      <c r="C19" s="88"/>
      <c r="D19" s="87"/>
      <c r="E19" s="88"/>
      <c r="F19" s="87"/>
      <c r="G19" s="88">
        <v>55</v>
      </c>
      <c r="H19" s="87">
        <v>2</v>
      </c>
      <c r="I19" s="88"/>
      <c r="J19" s="87">
        <v>1</v>
      </c>
      <c r="K19" s="88">
        <v>60</v>
      </c>
      <c r="L19" s="87">
        <v>8</v>
      </c>
      <c r="M19" s="88">
        <v>1</v>
      </c>
      <c r="N19" s="87">
        <v>18</v>
      </c>
      <c r="O19" s="88">
        <v>2</v>
      </c>
      <c r="P19" s="87">
        <v>1</v>
      </c>
      <c r="Q19" s="88">
        <v>35</v>
      </c>
      <c r="R19" s="87"/>
      <c r="S19" s="88"/>
      <c r="T19" s="87"/>
      <c r="U19" s="88"/>
      <c r="V19" s="87"/>
      <c r="W19" s="88"/>
      <c r="X19" s="87"/>
      <c r="Y19" s="88"/>
      <c r="Z19" s="87"/>
      <c r="AA19" s="87"/>
      <c r="AB19" s="160">
        <f t="shared" si="0"/>
        <v>7.32</v>
      </c>
    </row>
    <row r="20" spans="1:28" ht="15">
      <c r="A20" s="86" t="s">
        <v>282</v>
      </c>
      <c r="B20" s="87"/>
      <c r="C20" s="88"/>
      <c r="D20" s="87"/>
      <c r="E20" s="88"/>
      <c r="F20" s="87"/>
      <c r="G20" s="88">
        <v>10</v>
      </c>
      <c r="H20" s="87">
        <v>10</v>
      </c>
      <c r="I20" s="88">
        <v>7</v>
      </c>
      <c r="J20" s="87">
        <v>15</v>
      </c>
      <c r="K20" s="88">
        <v>12</v>
      </c>
      <c r="L20" s="87">
        <v>35</v>
      </c>
      <c r="M20" s="88">
        <v>75</v>
      </c>
      <c r="N20" s="87">
        <v>8</v>
      </c>
      <c r="O20" s="88">
        <v>20</v>
      </c>
      <c r="P20" s="87">
        <v>15</v>
      </c>
      <c r="Q20" s="88">
        <v>25</v>
      </c>
      <c r="R20" s="87">
        <v>35</v>
      </c>
      <c r="S20" s="88">
        <v>10</v>
      </c>
      <c r="T20" s="87">
        <v>5</v>
      </c>
      <c r="U20" s="88"/>
      <c r="V20" s="87"/>
      <c r="W20" s="88"/>
      <c r="X20" s="87"/>
      <c r="Y20" s="88"/>
      <c r="Z20" s="87"/>
      <c r="AA20" s="87"/>
      <c r="AB20" s="160">
        <f t="shared" si="0"/>
        <v>11.28</v>
      </c>
    </row>
    <row r="21" spans="1:28" ht="15">
      <c r="A21" s="86" t="s">
        <v>263</v>
      </c>
      <c r="B21" s="87"/>
      <c r="C21" s="88"/>
      <c r="D21" s="87"/>
      <c r="E21" s="88"/>
      <c r="F21" s="87"/>
      <c r="G21" s="88">
        <v>2</v>
      </c>
      <c r="H21" s="87"/>
      <c r="I21" s="88"/>
      <c r="J21" s="87">
        <v>1</v>
      </c>
      <c r="K21" s="88"/>
      <c r="L21" s="87"/>
      <c r="M21" s="88"/>
      <c r="N21" s="87"/>
      <c r="O21" s="88">
        <v>1</v>
      </c>
      <c r="P21" s="87"/>
      <c r="Q21" s="88"/>
      <c r="R21" s="87"/>
      <c r="S21" s="88"/>
      <c r="T21" s="87"/>
      <c r="U21" s="88">
        <v>1</v>
      </c>
      <c r="V21" s="87"/>
      <c r="W21" s="88"/>
      <c r="X21" s="87"/>
      <c r="Y21" s="88"/>
      <c r="Z21" s="87">
        <v>1</v>
      </c>
      <c r="AA21" s="87"/>
      <c r="AB21" s="160">
        <f t="shared" si="0"/>
        <v>0.24</v>
      </c>
    </row>
    <row r="22" spans="1:28" ht="15">
      <c r="A22" s="86" t="s">
        <v>264</v>
      </c>
      <c r="B22" s="87"/>
      <c r="C22" s="88"/>
      <c r="D22" s="87"/>
      <c r="E22" s="88"/>
      <c r="F22" s="87"/>
      <c r="G22" s="88"/>
      <c r="H22" s="87"/>
      <c r="I22" s="88"/>
      <c r="J22" s="87"/>
      <c r="K22" s="88"/>
      <c r="L22" s="87"/>
      <c r="M22" s="88"/>
      <c r="N22" s="87"/>
      <c r="O22" s="88"/>
      <c r="P22" s="87"/>
      <c r="Q22" s="88"/>
      <c r="R22" s="87"/>
      <c r="S22" s="88"/>
      <c r="T22" s="87"/>
      <c r="U22" s="88"/>
      <c r="V22" s="87"/>
      <c r="W22" s="88"/>
      <c r="X22" s="87"/>
      <c r="Y22" s="88"/>
      <c r="Z22" s="87"/>
      <c r="AA22" s="87"/>
      <c r="AB22" s="160">
        <f t="shared" si="0"/>
        <v>0</v>
      </c>
    </row>
    <row r="23" spans="1:28" s="162" customFormat="1" ht="15">
      <c r="A23" s="89" t="s">
        <v>10</v>
      </c>
      <c r="B23" s="166"/>
      <c r="C23" s="169"/>
      <c r="D23" s="166"/>
      <c r="E23" s="169"/>
      <c r="F23" s="166"/>
      <c r="G23" s="169">
        <v>1</v>
      </c>
      <c r="H23" s="166"/>
      <c r="I23" s="169"/>
      <c r="J23" s="166"/>
      <c r="K23" s="169"/>
      <c r="L23" s="166"/>
      <c r="M23" s="169"/>
      <c r="N23" s="166">
        <v>1</v>
      </c>
      <c r="O23" s="169"/>
      <c r="P23" s="166"/>
      <c r="Q23" s="169"/>
      <c r="R23" s="166"/>
      <c r="S23" s="169"/>
      <c r="T23" s="166"/>
      <c r="U23" s="169"/>
      <c r="V23" s="166"/>
      <c r="W23" s="169"/>
      <c r="X23" s="166"/>
      <c r="Y23" s="169"/>
      <c r="Z23" s="166"/>
      <c r="AA23" s="166"/>
      <c r="AB23" s="162">
        <f t="shared" si="0"/>
        <v>0.08</v>
      </c>
    </row>
    <row r="24" spans="1:28" ht="15">
      <c r="A24" s="86" t="s">
        <v>287</v>
      </c>
      <c r="B24" s="87"/>
      <c r="C24" s="88"/>
      <c r="D24" s="87"/>
      <c r="E24" s="88"/>
      <c r="F24" s="87"/>
      <c r="G24" s="88"/>
      <c r="H24" s="87"/>
      <c r="I24" s="88"/>
      <c r="J24" s="87"/>
      <c r="K24" s="88"/>
      <c r="L24" s="87"/>
      <c r="M24" s="88"/>
      <c r="N24" s="87"/>
      <c r="O24" s="88"/>
      <c r="P24" s="87"/>
      <c r="Q24" s="88"/>
      <c r="R24" s="87"/>
      <c r="S24" s="88"/>
      <c r="T24" s="87"/>
      <c r="U24" s="88"/>
      <c r="V24" s="87"/>
      <c r="W24" s="88"/>
      <c r="X24" s="87"/>
      <c r="Y24" s="88"/>
      <c r="Z24" s="87"/>
      <c r="AA24" s="87"/>
      <c r="AB24" s="160">
        <f t="shared" si="0"/>
        <v>0</v>
      </c>
    </row>
    <row r="25" spans="1:28" ht="15">
      <c r="A25" s="86" t="s">
        <v>73</v>
      </c>
      <c r="B25" s="87"/>
      <c r="C25" s="88"/>
      <c r="D25" s="87"/>
      <c r="E25" s="88"/>
      <c r="F25" s="87"/>
      <c r="G25" s="88"/>
      <c r="H25" s="87"/>
      <c r="I25" s="88"/>
      <c r="J25" s="87"/>
      <c r="K25" s="88"/>
      <c r="L25" s="87"/>
      <c r="M25" s="88"/>
      <c r="N25" s="87"/>
      <c r="O25" s="88"/>
      <c r="P25" s="87"/>
      <c r="Q25" s="88"/>
      <c r="R25" s="87"/>
      <c r="S25" s="88"/>
      <c r="T25" s="87"/>
      <c r="U25" s="88">
        <v>1</v>
      </c>
      <c r="V25" s="87"/>
      <c r="W25" s="88"/>
      <c r="X25" s="87"/>
      <c r="Y25" s="88"/>
      <c r="Z25" s="87"/>
      <c r="AA25" s="87"/>
      <c r="AB25" s="160">
        <f t="shared" si="0"/>
        <v>0.04</v>
      </c>
    </row>
    <row r="26" spans="1:28" ht="15">
      <c r="A26" s="86" t="s">
        <v>267</v>
      </c>
      <c r="B26" s="87"/>
      <c r="C26" s="88"/>
      <c r="D26" s="87"/>
      <c r="E26" s="88"/>
      <c r="F26" s="87"/>
      <c r="G26" s="88"/>
      <c r="H26" s="87"/>
      <c r="I26" s="88"/>
      <c r="J26" s="87"/>
      <c r="K26" s="88"/>
      <c r="L26" s="87"/>
      <c r="M26" s="88"/>
      <c r="N26" s="87"/>
      <c r="O26" s="88"/>
      <c r="P26" s="87"/>
      <c r="Q26" s="88"/>
      <c r="R26" s="87"/>
      <c r="S26" s="88"/>
      <c r="T26" s="87"/>
      <c r="U26" s="88"/>
      <c r="V26" s="87"/>
      <c r="W26" s="88"/>
      <c r="X26" s="87"/>
      <c r="Y26" s="88"/>
      <c r="Z26" s="87"/>
      <c r="AA26" s="87"/>
      <c r="AB26" s="160">
        <f t="shared" si="0"/>
        <v>0</v>
      </c>
    </row>
    <row r="27" spans="1:28" ht="15">
      <c r="A27" s="86" t="s">
        <v>283</v>
      </c>
      <c r="B27" s="87"/>
      <c r="C27" s="88"/>
      <c r="D27" s="87"/>
      <c r="E27" s="88"/>
      <c r="F27" s="87"/>
      <c r="G27" s="88"/>
      <c r="H27" s="87"/>
      <c r="I27" s="88"/>
      <c r="J27" s="87"/>
      <c r="K27" s="88"/>
      <c r="L27" s="87"/>
      <c r="M27" s="88"/>
      <c r="N27" s="87"/>
      <c r="O27" s="88"/>
      <c r="P27" s="87"/>
      <c r="Q27" s="88"/>
      <c r="R27" s="87"/>
      <c r="S27" s="88">
        <v>1</v>
      </c>
      <c r="T27" s="87"/>
      <c r="U27" s="88"/>
      <c r="V27" s="87"/>
      <c r="W27" s="88"/>
      <c r="X27" s="87"/>
      <c r="Y27" s="88"/>
      <c r="Z27" s="87"/>
      <c r="AA27" s="87"/>
      <c r="AB27" s="160">
        <f t="shared" si="0"/>
        <v>0.04</v>
      </c>
    </row>
    <row r="28" spans="1:28" ht="15">
      <c r="A28" s="86" t="s">
        <v>314</v>
      </c>
      <c r="B28" s="87"/>
      <c r="C28" s="88"/>
      <c r="D28" s="87"/>
      <c r="E28" s="88"/>
      <c r="F28" s="87"/>
      <c r="G28" s="88"/>
      <c r="H28" s="87"/>
      <c r="I28" s="88"/>
      <c r="J28" s="87"/>
      <c r="K28" s="88"/>
      <c r="L28" s="87"/>
      <c r="M28" s="88"/>
      <c r="N28" s="87">
        <v>1</v>
      </c>
      <c r="O28" s="88"/>
      <c r="P28" s="87"/>
      <c r="Q28" s="88"/>
      <c r="R28" s="87"/>
      <c r="S28" s="88">
        <v>2</v>
      </c>
      <c r="T28" s="87"/>
      <c r="U28" s="88"/>
      <c r="V28" s="87"/>
      <c r="W28" s="88"/>
      <c r="X28" s="87"/>
      <c r="Y28" s="88"/>
      <c r="Z28" s="87"/>
      <c r="AA28" s="87"/>
      <c r="AB28" s="160">
        <f t="shared" si="0"/>
        <v>0.12</v>
      </c>
    </row>
    <row r="29" spans="1:28" ht="15">
      <c r="A29" s="86"/>
      <c r="B29" s="87"/>
      <c r="C29" s="88"/>
      <c r="D29" s="87"/>
      <c r="E29" s="88"/>
      <c r="F29" s="87"/>
      <c r="G29" s="88"/>
      <c r="H29" s="87"/>
      <c r="I29" s="88"/>
      <c r="J29" s="87"/>
      <c r="K29" s="88"/>
      <c r="L29" s="87"/>
      <c r="M29" s="88"/>
      <c r="N29" s="87"/>
      <c r="O29" s="88"/>
      <c r="P29" s="87"/>
      <c r="Q29" s="88"/>
      <c r="R29" s="87"/>
      <c r="S29" s="88"/>
      <c r="T29" s="87"/>
      <c r="U29" s="88"/>
      <c r="V29" s="87"/>
      <c r="W29" s="88"/>
      <c r="X29" s="87"/>
      <c r="Y29" s="88"/>
      <c r="Z29" s="87"/>
      <c r="AA29" s="87"/>
    </row>
    <row r="30" spans="1:28" ht="15">
      <c r="A30" s="86"/>
      <c r="B30" s="87"/>
      <c r="C30" s="88"/>
      <c r="D30" s="87"/>
      <c r="E30" s="88"/>
      <c r="F30" s="87"/>
      <c r="G30" s="88"/>
      <c r="H30" s="87"/>
      <c r="I30" s="88"/>
      <c r="J30" s="87"/>
      <c r="K30" s="88"/>
      <c r="L30" s="87"/>
      <c r="M30" s="88"/>
      <c r="N30" s="87"/>
      <c r="O30" s="88"/>
      <c r="P30" s="87"/>
      <c r="Q30" s="88"/>
      <c r="R30" s="87"/>
      <c r="S30" s="88"/>
      <c r="T30" s="87"/>
      <c r="U30" s="88"/>
      <c r="V30" s="87"/>
      <c r="W30" s="88"/>
      <c r="X30" s="87"/>
      <c r="Y30" s="88"/>
      <c r="Z30" s="87"/>
      <c r="AA30" s="87"/>
    </row>
    <row r="31" spans="1:28" ht="15">
      <c r="A31" s="91" t="s">
        <v>315</v>
      </c>
      <c r="B31" s="87"/>
      <c r="C31" s="88"/>
      <c r="D31" s="87"/>
      <c r="E31" s="88">
        <v>2</v>
      </c>
      <c r="F31" s="87">
        <v>2</v>
      </c>
      <c r="G31" s="88">
        <v>3</v>
      </c>
      <c r="H31" s="87">
        <v>4</v>
      </c>
      <c r="I31" s="88">
        <v>7</v>
      </c>
      <c r="J31" s="87">
        <v>10</v>
      </c>
      <c r="K31" s="88">
        <v>7</v>
      </c>
      <c r="L31" s="87">
        <v>35</v>
      </c>
      <c r="M31" s="88">
        <v>6</v>
      </c>
      <c r="N31" s="87">
        <v>7</v>
      </c>
      <c r="O31" s="88">
        <v>7</v>
      </c>
      <c r="P31" s="87">
        <v>15</v>
      </c>
      <c r="Q31" s="88">
        <v>30</v>
      </c>
      <c r="R31" s="87">
        <v>20</v>
      </c>
      <c r="S31" s="88">
        <v>20</v>
      </c>
      <c r="T31" s="87">
        <v>5</v>
      </c>
      <c r="U31" s="88">
        <v>5</v>
      </c>
      <c r="V31" s="87">
        <v>8</v>
      </c>
      <c r="W31" s="88">
        <v>10</v>
      </c>
      <c r="X31" s="87">
        <v>35</v>
      </c>
      <c r="Y31" s="88">
        <v>3</v>
      </c>
      <c r="Z31" s="87">
        <v>30</v>
      </c>
      <c r="AA31" s="87"/>
    </row>
    <row r="32" spans="1:28" ht="15">
      <c r="A32" s="91" t="s">
        <v>67</v>
      </c>
      <c r="B32" s="87"/>
      <c r="C32" s="88"/>
      <c r="D32" s="87"/>
      <c r="E32" s="88"/>
      <c r="F32" s="87"/>
      <c r="G32" s="88"/>
      <c r="H32" s="87"/>
      <c r="I32" s="88"/>
      <c r="J32" s="87"/>
      <c r="K32" s="88"/>
      <c r="L32" s="87"/>
      <c r="M32" s="88"/>
      <c r="N32" s="87"/>
      <c r="O32" s="88"/>
      <c r="P32" s="87"/>
      <c r="Q32" s="88"/>
      <c r="R32" s="87"/>
      <c r="S32" s="88"/>
      <c r="T32" s="87"/>
      <c r="U32" s="88"/>
      <c r="V32" s="87"/>
      <c r="W32" s="88"/>
      <c r="X32" s="87"/>
      <c r="Y32" s="88"/>
      <c r="Z32" s="87"/>
      <c r="AA32" s="87"/>
    </row>
    <row r="33" spans="1:29" ht="15">
      <c r="A33" s="91" t="s">
        <v>50</v>
      </c>
      <c r="B33" s="87">
        <v>7</v>
      </c>
      <c r="C33" s="88">
        <v>7</v>
      </c>
      <c r="D33" s="87">
        <v>3</v>
      </c>
      <c r="E33" s="88">
        <v>1</v>
      </c>
      <c r="F33" s="87">
        <v>3</v>
      </c>
      <c r="G33" s="88">
        <v>3</v>
      </c>
      <c r="H33" s="87">
        <v>3</v>
      </c>
      <c r="I33" s="88">
        <v>3</v>
      </c>
      <c r="J33" s="87">
        <v>3</v>
      </c>
      <c r="K33" s="88">
        <v>1</v>
      </c>
      <c r="L33" s="87"/>
      <c r="M33" s="88">
        <v>1</v>
      </c>
      <c r="N33" s="87">
        <v>3</v>
      </c>
      <c r="O33" s="88">
        <v>8</v>
      </c>
      <c r="P33" s="87">
        <v>2</v>
      </c>
      <c r="Q33" s="88">
        <v>1</v>
      </c>
      <c r="R33" s="87">
        <v>2</v>
      </c>
      <c r="S33" s="88">
        <v>1</v>
      </c>
      <c r="T33" s="87">
        <v>1</v>
      </c>
      <c r="U33" s="88"/>
      <c r="V33" s="87"/>
      <c r="W33" s="88">
        <v>5</v>
      </c>
      <c r="X33" s="87">
        <v>5</v>
      </c>
      <c r="Y33" s="88">
        <v>5</v>
      </c>
      <c r="Z33" s="87"/>
      <c r="AA33" s="87"/>
    </row>
    <row r="34" spans="1:29" ht="15">
      <c r="A34" s="91" t="s">
        <v>270</v>
      </c>
      <c r="B34" s="87">
        <v>25</v>
      </c>
      <c r="C34" s="88">
        <v>15</v>
      </c>
      <c r="D34" s="87">
        <v>30</v>
      </c>
      <c r="E34" s="88">
        <v>12</v>
      </c>
      <c r="F34" s="87">
        <v>3</v>
      </c>
      <c r="G34" s="88">
        <v>3</v>
      </c>
      <c r="H34" s="87">
        <v>20</v>
      </c>
      <c r="I34" s="88">
        <v>10</v>
      </c>
      <c r="J34" s="87">
        <v>5</v>
      </c>
      <c r="K34" s="88">
        <v>20</v>
      </c>
      <c r="L34" s="87">
        <v>5</v>
      </c>
      <c r="M34" s="88">
        <v>7</v>
      </c>
      <c r="N34" s="87">
        <v>3</v>
      </c>
      <c r="O34" s="88">
        <v>5</v>
      </c>
      <c r="P34" s="87">
        <v>12</v>
      </c>
      <c r="Q34" s="88">
        <v>20</v>
      </c>
      <c r="R34" s="87">
        <v>12</v>
      </c>
      <c r="S34" s="88">
        <v>10</v>
      </c>
      <c r="T34" s="87">
        <v>3</v>
      </c>
      <c r="U34" s="88">
        <v>5</v>
      </c>
      <c r="V34" s="87">
        <v>5</v>
      </c>
      <c r="W34" s="88">
        <v>3</v>
      </c>
      <c r="X34" s="87">
        <v>3</v>
      </c>
      <c r="Y34" s="88">
        <v>3</v>
      </c>
      <c r="Z34" s="87">
        <v>5</v>
      </c>
      <c r="AA34" s="87"/>
    </row>
    <row r="35" spans="1:29" ht="15">
      <c r="A35" s="92" t="s">
        <v>49</v>
      </c>
      <c r="B35" s="87"/>
      <c r="C35" s="88"/>
      <c r="D35" s="87"/>
      <c r="E35" s="88"/>
      <c r="F35" s="87"/>
      <c r="G35" s="88"/>
      <c r="H35" s="87"/>
      <c r="I35" s="88"/>
      <c r="J35" s="87"/>
      <c r="K35" s="88"/>
      <c r="L35" s="87"/>
      <c r="M35" s="88"/>
      <c r="N35" s="87"/>
      <c r="O35" s="88"/>
      <c r="P35" s="87"/>
      <c r="Q35" s="88"/>
      <c r="R35" s="87"/>
      <c r="S35" s="88"/>
      <c r="T35" s="87"/>
      <c r="U35" s="88"/>
      <c r="V35" s="87"/>
      <c r="W35" s="88"/>
      <c r="X35" s="87"/>
      <c r="Y35" s="88"/>
      <c r="Z35" s="87"/>
      <c r="AA35" s="87"/>
    </row>
    <row r="36" spans="1:29" ht="15">
      <c r="A36" s="93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t="s">
        <v>242</v>
      </c>
      <c r="AC36" t="s">
        <v>139</v>
      </c>
    </row>
    <row r="37" spans="1:29" ht="15">
      <c r="A37" s="76" t="s">
        <v>96</v>
      </c>
      <c r="B37" s="76">
        <f>SUM(B5:B28)</f>
        <v>79</v>
      </c>
      <c r="C37" s="76">
        <f t="shared" ref="C37:Z37" si="1">SUM(C5:C28)</f>
        <v>91</v>
      </c>
      <c r="D37" s="76">
        <f t="shared" si="1"/>
        <v>65</v>
      </c>
      <c r="E37" s="76">
        <f t="shared" si="1"/>
        <v>76</v>
      </c>
      <c r="F37" s="76">
        <f t="shared" si="1"/>
        <v>70</v>
      </c>
      <c r="G37" s="76">
        <f t="shared" si="1"/>
        <v>112</v>
      </c>
      <c r="H37" s="76">
        <f t="shared" si="1"/>
        <v>41</v>
      </c>
      <c r="I37" s="76">
        <f t="shared" si="1"/>
        <v>64</v>
      </c>
      <c r="J37" s="76">
        <f t="shared" si="1"/>
        <v>38</v>
      </c>
      <c r="K37" s="76">
        <f t="shared" si="1"/>
        <v>81</v>
      </c>
      <c r="L37" s="76">
        <f t="shared" si="1"/>
        <v>44</v>
      </c>
      <c r="M37" s="76">
        <f t="shared" si="1"/>
        <v>81</v>
      </c>
      <c r="N37" s="76">
        <f t="shared" si="1"/>
        <v>73</v>
      </c>
      <c r="O37" s="76">
        <f t="shared" si="1"/>
        <v>57</v>
      </c>
      <c r="P37" s="76">
        <f t="shared" si="1"/>
        <v>27</v>
      </c>
      <c r="Q37" s="76">
        <f t="shared" si="1"/>
        <v>65</v>
      </c>
      <c r="R37" s="76">
        <f>SUM(R5:R28)</f>
        <v>47</v>
      </c>
      <c r="S37" s="76">
        <f t="shared" si="1"/>
        <v>23</v>
      </c>
      <c r="T37" s="76">
        <f t="shared" si="1"/>
        <v>33</v>
      </c>
      <c r="U37" s="76">
        <f t="shared" si="1"/>
        <v>36</v>
      </c>
      <c r="V37" s="76">
        <f t="shared" si="1"/>
        <v>55</v>
      </c>
      <c r="W37" s="76">
        <f t="shared" si="1"/>
        <v>45</v>
      </c>
      <c r="X37" s="76">
        <f t="shared" si="1"/>
        <v>27</v>
      </c>
      <c r="Y37" s="76">
        <f t="shared" si="1"/>
        <v>50</v>
      </c>
      <c r="Z37" s="76">
        <f t="shared" si="1"/>
        <v>26</v>
      </c>
      <c r="AA37" s="76"/>
      <c r="AB37" s="76">
        <f>AVERAGE(B37:Z37)</f>
        <v>56.24</v>
      </c>
      <c r="AC37">
        <f>STDEV(B37:Z37)/5</f>
        <v>4.6156545220224903</v>
      </c>
    </row>
    <row r="38" spans="1:29" ht="15">
      <c r="A38" s="76" t="s">
        <v>97</v>
      </c>
      <c r="B38" s="76">
        <f>SUM(B5,B8,B11,B14,B17:B22,B24:B28)</f>
        <v>13</v>
      </c>
      <c r="C38" s="76">
        <f t="shared" ref="C38:Z38" si="2">SUM(C5,C8,C11,C14,C17:C22,C24:C28)</f>
        <v>25</v>
      </c>
      <c r="D38" s="76">
        <f t="shared" si="2"/>
        <v>20</v>
      </c>
      <c r="E38" s="76">
        <f>SUM(E5,E8,E11,E14,E17:E22,E24:E28)</f>
        <v>0</v>
      </c>
      <c r="F38" s="76">
        <f t="shared" si="2"/>
        <v>3</v>
      </c>
      <c r="G38" s="76">
        <f t="shared" si="2"/>
        <v>69</v>
      </c>
      <c r="H38" s="76">
        <f t="shared" si="2"/>
        <v>18</v>
      </c>
      <c r="I38" s="76">
        <f t="shared" si="2"/>
        <v>38</v>
      </c>
      <c r="J38" s="76">
        <f t="shared" si="2"/>
        <v>18</v>
      </c>
      <c r="K38" s="76">
        <f t="shared" si="2"/>
        <v>74</v>
      </c>
      <c r="L38" s="76">
        <f t="shared" si="2"/>
        <v>43</v>
      </c>
      <c r="M38" s="76">
        <f t="shared" si="2"/>
        <v>76</v>
      </c>
      <c r="N38" s="76">
        <f t="shared" si="2"/>
        <v>42</v>
      </c>
      <c r="O38" s="76">
        <f t="shared" si="2"/>
        <v>23</v>
      </c>
      <c r="P38" s="76">
        <f t="shared" si="2"/>
        <v>17</v>
      </c>
      <c r="Q38" s="76">
        <f t="shared" si="2"/>
        <v>60</v>
      </c>
      <c r="R38" s="76">
        <f t="shared" si="2"/>
        <v>37</v>
      </c>
      <c r="S38" s="76">
        <f t="shared" si="2"/>
        <v>13</v>
      </c>
      <c r="T38" s="76">
        <f t="shared" si="2"/>
        <v>5</v>
      </c>
      <c r="U38" s="76">
        <f t="shared" si="2"/>
        <v>6</v>
      </c>
      <c r="V38" s="76">
        <f t="shared" si="2"/>
        <v>0</v>
      </c>
      <c r="W38" s="76">
        <f t="shared" si="2"/>
        <v>0</v>
      </c>
      <c r="X38" s="76">
        <f t="shared" si="2"/>
        <v>1</v>
      </c>
      <c r="Y38" s="76">
        <f t="shared" si="2"/>
        <v>0</v>
      </c>
      <c r="Z38" s="76">
        <f t="shared" si="2"/>
        <v>1</v>
      </c>
      <c r="AA38" s="76"/>
      <c r="AB38" s="76">
        <f>AVERAGE(B38:Z38)</f>
        <v>24.08</v>
      </c>
      <c r="AC38">
        <f>STDEV(B38:Z38)/5</f>
        <v>4.9064311537681515</v>
      </c>
    </row>
    <row r="39" spans="1:29" ht="15">
      <c r="A39" s="76" t="s">
        <v>98</v>
      </c>
      <c r="B39" s="76">
        <f>SUM(B6:B7,B9:B10,B12:B13,B15:B16,B23)</f>
        <v>66</v>
      </c>
      <c r="C39" s="76">
        <f>SUM(C6:C7,C9:C10,C12:C13,C15:C16,C23)</f>
        <v>66</v>
      </c>
      <c r="D39" s="76">
        <f t="shared" ref="D39:Z39" si="3">SUM(D6:D7,D9:D10,D12:D13,D15:D16,D23)</f>
        <v>45</v>
      </c>
      <c r="E39" s="76">
        <f t="shared" si="3"/>
        <v>76</v>
      </c>
      <c r="F39" s="76">
        <f t="shared" si="3"/>
        <v>67</v>
      </c>
      <c r="G39" s="76">
        <f t="shared" si="3"/>
        <v>43</v>
      </c>
      <c r="H39" s="76">
        <f t="shared" si="3"/>
        <v>23</v>
      </c>
      <c r="I39" s="76">
        <f t="shared" si="3"/>
        <v>26</v>
      </c>
      <c r="J39" s="76">
        <f t="shared" si="3"/>
        <v>20</v>
      </c>
      <c r="K39" s="76">
        <f>SUM(K6:K7,K9:K10,K12:K13,K15:K16,K23)</f>
        <v>7</v>
      </c>
      <c r="L39" s="76">
        <f t="shared" si="3"/>
        <v>1</v>
      </c>
      <c r="M39" s="76">
        <f t="shared" si="3"/>
        <v>5</v>
      </c>
      <c r="N39" s="76">
        <f t="shared" si="3"/>
        <v>31</v>
      </c>
      <c r="O39" s="76">
        <f t="shared" si="3"/>
        <v>34</v>
      </c>
      <c r="P39" s="76">
        <f t="shared" si="3"/>
        <v>10</v>
      </c>
      <c r="Q39" s="76">
        <f t="shared" si="3"/>
        <v>5</v>
      </c>
      <c r="R39" s="76">
        <f t="shared" si="3"/>
        <v>10</v>
      </c>
      <c r="S39" s="76">
        <f t="shared" si="3"/>
        <v>10</v>
      </c>
      <c r="T39" s="76">
        <f t="shared" si="3"/>
        <v>28</v>
      </c>
      <c r="U39" s="76">
        <f t="shared" si="3"/>
        <v>30</v>
      </c>
      <c r="V39" s="76">
        <f t="shared" si="3"/>
        <v>55</v>
      </c>
      <c r="W39" s="76">
        <f t="shared" si="3"/>
        <v>45</v>
      </c>
      <c r="X39" s="76">
        <f t="shared" si="3"/>
        <v>26</v>
      </c>
      <c r="Y39" s="76">
        <f t="shared" si="3"/>
        <v>50</v>
      </c>
      <c r="Z39" s="76">
        <f t="shared" si="3"/>
        <v>25</v>
      </c>
      <c r="AA39" s="76"/>
      <c r="AB39" s="76">
        <f>AVERAGE(B39:Z39)</f>
        <v>32.159999999999997</v>
      </c>
      <c r="AC39">
        <f>STDEV(B39:Z39)/5</f>
        <v>4.4066918809162656</v>
      </c>
    </row>
    <row r="40" spans="1:29" ht="15">
      <c r="A40" s="76" t="s">
        <v>99</v>
      </c>
      <c r="B40" s="76">
        <f>SUM(B31:B35)</f>
        <v>32</v>
      </c>
      <c r="C40" s="76">
        <f t="shared" ref="C40:Z40" si="4">SUM(C31:C35)</f>
        <v>22</v>
      </c>
      <c r="D40" s="76">
        <f t="shared" si="4"/>
        <v>33</v>
      </c>
      <c r="E40" s="76">
        <f t="shared" si="4"/>
        <v>15</v>
      </c>
      <c r="F40" s="76">
        <f t="shared" si="4"/>
        <v>8</v>
      </c>
      <c r="G40" s="76">
        <f t="shared" si="4"/>
        <v>9</v>
      </c>
      <c r="H40" s="76">
        <f>SUM(H31:H35)</f>
        <v>27</v>
      </c>
      <c r="I40" s="76">
        <f t="shared" si="4"/>
        <v>20</v>
      </c>
      <c r="J40" s="76">
        <f t="shared" si="4"/>
        <v>18</v>
      </c>
      <c r="K40" s="76">
        <f t="shared" si="4"/>
        <v>28</v>
      </c>
      <c r="L40" s="76">
        <f t="shared" si="4"/>
        <v>40</v>
      </c>
      <c r="M40" s="76">
        <f t="shared" si="4"/>
        <v>14</v>
      </c>
      <c r="N40" s="76">
        <f t="shared" si="4"/>
        <v>13</v>
      </c>
      <c r="O40" s="76">
        <f t="shared" si="4"/>
        <v>20</v>
      </c>
      <c r="P40" s="76">
        <f t="shared" si="4"/>
        <v>29</v>
      </c>
      <c r="Q40" s="76">
        <f t="shared" si="4"/>
        <v>51</v>
      </c>
      <c r="R40" s="76">
        <f t="shared" si="4"/>
        <v>34</v>
      </c>
      <c r="S40" s="76">
        <f t="shared" si="4"/>
        <v>31</v>
      </c>
      <c r="T40" s="76">
        <f t="shared" si="4"/>
        <v>9</v>
      </c>
      <c r="U40" s="76">
        <f t="shared" si="4"/>
        <v>10</v>
      </c>
      <c r="V40" s="76">
        <f t="shared" si="4"/>
        <v>13</v>
      </c>
      <c r="W40" s="76">
        <f t="shared" si="4"/>
        <v>18</v>
      </c>
      <c r="X40" s="76">
        <f t="shared" si="4"/>
        <v>43</v>
      </c>
      <c r="Y40" s="76">
        <f t="shared" si="4"/>
        <v>11</v>
      </c>
      <c r="Z40" s="76">
        <f t="shared" si="4"/>
        <v>35</v>
      </c>
      <c r="AA40" s="76"/>
      <c r="AB40" s="76">
        <f>AVERAGE(B40:Z40)</f>
        <v>23.32</v>
      </c>
      <c r="AC40">
        <f>STDEV(B40:Z40)/5</f>
        <v>2.3809801903137848</v>
      </c>
    </row>
    <row r="41" spans="1:29" s="117" customFormat="1" ht="15">
      <c r="A41" s="116" t="s">
        <v>303</v>
      </c>
      <c r="B41" s="117">
        <f>SUM(B38:B40)</f>
        <v>111</v>
      </c>
      <c r="C41" s="117">
        <f t="shared" ref="C41:Z41" si="5">SUM(C38:C40)</f>
        <v>113</v>
      </c>
      <c r="D41" s="117">
        <f t="shared" si="5"/>
        <v>98</v>
      </c>
      <c r="E41" s="117">
        <f t="shared" si="5"/>
        <v>91</v>
      </c>
      <c r="F41" s="117">
        <f t="shared" si="5"/>
        <v>78</v>
      </c>
      <c r="G41" s="117">
        <f t="shared" si="5"/>
        <v>121</v>
      </c>
      <c r="H41" s="117">
        <f t="shared" si="5"/>
        <v>68</v>
      </c>
      <c r="I41" s="117">
        <f t="shared" si="5"/>
        <v>84</v>
      </c>
      <c r="J41" s="117">
        <f t="shared" si="5"/>
        <v>56</v>
      </c>
      <c r="K41" s="117">
        <f t="shared" si="5"/>
        <v>109</v>
      </c>
      <c r="L41" s="117">
        <f t="shared" si="5"/>
        <v>84</v>
      </c>
      <c r="M41" s="117">
        <f t="shared" si="5"/>
        <v>95</v>
      </c>
      <c r="N41" s="117">
        <f t="shared" si="5"/>
        <v>86</v>
      </c>
      <c r="O41" s="117">
        <f t="shared" si="5"/>
        <v>77</v>
      </c>
      <c r="P41" s="117">
        <f t="shared" si="5"/>
        <v>56</v>
      </c>
      <c r="Q41" s="117">
        <f t="shared" si="5"/>
        <v>116</v>
      </c>
      <c r="R41" s="117">
        <f t="shared" si="5"/>
        <v>81</v>
      </c>
      <c r="S41" s="117">
        <f t="shared" si="5"/>
        <v>54</v>
      </c>
      <c r="T41" s="117">
        <f t="shared" si="5"/>
        <v>42</v>
      </c>
      <c r="U41" s="117">
        <f t="shared" si="5"/>
        <v>46</v>
      </c>
      <c r="V41" s="117">
        <f t="shared" si="5"/>
        <v>68</v>
      </c>
      <c r="W41" s="117">
        <f t="shared" si="5"/>
        <v>63</v>
      </c>
      <c r="X41" s="117">
        <f t="shared" si="5"/>
        <v>70</v>
      </c>
      <c r="Y41" s="117">
        <f t="shared" si="5"/>
        <v>61</v>
      </c>
      <c r="Z41" s="117">
        <f t="shared" si="5"/>
        <v>61</v>
      </c>
      <c r="AA41" s="116"/>
      <c r="AB41" s="76">
        <f>AVERAGE(B41:Z41)</f>
        <v>79.56</v>
      </c>
      <c r="AC41">
        <f>STDEV(B41:Z41)/5</f>
        <v>4.5537823107097841</v>
      </c>
    </row>
  </sheetData>
  <mergeCells count="6">
    <mergeCell ref="B1:S1"/>
    <mergeCell ref="B2:D2"/>
    <mergeCell ref="E2:G2"/>
    <mergeCell ref="H2:J2"/>
    <mergeCell ref="K2:M2"/>
    <mergeCell ref="N2:P2"/>
  </mergeCells>
  <dataValidations count="1">
    <dataValidation type="list" allowBlank="1" sqref="A5:A30" xr:uid="{00000000-0002-0000-0F00-000000000000}">
      <formula1>#REF!</formula1>
    </dataValidation>
  </dataValidations>
  <pageMargins left="0.7" right="0.7" top="0.75" bottom="0.75" header="0.3" footer="0.3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41"/>
  <sheetViews>
    <sheetView workbookViewId="0">
      <selection activeCell="AC38" sqref="AC38"/>
    </sheetView>
  </sheetViews>
  <sheetFormatPr baseColWidth="10" defaultColWidth="8.83203125" defaultRowHeight="13"/>
  <cols>
    <col min="1" max="1" width="32" bestFit="1" customWidth="1"/>
  </cols>
  <sheetData>
    <row r="1" spans="1:27" ht="23">
      <c r="A1" s="73" t="s">
        <v>253</v>
      </c>
      <c r="B1" s="188" t="s">
        <v>254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75"/>
      <c r="U1" s="75"/>
      <c r="V1" s="75"/>
      <c r="W1" s="75"/>
      <c r="X1" s="75"/>
      <c r="Y1" s="75"/>
      <c r="Z1" s="75"/>
      <c r="AA1" s="75"/>
    </row>
    <row r="2" spans="1:27" ht="15">
      <c r="A2" s="77"/>
      <c r="B2" s="190" t="s">
        <v>316</v>
      </c>
      <c r="C2" s="191"/>
      <c r="D2" s="192"/>
      <c r="E2" s="193" t="s">
        <v>291</v>
      </c>
      <c r="F2" s="191"/>
      <c r="G2" s="192"/>
      <c r="H2" s="194" t="s">
        <v>257</v>
      </c>
      <c r="I2" s="191"/>
      <c r="J2" s="192"/>
      <c r="K2" s="194" t="s">
        <v>317</v>
      </c>
      <c r="L2" s="191"/>
      <c r="M2" s="192"/>
      <c r="N2" s="195" t="s">
        <v>318</v>
      </c>
      <c r="O2" s="191"/>
      <c r="P2" s="192"/>
      <c r="Q2" s="110" t="s">
        <v>319</v>
      </c>
      <c r="R2" s="111"/>
      <c r="S2" s="112"/>
      <c r="T2" s="77"/>
      <c r="U2" s="77"/>
      <c r="V2" s="77"/>
      <c r="W2" s="77"/>
      <c r="X2" s="77"/>
      <c r="Y2" s="77"/>
      <c r="Z2" s="77"/>
      <c r="AA2" s="77"/>
    </row>
    <row r="3" spans="1:27" ht="15">
      <c r="A3" s="79"/>
      <c r="B3" s="113"/>
      <c r="C3" s="113"/>
      <c r="D3" s="113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5"/>
      <c r="U3" s="115"/>
      <c r="V3" s="115"/>
      <c r="W3" s="115"/>
      <c r="X3" s="115"/>
      <c r="Y3" s="115"/>
      <c r="Z3" s="115"/>
      <c r="AA3" s="77"/>
    </row>
    <row r="4" spans="1:27" ht="15">
      <c r="A4" s="83" t="s">
        <v>261</v>
      </c>
      <c r="B4" s="84">
        <v>0</v>
      </c>
      <c r="C4" s="85">
        <v>3</v>
      </c>
      <c r="D4" s="84">
        <v>6</v>
      </c>
      <c r="E4" s="85">
        <v>9</v>
      </c>
      <c r="F4" s="84">
        <v>12</v>
      </c>
      <c r="G4" s="85">
        <v>15</v>
      </c>
      <c r="H4" s="84">
        <v>18</v>
      </c>
      <c r="I4" s="85">
        <v>21</v>
      </c>
      <c r="J4" s="84">
        <v>24</v>
      </c>
      <c r="K4" s="85">
        <v>27</v>
      </c>
      <c r="L4" s="84">
        <v>30</v>
      </c>
      <c r="M4" s="85">
        <v>33</v>
      </c>
      <c r="N4" s="84">
        <v>36</v>
      </c>
      <c r="O4" s="85">
        <v>39</v>
      </c>
      <c r="P4" s="84">
        <v>42</v>
      </c>
      <c r="Q4" s="85">
        <v>45</v>
      </c>
      <c r="R4" s="84">
        <v>48</v>
      </c>
      <c r="S4" s="85">
        <v>51</v>
      </c>
      <c r="T4" s="84">
        <v>54</v>
      </c>
      <c r="U4" s="85">
        <v>57</v>
      </c>
      <c r="V4" s="84">
        <v>60</v>
      </c>
      <c r="W4" s="85">
        <v>63</v>
      </c>
      <c r="X4" s="84">
        <v>66</v>
      </c>
      <c r="Y4" s="85">
        <v>69</v>
      </c>
      <c r="Z4" s="84">
        <v>72</v>
      </c>
      <c r="AA4" s="84" t="s">
        <v>1</v>
      </c>
    </row>
    <row r="5" spans="1:27" ht="15">
      <c r="A5" s="86" t="s">
        <v>309</v>
      </c>
      <c r="B5" s="87">
        <v>15</v>
      </c>
      <c r="C5" s="88">
        <v>55</v>
      </c>
      <c r="D5" s="87"/>
      <c r="E5" s="88"/>
      <c r="F5" s="87"/>
      <c r="G5" s="88"/>
      <c r="H5" s="87"/>
      <c r="I5" s="88"/>
      <c r="J5" s="87"/>
      <c r="K5" s="88"/>
      <c r="L5" s="87"/>
      <c r="M5" s="88"/>
      <c r="N5" s="87"/>
      <c r="O5" s="88"/>
      <c r="P5" s="87"/>
      <c r="Q5" s="88"/>
      <c r="R5" s="87"/>
      <c r="S5" s="88"/>
      <c r="T5" s="87"/>
      <c r="U5" s="88"/>
      <c r="V5" s="87"/>
      <c r="W5" s="88"/>
      <c r="X5" s="87"/>
      <c r="Y5" s="88"/>
      <c r="Z5" s="87"/>
      <c r="AA5" s="87"/>
    </row>
    <row r="6" spans="1:27" ht="15">
      <c r="A6" s="89" t="s">
        <v>6</v>
      </c>
      <c r="B6" s="87">
        <v>75</v>
      </c>
      <c r="C6" s="88">
        <v>35</v>
      </c>
      <c r="D6" s="87">
        <v>80</v>
      </c>
      <c r="E6" s="88">
        <v>90</v>
      </c>
      <c r="F6" s="87">
        <v>87</v>
      </c>
      <c r="G6" s="88">
        <v>95</v>
      </c>
      <c r="H6" s="87">
        <v>75</v>
      </c>
      <c r="I6" s="88"/>
      <c r="J6" s="87"/>
      <c r="K6" s="88">
        <v>10</v>
      </c>
      <c r="L6" s="87">
        <v>25</v>
      </c>
      <c r="M6" s="88">
        <v>60</v>
      </c>
      <c r="N6" s="87">
        <v>85</v>
      </c>
      <c r="O6" s="88">
        <v>85</v>
      </c>
      <c r="P6" s="87">
        <v>85</v>
      </c>
      <c r="Q6" s="88">
        <v>90</v>
      </c>
      <c r="R6" s="87">
        <v>95</v>
      </c>
      <c r="S6" s="88">
        <v>100</v>
      </c>
      <c r="T6" s="87">
        <v>25</v>
      </c>
      <c r="U6" s="88">
        <v>5</v>
      </c>
      <c r="V6" s="87">
        <v>10</v>
      </c>
      <c r="W6" s="88">
        <v>55</v>
      </c>
      <c r="X6" s="87">
        <v>85</v>
      </c>
      <c r="Y6" s="88">
        <v>85</v>
      </c>
      <c r="Z6" s="87">
        <v>55</v>
      </c>
      <c r="AA6" s="87"/>
    </row>
    <row r="7" spans="1:27" ht="15">
      <c r="A7" s="89" t="s">
        <v>262</v>
      </c>
      <c r="B7" s="87"/>
      <c r="C7" s="88">
        <v>1</v>
      </c>
      <c r="D7" s="87"/>
      <c r="E7" s="88"/>
      <c r="F7" s="87"/>
      <c r="G7" s="88"/>
      <c r="H7" s="87"/>
      <c r="I7" s="88">
        <v>1</v>
      </c>
      <c r="J7" s="87">
        <v>3</v>
      </c>
      <c r="K7" s="88">
        <v>3</v>
      </c>
      <c r="L7" s="87">
        <v>5</v>
      </c>
      <c r="M7" s="88"/>
      <c r="N7" s="87">
        <v>3</v>
      </c>
      <c r="O7" s="88"/>
      <c r="P7" s="87"/>
      <c r="Q7" s="88"/>
      <c r="R7" s="87"/>
      <c r="S7" s="88"/>
      <c r="T7" s="87">
        <v>3</v>
      </c>
      <c r="U7" s="88">
        <v>1</v>
      </c>
      <c r="V7" s="87"/>
      <c r="W7" s="88"/>
      <c r="X7" s="87">
        <v>1</v>
      </c>
      <c r="Y7" s="88">
        <v>1</v>
      </c>
      <c r="Z7" s="87">
        <v>2</v>
      </c>
      <c r="AA7" s="87"/>
    </row>
    <row r="8" spans="1:27" ht="15">
      <c r="A8" s="86" t="s">
        <v>5</v>
      </c>
      <c r="B8" s="87"/>
      <c r="C8" s="88"/>
      <c r="D8" s="87"/>
      <c r="E8" s="88"/>
      <c r="F8" s="87"/>
      <c r="G8" s="88"/>
      <c r="H8" s="87">
        <v>1</v>
      </c>
      <c r="I8" s="88">
        <v>45</v>
      </c>
      <c r="J8" s="87">
        <v>7</v>
      </c>
      <c r="K8" s="88">
        <v>50</v>
      </c>
      <c r="L8" s="87">
        <v>40</v>
      </c>
      <c r="M8" s="88"/>
      <c r="N8" s="87"/>
      <c r="O8" s="88">
        <v>1</v>
      </c>
      <c r="P8" s="87">
        <v>18</v>
      </c>
      <c r="Q8" s="88"/>
      <c r="R8" s="87"/>
      <c r="S8" s="88"/>
      <c r="T8" s="87">
        <v>1</v>
      </c>
      <c r="U8" s="88">
        <v>35</v>
      </c>
      <c r="V8" s="87">
        <v>75</v>
      </c>
      <c r="W8" s="88">
        <v>5</v>
      </c>
      <c r="X8" s="87"/>
      <c r="Y8" s="88"/>
      <c r="Z8" s="87"/>
      <c r="AA8" s="87"/>
    </row>
    <row r="9" spans="1:27" ht="15">
      <c r="A9" s="89" t="s">
        <v>296</v>
      </c>
      <c r="B9" s="87"/>
      <c r="C9" s="88"/>
      <c r="D9" s="87"/>
      <c r="E9" s="88"/>
      <c r="F9" s="87"/>
      <c r="G9" s="88"/>
      <c r="H9" s="87"/>
      <c r="I9" s="88"/>
      <c r="J9" s="87"/>
      <c r="K9" s="88"/>
      <c r="L9" s="87"/>
      <c r="M9" s="88"/>
      <c r="N9" s="87"/>
      <c r="O9" s="88"/>
      <c r="P9" s="87"/>
      <c r="Q9" s="88"/>
      <c r="R9" s="87"/>
      <c r="S9" s="88"/>
      <c r="T9" s="87"/>
      <c r="U9" s="88"/>
      <c r="V9" s="87"/>
      <c r="W9" s="88"/>
      <c r="X9" s="87"/>
      <c r="Y9" s="88"/>
      <c r="Z9" s="87"/>
      <c r="AA9" s="87"/>
    </row>
    <row r="10" spans="1:27" ht="15">
      <c r="A10" s="86" t="s">
        <v>283</v>
      </c>
      <c r="B10" s="87"/>
      <c r="C10" s="88"/>
      <c r="D10" s="87"/>
      <c r="E10" s="88"/>
      <c r="F10" s="87"/>
      <c r="G10" s="88"/>
      <c r="H10" s="87"/>
      <c r="I10" s="88">
        <v>2</v>
      </c>
      <c r="J10" s="87"/>
      <c r="K10" s="88"/>
      <c r="L10" s="87"/>
      <c r="M10" s="88"/>
      <c r="N10" s="87"/>
      <c r="O10" s="88"/>
      <c r="P10" s="87"/>
      <c r="Q10" s="88"/>
      <c r="R10" s="87"/>
      <c r="S10" s="88"/>
      <c r="T10" s="87"/>
      <c r="U10" s="88"/>
      <c r="V10" s="87">
        <v>1</v>
      </c>
      <c r="W10" s="88"/>
      <c r="X10" s="87"/>
      <c r="Y10" s="88"/>
      <c r="Z10" s="87">
        <v>1</v>
      </c>
      <c r="AA10" s="87"/>
    </row>
    <row r="11" spans="1:27" ht="15">
      <c r="A11" s="86" t="s">
        <v>46</v>
      </c>
      <c r="B11" s="87"/>
      <c r="C11" s="88"/>
      <c r="D11" s="87"/>
      <c r="E11" s="88"/>
      <c r="F11" s="87"/>
      <c r="G11" s="88"/>
      <c r="H11" s="87"/>
      <c r="I11" s="88"/>
      <c r="J11" s="87"/>
      <c r="K11" s="88"/>
      <c r="L11" s="87"/>
      <c r="M11" s="88"/>
      <c r="N11" s="87">
        <v>1</v>
      </c>
      <c r="O11" s="88"/>
      <c r="P11" s="87"/>
      <c r="Q11" s="88"/>
      <c r="R11" s="87"/>
      <c r="S11" s="88"/>
      <c r="T11" s="87"/>
      <c r="U11" s="88"/>
      <c r="V11" s="87"/>
      <c r="W11" s="88"/>
      <c r="X11" s="87"/>
      <c r="Y11" s="88"/>
      <c r="Z11" s="87"/>
      <c r="AA11" s="87"/>
    </row>
    <row r="12" spans="1:27" ht="15">
      <c r="A12" s="89" t="s">
        <v>311</v>
      </c>
      <c r="B12" s="87">
        <v>1</v>
      </c>
      <c r="C12" s="88">
        <v>1</v>
      </c>
      <c r="D12" s="87"/>
      <c r="E12" s="88"/>
      <c r="F12" s="87"/>
      <c r="G12" s="88"/>
      <c r="H12" s="87"/>
      <c r="I12" s="88"/>
      <c r="J12" s="87"/>
      <c r="K12" s="88"/>
      <c r="L12" s="87"/>
      <c r="M12" s="88"/>
      <c r="N12" s="87"/>
      <c r="O12" s="88"/>
      <c r="P12" s="87">
        <v>10</v>
      </c>
      <c r="Q12" s="88">
        <v>25</v>
      </c>
      <c r="R12" s="87"/>
      <c r="S12" s="88"/>
      <c r="T12" s="87"/>
      <c r="U12" s="88"/>
      <c r="V12" s="87"/>
      <c r="W12" s="88"/>
      <c r="X12" s="87"/>
      <c r="Y12" s="88"/>
      <c r="Z12" s="87"/>
      <c r="AA12" s="87"/>
    </row>
    <row r="13" spans="1:27" ht="15">
      <c r="A13" s="89" t="s">
        <v>76</v>
      </c>
      <c r="B13" s="87"/>
      <c r="C13" s="88"/>
      <c r="D13" s="87"/>
      <c r="E13" s="88"/>
      <c r="F13" s="87"/>
      <c r="G13" s="88"/>
      <c r="H13" s="87"/>
      <c r="I13" s="88"/>
      <c r="J13" s="87"/>
      <c r="K13" s="88"/>
      <c r="L13" s="87"/>
      <c r="M13" s="88"/>
      <c r="N13" s="87"/>
      <c r="O13" s="88"/>
      <c r="P13" s="87"/>
      <c r="Q13" s="88"/>
      <c r="R13" s="87"/>
      <c r="S13" s="88"/>
      <c r="T13" s="87"/>
      <c r="U13" s="88"/>
      <c r="V13" s="87"/>
      <c r="W13" s="88"/>
      <c r="X13" s="87"/>
      <c r="Y13" s="88"/>
      <c r="Z13" s="87"/>
      <c r="AA13" s="87"/>
    </row>
    <row r="14" spans="1:27" ht="15">
      <c r="A14" s="86" t="s">
        <v>266</v>
      </c>
      <c r="B14" s="87"/>
      <c r="C14" s="88"/>
      <c r="D14" s="87"/>
      <c r="E14" s="88"/>
      <c r="F14" s="87"/>
      <c r="G14" s="88"/>
      <c r="H14" s="87"/>
      <c r="I14" s="88"/>
      <c r="J14" s="87">
        <v>20</v>
      </c>
      <c r="K14" s="88">
        <v>3</v>
      </c>
      <c r="L14" s="87">
        <v>3</v>
      </c>
      <c r="M14" s="88"/>
      <c r="N14" s="87"/>
      <c r="O14" s="88">
        <v>1</v>
      </c>
      <c r="P14" s="87"/>
      <c r="Q14" s="88"/>
      <c r="R14" s="87"/>
      <c r="S14" s="88"/>
      <c r="T14" s="87">
        <v>3</v>
      </c>
      <c r="U14" s="88">
        <v>3</v>
      </c>
      <c r="V14" s="87"/>
      <c r="W14" s="88"/>
      <c r="X14" s="87"/>
      <c r="Y14" s="88"/>
      <c r="Z14" s="87">
        <v>1</v>
      </c>
      <c r="AA14" s="87"/>
    </row>
    <row r="15" spans="1:27" ht="15">
      <c r="A15" s="89" t="s">
        <v>65</v>
      </c>
      <c r="B15" s="87"/>
      <c r="C15" s="88"/>
      <c r="D15" s="87"/>
      <c r="E15" s="88"/>
      <c r="F15" s="87"/>
      <c r="G15" s="88"/>
      <c r="H15" s="87"/>
      <c r="I15" s="88"/>
      <c r="J15" s="87"/>
      <c r="K15" s="88"/>
      <c r="L15" s="87"/>
      <c r="M15" s="88"/>
      <c r="N15" s="87"/>
      <c r="O15" s="88"/>
      <c r="P15" s="87"/>
      <c r="Q15" s="88"/>
      <c r="R15" s="87"/>
      <c r="S15" s="88"/>
      <c r="T15" s="87"/>
      <c r="U15" s="88"/>
      <c r="V15" s="87"/>
      <c r="W15" s="88"/>
      <c r="X15" s="87"/>
      <c r="Y15" s="88"/>
      <c r="Z15" s="87"/>
      <c r="AA15" s="87"/>
    </row>
    <row r="16" spans="1:27" ht="15">
      <c r="A16" s="89" t="s">
        <v>265</v>
      </c>
      <c r="B16" s="87"/>
      <c r="C16" s="88"/>
      <c r="D16" s="87"/>
      <c r="E16" s="88"/>
      <c r="F16" s="87"/>
      <c r="G16" s="88"/>
      <c r="H16" s="87"/>
      <c r="I16" s="88"/>
      <c r="J16" s="87"/>
      <c r="K16" s="88"/>
      <c r="L16" s="87"/>
      <c r="M16" s="88"/>
      <c r="N16" s="87"/>
      <c r="O16" s="88"/>
      <c r="P16" s="87"/>
      <c r="Q16" s="88"/>
      <c r="R16" s="87"/>
      <c r="S16" s="88"/>
      <c r="T16" s="87"/>
      <c r="U16" s="88"/>
      <c r="V16" s="87"/>
      <c r="W16" s="88"/>
      <c r="X16" s="87"/>
      <c r="Y16" s="88"/>
      <c r="Z16" s="87"/>
      <c r="AA16" s="87"/>
    </row>
    <row r="17" spans="1:27" ht="15">
      <c r="A17" s="86" t="s">
        <v>87</v>
      </c>
      <c r="B17" s="87"/>
      <c r="C17" s="88"/>
      <c r="D17" s="87">
        <v>3</v>
      </c>
      <c r="E17" s="88"/>
      <c r="F17" s="87"/>
      <c r="G17" s="88"/>
      <c r="H17" s="87"/>
      <c r="I17" s="88"/>
      <c r="J17" s="87">
        <v>3</v>
      </c>
      <c r="K17" s="88">
        <v>15</v>
      </c>
      <c r="L17" s="87">
        <v>15</v>
      </c>
      <c r="M17" s="88">
        <v>25</v>
      </c>
      <c r="N17" s="87"/>
      <c r="O17" s="88"/>
      <c r="P17" s="87"/>
      <c r="Q17" s="88"/>
      <c r="R17" s="87"/>
      <c r="S17" s="88"/>
      <c r="T17" s="87">
        <v>5</v>
      </c>
      <c r="U17" s="88">
        <v>25</v>
      </c>
      <c r="V17" s="87">
        <v>20</v>
      </c>
      <c r="W17" s="88"/>
      <c r="X17" s="87"/>
      <c r="Y17" s="88"/>
      <c r="Z17" s="87"/>
      <c r="AA17" s="87"/>
    </row>
    <row r="18" spans="1:27" ht="15">
      <c r="A18" s="86" t="s">
        <v>45</v>
      </c>
      <c r="B18" s="87"/>
      <c r="C18" s="88"/>
      <c r="D18" s="87"/>
      <c r="E18" s="88"/>
      <c r="F18" s="87"/>
      <c r="G18" s="88"/>
      <c r="H18" s="87"/>
      <c r="I18" s="88"/>
      <c r="J18" s="87"/>
      <c r="K18" s="88"/>
      <c r="L18" s="87"/>
      <c r="M18" s="88"/>
      <c r="N18" s="87"/>
      <c r="O18" s="88"/>
      <c r="P18" s="87"/>
      <c r="Q18" s="88"/>
      <c r="R18" s="87"/>
      <c r="S18" s="88"/>
      <c r="T18" s="87"/>
      <c r="U18" s="88"/>
      <c r="V18" s="87"/>
      <c r="W18" s="88"/>
      <c r="X18" s="87"/>
      <c r="Y18" s="88"/>
      <c r="Z18" s="87"/>
      <c r="AA18" s="87"/>
    </row>
    <row r="19" spans="1:27" ht="15">
      <c r="A19" s="86" t="s">
        <v>31</v>
      </c>
      <c r="B19" s="87"/>
      <c r="C19" s="88"/>
      <c r="D19" s="87"/>
      <c r="E19" s="88"/>
      <c r="F19" s="87"/>
      <c r="G19" s="88"/>
      <c r="H19" s="87"/>
      <c r="I19" s="88"/>
      <c r="J19" s="87"/>
      <c r="K19" s="88"/>
      <c r="L19" s="87"/>
      <c r="M19" s="88"/>
      <c r="N19" s="87"/>
      <c r="O19" s="88"/>
      <c r="P19" s="87"/>
      <c r="Q19" s="88"/>
      <c r="R19" s="87"/>
      <c r="S19" s="88"/>
      <c r="T19" s="87"/>
      <c r="U19" s="88"/>
      <c r="V19" s="87"/>
      <c r="W19" s="88"/>
      <c r="X19" s="87"/>
      <c r="Y19" s="88"/>
      <c r="Z19" s="87"/>
      <c r="AA19" s="87"/>
    </row>
    <row r="20" spans="1:27" ht="15">
      <c r="A20" s="86" t="s">
        <v>282</v>
      </c>
      <c r="B20" s="87"/>
      <c r="C20" s="88"/>
      <c r="D20" s="87"/>
      <c r="E20" s="88"/>
      <c r="F20" s="87"/>
      <c r="G20" s="88"/>
      <c r="H20" s="87"/>
      <c r="I20" s="88"/>
      <c r="J20" s="87"/>
      <c r="K20" s="88"/>
      <c r="L20" s="87"/>
      <c r="M20" s="88"/>
      <c r="N20" s="87"/>
      <c r="O20" s="88"/>
      <c r="P20" s="87"/>
      <c r="Q20" s="88"/>
      <c r="R20" s="87"/>
      <c r="S20" s="88"/>
      <c r="T20" s="87"/>
      <c r="U20" s="88"/>
      <c r="V20" s="87"/>
      <c r="W20" s="88"/>
      <c r="X20" s="87"/>
      <c r="Y20" s="88"/>
      <c r="Z20" s="87"/>
      <c r="AA20" s="87"/>
    </row>
    <row r="21" spans="1:27" ht="15">
      <c r="A21" s="86" t="s">
        <v>263</v>
      </c>
      <c r="B21" s="87"/>
      <c r="C21" s="88"/>
      <c r="D21" s="87">
        <v>3</v>
      </c>
      <c r="E21" s="88">
        <v>5</v>
      </c>
      <c r="F21" s="87">
        <v>1</v>
      </c>
      <c r="G21" s="88">
        <v>3</v>
      </c>
      <c r="H21" s="87"/>
      <c r="I21" s="88">
        <v>35</v>
      </c>
      <c r="J21" s="87">
        <v>25</v>
      </c>
      <c r="K21" s="88">
        <v>1</v>
      </c>
      <c r="L21" s="87">
        <v>3</v>
      </c>
      <c r="M21" s="88"/>
      <c r="N21" s="87"/>
      <c r="O21" s="88">
        <v>3</v>
      </c>
      <c r="P21" s="87"/>
      <c r="Q21" s="88"/>
      <c r="R21" s="87"/>
      <c r="S21" s="88"/>
      <c r="T21" s="87">
        <v>4</v>
      </c>
      <c r="U21" s="88">
        <v>1</v>
      </c>
      <c r="V21" s="87"/>
      <c r="W21" s="88"/>
      <c r="X21" s="87">
        <v>1</v>
      </c>
      <c r="Y21" s="88"/>
      <c r="Z21" s="87">
        <v>1</v>
      </c>
      <c r="AA21" s="87"/>
    </row>
    <row r="22" spans="1:27" ht="15">
      <c r="A22" s="86" t="s">
        <v>264</v>
      </c>
      <c r="B22" s="87"/>
      <c r="C22" s="88"/>
      <c r="D22" s="87"/>
      <c r="E22" s="88"/>
      <c r="F22" s="87"/>
      <c r="G22" s="88"/>
      <c r="H22" s="87"/>
      <c r="I22" s="88"/>
      <c r="J22" s="87"/>
      <c r="K22" s="88"/>
      <c r="L22" s="87"/>
      <c r="M22" s="88"/>
      <c r="N22" s="87"/>
      <c r="O22" s="88"/>
      <c r="P22" s="87"/>
      <c r="Q22" s="88"/>
      <c r="R22" s="87"/>
      <c r="S22" s="88"/>
      <c r="T22" s="87"/>
      <c r="U22" s="88"/>
      <c r="V22" s="87"/>
      <c r="W22" s="88"/>
      <c r="X22" s="87"/>
      <c r="Y22" s="88"/>
      <c r="Z22" s="87"/>
      <c r="AA22" s="87"/>
    </row>
    <row r="23" spans="1:27" ht="15">
      <c r="A23" s="89" t="s">
        <v>10</v>
      </c>
      <c r="B23" s="87"/>
      <c r="C23" s="88"/>
      <c r="D23" s="87"/>
      <c r="E23" s="88"/>
      <c r="F23" s="87"/>
      <c r="G23" s="88"/>
      <c r="H23" s="87"/>
      <c r="I23" s="88"/>
      <c r="J23" s="87"/>
      <c r="K23" s="88"/>
      <c r="L23" s="87"/>
      <c r="M23" s="88"/>
      <c r="N23" s="87"/>
      <c r="O23" s="88"/>
      <c r="P23" s="87"/>
      <c r="Q23" s="88"/>
      <c r="R23" s="87"/>
      <c r="S23" s="88"/>
      <c r="T23" s="87"/>
      <c r="U23" s="88"/>
      <c r="V23" s="87"/>
      <c r="W23" s="88"/>
      <c r="X23" s="87"/>
      <c r="Y23" s="88"/>
      <c r="Z23" s="87"/>
      <c r="AA23" s="87"/>
    </row>
    <row r="24" spans="1:27" ht="15">
      <c r="A24" s="86" t="s">
        <v>287</v>
      </c>
      <c r="B24" s="87"/>
      <c r="C24" s="88"/>
      <c r="D24" s="87"/>
      <c r="E24" s="88"/>
      <c r="F24" s="87"/>
      <c r="G24" s="88"/>
      <c r="H24" s="87"/>
      <c r="I24" s="88"/>
      <c r="J24" s="87"/>
      <c r="K24" s="88"/>
      <c r="L24" s="87"/>
      <c r="M24" s="88"/>
      <c r="N24" s="87"/>
      <c r="O24" s="88"/>
      <c r="P24" s="87"/>
      <c r="Q24" s="88"/>
      <c r="R24" s="87"/>
      <c r="S24" s="88"/>
      <c r="T24" s="87"/>
      <c r="U24" s="88"/>
      <c r="V24" s="87"/>
      <c r="W24" s="88"/>
      <c r="X24" s="87"/>
      <c r="Y24" s="88"/>
      <c r="Z24" s="87"/>
      <c r="AA24" s="87"/>
    </row>
    <row r="25" spans="1:27" ht="15">
      <c r="A25" s="86" t="s">
        <v>129</v>
      </c>
      <c r="B25" s="87"/>
      <c r="C25" s="88"/>
      <c r="D25" s="87"/>
      <c r="E25" s="88"/>
      <c r="F25" s="87"/>
      <c r="G25" s="88"/>
      <c r="H25" s="87"/>
      <c r="I25" s="88"/>
      <c r="J25" s="87"/>
      <c r="K25" s="88"/>
      <c r="L25" s="87"/>
      <c r="M25" s="88"/>
      <c r="N25" s="87"/>
      <c r="O25" s="88"/>
      <c r="P25" s="87"/>
      <c r="Q25" s="88"/>
      <c r="R25" s="87"/>
      <c r="S25" s="88"/>
      <c r="T25" s="87"/>
      <c r="U25" s="88"/>
      <c r="V25" s="87"/>
      <c r="W25" s="88"/>
      <c r="X25" s="87"/>
      <c r="Y25" s="88"/>
      <c r="Z25" s="87">
        <v>3</v>
      </c>
      <c r="AA25" s="87"/>
    </row>
    <row r="26" spans="1:27" ht="15">
      <c r="A26" s="86" t="s">
        <v>267</v>
      </c>
      <c r="B26" s="87"/>
      <c r="C26" s="88"/>
      <c r="D26" s="87"/>
      <c r="E26" s="88"/>
      <c r="F26" s="87"/>
      <c r="G26" s="88"/>
      <c r="H26" s="87"/>
      <c r="I26" s="88"/>
      <c r="J26" s="87"/>
      <c r="K26" s="88"/>
      <c r="L26" s="87"/>
      <c r="M26" s="88"/>
      <c r="N26" s="87"/>
      <c r="O26" s="88"/>
      <c r="P26" s="87"/>
      <c r="Q26" s="88"/>
      <c r="R26" s="87"/>
      <c r="S26" s="88"/>
      <c r="T26" s="87"/>
      <c r="U26" s="88"/>
      <c r="V26" s="87"/>
      <c r="W26" s="88"/>
      <c r="X26" s="87"/>
      <c r="Y26" s="88"/>
      <c r="Z26" s="87"/>
      <c r="AA26" s="87"/>
    </row>
    <row r="27" spans="1:27" ht="15">
      <c r="A27" s="86" t="s">
        <v>320</v>
      </c>
      <c r="B27" s="87"/>
      <c r="C27" s="88"/>
      <c r="D27" s="87"/>
      <c r="E27" s="88"/>
      <c r="F27" s="87"/>
      <c r="G27" s="88"/>
      <c r="H27" s="87"/>
      <c r="I27" s="88"/>
      <c r="J27" s="87"/>
      <c r="K27" s="88"/>
      <c r="L27" s="87"/>
      <c r="M27" s="88"/>
      <c r="N27" s="87"/>
      <c r="O27" s="88"/>
      <c r="P27" s="87"/>
      <c r="Q27" s="88"/>
      <c r="R27" s="87"/>
      <c r="S27" s="88"/>
      <c r="T27" s="87"/>
      <c r="U27" s="88"/>
      <c r="V27" s="87"/>
      <c r="W27" s="88"/>
      <c r="X27" s="87"/>
      <c r="Y27" s="88"/>
      <c r="Z27" s="87"/>
      <c r="AA27" s="87"/>
    </row>
    <row r="28" spans="1:27" ht="15">
      <c r="A28" s="86" t="s">
        <v>285</v>
      </c>
      <c r="B28" s="87"/>
      <c r="C28" s="88"/>
      <c r="D28" s="87"/>
      <c r="E28" s="88"/>
      <c r="F28" s="87"/>
      <c r="G28" s="88"/>
      <c r="H28" s="87"/>
      <c r="I28" s="88"/>
      <c r="J28" s="87"/>
      <c r="K28" s="88"/>
      <c r="L28" s="87"/>
      <c r="M28" s="88"/>
      <c r="N28" s="87">
        <v>1</v>
      </c>
      <c r="O28" s="88"/>
      <c r="P28" s="87"/>
      <c r="Q28" s="88"/>
      <c r="R28" s="87"/>
      <c r="S28" s="88"/>
      <c r="T28" s="87"/>
      <c r="U28" s="88">
        <v>1</v>
      </c>
      <c r="V28" s="87"/>
      <c r="W28" s="88"/>
      <c r="X28" s="87"/>
      <c r="Y28" s="88">
        <v>1</v>
      </c>
      <c r="Z28" s="87"/>
      <c r="AA28" s="87"/>
    </row>
    <row r="29" spans="1:27" ht="15">
      <c r="A29" s="86"/>
      <c r="B29" s="87"/>
      <c r="C29" s="88"/>
      <c r="D29" s="87"/>
      <c r="E29" s="88"/>
      <c r="F29" s="87"/>
      <c r="G29" s="88"/>
      <c r="H29" s="87"/>
      <c r="I29" s="88"/>
      <c r="J29" s="87"/>
      <c r="K29" s="88"/>
      <c r="L29" s="87"/>
      <c r="M29" s="88"/>
      <c r="N29" s="87"/>
      <c r="O29" s="88"/>
      <c r="P29" s="87"/>
      <c r="Q29" s="88"/>
      <c r="R29" s="87"/>
      <c r="S29" s="88"/>
      <c r="T29" s="87"/>
      <c r="U29" s="88"/>
      <c r="V29" s="87"/>
      <c r="W29" s="88"/>
      <c r="X29" s="87"/>
      <c r="Y29" s="88"/>
      <c r="Z29" s="87"/>
      <c r="AA29" s="87"/>
    </row>
    <row r="30" spans="1:27" ht="15">
      <c r="A30" s="86"/>
      <c r="B30" s="87"/>
      <c r="C30" s="88"/>
      <c r="D30" s="87"/>
      <c r="E30" s="88"/>
      <c r="F30" s="87"/>
      <c r="G30" s="88"/>
      <c r="H30" s="87"/>
      <c r="I30" s="88"/>
      <c r="J30" s="87"/>
      <c r="K30" s="88"/>
      <c r="L30" s="87"/>
      <c r="M30" s="88"/>
      <c r="N30" s="87"/>
      <c r="O30" s="88"/>
      <c r="P30" s="87"/>
      <c r="Q30" s="88"/>
      <c r="R30" s="87"/>
      <c r="S30" s="88"/>
      <c r="T30" s="87"/>
      <c r="U30" s="88"/>
      <c r="V30" s="87"/>
      <c r="W30" s="88"/>
      <c r="X30" s="87"/>
      <c r="Y30" s="88"/>
      <c r="Z30" s="87"/>
      <c r="AA30" s="87"/>
    </row>
    <row r="31" spans="1:27" ht="15">
      <c r="A31" s="91" t="s">
        <v>90</v>
      </c>
      <c r="B31" s="87">
        <v>2</v>
      </c>
      <c r="C31" s="88">
        <v>1</v>
      </c>
      <c r="D31" s="87"/>
      <c r="E31" s="88"/>
      <c r="F31" s="87"/>
      <c r="G31" s="88"/>
      <c r="H31" s="87"/>
      <c r="I31" s="88"/>
      <c r="J31" s="87">
        <v>15</v>
      </c>
      <c r="K31" s="88">
        <v>5</v>
      </c>
      <c r="L31" s="87">
        <v>7</v>
      </c>
      <c r="M31" s="88">
        <v>1</v>
      </c>
      <c r="N31" s="87">
        <v>5</v>
      </c>
      <c r="O31" s="88">
        <v>5</v>
      </c>
      <c r="P31" s="87"/>
      <c r="Q31" s="88"/>
      <c r="R31" s="87">
        <v>1</v>
      </c>
      <c r="S31" s="88"/>
      <c r="T31" s="87">
        <v>35</v>
      </c>
      <c r="U31" s="88">
        <v>10</v>
      </c>
      <c r="V31" s="87">
        <v>7</v>
      </c>
      <c r="W31" s="88">
        <v>1</v>
      </c>
      <c r="X31" s="87">
        <v>2</v>
      </c>
      <c r="Y31" s="88">
        <v>2</v>
      </c>
      <c r="Z31" s="87">
        <v>12</v>
      </c>
      <c r="AA31" s="87"/>
    </row>
    <row r="32" spans="1:27" ht="15">
      <c r="A32" s="91" t="s">
        <v>67</v>
      </c>
      <c r="B32" s="87"/>
      <c r="C32" s="88"/>
      <c r="D32" s="87"/>
      <c r="E32" s="88"/>
      <c r="F32" s="87"/>
      <c r="G32" s="88"/>
      <c r="H32" s="87"/>
      <c r="I32" s="88"/>
      <c r="J32" s="87"/>
      <c r="K32" s="88"/>
      <c r="L32" s="87"/>
      <c r="M32" s="88"/>
      <c r="N32" s="87"/>
      <c r="O32" s="88"/>
      <c r="P32" s="87"/>
      <c r="Q32" s="88"/>
      <c r="R32" s="87"/>
      <c r="S32" s="88"/>
      <c r="T32" s="87"/>
      <c r="U32" s="88"/>
      <c r="V32" s="87"/>
      <c r="W32" s="88"/>
      <c r="X32" s="87"/>
      <c r="Y32" s="88"/>
      <c r="Z32" s="87"/>
      <c r="AA32" s="87"/>
    </row>
    <row r="33" spans="1:29" ht="15">
      <c r="A33" s="91"/>
      <c r="B33" s="87"/>
      <c r="C33" s="88"/>
      <c r="D33" s="87"/>
      <c r="E33" s="88"/>
      <c r="F33" s="87"/>
      <c r="G33" s="88"/>
      <c r="H33" s="87"/>
      <c r="I33" s="88"/>
      <c r="J33" s="87"/>
      <c r="K33" s="88"/>
      <c r="L33" s="87"/>
      <c r="M33" s="88"/>
      <c r="N33" s="87"/>
      <c r="O33" s="88"/>
      <c r="P33" s="87"/>
      <c r="Q33" s="88"/>
      <c r="R33" s="87"/>
      <c r="S33" s="88"/>
      <c r="T33" s="87"/>
      <c r="U33" s="88"/>
      <c r="V33" s="87"/>
      <c r="W33" s="88"/>
      <c r="X33" s="87"/>
      <c r="Y33" s="88"/>
      <c r="Z33" s="87"/>
      <c r="AA33" s="87"/>
    </row>
    <row r="34" spans="1:29" ht="15">
      <c r="A34" s="91" t="s">
        <v>270</v>
      </c>
      <c r="B34" s="87">
        <v>10</v>
      </c>
      <c r="C34" s="88">
        <v>5</v>
      </c>
      <c r="D34" s="87">
        <v>10</v>
      </c>
      <c r="E34" s="88"/>
      <c r="F34" s="87">
        <v>8</v>
      </c>
      <c r="G34" s="88">
        <v>1</v>
      </c>
      <c r="H34" s="87">
        <v>25</v>
      </c>
      <c r="I34" s="88">
        <v>5</v>
      </c>
      <c r="J34" s="87">
        <v>6</v>
      </c>
      <c r="K34" s="88">
        <v>8</v>
      </c>
      <c r="L34" s="87">
        <v>10</v>
      </c>
      <c r="M34" s="88">
        <v>7</v>
      </c>
      <c r="N34" s="87">
        <v>1</v>
      </c>
      <c r="O34" s="88"/>
      <c r="P34" s="87"/>
      <c r="Q34" s="88"/>
      <c r="R34" s="87"/>
      <c r="S34" s="88"/>
      <c r="T34" s="87">
        <v>1</v>
      </c>
      <c r="U34" s="88">
        <v>15</v>
      </c>
      <c r="V34" s="87">
        <v>10</v>
      </c>
      <c r="W34" s="88">
        <v>40</v>
      </c>
      <c r="X34" s="87">
        <v>5</v>
      </c>
      <c r="Y34" s="88">
        <v>10</v>
      </c>
      <c r="Z34" s="87">
        <v>1</v>
      </c>
      <c r="AA34" s="87"/>
    </row>
    <row r="35" spans="1:29" ht="15">
      <c r="A35" s="92" t="s">
        <v>50</v>
      </c>
      <c r="B35" s="87">
        <v>8</v>
      </c>
      <c r="C35" s="88">
        <v>7</v>
      </c>
      <c r="D35" s="87">
        <v>5</v>
      </c>
      <c r="E35" s="88">
        <v>5</v>
      </c>
      <c r="F35" s="87">
        <v>5</v>
      </c>
      <c r="G35" s="88">
        <v>3</v>
      </c>
      <c r="H35" s="87">
        <v>5</v>
      </c>
      <c r="I35" s="88">
        <v>15</v>
      </c>
      <c r="J35" s="87">
        <v>7</v>
      </c>
      <c r="K35" s="88">
        <v>5</v>
      </c>
      <c r="L35" s="87">
        <v>5</v>
      </c>
      <c r="M35" s="88">
        <v>3</v>
      </c>
      <c r="N35" s="87">
        <v>10</v>
      </c>
      <c r="O35" s="88">
        <v>5</v>
      </c>
      <c r="P35" s="87">
        <v>5</v>
      </c>
      <c r="Q35" s="88">
        <v>2</v>
      </c>
      <c r="R35" s="87">
        <v>10</v>
      </c>
      <c r="S35" s="88">
        <v>1</v>
      </c>
      <c r="T35" s="87">
        <v>15</v>
      </c>
      <c r="U35" s="88">
        <v>5</v>
      </c>
      <c r="V35" s="87">
        <v>1</v>
      </c>
      <c r="W35" s="88">
        <v>5</v>
      </c>
      <c r="X35" s="87">
        <v>7</v>
      </c>
      <c r="Y35" s="88">
        <v>7</v>
      </c>
      <c r="Z35" s="87">
        <v>20</v>
      </c>
      <c r="AA35" s="87"/>
    </row>
    <row r="36" spans="1:29" ht="15">
      <c r="A36" s="93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t="s">
        <v>242</v>
      </c>
      <c r="AC36" t="s">
        <v>139</v>
      </c>
    </row>
    <row r="37" spans="1:29" ht="15">
      <c r="A37" s="76" t="s">
        <v>96</v>
      </c>
      <c r="B37" s="76">
        <f>SUM(B5:B28)</f>
        <v>91</v>
      </c>
      <c r="C37" s="76">
        <f t="shared" ref="C37:Z37" si="0">SUM(C5:C28)</f>
        <v>92</v>
      </c>
      <c r="D37" s="76">
        <f t="shared" si="0"/>
        <v>86</v>
      </c>
      <c r="E37" s="76">
        <f t="shared" si="0"/>
        <v>95</v>
      </c>
      <c r="F37" s="76">
        <f t="shared" si="0"/>
        <v>88</v>
      </c>
      <c r="G37" s="76">
        <f t="shared" si="0"/>
        <v>98</v>
      </c>
      <c r="H37" s="76">
        <f t="shared" si="0"/>
        <v>76</v>
      </c>
      <c r="I37" s="76">
        <f t="shared" si="0"/>
        <v>83</v>
      </c>
      <c r="J37" s="76">
        <f t="shared" si="0"/>
        <v>58</v>
      </c>
      <c r="K37" s="76">
        <f t="shared" si="0"/>
        <v>82</v>
      </c>
      <c r="L37" s="76">
        <f t="shared" si="0"/>
        <v>91</v>
      </c>
      <c r="M37" s="76">
        <f t="shared" si="0"/>
        <v>85</v>
      </c>
      <c r="N37" s="76">
        <f t="shared" si="0"/>
        <v>90</v>
      </c>
      <c r="O37" s="76">
        <f t="shared" si="0"/>
        <v>90</v>
      </c>
      <c r="P37" s="76">
        <f t="shared" si="0"/>
        <v>113</v>
      </c>
      <c r="Q37" s="76">
        <f t="shared" si="0"/>
        <v>115</v>
      </c>
      <c r="R37" s="76">
        <f t="shared" si="0"/>
        <v>95</v>
      </c>
      <c r="S37" s="76">
        <f t="shared" si="0"/>
        <v>100</v>
      </c>
      <c r="T37" s="76">
        <f t="shared" si="0"/>
        <v>41</v>
      </c>
      <c r="U37" s="76">
        <f t="shared" si="0"/>
        <v>71</v>
      </c>
      <c r="V37" s="76">
        <f t="shared" si="0"/>
        <v>106</v>
      </c>
      <c r="W37" s="76">
        <f t="shared" si="0"/>
        <v>60</v>
      </c>
      <c r="X37" s="76">
        <f t="shared" si="0"/>
        <v>87</v>
      </c>
      <c r="Y37" s="76">
        <f t="shared" si="0"/>
        <v>87</v>
      </c>
      <c r="Z37" s="76">
        <f t="shared" si="0"/>
        <v>63</v>
      </c>
      <c r="AA37" s="76"/>
      <c r="AB37" s="76">
        <f>AVERAGE(B37:Z37)</f>
        <v>85.72</v>
      </c>
      <c r="AC37">
        <f>STDEV(B37:Z37)/5</f>
        <v>3.4056423769973287</v>
      </c>
    </row>
    <row r="38" spans="1:29" ht="15">
      <c r="A38" s="76" t="s">
        <v>97</v>
      </c>
      <c r="B38" s="76">
        <f>SUM(B5,B8,B10:B11,B14,B17:B22,B24:B28)</f>
        <v>15</v>
      </c>
      <c r="C38" s="76">
        <f t="shared" ref="C38:Z38" si="1">SUM(C5,C8,C10:C11,C14,C17:C22,C24:C28)</f>
        <v>55</v>
      </c>
      <c r="D38" s="76">
        <f t="shared" si="1"/>
        <v>6</v>
      </c>
      <c r="E38" s="76">
        <f t="shared" si="1"/>
        <v>5</v>
      </c>
      <c r="F38" s="76">
        <f t="shared" si="1"/>
        <v>1</v>
      </c>
      <c r="G38" s="76">
        <f t="shared" si="1"/>
        <v>3</v>
      </c>
      <c r="H38" s="76">
        <f t="shared" si="1"/>
        <v>1</v>
      </c>
      <c r="I38" s="76">
        <f t="shared" si="1"/>
        <v>82</v>
      </c>
      <c r="J38" s="76">
        <f t="shared" si="1"/>
        <v>55</v>
      </c>
      <c r="K38" s="76">
        <f t="shared" si="1"/>
        <v>69</v>
      </c>
      <c r="L38" s="76">
        <f t="shared" si="1"/>
        <v>61</v>
      </c>
      <c r="M38" s="76">
        <f t="shared" si="1"/>
        <v>25</v>
      </c>
      <c r="N38" s="76">
        <f t="shared" si="1"/>
        <v>2</v>
      </c>
      <c r="O38" s="76">
        <f t="shared" si="1"/>
        <v>5</v>
      </c>
      <c r="P38" s="76">
        <f t="shared" si="1"/>
        <v>18</v>
      </c>
      <c r="Q38" s="76">
        <f t="shared" si="1"/>
        <v>0</v>
      </c>
      <c r="R38" s="76">
        <f t="shared" si="1"/>
        <v>0</v>
      </c>
      <c r="S38" s="76">
        <f t="shared" si="1"/>
        <v>0</v>
      </c>
      <c r="T38" s="76">
        <f t="shared" si="1"/>
        <v>13</v>
      </c>
      <c r="U38" s="76">
        <f t="shared" si="1"/>
        <v>65</v>
      </c>
      <c r="V38" s="76">
        <f t="shared" si="1"/>
        <v>96</v>
      </c>
      <c r="W38" s="76">
        <f t="shared" si="1"/>
        <v>5</v>
      </c>
      <c r="X38" s="76">
        <f t="shared" si="1"/>
        <v>1</v>
      </c>
      <c r="Y38" s="76">
        <f t="shared" si="1"/>
        <v>1</v>
      </c>
      <c r="Z38" s="76">
        <f t="shared" si="1"/>
        <v>6</v>
      </c>
      <c r="AA38" s="76"/>
      <c r="AB38" s="76">
        <f>AVERAGE(B38:Z38)</f>
        <v>23.6</v>
      </c>
      <c r="AC38">
        <f>STDEV(B38:Z38)/5</f>
        <v>6.0937126067228782</v>
      </c>
    </row>
    <row r="39" spans="1:29" ht="15">
      <c r="A39" s="76" t="s">
        <v>98</v>
      </c>
      <c r="B39" s="76">
        <f>SUM(B6:B7,B9,B12:B13,B15:B16,B23)</f>
        <v>76</v>
      </c>
      <c r="C39" s="76">
        <f t="shared" ref="C39:Z39" si="2">SUM(C6:C7,C9,C12:C13,C15:C16,C23)</f>
        <v>37</v>
      </c>
      <c r="D39" s="76">
        <f t="shared" si="2"/>
        <v>80</v>
      </c>
      <c r="E39" s="76">
        <f t="shared" si="2"/>
        <v>90</v>
      </c>
      <c r="F39" s="76">
        <f>SUM(F6:F7,F9,F12:F13,F15:F16,F23)</f>
        <v>87</v>
      </c>
      <c r="G39" s="76">
        <f t="shared" si="2"/>
        <v>95</v>
      </c>
      <c r="H39" s="76">
        <f t="shared" si="2"/>
        <v>75</v>
      </c>
      <c r="I39" s="76">
        <f t="shared" si="2"/>
        <v>1</v>
      </c>
      <c r="J39" s="76">
        <f t="shared" si="2"/>
        <v>3</v>
      </c>
      <c r="K39" s="76">
        <f t="shared" si="2"/>
        <v>13</v>
      </c>
      <c r="L39" s="76">
        <f t="shared" si="2"/>
        <v>30</v>
      </c>
      <c r="M39" s="76">
        <f t="shared" si="2"/>
        <v>60</v>
      </c>
      <c r="N39" s="76">
        <f t="shared" si="2"/>
        <v>88</v>
      </c>
      <c r="O39" s="76">
        <f t="shared" si="2"/>
        <v>85</v>
      </c>
      <c r="P39" s="76">
        <f t="shared" si="2"/>
        <v>95</v>
      </c>
      <c r="Q39" s="76">
        <f t="shared" si="2"/>
        <v>115</v>
      </c>
      <c r="R39" s="76">
        <f t="shared" si="2"/>
        <v>95</v>
      </c>
      <c r="S39" s="76">
        <f t="shared" si="2"/>
        <v>100</v>
      </c>
      <c r="T39" s="76">
        <f t="shared" si="2"/>
        <v>28</v>
      </c>
      <c r="U39" s="76">
        <f t="shared" si="2"/>
        <v>6</v>
      </c>
      <c r="V39" s="76">
        <f t="shared" si="2"/>
        <v>10</v>
      </c>
      <c r="W39" s="76">
        <f t="shared" si="2"/>
        <v>55</v>
      </c>
      <c r="X39" s="76">
        <f t="shared" si="2"/>
        <v>86</v>
      </c>
      <c r="Y39" s="76">
        <f t="shared" si="2"/>
        <v>86</v>
      </c>
      <c r="Z39" s="76">
        <f t="shared" si="2"/>
        <v>57</v>
      </c>
      <c r="AA39" s="76"/>
      <c r="AB39" s="76">
        <f>AVERAGE(B39:Z39)</f>
        <v>62.12</v>
      </c>
      <c r="AC39">
        <f>STDEV(B39:Z39)/5</f>
        <v>7.1064102517844177</v>
      </c>
    </row>
    <row r="40" spans="1:29" ht="15">
      <c r="A40" s="76" t="s">
        <v>99</v>
      </c>
      <c r="B40" s="76">
        <f>SUM(B31:B35)</f>
        <v>20</v>
      </c>
      <c r="C40" s="76">
        <f>SUM(C31:C35)</f>
        <v>13</v>
      </c>
      <c r="D40" s="76">
        <f t="shared" ref="D40:Z40" si="3">SUM(D31:D35)</f>
        <v>15</v>
      </c>
      <c r="E40" s="76">
        <f t="shared" si="3"/>
        <v>5</v>
      </c>
      <c r="F40" s="76">
        <f t="shared" si="3"/>
        <v>13</v>
      </c>
      <c r="G40" s="76">
        <f t="shared" si="3"/>
        <v>4</v>
      </c>
      <c r="H40" s="76">
        <f t="shared" si="3"/>
        <v>30</v>
      </c>
      <c r="I40" s="76">
        <f t="shared" si="3"/>
        <v>20</v>
      </c>
      <c r="J40" s="76">
        <f t="shared" si="3"/>
        <v>28</v>
      </c>
      <c r="K40" s="76">
        <f t="shared" si="3"/>
        <v>18</v>
      </c>
      <c r="L40" s="76">
        <f t="shared" si="3"/>
        <v>22</v>
      </c>
      <c r="M40" s="76">
        <f t="shared" si="3"/>
        <v>11</v>
      </c>
      <c r="N40" s="76">
        <f t="shared" si="3"/>
        <v>16</v>
      </c>
      <c r="O40" s="76">
        <f t="shared" si="3"/>
        <v>10</v>
      </c>
      <c r="P40" s="76">
        <f t="shared" si="3"/>
        <v>5</v>
      </c>
      <c r="Q40" s="76">
        <f t="shared" si="3"/>
        <v>2</v>
      </c>
      <c r="R40" s="76">
        <f t="shared" si="3"/>
        <v>11</v>
      </c>
      <c r="S40" s="76">
        <f t="shared" si="3"/>
        <v>1</v>
      </c>
      <c r="T40" s="76">
        <f t="shared" si="3"/>
        <v>51</v>
      </c>
      <c r="U40" s="76">
        <f t="shared" si="3"/>
        <v>30</v>
      </c>
      <c r="V40" s="76">
        <f t="shared" si="3"/>
        <v>18</v>
      </c>
      <c r="W40" s="76">
        <f t="shared" si="3"/>
        <v>46</v>
      </c>
      <c r="X40" s="76">
        <f t="shared" si="3"/>
        <v>14</v>
      </c>
      <c r="Y40" s="76">
        <f t="shared" si="3"/>
        <v>19</v>
      </c>
      <c r="Z40" s="76">
        <f t="shared" si="3"/>
        <v>33</v>
      </c>
      <c r="AA40" s="76"/>
      <c r="AB40" s="76">
        <f>AVERAGE(B40:Z40)</f>
        <v>18.2</v>
      </c>
      <c r="AC40">
        <f>STDEV(B40:Z40)/5</f>
        <v>2.5265259415516264</v>
      </c>
    </row>
    <row r="41" spans="1:29" s="117" customFormat="1" ht="15">
      <c r="A41" s="116" t="s">
        <v>303</v>
      </c>
      <c r="B41" s="117">
        <f>SUM(B38:B40)</f>
        <v>111</v>
      </c>
      <c r="C41" s="117">
        <f t="shared" ref="C41:Z41" si="4">SUM(C38:C40)</f>
        <v>105</v>
      </c>
      <c r="D41" s="117">
        <f t="shared" si="4"/>
        <v>101</v>
      </c>
      <c r="E41" s="117">
        <f t="shared" si="4"/>
        <v>100</v>
      </c>
      <c r="F41" s="117">
        <f t="shared" si="4"/>
        <v>101</v>
      </c>
      <c r="G41" s="117">
        <f t="shared" si="4"/>
        <v>102</v>
      </c>
      <c r="H41" s="117">
        <f t="shared" si="4"/>
        <v>106</v>
      </c>
      <c r="I41" s="117">
        <f t="shared" si="4"/>
        <v>103</v>
      </c>
      <c r="J41" s="117">
        <f t="shared" si="4"/>
        <v>86</v>
      </c>
      <c r="K41" s="117">
        <f t="shared" si="4"/>
        <v>100</v>
      </c>
      <c r="L41" s="117">
        <f t="shared" si="4"/>
        <v>113</v>
      </c>
      <c r="M41" s="117">
        <f t="shared" si="4"/>
        <v>96</v>
      </c>
      <c r="N41" s="117">
        <f t="shared" si="4"/>
        <v>106</v>
      </c>
      <c r="O41" s="117">
        <f t="shared" si="4"/>
        <v>100</v>
      </c>
      <c r="P41" s="117">
        <f t="shared" si="4"/>
        <v>118</v>
      </c>
      <c r="Q41" s="117">
        <f t="shared" si="4"/>
        <v>117</v>
      </c>
      <c r="R41" s="117">
        <f t="shared" si="4"/>
        <v>106</v>
      </c>
      <c r="S41" s="117">
        <f t="shared" si="4"/>
        <v>101</v>
      </c>
      <c r="T41" s="117">
        <f t="shared" si="4"/>
        <v>92</v>
      </c>
      <c r="U41" s="117">
        <f t="shared" si="4"/>
        <v>101</v>
      </c>
      <c r="V41" s="117">
        <f t="shared" si="4"/>
        <v>124</v>
      </c>
      <c r="W41" s="117">
        <f t="shared" si="4"/>
        <v>106</v>
      </c>
      <c r="X41" s="117">
        <f t="shared" si="4"/>
        <v>101</v>
      </c>
      <c r="Y41" s="117">
        <f t="shared" si="4"/>
        <v>106</v>
      </c>
      <c r="Z41" s="117">
        <f t="shared" si="4"/>
        <v>96</v>
      </c>
      <c r="AA41" s="116"/>
      <c r="AB41" s="76">
        <f>AVERAGE(B41:Z41)</f>
        <v>103.92</v>
      </c>
      <c r="AC41">
        <f>STDEV(B41:Z41)/5</f>
        <v>1.6380069189923059</v>
      </c>
    </row>
  </sheetData>
  <mergeCells count="6">
    <mergeCell ref="B1:S1"/>
    <mergeCell ref="B2:D2"/>
    <mergeCell ref="E2:G2"/>
    <mergeCell ref="H2:J2"/>
    <mergeCell ref="K2:M2"/>
    <mergeCell ref="N2:P2"/>
  </mergeCells>
  <dataValidations count="1">
    <dataValidation type="list" allowBlank="1" sqref="A5:A30" xr:uid="{00000000-0002-0000-0E00-000000000000}">
      <formula1>#REF!</formula1>
    </dataValidation>
  </dataValidations>
  <pageMargins left="0.7" right="0.7" top="0.75" bottom="0.75" header="0.3" footer="0.3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49"/>
  <sheetViews>
    <sheetView workbookViewId="0">
      <pane xSplit="1" topLeftCell="Y1" activePane="topRight" state="frozen"/>
      <selection pane="topRight" activeCell="AB6" sqref="AB6"/>
    </sheetView>
  </sheetViews>
  <sheetFormatPr baseColWidth="10" defaultColWidth="8.83203125" defaultRowHeight="13"/>
  <cols>
    <col min="1" max="1" width="31" bestFit="1" customWidth="1"/>
  </cols>
  <sheetData>
    <row r="1" spans="1:28" ht="23">
      <c r="A1" s="73"/>
      <c r="B1" s="188" t="s">
        <v>254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75"/>
      <c r="U1" s="75"/>
      <c r="V1" s="75"/>
      <c r="W1" s="75"/>
      <c r="X1" s="75"/>
      <c r="Y1" s="75"/>
      <c r="Z1" s="75"/>
      <c r="AA1" s="75"/>
    </row>
    <row r="2" spans="1:28" ht="15">
      <c r="A2" s="77"/>
      <c r="B2" s="190" t="s">
        <v>321</v>
      </c>
      <c r="C2" s="191"/>
      <c r="D2" s="192"/>
      <c r="E2" s="193" t="s">
        <v>322</v>
      </c>
      <c r="F2" s="191"/>
      <c r="G2" s="192"/>
      <c r="H2" s="194" t="s">
        <v>257</v>
      </c>
      <c r="I2" s="191"/>
      <c r="J2" s="192"/>
      <c r="K2" s="194" t="s">
        <v>317</v>
      </c>
      <c r="L2" s="191"/>
      <c r="M2" s="192"/>
      <c r="N2" s="195" t="s">
        <v>323</v>
      </c>
      <c r="O2" s="191"/>
      <c r="P2" s="192"/>
      <c r="Q2" s="110" t="s">
        <v>324</v>
      </c>
      <c r="R2" s="111"/>
      <c r="S2" s="112"/>
      <c r="T2" s="77"/>
      <c r="U2" s="77"/>
      <c r="V2" s="77"/>
      <c r="W2" s="77"/>
      <c r="X2" s="77"/>
      <c r="Y2" s="77"/>
      <c r="Z2" s="77"/>
      <c r="AA2" s="77"/>
    </row>
    <row r="3" spans="1:28" ht="15">
      <c r="A3" s="79"/>
      <c r="B3" s="113"/>
      <c r="C3" s="113"/>
      <c r="D3" s="113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5"/>
      <c r="U3" s="115"/>
      <c r="V3" s="115"/>
      <c r="W3" s="115"/>
      <c r="X3" s="115"/>
      <c r="Y3" s="115"/>
      <c r="Z3" s="115"/>
      <c r="AA3" s="77"/>
    </row>
    <row r="4" spans="1:28" ht="15">
      <c r="A4" s="83" t="s">
        <v>261</v>
      </c>
      <c r="B4" s="84">
        <v>0</v>
      </c>
      <c r="C4" s="85">
        <v>3</v>
      </c>
      <c r="D4" s="84">
        <v>6</v>
      </c>
      <c r="E4" s="85">
        <v>9</v>
      </c>
      <c r="F4" s="84">
        <v>12</v>
      </c>
      <c r="G4" s="85">
        <v>15</v>
      </c>
      <c r="H4" s="84">
        <v>18</v>
      </c>
      <c r="I4" s="85">
        <v>21</v>
      </c>
      <c r="J4" s="84">
        <v>24</v>
      </c>
      <c r="K4" s="85">
        <v>27</v>
      </c>
      <c r="L4" s="84">
        <v>30</v>
      </c>
      <c r="M4" s="85">
        <v>33</v>
      </c>
      <c r="N4" s="84">
        <v>36</v>
      </c>
      <c r="O4" s="85">
        <v>39</v>
      </c>
      <c r="P4" s="84">
        <v>42</v>
      </c>
      <c r="Q4" s="85">
        <v>45</v>
      </c>
      <c r="R4" s="84">
        <v>48</v>
      </c>
      <c r="S4" s="85">
        <v>51</v>
      </c>
      <c r="T4" s="84">
        <v>54</v>
      </c>
      <c r="U4" s="85">
        <v>57</v>
      </c>
      <c r="V4" s="84">
        <v>60</v>
      </c>
      <c r="W4" s="85">
        <v>63</v>
      </c>
      <c r="X4" s="84">
        <v>66</v>
      </c>
      <c r="Y4" s="85">
        <v>69</v>
      </c>
      <c r="Z4" s="84">
        <v>72</v>
      </c>
      <c r="AA4" s="84" t="s">
        <v>1</v>
      </c>
    </row>
    <row r="5" spans="1:28" ht="15">
      <c r="A5" s="103" t="s">
        <v>275</v>
      </c>
      <c r="B5" s="87"/>
      <c r="C5" s="88"/>
      <c r="D5" s="87"/>
      <c r="E5" s="88"/>
      <c r="F5" s="87"/>
      <c r="G5" s="88"/>
      <c r="H5" s="87"/>
      <c r="I5" s="88"/>
      <c r="J5" s="87"/>
      <c r="K5" s="88"/>
      <c r="L5" s="87"/>
      <c r="M5" s="88"/>
      <c r="N5" s="87"/>
      <c r="O5" s="88"/>
      <c r="P5" s="87"/>
      <c r="Q5" s="88"/>
      <c r="R5" s="87"/>
      <c r="S5" s="88"/>
      <c r="T5" s="87"/>
      <c r="U5" s="88"/>
      <c r="V5" s="87"/>
      <c r="W5" s="88"/>
      <c r="X5" s="87"/>
      <c r="Y5" s="88"/>
      <c r="Z5" s="87"/>
      <c r="AA5" s="87"/>
      <c r="AB5">
        <f>SUM(B5:Z5)/25</f>
        <v>0</v>
      </c>
    </row>
    <row r="6" spans="1:28" ht="15">
      <c r="A6" s="86" t="s">
        <v>309</v>
      </c>
      <c r="B6" s="87">
        <v>5</v>
      </c>
      <c r="C6" s="118">
        <v>1</v>
      </c>
      <c r="D6" s="91">
        <v>4</v>
      </c>
      <c r="E6" s="118"/>
      <c r="F6" s="91"/>
      <c r="G6" s="118"/>
      <c r="H6" s="91"/>
      <c r="I6" s="118"/>
      <c r="J6" s="91"/>
      <c r="K6" s="118"/>
      <c r="L6" s="91"/>
      <c r="M6" s="118"/>
      <c r="N6" s="91"/>
      <c r="O6" s="118"/>
      <c r="P6" s="91"/>
      <c r="Q6" s="118"/>
      <c r="R6" s="91"/>
      <c r="S6" s="118"/>
      <c r="T6" s="91"/>
      <c r="U6" s="118"/>
      <c r="V6" s="91"/>
      <c r="W6" s="118"/>
      <c r="X6" s="91"/>
      <c r="Y6" s="118"/>
      <c r="Z6" s="91">
        <v>4</v>
      </c>
      <c r="AA6" s="87"/>
      <c r="AB6" s="160">
        <f t="shared" ref="AB6:AB35" si="0">SUM(B6:Z6)/25</f>
        <v>0.56000000000000005</v>
      </c>
    </row>
    <row r="7" spans="1:28" ht="15">
      <c r="A7" s="103" t="s">
        <v>276</v>
      </c>
      <c r="B7" s="87"/>
      <c r="C7" s="118"/>
      <c r="D7" s="91"/>
      <c r="E7" s="118"/>
      <c r="F7" s="91"/>
      <c r="G7" s="118"/>
      <c r="H7" s="91"/>
      <c r="I7" s="118"/>
      <c r="J7" s="91"/>
      <c r="K7" s="118"/>
      <c r="L7" s="91"/>
      <c r="M7" s="118"/>
      <c r="N7" s="91"/>
      <c r="O7" s="118"/>
      <c r="P7" s="91"/>
      <c r="Q7" s="118"/>
      <c r="R7" s="91"/>
      <c r="S7" s="118"/>
      <c r="T7" s="91"/>
      <c r="U7" s="118"/>
      <c r="V7" s="91"/>
      <c r="W7" s="118"/>
      <c r="X7" s="91"/>
      <c r="Y7" s="118"/>
      <c r="Z7" s="91"/>
      <c r="AA7" s="87"/>
      <c r="AB7" s="160">
        <f t="shared" si="0"/>
        <v>0</v>
      </c>
    </row>
    <row r="8" spans="1:28" s="162" customFormat="1" ht="15">
      <c r="A8" s="104" t="s">
        <v>262</v>
      </c>
      <c r="B8" s="166"/>
      <c r="C8" s="167"/>
      <c r="D8" s="168">
        <v>2</v>
      </c>
      <c r="E8" s="167">
        <v>2</v>
      </c>
      <c r="F8" s="168"/>
      <c r="G8" s="167">
        <v>2</v>
      </c>
      <c r="H8" s="168"/>
      <c r="I8" s="167"/>
      <c r="J8" s="168"/>
      <c r="K8" s="167"/>
      <c r="L8" s="168"/>
      <c r="M8" s="167"/>
      <c r="N8" s="168"/>
      <c r="O8" s="167"/>
      <c r="P8" s="168">
        <v>5</v>
      </c>
      <c r="Q8" s="167">
        <v>5</v>
      </c>
      <c r="R8" s="168">
        <v>15</v>
      </c>
      <c r="S8" s="167">
        <v>3</v>
      </c>
      <c r="T8" s="168">
        <v>3</v>
      </c>
      <c r="U8" s="167"/>
      <c r="V8" s="168"/>
      <c r="W8" s="167">
        <v>2</v>
      </c>
      <c r="X8" s="168"/>
      <c r="Y8" s="167"/>
      <c r="Z8" s="168"/>
      <c r="AA8" s="166"/>
      <c r="AB8" s="162">
        <f t="shared" si="0"/>
        <v>1.56</v>
      </c>
    </row>
    <row r="9" spans="1:28" ht="15">
      <c r="A9" s="103" t="s">
        <v>45</v>
      </c>
      <c r="B9" s="87"/>
      <c r="C9" s="118"/>
      <c r="D9" s="91"/>
      <c r="E9" s="118"/>
      <c r="F9" s="91"/>
      <c r="G9" s="118"/>
      <c r="H9" s="91"/>
      <c r="I9" s="118"/>
      <c r="J9" s="91"/>
      <c r="K9" s="118"/>
      <c r="L9" s="91"/>
      <c r="M9" s="118"/>
      <c r="N9" s="91"/>
      <c r="O9" s="118"/>
      <c r="P9" s="91"/>
      <c r="Q9" s="118"/>
      <c r="R9" s="91"/>
      <c r="S9" s="118"/>
      <c r="T9" s="91"/>
      <c r="U9" s="118"/>
      <c r="V9" s="91"/>
      <c r="W9" s="118"/>
      <c r="X9" s="91"/>
      <c r="Y9" s="118"/>
      <c r="Z9" s="91"/>
      <c r="AA9" s="87"/>
      <c r="AB9" s="160">
        <f t="shared" si="0"/>
        <v>0</v>
      </c>
    </row>
    <row r="10" spans="1:28" s="162" customFormat="1" ht="15">
      <c r="A10" s="104" t="s">
        <v>6</v>
      </c>
      <c r="B10" s="166">
        <v>50</v>
      </c>
      <c r="C10" s="167">
        <v>25</v>
      </c>
      <c r="D10" s="168">
        <v>65</v>
      </c>
      <c r="E10" s="167"/>
      <c r="F10" s="168"/>
      <c r="G10" s="167"/>
      <c r="H10" s="168"/>
      <c r="I10" s="167"/>
      <c r="J10" s="168"/>
      <c r="K10" s="167"/>
      <c r="L10" s="168"/>
      <c r="M10" s="167"/>
      <c r="N10" s="168"/>
      <c r="O10" s="167"/>
      <c r="P10" s="168"/>
      <c r="Q10" s="167">
        <v>25</v>
      </c>
      <c r="R10" s="168"/>
      <c r="S10" s="167"/>
      <c r="T10" s="168">
        <v>2</v>
      </c>
      <c r="U10" s="167">
        <v>3</v>
      </c>
      <c r="V10" s="168"/>
      <c r="W10" s="167">
        <v>20</v>
      </c>
      <c r="X10" s="168">
        <v>15</v>
      </c>
      <c r="Y10" s="167">
        <v>15</v>
      </c>
      <c r="Z10" s="168">
        <v>25</v>
      </c>
      <c r="AA10" s="166"/>
      <c r="AB10" s="162">
        <f t="shared" si="0"/>
        <v>9.8000000000000007</v>
      </c>
    </row>
    <row r="11" spans="1:28" ht="15">
      <c r="A11" s="86" t="s">
        <v>5</v>
      </c>
      <c r="B11" s="91"/>
      <c r="C11" s="118"/>
      <c r="D11" s="91"/>
      <c r="E11" s="118"/>
      <c r="F11" s="91"/>
      <c r="G11" s="118"/>
      <c r="H11" s="91"/>
      <c r="I11" s="118"/>
      <c r="J11" s="91"/>
      <c r="K11" s="118"/>
      <c r="L11" s="91"/>
      <c r="M11" s="118"/>
      <c r="N11" s="91"/>
      <c r="O11" s="118">
        <v>25</v>
      </c>
      <c r="P11" s="91"/>
      <c r="Q11" s="118">
        <v>2</v>
      </c>
      <c r="R11" s="91">
        <v>50</v>
      </c>
      <c r="S11" s="118">
        <v>40</v>
      </c>
      <c r="T11" s="91">
        <v>50</v>
      </c>
      <c r="U11" s="118"/>
      <c r="V11" s="91"/>
      <c r="W11" s="118"/>
      <c r="X11" s="91"/>
      <c r="Y11" s="118">
        <v>60</v>
      </c>
      <c r="Z11" s="91"/>
      <c r="AA11" s="87"/>
      <c r="AB11" s="160">
        <f t="shared" si="0"/>
        <v>9.08</v>
      </c>
    </row>
    <row r="12" spans="1:28" s="162" customFormat="1" ht="15">
      <c r="A12" s="89" t="s">
        <v>302</v>
      </c>
      <c r="B12" s="168"/>
      <c r="C12" s="167"/>
      <c r="D12" s="168"/>
      <c r="E12" s="167"/>
      <c r="F12" s="168"/>
      <c r="G12" s="167"/>
      <c r="H12" s="168"/>
      <c r="I12" s="167"/>
      <c r="J12" s="168"/>
      <c r="K12" s="167"/>
      <c r="L12" s="168"/>
      <c r="M12" s="167"/>
      <c r="N12" s="168"/>
      <c r="O12" s="167"/>
      <c r="P12" s="168"/>
      <c r="Q12" s="167"/>
      <c r="R12" s="168">
        <v>1</v>
      </c>
      <c r="S12" s="167"/>
      <c r="T12" s="168"/>
      <c r="U12" s="167"/>
      <c r="V12" s="168"/>
      <c r="W12" s="167"/>
      <c r="X12" s="168"/>
      <c r="Y12" s="167"/>
      <c r="Z12" s="168"/>
      <c r="AA12" s="166"/>
      <c r="AB12" s="162">
        <f t="shared" si="0"/>
        <v>0.04</v>
      </c>
    </row>
    <row r="13" spans="1:28" ht="15">
      <c r="A13" s="103" t="s">
        <v>325</v>
      </c>
      <c r="B13" s="91"/>
      <c r="C13" s="118"/>
      <c r="D13" s="91"/>
      <c r="E13" s="118"/>
      <c r="F13" s="91"/>
      <c r="G13" s="118"/>
      <c r="H13" s="91"/>
      <c r="I13" s="118"/>
      <c r="J13" s="91"/>
      <c r="K13" s="118"/>
      <c r="L13" s="91"/>
      <c r="M13" s="118"/>
      <c r="N13" s="91"/>
      <c r="O13" s="118"/>
      <c r="P13" s="91"/>
      <c r="Q13" s="118"/>
      <c r="R13" s="91"/>
      <c r="S13" s="118"/>
      <c r="T13" s="91"/>
      <c r="U13" s="118"/>
      <c r="V13" s="91"/>
      <c r="W13" s="118"/>
      <c r="X13" s="91"/>
      <c r="Y13" s="118">
        <v>2</v>
      </c>
      <c r="Z13" s="91"/>
      <c r="AA13" s="87"/>
      <c r="AB13" s="160">
        <f t="shared" si="0"/>
        <v>0.08</v>
      </c>
    </row>
    <row r="14" spans="1:28" ht="15">
      <c r="A14" s="103" t="s">
        <v>326</v>
      </c>
      <c r="B14" s="91"/>
      <c r="C14" s="118"/>
      <c r="D14" s="91"/>
      <c r="E14" s="118"/>
      <c r="F14" s="91"/>
      <c r="G14" s="118"/>
      <c r="H14" s="91"/>
      <c r="I14" s="118"/>
      <c r="J14" s="91"/>
      <c r="K14" s="118"/>
      <c r="L14" s="91"/>
      <c r="M14" s="118"/>
      <c r="N14" s="91"/>
      <c r="O14" s="118"/>
      <c r="P14" s="91"/>
      <c r="Q14" s="118"/>
      <c r="R14" s="91"/>
      <c r="S14" s="118"/>
      <c r="T14" s="91"/>
      <c r="U14" s="118"/>
      <c r="V14" s="91"/>
      <c r="W14" s="118"/>
      <c r="X14" s="91"/>
      <c r="Y14" s="118"/>
      <c r="Z14" s="91"/>
      <c r="AA14" s="87"/>
      <c r="AB14" s="160">
        <f t="shared" si="0"/>
        <v>0</v>
      </c>
    </row>
    <row r="15" spans="1:28" ht="15">
      <c r="A15" s="103" t="s">
        <v>266</v>
      </c>
      <c r="B15" s="91"/>
      <c r="C15" s="118"/>
      <c r="D15" s="91"/>
      <c r="E15" s="118"/>
      <c r="F15" s="91"/>
      <c r="G15" s="118"/>
      <c r="H15" s="91"/>
      <c r="I15" s="118"/>
      <c r="J15" s="91"/>
      <c r="K15" s="118"/>
      <c r="L15" s="91"/>
      <c r="M15" s="118"/>
      <c r="N15" s="91"/>
      <c r="O15" s="118"/>
      <c r="P15" s="91"/>
      <c r="Q15" s="118"/>
      <c r="R15" s="91"/>
      <c r="S15" s="118">
        <v>1</v>
      </c>
      <c r="T15" s="91"/>
      <c r="U15" s="118"/>
      <c r="V15" s="91"/>
      <c r="W15" s="118"/>
      <c r="X15" s="91"/>
      <c r="Y15" s="118"/>
      <c r="Z15" s="91"/>
      <c r="AA15" s="87"/>
      <c r="AB15" s="160">
        <f t="shared" si="0"/>
        <v>0.04</v>
      </c>
    </row>
    <row r="16" spans="1:28" ht="15">
      <c r="A16" s="103" t="s">
        <v>263</v>
      </c>
      <c r="B16" s="91"/>
      <c r="C16" s="118"/>
      <c r="D16" s="91"/>
      <c r="E16" s="118"/>
      <c r="F16" s="91"/>
      <c r="G16" s="118"/>
      <c r="H16" s="91"/>
      <c r="I16" s="118"/>
      <c r="J16" s="91"/>
      <c r="K16" s="118"/>
      <c r="L16" s="91"/>
      <c r="M16" s="118"/>
      <c r="N16" s="91"/>
      <c r="O16" s="118"/>
      <c r="P16" s="91"/>
      <c r="Q16" s="118"/>
      <c r="R16" s="91"/>
      <c r="S16" s="118"/>
      <c r="T16" s="91"/>
      <c r="U16" s="118"/>
      <c r="V16" s="91"/>
      <c r="W16" s="118">
        <v>1</v>
      </c>
      <c r="X16" s="91">
        <v>2</v>
      </c>
      <c r="Y16" s="118">
        <v>5</v>
      </c>
      <c r="Z16" s="91"/>
      <c r="AA16" s="87"/>
      <c r="AB16" s="160">
        <f t="shared" si="0"/>
        <v>0.32</v>
      </c>
    </row>
    <row r="17" spans="1:28" ht="15">
      <c r="A17" s="103" t="s">
        <v>279</v>
      </c>
      <c r="B17" s="91"/>
      <c r="C17" s="118"/>
      <c r="D17" s="91"/>
      <c r="E17" s="118"/>
      <c r="F17" s="91"/>
      <c r="G17" s="118"/>
      <c r="H17" s="91"/>
      <c r="I17" s="118"/>
      <c r="J17" s="91"/>
      <c r="K17" s="118"/>
      <c r="L17" s="91"/>
      <c r="M17" s="118"/>
      <c r="N17" s="91"/>
      <c r="O17" s="118"/>
      <c r="P17" s="91"/>
      <c r="Q17" s="118"/>
      <c r="R17" s="91"/>
      <c r="S17" s="118"/>
      <c r="T17" s="91"/>
      <c r="U17" s="118"/>
      <c r="V17" s="91"/>
      <c r="W17" s="118"/>
      <c r="X17" s="91"/>
      <c r="Y17" s="118"/>
      <c r="Z17" s="91"/>
      <c r="AA17" s="87"/>
      <c r="AB17" s="160">
        <f t="shared" si="0"/>
        <v>0</v>
      </c>
    </row>
    <row r="18" spans="1:28" s="162" customFormat="1" ht="15">
      <c r="A18" s="104" t="s">
        <v>327</v>
      </c>
      <c r="B18" s="168"/>
      <c r="C18" s="167"/>
      <c r="D18" s="168"/>
      <c r="E18" s="167">
        <v>2</v>
      </c>
      <c r="F18" s="168"/>
      <c r="G18" s="167">
        <v>2</v>
      </c>
      <c r="H18" s="168">
        <v>10</v>
      </c>
      <c r="I18" s="167"/>
      <c r="J18" s="168"/>
      <c r="K18" s="167"/>
      <c r="L18" s="168"/>
      <c r="M18" s="167"/>
      <c r="N18" s="168"/>
      <c r="O18" s="167"/>
      <c r="P18" s="168">
        <v>3</v>
      </c>
      <c r="Q18" s="167">
        <v>4</v>
      </c>
      <c r="R18" s="168">
        <v>15</v>
      </c>
      <c r="S18" s="167">
        <v>3</v>
      </c>
      <c r="T18" s="168">
        <v>3</v>
      </c>
      <c r="U18" s="167"/>
      <c r="V18" s="168"/>
      <c r="W18" s="167"/>
      <c r="X18" s="168"/>
      <c r="Y18" s="167"/>
      <c r="Z18" s="168"/>
      <c r="AA18" s="166"/>
      <c r="AB18" s="162">
        <f t="shared" si="0"/>
        <v>1.68</v>
      </c>
    </row>
    <row r="19" spans="1:28" s="162" customFormat="1" ht="15">
      <c r="A19" s="104" t="s">
        <v>18</v>
      </c>
      <c r="B19" s="168"/>
      <c r="C19" s="167"/>
      <c r="D19" s="168"/>
      <c r="E19" s="167"/>
      <c r="F19" s="168"/>
      <c r="G19" s="167"/>
      <c r="H19" s="168"/>
      <c r="I19" s="167"/>
      <c r="J19" s="168"/>
      <c r="K19" s="167"/>
      <c r="L19" s="168"/>
      <c r="M19" s="167"/>
      <c r="N19" s="168"/>
      <c r="O19" s="167"/>
      <c r="P19" s="168"/>
      <c r="Q19" s="167"/>
      <c r="R19" s="168"/>
      <c r="S19" s="167"/>
      <c r="T19" s="168"/>
      <c r="U19" s="167"/>
      <c r="V19" s="168"/>
      <c r="W19" s="167"/>
      <c r="X19" s="168"/>
      <c r="Y19" s="167"/>
      <c r="Z19" s="168"/>
      <c r="AA19" s="166"/>
      <c r="AB19" s="162">
        <f t="shared" si="0"/>
        <v>0</v>
      </c>
    </row>
    <row r="20" spans="1:28" ht="15">
      <c r="A20" s="103" t="s">
        <v>281</v>
      </c>
      <c r="B20" s="91"/>
      <c r="C20" s="118"/>
      <c r="D20" s="91"/>
      <c r="E20" s="118"/>
      <c r="F20" s="91"/>
      <c r="G20" s="118"/>
      <c r="H20" s="91"/>
      <c r="I20" s="118"/>
      <c r="J20" s="91"/>
      <c r="K20" s="118"/>
      <c r="L20" s="91"/>
      <c r="M20" s="118"/>
      <c r="N20" s="91"/>
      <c r="O20" s="118">
        <v>30</v>
      </c>
      <c r="P20" s="91"/>
      <c r="Q20" s="118"/>
      <c r="R20" s="91"/>
      <c r="S20" s="118"/>
      <c r="T20" s="91"/>
      <c r="U20" s="118"/>
      <c r="V20" s="91"/>
      <c r="W20" s="118"/>
      <c r="X20" s="91"/>
      <c r="Y20" s="118"/>
      <c r="Z20" s="91">
        <v>2</v>
      </c>
      <c r="AA20" s="87"/>
      <c r="AB20" s="160">
        <f t="shared" si="0"/>
        <v>1.28</v>
      </c>
    </row>
    <row r="21" spans="1:28" ht="15">
      <c r="A21" s="103" t="s">
        <v>31</v>
      </c>
      <c r="B21" s="91"/>
      <c r="C21" s="118">
        <v>5</v>
      </c>
      <c r="D21" s="91">
        <v>8</v>
      </c>
      <c r="E21" s="118">
        <v>85</v>
      </c>
      <c r="F21" s="91">
        <v>45</v>
      </c>
      <c r="G21" s="118">
        <v>15</v>
      </c>
      <c r="H21" s="91">
        <v>6</v>
      </c>
      <c r="I21" s="118">
        <v>30</v>
      </c>
      <c r="J21" s="91">
        <v>45</v>
      </c>
      <c r="K21" s="118">
        <v>45</v>
      </c>
      <c r="L21" s="91">
        <v>100</v>
      </c>
      <c r="M21" s="118">
        <v>100</v>
      </c>
      <c r="N21" s="91">
        <v>12</v>
      </c>
      <c r="O21" s="118">
        <v>15</v>
      </c>
      <c r="P21" s="91">
        <v>15</v>
      </c>
      <c r="Q21" s="118">
        <v>1</v>
      </c>
      <c r="R21" s="91">
        <v>15</v>
      </c>
      <c r="S21" s="118"/>
      <c r="T21" s="91">
        <v>4</v>
      </c>
      <c r="U21" s="118">
        <v>28</v>
      </c>
      <c r="V21" s="91">
        <v>25</v>
      </c>
      <c r="W21" s="118"/>
      <c r="X21" s="91"/>
      <c r="Y21" s="118"/>
      <c r="Z21" s="91"/>
      <c r="AA21" s="87"/>
      <c r="AB21" s="160">
        <f t="shared" si="0"/>
        <v>23.96</v>
      </c>
    </row>
    <row r="22" spans="1:28" ht="15">
      <c r="A22" s="103" t="s">
        <v>282</v>
      </c>
      <c r="B22" s="91">
        <v>50</v>
      </c>
      <c r="C22" s="118">
        <v>75</v>
      </c>
      <c r="D22" s="91">
        <v>12</v>
      </c>
      <c r="E22" s="118">
        <v>3</v>
      </c>
      <c r="F22" s="91">
        <v>20</v>
      </c>
      <c r="G22" s="118">
        <v>1</v>
      </c>
      <c r="H22" s="91"/>
      <c r="I22" s="118"/>
      <c r="J22" s="91">
        <v>25</v>
      </c>
      <c r="K22" s="118">
        <v>10</v>
      </c>
      <c r="L22" s="91"/>
      <c r="M22" s="118"/>
      <c r="N22" s="91">
        <v>2</v>
      </c>
      <c r="O22" s="118">
        <v>35</v>
      </c>
      <c r="P22" s="91">
        <v>20</v>
      </c>
      <c r="Q22" s="118">
        <v>80</v>
      </c>
      <c r="R22" s="91">
        <v>45</v>
      </c>
      <c r="S22" s="118"/>
      <c r="T22" s="91">
        <v>25</v>
      </c>
      <c r="U22" s="118">
        <v>50</v>
      </c>
      <c r="V22" s="91">
        <v>75</v>
      </c>
      <c r="W22" s="118">
        <v>30</v>
      </c>
      <c r="X22" s="91"/>
      <c r="Y22" s="118"/>
      <c r="Z22" s="91"/>
      <c r="AA22" s="87"/>
      <c r="AB22" s="160">
        <f t="shared" si="0"/>
        <v>22.32</v>
      </c>
    </row>
    <row r="23" spans="1:28" ht="15">
      <c r="A23" s="103" t="s">
        <v>283</v>
      </c>
      <c r="B23" s="91"/>
      <c r="C23" s="118"/>
      <c r="D23" s="91"/>
      <c r="E23" s="118"/>
      <c r="F23" s="91"/>
      <c r="G23" s="118"/>
      <c r="H23" s="91"/>
      <c r="I23" s="118"/>
      <c r="J23" s="91"/>
      <c r="K23" s="118"/>
      <c r="L23" s="91"/>
      <c r="M23" s="118"/>
      <c r="N23" s="91"/>
      <c r="O23" s="118"/>
      <c r="P23" s="91">
        <v>2</v>
      </c>
      <c r="Q23" s="118"/>
      <c r="R23" s="91"/>
      <c r="S23" s="118"/>
      <c r="T23" s="91"/>
      <c r="U23" s="118"/>
      <c r="V23" s="91"/>
      <c r="W23" s="118"/>
      <c r="X23" s="91"/>
      <c r="Y23" s="118"/>
      <c r="Z23" s="91"/>
      <c r="AA23" s="87"/>
      <c r="AB23" s="160">
        <f t="shared" si="0"/>
        <v>0.08</v>
      </c>
    </row>
    <row r="24" spans="1:28" ht="15">
      <c r="A24" s="103" t="s">
        <v>179</v>
      </c>
      <c r="B24" s="91"/>
      <c r="C24" s="118"/>
      <c r="D24" s="91">
        <v>1</v>
      </c>
      <c r="E24" s="118"/>
      <c r="F24" s="91"/>
      <c r="G24" s="118"/>
      <c r="H24" s="91"/>
      <c r="I24" s="118"/>
      <c r="J24" s="91"/>
      <c r="K24" s="118"/>
      <c r="L24" s="91"/>
      <c r="M24" s="118"/>
      <c r="N24" s="91"/>
      <c r="O24" s="118"/>
      <c r="P24" s="91"/>
      <c r="Q24" s="118"/>
      <c r="R24" s="91"/>
      <c r="S24" s="118"/>
      <c r="T24" s="91"/>
      <c r="U24" s="118"/>
      <c r="V24" s="91"/>
      <c r="W24" s="118"/>
      <c r="X24" s="91"/>
      <c r="Y24" s="118"/>
      <c r="Z24" s="91"/>
      <c r="AA24" s="87"/>
      <c r="AB24" s="160">
        <f t="shared" si="0"/>
        <v>0.04</v>
      </c>
    </row>
    <row r="25" spans="1:28" ht="15">
      <c r="A25" s="103" t="s">
        <v>37</v>
      </c>
      <c r="B25" s="91"/>
      <c r="C25" s="118"/>
      <c r="D25" s="91"/>
      <c r="E25" s="118"/>
      <c r="F25" s="91"/>
      <c r="G25" s="118"/>
      <c r="H25" s="91"/>
      <c r="I25" s="118"/>
      <c r="J25" s="91"/>
      <c r="K25" s="118"/>
      <c r="L25" s="91"/>
      <c r="M25" s="118"/>
      <c r="N25" s="91"/>
      <c r="O25" s="118"/>
      <c r="P25" s="91"/>
      <c r="Q25" s="118"/>
      <c r="R25" s="91"/>
      <c r="S25" s="118"/>
      <c r="T25" s="91"/>
      <c r="U25" s="118"/>
      <c r="V25" s="91"/>
      <c r="W25" s="118"/>
      <c r="X25" s="91"/>
      <c r="Y25" s="118"/>
      <c r="Z25" s="91"/>
      <c r="AA25" s="87"/>
      <c r="AB25" s="160">
        <f t="shared" si="0"/>
        <v>0</v>
      </c>
    </row>
    <row r="26" spans="1:28" s="162" customFormat="1" ht="15">
      <c r="A26" s="104" t="s">
        <v>265</v>
      </c>
      <c r="B26" s="168"/>
      <c r="C26" s="167"/>
      <c r="D26" s="168"/>
      <c r="E26" s="167"/>
      <c r="F26" s="168"/>
      <c r="G26" s="167"/>
      <c r="H26" s="168"/>
      <c r="I26" s="167"/>
      <c r="J26" s="168"/>
      <c r="K26" s="167"/>
      <c r="L26" s="168"/>
      <c r="M26" s="167"/>
      <c r="N26" s="168"/>
      <c r="O26" s="167"/>
      <c r="P26" s="168"/>
      <c r="Q26" s="167"/>
      <c r="R26" s="168">
        <v>10</v>
      </c>
      <c r="S26" s="167"/>
      <c r="T26" s="168"/>
      <c r="U26" s="167"/>
      <c r="V26" s="168"/>
      <c r="W26" s="167"/>
      <c r="X26" s="168">
        <v>15</v>
      </c>
      <c r="Y26" s="167">
        <v>5</v>
      </c>
      <c r="Z26" s="168">
        <v>15</v>
      </c>
      <c r="AA26" s="166"/>
      <c r="AB26" s="162">
        <f t="shared" si="0"/>
        <v>1.8</v>
      </c>
    </row>
    <row r="27" spans="1:28" s="162" customFormat="1" ht="15">
      <c r="A27" s="104" t="s">
        <v>284</v>
      </c>
      <c r="B27" s="168"/>
      <c r="C27" s="167"/>
      <c r="D27" s="168"/>
      <c r="E27" s="167"/>
      <c r="F27" s="168"/>
      <c r="G27" s="167"/>
      <c r="H27" s="168"/>
      <c r="I27" s="167"/>
      <c r="J27" s="168"/>
      <c r="K27" s="167"/>
      <c r="L27" s="168"/>
      <c r="M27" s="167"/>
      <c r="N27" s="168"/>
      <c r="O27" s="167"/>
      <c r="P27" s="168"/>
      <c r="Q27" s="167"/>
      <c r="R27" s="168"/>
      <c r="S27" s="167"/>
      <c r="T27" s="168"/>
      <c r="U27" s="167"/>
      <c r="V27" s="168"/>
      <c r="W27" s="167"/>
      <c r="X27" s="168"/>
      <c r="Y27" s="167"/>
      <c r="Z27" s="168"/>
      <c r="AA27" s="166"/>
      <c r="AB27" s="162">
        <f t="shared" si="0"/>
        <v>0</v>
      </c>
    </row>
    <row r="28" spans="1:28" ht="15">
      <c r="A28" s="86" t="s">
        <v>313</v>
      </c>
      <c r="B28" s="91"/>
      <c r="C28" s="118"/>
      <c r="D28" s="91"/>
      <c r="E28" s="118"/>
      <c r="F28" s="91"/>
      <c r="G28" s="118"/>
      <c r="H28" s="91"/>
      <c r="I28" s="118"/>
      <c r="J28" s="91"/>
      <c r="K28" s="118"/>
      <c r="L28" s="91"/>
      <c r="M28" s="118"/>
      <c r="N28" s="91"/>
      <c r="O28" s="118"/>
      <c r="P28" s="91"/>
      <c r="Q28" s="118"/>
      <c r="R28" s="91"/>
      <c r="S28" s="118"/>
      <c r="T28" s="91"/>
      <c r="U28" s="118"/>
      <c r="V28" s="91"/>
      <c r="W28" s="118"/>
      <c r="X28" s="91"/>
      <c r="Y28" s="118"/>
      <c r="Z28" s="91"/>
      <c r="AA28" s="87"/>
      <c r="AB28" s="160">
        <f t="shared" si="0"/>
        <v>0</v>
      </c>
    </row>
    <row r="29" spans="1:28" ht="15">
      <c r="A29" s="103" t="s">
        <v>87</v>
      </c>
      <c r="B29" s="91"/>
      <c r="C29" s="118"/>
      <c r="D29" s="91"/>
      <c r="E29" s="118"/>
      <c r="F29" s="91"/>
      <c r="G29" s="118"/>
      <c r="H29" s="91"/>
      <c r="I29" s="118"/>
      <c r="J29" s="91"/>
      <c r="K29" s="118"/>
      <c r="L29" s="91"/>
      <c r="M29" s="118"/>
      <c r="N29" s="91"/>
      <c r="O29" s="118"/>
      <c r="P29" s="91">
        <v>10</v>
      </c>
      <c r="Q29" s="118"/>
      <c r="R29" s="91"/>
      <c r="S29" s="118"/>
      <c r="T29" s="91"/>
      <c r="U29" s="118"/>
      <c r="V29" s="91"/>
      <c r="W29" s="118"/>
      <c r="X29" s="91"/>
      <c r="Y29" s="118"/>
      <c r="Z29" s="91"/>
      <c r="AA29" s="87"/>
      <c r="AB29" s="160">
        <f t="shared" si="0"/>
        <v>0.4</v>
      </c>
    </row>
    <row r="30" spans="1:28" ht="15">
      <c r="A30" s="103" t="s">
        <v>46</v>
      </c>
      <c r="B30" s="91"/>
      <c r="C30" s="118"/>
      <c r="D30" s="91"/>
      <c r="E30" s="118">
        <v>2</v>
      </c>
      <c r="F30" s="91"/>
      <c r="G30" s="118"/>
      <c r="H30" s="91"/>
      <c r="I30" s="118"/>
      <c r="J30" s="91"/>
      <c r="K30" s="118"/>
      <c r="L30" s="91"/>
      <c r="M30" s="118"/>
      <c r="N30" s="91"/>
      <c r="O30" s="118"/>
      <c r="P30" s="91"/>
      <c r="Q30" s="118"/>
      <c r="R30" s="91"/>
      <c r="S30" s="118"/>
      <c r="T30" s="91"/>
      <c r="U30" s="118"/>
      <c r="V30" s="91"/>
      <c r="W30" s="118"/>
      <c r="X30" s="91"/>
      <c r="Y30" s="118">
        <v>2</v>
      </c>
      <c r="Z30" s="91"/>
      <c r="AA30" s="87"/>
      <c r="AB30" s="160">
        <f t="shared" si="0"/>
        <v>0.16</v>
      </c>
    </row>
    <row r="31" spans="1:28" s="162" customFormat="1" ht="15">
      <c r="A31" s="119" t="s">
        <v>285</v>
      </c>
      <c r="B31" s="168"/>
      <c r="C31" s="167">
        <v>1</v>
      </c>
      <c r="D31" s="168"/>
      <c r="E31" s="167"/>
      <c r="F31" s="168"/>
      <c r="G31" s="167"/>
      <c r="H31" s="168">
        <v>1</v>
      </c>
      <c r="I31" s="167"/>
      <c r="J31" s="168"/>
      <c r="K31" s="167"/>
      <c r="L31" s="168"/>
      <c r="M31" s="167"/>
      <c r="N31" s="168"/>
      <c r="O31" s="167"/>
      <c r="P31" s="168">
        <v>2</v>
      </c>
      <c r="Q31" s="167"/>
      <c r="R31" s="168">
        <v>1</v>
      </c>
      <c r="S31" s="167"/>
      <c r="T31" s="168">
        <v>2</v>
      </c>
      <c r="U31" s="167"/>
      <c r="V31" s="168"/>
      <c r="W31" s="167"/>
      <c r="X31" s="168"/>
      <c r="Y31" s="167"/>
      <c r="Z31" s="168"/>
      <c r="AA31" s="166"/>
      <c r="AB31" s="162">
        <f t="shared" si="0"/>
        <v>0.28000000000000003</v>
      </c>
    </row>
    <row r="32" spans="1:28" ht="15">
      <c r="A32" s="120" t="s">
        <v>328</v>
      </c>
      <c r="B32" s="91"/>
      <c r="C32" s="118"/>
      <c r="D32" s="91"/>
      <c r="E32" s="118"/>
      <c r="F32" s="91"/>
      <c r="G32" s="118"/>
      <c r="H32" s="91"/>
      <c r="I32" s="118"/>
      <c r="J32" s="91"/>
      <c r="K32" s="118"/>
      <c r="L32" s="91"/>
      <c r="M32" s="118"/>
      <c r="N32" s="91"/>
      <c r="O32" s="118"/>
      <c r="P32" s="91"/>
      <c r="Q32" s="118"/>
      <c r="R32" s="91"/>
      <c r="S32" s="118"/>
      <c r="T32" s="91"/>
      <c r="U32" s="118"/>
      <c r="V32" s="91"/>
      <c r="W32" s="118"/>
      <c r="X32" s="91"/>
      <c r="Y32" s="118"/>
      <c r="Z32" s="91"/>
      <c r="AA32" s="87"/>
      <c r="AB32" s="160">
        <f t="shared" si="0"/>
        <v>0</v>
      </c>
    </row>
    <row r="33" spans="1:29" ht="15">
      <c r="A33" s="86" t="s">
        <v>63</v>
      </c>
      <c r="B33" s="91"/>
      <c r="C33" s="118">
        <v>2</v>
      </c>
      <c r="D33" s="91"/>
      <c r="E33" s="118"/>
      <c r="F33" s="91">
        <v>65</v>
      </c>
      <c r="G33" s="118">
        <v>70</v>
      </c>
      <c r="H33" s="91">
        <v>65</v>
      </c>
      <c r="I33" s="118">
        <v>75</v>
      </c>
      <c r="J33" s="91"/>
      <c r="K33" s="118"/>
      <c r="L33" s="91"/>
      <c r="M33" s="118"/>
      <c r="N33" s="91"/>
      <c r="O33" s="118"/>
      <c r="P33" s="91"/>
      <c r="Q33" s="118"/>
      <c r="R33" s="91">
        <v>1</v>
      </c>
      <c r="S33" s="118"/>
      <c r="T33" s="91"/>
      <c r="U33" s="118"/>
      <c r="V33" s="91"/>
      <c r="W33" s="118"/>
      <c r="X33" s="91"/>
      <c r="Y33" s="118"/>
      <c r="Z33" s="91"/>
      <c r="AA33" s="87"/>
      <c r="AB33" s="160">
        <f t="shared" si="0"/>
        <v>11.12</v>
      </c>
    </row>
    <row r="34" spans="1:29" ht="15">
      <c r="A34" s="108" t="s">
        <v>287</v>
      </c>
      <c r="B34" s="91"/>
      <c r="C34" s="118"/>
      <c r="D34" s="91"/>
      <c r="E34" s="118"/>
      <c r="F34" s="91"/>
      <c r="G34" s="118"/>
      <c r="H34" s="91"/>
      <c r="I34" s="118"/>
      <c r="J34" s="91"/>
      <c r="K34" s="118"/>
      <c r="L34" s="91"/>
      <c r="M34" s="118"/>
      <c r="N34" s="91"/>
      <c r="O34" s="118"/>
      <c r="P34" s="91"/>
      <c r="Q34" s="118"/>
      <c r="R34" s="91"/>
      <c r="S34" s="118"/>
      <c r="T34" s="91"/>
      <c r="U34" s="118"/>
      <c r="V34" s="91"/>
      <c r="W34" s="118"/>
      <c r="X34" s="91"/>
      <c r="Y34" s="118"/>
      <c r="Z34" s="91"/>
      <c r="AA34" s="87"/>
      <c r="AB34" s="160">
        <f t="shared" si="0"/>
        <v>0</v>
      </c>
    </row>
    <row r="35" spans="1:29" s="162" customFormat="1" ht="15">
      <c r="A35" s="104" t="s">
        <v>329</v>
      </c>
      <c r="B35" s="168"/>
      <c r="C35" s="167"/>
      <c r="D35" s="168"/>
      <c r="E35" s="167"/>
      <c r="F35" s="168"/>
      <c r="G35" s="167"/>
      <c r="H35" s="168"/>
      <c r="I35" s="167"/>
      <c r="J35" s="168"/>
      <c r="K35" s="167"/>
      <c r="L35" s="168"/>
      <c r="M35" s="167"/>
      <c r="N35" s="168"/>
      <c r="O35" s="167"/>
      <c r="P35" s="168"/>
      <c r="Q35" s="167"/>
      <c r="R35" s="168"/>
      <c r="S35" s="167">
        <v>5</v>
      </c>
      <c r="T35" s="168"/>
      <c r="U35" s="167"/>
      <c r="V35" s="168"/>
      <c r="W35" s="167">
        <v>2</v>
      </c>
      <c r="X35" s="168"/>
      <c r="Y35" s="167"/>
      <c r="Z35" s="168"/>
      <c r="AA35" s="166"/>
      <c r="AB35" s="162">
        <f t="shared" si="0"/>
        <v>0.28000000000000003</v>
      </c>
    </row>
    <row r="36" spans="1:29" ht="15">
      <c r="A36" s="103" t="s">
        <v>289</v>
      </c>
      <c r="B36" s="91"/>
      <c r="C36" s="118"/>
      <c r="D36" s="91"/>
      <c r="E36" s="118"/>
      <c r="F36" s="91"/>
      <c r="G36" s="118"/>
      <c r="H36" s="91"/>
      <c r="I36" s="118"/>
      <c r="J36" s="91"/>
      <c r="K36" s="118"/>
      <c r="L36" s="91"/>
      <c r="M36" s="118"/>
      <c r="N36" s="91"/>
      <c r="O36" s="118"/>
      <c r="P36" s="91"/>
      <c r="Q36" s="118"/>
      <c r="R36" s="91"/>
      <c r="S36" s="118"/>
      <c r="T36" s="91"/>
      <c r="U36" s="118"/>
      <c r="V36" s="91"/>
      <c r="W36" s="118"/>
      <c r="X36" s="91"/>
      <c r="Y36" s="118"/>
      <c r="Z36" s="91"/>
      <c r="AA36" s="87"/>
      <c r="AB36" s="160">
        <f>SUM(B36:Z36)/25</f>
        <v>0</v>
      </c>
    </row>
    <row r="37" spans="1:29" ht="15">
      <c r="A37" s="86"/>
      <c r="B37" s="91"/>
      <c r="C37" s="118"/>
      <c r="D37" s="91"/>
      <c r="E37" s="118"/>
      <c r="F37" s="91"/>
      <c r="G37" s="118"/>
      <c r="H37" s="91"/>
      <c r="I37" s="118"/>
      <c r="J37" s="91"/>
      <c r="K37" s="118"/>
      <c r="L37" s="91"/>
      <c r="M37" s="118"/>
      <c r="N37" s="91"/>
      <c r="O37" s="118"/>
      <c r="P37" s="91"/>
      <c r="Q37" s="118"/>
      <c r="R37" s="91"/>
      <c r="S37" s="118"/>
      <c r="T37" s="91"/>
      <c r="U37" s="118"/>
      <c r="V37" s="91"/>
      <c r="W37" s="118"/>
      <c r="X37" s="91"/>
      <c r="Y37" s="118"/>
      <c r="Z37" s="91"/>
      <c r="AA37" s="87"/>
    </row>
    <row r="38" spans="1:29" ht="15">
      <c r="A38" s="86"/>
      <c r="B38" s="91"/>
      <c r="C38" s="118"/>
      <c r="D38" s="91"/>
      <c r="E38" s="118"/>
      <c r="F38" s="91"/>
      <c r="G38" s="118"/>
      <c r="H38" s="91"/>
      <c r="I38" s="118"/>
      <c r="J38" s="91"/>
      <c r="K38" s="118"/>
      <c r="L38" s="91"/>
      <c r="M38" s="118"/>
      <c r="N38" s="91"/>
      <c r="O38" s="118"/>
      <c r="P38" s="91"/>
      <c r="Q38" s="118"/>
      <c r="R38" s="91"/>
      <c r="S38" s="118"/>
      <c r="T38" s="91"/>
      <c r="U38" s="118"/>
      <c r="V38" s="91"/>
      <c r="W38" s="118"/>
      <c r="X38" s="91"/>
      <c r="Y38" s="118"/>
      <c r="Z38" s="91"/>
      <c r="AA38" s="87"/>
    </row>
    <row r="39" spans="1:29" ht="15">
      <c r="A39" s="91" t="s">
        <v>90</v>
      </c>
      <c r="B39" s="91">
        <v>2</v>
      </c>
      <c r="C39" s="118">
        <v>3</v>
      </c>
      <c r="D39" s="91">
        <v>2</v>
      </c>
      <c r="E39" s="118">
        <v>1</v>
      </c>
      <c r="F39" s="91"/>
      <c r="G39" s="118"/>
      <c r="H39" s="91"/>
      <c r="I39" s="118"/>
      <c r="J39" s="91"/>
      <c r="K39" s="118"/>
      <c r="L39" s="91"/>
      <c r="M39" s="118"/>
      <c r="N39" s="91"/>
      <c r="O39" s="118"/>
      <c r="P39" s="91"/>
      <c r="Q39" s="118"/>
      <c r="R39" s="91"/>
      <c r="S39" s="118"/>
      <c r="T39" s="91"/>
      <c r="U39" s="118">
        <v>2</v>
      </c>
      <c r="V39" s="91"/>
      <c r="W39" s="167">
        <v>2</v>
      </c>
      <c r="X39" s="91">
        <v>8</v>
      </c>
      <c r="Y39" s="118">
        <v>2</v>
      </c>
      <c r="Z39" s="91">
        <v>2</v>
      </c>
      <c r="AA39" s="87"/>
    </row>
    <row r="40" spans="1:29" ht="15">
      <c r="A40" s="91" t="s">
        <v>67</v>
      </c>
      <c r="B40" s="91"/>
      <c r="C40" s="118"/>
      <c r="D40" s="91"/>
      <c r="E40" s="118"/>
      <c r="F40" s="91"/>
      <c r="G40" s="118"/>
      <c r="H40" s="91"/>
      <c r="I40" s="118"/>
      <c r="J40" s="91"/>
      <c r="K40" s="118"/>
      <c r="L40" s="91"/>
      <c r="M40" s="118"/>
      <c r="N40" s="91"/>
      <c r="O40" s="118"/>
      <c r="P40" s="91"/>
      <c r="Q40" s="118"/>
      <c r="R40" s="91"/>
      <c r="S40" s="118"/>
      <c r="T40" s="91">
        <v>1</v>
      </c>
      <c r="U40" s="118"/>
      <c r="V40" s="91"/>
      <c r="W40" s="118"/>
      <c r="X40" s="91"/>
      <c r="Y40" s="118"/>
      <c r="Z40" s="91"/>
      <c r="AA40" s="87"/>
    </row>
    <row r="41" spans="1:29" ht="15">
      <c r="A41" s="91" t="s">
        <v>50</v>
      </c>
      <c r="B41" s="91"/>
      <c r="C41" s="118"/>
      <c r="D41" s="91">
        <v>15</v>
      </c>
      <c r="E41" s="118">
        <v>30</v>
      </c>
      <c r="F41" s="91"/>
      <c r="G41" s="118"/>
      <c r="H41" s="91"/>
      <c r="I41" s="118"/>
      <c r="J41" s="91"/>
      <c r="K41" s="118"/>
      <c r="L41" s="91"/>
      <c r="M41" s="118"/>
      <c r="N41" s="91"/>
      <c r="O41" s="118"/>
      <c r="P41" s="91"/>
      <c r="Q41" s="118"/>
      <c r="R41" s="91"/>
      <c r="S41" s="118"/>
      <c r="T41" s="91"/>
      <c r="U41" s="118">
        <v>2</v>
      </c>
      <c r="V41" s="91"/>
      <c r="W41" s="118"/>
      <c r="X41" s="91">
        <v>10</v>
      </c>
      <c r="Y41" s="118">
        <v>10</v>
      </c>
      <c r="Z41" s="91">
        <v>20</v>
      </c>
      <c r="AA41" s="87"/>
    </row>
    <row r="42" spans="1:29" ht="15">
      <c r="A42" s="91" t="s">
        <v>270</v>
      </c>
      <c r="B42" s="91">
        <v>4</v>
      </c>
      <c r="C42" s="118">
        <v>25</v>
      </c>
      <c r="D42" s="91"/>
      <c r="E42" s="118"/>
      <c r="F42" s="91">
        <v>15</v>
      </c>
      <c r="G42" s="118">
        <v>90</v>
      </c>
      <c r="H42" s="91">
        <v>75</v>
      </c>
      <c r="I42" s="118">
        <v>80</v>
      </c>
      <c r="J42" s="91">
        <v>60</v>
      </c>
      <c r="K42" s="118">
        <v>75</v>
      </c>
      <c r="L42" s="91">
        <v>50</v>
      </c>
      <c r="M42" s="118">
        <v>50</v>
      </c>
      <c r="N42" s="91">
        <v>95</v>
      </c>
      <c r="O42" s="118">
        <v>15</v>
      </c>
      <c r="P42" s="91">
        <v>80</v>
      </c>
      <c r="Q42" s="118">
        <v>30</v>
      </c>
      <c r="R42" s="91">
        <v>20</v>
      </c>
      <c r="S42" s="118">
        <v>15</v>
      </c>
      <c r="T42" s="91">
        <v>50</v>
      </c>
      <c r="U42" s="118">
        <v>10</v>
      </c>
      <c r="V42" s="91">
        <v>5</v>
      </c>
      <c r="W42" s="118">
        <v>30</v>
      </c>
      <c r="X42" s="91"/>
      <c r="Y42" s="118">
        <v>10</v>
      </c>
      <c r="Z42" s="91">
        <v>3</v>
      </c>
      <c r="AA42" s="87"/>
    </row>
    <row r="43" spans="1:29" ht="15">
      <c r="A43" s="92" t="s">
        <v>49</v>
      </c>
      <c r="B43" s="91"/>
      <c r="C43" s="118"/>
      <c r="D43" s="91"/>
      <c r="E43" s="118"/>
      <c r="F43" s="91"/>
      <c r="G43" s="118"/>
      <c r="H43" s="91"/>
      <c r="I43" s="118"/>
      <c r="J43" s="91"/>
      <c r="K43" s="118"/>
      <c r="L43" s="91"/>
      <c r="M43" s="118"/>
      <c r="N43" s="91"/>
      <c r="O43" s="118"/>
      <c r="P43" s="91"/>
      <c r="Q43" s="118"/>
      <c r="R43" s="91"/>
      <c r="S43" s="118"/>
      <c r="T43" s="91"/>
      <c r="U43" s="118"/>
      <c r="V43" s="91"/>
      <c r="W43" s="118"/>
      <c r="X43" s="91"/>
      <c r="Y43" s="118"/>
      <c r="Z43" s="91"/>
      <c r="AA43" s="87"/>
    </row>
    <row r="44" spans="1:29" ht="15">
      <c r="A44" s="93"/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t="s">
        <v>242</v>
      </c>
      <c r="AC44" t="s">
        <v>139</v>
      </c>
    </row>
    <row r="45" spans="1:29" ht="15">
      <c r="A45" s="76" t="s">
        <v>96</v>
      </c>
      <c r="B45" s="76">
        <f>SUM(B5:B36)</f>
        <v>105</v>
      </c>
      <c r="C45" s="76">
        <f t="shared" ref="C45:Z45" si="1">SUM(C5:C36)</f>
        <v>109</v>
      </c>
      <c r="D45" s="76">
        <f t="shared" si="1"/>
        <v>92</v>
      </c>
      <c r="E45" s="76">
        <f t="shared" si="1"/>
        <v>94</v>
      </c>
      <c r="F45" s="76">
        <f t="shared" si="1"/>
        <v>130</v>
      </c>
      <c r="G45" s="76">
        <f t="shared" si="1"/>
        <v>90</v>
      </c>
      <c r="H45" s="76">
        <f t="shared" si="1"/>
        <v>82</v>
      </c>
      <c r="I45" s="76">
        <f t="shared" si="1"/>
        <v>105</v>
      </c>
      <c r="J45" s="76">
        <f t="shared" si="1"/>
        <v>70</v>
      </c>
      <c r="K45" s="76">
        <f t="shared" si="1"/>
        <v>55</v>
      </c>
      <c r="L45" s="76">
        <f t="shared" si="1"/>
        <v>100</v>
      </c>
      <c r="M45" s="76">
        <f t="shared" si="1"/>
        <v>100</v>
      </c>
      <c r="N45" s="76">
        <f t="shared" si="1"/>
        <v>14</v>
      </c>
      <c r="O45" s="76">
        <f t="shared" si="1"/>
        <v>105</v>
      </c>
      <c r="P45" s="76">
        <f t="shared" si="1"/>
        <v>57</v>
      </c>
      <c r="Q45" s="76">
        <f t="shared" si="1"/>
        <v>117</v>
      </c>
      <c r="R45" s="76">
        <f t="shared" si="1"/>
        <v>153</v>
      </c>
      <c r="S45" s="76">
        <f t="shared" si="1"/>
        <v>52</v>
      </c>
      <c r="T45" s="76">
        <f t="shared" si="1"/>
        <v>89</v>
      </c>
      <c r="U45" s="76">
        <f t="shared" si="1"/>
        <v>81</v>
      </c>
      <c r="V45" s="76">
        <f t="shared" si="1"/>
        <v>100</v>
      </c>
      <c r="W45" s="76">
        <f t="shared" si="1"/>
        <v>55</v>
      </c>
      <c r="X45" s="76">
        <f t="shared" si="1"/>
        <v>32</v>
      </c>
      <c r="Y45" s="76">
        <f t="shared" si="1"/>
        <v>89</v>
      </c>
      <c r="Z45" s="76">
        <f t="shared" si="1"/>
        <v>46</v>
      </c>
      <c r="AA45" s="76"/>
      <c r="AB45" s="76">
        <f>AVERAGE(B45:Z45)</f>
        <v>84.88</v>
      </c>
      <c r="AC45">
        <f>STDEV(B45:Z45)/5</f>
        <v>6.2722457434850787</v>
      </c>
    </row>
    <row r="46" spans="1:29" ht="15">
      <c r="A46" s="76" t="s">
        <v>97</v>
      </c>
      <c r="B46" s="76">
        <f>SUM(B5:B7,B9,B11,B13:B17,B20:B25,B28:B30,B32:B34,B36)</f>
        <v>55</v>
      </c>
      <c r="C46" s="76">
        <f t="shared" ref="C46:Z46" si="2">SUM(C5:C7,C9,C11,C13:C17,C20:C25,C28:C30,C32:C34,C36)</f>
        <v>83</v>
      </c>
      <c r="D46" s="76">
        <f t="shared" si="2"/>
        <v>25</v>
      </c>
      <c r="E46" s="76">
        <f t="shared" si="2"/>
        <v>90</v>
      </c>
      <c r="F46" s="76">
        <f t="shared" si="2"/>
        <v>130</v>
      </c>
      <c r="G46" s="76">
        <f t="shared" si="2"/>
        <v>86</v>
      </c>
      <c r="H46" s="76">
        <f t="shared" si="2"/>
        <v>71</v>
      </c>
      <c r="I46" s="76">
        <f t="shared" si="2"/>
        <v>105</v>
      </c>
      <c r="J46" s="76">
        <f t="shared" si="2"/>
        <v>70</v>
      </c>
      <c r="K46" s="76">
        <f t="shared" si="2"/>
        <v>55</v>
      </c>
      <c r="L46" s="76">
        <f t="shared" si="2"/>
        <v>100</v>
      </c>
      <c r="M46" s="76">
        <f t="shared" si="2"/>
        <v>100</v>
      </c>
      <c r="N46" s="76">
        <f t="shared" si="2"/>
        <v>14</v>
      </c>
      <c r="O46" s="76">
        <f t="shared" si="2"/>
        <v>105</v>
      </c>
      <c r="P46" s="76">
        <f t="shared" si="2"/>
        <v>47</v>
      </c>
      <c r="Q46" s="76">
        <f t="shared" si="2"/>
        <v>83</v>
      </c>
      <c r="R46" s="76">
        <f t="shared" si="2"/>
        <v>111</v>
      </c>
      <c r="S46" s="76">
        <f t="shared" si="2"/>
        <v>41</v>
      </c>
      <c r="T46" s="76">
        <f t="shared" si="2"/>
        <v>79</v>
      </c>
      <c r="U46" s="76">
        <f t="shared" si="2"/>
        <v>78</v>
      </c>
      <c r="V46" s="76">
        <f t="shared" si="2"/>
        <v>100</v>
      </c>
      <c r="W46" s="76">
        <f t="shared" si="2"/>
        <v>31</v>
      </c>
      <c r="X46" s="76">
        <f t="shared" si="2"/>
        <v>2</v>
      </c>
      <c r="Y46" s="76">
        <f t="shared" si="2"/>
        <v>69</v>
      </c>
      <c r="Z46" s="76">
        <f t="shared" si="2"/>
        <v>6</v>
      </c>
      <c r="AA46" s="76"/>
      <c r="AB46" s="76">
        <f>AVERAGE(B46:Z46)</f>
        <v>69.44</v>
      </c>
      <c r="AC46">
        <f>STDEV(B46:Z46)/5</f>
        <v>6.9265383369568765</v>
      </c>
    </row>
    <row r="47" spans="1:29" ht="15">
      <c r="A47" s="76" t="s">
        <v>98</v>
      </c>
      <c r="B47" s="76">
        <f>SUM(B8,B10,B12,B18:B19,B26:B27,B31,B35)</f>
        <v>50</v>
      </c>
      <c r="C47" s="76">
        <f t="shared" ref="C47:Z47" si="3">SUM(C8,C10,C12,C18:C19,C26:C27,C31,C35)</f>
        <v>26</v>
      </c>
      <c r="D47" s="76">
        <f t="shared" si="3"/>
        <v>67</v>
      </c>
      <c r="E47" s="76">
        <f t="shared" si="3"/>
        <v>4</v>
      </c>
      <c r="F47" s="76">
        <f t="shared" si="3"/>
        <v>0</v>
      </c>
      <c r="G47" s="76">
        <f t="shared" si="3"/>
        <v>4</v>
      </c>
      <c r="H47" s="76">
        <f t="shared" si="3"/>
        <v>11</v>
      </c>
      <c r="I47" s="76">
        <f t="shared" si="3"/>
        <v>0</v>
      </c>
      <c r="J47" s="76">
        <f t="shared" si="3"/>
        <v>0</v>
      </c>
      <c r="K47" s="76">
        <f t="shared" si="3"/>
        <v>0</v>
      </c>
      <c r="L47" s="76">
        <f t="shared" si="3"/>
        <v>0</v>
      </c>
      <c r="M47" s="76">
        <f t="shared" si="3"/>
        <v>0</v>
      </c>
      <c r="N47" s="76">
        <f t="shared" si="3"/>
        <v>0</v>
      </c>
      <c r="O47" s="76">
        <f t="shared" si="3"/>
        <v>0</v>
      </c>
      <c r="P47" s="76">
        <f t="shared" si="3"/>
        <v>10</v>
      </c>
      <c r="Q47" s="76">
        <f t="shared" si="3"/>
        <v>34</v>
      </c>
      <c r="R47" s="76">
        <f t="shared" si="3"/>
        <v>42</v>
      </c>
      <c r="S47" s="76">
        <f t="shared" si="3"/>
        <v>11</v>
      </c>
      <c r="T47" s="76">
        <f t="shared" si="3"/>
        <v>10</v>
      </c>
      <c r="U47" s="76">
        <f t="shared" si="3"/>
        <v>3</v>
      </c>
      <c r="V47" s="76">
        <f t="shared" si="3"/>
        <v>0</v>
      </c>
      <c r="W47" s="76">
        <f t="shared" si="3"/>
        <v>24</v>
      </c>
      <c r="X47" s="76">
        <f t="shared" si="3"/>
        <v>30</v>
      </c>
      <c r="Y47" s="76">
        <f t="shared" si="3"/>
        <v>20</v>
      </c>
      <c r="Z47" s="76">
        <f t="shared" si="3"/>
        <v>40</v>
      </c>
      <c r="AA47" s="76"/>
      <c r="AB47" s="76">
        <f>AVERAGE(B47:Z47)</f>
        <v>15.44</v>
      </c>
      <c r="AC47">
        <f>STDEV(B47:Z47)/5</f>
        <v>3.7824507046798814</v>
      </c>
    </row>
    <row r="48" spans="1:29" ht="15">
      <c r="A48" s="76" t="s">
        <v>99</v>
      </c>
      <c r="B48" s="76">
        <f>SUM(B39:B43)</f>
        <v>6</v>
      </c>
      <c r="C48" s="76">
        <f t="shared" ref="C48:Z48" si="4">SUM(C39:C43)</f>
        <v>28</v>
      </c>
      <c r="D48" s="76">
        <f t="shared" si="4"/>
        <v>17</v>
      </c>
      <c r="E48" s="76">
        <f t="shared" si="4"/>
        <v>31</v>
      </c>
      <c r="F48" s="76">
        <f t="shared" si="4"/>
        <v>15</v>
      </c>
      <c r="G48" s="76">
        <f t="shared" si="4"/>
        <v>90</v>
      </c>
      <c r="H48" s="76">
        <f t="shared" si="4"/>
        <v>75</v>
      </c>
      <c r="I48" s="76">
        <f t="shared" si="4"/>
        <v>80</v>
      </c>
      <c r="J48" s="76">
        <f t="shared" si="4"/>
        <v>60</v>
      </c>
      <c r="K48" s="76">
        <f t="shared" si="4"/>
        <v>75</v>
      </c>
      <c r="L48" s="76">
        <f t="shared" si="4"/>
        <v>50</v>
      </c>
      <c r="M48" s="76">
        <f t="shared" si="4"/>
        <v>50</v>
      </c>
      <c r="N48" s="76">
        <f t="shared" si="4"/>
        <v>95</v>
      </c>
      <c r="O48" s="76">
        <f t="shared" si="4"/>
        <v>15</v>
      </c>
      <c r="P48" s="76">
        <f t="shared" si="4"/>
        <v>80</v>
      </c>
      <c r="Q48" s="76">
        <f t="shared" si="4"/>
        <v>30</v>
      </c>
      <c r="R48" s="76">
        <f t="shared" si="4"/>
        <v>20</v>
      </c>
      <c r="S48" s="76">
        <f t="shared" si="4"/>
        <v>15</v>
      </c>
      <c r="T48" s="76">
        <f t="shared" si="4"/>
        <v>51</v>
      </c>
      <c r="U48" s="76">
        <f t="shared" si="4"/>
        <v>14</v>
      </c>
      <c r="V48" s="76">
        <f t="shared" si="4"/>
        <v>5</v>
      </c>
      <c r="W48" s="76">
        <f t="shared" si="4"/>
        <v>32</v>
      </c>
      <c r="X48" s="76">
        <f t="shared" si="4"/>
        <v>18</v>
      </c>
      <c r="Y48" s="76">
        <f t="shared" si="4"/>
        <v>22</v>
      </c>
      <c r="Z48" s="76">
        <f t="shared" si="4"/>
        <v>25</v>
      </c>
      <c r="AA48" s="76"/>
      <c r="AB48" s="76">
        <f>AVERAGE(B48:Z48)</f>
        <v>39.96</v>
      </c>
      <c r="AC48">
        <f>STDEV(B48:Z48)/5</f>
        <v>5.6537539151729392</v>
      </c>
    </row>
    <row r="49" spans="1:29" s="117" customFormat="1" ht="15">
      <c r="A49" s="116" t="s">
        <v>243</v>
      </c>
      <c r="B49" s="117">
        <f>SUM(B46:B48)</f>
        <v>111</v>
      </c>
      <c r="C49" s="117">
        <f t="shared" ref="C49:Z49" si="5">SUM(C46:C48)</f>
        <v>137</v>
      </c>
      <c r="D49" s="117">
        <f t="shared" si="5"/>
        <v>109</v>
      </c>
      <c r="E49" s="117">
        <f t="shared" si="5"/>
        <v>125</v>
      </c>
      <c r="F49" s="117">
        <f t="shared" si="5"/>
        <v>145</v>
      </c>
      <c r="G49" s="117">
        <f t="shared" si="5"/>
        <v>180</v>
      </c>
      <c r="H49" s="117">
        <f t="shared" si="5"/>
        <v>157</v>
      </c>
      <c r="I49" s="117">
        <f t="shared" si="5"/>
        <v>185</v>
      </c>
      <c r="J49" s="117">
        <f t="shared" si="5"/>
        <v>130</v>
      </c>
      <c r="K49" s="117">
        <f t="shared" si="5"/>
        <v>130</v>
      </c>
      <c r="L49" s="117">
        <f t="shared" si="5"/>
        <v>150</v>
      </c>
      <c r="M49" s="117">
        <f t="shared" si="5"/>
        <v>150</v>
      </c>
      <c r="N49" s="117">
        <f t="shared" si="5"/>
        <v>109</v>
      </c>
      <c r="O49" s="117">
        <f t="shared" si="5"/>
        <v>120</v>
      </c>
      <c r="P49" s="117">
        <f t="shared" si="5"/>
        <v>137</v>
      </c>
      <c r="Q49" s="117">
        <f t="shared" si="5"/>
        <v>147</v>
      </c>
      <c r="R49" s="117">
        <f t="shared" si="5"/>
        <v>173</v>
      </c>
      <c r="S49" s="117">
        <f t="shared" si="5"/>
        <v>67</v>
      </c>
      <c r="T49" s="117">
        <f t="shared" si="5"/>
        <v>140</v>
      </c>
      <c r="U49" s="117">
        <f t="shared" si="5"/>
        <v>95</v>
      </c>
      <c r="V49" s="117">
        <f t="shared" si="5"/>
        <v>105</v>
      </c>
      <c r="W49" s="117">
        <f t="shared" si="5"/>
        <v>87</v>
      </c>
      <c r="X49" s="117">
        <f t="shared" si="5"/>
        <v>50</v>
      </c>
      <c r="Y49" s="117">
        <f t="shared" si="5"/>
        <v>111</v>
      </c>
      <c r="Z49" s="117">
        <f t="shared" si="5"/>
        <v>71</v>
      </c>
      <c r="AA49" s="116"/>
      <c r="AB49" s="76">
        <f>AVERAGE(B49:Z49)</f>
        <v>124.84</v>
      </c>
      <c r="AC49">
        <f>STDEV(B49:Z49)/5</f>
        <v>6.8589795159338376</v>
      </c>
    </row>
  </sheetData>
  <mergeCells count="6">
    <mergeCell ref="B1:S1"/>
    <mergeCell ref="B2:D2"/>
    <mergeCell ref="E2:G2"/>
    <mergeCell ref="H2:J2"/>
    <mergeCell ref="K2:M2"/>
    <mergeCell ref="N2:P2"/>
  </mergeCells>
  <dataValidations count="2">
    <dataValidation type="list" allowBlank="1" sqref="A6" xr:uid="{00000000-0002-0000-0D00-000000000000}">
      <formula1>#REF!</formula1>
    </dataValidation>
    <dataValidation type="list" allowBlank="1" sqref="A33:A38 A5 A7:A30" xr:uid="{00000000-0002-0000-0D00-000001000000}">
      <formula1>#REF!</formula1>
    </dataValidation>
  </dataValidations>
  <pageMargins left="0.7" right="0.7" top="0.75" bottom="0.75" header="0.3" footer="0.3"/>
</worksheet>
</file>

<file path=xl/worksheets/sheet1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49"/>
  <sheetViews>
    <sheetView topLeftCell="I1" workbookViewId="0">
      <selection activeCell="AC46" sqref="AC46"/>
    </sheetView>
  </sheetViews>
  <sheetFormatPr baseColWidth="10" defaultColWidth="8.83203125" defaultRowHeight="13"/>
  <cols>
    <col min="1" max="1" width="34.6640625" bestFit="1" customWidth="1"/>
  </cols>
  <sheetData>
    <row r="1" spans="1:27" ht="23">
      <c r="A1" s="73" t="s">
        <v>253</v>
      </c>
      <c r="B1" s="188" t="s">
        <v>254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75"/>
      <c r="U1" s="75"/>
      <c r="V1" s="75"/>
      <c r="W1" s="75"/>
      <c r="X1" s="75"/>
      <c r="Y1" s="75"/>
      <c r="Z1" s="75"/>
      <c r="AA1" s="75"/>
    </row>
    <row r="2" spans="1:27" ht="15">
      <c r="A2" s="77"/>
      <c r="B2" s="190" t="s">
        <v>321</v>
      </c>
      <c r="C2" s="191"/>
      <c r="D2" s="192"/>
      <c r="E2" s="193" t="s">
        <v>330</v>
      </c>
      <c r="F2" s="191"/>
      <c r="G2" s="192"/>
      <c r="H2" s="194" t="s">
        <v>257</v>
      </c>
      <c r="I2" s="191"/>
      <c r="J2" s="192"/>
      <c r="K2" s="194" t="s">
        <v>317</v>
      </c>
      <c r="L2" s="191"/>
      <c r="M2" s="192"/>
      <c r="N2" s="195" t="s">
        <v>331</v>
      </c>
      <c r="O2" s="191"/>
      <c r="P2" s="192"/>
      <c r="Q2" s="195" t="s">
        <v>332</v>
      </c>
      <c r="R2" s="191"/>
      <c r="S2" s="192"/>
      <c r="T2" s="77"/>
      <c r="U2" s="77"/>
      <c r="V2" s="77"/>
      <c r="W2" s="77"/>
      <c r="X2" s="77"/>
      <c r="Y2" s="77"/>
      <c r="Z2" s="77"/>
      <c r="AA2" s="77"/>
    </row>
    <row r="3" spans="1:27" ht="15">
      <c r="A3" s="79"/>
      <c r="B3" s="113"/>
      <c r="C3" s="113"/>
      <c r="D3" s="113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5"/>
      <c r="U3" s="115"/>
      <c r="V3" s="115"/>
      <c r="W3" s="115"/>
      <c r="X3" s="115"/>
      <c r="Y3" s="115"/>
      <c r="Z3" s="115"/>
      <c r="AA3" s="77"/>
    </row>
    <row r="4" spans="1:27" ht="15">
      <c r="A4" s="83" t="s">
        <v>261</v>
      </c>
      <c r="B4" s="84">
        <v>0</v>
      </c>
      <c r="C4" s="85">
        <v>3</v>
      </c>
      <c r="D4" s="84">
        <v>6</v>
      </c>
      <c r="E4" s="85">
        <v>9</v>
      </c>
      <c r="F4" s="84">
        <v>12</v>
      </c>
      <c r="G4" s="85">
        <v>15</v>
      </c>
      <c r="H4" s="84">
        <v>18</v>
      </c>
      <c r="I4" s="85">
        <v>21</v>
      </c>
      <c r="J4" s="84">
        <v>24</v>
      </c>
      <c r="K4" s="85">
        <v>27</v>
      </c>
      <c r="L4" s="84">
        <v>30</v>
      </c>
      <c r="M4" s="85">
        <v>33</v>
      </c>
      <c r="N4" s="84">
        <v>36</v>
      </c>
      <c r="O4" s="85">
        <v>39</v>
      </c>
      <c r="P4" s="84">
        <v>42</v>
      </c>
      <c r="Q4" s="85">
        <v>45</v>
      </c>
      <c r="R4" s="84">
        <v>48</v>
      </c>
      <c r="S4" s="85">
        <v>51</v>
      </c>
      <c r="T4" s="84">
        <v>54</v>
      </c>
      <c r="U4" s="85">
        <v>57</v>
      </c>
      <c r="V4" s="84">
        <v>60</v>
      </c>
      <c r="W4" s="85">
        <v>63</v>
      </c>
      <c r="X4" s="84">
        <v>66</v>
      </c>
      <c r="Y4" s="85">
        <v>69</v>
      </c>
      <c r="Z4" s="84">
        <v>72</v>
      </c>
      <c r="AA4" s="84" t="s">
        <v>1</v>
      </c>
    </row>
    <row r="5" spans="1:27" ht="15">
      <c r="A5" s="103" t="s">
        <v>275</v>
      </c>
      <c r="B5" s="87"/>
      <c r="C5" s="88"/>
      <c r="D5" s="87"/>
      <c r="E5" s="88"/>
      <c r="F5" s="87"/>
      <c r="G5" s="88"/>
      <c r="H5" s="87"/>
      <c r="I5" s="88"/>
      <c r="J5" s="87"/>
      <c r="K5" s="88"/>
      <c r="L5" s="87"/>
      <c r="M5" s="88"/>
      <c r="N5" s="87"/>
      <c r="O5" s="88"/>
      <c r="P5" s="87"/>
      <c r="Q5" s="88"/>
      <c r="R5" s="87"/>
      <c r="S5" s="88"/>
      <c r="T5" s="87"/>
      <c r="U5" s="88"/>
      <c r="V5" s="87"/>
      <c r="W5" s="88"/>
      <c r="X5" s="87"/>
      <c r="Y5" s="88"/>
      <c r="Z5" s="87"/>
      <c r="AA5" s="87"/>
    </row>
    <row r="6" spans="1:27" ht="15">
      <c r="A6" s="86" t="s">
        <v>309</v>
      </c>
      <c r="B6" s="87"/>
      <c r="C6" s="118"/>
      <c r="D6" s="91"/>
      <c r="E6" s="118"/>
      <c r="F6" s="91">
        <v>10</v>
      </c>
      <c r="G6" s="118">
        <v>20</v>
      </c>
      <c r="H6" s="91"/>
      <c r="I6" s="118">
        <v>22</v>
      </c>
      <c r="J6" s="91">
        <v>25</v>
      </c>
      <c r="K6" s="118">
        <v>10</v>
      </c>
      <c r="L6" s="91">
        <v>12</v>
      </c>
      <c r="M6" s="118">
        <v>1</v>
      </c>
      <c r="N6" s="91"/>
      <c r="O6" s="118">
        <v>5</v>
      </c>
      <c r="P6" s="91">
        <v>12</v>
      </c>
      <c r="Q6" s="118">
        <v>15</v>
      </c>
      <c r="R6" s="91">
        <v>15</v>
      </c>
      <c r="S6" s="118">
        <v>10</v>
      </c>
      <c r="T6" s="91">
        <v>12</v>
      </c>
      <c r="U6" s="118">
        <v>7</v>
      </c>
      <c r="V6" s="91">
        <v>1</v>
      </c>
      <c r="W6" s="118"/>
      <c r="X6" s="91">
        <v>5</v>
      </c>
      <c r="Y6" s="118">
        <v>10</v>
      </c>
      <c r="Z6" s="91">
        <v>25</v>
      </c>
      <c r="AA6" s="87"/>
    </row>
    <row r="7" spans="1:27" ht="15">
      <c r="A7" s="103" t="s">
        <v>276</v>
      </c>
      <c r="B7" s="87"/>
      <c r="C7" s="118"/>
      <c r="D7" s="91"/>
      <c r="E7" s="118"/>
      <c r="F7" s="91"/>
      <c r="G7" s="118"/>
      <c r="H7" s="91"/>
      <c r="I7" s="118"/>
      <c r="J7" s="91"/>
      <c r="K7" s="118"/>
      <c r="L7" s="91"/>
      <c r="M7" s="118"/>
      <c r="N7" s="91"/>
      <c r="O7" s="118"/>
      <c r="P7" s="91"/>
      <c r="Q7" s="118"/>
      <c r="R7" s="91"/>
      <c r="S7" s="118"/>
      <c r="T7" s="91"/>
      <c r="U7" s="118"/>
      <c r="V7" s="91"/>
      <c r="W7" s="118"/>
      <c r="X7" s="91"/>
      <c r="Y7" s="118"/>
      <c r="Z7" s="91"/>
      <c r="AA7" s="87"/>
    </row>
    <row r="8" spans="1:27" ht="15">
      <c r="A8" s="104" t="s">
        <v>262</v>
      </c>
      <c r="B8" s="87"/>
      <c r="C8" s="118"/>
      <c r="D8" s="91"/>
      <c r="E8" s="118"/>
      <c r="F8" s="91"/>
      <c r="G8" s="118"/>
      <c r="H8" s="91"/>
      <c r="I8" s="118"/>
      <c r="J8" s="91"/>
      <c r="K8" s="118"/>
      <c r="L8" s="91"/>
      <c r="M8" s="118"/>
      <c r="N8" s="91"/>
      <c r="O8" s="118"/>
      <c r="P8" s="91">
        <v>1</v>
      </c>
      <c r="Q8" s="118"/>
      <c r="R8" s="91"/>
      <c r="S8" s="118"/>
      <c r="T8" s="91"/>
      <c r="U8" s="118"/>
      <c r="V8" s="91"/>
      <c r="W8" s="118"/>
      <c r="X8" s="91"/>
      <c r="Y8" s="118"/>
      <c r="Z8" s="91"/>
      <c r="AA8" s="87"/>
    </row>
    <row r="9" spans="1:27" ht="15">
      <c r="A9" s="103" t="s">
        <v>8</v>
      </c>
      <c r="B9" s="87"/>
      <c r="C9" s="118"/>
      <c r="D9" s="91">
        <v>5</v>
      </c>
      <c r="E9" s="118">
        <v>1</v>
      </c>
      <c r="F9" s="91"/>
      <c r="G9" s="118"/>
      <c r="H9" s="91"/>
      <c r="I9" s="118"/>
      <c r="J9" s="91"/>
      <c r="K9" s="118"/>
      <c r="L9" s="91"/>
      <c r="M9" s="118"/>
      <c r="N9" s="91">
        <v>4</v>
      </c>
      <c r="O9" s="118"/>
      <c r="P9" s="91"/>
      <c r="Q9" s="118"/>
      <c r="R9" s="91"/>
      <c r="S9" s="118"/>
      <c r="T9" s="91"/>
      <c r="U9" s="118"/>
      <c r="V9" s="91"/>
      <c r="W9" s="118"/>
      <c r="X9" s="91"/>
      <c r="Y9" s="118"/>
      <c r="Z9" s="91"/>
      <c r="AA9" s="87"/>
    </row>
    <row r="10" spans="1:27" ht="15">
      <c r="A10" s="104" t="s">
        <v>6</v>
      </c>
      <c r="B10" s="87">
        <v>65</v>
      </c>
      <c r="C10" s="118">
        <v>95</v>
      </c>
      <c r="D10" s="91">
        <v>97</v>
      </c>
      <c r="E10" s="118">
        <v>75</v>
      </c>
      <c r="F10" s="91">
        <v>70</v>
      </c>
      <c r="G10" s="118">
        <v>80</v>
      </c>
      <c r="H10" s="91">
        <v>80</v>
      </c>
      <c r="I10" s="118">
        <v>75</v>
      </c>
      <c r="J10" s="91">
        <v>60</v>
      </c>
      <c r="K10" s="118">
        <v>80</v>
      </c>
      <c r="L10" s="91">
        <v>70</v>
      </c>
      <c r="M10" s="118">
        <v>90</v>
      </c>
      <c r="N10" s="91">
        <v>80</v>
      </c>
      <c r="O10" s="118">
        <v>90</v>
      </c>
      <c r="P10" s="91">
        <v>65</v>
      </c>
      <c r="Q10" s="118">
        <v>90</v>
      </c>
      <c r="R10" s="91">
        <v>70</v>
      </c>
      <c r="S10" s="118">
        <v>60</v>
      </c>
      <c r="T10" s="91">
        <v>65</v>
      </c>
      <c r="U10" s="118">
        <v>70</v>
      </c>
      <c r="V10" s="91">
        <v>10</v>
      </c>
      <c r="W10" s="118"/>
      <c r="X10" s="91">
        <v>25</v>
      </c>
      <c r="Y10" s="118">
        <v>65</v>
      </c>
      <c r="Z10" s="91">
        <v>60</v>
      </c>
      <c r="AA10" s="87"/>
    </row>
    <row r="11" spans="1:27" ht="15">
      <c r="A11" s="86" t="s">
        <v>5</v>
      </c>
      <c r="B11" s="91"/>
      <c r="C11" s="118"/>
      <c r="D11" s="91"/>
      <c r="E11" s="118"/>
      <c r="F11" s="91"/>
      <c r="G11" s="118"/>
      <c r="H11" s="91"/>
      <c r="I11" s="118"/>
      <c r="J11" s="91"/>
      <c r="K11" s="118"/>
      <c r="L11" s="91"/>
      <c r="M11" s="118"/>
      <c r="N11" s="91"/>
      <c r="O11" s="118"/>
      <c r="P11" s="91"/>
      <c r="Q11" s="118"/>
      <c r="R11" s="91"/>
      <c r="S11" s="118"/>
      <c r="T11" s="91"/>
      <c r="U11" s="118"/>
      <c r="V11" s="91"/>
      <c r="W11" s="118"/>
      <c r="X11" s="91"/>
      <c r="Y11" s="118"/>
      <c r="Z11" s="91"/>
      <c r="AA11" s="87"/>
    </row>
    <row r="12" spans="1:27" ht="15">
      <c r="A12" s="89" t="s">
        <v>76</v>
      </c>
      <c r="B12" s="91"/>
      <c r="C12" s="118"/>
      <c r="D12" s="91"/>
      <c r="E12" s="118"/>
      <c r="F12" s="91"/>
      <c r="G12" s="118"/>
      <c r="H12" s="91"/>
      <c r="I12" s="118"/>
      <c r="J12" s="91"/>
      <c r="K12" s="118"/>
      <c r="L12" s="91"/>
      <c r="M12" s="118"/>
      <c r="N12" s="91"/>
      <c r="O12" s="118"/>
      <c r="P12" s="91"/>
      <c r="Q12" s="118"/>
      <c r="R12" s="91"/>
      <c r="S12" s="118"/>
      <c r="T12" s="91"/>
      <c r="U12" s="118"/>
      <c r="V12" s="91"/>
      <c r="W12" s="118"/>
      <c r="X12" s="91"/>
      <c r="Y12" s="118"/>
      <c r="Z12" s="91">
        <v>10</v>
      </c>
      <c r="AA12" s="87"/>
    </row>
    <row r="13" spans="1:27" ht="15">
      <c r="A13" s="103" t="s">
        <v>91</v>
      </c>
      <c r="B13" s="91"/>
      <c r="C13" s="118"/>
      <c r="D13" s="91"/>
      <c r="E13" s="118"/>
      <c r="F13" s="91"/>
      <c r="G13" s="118"/>
      <c r="H13" s="91"/>
      <c r="I13" s="118"/>
      <c r="J13" s="91"/>
      <c r="K13" s="118"/>
      <c r="L13" s="91"/>
      <c r="M13" s="118"/>
      <c r="N13" s="91"/>
      <c r="O13" s="118"/>
      <c r="P13" s="91"/>
      <c r="Q13" s="118"/>
      <c r="R13" s="91"/>
      <c r="S13" s="118"/>
      <c r="T13" s="91"/>
      <c r="U13" s="118"/>
      <c r="V13" s="91"/>
      <c r="W13" s="118"/>
      <c r="X13" s="91">
        <v>1</v>
      </c>
      <c r="Y13" s="118"/>
      <c r="Z13" s="91"/>
      <c r="AA13" s="87"/>
    </row>
    <row r="14" spans="1:27" ht="15">
      <c r="A14" s="103" t="s">
        <v>326</v>
      </c>
      <c r="B14" s="91"/>
      <c r="C14" s="118"/>
      <c r="D14" s="91"/>
      <c r="E14" s="118"/>
      <c r="F14" s="91"/>
      <c r="G14" s="118"/>
      <c r="H14" s="91"/>
      <c r="I14" s="118"/>
      <c r="J14" s="91"/>
      <c r="K14" s="118"/>
      <c r="L14" s="91"/>
      <c r="M14" s="118"/>
      <c r="N14" s="91"/>
      <c r="O14" s="118"/>
      <c r="P14" s="91"/>
      <c r="Q14" s="118"/>
      <c r="R14" s="91"/>
      <c r="S14" s="118"/>
      <c r="T14" s="91"/>
      <c r="U14" s="118"/>
      <c r="V14" s="91"/>
      <c r="W14" s="118"/>
      <c r="X14" s="91"/>
      <c r="Y14" s="118"/>
      <c r="Z14" s="91"/>
      <c r="AA14" s="87"/>
    </row>
    <row r="15" spans="1:27" ht="15">
      <c r="A15" s="103" t="s">
        <v>9</v>
      </c>
      <c r="B15" s="91"/>
      <c r="C15" s="118"/>
      <c r="D15" s="91"/>
      <c r="E15" s="118"/>
      <c r="F15" s="91"/>
      <c r="G15" s="118">
        <v>5</v>
      </c>
      <c r="H15" s="91"/>
      <c r="I15" s="118"/>
      <c r="J15" s="91">
        <v>10</v>
      </c>
      <c r="K15" s="118"/>
      <c r="L15" s="91"/>
      <c r="M15" s="118"/>
      <c r="N15" s="91"/>
      <c r="O15" s="118"/>
      <c r="P15" s="91"/>
      <c r="Q15" s="118"/>
      <c r="R15" s="91"/>
      <c r="S15" s="118"/>
      <c r="T15" s="91"/>
      <c r="U15" s="118"/>
      <c r="V15" s="91">
        <v>3</v>
      </c>
      <c r="W15" s="118"/>
      <c r="X15" s="91">
        <v>4</v>
      </c>
      <c r="Y15" s="118">
        <v>10</v>
      </c>
      <c r="Z15" s="91"/>
      <c r="AA15" s="87"/>
    </row>
    <row r="16" spans="1:27" ht="15">
      <c r="A16" s="103" t="s">
        <v>263</v>
      </c>
      <c r="B16" s="91"/>
      <c r="C16" s="118"/>
      <c r="D16" s="91"/>
      <c r="E16" s="118"/>
      <c r="F16" s="91"/>
      <c r="G16" s="118"/>
      <c r="H16" s="91"/>
      <c r="I16" s="118"/>
      <c r="J16" s="91"/>
      <c r="K16" s="118"/>
      <c r="L16" s="91"/>
      <c r="M16" s="118"/>
      <c r="N16" s="91"/>
      <c r="O16" s="118"/>
      <c r="P16" s="91"/>
      <c r="Q16" s="118"/>
      <c r="R16" s="91"/>
      <c r="S16" s="118"/>
      <c r="T16" s="91"/>
      <c r="U16" s="118"/>
      <c r="V16" s="91"/>
      <c r="W16" s="118"/>
      <c r="X16" s="91"/>
      <c r="Y16" s="118"/>
      <c r="Z16" s="91"/>
      <c r="AA16" s="87"/>
    </row>
    <row r="17" spans="1:27" ht="15">
      <c r="A17" s="103" t="s">
        <v>279</v>
      </c>
      <c r="B17" s="91"/>
      <c r="C17" s="118"/>
      <c r="D17" s="91"/>
      <c r="E17" s="118"/>
      <c r="F17" s="91"/>
      <c r="G17" s="118"/>
      <c r="H17" s="91"/>
      <c r="I17" s="118"/>
      <c r="J17" s="91"/>
      <c r="K17" s="118"/>
      <c r="L17" s="91"/>
      <c r="M17" s="118"/>
      <c r="N17" s="91"/>
      <c r="O17" s="118"/>
      <c r="P17" s="91"/>
      <c r="Q17" s="118"/>
      <c r="R17" s="91"/>
      <c r="S17" s="118"/>
      <c r="T17" s="91"/>
      <c r="U17" s="118"/>
      <c r="V17" s="91"/>
      <c r="W17" s="118"/>
      <c r="X17" s="91"/>
      <c r="Y17" s="118"/>
      <c r="Z17" s="91"/>
      <c r="AA17" s="87"/>
    </row>
    <row r="18" spans="1:27" ht="15">
      <c r="A18" s="104" t="s">
        <v>311</v>
      </c>
      <c r="B18" s="91"/>
      <c r="C18" s="118">
        <v>10</v>
      </c>
      <c r="D18" s="91">
        <v>10</v>
      </c>
      <c r="E18" s="118">
        <v>2</v>
      </c>
      <c r="F18" s="91"/>
      <c r="G18" s="118"/>
      <c r="H18" s="91">
        <v>2</v>
      </c>
      <c r="I18" s="118"/>
      <c r="J18" s="91"/>
      <c r="K18" s="118">
        <v>15</v>
      </c>
      <c r="L18" s="91"/>
      <c r="M18" s="118">
        <v>7</v>
      </c>
      <c r="N18" s="91">
        <v>40</v>
      </c>
      <c r="O18" s="118">
        <v>2</v>
      </c>
      <c r="P18" s="91"/>
      <c r="Q18" s="118">
        <v>1</v>
      </c>
      <c r="R18" s="91"/>
      <c r="S18" s="118"/>
      <c r="T18" s="91"/>
      <c r="U18" s="118"/>
      <c r="V18" s="91"/>
      <c r="W18" s="118"/>
      <c r="X18" s="91"/>
      <c r="Y18" s="118"/>
      <c r="Z18" s="91"/>
      <c r="AA18" s="87"/>
    </row>
    <row r="19" spans="1:27" ht="15">
      <c r="A19" s="104" t="s">
        <v>333</v>
      </c>
      <c r="B19" s="91"/>
      <c r="C19" s="118"/>
      <c r="D19" s="91"/>
      <c r="E19" s="118"/>
      <c r="F19" s="91"/>
      <c r="G19" s="118"/>
      <c r="H19" s="91"/>
      <c r="I19" s="118"/>
      <c r="J19" s="91"/>
      <c r="K19" s="118"/>
      <c r="L19" s="91"/>
      <c r="M19" s="118"/>
      <c r="N19" s="91"/>
      <c r="O19" s="118"/>
      <c r="P19" s="91"/>
      <c r="Q19" s="118"/>
      <c r="R19" s="91"/>
      <c r="S19" s="118"/>
      <c r="T19" s="91"/>
      <c r="U19" s="118"/>
      <c r="V19" s="91">
        <v>85</v>
      </c>
      <c r="W19" s="118">
        <v>100</v>
      </c>
      <c r="X19" s="91">
        <v>50</v>
      </c>
      <c r="Y19" s="118">
        <v>2</v>
      </c>
      <c r="Z19" s="91"/>
      <c r="AA19" s="87"/>
    </row>
    <row r="20" spans="1:27" ht="15">
      <c r="A20" s="103" t="s">
        <v>281</v>
      </c>
      <c r="B20" s="91"/>
      <c r="C20" s="118"/>
      <c r="D20" s="91"/>
      <c r="E20" s="118"/>
      <c r="F20" s="91"/>
      <c r="G20" s="118"/>
      <c r="H20" s="91"/>
      <c r="I20" s="118"/>
      <c r="J20" s="91"/>
      <c r="K20" s="118"/>
      <c r="L20" s="91"/>
      <c r="M20" s="118"/>
      <c r="N20" s="91"/>
      <c r="O20" s="118"/>
      <c r="P20" s="91"/>
      <c r="Q20" s="118"/>
      <c r="R20" s="91"/>
      <c r="S20" s="118"/>
      <c r="T20" s="91"/>
      <c r="U20" s="118"/>
      <c r="V20" s="91"/>
      <c r="W20" s="118"/>
      <c r="X20" s="91"/>
      <c r="Y20" s="118"/>
      <c r="Z20" s="91"/>
      <c r="AA20" s="87"/>
    </row>
    <row r="21" spans="1:27" ht="15">
      <c r="A21" s="103" t="s">
        <v>31</v>
      </c>
      <c r="B21" s="91"/>
      <c r="C21" s="118"/>
      <c r="D21" s="91"/>
      <c r="E21" s="118"/>
      <c r="F21" s="91"/>
      <c r="G21" s="118"/>
      <c r="H21" s="91"/>
      <c r="I21" s="118"/>
      <c r="J21" s="91"/>
      <c r="K21" s="118"/>
      <c r="L21" s="91"/>
      <c r="M21" s="118"/>
      <c r="N21" s="91"/>
      <c r="O21" s="118"/>
      <c r="P21" s="91"/>
      <c r="Q21" s="118"/>
      <c r="R21" s="91"/>
      <c r="S21" s="118"/>
      <c r="T21" s="91"/>
      <c r="U21" s="118"/>
      <c r="V21" s="91"/>
      <c r="W21" s="118"/>
      <c r="X21" s="91"/>
      <c r="Y21" s="118"/>
      <c r="Z21" s="91"/>
      <c r="AA21" s="87"/>
    </row>
    <row r="22" spans="1:27" ht="15">
      <c r="A22" s="103" t="s">
        <v>282</v>
      </c>
      <c r="B22" s="91"/>
      <c r="C22" s="118"/>
      <c r="D22" s="91"/>
      <c r="E22" s="118"/>
      <c r="F22" s="91"/>
      <c r="G22" s="118"/>
      <c r="H22" s="91"/>
      <c r="I22" s="118"/>
      <c r="J22" s="91"/>
      <c r="K22" s="118"/>
      <c r="L22" s="91"/>
      <c r="M22" s="118"/>
      <c r="N22" s="91"/>
      <c r="O22" s="118"/>
      <c r="P22" s="91"/>
      <c r="Q22" s="118"/>
      <c r="R22" s="91"/>
      <c r="S22" s="118"/>
      <c r="T22" s="91"/>
      <c r="U22" s="118"/>
      <c r="V22" s="91"/>
      <c r="W22" s="118"/>
      <c r="X22" s="91"/>
      <c r="Y22" s="118"/>
      <c r="Z22" s="91"/>
      <c r="AA22" s="87"/>
    </row>
    <row r="23" spans="1:27" ht="15">
      <c r="A23" s="103" t="s">
        <v>283</v>
      </c>
      <c r="B23" s="91"/>
      <c r="C23" s="118"/>
      <c r="D23" s="91"/>
      <c r="E23" s="118"/>
      <c r="F23" s="91"/>
      <c r="G23" s="118"/>
      <c r="H23" s="91"/>
      <c r="I23" s="118"/>
      <c r="J23" s="91"/>
      <c r="K23" s="118"/>
      <c r="L23" s="91"/>
      <c r="M23" s="118"/>
      <c r="N23" s="91"/>
      <c r="O23" s="118"/>
      <c r="P23" s="91"/>
      <c r="Q23" s="118"/>
      <c r="R23" s="91"/>
      <c r="S23" s="118"/>
      <c r="T23" s="91"/>
      <c r="U23" s="118"/>
      <c r="V23" s="91"/>
      <c r="W23" s="118"/>
      <c r="X23" s="91"/>
      <c r="Y23" s="118"/>
      <c r="Z23" s="91"/>
      <c r="AA23" s="87"/>
    </row>
    <row r="24" spans="1:27" ht="15">
      <c r="A24" s="103" t="s">
        <v>179</v>
      </c>
      <c r="B24" s="91"/>
      <c r="C24" s="118"/>
      <c r="D24" s="91"/>
      <c r="E24" s="118"/>
      <c r="F24" s="91"/>
      <c r="G24" s="118"/>
      <c r="H24" s="91"/>
      <c r="I24" s="118"/>
      <c r="J24" s="91"/>
      <c r="K24" s="118"/>
      <c r="L24" s="91"/>
      <c r="M24" s="118"/>
      <c r="N24" s="91"/>
      <c r="O24" s="118"/>
      <c r="P24" s="91"/>
      <c r="Q24" s="118"/>
      <c r="R24" s="91"/>
      <c r="S24" s="118"/>
      <c r="T24" s="91"/>
      <c r="U24" s="118"/>
      <c r="V24" s="91"/>
      <c r="W24" s="118"/>
      <c r="X24" s="91"/>
      <c r="Y24" s="118"/>
      <c r="Z24" s="91"/>
      <c r="AA24" s="87"/>
    </row>
    <row r="25" spans="1:27" ht="15">
      <c r="A25" s="103" t="s">
        <v>37</v>
      </c>
      <c r="B25" s="91"/>
      <c r="C25" s="118"/>
      <c r="D25" s="91"/>
      <c r="E25" s="118"/>
      <c r="F25" s="91"/>
      <c r="G25" s="118"/>
      <c r="H25" s="91"/>
      <c r="I25" s="118"/>
      <c r="J25" s="91"/>
      <c r="K25" s="118"/>
      <c r="L25" s="91"/>
      <c r="M25" s="118"/>
      <c r="N25" s="91"/>
      <c r="O25" s="118"/>
      <c r="P25" s="91"/>
      <c r="Q25" s="118"/>
      <c r="R25" s="91"/>
      <c r="S25" s="118"/>
      <c r="T25" s="91"/>
      <c r="U25" s="118"/>
      <c r="V25" s="91"/>
      <c r="W25" s="118"/>
      <c r="X25" s="91"/>
      <c r="Y25" s="118"/>
      <c r="Z25" s="91"/>
      <c r="AA25" s="87"/>
    </row>
    <row r="26" spans="1:27" ht="15">
      <c r="A26" s="104" t="s">
        <v>265</v>
      </c>
      <c r="B26" s="91"/>
      <c r="C26" s="118"/>
      <c r="D26" s="91"/>
      <c r="E26" s="118"/>
      <c r="F26" s="91"/>
      <c r="G26" s="118"/>
      <c r="H26" s="91"/>
      <c r="I26" s="118"/>
      <c r="J26" s="91"/>
      <c r="K26" s="118"/>
      <c r="L26" s="91"/>
      <c r="M26" s="118"/>
      <c r="N26" s="91"/>
      <c r="O26" s="118"/>
      <c r="P26" s="91"/>
      <c r="Q26" s="118"/>
      <c r="R26" s="91"/>
      <c r="S26" s="118"/>
      <c r="T26" s="91"/>
      <c r="U26" s="118"/>
      <c r="V26" s="91"/>
      <c r="W26" s="118"/>
      <c r="X26" s="91"/>
      <c r="Y26" s="118"/>
      <c r="Z26" s="91"/>
      <c r="AA26" s="87"/>
    </row>
    <row r="27" spans="1:27" ht="15">
      <c r="A27" s="104" t="s">
        <v>207</v>
      </c>
      <c r="B27" s="91"/>
      <c r="C27" s="118"/>
      <c r="D27" s="91"/>
      <c r="E27" s="118"/>
      <c r="F27" s="91">
        <v>65</v>
      </c>
      <c r="G27" s="118">
        <v>50</v>
      </c>
      <c r="H27" s="91">
        <v>50</v>
      </c>
      <c r="I27" s="118"/>
      <c r="J27" s="91"/>
      <c r="K27" s="118"/>
      <c r="L27" s="91"/>
      <c r="M27" s="118"/>
      <c r="N27" s="91"/>
      <c r="O27" s="118"/>
      <c r="P27" s="91"/>
      <c r="Q27" s="118"/>
      <c r="R27" s="91"/>
      <c r="S27" s="118"/>
      <c r="T27" s="91"/>
      <c r="U27" s="118"/>
      <c r="V27" s="91"/>
      <c r="W27" s="118"/>
      <c r="X27" s="91"/>
      <c r="Y27" s="118"/>
      <c r="Z27" s="91"/>
      <c r="AA27" s="87"/>
    </row>
    <row r="28" spans="1:27" ht="15">
      <c r="A28" s="86" t="s">
        <v>313</v>
      </c>
      <c r="B28" s="91"/>
      <c r="C28" s="118"/>
      <c r="D28" s="91"/>
      <c r="E28" s="118"/>
      <c r="F28" s="91"/>
      <c r="G28" s="118"/>
      <c r="H28" s="91"/>
      <c r="I28" s="118"/>
      <c r="J28" s="91"/>
      <c r="K28" s="118"/>
      <c r="L28" s="91"/>
      <c r="M28" s="118"/>
      <c r="N28" s="91"/>
      <c r="O28" s="118"/>
      <c r="P28" s="91"/>
      <c r="Q28" s="118"/>
      <c r="R28" s="91"/>
      <c r="S28" s="118"/>
      <c r="T28" s="91"/>
      <c r="U28" s="118"/>
      <c r="V28" s="91"/>
      <c r="W28" s="118"/>
      <c r="X28" s="91"/>
      <c r="Y28" s="118"/>
      <c r="Z28" s="91"/>
      <c r="AA28" s="87"/>
    </row>
    <row r="29" spans="1:27" ht="15">
      <c r="A29" s="103" t="s">
        <v>87</v>
      </c>
      <c r="B29" s="91"/>
      <c r="C29" s="118"/>
      <c r="D29" s="91"/>
      <c r="E29" s="118"/>
      <c r="F29" s="91"/>
      <c r="G29" s="118"/>
      <c r="H29" s="91"/>
      <c r="I29" s="118"/>
      <c r="J29" s="91"/>
      <c r="K29" s="118"/>
      <c r="L29" s="91"/>
      <c r="M29" s="118"/>
      <c r="N29" s="91"/>
      <c r="O29" s="118"/>
      <c r="P29" s="91"/>
      <c r="Q29" s="118"/>
      <c r="R29" s="91"/>
      <c r="S29" s="118"/>
      <c r="T29" s="91"/>
      <c r="U29" s="118"/>
      <c r="V29" s="91"/>
      <c r="W29" s="118"/>
      <c r="X29" s="91"/>
      <c r="Y29" s="118"/>
      <c r="Z29" s="91"/>
      <c r="AA29" s="87"/>
    </row>
    <row r="30" spans="1:27" ht="15">
      <c r="A30" s="103" t="s">
        <v>46</v>
      </c>
      <c r="B30" s="91"/>
      <c r="C30" s="118"/>
      <c r="D30" s="91"/>
      <c r="E30" s="118"/>
      <c r="F30" s="91"/>
      <c r="G30" s="118"/>
      <c r="H30" s="91"/>
      <c r="I30" s="118"/>
      <c r="J30" s="91"/>
      <c r="K30" s="118">
        <v>3</v>
      </c>
      <c r="L30" s="91">
        <v>12</v>
      </c>
      <c r="M30" s="118"/>
      <c r="N30" s="91"/>
      <c r="O30" s="118"/>
      <c r="P30" s="91"/>
      <c r="Q30" s="118"/>
      <c r="R30" s="91"/>
      <c r="S30" s="118"/>
      <c r="T30" s="91"/>
      <c r="U30" s="118"/>
      <c r="V30" s="91"/>
      <c r="W30" s="118"/>
      <c r="X30" s="91"/>
      <c r="Y30" s="118"/>
      <c r="Z30" s="91"/>
      <c r="AA30" s="87"/>
    </row>
    <row r="31" spans="1:27" ht="15">
      <c r="A31" s="119" t="s">
        <v>285</v>
      </c>
      <c r="B31" s="91"/>
      <c r="C31" s="118"/>
      <c r="D31" s="91">
        <v>1</v>
      </c>
      <c r="E31" s="118"/>
      <c r="F31" s="91"/>
      <c r="G31" s="118"/>
      <c r="H31" s="91"/>
      <c r="I31" s="118"/>
      <c r="J31" s="91"/>
      <c r="K31" s="118"/>
      <c r="L31" s="91"/>
      <c r="M31" s="118"/>
      <c r="N31" s="91"/>
      <c r="O31" s="118"/>
      <c r="P31" s="91"/>
      <c r="Q31" s="118"/>
      <c r="R31" s="91"/>
      <c r="S31" s="118"/>
      <c r="T31" s="91"/>
      <c r="U31" s="118"/>
      <c r="V31" s="91"/>
      <c r="W31" s="118"/>
      <c r="X31" s="91"/>
      <c r="Y31" s="118"/>
      <c r="Z31" s="91"/>
      <c r="AA31" s="87"/>
    </row>
    <row r="32" spans="1:27" ht="15">
      <c r="A32" s="120" t="s">
        <v>328</v>
      </c>
      <c r="B32" s="91"/>
      <c r="C32" s="118"/>
      <c r="D32" s="91"/>
      <c r="E32" s="118"/>
      <c r="F32" s="91"/>
      <c r="G32" s="118"/>
      <c r="H32" s="91"/>
      <c r="I32" s="118"/>
      <c r="J32" s="91"/>
      <c r="K32" s="118"/>
      <c r="L32" s="91"/>
      <c r="M32" s="118"/>
      <c r="N32" s="91"/>
      <c r="O32" s="118"/>
      <c r="P32" s="91"/>
      <c r="Q32" s="118"/>
      <c r="R32" s="91"/>
      <c r="S32" s="118"/>
      <c r="T32" s="91"/>
      <c r="U32" s="118"/>
      <c r="V32" s="91"/>
      <c r="W32" s="118"/>
      <c r="X32" s="91"/>
      <c r="Y32" s="118"/>
      <c r="Z32" s="91"/>
      <c r="AA32" s="87"/>
    </row>
    <row r="33" spans="1:29" ht="15">
      <c r="A33" s="86" t="s">
        <v>63</v>
      </c>
      <c r="B33" s="91"/>
      <c r="C33" s="118"/>
      <c r="D33" s="91"/>
      <c r="E33" s="118"/>
      <c r="F33" s="91"/>
      <c r="G33" s="118"/>
      <c r="H33" s="91"/>
      <c r="I33" s="118"/>
      <c r="J33" s="91"/>
      <c r="K33" s="118"/>
      <c r="L33" s="91"/>
      <c r="M33" s="118"/>
      <c r="N33" s="91"/>
      <c r="O33" s="118"/>
      <c r="P33" s="91"/>
      <c r="Q33" s="118"/>
      <c r="R33" s="91"/>
      <c r="S33" s="118"/>
      <c r="T33" s="91"/>
      <c r="U33" s="118"/>
      <c r="V33" s="91"/>
      <c r="W33" s="118"/>
      <c r="X33" s="91"/>
      <c r="Y33" s="118"/>
      <c r="Z33" s="91"/>
      <c r="AA33" s="87"/>
    </row>
    <row r="34" spans="1:29" ht="15">
      <c r="A34" s="108" t="s">
        <v>287</v>
      </c>
      <c r="B34" s="91"/>
      <c r="C34" s="118"/>
      <c r="D34" s="91"/>
      <c r="E34" s="118"/>
      <c r="F34" s="91"/>
      <c r="G34" s="118"/>
      <c r="H34" s="91"/>
      <c r="I34" s="118"/>
      <c r="J34" s="91"/>
      <c r="K34" s="118"/>
      <c r="L34" s="91"/>
      <c r="M34" s="118"/>
      <c r="N34" s="91"/>
      <c r="O34" s="118"/>
      <c r="P34" s="91"/>
      <c r="Q34" s="118"/>
      <c r="R34" s="91"/>
      <c r="S34" s="118"/>
      <c r="T34" s="91"/>
      <c r="U34" s="118"/>
      <c r="V34" s="91"/>
      <c r="W34" s="118"/>
      <c r="X34" s="91"/>
      <c r="Y34" s="118"/>
      <c r="Z34" s="91"/>
      <c r="AA34" s="87"/>
    </row>
    <row r="35" spans="1:29" ht="15">
      <c r="A35" s="104" t="s">
        <v>22</v>
      </c>
      <c r="B35" s="91"/>
      <c r="C35" s="118"/>
      <c r="D35" s="91"/>
      <c r="E35" s="118"/>
      <c r="F35" s="91"/>
      <c r="G35" s="118"/>
      <c r="H35" s="91"/>
      <c r="I35" s="118"/>
      <c r="J35" s="91">
        <v>5</v>
      </c>
      <c r="K35" s="118"/>
      <c r="L35" s="91"/>
      <c r="M35" s="118"/>
      <c r="N35" s="91"/>
      <c r="O35" s="118"/>
      <c r="P35" s="91"/>
      <c r="Q35" s="118">
        <v>2</v>
      </c>
      <c r="R35" s="91">
        <v>3</v>
      </c>
      <c r="S35" s="118">
        <v>5</v>
      </c>
      <c r="T35" s="91">
        <v>1</v>
      </c>
      <c r="U35" s="118"/>
      <c r="V35" s="91"/>
      <c r="W35" s="118"/>
      <c r="X35" s="91"/>
      <c r="Y35" s="118">
        <v>7</v>
      </c>
      <c r="Z35" s="91">
        <v>3</v>
      </c>
      <c r="AA35" s="87"/>
    </row>
    <row r="36" spans="1:29" ht="15">
      <c r="A36" s="103" t="s">
        <v>289</v>
      </c>
      <c r="B36" s="91"/>
      <c r="C36" s="118"/>
      <c r="D36" s="91"/>
      <c r="E36" s="118"/>
      <c r="F36" s="91"/>
      <c r="G36" s="118"/>
      <c r="H36" s="91"/>
      <c r="I36" s="118"/>
      <c r="J36" s="91"/>
      <c r="K36" s="118"/>
      <c r="L36" s="91"/>
      <c r="M36" s="118"/>
      <c r="N36" s="91"/>
      <c r="O36" s="118"/>
      <c r="P36" s="91"/>
      <c r="Q36" s="118"/>
      <c r="R36" s="91"/>
      <c r="S36" s="118"/>
      <c r="T36" s="91"/>
      <c r="U36" s="118"/>
      <c r="V36" s="91"/>
      <c r="W36" s="118"/>
      <c r="X36" s="91"/>
      <c r="Y36" s="118"/>
      <c r="Z36" s="91"/>
      <c r="AA36" s="87"/>
    </row>
    <row r="37" spans="1:29" ht="15">
      <c r="A37" s="86"/>
      <c r="B37" s="91"/>
      <c r="C37" s="118"/>
      <c r="D37" s="91"/>
      <c r="E37" s="118"/>
      <c r="F37" s="91"/>
      <c r="G37" s="118"/>
      <c r="H37" s="91"/>
      <c r="I37" s="118"/>
      <c r="J37" s="91"/>
      <c r="K37" s="118"/>
      <c r="L37" s="91"/>
      <c r="M37" s="118"/>
      <c r="N37" s="91"/>
      <c r="O37" s="118"/>
      <c r="P37" s="91"/>
      <c r="Q37" s="118"/>
      <c r="R37" s="91"/>
      <c r="S37" s="118"/>
      <c r="T37" s="91"/>
      <c r="U37" s="118"/>
      <c r="V37" s="91"/>
      <c r="W37" s="118"/>
      <c r="X37" s="91"/>
      <c r="Y37" s="118"/>
      <c r="Z37" s="91"/>
      <c r="AA37" s="87"/>
    </row>
    <row r="38" spans="1:29" ht="15">
      <c r="A38" s="86"/>
      <c r="B38" s="91"/>
      <c r="C38" s="118"/>
      <c r="D38" s="91"/>
      <c r="E38" s="118"/>
      <c r="F38" s="91"/>
      <c r="G38" s="118"/>
      <c r="H38" s="91"/>
      <c r="I38" s="118"/>
      <c r="J38" s="91"/>
      <c r="K38" s="118"/>
      <c r="L38" s="91"/>
      <c r="M38" s="118"/>
      <c r="N38" s="91"/>
      <c r="O38" s="118"/>
      <c r="P38" s="91"/>
      <c r="Q38" s="118"/>
      <c r="R38" s="91"/>
      <c r="S38" s="118"/>
      <c r="T38" s="91"/>
      <c r="U38" s="118"/>
      <c r="V38" s="91"/>
      <c r="W38" s="118"/>
      <c r="X38" s="91"/>
      <c r="Y38" s="118"/>
      <c r="Z38" s="91"/>
      <c r="AA38" s="87"/>
    </row>
    <row r="39" spans="1:29" ht="15">
      <c r="A39" s="91" t="s">
        <v>90</v>
      </c>
      <c r="B39" s="91">
        <v>5</v>
      </c>
      <c r="C39" s="118"/>
      <c r="D39" s="91">
        <v>3</v>
      </c>
      <c r="E39" s="118">
        <v>4</v>
      </c>
      <c r="F39" s="91"/>
      <c r="G39" s="118"/>
      <c r="H39" s="91"/>
      <c r="I39" s="118">
        <v>1</v>
      </c>
      <c r="J39" s="91">
        <v>1</v>
      </c>
      <c r="K39" s="118">
        <v>2</v>
      </c>
      <c r="L39" s="91">
        <v>2</v>
      </c>
      <c r="M39" s="118">
        <v>7</v>
      </c>
      <c r="N39" s="91">
        <v>1</v>
      </c>
      <c r="O39" s="118">
        <v>4</v>
      </c>
      <c r="P39" s="91">
        <v>30</v>
      </c>
      <c r="Q39" s="118">
        <v>1</v>
      </c>
      <c r="R39" s="91">
        <v>1</v>
      </c>
      <c r="S39" s="118">
        <v>4</v>
      </c>
      <c r="T39" s="91">
        <v>2</v>
      </c>
      <c r="U39" s="118">
        <v>3</v>
      </c>
      <c r="V39" s="91"/>
      <c r="W39" s="118"/>
      <c r="X39" s="91">
        <v>3</v>
      </c>
      <c r="Y39" s="118">
        <v>1</v>
      </c>
      <c r="Z39" s="91">
        <v>5</v>
      </c>
      <c r="AA39" s="87"/>
    </row>
    <row r="40" spans="1:29" ht="15">
      <c r="A40" s="91" t="s">
        <v>67</v>
      </c>
      <c r="B40" s="91"/>
      <c r="C40" s="118"/>
      <c r="D40" s="91"/>
      <c r="E40" s="118"/>
      <c r="F40" s="91"/>
      <c r="G40" s="118"/>
      <c r="H40" s="91"/>
      <c r="I40" s="118"/>
      <c r="J40" s="91"/>
      <c r="K40" s="118"/>
      <c r="L40" s="91"/>
      <c r="M40" s="118"/>
      <c r="N40" s="91"/>
      <c r="O40" s="118"/>
      <c r="P40" s="91"/>
      <c r="Q40" s="118"/>
      <c r="R40" s="91"/>
      <c r="S40" s="118"/>
      <c r="T40" s="91"/>
      <c r="U40" s="118"/>
      <c r="V40" s="91"/>
      <c r="W40" s="118"/>
      <c r="X40" s="91"/>
      <c r="Y40" s="118"/>
      <c r="Z40" s="91"/>
      <c r="AA40" s="87"/>
    </row>
    <row r="41" spans="1:29" ht="15">
      <c r="A41" s="91" t="s">
        <v>50</v>
      </c>
      <c r="B41" s="91">
        <v>10</v>
      </c>
      <c r="C41" s="118">
        <v>5</v>
      </c>
      <c r="D41" s="91">
        <v>5</v>
      </c>
      <c r="E41" s="118">
        <v>10</v>
      </c>
      <c r="F41" s="91">
        <v>5</v>
      </c>
      <c r="G41" s="118">
        <v>15</v>
      </c>
      <c r="H41" s="91">
        <v>10</v>
      </c>
      <c r="I41" s="118">
        <v>20</v>
      </c>
      <c r="J41" s="91">
        <v>20</v>
      </c>
      <c r="K41" s="118">
        <v>20</v>
      </c>
      <c r="L41" s="91">
        <v>20</v>
      </c>
      <c r="M41" s="118">
        <v>25</v>
      </c>
      <c r="N41" s="91">
        <v>25</v>
      </c>
      <c r="O41" s="118">
        <v>30</v>
      </c>
      <c r="P41" s="91">
        <v>10</v>
      </c>
      <c r="Q41" s="118">
        <v>25</v>
      </c>
      <c r="R41" s="91">
        <v>25</v>
      </c>
      <c r="S41" s="118">
        <v>15</v>
      </c>
      <c r="T41" s="91">
        <v>15</v>
      </c>
      <c r="U41" s="118">
        <v>20</v>
      </c>
      <c r="V41" s="91">
        <v>3</v>
      </c>
      <c r="W41" s="118"/>
      <c r="X41" s="91">
        <v>7</v>
      </c>
      <c r="Y41" s="118">
        <v>15</v>
      </c>
      <c r="Z41" s="91">
        <v>25</v>
      </c>
      <c r="AA41" s="87"/>
    </row>
    <row r="42" spans="1:29" ht="15">
      <c r="A42" s="91" t="s">
        <v>270</v>
      </c>
      <c r="B42" s="91">
        <v>25</v>
      </c>
      <c r="C42" s="118">
        <v>7</v>
      </c>
      <c r="D42" s="91">
        <v>1</v>
      </c>
      <c r="E42" s="118">
        <v>10</v>
      </c>
      <c r="F42" s="91">
        <v>5</v>
      </c>
      <c r="G42" s="118">
        <v>5</v>
      </c>
      <c r="H42" s="91">
        <v>5</v>
      </c>
      <c r="I42" s="118">
        <v>25</v>
      </c>
      <c r="J42" s="91">
        <v>7</v>
      </c>
      <c r="K42" s="118">
        <v>3</v>
      </c>
      <c r="L42" s="91">
        <v>7</v>
      </c>
      <c r="M42" s="118">
        <v>7</v>
      </c>
      <c r="N42" s="91"/>
      <c r="O42" s="118">
        <v>1</v>
      </c>
      <c r="P42" s="91">
        <v>2</v>
      </c>
      <c r="Q42" s="118">
        <v>5</v>
      </c>
      <c r="R42" s="91">
        <v>2</v>
      </c>
      <c r="S42" s="118">
        <v>15</v>
      </c>
      <c r="T42" s="91">
        <v>5</v>
      </c>
      <c r="U42" s="118">
        <v>5</v>
      </c>
      <c r="V42" s="91">
        <v>3</v>
      </c>
      <c r="W42" s="118"/>
      <c r="X42" s="91"/>
      <c r="Y42" s="118">
        <v>2</v>
      </c>
      <c r="Z42" s="91">
        <v>5</v>
      </c>
      <c r="AA42" s="87"/>
    </row>
    <row r="43" spans="1:29" ht="15">
      <c r="A43" s="92" t="s">
        <v>49</v>
      </c>
      <c r="B43" s="91"/>
      <c r="C43" s="118"/>
      <c r="D43" s="91"/>
      <c r="E43" s="118"/>
      <c r="F43" s="91"/>
      <c r="G43" s="118"/>
      <c r="H43" s="91"/>
      <c r="I43" s="118"/>
      <c r="J43" s="91"/>
      <c r="K43" s="118"/>
      <c r="L43" s="91"/>
      <c r="M43" s="118"/>
      <c r="N43" s="91"/>
      <c r="O43" s="118"/>
      <c r="P43" s="91"/>
      <c r="Q43" s="118"/>
      <c r="R43" s="91"/>
      <c r="S43" s="118"/>
      <c r="T43" s="91"/>
      <c r="U43" s="118"/>
      <c r="V43" s="91">
        <v>22</v>
      </c>
      <c r="W43" s="118">
        <v>45</v>
      </c>
      <c r="X43" s="91">
        <v>10</v>
      </c>
      <c r="Y43" s="118"/>
      <c r="Z43" s="91"/>
      <c r="AA43" s="87"/>
      <c r="AB43" t="s">
        <v>242</v>
      </c>
      <c r="AC43" t="s">
        <v>139</v>
      </c>
    </row>
    <row r="44" spans="1:29" ht="15">
      <c r="A44" s="93"/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</row>
    <row r="45" spans="1:29" ht="15">
      <c r="A45" s="76" t="s">
        <v>96</v>
      </c>
      <c r="B45" s="76">
        <f>SUM(B5:B36)</f>
        <v>65</v>
      </c>
      <c r="C45" s="76">
        <f t="shared" ref="C45:Z45" si="0">SUM(C5:C36)</f>
        <v>105</v>
      </c>
      <c r="D45" s="76">
        <f t="shared" si="0"/>
        <v>113</v>
      </c>
      <c r="E45" s="76">
        <f t="shared" si="0"/>
        <v>78</v>
      </c>
      <c r="F45" s="76">
        <f t="shared" si="0"/>
        <v>145</v>
      </c>
      <c r="G45" s="76">
        <f t="shared" si="0"/>
        <v>155</v>
      </c>
      <c r="H45" s="76">
        <f t="shared" si="0"/>
        <v>132</v>
      </c>
      <c r="I45" s="76">
        <f t="shared" si="0"/>
        <v>97</v>
      </c>
      <c r="J45" s="76">
        <f t="shared" si="0"/>
        <v>100</v>
      </c>
      <c r="K45" s="76">
        <f t="shared" si="0"/>
        <v>108</v>
      </c>
      <c r="L45" s="76">
        <f t="shared" si="0"/>
        <v>94</v>
      </c>
      <c r="M45" s="76">
        <f t="shared" si="0"/>
        <v>98</v>
      </c>
      <c r="N45" s="76">
        <f t="shared" si="0"/>
        <v>124</v>
      </c>
      <c r="O45" s="76">
        <f t="shared" si="0"/>
        <v>97</v>
      </c>
      <c r="P45" s="76">
        <f t="shared" si="0"/>
        <v>78</v>
      </c>
      <c r="Q45" s="76">
        <f t="shared" si="0"/>
        <v>108</v>
      </c>
      <c r="R45" s="76">
        <f t="shared" si="0"/>
        <v>88</v>
      </c>
      <c r="S45" s="76">
        <f t="shared" si="0"/>
        <v>75</v>
      </c>
      <c r="T45" s="76">
        <f t="shared" si="0"/>
        <v>78</v>
      </c>
      <c r="U45" s="76">
        <f t="shared" si="0"/>
        <v>77</v>
      </c>
      <c r="V45" s="76">
        <f t="shared" si="0"/>
        <v>99</v>
      </c>
      <c r="W45" s="76">
        <f t="shared" si="0"/>
        <v>100</v>
      </c>
      <c r="X45" s="76">
        <f t="shared" si="0"/>
        <v>85</v>
      </c>
      <c r="Y45" s="76">
        <f t="shared" si="0"/>
        <v>94</v>
      </c>
      <c r="Z45" s="76">
        <f t="shared" si="0"/>
        <v>98</v>
      </c>
      <c r="AA45" s="76"/>
      <c r="AB45" s="76">
        <f>AVERAGE(B45:Z45)</f>
        <v>99.64</v>
      </c>
      <c r="AC45">
        <f>STDEV(B45:Z45)/5</f>
        <v>4.3335435846429444</v>
      </c>
    </row>
    <row r="46" spans="1:29" ht="15">
      <c r="A46" s="76" t="s">
        <v>97</v>
      </c>
      <c r="B46" s="76">
        <f>SUM(B5:B7,B9,B11,B13:B17,B20:B25,B28:B30,B32:B34,B36)</f>
        <v>0</v>
      </c>
      <c r="C46" s="76">
        <f t="shared" ref="C46:Z46" si="1">SUM(C5:C7,C9,C11,C13:C17,C20:C25,C28:C30,C32:C34,C36)</f>
        <v>0</v>
      </c>
      <c r="D46" s="76">
        <f t="shared" si="1"/>
        <v>5</v>
      </c>
      <c r="E46" s="76">
        <f t="shared" si="1"/>
        <v>1</v>
      </c>
      <c r="F46" s="76">
        <f t="shared" si="1"/>
        <v>10</v>
      </c>
      <c r="G46" s="76">
        <f t="shared" si="1"/>
        <v>25</v>
      </c>
      <c r="H46" s="76">
        <f t="shared" si="1"/>
        <v>0</v>
      </c>
      <c r="I46" s="76">
        <f t="shared" si="1"/>
        <v>22</v>
      </c>
      <c r="J46" s="76">
        <f t="shared" si="1"/>
        <v>35</v>
      </c>
      <c r="K46" s="76">
        <f t="shared" si="1"/>
        <v>13</v>
      </c>
      <c r="L46" s="76">
        <f t="shared" si="1"/>
        <v>24</v>
      </c>
      <c r="M46" s="76">
        <f t="shared" si="1"/>
        <v>1</v>
      </c>
      <c r="N46" s="76">
        <f t="shared" si="1"/>
        <v>4</v>
      </c>
      <c r="O46" s="76">
        <f t="shared" si="1"/>
        <v>5</v>
      </c>
      <c r="P46" s="76">
        <f t="shared" si="1"/>
        <v>12</v>
      </c>
      <c r="Q46" s="76">
        <f t="shared" si="1"/>
        <v>15</v>
      </c>
      <c r="R46" s="76">
        <f t="shared" si="1"/>
        <v>15</v>
      </c>
      <c r="S46" s="76">
        <f t="shared" si="1"/>
        <v>10</v>
      </c>
      <c r="T46" s="76">
        <f t="shared" si="1"/>
        <v>12</v>
      </c>
      <c r="U46" s="76">
        <f t="shared" si="1"/>
        <v>7</v>
      </c>
      <c r="V46" s="76">
        <f t="shared" si="1"/>
        <v>4</v>
      </c>
      <c r="W46" s="76">
        <f t="shared" si="1"/>
        <v>0</v>
      </c>
      <c r="X46" s="76">
        <f t="shared" si="1"/>
        <v>10</v>
      </c>
      <c r="Y46" s="76">
        <f t="shared" si="1"/>
        <v>20</v>
      </c>
      <c r="Z46" s="76">
        <f t="shared" si="1"/>
        <v>25</v>
      </c>
      <c r="AA46" s="76"/>
      <c r="AB46" s="76">
        <f>AVERAGE(B46:Z46)</f>
        <v>11</v>
      </c>
      <c r="AC46">
        <f>STDEV(B46:Z46)/5</f>
        <v>1.9364916731037085</v>
      </c>
    </row>
    <row r="47" spans="1:29" ht="15">
      <c r="A47" s="76" t="s">
        <v>98</v>
      </c>
      <c r="B47" s="76">
        <f>SUM(B8,B10,B12,B18:B19,B26:B27,B31,B35)</f>
        <v>65</v>
      </c>
      <c r="C47" s="76">
        <f t="shared" ref="C47:Z47" si="2">SUM(C8,C10,C12,C18:C19,C26:C27,C31,C35)</f>
        <v>105</v>
      </c>
      <c r="D47" s="76">
        <f t="shared" si="2"/>
        <v>108</v>
      </c>
      <c r="E47" s="76">
        <f t="shared" si="2"/>
        <v>77</v>
      </c>
      <c r="F47" s="76">
        <f t="shared" si="2"/>
        <v>135</v>
      </c>
      <c r="G47" s="76">
        <f t="shared" si="2"/>
        <v>130</v>
      </c>
      <c r="H47" s="76">
        <f t="shared" si="2"/>
        <v>132</v>
      </c>
      <c r="I47" s="76">
        <f t="shared" si="2"/>
        <v>75</v>
      </c>
      <c r="J47" s="76">
        <f t="shared" si="2"/>
        <v>65</v>
      </c>
      <c r="K47" s="76">
        <f t="shared" si="2"/>
        <v>95</v>
      </c>
      <c r="L47" s="76">
        <f t="shared" si="2"/>
        <v>70</v>
      </c>
      <c r="M47" s="76">
        <f t="shared" si="2"/>
        <v>97</v>
      </c>
      <c r="N47" s="76">
        <f t="shared" si="2"/>
        <v>120</v>
      </c>
      <c r="O47" s="76">
        <f t="shared" si="2"/>
        <v>92</v>
      </c>
      <c r="P47" s="76">
        <f t="shared" si="2"/>
        <v>66</v>
      </c>
      <c r="Q47" s="76">
        <f t="shared" si="2"/>
        <v>93</v>
      </c>
      <c r="R47" s="76">
        <f t="shared" si="2"/>
        <v>73</v>
      </c>
      <c r="S47" s="76">
        <f t="shared" si="2"/>
        <v>65</v>
      </c>
      <c r="T47" s="76">
        <f t="shared" si="2"/>
        <v>66</v>
      </c>
      <c r="U47" s="76">
        <f t="shared" si="2"/>
        <v>70</v>
      </c>
      <c r="V47" s="76">
        <f t="shared" si="2"/>
        <v>95</v>
      </c>
      <c r="W47" s="76">
        <f t="shared" si="2"/>
        <v>100</v>
      </c>
      <c r="X47" s="76">
        <f t="shared" si="2"/>
        <v>75</v>
      </c>
      <c r="Y47" s="76">
        <f t="shared" si="2"/>
        <v>74</v>
      </c>
      <c r="Z47" s="76">
        <f t="shared" si="2"/>
        <v>73</v>
      </c>
      <c r="AA47" s="76"/>
      <c r="AB47" s="76">
        <f>AVERAGE(B47:Z47)</f>
        <v>88.64</v>
      </c>
      <c r="AC47">
        <f>STDEV(B47:Z47)/5</f>
        <v>4.5247025684936855</v>
      </c>
    </row>
    <row r="48" spans="1:29" ht="15">
      <c r="A48" s="76" t="s">
        <v>99</v>
      </c>
      <c r="B48" s="76">
        <f>SUM(B39:B43)</f>
        <v>40</v>
      </c>
      <c r="C48" s="76">
        <f t="shared" ref="C48:Z48" si="3">SUM(C39:C43)</f>
        <v>12</v>
      </c>
      <c r="D48" s="76">
        <f t="shared" si="3"/>
        <v>9</v>
      </c>
      <c r="E48" s="76">
        <f t="shared" si="3"/>
        <v>24</v>
      </c>
      <c r="F48" s="76">
        <f t="shared" si="3"/>
        <v>10</v>
      </c>
      <c r="G48" s="76">
        <f t="shared" si="3"/>
        <v>20</v>
      </c>
      <c r="H48" s="76">
        <f t="shared" si="3"/>
        <v>15</v>
      </c>
      <c r="I48" s="76">
        <f t="shared" si="3"/>
        <v>46</v>
      </c>
      <c r="J48" s="76">
        <f t="shared" si="3"/>
        <v>28</v>
      </c>
      <c r="K48" s="76">
        <f t="shared" si="3"/>
        <v>25</v>
      </c>
      <c r="L48" s="76">
        <f t="shared" si="3"/>
        <v>29</v>
      </c>
      <c r="M48" s="76">
        <f t="shared" si="3"/>
        <v>39</v>
      </c>
      <c r="N48" s="76">
        <f t="shared" si="3"/>
        <v>26</v>
      </c>
      <c r="O48" s="76">
        <f t="shared" si="3"/>
        <v>35</v>
      </c>
      <c r="P48" s="76">
        <f t="shared" si="3"/>
        <v>42</v>
      </c>
      <c r="Q48" s="76">
        <f t="shared" si="3"/>
        <v>31</v>
      </c>
      <c r="R48" s="76">
        <f t="shared" si="3"/>
        <v>28</v>
      </c>
      <c r="S48" s="76">
        <f t="shared" si="3"/>
        <v>34</v>
      </c>
      <c r="T48" s="76">
        <f t="shared" si="3"/>
        <v>22</v>
      </c>
      <c r="U48" s="76">
        <f t="shared" si="3"/>
        <v>28</v>
      </c>
      <c r="V48" s="76">
        <f t="shared" si="3"/>
        <v>28</v>
      </c>
      <c r="W48" s="76">
        <f t="shared" si="3"/>
        <v>45</v>
      </c>
      <c r="X48" s="76">
        <f t="shared" si="3"/>
        <v>20</v>
      </c>
      <c r="Y48" s="76">
        <f t="shared" si="3"/>
        <v>18</v>
      </c>
      <c r="Z48" s="76">
        <f t="shared" si="3"/>
        <v>35</v>
      </c>
      <c r="AA48" s="76"/>
      <c r="AB48" s="76">
        <f>AVERAGE(B48:Z48)</f>
        <v>27.56</v>
      </c>
      <c r="AC48">
        <f>STDEV(B48:Z48)/5</f>
        <v>2.088125155891444</v>
      </c>
    </row>
    <row r="49" spans="1:29" s="117" customFormat="1" ht="15">
      <c r="A49" s="116" t="s">
        <v>243</v>
      </c>
      <c r="B49" s="117">
        <f>SUM(B46:B48)</f>
        <v>105</v>
      </c>
      <c r="C49" s="117">
        <f t="shared" ref="C49:Z49" si="4">SUM(C46:C48)</f>
        <v>117</v>
      </c>
      <c r="D49" s="117">
        <f t="shared" si="4"/>
        <v>122</v>
      </c>
      <c r="E49" s="117">
        <f t="shared" si="4"/>
        <v>102</v>
      </c>
      <c r="F49" s="117">
        <f t="shared" si="4"/>
        <v>155</v>
      </c>
      <c r="G49" s="117">
        <f t="shared" si="4"/>
        <v>175</v>
      </c>
      <c r="H49" s="117">
        <f t="shared" si="4"/>
        <v>147</v>
      </c>
      <c r="I49" s="117">
        <f t="shared" si="4"/>
        <v>143</v>
      </c>
      <c r="J49" s="117">
        <f t="shared" si="4"/>
        <v>128</v>
      </c>
      <c r="K49" s="117">
        <f t="shared" si="4"/>
        <v>133</v>
      </c>
      <c r="L49" s="117">
        <f t="shared" si="4"/>
        <v>123</v>
      </c>
      <c r="M49" s="117">
        <f t="shared" si="4"/>
        <v>137</v>
      </c>
      <c r="N49" s="117">
        <f t="shared" si="4"/>
        <v>150</v>
      </c>
      <c r="O49" s="117">
        <f t="shared" si="4"/>
        <v>132</v>
      </c>
      <c r="P49" s="117">
        <f t="shared" si="4"/>
        <v>120</v>
      </c>
      <c r="Q49" s="117">
        <f t="shared" si="4"/>
        <v>139</v>
      </c>
      <c r="R49" s="117">
        <f t="shared" si="4"/>
        <v>116</v>
      </c>
      <c r="S49" s="117">
        <f t="shared" si="4"/>
        <v>109</v>
      </c>
      <c r="T49" s="117">
        <f t="shared" si="4"/>
        <v>100</v>
      </c>
      <c r="U49" s="117">
        <f t="shared" si="4"/>
        <v>105</v>
      </c>
      <c r="V49" s="117">
        <f t="shared" si="4"/>
        <v>127</v>
      </c>
      <c r="W49" s="117">
        <f t="shared" si="4"/>
        <v>145</v>
      </c>
      <c r="X49" s="117">
        <f t="shared" si="4"/>
        <v>105</v>
      </c>
      <c r="Y49" s="117">
        <f t="shared" si="4"/>
        <v>112</v>
      </c>
      <c r="Z49" s="117">
        <f t="shared" si="4"/>
        <v>133</v>
      </c>
      <c r="AA49" s="116"/>
      <c r="AB49" s="76">
        <f>AVERAGE(B49:Z49)</f>
        <v>127.2</v>
      </c>
      <c r="AC49">
        <f>STDEV(B49:Z49)/5</f>
        <v>3.7868192457522971</v>
      </c>
    </row>
  </sheetData>
  <mergeCells count="7">
    <mergeCell ref="B1:S1"/>
    <mergeCell ref="B2:D2"/>
    <mergeCell ref="E2:G2"/>
    <mergeCell ref="H2:J2"/>
    <mergeCell ref="K2:M2"/>
    <mergeCell ref="N2:P2"/>
    <mergeCell ref="Q2:S2"/>
  </mergeCells>
  <dataValidations count="2">
    <dataValidation type="list" allowBlank="1" sqref="A6" xr:uid="{00000000-0002-0000-0C00-000000000000}">
      <formula1>#REF!</formula1>
    </dataValidation>
    <dataValidation type="list" allowBlank="1" sqref="A33:A38 A5 A7:A30" xr:uid="{00000000-0002-0000-0C00-000001000000}">
      <formula1>#REF!</formula1>
    </dataValidation>
  </dataValidations>
  <pageMargins left="0.7" right="0.7" top="0.75" bottom="0.75" header="0.3" footer="0.3"/>
</worksheet>
</file>

<file path=xl/worksheets/sheet1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54"/>
  <sheetViews>
    <sheetView topLeftCell="A4" zoomScale="125" workbookViewId="0">
      <selection activeCell="A28" sqref="A28"/>
    </sheetView>
  </sheetViews>
  <sheetFormatPr baseColWidth="10" defaultColWidth="15.1640625" defaultRowHeight="15"/>
  <cols>
    <col min="1" max="1" width="34.1640625" style="76" bestFit="1" customWidth="1"/>
    <col min="2" max="2" width="7.5" style="76" customWidth="1"/>
    <col min="3" max="3" width="6.6640625" style="76" customWidth="1"/>
    <col min="4" max="4" width="6" style="76" customWidth="1"/>
    <col min="5" max="6" width="7.5" style="76" customWidth="1"/>
    <col min="7" max="7" width="9.6640625" style="76" customWidth="1"/>
    <col min="8" max="27" width="7.5" style="76" customWidth="1"/>
    <col min="28" max="16384" width="15.1640625" style="76"/>
  </cols>
  <sheetData>
    <row r="1" spans="1:28" ht="18" customHeight="1">
      <c r="A1" s="73" t="s">
        <v>253</v>
      </c>
      <c r="B1" s="188" t="s">
        <v>254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75"/>
      <c r="U1" s="75"/>
      <c r="V1" s="75"/>
      <c r="W1" s="75"/>
      <c r="X1" s="75"/>
      <c r="Y1" s="75"/>
      <c r="Z1" s="75"/>
      <c r="AA1" s="75"/>
    </row>
    <row r="2" spans="1:28" ht="12.75" customHeight="1">
      <c r="A2" s="77"/>
      <c r="B2" s="190" t="s">
        <v>304</v>
      </c>
      <c r="C2" s="191"/>
      <c r="D2" s="192"/>
      <c r="E2" s="193" t="s">
        <v>334</v>
      </c>
      <c r="F2" s="191"/>
      <c r="G2" s="192"/>
      <c r="H2" s="194" t="s">
        <v>257</v>
      </c>
      <c r="I2" s="191"/>
      <c r="J2" s="192"/>
      <c r="K2" s="194" t="s">
        <v>317</v>
      </c>
      <c r="L2" s="191"/>
      <c r="M2" s="192"/>
      <c r="N2" s="195" t="s">
        <v>335</v>
      </c>
      <c r="O2" s="191"/>
      <c r="P2" s="192"/>
      <c r="Q2" s="195" t="s">
        <v>336</v>
      </c>
      <c r="R2" s="191"/>
      <c r="S2" s="192"/>
      <c r="T2" s="77"/>
      <c r="U2" s="77"/>
      <c r="V2" s="77"/>
      <c r="W2" s="77"/>
      <c r="X2" s="77"/>
      <c r="Y2" s="77"/>
      <c r="Z2" s="77"/>
      <c r="AA2" s="77"/>
    </row>
    <row r="3" spans="1:28" ht="12.75" customHeight="1">
      <c r="A3" s="79"/>
      <c r="B3" s="113"/>
      <c r="C3" s="113"/>
      <c r="D3" s="113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5"/>
      <c r="U3" s="115"/>
      <c r="V3" s="115"/>
      <c r="W3" s="115"/>
      <c r="X3" s="115"/>
      <c r="Y3" s="115"/>
      <c r="Z3" s="115"/>
      <c r="AA3" s="77"/>
    </row>
    <row r="4" spans="1:28" ht="12.75" customHeight="1">
      <c r="A4" s="83" t="s">
        <v>261</v>
      </c>
      <c r="B4" s="84">
        <v>0</v>
      </c>
      <c r="C4" s="85">
        <v>3</v>
      </c>
      <c r="D4" s="84">
        <v>6</v>
      </c>
      <c r="E4" s="85">
        <v>9</v>
      </c>
      <c r="F4" s="84">
        <v>12</v>
      </c>
      <c r="G4" s="85">
        <v>15</v>
      </c>
      <c r="H4" s="84">
        <v>18</v>
      </c>
      <c r="I4" s="85">
        <v>21</v>
      </c>
      <c r="J4" s="84">
        <v>24</v>
      </c>
      <c r="K4" s="85">
        <v>27</v>
      </c>
      <c r="L4" s="84">
        <v>30</v>
      </c>
      <c r="M4" s="85">
        <v>33</v>
      </c>
      <c r="N4" s="84">
        <v>36</v>
      </c>
      <c r="O4" s="85">
        <v>39</v>
      </c>
      <c r="P4" s="84">
        <v>42</v>
      </c>
      <c r="Q4" s="85">
        <v>45</v>
      </c>
      <c r="R4" s="84">
        <v>48</v>
      </c>
      <c r="S4" s="85">
        <v>51</v>
      </c>
      <c r="T4" s="84">
        <v>54</v>
      </c>
      <c r="U4" s="85">
        <v>57</v>
      </c>
      <c r="V4" s="84">
        <v>60</v>
      </c>
      <c r="W4" s="85">
        <v>63</v>
      </c>
      <c r="X4" s="84">
        <v>66</v>
      </c>
      <c r="Y4" s="85">
        <v>69</v>
      </c>
      <c r="Z4" s="84">
        <v>72</v>
      </c>
      <c r="AA4" s="84" t="s">
        <v>1</v>
      </c>
    </row>
    <row r="5" spans="1:28" ht="12.75" customHeight="1">
      <c r="A5" s="86" t="s">
        <v>309</v>
      </c>
      <c r="B5" s="87">
        <v>3</v>
      </c>
      <c r="C5" s="118">
        <v>5</v>
      </c>
      <c r="D5" s="91">
        <v>5</v>
      </c>
      <c r="E5" s="118">
        <v>15</v>
      </c>
      <c r="F5" s="91">
        <v>8</v>
      </c>
      <c r="G5" s="118">
        <v>10</v>
      </c>
      <c r="H5" s="91">
        <v>1</v>
      </c>
      <c r="I5" s="118">
        <v>5</v>
      </c>
      <c r="J5" s="91">
        <v>25</v>
      </c>
      <c r="K5" s="118">
        <v>5</v>
      </c>
      <c r="L5" s="91"/>
      <c r="M5" s="118"/>
      <c r="N5" s="91"/>
      <c r="O5" s="118"/>
      <c r="P5" s="91"/>
      <c r="Q5" s="118"/>
      <c r="R5" s="91"/>
      <c r="S5" s="118"/>
      <c r="T5" s="91"/>
      <c r="U5" s="118"/>
      <c r="V5" s="91"/>
      <c r="W5" s="118"/>
      <c r="X5" s="91"/>
      <c r="Y5" s="118"/>
      <c r="Z5" s="91"/>
      <c r="AA5" s="87"/>
      <c r="AB5" s="76">
        <f>SUM(B5:Z5)/25</f>
        <v>3.28</v>
      </c>
    </row>
    <row r="6" spans="1:28" ht="12.75" customHeight="1">
      <c r="A6" s="103" t="s">
        <v>266</v>
      </c>
      <c r="B6" s="87"/>
      <c r="C6" s="118"/>
      <c r="D6" s="91">
        <v>35</v>
      </c>
      <c r="E6" s="118">
        <v>65</v>
      </c>
      <c r="F6" s="91"/>
      <c r="G6" s="118"/>
      <c r="H6" s="91"/>
      <c r="I6" s="118"/>
      <c r="J6" s="91">
        <v>3</v>
      </c>
      <c r="K6" s="118"/>
      <c r="L6" s="91">
        <v>2</v>
      </c>
      <c r="M6" s="118"/>
      <c r="N6" s="91"/>
      <c r="O6" s="118">
        <v>1</v>
      </c>
      <c r="P6" s="91">
        <v>5</v>
      </c>
      <c r="Q6" s="118">
        <v>15</v>
      </c>
      <c r="R6" s="91">
        <v>5</v>
      </c>
      <c r="S6" s="118"/>
      <c r="T6" s="91"/>
      <c r="U6" s="118"/>
      <c r="V6" s="91"/>
      <c r="W6" s="118"/>
      <c r="X6" s="91">
        <v>2</v>
      </c>
      <c r="Y6" s="118"/>
      <c r="Z6" s="91"/>
      <c r="AA6" s="87"/>
      <c r="AB6" s="159">
        <f t="shared" ref="AB6:AB41" si="0">SUM(B6:Z6)/25</f>
        <v>5.32</v>
      </c>
    </row>
    <row r="7" spans="1:28" ht="12.75" customHeight="1">
      <c r="A7" s="86" t="s">
        <v>87</v>
      </c>
      <c r="B7" s="87"/>
      <c r="C7" s="118"/>
      <c r="D7" s="91"/>
      <c r="E7" s="118"/>
      <c r="F7" s="91"/>
      <c r="G7" s="118"/>
      <c r="H7" s="91"/>
      <c r="I7" s="118"/>
      <c r="J7" s="91"/>
      <c r="K7" s="118"/>
      <c r="L7" s="91"/>
      <c r="M7" s="118"/>
      <c r="N7" s="91"/>
      <c r="O7" s="118"/>
      <c r="P7" s="91"/>
      <c r="Q7" s="118"/>
      <c r="R7" s="91"/>
      <c r="S7" s="118"/>
      <c r="T7" s="91"/>
      <c r="U7" s="118"/>
      <c r="V7" s="91"/>
      <c r="W7" s="118"/>
      <c r="X7" s="91"/>
      <c r="Y7" s="118"/>
      <c r="Z7" s="91"/>
      <c r="AA7" s="87"/>
      <c r="AB7" s="159">
        <f t="shared" si="0"/>
        <v>0</v>
      </c>
    </row>
    <row r="8" spans="1:28" ht="12.75" customHeight="1">
      <c r="A8" s="86" t="s">
        <v>337</v>
      </c>
      <c r="B8" s="87"/>
      <c r="C8" s="118"/>
      <c r="D8" s="91"/>
      <c r="E8" s="118"/>
      <c r="F8" s="91"/>
      <c r="G8" s="118"/>
      <c r="H8" s="91"/>
      <c r="I8" s="118"/>
      <c r="J8" s="91"/>
      <c r="K8" s="118"/>
      <c r="L8" s="91"/>
      <c r="M8" s="118"/>
      <c r="N8" s="91"/>
      <c r="O8" s="118"/>
      <c r="P8" s="91"/>
      <c r="Q8" s="118">
        <v>2</v>
      </c>
      <c r="R8" s="91">
        <v>1</v>
      </c>
      <c r="S8" s="118"/>
      <c r="T8" s="91"/>
      <c r="U8" s="118"/>
      <c r="V8" s="91"/>
      <c r="W8" s="118"/>
      <c r="X8" s="91">
        <v>1</v>
      </c>
      <c r="Y8" s="118"/>
      <c r="Z8" s="91"/>
      <c r="AA8" s="87"/>
      <c r="AB8" s="159">
        <f t="shared" si="0"/>
        <v>0.16</v>
      </c>
    </row>
    <row r="9" spans="1:28" ht="12.75" customHeight="1">
      <c r="A9" s="86" t="s">
        <v>45</v>
      </c>
      <c r="B9" s="91"/>
      <c r="C9" s="118"/>
      <c r="D9" s="91"/>
      <c r="E9" s="118"/>
      <c r="F9" s="91">
        <v>1</v>
      </c>
      <c r="G9" s="118"/>
      <c r="H9" s="91"/>
      <c r="I9" s="118"/>
      <c r="J9" s="91">
        <v>1</v>
      </c>
      <c r="K9" s="118">
        <v>1</v>
      </c>
      <c r="L9" s="91"/>
      <c r="M9" s="118"/>
      <c r="N9" s="91">
        <v>5</v>
      </c>
      <c r="O9" s="118"/>
      <c r="P9" s="91"/>
      <c r="Q9" s="118"/>
      <c r="R9" s="91"/>
      <c r="S9" s="118"/>
      <c r="T9" s="91"/>
      <c r="U9" s="118"/>
      <c r="V9" s="91"/>
      <c r="W9" s="118"/>
      <c r="X9" s="91"/>
      <c r="Y9" s="118"/>
      <c r="Z9" s="91"/>
      <c r="AA9" s="87"/>
      <c r="AB9" s="159">
        <f t="shared" si="0"/>
        <v>0.32</v>
      </c>
    </row>
    <row r="10" spans="1:28" ht="12.75" customHeight="1">
      <c r="A10" s="103" t="s">
        <v>275</v>
      </c>
      <c r="B10" s="91"/>
      <c r="C10" s="118"/>
      <c r="D10" s="91"/>
      <c r="E10" s="118"/>
      <c r="F10" s="91"/>
      <c r="G10" s="118"/>
      <c r="H10" s="91"/>
      <c r="I10" s="118"/>
      <c r="J10" s="91"/>
      <c r="K10" s="118"/>
      <c r="L10" s="91"/>
      <c r="M10" s="118"/>
      <c r="N10" s="91"/>
      <c r="O10" s="118"/>
      <c r="P10" s="91"/>
      <c r="Q10" s="118"/>
      <c r="R10" s="91"/>
      <c r="S10" s="118">
        <v>1</v>
      </c>
      <c r="T10" s="91">
        <v>15</v>
      </c>
      <c r="U10" s="118">
        <v>90</v>
      </c>
      <c r="V10" s="91">
        <v>1</v>
      </c>
      <c r="W10" s="118"/>
      <c r="X10" s="91">
        <v>45</v>
      </c>
      <c r="Y10" s="118"/>
      <c r="Z10" s="91"/>
      <c r="AA10" s="87"/>
      <c r="AB10" s="159">
        <f t="shared" si="0"/>
        <v>6.08</v>
      </c>
    </row>
    <row r="11" spans="1:28" ht="12.75" customHeight="1">
      <c r="A11" s="86" t="s">
        <v>309</v>
      </c>
      <c r="B11" s="91"/>
      <c r="C11" s="118"/>
      <c r="D11" s="91"/>
      <c r="E11" s="118"/>
      <c r="F11" s="91"/>
      <c r="G11" s="118"/>
      <c r="H11" s="91"/>
      <c r="I11" s="118"/>
      <c r="J11" s="91"/>
      <c r="K11" s="118"/>
      <c r="L11" s="91"/>
      <c r="M11" s="118"/>
      <c r="N11" s="91"/>
      <c r="O11" s="118"/>
      <c r="P11" s="91"/>
      <c r="Q11" s="118"/>
      <c r="R11" s="91"/>
      <c r="S11" s="118"/>
      <c r="T11" s="91"/>
      <c r="U11" s="118"/>
      <c r="V11" s="91"/>
      <c r="W11" s="118"/>
      <c r="X11" s="91"/>
      <c r="Y11" s="118"/>
      <c r="Z11" s="91"/>
      <c r="AA11" s="87"/>
      <c r="AB11" s="159">
        <f t="shared" si="0"/>
        <v>0</v>
      </c>
    </row>
    <row r="12" spans="1:28" ht="12.75" customHeight="1">
      <c r="A12" s="103" t="s">
        <v>276</v>
      </c>
      <c r="B12" s="91"/>
      <c r="C12" s="118"/>
      <c r="D12" s="91"/>
      <c r="E12" s="118"/>
      <c r="F12" s="91"/>
      <c r="G12" s="118"/>
      <c r="H12" s="91"/>
      <c r="I12" s="118"/>
      <c r="J12" s="91">
        <v>1</v>
      </c>
      <c r="K12" s="118"/>
      <c r="L12" s="91"/>
      <c r="M12" s="118"/>
      <c r="N12" s="91"/>
      <c r="O12" s="118"/>
      <c r="P12" s="91"/>
      <c r="Q12" s="118"/>
      <c r="R12" s="91"/>
      <c r="S12" s="118"/>
      <c r="T12" s="91"/>
      <c r="U12" s="118"/>
      <c r="V12" s="91"/>
      <c r="W12" s="118"/>
      <c r="X12" s="91"/>
      <c r="Y12" s="118"/>
      <c r="Z12" s="91"/>
      <c r="AA12" s="87"/>
      <c r="AB12" s="159">
        <f t="shared" si="0"/>
        <v>0.04</v>
      </c>
    </row>
    <row r="13" spans="1:28" s="116" customFormat="1" ht="12.75" customHeight="1">
      <c r="A13" s="104" t="s">
        <v>262</v>
      </c>
      <c r="B13" s="168"/>
      <c r="C13" s="167">
        <v>3</v>
      </c>
      <c r="D13" s="168">
        <v>3</v>
      </c>
      <c r="E13" s="167">
        <v>3</v>
      </c>
      <c r="F13" s="168">
        <v>10</v>
      </c>
      <c r="G13" s="167">
        <v>7</v>
      </c>
      <c r="H13" s="168">
        <v>3</v>
      </c>
      <c r="I13" s="167">
        <v>1</v>
      </c>
      <c r="J13" s="168">
        <v>1</v>
      </c>
      <c r="K13" s="167">
        <v>2</v>
      </c>
      <c r="L13" s="168">
        <v>3</v>
      </c>
      <c r="M13" s="167">
        <v>6</v>
      </c>
      <c r="N13" s="168">
        <v>1</v>
      </c>
      <c r="O13" s="167">
        <v>3</v>
      </c>
      <c r="P13" s="168">
        <v>1</v>
      </c>
      <c r="Q13" s="167">
        <v>3</v>
      </c>
      <c r="R13" s="168">
        <v>1</v>
      </c>
      <c r="S13" s="167"/>
      <c r="T13" s="168">
        <v>2</v>
      </c>
      <c r="U13" s="167"/>
      <c r="V13" s="168">
        <v>2</v>
      </c>
      <c r="W13" s="167">
        <v>1</v>
      </c>
      <c r="X13" s="168"/>
      <c r="Y13" s="167"/>
      <c r="Z13" s="168"/>
      <c r="AA13" s="166"/>
      <c r="AB13" s="116">
        <f t="shared" si="0"/>
        <v>2.2400000000000002</v>
      </c>
    </row>
    <row r="14" spans="1:28" ht="12.75" customHeight="1">
      <c r="A14" s="103" t="s">
        <v>8</v>
      </c>
      <c r="B14" s="91">
        <v>5</v>
      </c>
      <c r="C14" s="118">
        <v>5</v>
      </c>
      <c r="D14" s="91"/>
      <c r="E14" s="118"/>
      <c r="F14" s="91"/>
      <c r="G14" s="118"/>
      <c r="H14" s="91">
        <v>3</v>
      </c>
      <c r="I14" s="118"/>
      <c r="J14" s="91"/>
      <c r="K14" s="118"/>
      <c r="L14" s="91"/>
      <c r="M14" s="118"/>
      <c r="N14" s="91"/>
      <c r="O14" s="118"/>
      <c r="P14" s="91"/>
      <c r="Q14" s="118"/>
      <c r="R14" s="91"/>
      <c r="S14" s="118"/>
      <c r="T14" s="91"/>
      <c r="U14" s="118"/>
      <c r="V14" s="91"/>
      <c r="W14" s="118"/>
      <c r="X14" s="91"/>
      <c r="Y14" s="118"/>
      <c r="Z14" s="91"/>
      <c r="AA14" s="87"/>
      <c r="AB14" s="159">
        <f t="shared" si="0"/>
        <v>0.52</v>
      </c>
    </row>
    <row r="15" spans="1:28" s="116" customFormat="1" ht="12.75" customHeight="1">
      <c r="A15" s="104" t="s">
        <v>6</v>
      </c>
      <c r="B15" s="168"/>
      <c r="C15" s="167"/>
      <c r="D15" s="168">
        <v>1</v>
      </c>
      <c r="E15" s="167"/>
      <c r="F15" s="168"/>
      <c r="G15" s="167"/>
      <c r="H15" s="168">
        <v>1</v>
      </c>
      <c r="I15" s="167">
        <v>1</v>
      </c>
      <c r="J15" s="168">
        <v>1</v>
      </c>
      <c r="K15" s="167"/>
      <c r="L15" s="168"/>
      <c r="M15" s="167"/>
      <c r="N15" s="168"/>
      <c r="O15" s="167"/>
      <c r="P15" s="168"/>
      <c r="Q15" s="167"/>
      <c r="R15" s="168">
        <v>10</v>
      </c>
      <c r="S15" s="167">
        <v>12</v>
      </c>
      <c r="T15" s="168">
        <v>1</v>
      </c>
      <c r="U15" s="167">
        <v>1</v>
      </c>
      <c r="V15" s="168">
        <v>3</v>
      </c>
      <c r="W15" s="167">
        <v>2</v>
      </c>
      <c r="X15" s="168">
        <v>20</v>
      </c>
      <c r="Y15" s="167">
        <v>45</v>
      </c>
      <c r="Z15" s="168"/>
      <c r="AA15" s="166"/>
      <c r="AB15" s="116">
        <f t="shared" si="0"/>
        <v>3.92</v>
      </c>
    </row>
    <row r="16" spans="1:28" ht="12.75" customHeight="1">
      <c r="A16" s="86" t="s">
        <v>5</v>
      </c>
      <c r="B16" s="91"/>
      <c r="C16" s="118"/>
      <c r="D16" s="91"/>
      <c r="E16" s="118"/>
      <c r="F16" s="91">
        <v>1</v>
      </c>
      <c r="G16" s="118"/>
      <c r="H16" s="91">
        <v>1</v>
      </c>
      <c r="I16" s="118">
        <v>1</v>
      </c>
      <c r="J16" s="91">
        <v>2</v>
      </c>
      <c r="K16" s="118">
        <v>1</v>
      </c>
      <c r="L16" s="91">
        <v>1</v>
      </c>
      <c r="M16" s="118"/>
      <c r="N16" s="91"/>
      <c r="O16" s="118"/>
      <c r="P16" s="91"/>
      <c r="Q16" s="118"/>
      <c r="R16" s="91"/>
      <c r="S16" s="118"/>
      <c r="T16" s="91"/>
      <c r="U16" s="118"/>
      <c r="V16" s="91"/>
      <c r="W16" s="118"/>
      <c r="X16" s="91"/>
      <c r="Y16" s="118"/>
      <c r="Z16" s="91"/>
      <c r="AA16" s="87"/>
      <c r="AB16" s="159">
        <f t="shared" si="0"/>
        <v>0.28000000000000003</v>
      </c>
    </row>
    <row r="17" spans="1:28" s="116" customFormat="1" ht="12.75" customHeight="1">
      <c r="A17" s="89" t="s">
        <v>76</v>
      </c>
      <c r="B17" s="168"/>
      <c r="C17" s="167"/>
      <c r="D17" s="168"/>
      <c r="E17" s="167"/>
      <c r="F17" s="168"/>
      <c r="G17" s="167"/>
      <c r="H17" s="168"/>
      <c r="I17" s="167"/>
      <c r="J17" s="168"/>
      <c r="K17" s="167"/>
      <c r="L17" s="168"/>
      <c r="M17" s="167"/>
      <c r="N17" s="168"/>
      <c r="O17" s="167"/>
      <c r="P17" s="168"/>
      <c r="Q17" s="167"/>
      <c r="R17" s="168"/>
      <c r="S17" s="167"/>
      <c r="T17" s="168"/>
      <c r="U17" s="167"/>
      <c r="V17" s="168"/>
      <c r="W17" s="167"/>
      <c r="X17" s="168"/>
      <c r="Y17" s="167"/>
      <c r="Z17" s="168"/>
      <c r="AA17" s="166"/>
      <c r="AB17" s="116">
        <f t="shared" si="0"/>
        <v>0</v>
      </c>
    </row>
    <row r="18" spans="1:28" ht="12.75" customHeight="1">
      <c r="A18" s="103" t="s">
        <v>338</v>
      </c>
      <c r="B18" s="91"/>
      <c r="C18" s="118"/>
      <c r="D18" s="91">
        <v>3</v>
      </c>
      <c r="E18" s="118"/>
      <c r="F18" s="91"/>
      <c r="G18" s="118"/>
      <c r="H18" s="91"/>
      <c r="I18" s="118"/>
      <c r="J18" s="91"/>
      <c r="K18" s="118"/>
      <c r="L18" s="91"/>
      <c r="M18" s="118"/>
      <c r="N18" s="91"/>
      <c r="O18" s="118"/>
      <c r="P18" s="91"/>
      <c r="Q18" s="118"/>
      <c r="R18" s="91"/>
      <c r="S18" s="118"/>
      <c r="T18" s="91"/>
      <c r="U18" s="118"/>
      <c r="V18" s="91"/>
      <c r="W18" s="118"/>
      <c r="X18" s="91"/>
      <c r="Y18" s="118"/>
      <c r="Z18" s="91"/>
      <c r="AA18" s="87"/>
      <c r="AB18" s="159">
        <f t="shared" si="0"/>
        <v>0.12</v>
      </c>
    </row>
    <row r="19" spans="1:28" ht="12.75" customHeight="1">
      <c r="A19" s="103" t="s">
        <v>326</v>
      </c>
      <c r="B19" s="91"/>
      <c r="C19" s="118"/>
      <c r="D19" s="91"/>
      <c r="E19" s="118"/>
      <c r="F19" s="91"/>
      <c r="G19" s="118"/>
      <c r="H19" s="91"/>
      <c r="I19" s="118"/>
      <c r="J19" s="91"/>
      <c r="K19" s="118">
        <v>1</v>
      </c>
      <c r="L19" s="91">
        <v>5</v>
      </c>
      <c r="M19" s="118">
        <v>10</v>
      </c>
      <c r="N19" s="91"/>
      <c r="O19" s="118">
        <v>1</v>
      </c>
      <c r="P19" s="91">
        <v>3</v>
      </c>
      <c r="Q19" s="118">
        <v>30</v>
      </c>
      <c r="R19" s="91">
        <v>2</v>
      </c>
      <c r="S19" s="118"/>
      <c r="T19" s="91"/>
      <c r="U19" s="118"/>
      <c r="V19" s="91"/>
      <c r="W19" s="118"/>
      <c r="X19" s="91"/>
      <c r="Y19" s="118"/>
      <c r="Z19" s="91"/>
      <c r="AA19" s="87"/>
      <c r="AB19" s="159">
        <f t="shared" si="0"/>
        <v>2.08</v>
      </c>
    </row>
    <row r="20" spans="1:28" ht="12.75" customHeight="1">
      <c r="A20" s="86" t="s">
        <v>268</v>
      </c>
      <c r="B20" s="91"/>
      <c r="C20" s="118"/>
      <c r="D20" s="91">
        <v>1</v>
      </c>
      <c r="E20" s="118">
        <v>5</v>
      </c>
      <c r="F20" s="91">
        <v>1</v>
      </c>
      <c r="G20" s="118">
        <v>1</v>
      </c>
      <c r="H20" s="91"/>
      <c r="I20" s="118"/>
      <c r="J20" s="91">
        <v>3</v>
      </c>
      <c r="K20" s="118"/>
      <c r="L20" s="91"/>
      <c r="M20" s="118"/>
      <c r="N20" s="91"/>
      <c r="O20" s="118"/>
      <c r="P20" s="91"/>
      <c r="Q20" s="118">
        <v>1</v>
      </c>
      <c r="R20" s="91"/>
      <c r="S20" s="118"/>
      <c r="T20" s="91"/>
      <c r="U20" s="118"/>
      <c r="V20" s="91"/>
      <c r="W20" s="118"/>
      <c r="X20" s="91"/>
      <c r="Y20" s="118"/>
      <c r="Z20" s="91"/>
      <c r="AA20" s="87"/>
      <c r="AB20" s="159">
        <f t="shared" si="0"/>
        <v>0.48</v>
      </c>
    </row>
    <row r="21" spans="1:28" ht="12.75" customHeight="1">
      <c r="A21" s="103" t="s">
        <v>263</v>
      </c>
      <c r="B21" s="91"/>
      <c r="C21" s="118"/>
      <c r="D21" s="91">
        <v>1</v>
      </c>
      <c r="E21" s="118">
        <v>1</v>
      </c>
      <c r="F21" s="91">
        <v>3</v>
      </c>
      <c r="G21" s="118"/>
      <c r="H21" s="91">
        <v>1</v>
      </c>
      <c r="I21" s="118">
        <v>3</v>
      </c>
      <c r="J21" s="91">
        <v>1</v>
      </c>
      <c r="K21" s="118"/>
      <c r="L21" s="91">
        <v>1</v>
      </c>
      <c r="M21" s="118"/>
      <c r="N21" s="91"/>
      <c r="O21" s="118">
        <v>1</v>
      </c>
      <c r="P21" s="91"/>
      <c r="Q21" s="118">
        <v>1</v>
      </c>
      <c r="R21" s="91"/>
      <c r="S21" s="118">
        <v>2</v>
      </c>
      <c r="T21" s="91"/>
      <c r="U21" s="118"/>
      <c r="V21" s="91"/>
      <c r="W21" s="118"/>
      <c r="X21" s="91"/>
      <c r="Y21" s="118"/>
      <c r="Z21" s="91"/>
      <c r="AA21" s="87"/>
      <c r="AB21" s="159">
        <f t="shared" si="0"/>
        <v>0.6</v>
      </c>
    </row>
    <row r="22" spans="1:28" ht="12.75" customHeight="1">
      <c r="A22" s="103" t="s">
        <v>339</v>
      </c>
      <c r="B22" s="91">
        <v>1</v>
      </c>
      <c r="C22" s="118"/>
      <c r="D22" s="91"/>
      <c r="E22" s="118"/>
      <c r="F22" s="91"/>
      <c r="G22" s="118"/>
      <c r="H22" s="91"/>
      <c r="I22" s="118"/>
      <c r="J22" s="91"/>
      <c r="K22" s="118"/>
      <c r="L22" s="91"/>
      <c r="M22" s="118"/>
      <c r="N22" s="91"/>
      <c r="O22" s="118"/>
      <c r="P22" s="91"/>
      <c r="Q22" s="118"/>
      <c r="R22" s="91"/>
      <c r="S22" s="118"/>
      <c r="T22" s="91"/>
      <c r="U22" s="118"/>
      <c r="V22" s="91"/>
      <c r="W22" s="118"/>
      <c r="X22" s="91"/>
      <c r="Y22" s="118"/>
      <c r="Z22" s="91"/>
      <c r="AA22" s="87"/>
      <c r="AB22" s="159">
        <f t="shared" si="0"/>
        <v>0.04</v>
      </c>
    </row>
    <row r="23" spans="1:28" s="116" customFormat="1" ht="12.75" customHeight="1">
      <c r="A23" s="104" t="s">
        <v>311</v>
      </c>
      <c r="B23" s="168"/>
      <c r="C23" s="167"/>
      <c r="D23" s="168"/>
      <c r="E23" s="167"/>
      <c r="F23" s="168"/>
      <c r="G23" s="167"/>
      <c r="H23" s="168"/>
      <c r="I23" s="167"/>
      <c r="J23" s="168"/>
      <c r="K23" s="167"/>
      <c r="L23" s="168"/>
      <c r="M23" s="167"/>
      <c r="N23" s="168"/>
      <c r="O23" s="167"/>
      <c r="P23" s="168"/>
      <c r="Q23" s="167"/>
      <c r="R23" s="168"/>
      <c r="S23" s="167"/>
      <c r="T23" s="168"/>
      <c r="U23" s="167"/>
      <c r="V23" s="168"/>
      <c r="W23" s="167"/>
      <c r="X23" s="168"/>
      <c r="Y23" s="167"/>
      <c r="Z23" s="168"/>
      <c r="AA23" s="166"/>
      <c r="AB23" s="116">
        <f t="shared" si="0"/>
        <v>0</v>
      </c>
    </row>
    <row r="24" spans="1:28" s="116" customFormat="1" ht="12.75" customHeight="1">
      <c r="A24" s="89" t="s">
        <v>295</v>
      </c>
      <c r="B24" s="168"/>
      <c r="C24" s="167"/>
      <c r="D24" s="168"/>
      <c r="E24" s="167"/>
      <c r="F24" s="168"/>
      <c r="G24" s="167"/>
      <c r="H24" s="168"/>
      <c r="I24" s="167"/>
      <c r="J24" s="168"/>
      <c r="K24" s="167"/>
      <c r="L24" s="168"/>
      <c r="M24" s="167"/>
      <c r="N24" s="168"/>
      <c r="O24" s="167"/>
      <c r="P24" s="168"/>
      <c r="Q24" s="167"/>
      <c r="R24" s="168"/>
      <c r="S24" s="167"/>
      <c r="T24" s="168"/>
      <c r="U24" s="167"/>
      <c r="V24" s="168"/>
      <c r="W24" s="167"/>
      <c r="X24" s="168"/>
      <c r="Y24" s="167"/>
      <c r="Z24" s="168">
        <v>100</v>
      </c>
      <c r="AA24" s="166"/>
      <c r="AB24" s="116">
        <f t="shared" si="0"/>
        <v>4</v>
      </c>
    </row>
    <row r="25" spans="1:28" ht="12.75" customHeight="1">
      <c r="A25" s="103" t="s">
        <v>340</v>
      </c>
      <c r="B25" s="91"/>
      <c r="C25" s="118"/>
      <c r="D25" s="91"/>
      <c r="E25" s="118"/>
      <c r="F25" s="91"/>
      <c r="G25" s="118"/>
      <c r="H25" s="91"/>
      <c r="I25" s="118"/>
      <c r="J25" s="91"/>
      <c r="K25" s="118"/>
      <c r="L25" s="91"/>
      <c r="M25" s="118"/>
      <c r="N25" s="91"/>
      <c r="O25" s="118"/>
      <c r="P25" s="91"/>
      <c r="Q25" s="118"/>
      <c r="R25" s="91"/>
      <c r="S25" s="118"/>
      <c r="T25" s="91"/>
      <c r="U25" s="118"/>
      <c r="V25" s="91">
        <v>1</v>
      </c>
      <c r="W25" s="118">
        <v>2</v>
      </c>
      <c r="X25" s="91"/>
      <c r="Y25" s="118"/>
      <c r="Z25" s="91"/>
      <c r="AA25" s="87"/>
      <c r="AB25" s="159">
        <f t="shared" si="0"/>
        <v>0.12</v>
      </c>
    </row>
    <row r="26" spans="1:28" ht="12.75" customHeight="1">
      <c r="A26" s="103" t="s">
        <v>31</v>
      </c>
      <c r="B26" s="91"/>
      <c r="C26" s="118"/>
      <c r="D26" s="91"/>
      <c r="E26" s="118"/>
      <c r="F26" s="91"/>
      <c r="G26" s="118"/>
      <c r="H26" s="91"/>
      <c r="I26" s="118"/>
      <c r="J26" s="91"/>
      <c r="K26" s="118"/>
      <c r="L26" s="91"/>
      <c r="M26" s="118"/>
      <c r="N26" s="91"/>
      <c r="O26" s="118"/>
      <c r="P26" s="91"/>
      <c r="Q26" s="118"/>
      <c r="R26" s="91"/>
      <c r="S26" s="118"/>
      <c r="T26" s="91">
        <v>60</v>
      </c>
      <c r="U26" s="118">
        <v>10</v>
      </c>
      <c r="V26" s="91">
        <v>5</v>
      </c>
      <c r="W26" s="118"/>
      <c r="X26" s="91"/>
      <c r="Y26" s="118"/>
      <c r="Z26" s="91"/>
      <c r="AA26" s="87"/>
      <c r="AB26" s="159">
        <f t="shared" si="0"/>
        <v>3</v>
      </c>
    </row>
    <row r="27" spans="1:28" ht="12.75" customHeight="1">
      <c r="A27" s="103" t="s">
        <v>282</v>
      </c>
      <c r="B27" s="91">
        <v>25</v>
      </c>
      <c r="C27" s="118">
        <v>10</v>
      </c>
      <c r="D27" s="91"/>
      <c r="E27" s="118"/>
      <c r="F27" s="91"/>
      <c r="G27" s="118"/>
      <c r="H27" s="91"/>
      <c r="I27" s="118"/>
      <c r="J27" s="91">
        <v>30</v>
      </c>
      <c r="K27" s="118"/>
      <c r="L27" s="91"/>
      <c r="M27" s="118"/>
      <c r="N27" s="91"/>
      <c r="O27" s="118">
        <v>3</v>
      </c>
      <c r="P27" s="91">
        <v>55</v>
      </c>
      <c r="Q27" s="118">
        <v>5</v>
      </c>
      <c r="R27" s="91">
        <v>55</v>
      </c>
      <c r="S27" s="118"/>
      <c r="T27" s="91">
        <v>1</v>
      </c>
      <c r="U27" s="118"/>
      <c r="V27" s="91">
        <v>5</v>
      </c>
      <c r="W27" s="118">
        <v>15</v>
      </c>
      <c r="X27" s="91">
        <v>33</v>
      </c>
      <c r="Y27" s="118"/>
      <c r="Z27" s="91"/>
      <c r="AA27" s="87"/>
      <c r="AB27" s="159">
        <f t="shared" si="0"/>
        <v>9.48</v>
      </c>
    </row>
    <row r="28" spans="1:28" ht="12.75" customHeight="1">
      <c r="A28" s="103" t="s">
        <v>283</v>
      </c>
      <c r="B28" s="91"/>
      <c r="C28" s="118"/>
      <c r="D28" s="91"/>
      <c r="E28" s="118"/>
      <c r="F28" s="91"/>
      <c r="G28" s="118"/>
      <c r="H28" s="91"/>
      <c r="I28" s="118"/>
      <c r="J28" s="91"/>
      <c r="K28" s="118"/>
      <c r="L28" s="91"/>
      <c r="M28" s="118"/>
      <c r="N28" s="91"/>
      <c r="O28" s="118"/>
      <c r="P28" s="91"/>
      <c r="Q28" s="118"/>
      <c r="R28" s="91"/>
      <c r="S28" s="118"/>
      <c r="T28" s="91"/>
      <c r="U28" s="118"/>
      <c r="V28" s="91"/>
      <c r="W28" s="118"/>
      <c r="X28" s="91"/>
      <c r="Y28" s="118"/>
      <c r="Z28" s="91"/>
      <c r="AA28" s="87"/>
      <c r="AB28" s="159">
        <f t="shared" si="0"/>
        <v>0</v>
      </c>
    </row>
    <row r="29" spans="1:28" ht="12.75" customHeight="1">
      <c r="A29" s="103" t="s">
        <v>179</v>
      </c>
      <c r="B29" s="91">
        <v>1</v>
      </c>
      <c r="C29" s="118"/>
      <c r="D29" s="91"/>
      <c r="E29" s="118">
        <v>1</v>
      </c>
      <c r="F29" s="91"/>
      <c r="G29" s="118"/>
      <c r="H29" s="91"/>
      <c r="I29" s="118"/>
      <c r="J29" s="91"/>
      <c r="K29" s="118"/>
      <c r="L29" s="91"/>
      <c r="M29" s="118"/>
      <c r="N29" s="91"/>
      <c r="O29" s="118"/>
      <c r="P29" s="91"/>
      <c r="Q29" s="118"/>
      <c r="R29" s="91">
        <v>1</v>
      </c>
      <c r="S29" s="118">
        <v>1</v>
      </c>
      <c r="T29" s="91"/>
      <c r="U29" s="118"/>
      <c r="V29" s="91"/>
      <c r="W29" s="118"/>
      <c r="X29" s="91"/>
      <c r="Y29" s="118"/>
      <c r="Z29" s="91"/>
      <c r="AA29" s="87"/>
      <c r="AB29" s="159">
        <f t="shared" si="0"/>
        <v>0.16</v>
      </c>
    </row>
    <row r="30" spans="1:28" ht="12.75" customHeight="1">
      <c r="A30" s="103" t="s">
        <v>38</v>
      </c>
      <c r="B30" s="91"/>
      <c r="C30" s="118">
        <v>1</v>
      </c>
      <c r="D30" s="91"/>
      <c r="E30" s="118">
        <v>1</v>
      </c>
      <c r="F30" s="91">
        <v>50</v>
      </c>
      <c r="G30" s="118">
        <v>15</v>
      </c>
      <c r="H30" s="91">
        <v>65</v>
      </c>
      <c r="I30" s="118">
        <v>70</v>
      </c>
      <c r="J30" s="91">
        <v>1</v>
      </c>
      <c r="K30" s="118">
        <v>55</v>
      </c>
      <c r="L30" s="91">
        <v>50</v>
      </c>
      <c r="M30" s="118">
        <v>45</v>
      </c>
      <c r="N30" s="91">
        <v>90</v>
      </c>
      <c r="O30" s="118">
        <v>45</v>
      </c>
      <c r="P30" s="91">
        <v>20</v>
      </c>
      <c r="Q30" s="118">
        <v>3</v>
      </c>
      <c r="R30" s="91"/>
      <c r="S30" s="118">
        <v>5</v>
      </c>
      <c r="T30" s="91"/>
      <c r="U30" s="118"/>
      <c r="V30" s="91"/>
      <c r="W30" s="118"/>
      <c r="X30" s="91"/>
      <c r="Y30" s="118"/>
      <c r="Z30" s="91"/>
      <c r="AA30" s="87"/>
      <c r="AB30" s="159">
        <f t="shared" si="0"/>
        <v>20.64</v>
      </c>
    </row>
    <row r="31" spans="1:28" s="116" customFormat="1" ht="12.75" customHeight="1">
      <c r="A31" s="104" t="s">
        <v>265</v>
      </c>
      <c r="B31" s="168"/>
      <c r="C31" s="167"/>
      <c r="D31" s="168"/>
      <c r="E31" s="167"/>
      <c r="F31" s="168"/>
      <c r="G31" s="167"/>
      <c r="H31" s="168"/>
      <c r="I31" s="167"/>
      <c r="J31" s="168"/>
      <c r="K31" s="167"/>
      <c r="L31" s="168"/>
      <c r="M31" s="167"/>
      <c r="N31" s="168"/>
      <c r="O31" s="167"/>
      <c r="P31" s="168"/>
      <c r="Q31" s="167"/>
      <c r="R31" s="168">
        <v>1</v>
      </c>
      <c r="S31" s="167"/>
      <c r="T31" s="168"/>
      <c r="U31" s="167"/>
      <c r="V31" s="168"/>
      <c r="W31" s="167"/>
      <c r="X31" s="168">
        <v>10</v>
      </c>
      <c r="Y31" s="167"/>
      <c r="Z31" s="168"/>
      <c r="AA31" s="166"/>
      <c r="AB31" s="116">
        <f t="shared" si="0"/>
        <v>0.44</v>
      </c>
    </row>
    <row r="32" spans="1:28" s="116" customFormat="1" ht="12.75" customHeight="1">
      <c r="A32" s="89" t="s">
        <v>10</v>
      </c>
      <c r="B32" s="168"/>
      <c r="C32" s="167"/>
      <c r="D32" s="168"/>
      <c r="E32" s="167"/>
      <c r="F32" s="168"/>
      <c r="G32" s="167"/>
      <c r="H32" s="168"/>
      <c r="I32" s="167"/>
      <c r="J32" s="168"/>
      <c r="K32" s="167"/>
      <c r="L32" s="168"/>
      <c r="M32" s="167"/>
      <c r="N32" s="168"/>
      <c r="O32" s="167"/>
      <c r="P32" s="168"/>
      <c r="Q32" s="167"/>
      <c r="R32" s="168"/>
      <c r="S32" s="167"/>
      <c r="T32" s="168"/>
      <c r="U32" s="167"/>
      <c r="V32" s="168"/>
      <c r="W32" s="167"/>
      <c r="X32" s="168">
        <v>3</v>
      </c>
      <c r="Y32" s="167">
        <v>10</v>
      </c>
      <c r="Z32" s="168"/>
      <c r="AA32" s="166"/>
      <c r="AB32" s="116">
        <f t="shared" si="0"/>
        <v>0.52</v>
      </c>
    </row>
    <row r="33" spans="1:30" ht="12.75" customHeight="1">
      <c r="A33" s="86" t="s">
        <v>313</v>
      </c>
      <c r="B33" s="91"/>
      <c r="C33" s="118"/>
      <c r="D33" s="91"/>
      <c r="E33" s="118"/>
      <c r="F33" s="91">
        <v>3</v>
      </c>
      <c r="G33" s="118">
        <v>5</v>
      </c>
      <c r="H33" s="91">
        <v>3</v>
      </c>
      <c r="I33" s="118">
        <v>1</v>
      </c>
      <c r="J33" s="91">
        <v>5</v>
      </c>
      <c r="K33" s="118"/>
      <c r="L33" s="91"/>
      <c r="M33" s="118"/>
      <c r="N33" s="91"/>
      <c r="O33" s="118">
        <v>3</v>
      </c>
      <c r="P33" s="91">
        <v>1</v>
      </c>
      <c r="Q33" s="118">
        <v>1</v>
      </c>
      <c r="R33" s="91">
        <v>1</v>
      </c>
      <c r="S33" s="118"/>
      <c r="T33" s="91"/>
      <c r="U33" s="118"/>
      <c r="V33" s="91"/>
      <c r="W33" s="118"/>
      <c r="X33" s="91"/>
      <c r="Y33" s="118"/>
      <c r="Z33" s="91"/>
      <c r="AA33" s="87"/>
      <c r="AB33" s="159">
        <f t="shared" si="0"/>
        <v>0.92</v>
      </c>
    </row>
    <row r="34" spans="1:30" ht="12.75" customHeight="1">
      <c r="A34" s="103" t="s">
        <v>87</v>
      </c>
      <c r="B34" s="91"/>
      <c r="C34" s="118"/>
      <c r="D34" s="91"/>
      <c r="E34" s="118"/>
      <c r="F34" s="91"/>
      <c r="G34" s="118"/>
      <c r="H34" s="91"/>
      <c r="I34" s="118"/>
      <c r="J34" s="91"/>
      <c r="K34" s="118"/>
      <c r="L34" s="91"/>
      <c r="M34" s="118"/>
      <c r="N34" s="91"/>
      <c r="O34" s="118"/>
      <c r="P34" s="91"/>
      <c r="Q34" s="118"/>
      <c r="R34" s="91"/>
      <c r="S34" s="118"/>
      <c r="T34" s="91"/>
      <c r="U34" s="118"/>
      <c r="V34" s="91"/>
      <c r="W34" s="118"/>
      <c r="X34" s="91"/>
      <c r="Y34" s="118"/>
      <c r="Z34" s="91"/>
      <c r="AA34" s="87"/>
      <c r="AB34" s="159">
        <f t="shared" si="0"/>
        <v>0</v>
      </c>
    </row>
    <row r="35" spans="1:30" ht="12.75" customHeight="1">
      <c r="A35" s="103" t="s">
        <v>46</v>
      </c>
      <c r="B35" s="91"/>
      <c r="C35" s="118"/>
      <c r="D35" s="91"/>
      <c r="E35" s="118"/>
      <c r="F35" s="91">
        <v>1</v>
      </c>
      <c r="G35" s="118"/>
      <c r="H35" s="91">
        <v>3</v>
      </c>
      <c r="I35" s="118">
        <v>1</v>
      </c>
      <c r="J35" s="91">
        <v>1</v>
      </c>
      <c r="K35" s="118">
        <v>1</v>
      </c>
      <c r="L35" s="91">
        <v>1</v>
      </c>
      <c r="M35" s="118"/>
      <c r="N35" s="91">
        <v>1</v>
      </c>
      <c r="O35" s="118"/>
      <c r="P35" s="91"/>
      <c r="Q35" s="118"/>
      <c r="R35" s="91"/>
      <c r="S35" s="118"/>
      <c r="T35" s="91"/>
      <c r="U35" s="118"/>
      <c r="V35" s="91"/>
      <c r="W35" s="118"/>
      <c r="X35" s="91"/>
      <c r="Y35" s="118"/>
      <c r="Z35" s="91"/>
      <c r="AA35" s="87"/>
      <c r="AB35" s="159">
        <f t="shared" si="0"/>
        <v>0.36</v>
      </c>
    </row>
    <row r="36" spans="1:30" s="116" customFormat="1" ht="12.75" customHeight="1">
      <c r="A36" s="119" t="s">
        <v>285</v>
      </c>
      <c r="B36" s="168"/>
      <c r="C36" s="167"/>
      <c r="D36" s="168"/>
      <c r="E36" s="167"/>
      <c r="F36" s="168"/>
      <c r="G36" s="167"/>
      <c r="H36" s="168"/>
      <c r="I36" s="167"/>
      <c r="J36" s="168"/>
      <c r="K36" s="167"/>
      <c r="L36" s="168"/>
      <c r="M36" s="167"/>
      <c r="N36" s="168"/>
      <c r="O36" s="167"/>
      <c r="P36" s="168"/>
      <c r="Q36" s="167"/>
      <c r="R36" s="168"/>
      <c r="S36" s="167">
        <v>1</v>
      </c>
      <c r="T36" s="168"/>
      <c r="U36" s="167"/>
      <c r="V36" s="168"/>
      <c r="W36" s="167"/>
      <c r="X36" s="168"/>
      <c r="Y36" s="167"/>
      <c r="Z36" s="168"/>
      <c r="AA36" s="166"/>
      <c r="AB36" s="116">
        <f t="shared" si="0"/>
        <v>0.04</v>
      </c>
    </row>
    <row r="37" spans="1:30" ht="12.75" customHeight="1">
      <c r="A37" s="120" t="s">
        <v>83</v>
      </c>
      <c r="B37" s="91"/>
      <c r="C37" s="118"/>
      <c r="D37" s="91"/>
      <c r="E37" s="118"/>
      <c r="F37" s="91"/>
      <c r="G37" s="118"/>
      <c r="H37" s="91"/>
      <c r="I37" s="118"/>
      <c r="J37" s="91"/>
      <c r="K37" s="118"/>
      <c r="L37" s="91"/>
      <c r="M37" s="118"/>
      <c r="N37" s="91"/>
      <c r="O37" s="118"/>
      <c r="P37" s="91"/>
      <c r="Q37" s="118"/>
      <c r="R37" s="91"/>
      <c r="S37" s="118"/>
      <c r="T37" s="91"/>
      <c r="U37" s="118"/>
      <c r="V37" s="91">
        <v>2</v>
      </c>
      <c r="W37" s="118"/>
      <c r="X37" s="91"/>
      <c r="Y37" s="118"/>
      <c r="Z37" s="91"/>
      <c r="AA37" s="87"/>
      <c r="AB37" s="159">
        <f t="shared" si="0"/>
        <v>0.08</v>
      </c>
    </row>
    <row r="38" spans="1:30" ht="12.75" customHeight="1">
      <c r="A38" s="86" t="s">
        <v>63</v>
      </c>
      <c r="B38" s="91"/>
      <c r="C38" s="118"/>
      <c r="D38" s="91"/>
      <c r="E38" s="118"/>
      <c r="F38" s="91"/>
      <c r="G38" s="118"/>
      <c r="H38" s="91"/>
      <c r="I38" s="118"/>
      <c r="J38" s="91"/>
      <c r="K38" s="118"/>
      <c r="L38" s="91"/>
      <c r="M38" s="118"/>
      <c r="N38" s="91"/>
      <c r="O38" s="118"/>
      <c r="P38" s="91"/>
      <c r="Q38" s="118"/>
      <c r="R38" s="91"/>
      <c r="S38" s="118"/>
      <c r="T38" s="91"/>
      <c r="U38" s="118"/>
      <c r="V38" s="91"/>
      <c r="W38" s="118"/>
      <c r="X38" s="91"/>
      <c r="Y38" s="118"/>
      <c r="Z38" s="91"/>
      <c r="AA38" s="87"/>
      <c r="AB38" s="159">
        <f t="shared" si="0"/>
        <v>0</v>
      </c>
    </row>
    <row r="39" spans="1:30" ht="12.75" customHeight="1">
      <c r="A39" s="108" t="s">
        <v>287</v>
      </c>
      <c r="B39" s="91"/>
      <c r="C39" s="118"/>
      <c r="D39" s="91"/>
      <c r="E39" s="118"/>
      <c r="F39" s="91"/>
      <c r="G39" s="118"/>
      <c r="H39" s="91"/>
      <c r="I39" s="118"/>
      <c r="J39" s="91"/>
      <c r="K39" s="118"/>
      <c r="L39" s="91"/>
      <c r="M39" s="118"/>
      <c r="N39" s="91"/>
      <c r="O39" s="118"/>
      <c r="P39" s="91"/>
      <c r="Q39" s="118">
        <v>3</v>
      </c>
      <c r="R39" s="91">
        <v>3</v>
      </c>
      <c r="S39" s="118">
        <v>15</v>
      </c>
      <c r="T39" s="91">
        <v>1</v>
      </c>
      <c r="U39" s="118">
        <v>1</v>
      </c>
      <c r="V39" s="91">
        <v>25</v>
      </c>
      <c r="W39" s="118"/>
      <c r="X39" s="91"/>
      <c r="Y39" s="118"/>
      <c r="Z39" s="91"/>
      <c r="AA39" s="87"/>
      <c r="AB39" s="159">
        <f t="shared" si="0"/>
        <v>1.92</v>
      </c>
    </row>
    <row r="40" spans="1:30" s="116" customFormat="1" ht="12.75" customHeight="1">
      <c r="A40" s="104" t="s">
        <v>22</v>
      </c>
      <c r="B40" s="168"/>
      <c r="C40" s="167"/>
      <c r="D40" s="168"/>
      <c r="E40" s="167"/>
      <c r="F40" s="168"/>
      <c r="G40" s="167"/>
      <c r="H40" s="168"/>
      <c r="I40" s="167"/>
      <c r="J40" s="168"/>
      <c r="K40" s="167"/>
      <c r="L40" s="168"/>
      <c r="M40" s="167"/>
      <c r="N40" s="168"/>
      <c r="O40" s="167"/>
      <c r="P40" s="168"/>
      <c r="Q40" s="167"/>
      <c r="R40" s="168"/>
      <c r="S40" s="167"/>
      <c r="T40" s="168"/>
      <c r="U40" s="167"/>
      <c r="V40" s="168"/>
      <c r="W40" s="167"/>
      <c r="X40" s="168"/>
      <c r="Y40" s="167"/>
      <c r="Z40" s="168"/>
      <c r="AA40" s="166"/>
      <c r="AB40" s="116">
        <f t="shared" si="0"/>
        <v>0</v>
      </c>
    </row>
    <row r="41" spans="1:30" ht="12.75" customHeight="1">
      <c r="A41" s="103" t="s">
        <v>289</v>
      </c>
      <c r="B41" s="91"/>
      <c r="C41" s="118"/>
      <c r="D41" s="91">
        <v>25</v>
      </c>
      <c r="E41" s="118"/>
      <c r="F41" s="91"/>
      <c r="G41" s="118">
        <v>5</v>
      </c>
      <c r="H41" s="91"/>
      <c r="I41" s="118"/>
      <c r="J41" s="91"/>
      <c r="K41" s="118"/>
      <c r="L41" s="91"/>
      <c r="M41" s="118"/>
      <c r="N41" s="91"/>
      <c r="O41" s="118"/>
      <c r="P41" s="91"/>
      <c r="Q41" s="118"/>
      <c r="R41" s="91"/>
      <c r="S41" s="118"/>
      <c r="T41" s="91"/>
      <c r="U41" s="118"/>
      <c r="V41" s="91"/>
      <c r="W41" s="118"/>
      <c r="X41" s="91"/>
      <c r="Y41" s="118"/>
      <c r="Z41" s="91"/>
      <c r="AA41" s="87"/>
      <c r="AB41" s="159">
        <f t="shared" si="0"/>
        <v>1.2</v>
      </c>
      <c r="AD41" s="116"/>
    </row>
    <row r="42" spans="1:30" ht="12.75" customHeight="1">
      <c r="A42" s="86"/>
      <c r="B42" s="91"/>
      <c r="C42" s="118"/>
      <c r="D42" s="91"/>
      <c r="E42" s="118"/>
      <c r="F42" s="91"/>
      <c r="G42" s="118"/>
      <c r="H42" s="91"/>
      <c r="I42" s="118"/>
      <c r="J42" s="91"/>
      <c r="K42" s="118"/>
      <c r="L42" s="91"/>
      <c r="M42" s="118"/>
      <c r="N42" s="91"/>
      <c r="O42" s="118"/>
      <c r="P42" s="91"/>
      <c r="Q42" s="118"/>
      <c r="R42" s="91"/>
      <c r="S42" s="118"/>
      <c r="T42" s="91"/>
      <c r="U42" s="118"/>
      <c r="V42" s="91"/>
      <c r="W42" s="118"/>
      <c r="X42" s="91"/>
      <c r="Y42" s="118"/>
      <c r="Z42" s="91"/>
      <c r="AA42" s="87"/>
    </row>
    <row r="43" spans="1:30" ht="12.75" customHeight="1">
      <c r="A43" s="86"/>
      <c r="B43" s="91"/>
      <c r="C43" s="118"/>
      <c r="D43" s="91"/>
      <c r="E43" s="118"/>
      <c r="F43" s="91"/>
      <c r="G43" s="118"/>
      <c r="H43" s="91"/>
      <c r="I43" s="118"/>
      <c r="J43" s="91"/>
      <c r="K43" s="118"/>
      <c r="L43" s="91"/>
      <c r="M43" s="118"/>
      <c r="N43" s="91"/>
      <c r="O43" s="118"/>
      <c r="P43" s="91"/>
      <c r="Q43" s="118"/>
      <c r="R43" s="91"/>
      <c r="S43" s="118"/>
      <c r="T43" s="91"/>
      <c r="U43" s="118"/>
      <c r="V43" s="91"/>
      <c r="W43" s="118"/>
      <c r="X43" s="91"/>
      <c r="Y43" s="118"/>
      <c r="Z43" s="91"/>
      <c r="AA43" s="87"/>
    </row>
    <row r="44" spans="1:30" ht="12.75" customHeight="1">
      <c r="A44" s="91" t="s">
        <v>90</v>
      </c>
      <c r="B44" s="91">
        <v>2</v>
      </c>
      <c r="C44" s="118">
        <v>1</v>
      </c>
      <c r="D44" s="91">
        <v>40</v>
      </c>
      <c r="E44" s="118"/>
      <c r="F44" s="91">
        <v>12</v>
      </c>
      <c r="G44" s="118">
        <v>5</v>
      </c>
      <c r="H44" s="91">
        <v>5</v>
      </c>
      <c r="I44" s="118">
        <v>7</v>
      </c>
      <c r="J44" s="91">
        <v>8</v>
      </c>
      <c r="K44" s="118">
        <v>5</v>
      </c>
      <c r="L44" s="91">
        <v>10</v>
      </c>
      <c r="M44" s="118">
        <v>8</v>
      </c>
      <c r="N44" s="91">
        <v>5</v>
      </c>
      <c r="O44" s="118">
        <v>3</v>
      </c>
      <c r="P44" s="91">
        <v>5</v>
      </c>
      <c r="Q44" s="118">
        <v>3</v>
      </c>
      <c r="R44" s="91">
        <v>2</v>
      </c>
      <c r="S44" s="118">
        <v>10</v>
      </c>
      <c r="T44" s="91">
        <v>15</v>
      </c>
      <c r="U44" s="118">
        <v>5</v>
      </c>
      <c r="V44" s="91">
        <v>5</v>
      </c>
      <c r="W44" s="118">
        <v>2</v>
      </c>
      <c r="X44" s="91">
        <v>12</v>
      </c>
      <c r="Y44" s="118">
        <v>25</v>
      </c>
      <c r="Z44" s="91"/>
      <c r="AA44" s="87"/>
    </row>
    <row r="45" spans="1:30" ht="12.75" customHeight="1">
      <c r="A45" s="91" t="s">
        <v>67</v>
      </c>
      <c r="B45" s="91"/>
      <c r="C45" s="118"/>
      <c r="D45" s="91"/>
      <c r="E45" s="118"/>
      <c r="F45" s="91"/>
      <c r="G45" s="118"/>
      <c r="H45" s="91"/>
      <c r="I45" s="118"/>
      <c r="J45" s="91"/>
      <c r="K45" s="118"/>
      <c r="L45" s="91"/>
      <c r="M45" s="118"/>
      <c r="N45" s="91"/>
      <c r="O45" s="118"/>
      <c r="P45" s="91"/>
      <c r="Q45" s="118"/>
      <c r="R45" s="91"/>
      <c r="S45" s="118"/>
      <c r="T45" s="91"/>
      <c r="U45" s="118"/>
      <c r="V45" s="91"/>
      <c r="W45" s="118"/>
      <c r="X45" s="91"/>
      <c r="Y45" s="118"/>
      <c r="Z45" s="91"/>
      <c r="AA45" s="87"/>
    </row>
    <row r="46" spans="1:30" ht="12.75" customHeight="1">
      <c r="A46" s="91" t="s">
        <v>341</v>
      </c>
      <c r="B46" s="91">
        <v>85</v>
      </c>
      <c r="C46" s="118">
        <v>50</v>
      </c>
      <c r="D46" s="91"/>
      <c r="E46" s="118">
        <v>5</v>
      </c>
      <c r="F46" s="91"/>
      <c r="G46" s="118"/>
      <c r="H46" s="91"/>
      <c r="I46" s="118"/>
      <c r="J46" s="91"/>
      <c r="K46" s="118"/>
      <c r="L46" s="91"/>
      <c r="M46" s="118"/>
      <c r="N46" s="91"/>
      <c r="O46" s="118"/>
      <c r="P46" s="91"/>
      <c r="Q46" s="118"/>
      <c r="R46" s="91"/>
      <c r="S46" s="118"/>
      <c r="T46" s="91"/>
      <c r="U46" s="118"/>
      <c r="V46" s="91"/>
      <c r="W46" s="118"/>
      <c r="X46" s="91"/>
      <c r="Y46" s="118"/>
      <c r="Z46" s="91"/>
      <c r="AA46" s="87"/>
    </row>
    <row r="47" spans="1:30" ht="12.75" customHeight="1">
      <c r="A47" s="91" t="s">
        <v>270</v>
      </c>
      <c r="B47" s="91"/>
      <c r="C47" s="118">
        <v>30</v>
      </c>
      <c r="D47" s="91">
        <v>10</v>
      </c>
      <c r="E47" s="118">
        <v>10</v>
      </c>
      <c r="F47" s="91">
        <v>5</v>
      </c>
      <c r="G47" s="118">
        <v>25</v>
      </c>
      <c r="H47" s="91">
        <v>36</v>
      </c>
      <c r="I47" s="118">
        <v>13</v>
      </c>
      <c r="J47" s="91">
        <v>5</v>
      </c>
      <c r="K47" s="118">
        <v>10</v>
      </c>
      <c r="L47" s="91">
        <v>5</v>
      </c>
      <c r="M47" s="118">
        <v>7</v>
      </c>
      <c r="N47" s="91">
        <v>3</v>
      </c>
      <c r="O47" s="118">
        <v>5</v>
      </c>
      <c r="P47" s="91">
        <v>10</v>
      </c>
      <c r="Q47" s="118">
        <v>1</v>
      </c>
      <c r="R47" s="91">
        <v>3</v>
      </c>
      <c r="S47" s="118">
        <v>10</v>
      </c>
      <c r="T47" s="91">
        <v>10</v>
      </c>
      <c r="U47" s="118">
        <v>7</v>
      </c>
      <c r="V47" s="91">
        <v>5</v>
      </c>
      <c r="W47" s="118">
        <v>15</v>
      </c>
      <c r="X47" s="91">
        <v>10</v>
      </c>
      <c r="Y47" s="118">
        <v>10</v>
      </c>
      <c r="Z47" s="91"/>
      <c r="AA47" s="87"/>
    </row>
    <row r="48" spans="1:30" ht="12.75" customHeight="1">
      <c r="A48" s="92" t="s">
        <v>49</v>
      </c>
      <c r="B48" s="91"/>
      <c r="C48" s="118"/>
      <c r="D48" s="91"/>
      <c r="E48" s="118"/>
      <c r="F48" s="91"/>
      <c r="G48" s="118"/>
      <c r="H48" s="91"/>
      <c r="I48" s="118"/>
      <c r="J48" s="91"/>
      <c r="K48" s="118"/>
      <c r="L48" s="91"/>
      <c r="M48" s="118"/>
      <c r="N48" s="91"/>
      <c r="O48" s="118"/>
      <c r="P48" s="91"/>
      <c r="Q48" s="118"/>
      <c r="R48" s="91"/>
      <c r="S48" s="118"/>
      <c r="T48" s="91"/>
      <c r="U48" s="118"/>
      <c r="V48" s="91"/>
      <c r="W48" s="118"/>
      <c r="X48" s="91"/>
      <c r="Y48" s="118"/>
      <c r="Z48" s="91"/>
      <c r="AA48" s="87"/>
    </row>
    <row r="49" spans="1:29" ht="12.75" customHeight="1">
      <c r="A49" s="93"/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76" t="s">
        <v>242</v>
      </c>
      <c r="AC49" s="76" t="s">
        <v>139</v>
      </c>
    </row>
    <row r="50" spans="1:29" ht="12.75" customHeight="1">
      <c r="A50" s="76" t="s">
        <v>96</v>
      </c>
      <c r="B50" s="76">
        <f t="shared" ref="B50:Z50" si="1">SUM(B5:B41)</f>
        <v>35</v>
      </c>
      <c r="C50" s="76">
        <f t="shared" si="1"/>
        <v>24</v>
      </c>
      <c r="D50" s="76">
        <f t="shared" si="1"/>
        <v>74</v>
      </c>
      <c r="E50" s="76">
        <f t="shared" si="1"/>
        <v>91</v>
      </c>
      <c r="F50" s="76">
        <f t="shared" si="1"/>
        <v>78</v>
      </c>
      <c r="G50" s="76">
        <f t="shared" si="1"/>
        <v>43</v>
      </c>
      <c r="H50" s="76">
        <f t="shared" si="1"/>
        <v>81</v>
      </c>
      <c r="I50" s="76">
        <f t="shared" si="1"/>
        <v>83</v>
      </c>
      <c r="J50" s="76">
        <f t="shared" si="1"/>
        <v>75</v>
      </c>
      <c r="K50" s="76">
        <f t="shared" si="1"/>
        <v>66</v>
      </c>
      <c r="L50" s="76">
        <f t="shared" si="1"/>
        <v>63</v>
      </c>
      <c r="M50" s="76">
        <f t="shared" si="1"/>
        <v>61</v>
      </c>
      <c r="N50" s="76">
        <f t="shared" si="1"/>
        <v>97</v>
      </c>
      <c r="O50" s="76">
        <f t="shared" si="1"/>
        <v>57</v>
      </c>
      <c r="P50" s="76">
        <f t="shared" si="1"/>
        <v>85</v>
      </c>
      <c r="Q50" s="76">
        <f t="shared" si="1"/>
        <v>64</v>
      </c>
      <c r="R50" s="76">
        <f t="shared" si="1"/>
        <v>80</v>
      </c>
      <c r="S50" s="76">
        <f t="shared" si="1"/>
        <v>37</v>
      </c>
      <c r="T50" s="76">
        <f t="shared" si="1"/>
        <v>80</v>
      </c>
      <c r="U50" s="76">
        <f t="shared" si="1"/>
        <v>102</v>
      </c>
      <c r="V50" s="76">
        <f t="shared" si="1"/>
        <v>44</v>
      </c>
      <c r="W50" s="76">
        <f t="shared" si="1"/>
        <v>20</v>
      </c>
      <c r="X50" s="76">
        <f t="shared" si="1"/>
        <v>114</v>
      </c>
      <c r="Y50" s="76">
        <f t="shared" si="1"/>
        <v>55</v>
      </c>
      <c r="Z50" s="76">
        <f t="shared" si="1"/>
        <v>100</v>
      </c>
      <c r="AB50" s="76">
        <f>AVERAGE(B50:Z50)</f>
        <v>68.36</v>
      </c>
      <c r="AC50" s="76">
        <f>STDEV(B50:Z50)/5</f>
        <v>4.9486967981479726</v>
      </c>
    </row>
    <row r="51" spans="1:29" ht="12.75" customHeight="1">
      <c r="A51" s="76" t="s">
        <v>97</v>
      </c>
      <c r="B51" s="76">
        <f t="shared" ref="B51:Z51" si="2">SUM(B5:B12,B14,B16,B18:B22,B25:B30,B33:B35,B37:B39,B41)</f>
        <v>35</v>
      </c>
      <c r="C51" s="76">
        <f t="shared" si="2"/>
        <v>21</v>
      </c>
      <c r="D51" s="76">
        <f t="shared" si="2"/>
        <v>70</v>
      </c>
      <c r="E51" s="76">
        <f t="shared" si="2"/>
        <v>88</v>
      </c>
      <c r="F51" s="76">
        <f t="shared" si="2"/>
        <v>68</v>
      </c>
      <c r="G51" s="76">
        <f t="shared" si="2"/>
        <v>36</v>
      </c>
      <c r="H51" s="76">
        <f t="shared" si="2"/>
        <v>77</v>
      </c>
      <c r="I51" s="76">
        <f t="shared" si="2"/>
        <v>81</v>
      </c>
      <c r="J51" s="76">
        <f t="shared" si="2"/>
        <v>73</v>
      </c>
      <c r="K51" s="76">
        <f t="shared" si="2"/>
        <v>64</v>
      </c>
      <c r="L51" s="76">
        <f t="shared" si="2"/>
        <v>60</v>
      </c>
      <c r="M51" s="76">
        <f t="shared" si="2"/>
        <v>55</v>
      </c>
      <c r="N51" s="76">
        <f t="shared" si="2"/>
        <v>96</v>
      </c>
      <c r="O51" s="76">
        <f t="shared" si="2"/>
        <v>54</v>
      </c>
      <c r="P51" s="76">
        <f t="shared" si="2"/>
        <v>84</v>
      </c>
      <c r="Q51" s="76">
        <f t="shared" si="2"/>
        <v>61</v>
      </c>
      <c r="R51" s="76">
        <f t="shared" si="2"/>
        <v>68</v>
      </c>
      <c r="S51" s="76">
        <f t="shared" si="2"/>
        <v>24</v>
      </c>
      <c r="T51" s="76">
        <f t="shared" si="2"/>
        <v>77</v>
      </c>
      <c r="U51" s="76">
        <f t="shared" si="2"/>
        <v>101</v>
      </c>
      <c r="V51" s="76">
        <f t="shared" si="2"/>
        <v>39</v>
      </c>
      <c r="W51" s="76">
        <f t="shared" si="2"/>
        <v>17</v>
      </c>
      <c r="X51" s="76">
        <f t="shared" si="2"/>
        <v>81</v>
      </c>
      <c r="Y51" s="76">
        <f t="shared" si="2"/>
        <v>0</v>
      </c>
      <c r="Z51" s="76">
        <f t="shared" si="2"/>
        <v>0</v>
      </c>
      <c r="AB51" s="76">
        <f>AVERAGE(B51:Z51)</f>
        <v>57.2</v>
      </c>
      <c r="AC51" s="76">
        <f>STDEV(B51:Z51)/5</f>
        <v>5.7131427428342807</v>
      </c>
    </row>
    <row r="52" spans="1:29" ht="12.75" customHeight="1">
      <c r="A52" s="76" t="s">
        <v>98</v>
      </c>
      <c r="B52" s="76">
        <f>SUM(B13,B15,B17,B23:B24,B31:B32,B36,B40)</f>
        <v>0</v>
      </c>
      <c r="C52" s="76">
        <f t="shared" ref="C52:Z52" si="3">SUM(C13,C15,C17,C23:C24,C31:C32,C36,C40)</f>
        <v>3</v>
      </c>
      <c r="D52" s="76">
        <f t="shared" si="3"/>
        <v>4</v>
      </c>
      <c r="E52" s="76">
        <f t="shared" si="3"/>
        <v>3</v>
      </c>
      <c r="F52" s="76">
        <f t="shared" si="3"/>
        <v>10</v>
      </c>
      <c r="G52" s="76">
        <f t="shared" si="3"/>
        <v>7</v>
      </c>
      <c r="H52" s="76">
        <f t="shared" si="3"/>
        <v>4</v>
      </c>
      <c r="I52" s="76">
        <f t="shared" si="3"/>
        <v>2</v>
      </c>
      <c r="J52" s="76">
        <f t="shared" si="3"/>
        <v>2</v>
      </c>
      <c r="K52" s="76">
        <f t="shared" si="3"/>
        <v>2</v>
      </c>
      <c r="L52" s="76">
        <f t="shared" si="3"/>
        <v>3</v>
      </c>
      <c r="M52" s="76">
        <f t="shared" si="3"/>
        <v>6</v>
      </c>
      <c r="N52" s="76">
        <f t="shared" si="3"/>
        <v>1</v>
      </c>
      <c r="O52" s="76">
        <f t="shared" si="3"/>
        <v>3</v>
      </c>
      <c r="P52" s="76">
        <f t="shared" si="3"/>
        <v>1</v>
      </c>
      <c r="Q52" s="76">
        <f t="shared" si="3"/>
        <v>3</v>
      </c>
      <c r="R52" s="76">
        <f t="shared" si="3"/>
        <v>12</v>
      </c>
      <c r="S52" s="76">
        <f t="shared" si="3"/>
        <v>13</v>
      </c>
      <c r="T52" s="76">
        <f t="shared" si="3"/>
        <v>3</v>
      </c>
      <c r="U52" s="76">
        <f t="shared" si="3"/>
        <v>1</v>
      </c>
      <c r="V52" s="76">
        <f t="shared" si="3"/>
        <v>5</v>
      </c>
      <c r="W52" s="76">
        <f t="shared" si="3"/>
        <v>3</v>
      </c>
      <c r="X52" s="76">
        <f t="shared" si="3"/>
        <v>33</v>
      </c>
      <c r="Y52" s="76">
        <f t="shared" si="3"/>
        <v>55</v>
      </c>
      <c r="Z52" s="76">
        <f t="shared" si="3"/>
        <v>100</v>
      </c>
      <c r="AB52" s="76">
        <f>AVERAGE(B52:Z52)</f>
        <v>11.16</v>
      </c>
      <c r="AC52" s="76">
        <f>STDEV(B52:Z52)/5</f>
        <v>4.4032866512791706</v>
      </c>
    </row>
    <row r="53" spans="1:29" ht="12.75" customHeight="1">
      <c r="A53" s="76" t="s">
        <v>99</v>
      </c>
      <c r="B53" s="76">
        <f>SUM(B44:B48)</f>
        <v>87</v>
      </c>
      <c r="C53" s="76">
        <f t="shared" ref="C53:Z53" si="4">SUM(C44:C48)</f>
        <v>81</v>
      </c>
      <c r="D53" s="76">
        <f t="shared" si="4"/>
        <v>50</v>
      </c>
      <c r="E53" s="76">
        <f t="shared" si="4"/>
        <v>15</v>
      </c>
      <c r="F53" s="76">
        <f t="shared" si="4"/>
        <v>17</v>
      </c>
      <c r="G53" s="76">
        <f t="shared" si="4"/>
        <v>30</v>
      </c>
      <c r="H53" s="76">
        <f t="shared" si="4"/>
        <v>41</v>
      </c>
      <c r="I53" s="76">
        <f>SUM(I44:I48)</f>
        <v>20</v>
      </c>
      <c r="J53" s="76">
        <f t="shared" si="4"/>
        <v>13</v>
      </c>
      <c r="K53" s="76">
        <f t="shared" si="4"/>
        <v>15</v>
      </c>
      <c r="L53" s="76">
        <f t="shared" si="4"/>
        <v>15</v>
      </c>
      <c r="M53" s="76">
        <f t="shared" si="4"/>
        <v>15</v>
      </c>
      <c r="N53" s="76">
        <f t="shared" si="4"/>
        <v>8</v>
      </c>
      <c r="O53" s="76">
        <f t="shared" si="4"/>
        <v>8</v>
      </c>
      <c r="P53" s="76">
        <f t="shared" si="4"/>
        <v>15</v>
      </c>
      <c r="Q53" s="76">
        <f t="shared" si="4"/>
        <v>4</v>
      </c>
      <c r="R53" s="76">
        <f t="shared" si="4"/>
        <v>5</v>
      </c>
      <c r="S53" s="76">
        <f t="shared" si="4"/>
        <v>20</v>
      </c>
      <c r="T53" s="76">
        <f t="shared" si="4"/>
        <v>25</v>
      </c>
      <c r="U53" s="76">
        <f t="shared" si="4"/>
        <v>12</v>
      </c>
      <c r="V53" s="76">
        <f t="shared" si="4"/>
        <v>10</v>
      </c>
      <c r="W53" s="76">
        <f t="shared" si="4"/>
        <v>17</v>
      </c>
      <c r="X53" s="76">
        <f t="shared" si="4"/>
        <v>22</v>
      </c>
      <c r="Y53" s="76">
        <f t="shared" si="4"/>
        <v>35</v>
      </c>
      <c r="Z53" s="76">
        <f t="shared" si="4"/>
        <v>0</v>
      </c>
      <c r="AB53" s="76">
        <f>AVERAGE(B53:Z53)</f>
        <v>23.2</v>
      </c>
      <c r="AC53" s="76">
        <f>STDEV(B53:Z53)/5</f>
        <v>4.3154760262725747</v>
      </c>
    </row>
    <row r="54" spans="1:29" s="116" customFormat="1">
      <c r="A54" s="116" t="s">
        <v>342</v>
      </c>
      <c r="B54" s="116">
        <f>SUM(B50+B53)</f>
        <v>122</v>
      </c>
      <c r="C54" s="116">
        <f t="shared" ref="C54:Z54" si="5">SUM(C50+C53)</f>
        <v>105</v>
      </c>
      <c r="D54" s="116">
        <f t="shared" si="5"/>
        <v>124</v>
      </c>
      <c r="E54" s="116">
        <f t="shared" si="5"/>
        <v>106</v>
      </c>
      <c r="F54" s="116">
        <f t="shared" si="5"/>
        <v>95</v>
      </c>
      <c r="G54" s="116">
        <f t="shared" si="5"/>
        <v>73</v>
      </c>
      <c r="H54" s="116">
        <f t="shared" si="5"/>
        <v>122</v>
      </c>
      <c r="I54" s="116">
        <f t="shared" si="5"/>
        <v>103</v>
      </c>
      <c r="J54" s="116">
        <f t="shared" si="5"/>
        <v>88</v>
      </c>
      <c r="K54" s="116">
        <f t="shared" si="5"/>
        <v>81</v>
      </c>
      <c r="L54" s="116">
        <f t="shared" si="5"/>
        <v>78</v>
      </c>
      <c r="M54" s="116">
        <f t="shared" si="5"/>
        <v>76</v>
      </c>
      <c r="N54" s="116">
        <f t="shared" si="5"/>
        <v>105</v>
      </c>
      <c r="O54" s="116">
        <f t="shared" si="5"/>
        <v>65</v>
      </c>
      <c r="P54" s="116">
        <f t="shared" si="5"/>
        <v>100</v>
      </c>
      <c r="Q54" s="116">
        <f t="shared" si="5"/>
        <v>68</v>
      </c>
      <c r="R54" s="116">
        <f t="shared" si="5"/>
        <v>85</v>
      </c>
      <c r="S54" s="116">
        <f t="shared" si="5"/>
        <v>57</v>
      </c>
      <c r="T54" s="116">
        <f t="shared" si="5"/>
        <v>105</v>
      </c>
      <c r="U54" s="116">
        <f t="shared" si="5"/>
        <v>114</v>
      </c>
      <c r="V54" s="116">
        <f t="shared" si="5"/>
        <v>54</v>
      </c>
      <c r="W54" s="116">
        <f t="shared" si="5"/>
        <v>37</v>
      </c>
      <c r="X54" s="116">
        <f t="shared" si="5"/>
        <v>136</v>
      </c>
      <c r="Y54" s="116">
        <f t="shared" si="5"/>
        <v>90</v>
      </c>
      <c r="Z54" s="116">
        <f t="shared" si="5"/>
        <v>100</v>
      </c>
      <c r="AB54" s="76">
        <f>AVERAGE(B54:Z54)</f>
        <v>91.56</v>
      </c>
      <c r="AC54" s="76">
        <f>STDEV(B54:Z54)/5</f>
        <v>4.8652098276093572</v>
      </c>
    </row>
  </sheetData>
  <mergeCells count="7">
    <mergeCell ref="B1:S1"/>
    <mergeCell ref="B2:D2"/>
    <mergeCell ref="E2:G2"/>
    <mergeCell ref="H2:J2"/>
    <mergeCell ref="K2:M2"/>
    <mergeCell ref="N2:P2"/>
    <mergeCell ref="Q2:S2"/>
  </mergeCells>
  <dataValidations count="2">
    <dataValidation type="list" allowBlank="1" sqref="A11" xr:uid="{00000000-0002-0000-0B00-000000000000}">
      <formula1>#REF!</formula1>
    </dataValidation>
    <dataValidation type="list" allowBlank="1" sqref="A38:A43 A12:A35 A5:A10" xr:uid="{00000000-0002-0000-0B00-000001000000}">
      <formula1>#REF!</formula1>
    </dataValidation>
  </dataValidations>
  <pageMargins left="0.7" right="0.7" top="0.75" bottom="0.75" header="0.3" footer="0.3"/>
</worksheet>
</file>

<file path=xl/worksheets/sheet1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48"/>
  <sheetViews>
    <sheetView topLeftCell="U1" workbookViewId="0">
      <selection activeCell="AC45" sqref="AC45"/>
    </sheetView>
  </sheetViews>
  <sheetFormatPr baseColWidth="10" defaultColWidth="15.1640625" defaultRowHeight="15"/>
  <cols>
    <col min="1" max="1" width="37" style="76" bestFit="1" customWidth="1"/>
    <col min="2" max="27" width="7.5" style="76" customWidth="1"/>
    <col min="28" max="16384" width="15.1640625" style="76"/>
  </cols>
  <sheetData>
    <row r="1" spans="1:27" ht="18" customHeight="1">
      <c r="A1" s="73" t="s">
        <v>253</v>
      </c>
      <c r="B1" s="188" t="s">
        <v>254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75"/>
      <c r="U1" s="75"/>
      <c r="V1" s="75"/>
      <c r="W1" s="75"/>
      <c r="X1" s="75"/>
      <c r="Y1" s="75"/>
      <c r="Z1" s="75"/>
      <c r="AA1" s="75"/>
    </row>
    <row r="2" spans="1:27" ht="12.75" customHeight="1">
      <c r="A2" s="77"/>
      <c r="B2" s="190" t="s">
        <v>343</v>
      </c>
      <c r="C2" s="191"/>
      <c r="D2" s="192"/>
      <c r="E2" s="193" t="s">
        <v>344</v>
      </c>
      <c r="F2" s="191"/>
      <c r="G2" s="192"/>
      <c r="H2" s="194" t="s">
        <v>257</v>
      </c>
      <c r="I2" s="191"/>
      <c r="J2" s="192"/>
      <c r="K2" s="194" t="s">
        <v>345</v>
      </c>
      <c r="L2" s="191"/>
      <c r="M2" s="192"/>
      <c r="N2" s="195" t="s">
        <v>346</v>
      </c>
      <c r="O2" s="191"/>
      <c r="P2" s="192"/>
      <c r="Q2" s="195" t="s">
        <v>347</v>
      </c>
      <c r="R2" s="191"/>
      <c r="S2" s="192"/>
      <c r="T2" s="77"/>
      <c r="U2" s="77"/>
      <c r="V2" s="77"/>
      <c r="W2" s="77"/>
      <c r="X2" s="77"/>
      <c r="Y2" s="77"/>
      <c r="Z2" s="77"/>
      <c r="AA2" s="77"/>
    </row>
    <row r="3" spans="1:27" ht="12.75" customHeight="1">
      <c r="A3" s="79"/>
      <c r="B3" s="113"/>
      <c r="C3" s="113"/>
      <c r="D3" s="113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5"/>
      <c r="U3" s="115"/>
      <c r="V3" s="115"/>
      <c r="W3" s="115"/>
      <c r="X3" s="115"/>
      <c r="Y3" s="115"/>
      <c r="Z3" s="115"/>
      <c r="AA3" s="77"/>
    </row>
    <row r="4" spans="1:27" ht="12.75" customHeight="1">
      <c r="A4" s="83" t="s">
        <v>261</v>
      </c>
      <c r="B4" s="84">
        <v>0</v>
      </c>
      <c r="C4" s="85">
        <v>3</v>
      </c>
      <c r="D4" s="84">
        <v>6</v>
      </c>
      <c r="E4" s="85">
        <v>9</v>
      </c>
      <c r="F4" s="84">
        <v>12</v>
      </c>
      <c r="G4" s="85">
        <v>15</v>
      </c>
      <c r="H4" s="84">
        <v>18</v>
      </c>
      <c r="I4" s="85">
        <v>21</v>
      </c>
      <c r="J4" s="84">
        <v>24</v>
      </c>
      <c r="K4" s="85">
        <v>27</v>
      </c>
      <c r="L4" s="84">
        <v>30</v>
      </c>
      <c r="M4" s="85">
        <v>33</v>
      </c>
      <c r="N4" s="84">
        <v>36</v>
      </c>
      <c r="O4" s="85">
        <v>39</v>
      </c>
      <c r="P4" s="84">
        <v>42</v>
      </c>
      <c r="Q4" s="85">
        <v>45</v>
      </c>
      <c r="R4" s="84">
        <v>48</v>
      </c>
      <c r="S4" s="85">
        <v>51</v>
      </c>
      <c r="T4" s="84">
        <v>54</v>
      </c>
      <c r="U4" s="85">
        <v>57</v>
      </c>
      <c r="V4" s="84">
        <v>60</v>
      </c>
      <c r="W4" s="85">
        <v>63</v>
      </c>
      <c r="X4" s="84">
        <v>66</v>
      </c>
      <c r="Y4" s="85">
        <v>69</v>
      </c>
      <c r="Z4" s="84">
        <v>72</v>
      </c>
      <c r="AA4" s="84" t="s">
        <v>1</v>
      </c>
    </row>
    <row r="5" spans="1:27" ht="11.25" customHeight="1">
      <c r="A5" s="103" t="s">
        <v>275</v>
      </c>
      <c r="B5" s="87"/>
      <c r="C5" s="88"/>
      <c r="D5" s="87"/>
      <c r="E5" s="88"/>
      <c r="F5" s="87">
        <v>20</v>
      </c>
      <c r="G5" s="88"/>
      <c r="H5" s="87"/>
      <c r="I5" s="88"/>
      <c r="J5" s="87">
        <v>50</v>
      </c>
      <c r="K5" s="88"/>
      <c r="L5" s="87">
        <v>15</v>
      </c>
      <c r="M5" s="88">
        <v>5</v>
      </c>
      <c r="N5" s="87">
        <v>1</v>
      </c>
      <c r="O5" s="88">
        <v>2</v>
      </c>
      <c r="P5" s="87">
        <v>75</v>
      </c>
      <c r="Q5" s="88">
        <v>20</v>
      </c>
      <c r="R5" s="87">
        <v>20</v>
      </c>
      <c r="S5" s="88">
        <v>1</v>
      </c>
      <c r="T5" s="87"/>
      <c r="U5" s="88">
        <v>30</v>
      </c>
      <c r="V5" s="87">
        <v>30</v>
      </c>
      <c r="W5" s="88">
        <v>60</v>
      </c>
      <c r="X5" s="87">
        <v>10</v>
      </c>
      <c r="Y5" s="88"/>
      <c r="Z5" s="87"/>
      <c r="AA5" s="87"/>
    </row>
    <row r="6" spans="1:27" ht="12.75" customHeight="1">
      <c r="A6" s="103" t="s">
        <v>348</v>
      </c>
      <c r="B6" s="87"/>
      <c r="C6" s="118"/>
      <c r="D6" s="91"/>
      <c r="E6" s="118"/>
      <c r="F6" s="91"/>
      <c r="G6" s="118"/>
      <c r="H6" s="91"/>
      <c r="I6" s="118"/>
      <c r="J6" s="91"/>
      <c r="K6" s="118">
        <v>3</v>
      </c>
      <c r="L6" s="91"/>
      <c r="M6" s="118"/>
      <c r="N6" s="91"/>
      <c r="O6" s="118"/>
      <c r="P6" s="91"/>
      <c r="Q6" s="118"/>
      <c r="R6" s="91"/>
      <c r="S6" s="118"/>
      <c r="T6" s="91"/>
      <c r="U6" s="118"/>
      <c r="V6" s="91"/>
      <c r="W6" s="118"/>
      <c r="X6" s="91"/>
      <c r="Y6" s="118"/>
      <c r="Z6" s="91"/>
      <c r="AA6" s="87"/>
    </row>
    <row r="7" spans="1:27" ht="12.75" customHeight="1">
      <c r="A7" s="103" t="s">
        <v>276</v>
      </c>
      <c r="B7" s="87"/>
      <c r="C7" s="118">
        <v>3</v>
      </c>
      <c r="D7" s="91"/>
      <c r="E7" s="118"/>
      <c r="F7" s="91"/>
      <c r="G7" s="118"/>
      <c r="H7" s="91"/>
      <c r="I7" s="118"/>
      <c r="J7" s="91"/>
      <c r="K7" s="118"/>
      <c r="L7" s="91"/>
      <c r="M7" s="118"/>
      <c r="N7" s="91"/>
      <c r="O7" s="118"/>
      <c r="P7" s="91"/>
      <c r="Q7" s="118"/>
      <c r="R7" s="91"/>
      <c r="S7" s="118"/>
      <c r="T7" s="91"/>
      <c r="U7" s="118"/>
      <c r="V7" s="91"/>
      <c r="W7" s="118"/>
      <c r="X7" s="91"/>
      <c r="Y7" s="118"/>
      <c r="Z7" s="91"/>
      <c r="AA7" s="87"/>
    </row>
    <row r="8" spans="1:27" ht="12.75" customHeight="1">
      <c r="A8" s="104" t="s">
        <v>262</v>
      </c>
      <c r="B8" s="87">
        <v>1</v>
      </c>
      <c r="C8" s="118">
        <v>3</v>
      </c>
      <c r="D8" s="91"/>
      <c r="E8" s="118"/>
      <c r="F8" s="91"/>
      <c r="G8" s="118"/>
      <c r="H8" s="91"/>
      <c r="I8" s="118"/>
      <c r="J8" s="91"/>
      <c r="K8" s="118"/>
      <c r="L8" s="91">
        <v>1</v>
      </c>
      <c r="M8" s="118"/>
      <c r="N8" s="91"/>
      <c r="O8" s="118"/>
      <c r="P8" s="91"/>
      <c r="Q8" s="118">
        <v>3</v>
      </c>
      <c r="R8" s="91">
        <v>3</v>
      </c>
      <c r="S8" s="118">
        <v>2</v>
      </c>
      <c r="T8" s="91">
        <v>5</v>
      </c>
      <c r="U8" s="118"/>
      <c r="V8" s="91"/>
      <c r="W8" s="118">
        <v>1</v>
      </c>
      <c r="X8" s="91">
        <v>1</v>
      </c>
      <c r="Y8" s="118"/>
      <c r="Z8" s="91"/>
      <c r="AA8" s="87"/>
    </row>
    <row r="9" spans="1:27" ht="12.75" customHeight="1">
      <c r="A9" s="103" t="s">
        <v>45</v>
      </c>
      <c r="B9" s="87"/>
      <c r="C9" s="118"/>
      <c r="D9" s="91"/>
      <c r="E9" s="118">
        <v>30</v>
      </c>
      <c r="F9" s="91"/>
      <c r="G9" s="118"/>
      <c r="H9" s="91"/>
      <c r="I9" s="118"/>
      <c r="J9" s="91"/>
      <c r="K9" s="118">
        <v>65</v>
      </c>
      <c r="L9" s="91"/>
      <c r="M9" s="118"/>
      <c r="N9" s="91"/>
      <c r="O9" s="118"/>
      <c r="P9" s="91"/>
      <c r="Q9" s="118"/>
      <c r="R9" s="91"/>
      <c r="S9" s="118"/>
      <c r="T9" s="91">
        <v>1</v>
      </c>
      <c r="U9" s="118"/>
      <c r="V9" s="91">
        <v>7</v>
      </c>
      <c r="W9" s="118"/>
      <c r="X9" s="91">
        <v>2</v>
      </c>
      <c r="Y9" s="118"/>
      <c r="Z9" s="91"/>
      <c r="AA9" s="87"/>
    </row>
    <row r="10" spans="1:27" ht="12.75" customHeight="1">
      <c r="A10" s="104" t="s">
        <v>6</v>
      </c>
      <c r="B10" s="87">
        <v>50</v>
      </c>
      <c r="C10" s="118">
        <v>40</v>
      </c>
      <c r="D10" s="91">
        <v>3</v>
      </c>
      <c r="E10" s="118">
        <v>2</v>
      </c>
      <c r="F10" s="91">
        <v>15</v>
      </c>
      <c r="G10" s="118"/>
      <c r="H10" s="91"/>
      <c r="I10" s="118"/>
      <c r="J10" s="91"/>
      <c r="K10" s="118">
        <v>5</v>
      </c>
      <c r="L10" s="91">
        <v>3</v>
      </c>
      <c r="M10" s="118">
        <v>3</v>
      </c>
      <c r="N10" s="91"/>
      <c r="O10" s="118"/>
      <c r="P10" s="91">
        <v>1</v>
      </c>
      <c r="Q10" s="118">
        <v>7</v>
      </c>
      <c r="R10" s="91">
        <v>10</v>
      </c>
      <c r="S10" s="118">
        <v>35</v>
      </c>
      <c r="T10" s="91">
        <v>15</v>
      </c>
      <c r="U10" s="118">
        <v>3</v>
      </c>
      <c r="V10" s="91">
        <v>1</v>
      </c>
      <c r="W10" s="118">
        <v>3</v>
      </c>
      <c r="X10" s="91">
        <v>2</v>
      </c>
      <c r="Y10" s="118">
        <v>2</v>
      </c>
      <c r="Z10" s="91">
        <v>2</v>
      </c>
      <c r="AA10" s="87"/>
    </row>
    <row r="11" spans="1:27" ht="12.75" customHeight="1">
      <c r="A11" s="86" t="s">
        <v>5</v>
      </c>
      <c r="B11" s="91"/>
      <c r="C11" s="118"/>
      <c r="D11" s="91"/>
      <c r="E11" s="118"/>
      <c r="F11" s="91"/>
      <c r="G11" s="118"/>
      <c r="H11" s="91">
        <v>2</v>
      </c>
      <c r="I11" s="118"/>
      <c r="J11" s="91">
        <v>30</v>
      </c>
      <c r="K11" s="118"/>
      <c r="L11" s="91"/>
      <c r="M11" s="118"/>
      <c r="N11" s="91"/>
      <c r="O11" s="118"/>
      <c r="P11" s="91"/>
      <c r="Q11" s="118"/>
      <c r="R11" s="91"/>
      <c r="S11" s="118"/>
      <c r="T11" s="91"/>
      <c r="U11" s="118"/>
      <c r="V11" s="91"/>
      <c r="W11" s="118"/>
      <c r="X11" s="91">
        <v>2</v>
      </c>
      <c r="Y11" s="118">
        <v>25</v>
      </c>
      <c r="Z11" s="91"/>
      <c r="AA11" s="87"/>
    </row>
    <row r="12" spans="1:27" ht="12.75" customHeight="1">
      <c r="A12" s="105" t="s">
        <v>312</v>
      </c>
      <c r="B12" s="91"/>
      <c r="C12" s="118"/>
      <c r="D12" s="91"/>
      <c r="E12" s="118"/>
      <c r="F12" s="91"/>
      <c r="G12" s="118"/>
      <c r="H12" s="91"/>
      <c r="I12" s="118"/>
      <c r="J12" s="91"/>
      <c r="K12" s="118">
        <v>3</v>
      </c>
      <c r="L12" s="91">
        <v>1</v>
      </c>
      <c r="M12" s="118">
        <v>2</v>
      </c>
      <c r="N12" s="91">
        <v>2</v>
      </c>
      <c r="O12" s="118"/>
      <c r="P12" s="91"/>
      <c r="Q12" s="118">
        <v>15</v>
      </c>
      <c r="R12" s="91"/>
      <c r="S12" s="118"/>
      <c r="T12" s="91"/>
      <c r="U12" s="118"/>
      <c r="V12" s="91"/>
      <c r="W12" s="118"/>
      <c r="X12" s="91"/>
      <c r="Y12" s="118"/>
      <c r="Z12" s="91"/>
      <c r="AA12" s="87"/>
    </row>
    <row r="13" spans="1:27" ht="12.75" customHeight="1">
      <c r="A13" s="103" t="s">
        <v>8</v>
      </c>
      <c r="B13" s="91"/>
      <c r="C13" s="118"/>
      <c r="D13" s="91"/>
      <c r="E13" s="118"/>
      <c r="F13" s="91"/>
      <c r="G13" s="118"/>
      <c r="H13" s="91"/>
      <c r="I13" s="118"/>
      <c r="J13" s="91"/>
      <c r="K13" s="118"/>
      <c r="L13" s="91"/>
      <c r="M13" s="118"/>
      <c r="N13" s="91"/>
      <c r="O13" s="118"/>
      <c r="P13" s="91"/>
      <c r="Q13" s="118"/>
      <c r="R13" s="91"/>
      <c r="S13" s="118"/>
      <c r="T13" s="91"/>
      <c r="U13" s="118"/>
      <c r="V13" s="91"/>
      <c r="W13" s="118"/>
      <c r="X13" s="91"/>
      <c r="Y13" s="118"/>
      <c r="Z13" s="91"/>
      <c r="AA13" s="87"/>
    </row>
    <row r="14" spans="1:27" ht="12.75" customHeight="1">
      <c r="A14" s="103" t="s">
        <v>326</v>
      </c>
      <c r="B14" s="91"/>
      <c r="C14" s="118"/>
      <c r="D14" s="91"/>
      <c r="E14" s="118"/>
      <c r="F14" s="91"/>
      <c r="G14" s="118"/>
      <c r="H14" s="91"/>
      <c r="I14" s="118"/>
      <c r="J14" s="91"/>
      <c r="K14" s="118"/>
      <c r="L14" s="91"/>
      <c r="M14" s="118"/>
      <c r="N14" s="91"/>
      <c r="O14" s="118"/>
      <c r="P14" s="91"/>
      <c r="Q14" s="118"/>
      <c r="R14" s="91"/>
      <c r="S14" s="118">
        <v>3</v>
      </c>
      <c r="T14" s="91"/>
      <c r="U14" s="118"/>
      <c r="V14" s="91"/>
      <c r="W14" s="118"/>
      <c r="X14" s="91"/>
      <c r="Y14" s="118"/>
      <c r="Z14" s="91"/>
      <c r="AA14" s="87"/>
    </row>
    <row r="15" spans="1:27" ht="12.75" customHeight="1">
      <c r="A15" s="103" t="s">
        <v>266</v>
      </c>
      <c r="B15" s="91"/>
      <c r="C15" s="118"/>
      <c r="D15" s="91">
        <v>5</v>
      </c>
      <c r="E15" s="118">
        <v>4</v>
      </c>
      <c r="F15" s="91"/>
      <c r="G15" s="118"/>
      <c r="H15" s="91"/>
      <c r="I15" s="118"/>
      <c r="J15" s="91"/>
      <c r="K15" s="118"/>
      <c r="L15" s="91"/>
      <c r="M15" s="118">
        <v>2</v>
      </c>
      <c r="N15" s="91"/>
      <c r="O15" s="118"/>
      <c r="P15" s="91"/>
      <c r="Q15" s="118">
        <v>5</v>
      </c>
      <c r="R15" s="91">
        <v>2</v>
      </c>
      <c r="S15" s="118">
        <v>5</v>
      </c>
      <c r="T15" s="91">
        <v>30</v>
      </c>
      <c r="U15" s="118"/>
      <c r="V15" s="91"/>
      <c r="W15" s="118">
        <v>2</v>
      </c>
      <c r="X15" s="91"/>
      <c r="Y15" s="118"/>
      <c r="Z15" s="91">
        <v>5</v>
      </c>
      <c r="AA15" s="87"/>
    </row>
    <row r="16" spans="1:27" ht="12.75" customHeight="1">
      <c r="A16" s="103" t="s">
        <v>263</v>
      </c>
      <c r="B16" s="91">
        <v>3</v>
      </c>
      <c r="C16" s="118"/>
      <c r="D16" s="91"/>
      <c r="E16" s="118"/>
      <c r="F16" s="91"/>
      <c r="G16" s="118"/>
      <c r="H16" s="91"/>
      <c r="I16" s="118"/>
      <c r="J16" s="91"/>
      <c r="K16" s="118"/>
      <c r="L16" s="91"/>
      <c r="M16" s="118"/>
      <c r="N16" s="91"/>
      <c r="O16" s="118"/>
      <c r="P16" s="91"/>
      <c r="Q16" s="118"/>
      <c r="R16" s="91"/>
      <c r="S16" s="118"/>
      <c r="T16" s="91">
        <v>4</v>
      </c>
      <c r="U16" s="118"/>
      <c r="V16" s="91"/>
      <c r="W16" s="118"/>
      <c r="X16" s="91">
        <v>3</v>
      </c>
      <c r="Y16" s="118">
        <v>1</v>
      </c>
      <c r="Z16" s="91">
        <v>2</v>
      </c>
      <c r="AA16" s="87"/>
    </row>
    <row r="17" spans="1:27" ht="12.75" customHeight="1">
      <c r="A17" s="103" t="s">
        <v>279</v>
      </c>
      <c r="B17" s="91"/>
      <c r="C17" s="118"/>
      <c r="D17" s="91"/>
      <c r="E17" s="118"/>
      <c r="F17" s="91"/>
      <c r="G17" s="118"/>
      <c r="H17" s="91"/>
      <c r="I17" s="118"/>
      <c r="J17" s="91"/>
      <c r="K17" s="118"/>
      <c r="L17" s="91"/>
      <c r="M17" s="118"/>
      <c r="N17" s="91"/>
      <c r="O17" s="118"/>
      <c r="P17" s="91"/>
      <c r="Q17" s="118"/>
      <c r="R17" s="91"/>
      <c r="S17" s="118"/>
      <c r="T17" s="91"/>
      <c r="U17" s="118"/>
      <c r="V17" s="91"/>
      <c r="W17" s="118"/>
      <c r="X17" s="91"/>
      <c r="Y17" s="118"/>
      <c r="Z17" s="91"/>
      <c r="AA17" s="87"/>
    </row>
    <row r="18" spans="1:27" ht="12.75" customHeight="1">
      <c r="A18" s="103" t="s">
        <v>280</v>
      </c>
      <c r="B18" s="91"/>
      <c r="C18" s="118"/>
      <c r="D18" s="91"/>
      <c r="E18" s="118"/>
      <c r="F18" s="91"/>
      <c r="G18" s="118"/>
      <c r="H18" s="91"/>
      <c r="I18" s="118"/>
      <c r="J18" s="91"/>
      <c r="K18" s="118"/>
      <c r="L18" s="91"/>
      <c r="M18" s="118"/>
      <c r="N18" s="91"/>
      <c r="O18" s="118"/>
      <c r="P18" s="91"/>
      <c r="Q18" s="118"/>
      <c r="R18" s="91"/>
      <c r="S18" s="118"/>
      <c r="T18" s="91"/>
      <c r="U18" s="118"/>
      <c r="V18" s="91"/>
      <c r="W18" s="118"/>
      <c r="X18" s="91"/>
      <c r="Y18" s="118"/>
      <c r="Z18" s="91"/>
      <c r="AA18" s="87"/>
    </row>
    <row r="19" spans="1:27" ht="12.75" customHeight="1">
      <c r="A19" s="104" t="s">
        <v>18</v>
      </c>
      <c r="B19" s="91"/>
      <c r="C19" s="118">
        <v>1</v>
      </c>
      <c r="D19" s="91"/>
      <c r="E19" s="118"/>
      <c r="F19" s="91"/>
      <c r="G19" s="118"/>
      <c r="H19" s="91"/>
      <c r="I19" s="118"/>
      <c r="J19" s="91"/>
      <c r="K19" s="118"/>
      <c r="L19" s="91"/>
      <c r="M19" s="118"/>
      <c r="N19" s="91"/>
      <c r="O19" s="118"/>
      <c r="P19" s="91"/>
      <c r="Q19" s="118"/>
      <c r="R19" s="91"/>
      <c r="S19" s="118"/>
      <c r="T19" s="91"/>
      <c r="U19" s="118"/>
      <c r="V19" s="91"/>
      <c r="W19" s="118"/>
      <c r="X19" s="91"/>
      <c r="Y19" s="118"/>
      <c r="Z19" s="91"/>
      <c r="AA19" s="87"/>
    </row>
    <row r="20" spans="1:27" ht="12.75" customHeight="1">
      <c r="A20" s="103" t="s">
        <v>281</v>
      </c>
      <c r="B20" s="91"/>
      <c r="C20" s="118"/>
      <c r="D20" s="91"/>
      <c r="E20" s="118"/>
      <c r="F20" s="91"/>
      <c r="G20" s="118"/>
      <c r="H20" s="91"/>
      <c r="I20" s="118"/>
      <c r="J20" s="91"/>
      <c r="K20" s="118"/>
      <c r="L20" s="91"/>
      <c r="M20" s="118"/>
      <c r="N20" s="91"/>
      <c r="O20" s="118"/>
      <c r="P20" s="91"/>
      <c r="Q20" s="118"/>
      <c r="R20" s="91"/>
      <c r="S20" s="118"/>
      <c r="T20" s="91"/>
      <c r="U20" s="118"/>
      <c r="V20" s="91"/>
      <c r="W20" s="118"/>
      <c r="X20" s="91"/>
      <c r="Y20" s="118"/>
      <c r="Z20" s="91"/>
      <c r="AA20" s="87"/>
    </row>
    <row r="21" spans="1:27" ht="12.75" customHeight="1">
      <c r="A21" s="103" t="s">
        <v>31</v>
      </c>
      <c r="B21" s="91"/>
      <c r="C21" s="118"/>
      <c r="D21" s="91">
        <v>55</v>
      </c>
      <c r="E21" s="118">
        <v>20</v>
      </c>
      <c r="F21" s="91">
        <v>35</v>
      </c>
      <c r="G21" s="118">
        <v>80</v>
      </c>
      <c r="H21" s="91">
        <v>80</v>
      </c>
      <c r="I21" s="118">
        <v>75</v>
      </c>
      <c r="J21" s="91">
        <v>25</v>
      </c>
      <c r="K21" s="118">
        <v>5</v>
      </c>
      <c r="L21" s="91"/>
      <c r="M21" s="118">
        <v>7</v>
      </c>
      <c r="N21" s="91">
        <v>95</v>
      </c>
      <c r="O21" s="118">
        <v>85</v>
      </c>
      <c r="P21" s="91">
        <v>7</v>
      </c>
      <c r="Q21" s="118"/>
      <c r="R21" s="91"/>
      <c r="S21" s="118">
        <v>1</v>
      </c>
      <c r="T21" s="91"/>
      <c r="U21" s="118"/>
      <c r="V21" s="91"/>
      <c r="W21" s="118"/>
      <c r="X21" s="91"/>
      <c r="Y21" s="118">
        <v>1</v>
      </c>
      <c r="Z21" s="91">
        <v>5</v>
      </c>
      <c r="AA21" s="87"/>
    </row>
    <row r="22" spans="1:27" ht="12.75" customHeight="1">
      <c r="A22" s="103" t="s">
        <v>282</v>
      </c>
      <c r="B22" s="91"/>
      <c r="C22" s="118"/>
      <c r="D22" s="91"/>
      <c r="E22" s="118"/>
      <c r="F22" s="91">
        <v>15</v>
      </c>
      <c r="G22" s="118"/>
      <c r="H22" s="91">
        <v>3</v>
      </c>
      <c r="I22" s="118">
        <v>2</v>
      </c>
      <c r="J22" s="91"/>
      <c r="K22" s="118">
        <v>10</v>
      </c>
      <c r="L22" s="91">
        <v>60</v>
      </c>
      <c r="M22" s="118">
        <v>30</v>
      </c>
      <c r="N22" s="91">
        <v>3</v>
      </c>
      <c r="O22" s="118"/>
      <c r="P22" s="91">
        <v>7</v>
      </c>
      <c r="Q22" s="118">
        <v>5</v>
      </c>
      <c r="R22" s="91">
        <v>40</v>
      </c>
      <c r="S22" s="118">
        <v>35</v>
      </c>
      <c r="T22" s="91"/>
      <c r="U22" s="118">
        <v>75</v>
      </c>
      <c r="V22" s="91">
        <v>55</v>
      </c>
      <c r="W22" s="118"/>
      <c r="X22" s="91">
        <v>65</v>
      </c>
      <c r="Y22" s="118">
        <v>60</v>
      </c>
      <c r="Z22" s="91">
        <v>8</v>
      </c>
      <c r="AA22" s="87"/>
    </row>
    <row r="23" spans="1:27" ht="12.75" customHeight="1">
      <c r="A23" s="103" t="s">
        <v>283</v>
      </c>
      <c r="B23" s="91"/>
      <c r="C23" s="118"/>
      <c r="D23" s="91"/>
      <c r="E23" s="118"/>
      <c r="F23" s="91"/>
      <c r="G23" s="118"/>
      <c r="H23" s="91">
        <v>1</v>
      </c>
      <c r="I23" s="118">
        <v>4</v>
      </c>
      <c r="J23" s="91"/>
      <c r="K23" s="118"/>
      <c r="L23" s="91"/>
      <c r="M23" s="118"/>
      <c r="N23" s="91"/>
      <c r="O23" s="118"/>
      <c r="P23" s="91"/>
      <c r="Q23" s="118"/>
      <c r="R23" s="91"/>
      <c r="S23" s="118"/>
      <c r="T23" s="91"/>
      <c r="U23" s="118"/>
      <c r="V23" s="91">
        <v>2</v>
      </c>
      <c r="W23" s="118">
        <v>25</v>
      </c>
      <c r="X23" s="91">
        <v>3</v>
      </c>
      <c r="Y23" s="118"/>
      <c r="Z23" s="91">
        <v>1</v>
      </c>
      <c r="AA23" s="87"/>
    </row>
    <row r="24" spans="1:27" ht="12.75" customHeight="1">
      <c r="A24" s="103" t="s">
        <v>179</v>
      </c>
      <c r="B24" s="91"/>
      <c r="C24" s="118"/>
      <c r="D24" s="91"/>
      <c r="E24" s="118"/>
      <c r="F24" s="91"/>
      <c r="G24" s="118"/>
      <c r="H24" s="91"/>
      <c r="I24" s="118"/>
      <c r="J24" s="91"/>
      <c r="K24" s="118"/>
      <c r="L24" s="91"/>
      <c r="M24" s="118"/>
      <c r="N24" s="91"/>
      <c r="O24" s="118"/>
      <c r="P24" s="91"/>
      <c r="Q24" s="118"/>
      <c r="R24" s="91"/>
      <c r="S24" s="118"/>
      <c r="T24" s="91"/>
      <c r="U24" s="118"/>
      <c r="V24" s="91"/>
      <c r="W24" s="118"/>
      <c r="X24" s="91"/>
      <c r="Y24" s="118"/>
      <c r="Z24" s="91"/>
      <c r="AA24" s="87"/>
    </row>
    <row r="25" spans="1:27" ht="12.75" customHeight="1">
      <c r="A25" s="103" t="s">
        <v>37</v>
      </c>
      <c r="B25" s="91"/>
      <c r="C25" s="118"/>
      <c r="D25" s="91"/>
      <c r="E25" s="118"/>
      <c r="F25" s="91"/>
      <c r="G25" s="118"/>
      <c r="H25" s="91"/>
      <c r="I25" s="118"/>
      <c r="J25" s="91">
        <v>1</v>
      </c>
      <c r="K25" s="118"/>
      <c r="L25" s="91"/>
      <c r="M25" s="118"/>
      <c r="N25" s="91"/>
      <c r="O25" s="118"/>
      <c r="P25" s="91"/>
      <c r="Q25" s="118"/>
      <c r="R25" s="91"/>
      <c r="S25" s="118"/>
      <c r="T25" s="91"/>
      <c r="U25" s="118"/>
      <c r="V25" s="91"/>
      <c r="W25" s="118"/>
      <c r="X25" s="91"/>
      <c r="Y25" s="118"/>
      <c r="Z25" s="91"/>
      <c r="AA25" s="87"/>
    </row>
    <row r="26" spans="1:27" ht="12.75" customHeight="1">
      <c r="A26" s="104" t="s">
        <v>265</v>
      </c>
      <c r="B26" s="91"/>
      <c r="C26" s="118"/>
      <c r="D26" s="91"/>
      <c r="E26" s="118"/>
      <c r="F26" s="91"/>
      <c r="G26" s="118"/>
      <c r="H26" s="91"/>
      <c r="I26" s="118"/>
      <c r="J26" s="91"/>
      <c r="K26" s="118"/>
      <c r="L26" s="91"/>
      <c r="M26" s="118"/>
      <c r="N26" s="91"/>
      <c r="O26" s="118"/>
      <c r="P26" s="91"/>
      <c r="Q26" s="118"/>
      <c r="R26" s="91"/>
      <c r="S26" s="118">
        <v>7</v>
      </c>
      <c r="T26" s="91">
        <v>20</v>
      </c>
      <c r="U26" s="118"/>
      <c r="V26" s="91"/>
      <c r="W26" s="118"/>
      <c r="X26" s="91"/>
      <c r="Y26" s="118"/>
      <c r="Z26" s="91">
        <v>3</v>
      </c>
      <c r="AA26" s="87"/>
    </row>
    <row r="27" spans="1:27" ht="12.75" customHeight="1">
      <c r="A27" s="104" t="s">
        <v>284</v>
      </c>
      <c r="B27" s="91"/>
      <c r="C27" s="118"/>
      <c r="D27" s="91"/>
      <c r="E27" s="118"/>
      <c r="F27" s="91"/>
      <c r="G27" s="118"/>
      <c r="H27" s="91"/>
      <c r="I27" s="118"/>
      <c r="J27" s="91"/>
      <c r="K27" s="118"/>
      <c r="L27" s="91"/>
      <c r="M27" s="118"/>
      <c r="N27" s="91"/>
      <c r="O27" s="118"/>
      <c r="P27" s="91"/>
      <c r="Q27" s="118"/>
      <c r="R27" s="91"/>
      <c r="S27" s="118"/>
      <c r="T27" s="91"/>
      <c r="U27" s="118"/>
      <c r="V27" s="91"/>
      <c r="W27" s="118"/>
      <c r="X27" s="91"/>
      <c r="Y27" s="118"/>
      <c r="Z27" s="91"/>
      <c r="AA27" s="87"/>
    </row>
    <row r="28" spans="1:27" ht="12.75" customHeight="1">
      <c r="A28" s="86" t="s">
        <v>313</v>
      </c>
      <c r="B28" s="91"/>
      <c r="C28" s="118"/>
      <c r="D28" s="91"/>
      <c r="E28" s="118"/>
      <c r="F28" s="91"/>
      <c r="G28" s="118"/>
      <c r="H28" s="91"/>
      <c r="I28" s="118"/>
      <c r="J28" s="91"/>
      <c r="K28" s="118"/>
      <c r="L28" s="91"/>
      <c r="M28" s="118"/>
      <c r="N28" s="91"/>
      <c r="O28" s="118"/>
      <c r="P28" s="91"/>
      <c r="Q28" s="118"/>
      <c r="R28" s="91"/>
      <c r="S28" s="118"/>
      <c r="T28" s="91"/>
      <c r="U28" s="118"/>
      <c r="V28" s="91"/>
      <c r="W28" s="118"/>
      <c r="X28" s="91"/>
      <c r="Y28" s="118">
        <v>1</v>
      </c>
      <c r="Z28" s="91"/>
      <c r="AA28" s="87"/>
    </row>
    <row r="29" spans="1:27" ht="12.75" customHeight="1">
      <c r="A29" s="103" t="s">
        <v>87</v>
      </c>
      <c r="B29" s="91"/>
      <c r="C29" s="118">
        <v>4</v>
      </c>
      <c r="D29" s="91"/>
      <c r="E29" s="118">
        <v>25</v>
      </c>
      <c r="F29" s="91"/>
      <c r="G29" s="118"/>
      <c r="H29" s="91"/>
      <c r="I29" s="118"/>
      <c r="J29" s="91"/>
      <c r="K29" s="118"/>
      <c r="L29" s="91"/>
      <c r="M29" s="118"/>
      <c r="N29" s="91"/>
      <c r="O29" s="118"/>
      <c r="P29" s="91"/>
      <c r="Q29" s="118"/>
      <c r="R29" s="91"/>
      <c r="S29" s="118"/>
      <c r="T29" s="91"/>
      <c r="U29" s="118"/>
      <c r="V29" s="91"/>
      <c r="W29" s="118"/>
      <c r="X29" s="91"/>
      <c r="Y29" s="118">
        <v>3</v>
      </c>
      <c r="Z29" s="91"/>
      <c r="AA29" s="87"/>
    </row>
    <row r="30" spans="1:27" ht="12.75" customHeight="1">
      <c r="A30" s="103" t="s">
        <v>46</v>
      </c>
      <c r="B30" s="91"/>
      <c r="C30" s="118"/>
      <c r="D30" s="91"/>
      <c r="E30" s="118"/>
      <c r="F30" s="91"/>
      <c r="G30" s="118"/>
      <c r="H30" s="91"/>
      <c r="I30" s="118"/>
      <c r="J30" s="91"/>
      <c r="K30" s="118">
        <v>3</v>
      </c>
      <c r="L30" s="91"/>
      <c r="M30" s="118"/>
      <c r="N30" s="91"/>
      <c r="O30" s="118"/>
      <c r="P30" s="91"/>
      <c r="Q30" s="118">
        <v>2</v>
      </c>
      <c r="R30" s="91"/>
      <c r="S30" s="118"/>
      <c r="T30" s="91"/>
      <c r="U30" s="118"/>
      <c r="V30" s="91"/>
      <c r="W30" s="118"/>
      <c r="X30" s="91"/>
      <c r="Y30" s="118"/>
      <c r="Z30" s="91"/>
      <c r="AA30" s="87"/>
    </row>
    <row r="31" spans="1:27" ht="12.75" customHeight="1">
      <c r="A31" s="119" t="s">
        <v>285</v>
      </c>
      <c r="B31" s="91"/>
      <c r="C31" s="118"/>
      <c r="D31" s="91"/>
      <c r="E31" s="118"/>
      <c r="F31" s="91"/>
      <c r="G31" s="118"/>
      <c r="H31" s="91"/>
      <c r="I31" s="118"/>
      <c r="J31" s="91"/>
      <c r="K31" s="118"/>
      <c r="L31" s="91"/>
      <c r="M31" s="118"/>
      <c r="N31" s="91"/>
      <c r="O31" s="118"/>
      <c r="P31" s="91"/>
      <c r="Q31" s="118"/>
      <c r="R31" s="91"/>
      <c r="S31" s="118"/>
      <c r="T31" s="91">
        <v>1</v>
      </c>
      <c r="U31" s="118"/>
      <c r="V31" s="91"/>
      <c r="W31" s="118"/>
      <c r="X31" s="91"/>
      <c r="Y31" s="118"/>
      <c r="Z31" s="91"/>
      <c r="AA31" s="87"/>
    </row>
    <row r="32" spans="1:27" ht="12.75" customHeight="1">
      <c r="A32" s="120" t="s">
        <v>286</v>
      </c>
      <c r="B32" s="91"/>
      <c r="C32" s="118"/>
      <c r="D32" s="91"/>
      <c r="E32" s="118"/>
      <c r="F32" s="91"/>
      <c r="G32" s="118"/>
      <c r="H32" s="91"/>
      <c r="I32" s="118"/>
      <c r="J32" s="91"/>
      <c r="K32" s="118"/>
      <c r="L32" s="91"/>
      <c r="M32" s="118"/>
      <c r="N32" s="91"/>
      <c r="O32" s="118"/>
      <c r="P32" s="91"/>
      <c r="Q32" s="118"/>
      <c r="R32" s="91"/>
      <c r="S32" s="118"/>
      <c r="T32" s="91"/>
      <c r="U32" s="118"/>
      <c r="V32" s="91"/>
      <c r="W32" s="118"/>
      <c r="X32" s="91"/>
      <c r="Y32" s="118"/>
      <c r="Z32" s="91"/>
      <c r="AA32" s="87"/>
    </row>
    <row r="33" spans="1:29" ht="12.75" customHeight="1">
      <c r="A33" s="86" t="s">
        <v>268</v>
      </c>
      <c r="B33" s="91"/>
      <c r="C33" s="118"/>
      <c r="D33" s="91"/>
      <c r="E33" s="118"/>
      <c r="F33" s="91"/>
      <c r="G33" s="118"/>
      <c r="H33" s="91"/>
      <c r="I33" s="118"/>
      <c r="J33" s="91"/>
      <c r="K33" s="118"/>
      <c r="L33" s="91"/>
      <c r="M33" s="118"/>
      <c r="N33" s="91"/>
      <c r="O33" s="118"/>
      <c r="P33" s="91"/>
      <c r="Q33" s="118"/>
      <c r="R33" s="91"/>
      <c r="S33" s="118"/>
      <c r="T33" s="91"/>
      <c r="U33" s="118"/>
      <c r="V33" s="91"/>
      <c r="W33" s="118"/>
      <c r="X33" s="91"/>
      <c r="Y33" s="118"/>
      <c r="Z33" s="91"/>
      <c r="AA33" s="87"/>
    </row>
    <row r="34" spans="1:29" ht="12.75" customHeight="1">
      <c r="A34" s="108" t="s">
        <v>287</v>
      </c>
      <c r="B34" s="91">
        <v>10</v>
      </c>
      <c r="C34" s="118">
        <v>3</v>
      </c>
      <c r="D34" s="91">
        <v>10</v>
      </c>
      <c r="E34" s="118">
        <v>3</v>
      </c>
      <c r="F34" s="91"/>
      <c r="G34" s="118"/>
      <c r="H34" s="91"/>
      <c r="I34" s="118"/>
      <c r="J34" s="91"/>
      <c r="K34" s="118"/>
      <c r="L34" s="91">
        <v>1</v>
      </c>
      <c r="M34" s="118"/>
      <c r="N34" s="91"/>
      <c r="O34" s="118"/>
      <c r="P34" s="91"/>
      <c r="Q34" s="118">
        <v>3</v>
      </c>
      <c r="R34" s="91">
        <v>5</v>
      </c>
      <c r="S34" s="118">
        <v>1</v>
      </c>
      <c r="T34" s="91">
        <v>10</v>
      </c>
      <c r="U34" s="118">
        <v>1</v>
      </c>
      <c r="V34" s="91"/>
      <c r="W34" s="118"/>
      <c r="X34" s="91"/>
      <c r="Y34" s="118"/>
      <c r="Z34" s="91"/>
      <c r="AA34" s="87"/>
    </row>
    <row r="35" spans="1:29" ht="12.75" customHeight="1">
      <c r="A35" s="104" t="s">
        <v>288</v>
      </c>
      <c r="B35" s="91"/>
      <c r="C35" s="118"/>
      <c r="D35" s="91"/>
      <c r="E35" s="118"/>
      <c r="F35" s="91"/>
      <c r="G35" s="118"/>
      <c r="H35" s="91"/>
      <c r="I35" s="118"/>
      <c r="J35" s="91"/>
      <c r="K35" s="118"/>
      <c r="L35" s="91"/>
      <c r="M35" s="118"/>
      <c r="N35" s="91"/>
      <c r="O35" s="118"/>
      <c r="P35" s="91"/>
      <c r="Q35" s="118"/>
      <c r="R35" s="91"/>
      <c r="S35" s="118"/>
      <c r="T35" s="91"/>
      <c r="U35" s="118"/>
      <c r="V35" s="91"/>
      <c r="W35" s="118"/>
      <c r="X35" s="91"/>
      <c r="Y35" s="118"/>
      <c r="Z35" s="91"/>
      <c r="AA35" s="87"/>
    </row>
    <row r="36" spans="1:29" ht="12.75" customHeight="1">
      <c r="A36" s="103" t="s">
        <v>289</v>
      </c>
      <c r="B36" s="91"/>
      <c r="C36" s="118"/>
      <c r="D36" s="91"/>
      <c r="E36" s="118"/>
      <c r="F36" s="91"/>
      <c r="G36" s="118"/>
      <c r="H36" s="91"/>
      <c r="I36" s="118"/>
      <c r="J36" s="91"/>
      <c r="K36" s="118"/>
      <c r="L36" s="91"/>
      <c r="M36" s="118"/>
      <c r="N36" s="91"/>
      <c r="O36" s="118"/>
      <c r="P36" s="91"/>
      <c r="Q36" s="118"/>
      <c r="R36" s="91"/>
      <c r="S36" s="118"/>
      <c r="T36" s="91"/>
      <c r="U36" s="118"/>
      <c r="V36" s="91"/>
      <c r="W36" s="118"/>
      <c r="X36" s="91"/>
      <c r="Y36" s="118"/>
      <c r="Z36" s="91"/>
      <c r="AA36" s="87"/>
    </row>
    <row r="37" spans="1:29" ht="12.75" customHeight="1">
      <c r="A37" s="121"/>
      <c r="B37" s="91"/>
      <c r="C37" s="118"/>
      <c r="D37" s="91"/>
      <c r="E37" s="118"/>
      <c r="F37" s="91"/>
      <c r="G37" s="118"/>
      <c r="H37" s="91"/>
      <c r="I37" s="118"/>
      <c r="J37" s="91"/>
      <c r="K37" s="118"/>
      <c r="L37" s="91"/>
      <c r="M37" s="118"/>
      <c r="N37" s="91"/>
      <c r="O37" s="118"/>
      <c r="P37" s="91"/>
      <c r="Q37" s="118"/>
      <c r="R37" s="91"/>
      <c r="S37" s="118"/>
      <c r="T37" s="91"/>
      <c r="U37" s="118"/>
      <c r="V37" s="91"/>
      <c r="W37" s="118"/>
      <c r="X37" s="91"/>
      <c r="Y37" s="118"/>
      <c r="Z37" s="91"/>
      <c r="AA37" s="87"/>
    </row>
    <row r="38" spans="1:29" ht="12.75" customHeight="1">
      <c r="A38" s="91" t="s">
        <v>90</v>
      </c>
      <c r="B38" s="91">
        <v>10</v>
      </c>
      <c r="C38" s="118">
        <v>15</v>
      </c>
      <c r="D38" s="91">
        <v>50</v>
      </c>
      <c r="E38" s="118">
        <v>30</v>
      </c>
      <c r="F38" s="91">
        <v>2</v>
      </c>
      <c r="G38" s="118">
        <v>20</v>
      </c>
      <c r="H38" s="91">
        <v>25</v>
      </c>
      <c r="I38" s="118">
        <v>20</v>
      </c>
      <c r="J38" s="91">
        <v>15</v>
      </c>
      <c r="K38" s="118">
        <v>10</v>
      </c>
      <c r="L38" s="91">
        <v>10</v>
      </c>
      <c r="M38" s="118">
        <v>20</v>
      </c>
      <c r="N38" s="91">
        <v>50</v>
      </c>
      <c r="O38" s="118">
        <v>15</v>
      </c>
      <c r="P38" s="91">
        <v>1</v>
      </c>
      <c r="Q38" s="118">
        <v>15</v>
      </c>
      <c r="R38" s="91">
        <v>10</v>
      </c>
      <c r="S38" s="118">
        <v>10</v>
      </c>
      <c r="T38" s="91">
        <v>10</v>
      </c>
      <c r="U38" s="118">
        <v>1</v>
      </c>
      <c r="V38" s="91">
        <v>7</v>
      </c>
      <c r="W38" s="118">
        <v>10</v>
      </c>
      <c r="X38" s="91">
        <v>5</v>
      </c>
      <c r="Y38" s="118">
        <v>20</v>
      </c>
      <c r="Z38" s="91">
        <v>75</v>
      </c>
      <c r="AA38" s="87"/>
    </row>
    <row r="39" spans="1:29" ht="12.75" customHeight="1">
      <c r="A39" s="91" t="s">
        <v>67</v>
      </c>
      <c r="B39" s="91"/>
      <c r="C39" s="118"/>
      <c r="D39" s="91"/>
      <c r="E39" s="118"/>
      <c r="F39" s="91"/>
      <c r="G39" s="118"/>
      <c r="H39" s="91"/>
      <c r="I39" s="118"/>
      <c r="J39" s="91"/>
      <c r="K39" s="118"/>
      <c r="L39" s="91"/>
      <c r="M39" s="118"/>
      <c r="N39" s="91"/>
      <c r="O39" s="118"/>
      <c r="P39" s="91"/>
      <c r="Q39" s="118"/>
      <c r="R39" s="91"/>
      <c r="S39" s="118"/>
      <c r="T39" s="91"/>
      <c r="U39" s="118"/>
      <c r="V39" s="91"/>
      <c r="W39" s="118"/>
      <c r="X39" s="91"/>
      <c r="Y39" s="118"/>
      <c r="Z39" s="91"/>
      <c r="AA39" s="87"/>
    </row>
    <row r="40" spans="1:29" ht="12.75" customHeight="1">
      <c r="A40" s="91" t="s">
        <v>50</v>
      </c>
      <c r="B40" s="91">
        <v>2</v>
      </c>
      <c r="C40" s="118">
        <v>1</v>
      </c>
      <c r="D40" s="91"/>
      <c r="E40" s="118"/>
      <c r="F40" s="91"/>
      <c r="G40" s="118"/>
      <c r="H40" s="91"/>
      <c r="I40" s="118"/>
      <c r="J40" s="91"/>
      <c r="K40" s="118"/>
      <c r="L40" s="91"/>
      <c r="M40" s="118"/>
      <c r="N40" s="91"/>
      <c r="O40" s="118"/>
      <c r="P40" s="91"/>
      <c r="Q40" s="118"/>
      <c r="R40" s="91"/>
      <c r="S40" s="118"/>
      <c r="T40" s="91"/>
      <c r="U40" s="118"/>
      <c r="V40" s="91"/>
      <c r="W40" s="118"/>
      <c r="X40" s="91"/>
      <c r="Y40" s="118"/>
      <c r="Z40" s="91"/>
      <c r="AA40" s="87"/>
    </row>
    <row r="41" spans="1:29" ht="12.75" customHeight="1">
      <c r="A41" s="91" t="s">
        <v>270</v>
      </c>
      <c r="B41" s="91"/>
      <c r="C41" s="118">
        <v>2</v>
      </c>
      <c r="D41" s="91">
        <v>5</v>
      </c>
      <c r="E41" s="118">
        <v>10</v>
      </c>
      <c r="F41" s="91">
        <v>4</v>
      </c>
      <c r="G41" s="118">
        <v>10</v>
      </c>
      <c r="H41" s="91">
        <v>20</v>
      </c>
      <c r="I41" s="118">
        <v>20</v>
      </c>
      <c r="J41" s="91">
        <v>15</v>
      </c>
      <c r="K41" s="118">
        <v>15</v>
      </c>
      <c r="L41" s="91">
        <v>15</v>
      </c>
      <c r="M41" s="118">
        <v>15</v>
      </c>
      <c r="N41" s="91">
        <v>5</v>
      </c>
      <c r="O41" s="118">
        <v>7</v>
      </c>
      <c r="P41" s="91">
        <v>20</v>
      </c>
      <c r="Q41" s="118">
        <v>8</v>
      </c>
      <c r="R41" s="91">
        <v>5</v>
      </c>
      <c r="S41" s="118">
        <v>5</v>
      </c>
      <c r="T41" s="91">
        <v>10</v>
      </c>
      <c r="U41" s="118">
        <v>10</v>
      </c>
      <c r="V41" s="91">
        <v>2</v>
      </c>
      <c r="W41" s="118">
        <v>5</v>
      </c>
      <c r="X41" s="91">
        <v>5</v>
      </c>
      <c r="Y41" s="118">
        <v>10</v>
      </c>
      <c r="Z41" s="91">
        <v>15</v>
      </c>
      <c r="AA41" s="87"/>
    </row>
    <row r="42" spans="1:29" ht="12.75" customHeight="1">
      <c r="A42" s="92" t="s">
        <v>49</v>
      </c>
      <c r="B42" s="91"/>
      <c r="C42" s="118"/>
      <c r="D42" s="91"/>
      <c r="E42" s="118"/>
      <c r="F42" s="91"/>
      <c r="G42" s="118"/>
      <c r="H42" s="91"/>
      <c r="I42" s="118"/>
      <c r="J42" s="91"/>
      <c r="K42" s="118"/>
      <c r="L42" s="91"/>
      <c r="M42" s="118"/>
      <c r="N42" s="91"/>
      <c r="O42" s="118"/>
      <c r="P42" s="91"/>
      <c r="Q42" s="118"/>
      <c r="R42" s="91"/>
      <c r="S42" s="118"/>
      <c r="T42" s="91"/>
      <c r="U42" s="118"/>
      <c r="V42" s="91"/>
      <c r="W42" s="118"/>
      <c r="X42" s="91"/>
      <c r="Y42" s="118"/>
      <c r="Z42" s="91"/>
      <c r="AA42" s="87"/>
      <c r="AB42" s="76" t="s">
        <v>242</v>
      </c>
      <c r="AC42" s="76" t="s">
        <v>139</v>
      </c>
    </row>
    <row r="43" spans="1:29" ht="12.75" customHeight="1">
      <c r="A43" s="93"/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</row>
    <row r="44" spans="1:29" ht="12.75" customHeight="1">
      <c r="A44" s="76" t="s">
        <v>96</v>
      </c>
      <c r="B44" s="76">
        <f>SUM(B5:B36)</f>
        <v>64</v>
      </c>
      <c r="C44" s="76">
        <f>SUM(C5:C36)</f>
        <v>54</v>
      </c>
      <c r="D44" s="76">
        <f t="shared" ref="D44:Z44" si="0">SUM(D5:D36)</f>
        <v>73</v>
      </c>
      <c r="E44" s="76">
        <f t="shared" si="0"/>
        <v>84</v>
      </c>
      <c r="F44" s="76">
        <f t="shared" si="0"/>
        <v>85</v>
      </c>
      <c r="G44" s="76">
        <f t="shared" si="0"/>
        <v>80</v>
      </c>
      <c r="H44" s="76">
        <f t="shared" si="0"/>
        <v>86</v>
      </c>
      <c r="I44" s="76">
        <f t="shared" si="0"/>
        <v>81</v>
      </c>
      <c r="J44" s="76">
        <f t="shared" si="0"/>
        <v>106</v>
      </c>
      <c r="K44" s="76">
        <f t="shared" si="0"/>
        <v>94</v>
      </c>
      <c r="L44" s="76">
        <f t="shared" si="0"/>
        <v>81</v>
      </c>
      <c r="M44" s="76">
        <f t="shared" si="0"/>
        <v>49</v>
      </c>
      <c r="N44" s="76">
        <f t="shared" si="0"/>
        <v>101</v>
      </c>
      <c r="O44" s="76">
        <f t="shared" si="0"/>
        <v>87</v>
      </c>
      <c r="P44" s="76">
        <f t="shared" si="0"/>
        <v>90</v>
      </c>
      <c r="Q44" s="76">
        <f t="shared" si="0"/>
        <v>60</v>
      </c>
      <c r="R44" s="76">
        <f t="shared" si="0"/>
        <v>80</v>
      </c>
      <c r="S44" s="76">
        <f t="shared" si="0"/>
        <v>90</v>
      </c>
      <c r="T44" s="76">
        <f t="shared" si="0"/>
        <v>86</v>
      </c>
      <c r="U44" s="76">
        <f t="shared" si="0"/>
        <v>109</v>
      </c>
      <c r="V44" s="76">
        <f t="shared" si="0"/>
        <v>95</v>
      </c>
      <c r="W44" s="76">
        <f t="shared" si="0"/>
        <v>91</v>
      </c>
      <c r="X44" s="76">
        <f t="shared" si="0"/>
        <v>88</v>
      </c>
      <c r="Y44" s="76">
        <f t="shared" si="0"/>
        <v>93</v>
      </c>
      <c r="Z44" s="76">
        <f t="shared" si="0"/>
        <v>26</v>
      </c>
      <c r="AB44" s="76">
        <f>AVERAGE(B44:Z44)</f>
        <v>81.319999999999993</v>
      </c>
      <c r="AC44" s="76">
        <f>STDEV(B44:Z44)/5</f>
        <v>3.7218812447470704</v>
      </c>
    </row>
    <row r="45" spans="1:29" ht="12.75" customHeight="1">
      <c r="A45" s="76" t="s">
        <v>97</v>
      </c>
      <c r="B45" s="76">
        <f>SUM(B5:B7,B11,B13:B18,B20:B25,B28:B30,B32:B34,B36)</f>
        <v>13</v>
      </c>
      <c r="C45" s="76">
        <f t="shared" ref="C45:Z45" si="1">SUM(C5:C7,C11,C13:C18,C20:C25,C28:C30,C32:C34,C36)</f>
        <v>10</v>
      </c>
      <c r="D45" s="76">
        <f t="shared" si="1"/>
        <v>70</v>
      </c>
      <c r="E45" s="76">
        <f t="shared" si="1"/>
        <v>52</v>
      </c>
      <c r="F45" s="76">
        <f t="shared" si="1"/>
        <v>70</v>
      </c>
      <c r="G45" s="76">
        <f t="shared" si="1"/>
        <v>80</v>
      </c>
      <c r="H45" s="76">
        <f t="shared" si="1"/>
        <v>86</v>
      </c>
      <c r="I45" s="76">
        <f t="shared" si="1"/>
        <v>81</v>
      </c>
      <c r="J45" s="76">
        <f t="shared" si="1"/>
        <v>106</v>
      </c>
      <c r="K45" s="76">
        <f t="shared" si="1"/>
        <v>21</v>
      </c>
      <c r="L45" s="76">
        <f t="shared" si="1"/>
        <v>76</v>
      </c>
      <c r="M45" s="76">
        <f t="shared" si="1"/>
        <v>44</v>
      </c>
      <c r="N45" s="76">
        <f t="shared" si="1"/>
        <v>99</v>
      </c>
      <c r="O45" s="76">
        <f t="shared" si="1"/>
        <v>87</v>
      </c>
      <c r="P45" s="76">
        <f t="shared" si="1"/>
        <v>89</v>
      </c>
      <c r="Q45" s="76">
        <f t="shared" si="1"/>
        <v>35</v>
      </c>
      <c r="R45" s="76">
        <f t="shared" si="1"/>
        <v>67</v>
      </c>
      <c r="S45" s="76">
        <f t="shared" si="1"/>
        <v>46</v>
      </c>
      <c r="T45" s="76">
        <f t="shared" si="1"/>
        <v>44</v>
      </c>
      <c r="U45" s="76">
        <f t="shared" si="1"/>
        <v>106</v>
      </c>
      <c r="V45" s="76">
        <f t="shared" si="1"/>
        <v>87</v>
      </c>
      <c r="W45" s="76">
        <f t="shared" si="1"/>
        <v>87</v>
      </c>
      <c r="X45" s="76">
        <f t="shared" si="1"/>
        <v>83</v>
      </c>
      <c r="Y45" s="76">
        <f t="shared" si="1"/>
        <v>91</v>
      </c>
      <c r="Z45" s="76">
        <f t="shared" si="1"/>
        <v>21</v>
      </c>
      <c r="AB45" s="76">
        <f>AVERAGE(B45:Z45)</f>
        <v>66.040000000000006</v>
      </c>
      <c r="AC45" s="76">
        <f>STDEV(B45:Z45)/5</f>
        <v>5.8493532406013351</v>
      </c>
    </row>
    <row r="46" spans="1:29" ht="12.75" customHeight="1">
      <c r="A46" s="76" t="s">
        <v>98</v>
      </c>
      <c r="B46" s="76">
        <f>SUM(B8,B10,B12,B19,B26:B27,B31,B35)</f>
        <v>51</v>
      </c>
      <c r="C46" s="76">
        <f t="shared" ref="C46:Z46" si="2">SUM(C8,C10,C12,C19,C26:C27,C31,C35)</f>
        <v>44</v>
      </c>
      <c r="D46" s="76">
        <f t="shared" si="2"/>
        <v>3</v>
      </c>
      <c r="E46" s="76">
        <f t="shared" si="2"/>
        <v>2</v>
      </c>
      <c r="F46" s="76">
        <f t="shared" si="2"/>
        <v>15</v>
      </c>
      <c r="G46" s="76">
        <f t="shared" si="2"/>
        <v>0</v>
      </c>
      <c r="H46" s="76">
        <f t="shared" si="2"/>
        <v>0</v>
      </c>
      <c r="I46" s="76">
        <f t="shared" si="2"/>
        <v>0</v>
      </c>
      <c r="J46" s="76">
        <f t="shared" si="2"/>
        <v>0</v>
      </c>
      <c r="K46" s="76">
        <f t="shared" si="2"/>
        <v>8</v>
      </c>
      <c r="L46" s="76">
        <f t="shared" si="2"/>
        <v>5</v>
      </c>
      <c r="M46" s="76">
        <f t="shared" si="2"/>
        <v>5</v>
      </c>
      <c r="N46" s="76">
        <f t="shared" si="2"/>
        <v>2</v>
      </c>
      <c r="O46" s="76">
        <f t="shared" si="2"/>
        <v>0</v>
      </c>
      <c r="P46" s="76">
        <f t="shared" si="2"/>
        <v>1</v>
      </c>
      <c r="Q46" s="76">
        <f t="shared" si="2"/>
        <v>25</v>
      </c>
      <c r="R46" s="76">
        <f t="shared" si="2"/>
        <v>13</v>
      </c>
      <c r="S46" s="76">
        <f t="shared" si="2"/>
        <v>44</v>
      </c>
      <c r="T46" s="76">
        <f t="shared" si="2"/>
        <v>41</v>
      </c>
      <c r="U46" s="76">
        <f t="shared" si="2"/>
        <v>3</v>
      </c>
      <c r="V46" s="76">
        <f t="shared" si="2"/>
        <v>1</v>
      </c>
      <c r="W46" s="76">
        <f t="shared" si="2"/>
        <v>4</v>
      </c>
      <c r="X46" s="76">
        <f t="shared" si="2"/>
        <v>3</v>
      </c>
      <c r="Y46" s="76">
        <f t="shared" si="2"/>
        <v>2</v>
      </c>
      <c r="Z46" s="76">
        <f t="shared" si="2"/>
        <v>5</v>
      </c>
      <c r="AB46" s="76">
        <f>AVERAGE(B46:Z46)</f>
        <v>11.08</v>
      </c>
      <c r="AC46" s="76">
        <f>STDEV(B46:Z46)/5</f>
        <v>3.240329201382683</v>
      </c>
    </row>
    <row r="47" spans="1:29" ht="12.75" customHeight="1">
      <c r="A47" s="76" t="s">
        <v>99</v>
      </c>
      <c r="B47" s="76">
        <f>SUM(B38:B42)</f>
        <v>12</v>
      </c>
      <c r="C47" s="76">
        <f>SUM(C38:C42)</f>
        <v>18</v>
      </c>
      <c r="D47" s="76">
        <f t="shared" ref="D47:Z47" si="3">SUM(D38:D42)</f>
        <v>55</v>
      </c>
      <c r="E47" s="76">
        <f t="shared" si="3"/>
        <v>40</v>
      </c>
      <c r="F47" s="76">
        <f t="shared" si="3"/>
        <v>6</v>
      </c>
      <c r="G47" s="76">
        <f t="shared" si="3"/>
        <v>30</v>
      </c>
      <c r="H47" s="76">
        <f t="shared" si="3"/>
        <v>45</v>
      </c>
      <c r="I47" s="76">
        <f>SUM(I38:I42)</f>
        <v>40</v>
      </c>
      <c r="J47" s="76">
        <f t="shared" si="3"/>
        <v>30</v>
      </c>
      <c r="K47" s="76">
        <f>SUM(K38:K42)</f>
        <v>25</v>
      </c>
      <c r="L47" s="76">
        <f t="shared" si="3"/>
        <v>25</v>
      </c>
      <c r="M47" s="76">
        <f t="shared" si="3"/>
        <v>35</v>
      </c>
      <c r="N47" s="76">
        <f t="shared" si="3"/>
        <v>55</v>
      </c>
      <c r="O47" s="76">
        <f t="shared" si="3"/>
        <v>22</v>
      </c>
      <c r="P47" s="76">
        <f t="shared" si="3"/>
        <v>21</v>
      </c>
      <c r="Q47" s="76">
        <f t="shared" si="3"/>
        <v>23</v>
      </c>
      <c r="R47" s="76">
        <f t="shared" si="3"/>
        <v>15</v>
      </c>
      <c r="S47" s="76">
        <f t="shared" si="3"/>
        <v>15</v>
      </c>
      <c r="T47" s="76">
        <f t="shared" si="3"/>
        <v>20</v>
      </c>
      <c r="U47" s="76">
        <f t="shared" si="3"/>
        <v>11</v>
      </c>
      <c r="V47" s="76">
        <f t="shared" si="3"/>
        <v>9</v>
      </c>
      <c r="W47" s="76">
        <f t="shared" si="3"/>
        <v>15</v>
      </c>
      <c r="X47" s="76">
        <f t="shared" si="3"/>
        <v>10</v>
      </c>
      <c r="Y47" s="76">
        <f t="shared" si="3"/>
        <v>30</v>
      </c>
      <c r="Z47" s="76">
        <f t="shared" si="3"/>
        <v>90</v>
      </c>
      <c r="AB47" s="76">
        <f>AVERAGE(B47:Z47)</f>
        <v>27.88</v>
      </c>
      <c r="AC47" s="76">
        <f>STDEV(B47:Z47)/5</f>
        <v>3.7533629365321617</v>
      </c>
    </row>
    <row r="48" spans="1:29" s="116" customFormat="1">
      <c r="A48" s="116" t="s">
        <v>303</v>
      </c>
      <c r="B48" s="116">
        <f>SUM(B44:B47)</f>
        <v>140</v>
      </c>
      <c r="C48" s="116">
        <f t="shared" ref="C48:Z48" si="4">SUM(C44:C47)</f>
        <v>126</v>
      </c>
      <c r="D48" s="116">
        <f t="shared" si="4"/>
        <v>201</v>
      </c>
      <c r="E48" s="116">
        <f t="shared" si="4"/>
        <v>178</v>
      </c>
      <c r="F48" s="116">
        <f t="shared" si="4"/>
        <v>176</v>
      </c>
      <c r="G48" s="116">
        <f t="shared" si="4"/>
        <v>190</v>
      </c>
      <c r="H48" s="116">
        <f t="shared" si="4"/>
        <v>217</v>
      </c>
      <c r="I48" s="116">
        <f t="shared" si="4"/>
        <v>202</v>
      </c>
      <c r="J48" s="116">
        <f t="shared" si="4"/>
        <v>242</v>
      </c>
      <c r="K48" s="116">
        <f t="shared" si="4"/>
        <v>148</v>
      </c>
      <c r="L48" s="116">
        <f t="shared" si="4"/>
        <v>187</v>
      </c>
      <c r="M48" s="116">
        <f t="shared" si="4"/>
        <v>133</v>
      </c>
      <c r="N48" s="116">
        <f t="shared" si="4"/>
        <v>257</v>
      </c>
      <c r="O48" s="116">
        <f t="shared" si="4"/>
        <v>196</v>
      </c>
      <c r="P48" s="116">
        <f t="shared" si="4"/>
        <v>201</v>
      </c>
      <c r="Q48" s="116">
        <f t="shared" si="4"/>
        <v>143</v>
      </c>
      <c r="R48" s="116">
        <f t="shared" si="4"/>
        <v>175</v>
      </c>
      <c r="S48" s="116">
        <f t="shared" si="4"/>
        <v>195</v>
      </c>
      <c r="T48" s="116">
        <f t="shared" si="4"/>
        <v>191</v>
      </c>
      <c r="U48" s="116">
        <f t="shared" si="4"/>
        <v>229</v>
      </c>
      <c r="V48" s="116">
        <f t="shared" si="4"/>
        <v>192</v>
      </c>
      <c r="W48" s="116">
        <f t="shared" si="4"/>
        <v>197</v>
      </c>
      <c r="X48" s="116">
        <f t="shared" si="4"/>
        <v>184</v>
      </c>
      <c r="Y48" s="116">
        <f t="shared" si="4"/>
        <v>216</v>
      </c>
      <c r="Z48" s="116">
        <f t="shared" si="4"/>
        <v>142</v>
      </c>
      <c r="AB48" s="76">
        <f>AVERAGE(B48:Z48)</f>
        <v>186.32</v>
      </c>
      <c r="AC48" s="76">
        <f>STDEV(B48:Z48)/5</f>
        <v>6.7098733222021334</v>
      </c>
    </row>
  </sheetData>
  <mergeCells count="7">
    <mergeCell ref="B1:S1"/>
    <mergeCell ref="B2:D2"/>
    <mergeCell ref="E2:G2"/>
    <mergeCell ref="H2:J2"/>
    <mergeCell ref="K2:M2"/>
    <mergeCell ref="N2:P2"/>
    <mergeCell ref="Q2:S2"/>
  </mergeCells>
  <dataValidations count="1">
    <dataValidation type="list" allowBlank="1" sqref="A33:A37 A5:A30" xr:uid="{00000000-0002-0000-0100-000000000000}">
      <formula1>#REF!</formula1>
    </dataValidation>
  </dataValidations>
  <pageMargins left="0.7" right="0.7" top="0.75" bottom="0.75" header="0.3" footer="0.3"/>
</worksheet>
</file>

<file path=xl/worksheets/sheet1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36"/>
  <sheetViews>
    <sheetView workbookViewId="0">
      <selection activeCell="AC34" sqref="AC34"/>
    </sheetView>
  </sheetViews>
  <sheetFormatPr baseColWidth="10" defaultColWidth="15.1640625" defaultRowHeight="15"/>
  <cols>
    <col min="1" max="1" width="23.83203125" style="76" bestFit="1" customWidth="1"/>
    <col min="2" max="2" width="6.5" style="95" customWidth="1"/>
    <col min="3" max="3" width="6.83203125" style="95" customWidth="1"/>
    <col min="4" max="5" width="7.33203125" style="95" customWidth="1"/>
    <col min="6" max="6" width="7.5" style="95" customWidth="1"/>
    <col min="7" max="7" width="8.83203125" style="95" customWidth="1"/>
    <col min="8" max="26" width="7.5" style="95" customWidth="1"/>
    <col min="27" max="27" width="15.5" style="76" bestFit="1" customWidth="1"/>
    <col min="28" max="16384" width="15.1640625" style="76"/>
  </cols>
  <sheetData>
    <row r="1" spans="1:27" ht="18" customHeight="1">
      <c r="A1" s="73" t="s">
        <v>253</v>
      </c>
      <c r="B1" s="188" t="s">
        <v>254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74"/>
      <c r="U1" s="74"/>
      <c r="V1" s="74"/>
      <c r="W1" s="74"/>
      <c r="X1" s="74"/>
      <c r="Y1" s="74"/>
      <c r="Z1" s="74"/>
      <c r="AA1" s="75"/>
    </row>
    <row r="2" spans="1:27" ht="12.75" customHeight="1">
      <c r="A2" s="77"/>
      <c r="B2" s="196" t="s">
        <v>255</v>
      </c>
      <c r="C2" s="197"/>
      <c r="D2" s="198"/>
      <c r="E2" s="193" t="s">
        <v>256</v>
      </c>
      <c r="F2" s="191"/>
      <c r="G2" s="192"/>
      <c r="H2" s="194" t="s">
        <v>257</v>
      </c>
      <c r="I2" s="191"/>
      <c r="J2" s="192"/>
      <c r="K2" s="194" t="s">
        <v>258</v>
      </c>
      <c r="L2" s="191"/>
      <c r="M2" s="192"/>
      <c r="N2" s="195" t="s">
        <v>259</v>
      </c>
      <c r="O2" s="191"/>
      <c r="P2" s="191"/>
      <c r="Q2" s="199" t="s">
        <v>260</v>
      </c>
      <c r="R2" s="200"/>
      <c r="S2" s="200"/>
      <c r="T2" s="201"/>
      <c r="U2" s="78"/>
      <c r="V2" s="78"/>
      <c r="W2" s="78"/>
      <c r="X2" s="78"/>
      <c r="Y2" s="78"/>
      <c r="Z2" s="78"/>
      <c r="AA2" s="77"/>
    </row>
    <row r="3" spans="1:27" ht="12.75" customHeight="1">
      <c r="A3" s="79"/>
      <c r="B3" s="80"/>
      <c r="C3" s="80"/>
      <c r="D3" s="80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2"/>
      <c r="R3" s="82"/>
      <c r="S3" s="82"/>
      <c r="T3" s="82"/>
      <c r="U3" s="82"/>
      <c r="V3" s="82"/>
      <c r="W3" s="82"/>
      <c r="X3" s="82"/>
      <c r="Y3" s="82"/>
      <c r="Z3" s="82"/>
      <c r="AA3" s="77"/>
    </row>
    <row r="4" spans="1:27" ht="12.75" customHeight="1">
      <c r="A4" s="83" t="s">
        <v>261</v>
      </c>
      <c r="B4" s="84">
        <v>0</v>
      </c>
      <c r="C4" s="85">
        <v>3</v>
      </c>
      <c r="D4" s="84">
        <v>6</v>
      </c>
      <c r="E4" s="85">
        <v>9</v>
      </c>
      <c r="F4" s="84">
        <v>12</v>
      </c>
      <c r="G4" s="85">
        <v>15</v>
      </c>
      <c r="H4" s="84">
        <v>18</v>
      </c>
      <c r="I4" s="85">
        <v>21</v>
      </c>
      <c r="J4" s="84">
        <v>24</v>
      </c>
      <c r="K4" s="85">
        <v>27</v>
      </c>
      <c r="L4" s="84">
        <v>30</v>
      </c>
      <c r="M4" s="85">
        <v>33</v>
      </c>
      <c r="N4" s="84">
        <v>36</v>
      </c>
      <c r="O4" s="85">
        <v>39</v>
      </c>
      <c r="P4" s="84">
        <v>42</v>
      </c>
      <c r="Q4" s="85">
        <v>45</v>
      </c>
      <c r="R4" s="84">
        <v>48</v>
      </c>
      <c r="S4" s="85">
        <v>51</v>
      </c>
      <c r="T4" s="84">
        <v>54</v>
      </c>
      <c r="U4" s="85">
        <v>57</v>
      </c>
      <c r="V4" s="84">
        <v>60</v>
      </c>
      <c r="W4" s="85">
        <v>63</v>
      </c>
      <c r="X4" s="84">
        <v>66</v>
      </c>
      <c r="Y4" s="85">
        <v>69</v>
      </c>
      <c r="Z4" s="84">
        <v>72</v>
      </c>
      <c r="AA4" s="84" t="s">
        <v>1</v>
      </c>
    </row>
    <row r="5" spans="1:27" ht="11.25" customHeight="1">
      <c r="A5" s="86" t="s">
        <v>3</v>
      </c>
      <c r="B5" s="87"/>
      <c r="C5" s="88"/>
      <c r="D5" s="87"/>
      <c r="E5" s="88"/>
      <c r="F5" s="87">
        <v>10</v>
      </c>
      <c r="G5" s="88">
        <v>15</v>
      </c>
      <c r="H5" s="87">
        <v>10</v>
      </c>
      <c r="I5" s="88">
        <v>8</v>
      </c>
      <c r="J5" s="87">
        <v>20</v>
      </c>
      <c r="K5" s="88">
        <v>7</v>
      </c>
      <c r="L5" s="87"/>
      <c r="M5" s="88"/>
      <c r="N5" s="87">
        <v>3</v>
      </c>
      <c r="O5" s="88">
        <v>1</v>
      </c>
      <c r="P5" s="87"/>
      <c r="Q5" s="88"/>
      <c r="R5" s="87"/>
      <c r="S5" s="88"/>
      <c r="T5" s="87"/>
      <c r="U5" s="88"/>
      <c r="V5" s="87"/>
      <c r="W5" s="88"/>
      <c r="X5" s="87"/>
      <c r="Y5" s="88">
        <v>5</v>
      </c>
      <c r="Z5" s="87">
        <v>2</v>
      </c>
      <c r="AA5" s="87"/>
    </row>
    <row r="6" spans="1:27" ht="12.75" customHeight="1">
      <c r="A6" s="89" t="s">
        <v>262</v>
      </c>
      <c r="B6" s="87"/>
      <c r="C6" s="88"/>
      <c r="D6" s="87"/>
      <c r="E6" s="88"/>
      <c r="F6" s="87"/>
      <c r="G6" s="88"/>
      <c r="H6" s="87"/>
      <c r="I6" s="88"/>
      <c r="J6" s="87">
        <v>1</v>
      </c>
      <c r="K6" s="88"/>
      <c r="L6" s="87"/>
      <c r="M6" s="88"/>
      <c r="N6" s="87"/>
      <c r="O6" s="88"/>
      <c r="P6" s="87"/>
      <c r="Q6" s="88"/>
      <c r="R6" s="87"/>
      <c r="S6" s="88"/>
      <c r="T6" s="87"/>
      <c r="U6" s="88">
        <v>1</v>
      </c>
      <c r="V6" s="87">
        <v>7</v>
      </c>
      <c r="W6" s="88">
        <v>3</v>
      </c>
      <c r="X6" s="87"/>
      <c r="Y6" s="88"/>
      <c r="Z6" s="87">
        <v>10</v>
      </c>
      <c r="AA6" s="87"/>
    </row>
    <row r="7" spans="1:27" ht="12.75" customHeight="1">
      <c r="A7" s="86" t="s">
        <v>5</v>
      </c>
      <c r="B7" s="87"/>
      <c r="C7" s="88"/>
      <c r="D7" s="87"/>
      <c r="E7" s="88"/>
      <c r="F7" s="87">
        <v>7</v>
      </c>
      <c r="G7" s="88">
        <v>20</v>
      </c>
      <c r="H7" s="87">
        <v>45</v>
      </c>
      <c r="I7" s="88">
        <v>10</v>
      </c>
      <c r="J7" s="87"/>
      <c r="K7" s="88"/>
      <c r="L7" s="87"/>
      <c r="M7" s="88"/>
      <c r="N7" s="87"/>
      <c r="O7" s="88"/>
      <c r="P7" s="87"/>
      <c r="Q7" s="88"/>
      <c r="R7" s="87">
        <v>1</v>
      </c>
      <c r="S7" s="88"/>
      <c r="T7" s="87"/>
      <c r="U7" s="88">
        <v>10</v>
      </c>
      <c r="V7" s="87">
        <v>25</v>
      </c>
      <c r="W7" s="88">
        <v>2</v>
      </c>
      <c r="X7" s="87">
        <v>55</v>
      </c>
      <c r="Y7" s="88"/>
      <c r="Z7" s="87">
        <v>25</v>
      </c>
      <c r="AA7" s="87"/>
    </row>
    <row r="8" spans="1:27" ht="12.75" customHeight="1">
      <c r="A8" s="89" t="s">
        <v>6</v>
      </c>
      <c r="B8" s="87"/>
      <c r="C8" s="88"/>
      <c r="D8" s="87"/>
      <c r="E8" s="88">
        <v>3</v>
      </c>
      <c r="F8" s="87">
        <v>25</v>
      </c>
      <c r="G8" s="88">
        <v>30</v>
      </c>
      <c r="H8" s="87">
        <v>10</v>
      </c>
      <c r="I8" s="88">
        <v>45</v>
      </c>
      <c r="J8" s="87">
        <v>40</v>
      </c>
      <c r="K8" s="88">
        <v>2</v>
      </c>
      <c r="L8" s="87"/>
      <c r="M8" s="88"/>
      <c r="N8" s="87">
        <v>5</v>
      </c>
      <c r="O8" s="88"/>
      <c r="P8" s="87">
        <v>3</v>
      </c>
      <c r="Q8" s="88"/>
      <c r="R8" s="87">
        <v>1</v>
      </c>
      <c r="S8" s="88"/>
      <c r="T8" s="87"/>
      <c r="U8" s="88"/>
      <c r="V8" s="87"/>
      <c r="W8" s="88"/>
      <c r="X8" s="87"/>
      <c r="Y8" s="88"/>
      <c r="Z8" s="87">
        <v>1</v>
      </c>
      <c r="AA8" s="87"/>
    </row>
    <row r="9" spans="1:27" ht="12.75" customHeight="1">
      <c r="A9" s="89" t="s">
        <v>23</v>
      </c>
      <c r="B9" s="87">
        <v>100</v>
      </c>
      <c r="C9" s="88">
        <v>100</v>
      </c>
      <c r="D9" s="87">
        <v>100</v>
      </c>
      <c r="E9" s="88">
        <v>50</v>
      </c>
      <c r="F9" s="87"/>
      <c r="G9" s="88"/>
      <c r="H9" s="87"/>
      <c r="I9" s="88"/>
      <c r="J9" s="87"/>
      <c r="K9" s="88">
        <v>100</v>
      </c>
      <c r="L9" s="87">
        <v>85</v>
      </c>
      <c r="M9" s="88">
        <v>60</v>
      </c>
      <c r="N9" s="87">
        <v>95</v>
      </c>
      <c r="O9" s="88">
        <v>90</v>
      </c>
      <c r="P9" s="87">
        <v>75</v>
      </c>
      <c r="Q9" s="88">
        <v>95</v>
      </c>
      <c r="R9" s="87">
        <v>75</v>
      </c>
      <c r="S9" s="88">
        <v>100</v>
      </c>
      <c r="T9" s="87"/>
      <c r="U9" s="88"/>
      <c r="V9" s="87"/>
      <c r="W9" s="88"/>
      <c r="X9" s="87"/>
      <c r="Y9" s="88"/>
      <c r="Z9" s="87"/>
      <c r="AA9" s="87"/>
    </row>
    <row r="10" spans="1:27" ht="12.75" customHeight="1">
      <c r="A10" s="86" t="s">
        <v>263</v>
      </c>
      <c r="B10" s="87"/>
      <c r="C10" s="88"/>
      <c r="D10" s="87"/>
      <c r="E10" s="88"/>
      <c r="F10" s="87"/>
      <c r="G10" s="88"/>
      <c r="H10" s="87"/>
      <c r="I10" s="88"/>
      <c r="J10" s="87"/>
      <c r="K10" s="88"/>
      <c r="L10" s="87"/>
      <c r="M10" s="88"/>
      <c r="N10" s="87"/>
      <c r="O10" s="88"/>
      <c r="P10" s="87"/>
      <c r="Q10" s="88"/>
      <c r="R10" s="87"/>
      <c r="S10" s="88"/>
      <c r="T10" s="87">
        <v>1</v>
      </c>
      <c r="U10" s="88"/>
      <c r="V10" s="87">
        <v>2</v>
      </c>
      <c r="W10" s="88">
        <v>1</v>
      </c>
      <c r="X10" s="87"/>
      <c r="Y10" s="88"/>
      <c r="Z10" s="87"/>
      <c r="AA10" s="87"/>
    </row>
    <row r="11" spans="1:27" ht="12.75" customHeight="1">
      <c r="A11" s="86" t="s">
        <v>9</v>
      </c>
      <c r="B11" s="87">
        <v>1</v>
      </c>
      <c r="C11" s="88"/>
      <c r="D11" s="87"/>
      <c r="E11" s="88"/>
      <c r="F11" s="87"/>
      <c r="G11" s="88"/>
      <c r="H11" s="87"/>
      <c r="I11" s="88"/>
      <c r="J11" s="87"/>
      <c r="K11" s="88"/>
      <c r="L11" s="87"/>
      <c r="M11" s="88"/>
      <c r="N11" s="87"/>
      <c r="O11" s="88"/>
      <c r="P11" s="87"/>
      <c r="Q11" s="88"/>
      <c r="R11" s="87"/>
      <c r="S11" s="88"/>
      <c r="T11" s="87"/>
      <c r="U11" s="88"/>
      <c r="V11" s="87"/>
      <c r="W11" s="88"/>
      <c r="X11" s="87">
        <v>5</v>
      </c>
      <c r="Y11" s="88">
        <v>20</v>
      </c>
      <c r="Z11" s="87">
        <v>2</v>
      </c>
      <c r="AA11" s="87"/>
    </row>
    <row r="12" spans="1:27" ht="12.75" customHeight="1">
      <c r="A12" s="86" t="s">
        <v>264</v>
      </c>
      <c r="B12" s="87"/>
      <c r="C12" s="88"/>
      <c r="D12" s="87"/>
      <c r="E12" s="88"/>
      <c r="F12" s="87"/>
      <c r="G12" s="88"/>
      <c r="H12" s="87"/>
      <c r="I12" s="88"/>
      <c r="J12" s="87"/>
      <c r="K12" s="88"/>
      <c r="L12" s="87"/>
      <c r="M12" s="88"/>
      <c r="N12" s="87"/>
      <c r="O12" s="88"/>
      <c r="P12" s="87"/>
      <c r="Q12" s="88"/>
      <c r="R12" s="87"/>
      <c r="S12" s="88"/>
      <c r="T12" s="87"/>
      <c r="U12" s="88"/>
      <c r="V12" s="87"/>
      <c r="W12" s="88"/>
      <c r="X12" s="87"/>
      <c r="Y12" s="88"/>
      <c r="Z12" s="87"/>
      <c r="AA12" s="87"/>
    </row>
    <row r="13" spans="1:27" ht="12.75" customHeight="1">
      <c r="A13" s="89" t="s">
        <v>19</v>
      </c>
      <c r="B13" s="87"/>
      <c r="C13" s="88"/>
      <c r="D13" s="87"/>
      <c r="E13" s="88"/>
      <c r="F13" s="87"/>
      <c r="G13" s="88"/>
      <c r="H13" s="87"/>
      <c r="I13" s="88"/>
      <c r="J13" s="87"/>
      <c r="K13" s="88"/>
      <c r="L13" s="87"/>
      <c r="M13" s="88"/>
      <c r="N13" s="87"/>
      <c r="O13" s="88"/>
      <c r="P13" s="87"/>
      <c r="Q13" s="88"/>
      <c r="R13" s="87"/>
      <c r="S13" s="88"/>
      <c r="T13" s="87"/>
      <c r="U13" s="88"/>
      <c r="V13" s="87"/>
      <c r="W13" s="88"/>
      <c r="X13" s="87"/>
      <c r="Y13" s="88"/>
      <c r="Z13" s="87"/>
      <c r="AA13" s="87"/>
    </row>
    <row r="14" spans="1:27" ht="12.75" customHeight="1">
      <c r="A14" s="86" t="s">
        <v>87</v>
      </c>
      <c r="B14" s="87"/>
      <c r="C14" s="88"/>
      <c r="D14" s="87"/>
      <c r="E14" s="88"/>
      <c r="F14" s="87"/>
      <c r="G14" s="88"/>
      <c r="H14" s="87"/>
      <c r="I14" s="88"/>
      <c r="J14" s="87"/>
      <c r="K14" s="88"/>
      <c r="L14" s="87"/>
      <c r="M14" s="88"/>
      <c r="N14" s="87"/>
      <c r="O14" s="88"/>
      <c r="P14" s="87"/>
      <c r="Q14" s="88"/>
      <c r="R14" s="87"/>
      <c r="S14" s="88"/>
      <c r="T14" s="87"/>
      <c r="U14" s="88"/>
      <c r="V14" s="87"/>
      <c r="W14" s="88"/>
      <c r="X14" s="87"/>
      <c r="Y14" s="88"/>
      <c r="Z14" s="87"/>
      <c r="AA14" s="87"/>
    </row>
    <row r="15" spans="1:27" ht="12.75" customHeight="1">
      <c r="A15" s="89" t="s">
        <v>47</v>
      </c>
      <c r="B15" s="87"/>
      <c r="C15" s="88"/>
      <c r="D15" s="87"/>
      <c r="E15" s="88"/>
      <c r="F15" s="87"/>
      <c r="G15" s="88"/>
      <c r="H15" s="87"/>
      <c r="I15" s="88"/>
      <c r="J15" s="87"/>
      <c r="K15" s="88"/>
      <c r="L15" s="87"/>
      <c r="M15" s="88"/>
      <c r="N15" s="87"/>
      <c r="O15" s="88"/>
      <c r="P15" s="87"/>
      <c r="Q15" s="88"/>
      <c r="R15" s="87"/>
      <c r="S15" s="88"/>
      <c r="T15" s="87"/>
      <c r="U15" s="88"/>
      <c r="V15" s="87"/>
      <c r="W15" s="88"/>
      <c r="X15" s="87"/>
      <c r="Y15" s="88"/>
      <c r="Z15" s="87"/>
      <c r="AA15" s="87"/>
    </row>
    <row r="16" spans="1:27" ht="12.75" customHeight="1">
      <c r="A16" s="89" t="s">
        <v>265</v>
      </c>
      <c r="B16" s="87"/>
      <c r="C16" s="88"/>
      <c r="D16" s="87"/>
      <c r="E16" s="88"/>
      <c r="F16" s="87"/>
      <c r="G16" s="88"/>
      <c r="H16" s="87"/>
      <c r="I16" s="88"/>
      <c r="J16" s="87"/>
      <c r="K16" s="88"/>
      <c r="L16" s="87"/>
      <c r="M16" s="88"/>
      <c r="N16" s="87"/>
      <c r="O16" s="88"/>
      <c r="P16" s="87"/>
      <c r="Q16" s="88"/>
      <c r="R16" s="87"/>
      <c r="S16" s="88"/>
      <c r="T16" s="87"/>
      <c r="U16" s="88"/>
      <c r="V16" s="87"/>
      <c r="W16" s="88"/>
      <c r="X16" s="87"/>
      <c r="Y16" s="88"/>
      <c r="Z16" s="87"/>
      <c r="AA16" s="87"/>
    </row>
    <row r="17" spans="1:29" ht="12.75" customHeight="1">
      <c r="A17" s="86" t="s">
        <v>266</v>
      </c>
      <c r="B17" s="87"/>
      <c r="C17" s="88"/>
      <c r="D17" s="87"/>
      <c r="E17" s="88"/>
      <c r="F17" s="87"/>
      <c r="G17" s="88"/>
      <c r="H17" s="87"/>
      <c r="I17" s="88"/>
      <c r="J17" s="87"/>
      <c r="K17" s="88"/>
      <c r="L17" s="87"/>
      <c r="M17" s="88"/>
      <c r="N17" s="87"/>
      <c r="O17" s="88"/>
      <c r="P17" s="87"/>
      <c r="Q17" s="88"/>
      <c r="R17" s="87"/>
      <c r="S17" s="88"/>
      <c r="T17" s="87"/>
      <c r="U17" s="88"/>
      <c r="V17" s="87"/>
      <c r="W17" s="88"/>
      <c r="X17" s="87"/>
      <c r="Y17" s="88"/>
      <c r="Z17" s="87"/>
      <c r="AA17" s="87"/>
    </row>
    <row r="18" spans="1:29" ht="12.75" customHeight="1">
      <c r="A18" s="86" t="s">
        <v>267</v>
      </c>
      <c r="B18" s="87"/>
      <c r="C18" s="88"/>
      <c r="D18" s="87"/>
      <c r="E18" s="88"/>
      <c r="F18" s="87"/>
      <c r="G18" s="88"/>
      <c r="H18" s="87"/>
      <c r="I18" s="88"/>
      <c r="J18" s="87"/>
      <c r="K18" s="88"/>
      <c r="L18" s="87"/>
      <c r="M18" s="88"/>
      <c r="N18" s="87"/>
      <c r="O18" s="88"/>
      <c r="P18" s="87"/>
      <c r="Q18" s="88"/>
      <c r="R18" s="87"/>
      <c r="S18" s="88"/>
      <c r="T18" s="87">
        <v>15</v>
      </c>
      <c r="U18" s="88"/>
      <c r="V18" s="87"/>
      <c r="W18" s="88"/>
      <c r="X18" s="87"/>
      <c r="Y18" s="88"/>
      <c r="Z18" s="87"/>
      <c r="AA18" s="87"/>
    </row>
    <row r="19" spans="1:29" ht="12.75" customHeight="1">
      <c r="A19" s="86" t="s">
        <v>268</v>
      </c>
      <c r="B19" s="87"/>
      <c r="C19" s="88"/>
      <c r="D19" s="87"/>
      <c r="E19" s="88"/>
      <c r="F19" s="87"/>
      <c r="G19" s="88"/>
      <c r="H19" s="87"/>
      <c r="I19" s="88"/>
      <c r="J19" s="87"/>
      <c r="K19" s="88"/>
      <c r="L19" s="87"/>
      <c r="M19" s="88"/>
      <c r="N19" s="87"/>
      <c r="O19" s="88"/>
      <c r="P19" s="87"/>
      <c r="Q19" s="88"/>
      <c r="R19" s="87"/>
      <c r="S19" s="88"/>
      <c r="T19" s="87"/>
      <c r="U19" s="88"/>
      <c r="V19" s="87"/>
      <c r="W19" s="88"/>
      <c r="X19" s="87"/>
      <c r="Y19" s="88"/>
      <c r="Z19" s="87"/>
      <c r="AA19" s="87"/>
    </row>
    <row r="20" spans="1:29" ht="12.75" customHeight="1">
      <c r="A20" s="86" t="s">
        <v>179</v>
      </c>
      <c r="B20" s="87"/>
      <c r="C20" s="88"/>
      <c r="D20" s="87"/>
      <c r="E20" s="88"/>
      <c r="F20" s="87"/>
      <c r="G20" s="88"/>
      <c r="H20" s="87"/>
      <c r="I20" s="88"/>
      <c r="J20" s="87"/>
      <c r="K20" s="88"/>
      <c r="L20" s="87"/>
      <c r="M20" s="88"/>
      <c r="N20" s="87"/>
      <c r="O20" s="88"/>
      <c r="P20" s="87"/>
      <c r="Q20" s="88"/>
      <c r="R20" s="87"/>
      <c r="S20" s="88"/>
      <c r="T20" s="87"/>
      <c r="U20" s="88"/>
      <c r="V20" s="87"/>
      <c r="W20" s="88"/>
      <c r="X20" s="87"/>
      <c r="Y20" s="88">
        <v>3</v>
      </c>
      <c r="Z20" s="87">
        <v>3</v>
      </c>
      <c r="AA20" s="87"/>
    </row>
    <row r="21" spans="1:29" ht="12.75" customHeight="1">
      <c r="A21" s="90" t="s">
        <v>269</v>
      </c>
      <c r="B21" s="87"/>
      <c r="C21" s="88"/>
      <c r="D21" s="87"/>
      <c r="E21" s="88"/>
      <c r="F21" s="87"/>
      <c r="G21" s="88"/>
      <c r="H21" s="87"/>
      <c r="I21" s="88"/>
      <c r="J21" s="87"/>
      <c r="K21" s="88"/>
      <c r="L21" s="87"/>
      <c r="M21" s="88"/>
      <c r="N21" s="87"/>
      <c r="O21" s="88"/>
      <c r="P21" s="87"/>
      <c r="Q21" s="88"/>
      <c r="R21" s="87"/>
      <c r="S21" s="88"/>
      <c r="T21" s="87"/>
      <c r="U21" s="88"/>
      <c r="V21" s="87"/>
      <c r="W21" s="88"/>
      <c r="X21" s="87"/>
      <c r="Y21" s="88"/>
      <c r="Z21" s="87">
        <v>1</v>
      </c>
      <c r="AA21" s="87"/>
    </row>
    <row r="22" spans="1:29" ht="12.75" customHeight="1">
      <c r="A22" s="86"/>
      <c r="B22" s="87"/>
      <c r="C22" s="88"/>
      <c r="D22" s="87"/>
      <c r="E22" s="88"/>
      <c r="F22" s="87"/>
      <c r="G22" s="88"/>
      <c r="H22" s="87"/>
      <c r="I22" s="88"/>
      <c r="J22" s="87"/>
      <c r="K22" s="88"/>
      <c r="L22" s="87"/>
      <c r="M22" s="88"/>
      <c r="N22" s="87"/>
      <c r="O22" s="88"/>
      <c r="P22" s="87"/>
      <c r="Q22" s="88"/>
      <c r="R22" s="87"/>
      <c r="S22" s="88"/>
      <c r="T22" s="87"/>
      <c r="U22" s="88"/>
      <c r="V22" s="87"/>
      <c r="W22" s="88"/>
      <c r="X22" s="87"/>
      <c r="Y22" s="88"/>
      <c r="Z22" s="87"/>
      <c r="AA22" s="87"/>
    </row>
    <row r="23" spans="1:29" ht="12.75" customHeight="1">
      <c r="A23" s="89"/>
      <c r="B23" s="87"/>
      <c r="C23" s="88"/>
      <c r="D23" s="87"/>
      <c r="E23" s="88"/>
      <c r="F23" s="87"/>
      <c r="G23" s="88"/>
      <c r="H23" s="87"/>
      <c r="I23" s="88"/>
      <c r="J23" s="87"/>
      <c r="K23" s="88"/>
      <c r="L23" s="87"/>
      <c r="M23" s="88"/>
      <c r="N23" s="87"/>
      <c r="O23" s="88"/>
      <c r="P23" s="87"/>
      <c r="Q23" s="88"/>
      <c r="R23" s="87"/>
      <c r="S23" s="88"/>
      <c r="T23" s="87"/>
      <c r="U23" s="88"/>
      <c r="V23" s="87"/>
      <c r="W23" s="88"/>
      <c r="X23" s="87"/>
      <c r="Y23" s="88"/>
      <c r="Z23" s="87"/>
      <c r="AA23" s="87"/>
    </row>
    <row r="24" spans="1:29" ht="12.75" customHeight="1">
      <c r="A24" s="86"/>
      <c r="B24" s="87"/>
      <c r="C24" s="88"/>
      <c r="D24" s="87"/>
      <c r="E24" s="88"/>
      <c r="F24" s="87"/>
      <c r="G24" s="88"/>
      <c r="H24" s="87"/>
      <c r="I24" s="88"/>
      <c r="J24" s="87"/>
      <c r="K24" s="88"/>
      <c r="L24" s="87"/>
      <c r="M24" s="88"/>
      <c r="N24" s="87"/>
      <c r="O24" s="88"/>
      <c r="P24" s="87"/>
      <c r="Q24" s="88"/>
      <c r="R24" s="87"/>
      <c r="S24" s="88"/>
      <c r="T24" s="87"/>
      <c r="U24" s="88"/>
      <c r="V24" s="87"/>
      <c r="W24" s="88"/>
      <c r="X24" s="87"/>
      <c r="Y24" s="88"/>
      <c r="Z24" s="87"/>
      <c r="AA24" s="87"/>
    </row>
    <row r="25" spans="1:29" ht="12.75" customHeight="1">
      <c r="A25" s="86"/>
      <c r="B25" s="87"/>
      <c r="C25" s="88"/>
      <c r="D25" s="87"/>
      <c r="E25" s="88"/>
      <c r="F25" s="87"/>
      <c r="G25" s="88"/>
      <c r="H25" s="87"/>
      <c r="I25" s="88"/>
      <c r="J25" s="87"/>
      <c r="K25" s="88"/>
      <c r="L25" s="87"/>
      <c r="M25" s="88"/>
      <c r="N25" s="87"/>
      <c r="O25" s="88"/>
      <c r="P25" s="87"/>
      <c r="Q25" s="88"/>
      <c r="R25" s="87"/>
      <c r="S25" s="88"/>
      <c r="T25" s="87"/>
      <c r="U25" s="88"/>
      <c r="V25" s="87"/>
      <c r="W25" s="88"/>
      <c r="X25" s="87"/>
      <c r="Y25" s="88"/>
      <c r="Z25" s="87"/>
      <c r="AA25" s="87"/>
    </row>
    <row r="26" spans="1:29" ht="12.75" customHeight="1">
      <c r="A26" s="86"/>
      <c r="B26" s="87"/>
      <c r="C26" s="88"/>
      <c r="D26" s="87"/>
      <c r="E26" s="88"/>
      <c r="F26" s="87"/>
      <c r="G26" s="88"/>
      <c r="H26" s="87"/>
      <c r="I26" s="88"/>
      <c r="J26" s="87"/>
      <c r="K26" s="88"/>
      <c r="L26" s="87"/>
      <c r="M26" s="88"/>
      <c r="N26" s="87"/>
      <c r="O26" s="88"/>
      <c r="P26" s="87"/>
      <c r="Q26" s="88"/>
      <c r="R26" s="87"/>
      <c r="S26" s="88"/>
      <c r="T26" s="87"/>
      <c r="U26" s="88"/>
      <c r="V26" s="87"/>
      <c r="W26" s="88"/>
      <c r="X26" s="87"/>
      <c r="Y26" s="88"/>
      <c r="Z26" s="87"/>
      <c r="AA26" s="87"/>
    </row>
    <row r="27" spans="1:29" ht="12.75" customHeight="1">
      <c r="A27" s="91" t="s">
        <v>90</v>
      </c>
      <c r="B27" s="87"/>
      <c r="C27" s="88"/>
      <c r="D27" s="87"/>
      <c r="E27" s="88">
        <v>15</v>
      </c>
      <c r="F27" s="87">
        <v>8</v>
      </c>
      <c r="G27" s="88">
        <v>3</v>
      </c>
      <c r="H27" s="87"/>
      <c r="I27" s="88">
        <v>7</v>
      </c>
      <c r="J27" s="87">
        <v>3</v>
      </c>
      <c r="K27" s="88"/>
      <c r="L27" s="87"/>
      <c r="M27" s="88"/>
      <c r="N27" s="87"/>
      <c r="O27" s="88"/>
      <c r="P27" s="87"/>
      <c r="Q27" s="88"/>
      <c r="R27" s="87"/>
      <c r="S27" s="88"/>
      <c r="T27" s="87">
        <v>70</v>
      </c>
      <c r="U27" s="88">
        <v>25</v>
      </c>
      <c r="V27" s="87">
        <v>5</v>
      </c>
      <c r="W27" s="88">
        <v>70</v>
      </c>
      <c r="X27" s="87">
        <v>5</v>
      </c>
      <c r="Y27" s="88">
        <v>25</v>
      </c>
      <c r="Z27" s="87">
        <v>20</v>
      </c>
      <c r="AA27" s="87"/>
    </row>
    <row r="28" spans="1:29" ht="12.75" customHeight="1">
      <c r="A28" s="91" t="s">
        <v>67</v>
      </c>
      <c r="B28" s="87"/>
      <c r="C28" s="88"/>
      <c r="D28" s="87"/>
      <c r="E28" s="88"/>
      <c r="F28" s="87"/>
      <c r="G28" s="88"/>
      <c r="H28" s="87"/>
      <c r="I28" s="88"/>
      <c r="J28" s="87"/>
      <c r="K28" s="88"/>
      <c r="L28" s="87"/>
      <c r="M28" s="88"/>
      <c r="N28" s="87"/>
      <c r="O28" s="88"/>
      <c r="P28" s="87"/>
      <c r="Q28" s="88"/>
      <c r="R28" s="87"/>
      <c r="S28" s="88"/>
      <c r="T28" s="87">
        <v>3</v>
      </c>
      <c r="U28" s="88"/>
      <c r="V28" s="87"/>
      <c r="W28" s="88"/>
      <c r="X28" s="87"/>
      <c r="Y28" s="88"/>
      <c r="Z28" s="87"/>
      <c r="AA28" s="87"/>
    </row>
    <row r="29" spans="1:29" ht="12.75" customHeight="1">
      <c r="A29" s="91" t="s">
        <v>50</v>
      </c>
      <c r="B29" s="87"/>
      <c r="C29" s="88"/>
      <c r="D29" s="87"/>
      <c r="E29" s="88">
        <v>3</v>
      </c>
      <c r="F29" s="87">
        <v>40</v>
      </c>
      <c r="G29" s="88">
        <v>65</v>
      </c>
      <c r="H29" s="87">
        <v>15</v>
      </c>
      <c r="I29" s="88">
        <v>20</v>
      </c>
      <c r="J29" s="87">
        <v>30</v>
      </c>
      <c r="K29" s="88"/>
      <c r="L29" s="87"/>
      <c r="M29" s="88"/>
      <c r="N29" s="87"/>
      <c r="O29" s="88"/>
      <c r="P29" s="87"/>
      <c r="Q29" s="88"/>
      <c r="R29" s="87"/>
      <c r="S29" s="88"/>
      <c r="T29" s="87"/>
      <c r="U29" s="88"/>
      <c r="V29" s="87"/>
      <c r="W29" s="88"/>
      <c r="X29" s="87"/>
      <c r="Y29" s="88">
        <v>10</v>
      </c>
      <c r="Z29" s="87"/>
      <c r="AA29" s="87"/>
    </row>
    <row r="30" spans="1:29" ht="12.75" customHeight="1">
      <c r="A30" s="91" t="s">
        <v>270</v>
      </c>
      <c r="B30" s="87"/>
      <c r="C30" s="88"/>
      <c r="D30" s="87"/>
      <c r="E30" s="88">
        <v>30</v>
      </c>
      <c r="F30" s="87">
        <v>10</v>
      </c>
      <c r="G30" s="88">
        <v>5</v>
      </c>
      <c r="H30" s="87">
        <v>30</v>
      </c>
      <c r="I30" s="88">
        <v>10</v>
      </c>
      <c r="J30" s="87">
        <v>10</v>
      </c>
      <c r="K30" s="88">
        <v>1</v>
      </c>
      <c r="L30" s="87"/>
      <c r="M30" s="88"/>
      <c r="N30" s="87"/>
      <c r="O30" s="88">
        <v>15</v>
      </c>
      <c r="P30" s="87">
        <v>10</v>
      </c>
      <c r="Q30" s="88"/>
      <c r="R30" s="87">
        <v>15</v>
      </c>
      <c r="S30" s="88"/>
      <c r="T30" s="87">
        <v>12</v>
      </c>
      <c r="U30" s="88">
        <v>65</v>
      </c>
      <c r="V30" s="87">
        <v>70</v>
      </c>
      <c r="W30" s="88">
        <v>25</v>
      </c>
      <c r="X30" s="87">
        <v>60</v>
      </c>
      <c r="Y30" s="88">
        <v>38</v>
      </c>
      <c r="Z30" s="87">
        <v>50</v>
      </c>
      <c r="AA30" s="87"/>
    </row>
    <row r="31" spans="1:29" ht="12.75" customHeight="1">
      <c r="A31" s="92" t="s">
        <v>49</v>
      </c>
      <c r="B31" s="87"/>
      <c r="C31" s="88">
        <v>1</v>
      </c>
      <c r="D31" s="87">
        <v>1</v>
      </c>
      <c r="E31" s="88"/>
      <c r="F31" s="87"/>
      <c r="G31" s="88"/>
      <c r="H31" s="87"/>
      <c r="I31" s="88"/>
      <c r="J31" s="87"/>
      <c r="K31" s="88">
        <v>1</v>
      </c>
      <c r="L31" s="87">
        <v>15</v>
      </c>
      <c r="M31" s="88">
        <v>45</v>
      </c>
      <c r="N31" s="87">
        <v>2</v>
      </c>
      <c r="O31" s="88">
        <v>1</v>
      </c>
      <c r="P31" s="87">
        <v>15</v>
      </c>
      <c r="Q31" s="88">
        <v>5</v>
      </c>
      <c r="R31" s="87">
        <v>10</v>
      </c>
      <c r="S31" s="88">
        <v>3</v>
      </c>
      <c r="T31" s="87"/>
      <c r="U31" s="88"/>
      <c r="V31" s="87"/>
      <c r="W31" s="88"/>
      <c r="X31" s="87"/>
      <c r="Y31" s="88"/>
      <c r="Z31" s="87"/>
      <c r="AA31" s="87"/>
      <c r="AB31" s="76" t="s">
        <v>242</v>
      </c>
      <c r="AC31" s="76" t="s">
        <v>139</v>
      </c>
    </row>
    <row r="32" spans="1:29" ht="12.75" customHeight="1">
      <c r="A32" s="93"/>
      <c r="B32" s="94">
        <f>SUM(B5:B31)</f>
        <v>101</v>
      </c>
      <c r="C32" s="94">
        <f>SUM(C5:C31)</f>
        <v>101</v>
      </c>
      <c r="D32" s="94">
        <f t="shared" ref="D32:Z32" si="0">SUM(D5:D31)</f>
        <v>101</v>
      </c>
      <c r="E32" s="94">
        <f t="shared" si="0"/>
        <v>101</v>
      </c>
      <c r="F32" s="94">
        <f t="shared" si="0"/>
        <v>100</v>
      </c>
      <c r="G32" s="94">
        <f t="shared" si="0"/>
        <v>138</v>
      </c>
      <c r="H32" s="94">
        <f t="shared" si="0"/>
        <v>110</v>
      </c>
      <c r="I32" s="94">
        <f t="shared" si="0"/>
        <v>100</v>
      </c>
      <c r="J32" s="94">
        <f t="shared" si="0"/>
        <v>104</v>
      </c>
      <c r="K32" s="94">
        <f t="shared" si="0"/>
        <v>111</v>
      </c>
      <c r="L32" s="94">
        <f t="shared" si="0"/>
        <v>100</v>
      </c>
      <c r="M32" s="94">
        <f t="shared" si="0"/>
        <v>105</v>
      </c>
      <c r="N32" s="94">
        <f t="shared" si="0"/>
        <v>105</v>
      </c>
      <c r="O32" s="94">
        <f t="shared" si="0"/>
        <v>107</v>
      </c>
      <c r="P32" s="94">
        <f t="shared" si="0"/>
        <v>103</v>
      </c>
      <c r="Q32" s="94">
        <f t="shared" si="0"/>
        <v>100</v>
      </c>
      <c r="R32" s="94">
        <f t="shared" si="0"/>
        <v>102</v>
      </c>
      <c r="S32" s="94">
        <f t="shared" si="0"/>
        <v>103</v>
      </c>
      <c r="T32" s="94">
        <f t="shared" si="0"/>
        <v>101</v>
      </c>
      <c r="U32" s="94">
        <f t="shared" si="0"/>
        <v>101</v>
      </c>
      <c r="V32" s="94">
        <f t="shared" si="0"/>
        <v>109</v>
      </c>
      <c r="W32" s="94">
        <f t="shared" si="0"/>
        <v>101</v>
      </c>
      <c r="X32" s="94">
        <f t="shared" si="0"/>
        <v>125</v>
      </c>
      <c r="Y32" s="94">
        <f t="shared" si="0"/>
        <v>101</v>
      </c>
      <c r="Z32" s="94">
        <f t="shared" si="0"/>
        <v>114</v>
      </c>
      <c r="AA32" s="93"/>
      <c r="AB32" s="76">
        <f>AVERAGE(B32:Z32)</f>
        <v>105.76</v>
      </c>
      <c r="AC32" s="76">
        <f>STDEV(B32:Z32)/5</f>
        <v>1.771327186038762</v>
      </c>
    </row>
    <row r="33" spans="1:29" ht="12.75" customHeight="1">
      <c r="A33" s="76" t="s">
        <v>96</v>
      </c>
      <c r="B33" s="95">
        <f>SUM(B5:B21)</f>
        <v>101</v>
      </c>
      <c r="C33" s="95">
        <f t="shared" ref="C33:Z33" si="1">SUM(C5:C21)</f>
        <v>100</v>
      </c>
      <c r="D33" s="95">
        <f t="shared" si="1"/>
        <v>100</v>
      </c>
      <c r="E33" s="95">
        <f t="shared" si="1"/>
        <v>53</v>
      </c>
      <c r="F33" s="95">
        <f t="shared" si="1"/>
        <v>42</v>
      </c>
      <c r="G33" s="95">
        <f t="shared" si="1"/>
        <v>65</v>
      </c>
      <c r="H33" s="95">
        <f t="shared" si="1"/>
        <v>65</v>
      </c>
      <c r="I33" s="95">
        <f t="shared" si="1"/>
        <v>63</v>
      </c>
      <c r="J33" s="95">
        <f t="shared" si="1"/>
        <v>61</v>
      </c>
      <c r="K33" s="95">
        <f t="shared" si="1"/>
        <v>109</v>
      </c>
      <c r="L33" s="95">
        <f t="shared" si="1"/>
        <v>85</v>
      </c>
      <c r="M33" s="95">
        <f t="shared" si="1"/>
        <v>60</v>
      </c>
      <c r="N33" s="95">
        <f t="shared" si="1"/>
        <v>103</v>
      </c>
      <c r="O33" s="95">
        <f t="shared" si="1"/>
        <v>91</v>
      </c>
      <c r="P33" s="95">
        <f t="shared" si="1"/>
        <v>78</v>
      </c>
      <c r="Q33" s="95">
        <f t="shared" si="1"/>
        <v>95</v>
      </c>
      <c r="R33" s="95">
        <f t="shared" si="1"/>
        <v>77</v>
      </c>
      <c r="S33" s="95">
        <f t="shared" si="1"/>
        <v>100</v>
      </c>
      <c r="T33" s="95">
        <f t="shared" si="1"/>
        <v>16</v>
      </c>
      <c r="U33" s="95">
        <f t="shared" si="1"/>
        <v>11</v>
      </c>
      <c r="V33" s="95">
        <f t="shared" si="1"/>
        <v>34</v>
      </c>
      <c r="W33" s="95">
        <f t="shared" si="1"/>
        <v>6</v>
      </c>
      <c r="X33" s="95">
        <f t="shared" si="1"/>
        <v>60</v>
      </c>
      <c r="Y33" s="95">
        <f t="shared" si="1"/>
        <v>28</v>
      </c>
      <c r="Z33" s="95">
        <f t="shared" si="1"/>
        <v>44</v>
      </c>
      <c r="AB33" s="76">
        <f>AVERAGE(B33:Z33)</f>
        <v>65.88</v>
      </c>
      <c r="AC33" s="76">
        <f>STDEV(B33:Z33)/5</f>
        <v>6.1823188745540021</v>
      </c>
    </row>
    <row r="34" spans="1:29" ht="12.75" customHeight="1">
      <c r="A34" s="76" t="s">
        <v>97</v>
      </c>
      <c r="B34" s="95">
        <f>SUM(B5,B7,B10:B11,B12,B14,B17:B20)</f>
        <v>1</v>
      </c>
      <c r="C34" s="95">
        <f t="shared" ref="C34:Z34" si="2">SUM(C5,C7,C10:C11,C12,C14,C17:C20)</f>
        <v>0</v>
      </c>
      <c r="D34" s="95">
        <f t="shared" si="2"/>
        <v>0</v>
      </c>
      <c r="E34" s="95">
        <f t="shared" si="2"/>
        <v>0</v>
      </c>
      <c r="F34" s="95">
        <f t="shared" si="2"/>
        <v>17</v>
      </c>
      <c r="G34" s="95">
        <f t="shared" si="2"/>
        <v>35</v>
      </c>
      <c r="H34" s="95">
        <f t="shared" si="2"/>
        <v>55</v>
      </c>
      <c r="I34" s="95">
        <f t="shared" si="2"/>
        <v>18</v>
      </c>
      <c r="J34" s="95">
        <f t="shared" si="2"/>
        <v>20</v>
      </c>
      <c r="K34" s="95">
        <f t="shared" si="2"/>
        <v>7</v>
      </c>
      <c r="L34" s="95">
        <f t="shared" si="2"/>
        <v>0</v>
      </c>
      <c r="M34" s="95">
        <f t="shared" si="2"/>
        <v>0</v>
      </c>
      <c r="N34" s="95">
        <f t="shared" si="2"/>
        <v>3</v>
      </c>
      <c r="O34" s="95">
        <f t="shared" si="2"/>
        <v>1</v>
      </c>
      <c r="P34" s="95">
        <f t="shared" si="2"/>
        <v>0</v>
      </c>
      <c r="Q34" s="95">
        <f t="shared" si="2"/>
        <v>0</v>
      </c>
      <c r="R34" s="95">
        <f t="shared" si="2"/>
        <v>1</v>
      </c>
      <c r="S34" s="95">
        <f t="shared" si="2"/>
        <v>0</v>
      </c>
      <c r="T34" s="95">
        <f t="shared" si="2"/>
        <v>16</v>
      </c>
      <c r="U34" s="95">
        <f t="shared" si="2"/>
        <v>10</v>
      </c>
      <c r="V34" s="95">
        <f t="shared" si="2"/>
        <v>27</v>
      </c>
      <c r="W34" s="95">
        <f t="shared" si="2"/>
        <v>3</v>
      </c>
      <c r="X34" s="95">
        <f t="shared" si="2"/>
        <v>60</v>
      </c>
      <c r="Y34" s="95">
        <f t="shared" si="2"/>
        <v>28</v>
      </c>
      <c r="Z34" s="95">
        <f t="shared" si="2"/>
        <v>32</v>
      </c>
      <c r="AB34" s="76">
        <f>AVERAGE(B34:Z34)</f>
        <v>13.36</v>
      </c>
      <c r="AC34" s="76">
        <f>STDEV(B34:Z34)/5</f>
        <v>3.5032746585635182</v>
      </c>
    </row>
    <row r="35" spans="1:29" ht="12.75" customHeight="1">
      <c r="A35" s="76" t="s">
        <v>98</v>
      </c>
      <c r="B35" s="95">
        <f>SUM(B6,B8:B9,B13,B15:B16,B21)</f>
        <v>100</v>
      </c>
      <c r="C35" s="95">
        <f t="shared" ref="C35:Z35" si="3">SUM(C6,C8:C9,C13,C15:C16,C21)</f>
        <v>100</v>
      </c>
      <c r="D35" s="95">
        <f t="shared" si="3"/>
        <v>100</v>
      </c>
      <c r="E35" s="95">
        <f t="shared" si="3"/>
        <v>53</v>
      </c>
      <c r="F35" s="95">
        <f t="shared" si="3"/>
        <v>25</v>
      </c>
      <c r="G35" s="95">
        <f t="shared" si="3"/>
        <v>30</v>
      </c>
      <c r="H35" s="95">
        <f t="shared" si="3"/>
        <v>10</v>
      </c>
      <c r="I35" s="95">
        <f t="shared" si="3"/>
        <v>45</v>
      </c>
      <c r="J35" s="95">
        <f t="shared" si="3"/>
        <v>41</v>
      </c>
      <c r="K35" s="95">
        <f t="shared" si="3"/>
        <v>102</v>
      </c>
      <c r="L35" s="95">
        <f t="shared" si="3"/>
        <v>85</v>
      </c>
      <c r="M35" s="95">
        <f t="shared" si="3"/>
        <v>60</v>
      </c>
      <c r="N35" s="95">
        <f t="shared" si="3"/>
        <v>100</v>
      </c>
      <c r="O35" s="95">
        <f t="shared" si="3"/>
        <v>90</v>
      </c>
      <c r="P35" s="95">
        <f t="shared" si="3"/>
        <v>78</v>
      </c>
      <c r="Q35" s="95">
        <f t="shared" si="3"/>
        <v>95</v>
      </c>
      <c r="R35" s="95">
        <f t="shared" si="3"/>
        <v>76</v>
      </c>
      <c r="S35" s="95">
        <f t="shared" si="3"/>
        <v>100</v>
      </c>
      <c r="T35" s="95">
        <f t="shared" si="3"/>
        <v>0</v>
      </c>
      <c r="U35" s="95">
        <f t="shared" si="3"/>
        <v>1</v>
      </c>
      <c r="V35" s="95">
        <f t="shared" si="3"/>
        <v>7</v>
      </c>
      <c r="W35" s="95">
        <f t="shared" si="3"/>
        <v>3</v>
      </c>
      <c r="X35" s="95">
        <f t="shared" si="3"/>
        <v>0</v>
      </c>
      <c r="Y35" s="95">
        <f t="shared" si="3"/>
        <v>0</v>
      </c>
      <c r="Z35" s="95">
        <f t="shared" si="3"/>
        <v>12</v>
      </c>
      <c r="AB35" s="76">
        <f>AVERAGE(B35:Z35)</f>
        <v>52.52</v>
      </c>
      <c r="AC35" s="76">
        <f>STDEV(B35:Z35)/5</f>
        <v>8.1238578684432117</v>
      </c>
    </row>
    <row r="36" spans="1:29" ht="12.75" customHeight="1">
      <c r="A36" s="76" t="s">
        <v>99</v>
      </c>
      <c r="B36" s="95">
        <f>SUM(B27:B31)</f>
        <v>0</v>
      </c>
      <c r="C36" s="95">
        <f t="shared" ref="C36:Z36" si="4">SUM(C27:C31)</f>
        <v>1</v>
      </c>
      <c r="D36" s="95">
        <f t="shared" si="4"/>
        <v>1</v>
      </c>
      <c r="E36" s="95">
        <f t="shared" si="4"/>
        <v>48</v>
      </c>
      <c r="F36" s="95">
        <f t="shared" si="4"/>
        <v>58</v>
      </c>
      <c r="G36" s="95">
        <f t="shared" si="4"/>
        <v>73</v>
      </c>
      <c r="H36" s="95">
        <f t="shared" si="4"/>
        <v>45</v>
      </c>
      <c r="I36" s="95">
        <f t="shared" si="4"/>
        <v>37</v>
      </c>
      <c r="J36" s="95">
        <f t="shared" si="4"/>
        <v>43</v>
      </c>
      <c r="K36" s="95">
        <f t="shared" si="4"/>
        <v>2</v>
      </c>
      <c r="L36" s="95">
        <f t="shared" si="4"/>
        <v>15</v>
      </c>
      <c r="M36" s="95">
        <f t="shared" si="4"/>
        <v>45</v>
      </c>
      <c r="N36" s="95">
        <f t="shared" si="4"/>
        <v>2</v>
      </c>
      <c r="O36" s="95">
        <f t="shared" si="4"/>
        <v>16</v>
      </c>
      <c r="P36" s="95">
        <f t="shared" si="4"/>
        <v>25</v>
      </c>
      <c r="Q36" s="95">
        <f t="shared" si="4"/>
        <v>5</v>
      </c>
      <c r="R36" s="95">
        <f t="shared" si="4"/>
        <v>25</v>
      </c>
      <c r="S36" s="95">
        <f t="shared" si="4"/>
        <v>3</v>
      </c>
      <c r="T36" s="95">
        <f t="shared" si="4"/>
        <v>85</v>
      </c>
      <c r="U36" s="95">
        <f t="shared" si="4"/>
        <v>90</v>
      </c>
      <c r="V36" s="95">
        <f t="shared" si="4"/>
        <v>75</v>
      </c>
      <c r="W36" s="95">
        <f t="shared" si="4"/>
        <v>95</v>
      </c>
      <c r="X36" s="95">
        <f t="shared" si="4"/>
        <v>65</v>
      </c>
      <c r="Y36" s="95">
        <f t="shared" si="4"/>
        <v>73</v>
      </c>
      <c r="Z36" s="95">
        <f t="shared" si="4"/>
        <v>70</v>
      </c>
      <c r="AB36" s="76">
        <f>AVERAGE(B36:Z36)</f>
        <v>39.880000000000003</v>
      </c>
      <c r="AC36" s="76">
        <f>STDEV(B36:Z36)/5</f>
        <v>6.417247592750857</v>
      </c>
    </row>
  </sheetData>
  <mergeCells count="7">
    <mergeCell ref="B1:S1"/>
    <mergeCell ref="B2:D2"/>
    <mergeCell ref="E2:G2"/>
    <mergeCell ref="H2:J2"/>
    <mergeCell ref="K2:M2"/>
    <mergeCell ref="N2:P2"/>
    <mergeCell ref="Q2:T2"/>
  </mergeCells>
  <dataValidations count="1">
    <dataValidation type="list" allowBlank="1" sqref="A5:A20 A22:A26" xr:uid="{00000000-0002-0000-1200-000000000000}">
      <formula1>#REF!</formula1>
    </dataValidation>
  </dataValidations>
  <pageMargins left="0.7" right="0.7" top="0.75" bottom="0.75" header="0.3" footer="0.3"/>
</worksheet>
</file>

<file path=xl/worksheets/sheet1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C48"/>
  <sheetViews>
    <sheetView topLeftCell="A2" workbookViewId="0">
      <selection activeCell="A36" sqref="A36"/>
    </sheetView>
  </sheetViews>
  <sheetFormatPr baseColWidth="10" defaultColWidth="15.1640625" defaultRowHeight="15"/>
  <cols>
    <col min="1" max="1" width="33.6640625" style="76" bestFit="1" customWidth="1"/>
    <col min="2" max="26" width="7.5" style="95" customWidth="1"/>
    <col min="27" max="27" width="15.5" style="76" bestFit="1" customWidth="1"/>
    <col min="28" max="29" width="12" style="76" bestFit="1" customWidth="1"/>
    <col min="30" max="16384" width="15.1640625" style="76"/>
  </cols>
  <sheetData>
    <row r="1" spans="1:28" ht="18" customHeight="1">
      <c r="A1" s="73" t="s">
        <v>253</v>
      </c>
      <c r="B1" s="202" t="s">
        <v>254</v>
      </c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74"/>
      <c r="U1" s="74"/>
      <c r="V1" s="74"/>
      <c r="W1" s="74"/>
      <c r="X1" s="74"/>
      <c r="Y1" s="74"/>
      <c r="Z1" s="74"/>
      <c r="AA1" s="75"/>
    </row>
    <row r="2" spans="1:28" ht="12.75" customHeight="1">
      <c r="A2" s="77"/>
      <c r="B2" s="196" t="s">
        <v>271</v>
      </c>
      <c r="C2" s="204"/>
      <c r="D2" s="204"/>
      <c r="E2" s="205" t="s">
        <v>272</v>
      </c>
      <c r="F2" s="206"/>
      <c r="G2" s="206"/>
      <c r="H2" s="207"/>
      <c r="I2" s="208" t="s">
        <v>257</v>
      </c>
      <c r="J2" s="209"/>
      <c r="K2" s="208" t="s">
        <v>258</v>
      </c>
      <c r="L2" s="204"/>
      <c r="M2" s="210"/>
      <c r="N2" s="211" t="s">
        <v>273</v>
      </c>
      <c r="O2" s="204"/>
      <c r="P2" s="204"/>
      <c r="Q2" s="199" t="s">
        <v>274</v>
      </c>
      <c r="R2" s="200"/>
      <c r="S2" s="200"/>
      <c r="T2" s="201"/>
      <c r="U2" s="78"/>
      <c r="V2" s="78"/>
      <c r="W2" s="78"/>
      <c r="X2" s="78"/>
      <c r="Y2" s="78"/>
      <c r="Z2" s="78"/>
      <c r="AA2" s="77"/>
    </row>
    <row r="3" spans="1:28" ht="12.75" customHeight="1">
      <c r="A3" s="79"/>
      <c r="B3" s="80"/>
      <c r="C3" s="80"/>
      <c r="D3" s="80"/>
      <c r="E3" s="78"/>
      <c r="F3" s="78"/>
      <c r="G3" s="78"/>
      <c r="H3" s="78"/>
      <c r="I3" s="96"/>
      <c r="J3" s="96"/>
      <c r="K3" s="96"/>
      <c r="L3" s="96"/>
      <c r="M3" s="96"/>
      <c r="N3" s="96"/>
      <c r="O3" s="96"/>
      <c r="P3" s="96"/>
      <c r="Q3" s="78"/>
      <c r="R3" s="78"/>
      <c r="S3" s="78"/>
      <c r="T3" s="78"/>
      <c r="U3" s="78"/>
      <c r="V3" s="78"/>
      <c r="W3" s="78"/>
      <c r="X3" s="78"/>
      <c r="Y3" s="78"/>
      <c r="Z3" s="78"/>
      <c r="AA3" s="77"/>
    </row>
    <row r="4" spans="1:28" ht="12.75" customHeight="1">
      <c r="A4" s="97" t="s">
        <v>261</v>
      </c>
      <c r="B4" s="98">
        <v>0</v>
      </c>
      <c r="C4" s="99">
        <v>3</v>
      </c>
      <c r="D4" s="98">
        <v>6</v>
      </c>
      <c r="E4" s="99">
        <v>9</v>
      </c>
      <c r="F4" s="98">
        <v>12</v>
      </c>
      <c r="G4" s="99">
        <v>15</v>
      </c>
      <c r="H4" s="98">
        <v>18</v>
      </c>
      <c r="I4" s="99">
        <v>21</v>
      </c>
      <c r="J4" s="98">
        <v>24</v>
      </c>
      <c r="K4" s="99">
        <v>27</v>
      </c>
      <c r="L4" s="98">
        <v>30</v>
      </c>
      <c r="M4" s="99">
        <v>33</v>
      </c>
      <c r="N4" s="98">
        <v>36</v>
      </c>
      <c r="O4" s="99">
        <v>39</v>
      </c>
      <c r="P4" s="98">
        <v>42</v>
      </c>
      <c r="Q4" s="99">
        <v>45</v>
      </c>
      <c r="R4" s="98">
        <v>48</v>
      </c>
      <c r="S4" s="99">
        <v>51</v>
      </c>
      <c r="T4" s="98">
        <v>54</v>
      </c>
      <c r="U4" s="99">
        <v>57</v>
      </c>
      <c r="V4" s="98">
        <v>60</v>
      </c>
      <c r="W4" s="99">
        <v>63</v>
      </c>
      <c r="X4" s="98">
        <v>66</v>
      </c>
      <c r="Y4" s="99">
        <v>69</v>
      </c>
      <c r="Z4" s="98">
        <v>72</v>
      </c>
      <c r="AA4" s="98" t="s">
        <v>1</v>
      </c>
    </row>
    <row r="5" spans="1:28" ht="11.25" customHeight="1">
      <c r="A5" s="100" t="s">
        <v>275</v>
      </c>
      <c r="B5" s="101"/>
      <c r="C5" s="102"/>
      <c r="D5" s="101"/>
      <c r="E5" s="102"/>
      <c r="F5" s="101"/>
      <c r="G5" s="102"/>
      <c r="H5" s="101"/>
      <c r="I5" s="102"/>
      <c r="J5" s="101"/>
      <c r="K5" s="102"/>
      <c r="L5" s="101"/>
      <c r="M5" s="102"/>
      <c r="N5" s="101"/>
      <c r="O5" s="102"/>
      <c r="P5" s="101"/>
      <c r="Q5" s="102"/>
      <c r="R5" s="101"/>
      <c r="S5" s="102"/>
      <c r="T5" s="101"/>
      <c r="U5" s="102"/>
      <c r="V5" s="101"/>
      <c r="W5" s="102"/>
      <c r="X5" s="101">
        <v>15</v>
      </c>
      <c r="Y5" s="102"/>
      <c r="Z5" s="101">
        <v>3</v>
      </c>
      <c r="AA5" s="101"/>
      <c r="AB5" s="76">
        <f>SUM(B5:Z5)/25</f>
        <v>0.72</v>
      </c>
    </row>
    <row r="6" spans="1:28" ht="12.75" customHeight="1">
      <c r="A6" s="103" t="s">
        <v>206</v>
      </c>
      <c r="B6" s="101"/>
      <c r="C6" s="102"/>
      <c r="D6" s="101"/>
      <c r="E6" s="102"/>
      <c r="F6" s="101"/>
      <c r="G6" s="102"/>
      <c r="H6" s="101"/>
      <c r="I6" s="102"/>
      <c r="J6" s="101"/>
      <c r="K6" s="102"/>
      <c r="L6" s="101"/>
      <c r="M6" s="102"/>
      <c r="N6" s="101"/>
      <c r="O6" s="102"/>
      <c r="P6" s="101">
        <v>1</v>
      </c>
      <c r="Q6" s="102"/>
      <c r="R6" s="101"/>
      <c r="S6" s="102"/>
      <c r="T6" s="101"/>
      <c r="U6" s="102"/>
      <c r="V6" s="101"/>
      <c r="W6" s="102"/>
      <c r="X6" s="101"/>
      <c r="Y6" s="102"/>
      <c r="Z6" s="101"/>
      <c r="AA6" s="101"/>
      <c r="AB6" s="159">
        <f t="shared" ref="AB6:AB35" si="0">SUM(B6:Z6)/25</f>
        <v>0.04</v>
      </c>
    </row>
    <row r="7" spans="1:28" ht="12.75" customHeight="1">
      <c r="A7" s="103" t="s">
        <v>276</v>
      </c>
      <c r="B7" s="101"/>
      <c r="C7" s="102"/>
      <c r="D7" s="101"/>
      <c r="E7" s="102"/>
      <c r="F7" s="101"/>
      <c r="G7" s="102"/>
      <c r="H7" s="101"/>
      <c r="I7" s="102"/>
      <c r="J7" s="101"/>
      <c r="K7" s="102"/>
      <c r="L7" s="101"/>
      <c r="M7" s="102"/>
      <c r="N7" s="101"/>
      <c r="O7" s="102"/>
      <c r="P7" s="101"/>
      <c r="Q7" s="102"/>
      <c r="R7" s="101"/>
      <c r="S7" s="102"/>
      <c r="T7" s="101"/>
      <c r="U7" s="102"/>
      <c r="V7" s="101"/>
      <c r="W7" s="102"/>
      <c r="X7" s="101"/>
      <c r="Y7" s="102"/>
      <c r="Z7" s="101"/>
      <c r="AA7" s="101"/>
      <c r="AB7" s="159">
        <f t="shared" si="0"/>
        <v>0</v>
      </c>
    </row>
    <row r="8" spans="1:28" s="116" customFormat="1" ht="12.75" customHeight="1">
      <c r="A8" s="104" t="s">
        <v>262</v>
      </c>
      <c r="B8" s="170"/>
      <c r="C8" s="171"/>
      <c r="D8" s="170"/>
      <c r="E8" s="171"/>
      <c r="F8" s="170"/>
      <c r="G8" s="171"/>
      <c r="H8" s="170"/>
      <c r="I8" s="171"/>
      <c r="J8" s="170"/>
      <c r="K8" s="171"/>
      <c r="L8" s="170"/>
      <c r="M8" s="171"/>
      <c r="N8" s="170">
        <v>1</v>
      </c>
      <c r="O8" s="171"/>
      <c r="P8" s="170"/>
      <c r="Q8" s="171"/>
      <c r="R8" s="170"/>
      <c r="S8" s="171"/>
      <c r="T8" s="170">
        <v>1</v>
      </c>
      <c r="U8" s="171"/>
      <c r="V8" s="170"/>
      <c r="W8" s="171">
        <v>2</v>
      </c>
      <c r="X8" s="170">
        <v>3</v>
      </c>
      <c r="Y8" s="171">
        <v>1</v>
      </c>
      <c r="Z8" s="170"/>
      <c r="AA8" s="170"/>
      <c r="AB8" s="116">
        <f t="shared" si="0"/>
        <v>0.32</v>
      </c>
    </row>
    <row r="9" spans="1:28" ht="12.75" customHeight="1">
      <c r="A9" s="103" t="s">
        <v>45</v>
      </c>
      <c r="B9" s="101"/>
      <c r="C9" s="102"/>
      <c r="D9" s="101"/>
      <c r="E9" s="102">
        <v>60</v>
      </c>
      <c r="F9" s="101">
        <v>3</v>
      </c>
      <c r="G9" s="102"/>
      <c r="H9" s="101"/>
      <c r="I9" s="102">
        <v>15</v>
      </c>
      <c r="J9" s="101"/>
      <c r="K9" s="102"/>
      <c r="L9" s="101"/>
      <c r="M9" s="102"/>
      <c r="N9" s="101"/>
      <c r="O9" s="102"/>
      <c r="P9" s="101"/>
      <c r="Q9" s="102"/>
      <c r="R9" s="101"/>
      <c r="S9" s="102"/>
      <c r="T9" s="101"/>
      <c r="U9" s="102"/>
      <c r="V9" s="101"/>
      <c r="W9" s="102"/>
      <c r="X9" s="101"/>
      <c r="Y9" s="102"/>
      <c r="Z9" s="101"/>
      <c r="AA9" s="101"/>
      <c r="AB9" s="159">
        <f t="shared" si="0"/>
        <v>3.12</v>
      </c>
    </row>
    <row r="10" spans="1:28" s="116" customFormat="1" ht="12.75" customHeight="1">
      <c r="A10" s="104" t="s">
        <v>6</v>
      </c>
      <c r="B10" s="170"/>
      <c r="C10" s="171"/>
      <c r="D10" s="170"/>
      <c r="E10" s="171"/>
      <c r="F10" s="170"/>
      <c r="G10" s="171"/>
      <c r="H10" s="170"/>
      <c r="I10" s="171"/>
      <c r="J10" s="170"/>
      <c r="K10" s="171"/>
      <c r="L10" s="170"/>
      <c r="M10" s="171"/>
      <c r="N10" s="170">
        <v>1</v>
      </c>
      <c r="O10" s="171"/>
      <c r="P10" s="170"/>
      <c r="Q10" s="171"/>
      <c r="R10" s="170"/>
      <c r="S10" s="171"/>
      <c r="T10" s="170"/>
      <c r="U10" s="171"/>
      <c r="V10" s="170">
        <v>1</v>
      </c>
      <c r="W10" s="171">
        <v>3</v>
      </c>
      <c r="X10" s="170">
        <v>3</v>
      </c>
      <c r="Y10" s="171"/>
      <c r="Z10" s="170">
        <v>1</v>
      </c>
      <c r="AA10" s="170"/>
      <c r="AB10" s="116">
        <f t="shared" si="0"/>
        <v>0.36</v>
      </c>
    </row>
    <row r="11" spans="1:28" ht="12.75" customHeight="1">
      <c r="A11" s="86" t="s">
        <v>5</v>
      </c>
      <c r="B11" s="101"/>
      <c r="C11" s="102"/>
      <c r="D11" s="101"/>
      <c r="E11" s="102"/>
      <c r="F11" s="101"/>
      <c r="G11" s="102"/>
      <c r="H11" s="101"/>
      <c r="I11" s="102"/>
      <c r="J11" s="101"/>
      <c r="K11" s="102"/>
      <c r="L11" s="101"/>
      <c r="M11" s="102"/>
      <c r="N11" s="101"/>
      <c r="O11" s="102"/>
      <c r="P11" s="101"/>
      <c r="Q11" s="102"/>
      <c r="R11" s="101">
        <v>20</v>
      </c>
      <c r="S11" s="102"/>
      <c r="T11" s="101"/>
      <c r="U11" s="102"/>
      <c r="V11" s="101"/>
      <c r="W11" s="102"/>
      <c r="X11" s="101"/>
      <c r="Y11" s="102"/>
      <c r="Z11" s="101"/>
      <c r="AA11" s="101"/>
      <c r="AB11" s="159">
        <f t="shared" si="0"/>
        <v>0.8</v>
      </c>
    </row>
    <row r="12" spans="1:28" s="116" customFormat="1" ht="12.75" customHeight="1">
      <c r="A12" s="105" t="s">
        <v>277</v>
      </c>
      <c r="B12" s="170"/>
      <c r="C12" s="171"/>
      <c r="D12" s="170"/>
      <c r="E12" s="171"/>
      <c r="F12" s="170"/>
      <c r="G12" s="171"/>
      <c r="H12" s="170"/>
      <c r="I12" s="171"/>
      <c r="J12" s="170"/>
      <c r="K12" s="171"/>
      <c r="L12" s="170"/>
      <c r="M12" s="171"/>
      <c r="N12" s="170"/>
      <c r="O12" s="171"/>
      <c r="P12" s="170">
        <v>2</v>
      </c>
      <c r="Q12" s="171"/>
      <c r="R12" s="170"/>
      <c r="S12" s="171"/>
      <c r="T12" s="170"/>
      <c r="U12" s="171"/>
      <c r="V12" s="170"/>
      <c r="W12" s="171"/>
      <c r="X12" s="170"/>
      <c r="Y12" s="171"/>
      <c r="Z12" s="170"/>
      <c r="AA12" s="170"/>
      <c r="AB12" s="116">
        <f t="shared" si="0"/>
        <v>0.08</v>
      </c>
    </row>
    <row r="13" spans="1:28" ht="12.75" customHeight="1">
      <c r="A13" s="103" t="s">
        <v>8</v>
      </c>
      <c r="B13" s="101"/>
      <c r="C13" s="102"/>
      <c r="D13" s="101"/>
      <c r="E13" s="102"/>
      <c r="F13" s="101"/>
      <c r="G13" s="102"/>
      <c r="H13" s="101"/>
      <c r="I13" s="102"/>
      <c r="J13" s="101"/>
      <c r="K13" s="102"/>
      <c r="L13" s="101"/>
      <c r="M13" s="102">
        <v>20</v>
      </c>
      <c r="N13" s="101">
        <v>60</v>
      </c>
      <c r="O13" s="102">
        <v>40</v>
      </c>
      <c r="P13" s="101">
        <v>15</v>
      </c>
      <c r="Q13" s="102">
        <v>95</v>
      </c>
      <c r="R13" s="101"/>
      <c r="S13" s="102">
        <v>45</v>
      </c>
      <c r="T13" s="101">
        <v>25</v>
      </c>
      <c r="U13" s="102"/>
      <c r="V13" s="101"/>
      <c r="W13" s="102">
        <v>20</v>
      </c>
      <c r="X13" s="101">
        <v>10</v>
      </c>
      <c r="Y13" s="102"/>
      <c r="Z13" s="101"/>
      <c r="AA13" s="101"/>
      <c r="AB13" s="159">
        <f t="shared" si="0"/>
        <v>13.2</v>
      </c>
    </row>
    <row r="14" spans="1:28" ht="12.75" customHeight="1">
      <c r="A14" s="103" t="s">
        <v>278</v>
      </c>
      <c r="B14" s="101"/>
      <c r="C14" s="102"/>
      <c r="D14" s="101"/>
      <c r="E14" s="102"/>
      <c r="F14" s="101"/>
      <c r="G14" s="102"/>
      <c r="H14" s="101"/>
      <c r="I14" s="102"/>
      <c r="J14" s="101"/>
      <c r="K14" s="102"/>
      <c r="L14" s="101"/>
      <c r="M14" s="102"/>
      <c r="N14" s="101"/>
      <c r="O14" s="102"/>
      <c r="P14" s="101"/>
      <c r="Q14" s="102"/>
      <c r="R14" s="101"/>
      <c r="S14" s="102">
        <v>2</v>
      </c>
      <c r="T14" s="101"/>
      <c r="U14" s="102"/>
      <c r="V14" s="101"/>
      <c r="W14" s="102"/>
      <c r="X14" s="101"/>
      <c r="Y14" s="102"/>
      <c r="Z14" s="101"/>
      <c r="AA14" s="101"/>
      <c r="AB14" s="159">
        <f t="shared" si="0"/>
        <v>0.08</v>
      </c>
    </row>
    <row r="15" spans="1:28" ht="12.75" customHeight="1">
      <c r="A15" s="103" t="s">
        <v>266</v>
      </c>
      <c r="B15" s="101"/>
      <c r="C15" s="102"/>
      <c r="D15" s="101"/>
      <c r="E15" s="102"/>
      <c r="F15" s="101"/>
      <c r="G15" s="102"/>
      <c r="H15" s="101"/>
      <c r="I15" s="102"/>
      <c r="J15" s="101"/>
      <c r="K15" s="102"/>
      <c r="L15" s="101"/>
      <c r="M15" s="102"/>
      <c r="N15" s="101"/>
      <c r="O15" s="102"/>
      <c r="P15" s="101"/>
      <c r="Q15" s="102"/>
      <c r="R15" s="101"/>
      <c r="S15" s="102"/>
      <c r="T15" s="101"/>
      <c r="U15" s="102">
        <v>1</v>
      </c>
      <c r="V15" s="101"/>
      <c r="W15" s="102"/>
      <c r="X15" s="101"/>
      <c r="Y15" s="102"/>
      <c r="Z15" s="101">
        <v>2</v>
      </c>
      <c r="AA15" s="101"/>
      <c r="AB15" s="159">
        <f t="shared" si="0"/>
        <v>0.12</v>
      </c>
    </row>
    <row r="16" spans="1:28" ht="12.75" customHeight="1">
      <c r="A16" s="103" t="s">
        <v>263</v>
      </c>
      <c r="B16" s="101"/>
      <c r="C16" s="102"/>
      <c r="D16" s="101"/>
      <c r="E16" s="102"/>
      <c r="F16" s="101"/>
      <c r="G16" s="102"/>
      <c r="H16" s="101"/>
      <c r="I16" s="102"/>
      <c r="J16" s="101"/>
      <c r="K16" s="102"/>
      <c r="L16" s="101"/>
      <c r="M16" s="102"/>
      <c r="N16" s="101"/>
      <c r="O16" s="102"/>
      <c r="P16" s="101"/>
      <c r="Q16" s="102"/>
      <c r="R16" s="101"/>
      <c r="S16" s="102"/>
      <c r="T16" s="101"/>
      <c r="U16" s="102"/>
      <c r="V16" s="101"/>
      <c r="W16" s="102"/>
      <c r="X16" s="101">
        <v>2</v>
      </c>
      <c r="Y16" s="102"/>
      <c r="Z16" s="101">
        <v>1</v>
      </c>
      <c r="AA16" s="101"/>
      <c r="AB16" s="159">
        <f t="shared" si="0"/>
        <v>0.12</v>
      </c>
    </row>
    <row r="17" spans="1:28" ht="12.75" customHeight="1">
      <c r="A17" s="103" t="s">
        <v>279</v>
      </c>
      <c r="B17" s="101"/>
      <c r="C17" s="102"/>
      <c r="D17" s="101"/>
      <c r="E17" s="102"/>
      <c r="F17" s="101"/>
      <c r="G17" s="102"/>
      <c r="H17" s="101"/>
      <c r="I17" s="102"/>
      <c r="J17" s="101"/>
      <c r="K17" s="102"/>
      <c r="L17" s="101"/>
      <c r="M17" s="102"/>
      <c r="N17" s="101"/>
      <c r="O17" s="102"/>
      <c r="P17" s="101"/>
      <c r="Q17" s="102"/>
      <c r="R17" s="101"/>
      <c r="S17" s="102"/>
      <c r="T17" s="101"/>
      <c r="U17" s="102"/>
      <c r="V17" s="101">
        <v>18</v>
      </c>
      <c r="W17" s="102">
        <v>5</v>
      </c>
      <c r="X17" s="101"/>
      <c r="Y17" s="102"/>
      <c r="Z17" s="101">
        <v>3</v>
      </c>
      <c r="AA17" s="101"/>
      <c r="AB17" s="159">
        <f t="shared" si="0"/>
        <v>1.04</v>
      </c>
    </row>
    <row r="18" spans="1:28" ht="12.75" customHeight="1">
      <c r="A18" s="103" t="s">
        <v>280</v>
      </c>
      <c r="B18" s="101"/>
      <c r="C18" s="102"/>
      <c r="D18" s="101"/>
      <c r="E18" s="102"/>
      <c r="F18" s="101"/>
      <c r="G18" s="102"/>
      <c r="H18" s="101"/>
      <c r="I18" s="102"/>
      <c r="J18" s="101">
        <v>35</v>
      </c>
      <c r="K18" s="102"/>
      <c r="L18" s="101"/>
      <c r="M18" s="102"/>
      <c r="N18" s="101"/>
      <c r="O18" s="102"/>
      <c r="P18" s="101">
        <v>45</v>
      </c>
      <c r="Q18" s="102"/>
      <c r="R18" s="101"/>
      <c r="S18" s="102">
        <v>5</v>
      </c>
      <c r="T18" s="101"/>
      <c r="U18" s="102"/>
      <c r="V18" s="101"/>
      <c r="W18" s="102"/>
      <c r="X18" s="101"/>
      <c r="Y18" s="102"/>
      <c r="Z18" s="101"/>
      <c r="AA18" s="101"/>
      <c r="AB18" s="159">
        <f t="shared" si="0"/>
        <v>3.4</v>
      </c>
    </row>
    <row r="19" spans="1:28" ht="12.75" customHeight="1">
      <c r="A19" s="103" t="s">
        <v>9</v>
      </c>
      <c r="B19" s="101"/>
      <c r="C19" s="102"/>
      <c r="D19" s="101"/>
      <c r="E19" s="102"/>
      <c r="F19" s="101"/>
      <c r="G19" s="102"/>
      <c r="H19" s="101"/>
      <c r="I19" s="102"/>
      <c r="J19" s="101"/>
      <c r="K19" s="102"/>
      <c r="L19" s="101"/>
      <c r="M19" s="102"/>
      <c r="N19" s="101">
        <v>15</v>
      </c>
      <c r="O19" s="102"/>
      <c r="P19" s="101"/>
      <c r="Q19" s="102"/>
      <c r="R19" s="101"/>
      <c r="S19" s="102"/>
      <c r="T19" s="101">
        <v>40</v>
      </c>
      <c r="U19" s="102">
        <v>95</v>
      </c>
      <c r="V19" s="101">
        <v>60</v>
      </c>
      <c r="W19" s="102">
        <v>55</v>
      </c>
      <c r="X19" s="101">
        <v>10</v>
      </c>
      <c r="Y19" s="102"/>
      <c r="Z19" s="101"/>
      <c r="AA19" s="101"/>
      <c r="AB19" s="159">
        <f t="shared" si="0"/>
        <v>11</v>
      </c>
    </row>
    <row r="20" spans="1:28" ht="12.75" customHeight="1">
      <c r="A20" s="103" t="s">
        <v>281</v>
      </c>
      <c r="B20" s="101"/>
      <c r="C20" s="102"/>
      <c r="D20" s="101"/>
      <c r="E20" s="102"/>
      <c r="F20" s="101"/>
      <c r="G20" s="102"/>
      <c r="H20" s="101"/>
      <c r="I20" s="102"/>
      <c r="J20" s="101"/>
      <c r="K20" s="102"/>
      <c r="L20" s="101"/>
      <c r="M20" s="102"/>
      <c r="N20" s="101"/>
      <c r="O20" s="102"/>
      <c r="P20" s="101"/>
      <c r="Q20" s="102"/>
      <c r="R20" s="101"/>
      <c r="S20" s="102"/>
      <c r="T20" s="101"/>
      <c r="U20" s="102"/>
      <c r="V20" s="101"/>
      <c r="W20" s="102"/>
      <c r="X20" s="101"/>
      <c r="Y20" s="102">
        <v>22</v>
      </c>
      <c r="Z20" s="101"/>
      <c r="AA20" s="101"/>
      <c r="AB20" s="159">
        <f t="shared" si="0"/>
        <v>0.88</v>
      </c>
    </row>
    <row r="21" spans="1:28" ht="12.75" customHeight="1">
      <c r="A21" s="103" t="s">
        <v>31</v>
      </c>
      <c r="B21" s="101"/>
      <c r="C21" s="102">
        <v>22</v>
      </c>
      <c r="D21" s="101">
        <v>12</v>
      </c>
      <c r="E21" s="102">
        <v>5</v>
      </c>
      <c r="F21" s="101">
        <v>25</v>
      </c>
      <c r="G21" s="102"/>
      <c r="H21" s="101"/>
      <c r="I21" s="102"/>
      <c r="J21" s="101">
        <v>1</v>
      </c>
      <c r="K21" s="102">
        <v>40</v>
      </c>
      <c r="L21" s="101"/>
      <c r="M21" s="102"/>
      <c r="N21" s="101"/>
      <c r="O21" s="102">
        <v>7</v>
      </c>
      <c r="P21" s="101">
        <v>15</v>
      </c>
      <c r="Q21" s="102">
        <v>3</v>
      </c>
      <c r="R21" s="101">
        <v>20</v>
      </c>
      <c r="S21" s="102"/>
      <c r="T21" s="101"/>
      <c r="U21" s="102"/>
      <c r="V21" s="101"/>
      <c r="W21" s="102"/>
      <c r="X21" s="101">
        <v>17</v>
      </c>
      <c r="Y21" s="102"/>
      <c r="Z21" s="101"/>
      <c r="AA21" s="101"/>
      <c r="AB21" s="159">
        <f t="shared" si="0"/>
        <v>6.68</v>
      </c>
    </row>
    <row r="22" spans="1:28" ht="12.75" customHeight="1">
      <c r="A22" s="103" t="s">
        <v>282</v>
      </c>
      <c r="B22" s="101">
        <v>25</v>
      </c>
      <c r="C22" s="102">
        <v>25</v>
      </c>
      <c r="D22" s="101">
        <v>75</v>
      </c>
      <c r="E22" s="102">
        <v>7</v>
      </c>
      <c r="F22" s="101">
        <v>45</v>
      </c>
      <c r="G22" s="102">
        <v>98</v>
      </c>
      <c r="H22" s="101">
        <v>95</v>
      </c>
      <c r="I22" s="102">
        <v>73</v>
      </c>
      <c r="J22" s="101"/>
      <c r="K22" s="102">
        <v>25</v>
      </c>
      <c r="L22" s="101">
        <v>15</v>
      </c>
      <c r="M22" s="102">
        <v>35</v>
      </c>
      <c r="N22" s="101"/>
      <c r="O22" s="102"/>
      <c r="P22" s="101"/>
      <c r="Q22" s="102">
        <v>1</v>
      </c>
      <c r="R22" s="101">
        <v>5</v>
      </c>
      <c r="S22" s="102"/>
      <c r="T22" s="101">
        <v>15</v>
      </c>
      <c r="U22" s="102"/>
      <c r="V22" s="101"/>
      <c r="W22" s="102"/>
      <c r="X22" s="101"/>
      <c r="Y22" s="102"/>
      <c r="Z22" s="101">
        <v>12</v>
      </c>
      <c r="AA22" s="101"/>
      <c r="AB22" s="159">
        <f t="shared" si="0"/>
        <v>22.04</v>
      </c>
    </row>
    <row r="23" spans="1:28" ht="12.75" customHeight="1">
      <c r="A23" s="103" t="s">
        <v>283</v>
      </c>
      <c r="B23" s="101"/>
      <c r="C23" s="102"/>
      <c r="D23" s="101"/>
      <c r="E23" s="102"/>
      <c r="F23" s="101"/>
      <c r="G23" s="102"/>
      <c r="H23" s="101">
        <v>7</v>
      </c>
      <c r="I23" s="102"/>
      <c r="J23" s="101">
        <v>3</v>
      </c>
      <c r="K23" s="102"/>
      <c r="L23" s="101"/>
      <c r="M23" s="102"/>
      <c r="N23" s="101"/>
      <c r="O23" s="102">
        <v>10</v>
      </c>
      <c r="P23" s="101"/>
      <c r="Q23" s="102"/>
      <c r="R23" s="101"/>
      <c r="S23" s="102"/>
      <c r="T23" s="101"/>
      <c r="U23" s="102"/>
      <c r="V23" s="101"/>
      <c r="W23" s="102"/>
      <c r="X23" s="101"/>
      <c r="Y23" s="102"/>
      <c r="Z23" s="101"/>
      <c r="AA23" s="101"/>
      <c r="AB23" s="159">
        <f t="shared" si="0"/>
        <v>0.8</v>
      </c>
    </row>
    <row r="24" spans="1:28" ht="12.75" customHeight="1">
      <c r="A24" s="103" t="s">
        <v>179</v>
      </c>
      <c r="B24" s="101"/>
      <c r="C24" s="102"/>
      <c r="D24" s="101"/>
      <c r="E24" s="102"/>
      <c r="F24" s="101"/>
      <c r="G24" s="102"/>
      <c r="H24" s="101"/>
      <c r="I24" s="102"/>
      <c r="J24" s="101"/>
      <c r="K24" s="102"/>
      <c r="L24" s="101"/>
      <c r="M24" s="102"/>
      <c r="N24" s="101"/>
      <c r="O24" s="102">
        <v>5</v>
      </c>
      <c r="P24" s="101"/>
      <c r="Q24" s="102"/>
      <c r="R24" s="101">
        <v>1</v>
      </c>
      <c r="S24" s="102"/>
      <c r="T24" s="101"/>
      <c r="U24" s="102"/>
      <c r="V24" s="101"/>
      <c r="W24" s="102">
        <v>10</v>
      </c>
      <c r="X24" s="101">
        <v>3</v>
      </c>
      <c r="Y24" s="102"/>
      <c r="Z24" s="101"/>
      <c r="AA24" s="101"/>
      <c r="AB24" s="159">
        <f t="shared" si="0"/>
        <v>0.76</v>
      </c>
    </row>
    <row r="25" spans="1:28" ht="12.75" customHeight="1">
      <c r="A25" s="103" t="s">
        <v>37</v>
      </c>
      <c r="B25" s="101"/>
      <c r="C25" s="102"/>
      <c r="D25" s="101"/>
      <c r="E25" s="102"/>
      <c r="F25" s="101"/>
      <c r="G25" s="102"/>
      <c r="H25" s="101"/>
      <c r="I25" s="102">
        <v>3</v>
      </c>
      <c r="J25" s="101">
        <v>5</v>
      </c>
      <c r="K25" s="102"/>
      <c r="L25" s="101">
        <v>75</v>
      </c>
      <c r="M25" s="102">
        <v>35</v>
      </c>
      <c r="N25" s="101"/>
      <c r="O25" s="102"/>
      <c r="P25" s="101"/>
      <c r="Q25" s="102"/>
      <c r="R25" s="101">
        <v>5</v>
      </c>
      <c r="S25" s="102"/>
      <c r="T25" s="101"/>
      <c r="U25" s="102"/>
      <c r="V25" s="101"/>
      <c r="W25" s="102"/>
      <c r="X25" s="101"/>
      <c r="Y25" s="102"/>
      <c r="Z25" s="101"/>
      <c r="AA25" s="101"/>
      <c r="AB25" s="159">
        <f t="shared" si="0"/>
        <v>4.92</v>
      </c>
    </row>
    <row r="26" spans="1:28" ht="12.75" customHeight="1">
      <c r="A26" s="103" t="s">
        <v>64</v>
      </c>
      <c r="B26" s="101"/>
      <c r="C26" s="102"/>
      <c r="D26" s="101"/>
      <c r="E26" s="102"/>
      <c r="F26" s="101"/>
      <c r="G26" s="102"/>
      <c r="H26" s="101"/>
      <c r="I26" s="102"/>
      <c r="J26" s="101"/>
      <c r="K26" s="102"/>
      <c r="L26" s="101"/>
      <c r="M26" s="102"/>
      <c r="N26" s="101"/>
      <c r="O26" s="102"/>
      <c r="P26" s="101"/>
      <c r="Q26" s="102"/>
      <c r="R26" s="101"/>
      <c r="S26" s="102"/>
      <c r="T26" s="101"/>
      <c r="U26" s="102"/>
      <c r="V26" s="101"/>
      <c r="W26" s="102"/>
      <c r="X26" s="101"/>
      <c r="Y26" s="102"/>
      <c r="Z26" s="101"/>
      <c r="AA26" s="101"/>
      <c r="AB26" s="159">
        <f t="shared" si="0"/>
        <v>0</v>
      </c>
    </row>
    <row r="27" spans="1:28" s="116" customFormat="1" ht="12.75" customHeight="1">
      <c r="A27" s="104" t="s">
        <v>284</v>
      </c>
      <c r="B27" s="170"/>
      <c r="C27" s="171"/>
      <c r="D27" s="170"/>
      <c r="E27" s="171"/>
      <c r="F27" s="170"/>
      <c r="G27" s="171"/>
      <c r="H27" s="170"/>
      <c r="I27" s="171"/>
      <c r="J27" s="170"/>
      <c r="K27" s="171"/>
      <c r="L27" s="170"/>
      <c r="M27" s="171"/>
      <c r="N27" s="170">
        <v>1</v>
      </c>
      <c r="O27" s="171"/>
      <c r="P27" s="170"/>
      <c r="Q27" s="171"/>
      <c r="R27" s="170"/>
      <c r="S27" s="171"/>
      <c r="T27" s="170">
        <v>3</v>
      </c>
      <c r="U27" s="171"/>
      <c r="V27" s="170"/>
      <c r="W27" s="171"/>
      <c r="X27" s="170"/>
      <c r="Y27" s="171"/>
      <c r="Z27" s="170"/>
      <c r="AA27" s="170"/>
      <c r="AB27" s="116">
        <f t="shared" si="0"/>
        <v>0.16</v>
      </c>
    </row>
    <row r="28" spans="1:28" ht="12.75" customHeight="1">
      <c r="A28" s="103" t="s">
        <v>87</v>
      </c>
      <c r="B28" s="101"/>
      <c r="C28" s="102"/>
      <c r="D28" s="101"/>
      <c r="E28" s="102"/>
      <c r="F28" s="101"/>
      <c r="G28" s="102"/>
      <c r="H28" s="101"/>
      <c r="I28" s="102"/>
      <c r="J28" s="101"/>
      <c r="K28" s="102"/>
      <c r="L28" s="101"/>
      <c r="M28" s="102"/>
      <c r="N28" s="101"/>
      <c r="O28" s="102">
        <v>15</v>
      </c>
      <c r="P28" s="101"/>
      <c r="Q28" s="102">
        <v>1</v>
      </c>
      <c r="R28" s="101">
        <v>1</v>
      </c>
      <c r="S28" s="102">
        <v>3</v>
      </c>
      <c r="T28" s="101"/>
      <c r="U28" s="102"/>
      <c r="V28" s="101"/>
      <c r="W28" s="102"/>
      <c r="X28" s="101"/>
      <c r="Y28" s="102"/>
      <c r="Z28" s="101"/>
      <c r="AA28" s="101"/>
      <c r="AB28" s="159">
        <f t="shared" si="0"/>
        <v>0.8</v>
      </c>
    </row>
    <row r="29" spans="1:28" ht="12.75" customHeight="1">
      <c r="A29" s="103" t="s">
        <v>46</v>
      </c>
      <c r="B29" s="101"/>
      <c r="C29" s="102"/>
      <c r="D29" s="101"/>
      <c r="E29" s="102"/>
      <c r="F29" s="101"/>
      <c r="G29" s="102"/>
      <c r="H29" s="101"/>
      <c r="I29" s="102"/>
      <c r="J29" s="101"/>
      <c r="K29" s="102"/>
      <c r="L29" s="101"/>
      <c r="M29" s="102"/>
      <c r="N29" s="101"/>
      <c r="O29" s="102"/>
      <c r="P29" s="101"/>
      <c r="Q29" s="102"/>
      <c r="R29" s="101"/>
      <c r="S29" s="102"/>
      <c r="T29" s="101"/>
      <c r="U29" s="102"/>
      <c r="V29" s="101"/>
      <c r="W29" s="102"/>
      <c r="X29" s="101"/>
      <c r="Y29" s="102"/>
      <c r="Z29" s="101"/>
      <c r="AA29" s="101"/>
      <c r="AB29" s="159">
        <f t="shared" si="0"/>
        <v>0</v>
      </c>
    </row>
    <row r="30" spans="1:28" s="116" customFormat="1" ht="12.75" customHeight="1">
      <c r="A30" s="106" t="s">
        <v>285</v>
      </c>
      <c r="B30" s="170"/>
      <c r="C30" s="171"/>
      <c r="D30" s="170"/>
      <c r="E30" s="171"/>
      <c r="F30" s="170"/>
      <c r="G30" s="171"/>
      <c r="H30" s="170"/>
      <c r="I30" s="171"/>
      <c r="J30" s="170"/>
      <c r="K30" s="171"/>
      <c r="L30" s="170"/>
      <c r="M30" s="171"/>
      <c r="N30" s="170"/>
      <c r="O30" s="171"/>
      <c r="P30" s="170"/>
      <c r="Q30" s="171"/>
      <c r="R30" s="170"/>
      <c r="S30" s="171"/>
      <c r="T30" s="170"/>
      <c r="U30" s="171"/>
      <c r="V30" s="170"/>
      <c r="W30" s="171">
        <v>1</v>
      </c>
      <c r="X30" s="170"/>
      <c r="Y30" s="171"/>
      <c r="Z30" s="170"/>
      <c r="AA30" s="170"/>
      <c r="AB30" s="116">
        <f t="shared" si="0"/>
        <v>0.04</v>
      </c>
    </row>
    <row r="31" spans="1:28" ht="12.75" customHeight="1">
      <c r="A31" s="107" t="s">
        <v>286</v>
      </c>
      <c r="B31" s="101"/>
      <c r="C31" s="102"/>
      <c r="D31" s="101"/>
      <c r="E31" s="102"/>
      <c r="F31" s="101"/>
      <c r="G31" s="102"/>
      <c r="H31" s="101"/>
      <c r="I31" s="102"/>
      <c r="J31" s="101"/>
      <c r="K31" s="102"/>
      <c r="L31" s="101"/>
      <c r="M31" s="102"/>
      <c r="N31" s="101"/>
      <c r="O31" s="102"/>
      <c r="P31" s="101"/>
      <c r="Q31" s="102"/>
      <c r="R31" s="101"/>
      <c r="S31" s="102"/>
      <c r="T31" s="101"/>
      <c r="U31" s="102"/>
      <c r="V31" s="101"/>
      <c r="W31" s="102"/>
      <c r="X31" s="101"/>
      <c r="Y31" s="102"/>
      <c r="Z31" s="101"/>
      <c r="AA31" s="101"/>
      <c r="AB31" s="159">
        <f t="shared" si="0"/>
        <v>0</v>
      </c>
    </row>
    <row r="32" spans="1:28" ht="12.75" customHeight="1">
      <c r="A32" s="86" t="s">
        <v>268</v>
      </c>
      <c r="B32" s="101"/>
      <c r="C32" s="102"/>
      <c r="D32" s="101"/>
      <c r="E32" s="102"/>
      <c r="F32" s="101"/>
      <c r="G32" s="102"/>
      <c r="H32" s="101"/>
      <c r="I32" s="102"/>
      <c r="J32" s="101"/>
      <c r="K32" s="102"/>
      <c r="L32" s="101"/>
      <c r="M32" s="102"/>
      <c r="N32" s="101"/>
      <c r="O32" s="102"/>
      <c r="P32" s="101"/>
      <c r="Q32" s="102"/>
      <c r="R32" s="101"/>
      <c r="S32" s="102"/>
      <c r="T32" s="101"/>
      <c r="U32" s="102"/>
      <c r="V32" s="101"/>
      <c r="W32" s="102"/>
      <c r="X32" s="101">
        <v>7</v>
      </c>
      <c r="Y32" s="102"/>
      <c r="Z32" s="101"/>
      <c r="AA32" s="101"/>
      <c r="AB32" s="159">
        <f t="shared" si="0"/>
        <v>0.28000000000000003</v>
      </c>
    </row>
    <row r="33" spans="1:29" ht="12.75" customHeight="1">
      <c r="A33" s="108" t="s">
        <v>287</v>
      </c>
      <c r="B33" s="101"/>
      <c r="C33" s="102"/>
      <c r="D33" s="101"/>
      <c r="E33" s="102"/>
      <c r="F33" s="101"/>
      <c r="G33" s="102"/>
      <c r="H33" s="101"/>
      <c r="I33" s="102"/>
      <c r="J33" s="101"/>
      <c r="K33" s="102"/>
      <c r="L33" s="101"/>
      <c r="M33" s="102"/>
      <c r="N33" s="101"/>
      <c r="O33" s="102"/>
      <c r="P33" s="101"/>
      <c r="Q33" s="102"/>
      <c r="R33" s="101"/>
      <c r="S33" s="102"/>
      <c r="T33" s="101"/>
      <c r="U33" s="102"/>
      <c r="V33" s="101"/>
      <c r="W33" s="102"/>
      <c r="X33" s="101">
        <v>3</v>
      </c>
      <c r="Y33" s="102"/>
      <c r="Z33" s="101"/>
      <c r="AA33" s="101"/>
      <c r="AB33" s="159">
        <f t="shared" si="0"/>
        <v>0.12</v>
      </c>
    </row>
    <row r="34" spans="1:29" s="116" customFormat="1" ht="12.75" customHeight="1">
      <c r="A34" s="104" t="s">
        <v>288</v>
      </c>
      <c r="B34" s="170"/>
      <c r="C34" s="171"/>
      <c r="D34" s="170"/>
      <c r="E34" s="171"/>
      <c r="F34" s="170"/>
      <c r="G34" s="171"/>
      <c r="H34" s="170"/>
      <c r="I34" s="171"/>
      <c r="J34" s="170"/>
      <c r="K34" s="171"/>
      <c r="L34" s="170"/>
      <c r="M34" s="171"/>
      <c r="N34" s="170"/>
      <c r="O34" s="171"/>
      <c r="P34" s="170"/>
      <c r="Q34" s="171"/>
      <c r="R34" s="170"/>
      <c r="S34" s="171"/>
      <c r="T34" s="170"/>
      <c r="U34" s="171"/>
      <c r="V34" s="170"/>
      <c r="W34" s="171">
        <v>3</v>
      </c>
      <c r="X34" s="170"/>
      <c r="Y34" s="171"/>
      <c r="Z34" s="170"/>
      <c r="AA34" s="170"/>
      <c r="AB34" s="116">
        <f t="shared" si="0"/>
        <v>0.12</v>
      </c>
    </row>
    <row r="35" spans="1:29" ht="12.75" customHeight="1">
      <c r="A35" s="103" t="s">
        <v>289</v>
      </c>
      <c r="B35" s="101"/>
      <c r="C35" s="102"/>
      <c r="D35" s="101"/>
      <c r="E35" s="102"/>
      <c r="F35" s="101"/>
      <c r="G35" s="102"/>
      <c r="H35" s="101"/>
      <c r="I35" s="102"/>
      <c r="J35" s="101">
        <v>5</v>
      </c>
      <c r="K35" s="102"/>
      <c r="L35" s="101"/>
      <c r="M35" s="102"/>
      <c r="N35" s="101"/>
      <c r="O35" s="102"/>
      <c r="P35" s="101"/>
      <c r="Q35" s="102">
        <v>1</v>
      </c>
      <c r="R35" s="101"/>
      <c r="S35" s="102"/>
      <c r="T35" s="101"/>
      <c r="U35" s="102"/>
      <c r="V35" s="101"/>
      <c r="W35" s="102"/>
      <c r="X35" s="101"/>
      <c r="Y35" s="102"/>
      <c r="Z35" s="101"/>
      <c r="AA35" s="101"/>
      <c r="AB35" s="159">
        <f t="shared" si="0"/>
        <v>0.24</v>
      </c>
    </row>
    <row r="36" spans="1:29" ht="12.75" customHeight="1">
      <c r="A36" s="103"/>
      <c r="B36" s="101"/>
      <c r="C36" s="102"/>
      <c r="D36" s="101"/>
      <c r="E36" s="102"/>
      <c r="F36" s="101"/>
      <c r="G36" s="102"/>
      <c r="H36" s="101"/>
      <c r="I36" s="102"/>
      <c r="J36" s="101"/>
      <c r="K36" s="102"/>
      <c r="L36" s="101"/>
      <c r="M36" s="102"/>
      <c r="N36" s="101"/>
      <c r="O36" s="102"/>
      <c r="P36" s="101"/>
      <c r="Q36" s="102"/>
      <c r="R36" s="101"/>
      <c r="S36" s="102"/>
      <c r="T36" s="101"/>
      <c r="U36" s="102"/>
      <c r="V36" s="101"/>
      <c r="W36" s="102"/>
      <c r="X36" s="101"/>
      <c r="Y36" s="102"/>
      <c r="Z36" s="101"/>
      <c r="AA36" s="101"/>
      <c r="AB36" s="159"/>
    </row>
    <row r="37" spans="1:29" ht="12.75" customHeight="1">
      <c r="A37" s="109" t="s">
        <v>90</v>
      </c>
      <c r="B37" s="101">
        <v>20</v>
      </c>
      <c r="C37" s="101">
        <v>2</v>
      </c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>
        <v>1</v>
      </c>
      <c r="O37" s="101"/>
      <c r="P37" s="101">
        <v>5</v>
      </c>
      <c r="Q37" s="101"/>
      <c r="R37" s="101"/>
      <c r="S37" s="101">
        <v>10</v>
      </c>
      <c r="T37" s="101">
        <v>15</v>
      </c>
      <c r="U37" s="101"/>
      <c r="V37" s="101">
        <v>5</v>
      </c>
      <c r="W37" s="101">
        <v>5</v>
      </c>
      <c r="X37" s="101">
        <v>10</v>
      </c>
      <c r="Y37" s="101">
        <v>3</v>
      </c>
      <c r="Z37" s="101">
        <v>20</v>
      </c>
      <c r="AA37" s="109"/>
    </row>
    <row r="38" spans="1:29" ht="12.75" customHeight="1">
      <c r="A38" s="109" t="s">
        <v>67</v>
      </c>
      <c r="B38" s="101"/>
      <c r="C38" s="101">
        <v>2</v>
      </c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>
        <v>3</v>
      </c>
      <c r="Y38" s="101"/>
      <c r="Z38" s="101">
        <v>3</v>
      </c>
      <c r="AA38" s="109"/>
    </row>
    <row r="39" spans="1:29" ht="12.75" customHeight="1">
      <c r="A39" s="109" t="s">
        <v>50</v>
      </c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>
        <v>5</v>
      </c>
      <c r="V39" s="101"/>
      <c r="W39" s="101"/>
      <c r="X39" s="101"/>
      <c r="Y39" s="101"/>
      <c r="Z39" s="101"/>
      <c r="AA39" s="109"/>
    </row>
    <row r="40" spans="1:29" ht="12.75" customHeight="1">
      <c r="A40" s="109" t="s">
        <v>270</v>
      </c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>
        <v>3</v>
      </c>
      <c r="R40" s="101"/>
      <c r="S40" s="101"/>
      <c r="T40" s="101"/>
      <c r="U40" s="101">
        <v>5</v>
      </c>
      <c r="V40" s="101">
        <v>17</v>
      </c>
      <c r="W40" s="101">
        <v>20</v>
      </c>
      <c r="X40" s="101">
        <v>15</v>
      </c>
      <c r="Y40" s="101">
        <v>75</v>
      </c>
      <c r="Z40" s="101">
        <v>55</v>
      </c>
      <c r="AA40" s="109"/>
    </row>
    <row r="41" spans="1:29" ht="12.75" customHeight="1">
      <c r="A41" s="109" t="s">
        <v>49</v>
      </c>
      <c r="B41" s="101">
        <v>55</v>
      </c>
      <c r="C41" s="101">
        <v>65</v>
      </c>
      <c r="D41" s="101">
        <v>15</v>
      </c>
      <c r="E41" s="101">
        <v>45</v>
      </c>
      <c r="F41" s="101">
        <v>30</v>
      </c>
      <c r="G41" s="101">
        <v>2</v>
      </c>
      <c r="H41" s="101">
        <v>1</v>
      </c>
      <c r="I41" s="101">
        <v>10</v>
      </c>
      <c r="J41" s="101">
        <v>60</v>
      </c>
      <c r="K41" s="101">
        <v>35</v>
      </c>
      <c r="L41" s="101">
        <v>12</v>
      </c>
      <c r="M41" s="101">
        <v>10</v>
      </c>
      <c r="N41" s="101">
        <v>25</v>
      </c>
      <c r="O41" s="101">
        <v>25</v>
      </c>
      <c r="P41" s="101">
        <v>20</v>
      </c>
      <c r="Q41" s="101">
        <v>1</v>
      </c>
      <c r="R41" s="101">
        <v>65</v>
      </c>
      <c r="S41" s="101">
        <v>35</v>
      </c>
      <c r="T41" s="101">
        <v>25</v>
      </c>
      <c r="U41" s="101"/>
      <c r="V41" s="101"/>
      <c r="W41" s="101"/>
      <c r="X41" s="101"/>
      <c r="Y41" s="101"/>
      <c r="Z41" s="101"/>
      <c r="AA41" s="109"/>
      <c r="AB41" s="76" t="s">
        <v>242</v>
      </c>
      <c r="AC41" s="76" t="s">
        <v>139</v>
      </c>
    </row>
    <row r="42" spans="1:29" ht="12.75" customHeight="1">
      <c r="B42" s="95">
        <f>SUM(B5:B41)</f>
        <v>100</v>
      </c>
      <c r="C42" s="95">
        <f>SUM(C5:C41)</f>
        <v>116</v>
      </c>
      <c r="D42" s="95">
        <f t="shared" ref="D42:Z42" si="1">SUM(D5:D41)</f>
        <v>102</v>
      </c>
      <c r="E42" s="95">
        <f t="shared" si="1"/>
        <v>117</v>
      </c>
      <c r="F42" s="95">
        <f t="shared" si="1"/>
        <v>103</v>
      </c>
      <c r="G42" s="95">
        <f t="shared" si="1"/>
        <v>100</v>
      </c>
      <c r="H42" s="95">
        <f t="shared" si="1"/>
        <v>103</v>
      </c>
      <c r="I42" s="95">
        <f t="shared" si="1"/>
        <v>101</v>
      </c>
      <c r="J42" s="95">
        <f t="shared" si="1"/>
        <v>109</v>
      </c>
      <c r="K42" s="95">
        <f t="shared" si="1"/>
        <v>100</v>
      </c>
      <c r="L42" s="95">
        <f t="shared" si="1"/>
        <v>102</v>
      </c>
      <c r="M42" s="95">
        <f t="shared" si="1"/>
        <v>100</v>
      </c>
      <c r="N42" s="95">
        <f t="shared" si="1"/>
        <v>104</v>
      </c>
      <c r="O42" s="95">
        <f t="shared" si="1"/>
        <v>102</v>
      </c>
      <c r="P42" s="95">
        <f t="shared" si="1"/>
        <v>103</v>
      </c>
      <c r="Q42" s="95">
        <f t="shared" si="1"/>
        <v>105</v>
      </c>
      <c r="R42" s="95">
        <f t="shared" si="1"/>
        <v>117</v>
      </c>
      <c r="S42" s="95">
        <f t="shared" si="1"/>
        <v>100</v>
      </c>
      <c r="T42" s="95">
        <f t="shared" si="1"/>
        <v>124</v>
      </c>
      <c r="U42" s="95">
        <f t="shared" si="1"/>
        <v>106</v>
      </c>
      <c r="V42" s="95">
        <f t="shared" si="1"/>
        <v>101</v>
      </c>
      <c r="W42" s="95">
        <f t="shared" si="1"/>
        <v>124</v>
      </c>
      <c r="X42" s="95">
        <f t="shared" si="1"/>
        <v>101</v>
      </c>
      <c r="Y42" s="95">
        <f t="shared" si="1"/>
        <v>101</v>
      </c>
      <c r="Z42" s="95">
        <f t="shared" si="1"/>
        <v>100</v>
      </c>
      <c r="AB42" s="76">
        <f>AVERAGE(B42:Z42)</f>
        <v>105.64</v>
      </c>
      <c r="AC42" s="76">
        <f>STDEV(B42:Z42)/5</f>
        <v>1.5230233090796739</v>
      </c>
    </row>
    <row r="44" spans="1:29">
      <c r="A44" s="76" t="s">
        <v>96</v>
      </c>
      <c r="B44" s="95">
        <f t="shared" ref="B44:Z44" si="2">SUM(B5:B33)</f>
        <v>25</v>
      </c>
      <c r="C44" s="95">
        <f t="shared" si="2"/>
        <v>47</v>
      </c>
      <c r="D44" s="95">
        <f t="shared" si="2"/>
        <v>87</v>
      </c>
      <c r="E44" s="95">
        <f t="shared" si="2"/>
        <v>72</v>
      </c>
      <c r="F44" s="95">
        <f t="shared" si="2"/>
        <v>73</v>
      </c>
      <c r="G44" s="95">
        <f t="shared" si="2"/>
        <v>98</v>
      </c>
      <c r="H44" s="95">
        <f t="shared" si="2"/>
        <v>102</v>
      </c>
      <c r="I44" s="95">
        <f t="shared" si="2"/>
        <v>91</v>
      </c>
      <c r="J44" s="95">
        <f t="shared" si="2"/>
        <v>44</v>
      </c>
      <c r="K44" s="95">
        <f t="shared" si="2"/>
        <v>65</v>
      </c>
      <c r="L44" s="95">
        <f t="shared" si="2"/>
        <v>90</v>
      </c>
      <c r="M44" s="95">
        <f t="shared" si="2"/>
        <v>90</v>
      </c>
      <c r="N44" s="95">
        <f t="shared" si="2"/>
        <v>78</v>
      </c>
      <c r="O44" s="95">
        <f t="shared" si="2"/>
        <v>77</v>
      </c>
      <c r="P44" s="95">
        <f t="shared" si="2"/>
        <v>78</v>
      </c>
      <c r="Q44" s="95">
        <f t="shared" si="2"/>
        <v>100</v>
      </c>
      <c r="R44" s="95">
        <f t="shared" si="2"/>
        <v>52</v>
      </c>
      <c r="S44" s="95">
        <f t="shared" si="2"/>
        <v>55</v>
      </c>
      <c r="T44" s="95">
        <f t="shared" si="2"/>
        <v>84</v>
      </c>
      <c r="U44" s="95">
        <f t="shared" si="2"/>
        <v>96</v>
      </c>
      <c r="V44" s="95">
        <f t="shared" si="2"/>
        <v>79</v>
      </c>
      <c r="W44" s="95">
        <f t="shared" si="2"/>
        <v>96</v>
      </c>
      <c r="X44" s="95">
        <f t="shared" si="2"/>
        <v>73</v>
      </c>
      <c r="Y44" s="95">
        <f t="shared" si="2"/>
        <v>23</v>
      </c>
      <c r="Z44" s="95">
        <f t="shared" si="2"/>
        <v>22</v>
      </c>
      <c r="AB44" s="76">
        <f>AVERAGE(B44:Z44)</f>
        <v>71.88</v>
      </c>
      <c r="AC44" s="76">
        <f>STDEV(B44:Z44)/5</f>
        <v>4.8810244826265725</v>
      </c>
    </row>
    <row r="45" spans="1:29">
      <c r="A45" s="76" t="s">
        <v>97</v>
      </c>
      <c r="B45" s="95">
        <f>SUM(B5:B7,B9,B11,B13:B26,B28:B29,B31:B33,B35)</f>
        <v>25</v>
      </c>
      <c r="C45" s="95">
        <f>SUM(C5:C7,C9,C11,C13:C26,C28:C29,C31:C33,C35)</f>
        <v>47</v>
      </c>
      <c r="D45" s="95">
        <f>SUM(D5:D7,D9,D11,D13:D26,D28:D29,D31:D33,D35)</f>
        <v>87</v>
      </c>
      <c r="E45" s="95">
        <f t="shared" ref="E45:Y45" si="3">SUM(E5:E7,E9,E11,E13:E26,E28:E29,E31:E33,E35)</f>
        <v>72</v>
      </c>
      <c r="F45" s="95">
        <f t="shared" si="3"/>
        <v>73</v>
      </c>
      <c r="G45" s="95">
        <f t="shared" si="3"/>
        <v>98</v>
      </c>
      <c r="H45" s="95">
        <f t="shared" si="3"/>
        <v>102</v>
      </c>
      <c r="I45" s="95">
        <f t="shared" si="3"/>
        <v>91</v>
      </c>
      <c r="J45" s="95">
        <f t="shared" si="3"/>
        <v>49</v>
      </c>
      <c r="K45" s="95">
        <f t="shared" si="3"/>
        <v>65</v>
      </c>
      <c r="L45" s="95">
        <f t="shared" si="3"/>
        <v>90</v>
      </c>
      <c r="M45" s="95">
        <f t="shared" si="3"/>
        <v>90</v>
      </c>
      <c r="N45" s="95">
        <f t="shared" si="3"/>
        <v>75</v>
      </c>
      <c r="O45" s="95">
        <f t="shared" si="3"/>
        <v>77</v>
      </c>
      <c r="P45" s="95">
        <f t="shared" si="3"/>
        <v>76</v>
      </c>
      <c r="Q45" s="95">
        <f>SUM(Q5:Q7,Q9,Q11,Q13:Q26,Q28:Q29,Q31:Q33,Q35)</f>
        <v>101</v>
      </c>
      <c r="R45" s="95">
        <f t="shared" si="3"/>
        <v>52</v>
      </c>
      <c r="S45" s="95">
        <f t="shared" si="3"/>
        <v>55</v>
      </c>
      <c r="T45" s="95">
        <f t="shared" si="3"/>
        <v>80</v>
      </c>
      <c r="U45" s="95">
        <f t="shared" si="3"/>
        <v>96</v>
      </c>
      <c r="V45" s="95">
        <f>SUM(V5:V7,V9,V11,V13:V26,V28:V29,V31:V33,V35)</f>
        <v>78</v>
      </c>
      <c r="W45" s="95">
        <f t="shared" si="3"/>
        <v>90</v>
      </c>
      <c r="X45" s="95">
        <f t="shared" si="3"/>
        <v>67</v>
      </c>
      <c r="Y45" s="95">
        <f t="shared" si="3"/>
        <v>22</v>
      </c>
      <c r="Z45" s="95">
        <f>SUM(Z5:Z7,Z9,Z11,Z13:Z26,Z28:Z29,Z31:Z33,Z35)</f>
        <v>21</v>
      </c>
      <c r="AB45" s="76">
        <f>AVERAGE(B45:Z45)</f>
        <v>71.16</v>
      </c>
      <c r="AC45" s="76">
        <f>STDEV(B45:Z45)/5</f>
        <v>4.8151427808529208</v>
      </c>
    </row>
    <row r="46" spans="1:29">
      <c r="A46" s="76" t="s">
        <v>98</v>
      </c>
      <c r="B46" s="95">
        <f>SUM(B8,B10,B12,B27,B30,B34)</f>
        <v>0</v>
      </c>
      <c r="C46" s="95">
        <f>SUM(C8,C10,C12,C27,C30,C34)</f>
        <v>0</v>
      </c>
      <c r="D46" s="95">
        <f t="shared" ref="D46:Z46" si="4">SUM(D8,D10,D12,D27,D30,D34)</f>
        <v>0</v>
      </c>
      <c r="E46" s="95">
        <f t="shared" si="4"/>
        <v>0</v>
      </c>
      <c r="F46" s="95">
        <f t="shared" si="4"/>
        <v>0</v>
      </c>
      <c r="G46" s="95">
        <f t="shared" si="4"/>
        <v>0</v>
      </c>
      <c r="H46" s="95">
        <f t="shared" si="4"/>
        <v>0</v>
      </c>
      <c r="I46" s="95">
        <f t="shared" si="4"/>
        <v>0</v>
      </c>
      <c r="J46" s="95">
        <f t="shared" si="4"/>
        <v>0</v>
      </c>
      <c r="K46" s="95">
        <f t="shared" si="4"/>
        <v>0</v>
      </c>
      <c r="L46" s="95">
        <f t="shared" si="4"/>
        <v>0</v>
      </c>
      <c r="M46" s="95">
        <f t="shared" si="4"/>
        <v>0</v>
      </c>
      <c r="N46" s="95">
        <f t="shared" si="4"/>
        <v>3</v>
      </c>
      <c r="O46" s="95">
        <f t="shared" si="4"/>
        <v>0</v>
      </c>
      <c r="P46" s="95">
        <f t="shared" si="4"/>
        <v>2</v>
      </c>
      <c r="Q46" s="95">
        <f t="shared" si="4"/>
        <v>0</v>
      </c>
      <c r="R46" s="95">
        <f t="shared" si="4"/>
        <v>0</v>
      </c>
      <c r="S46" s="95">
        <f t="shared" si="4"/>
        <v>0</v>
      </c>
      <c r="T46" s="95">
        <f t="shared" si="4"/>
        <v>4</v>
      </c>
      <c r="U46" s="95">
        <f t="shared" si="4"/>
        <v>0</v>
      </c>
      <c r="V46" s="95">
        <f t="shared" si="4"/>
        <v>1</v>
      </c>
      <c r="W46" s="95">
        <f t="shared" si="4"/>
        <v>9</v>
      </c>
      <c r="X46" s="95">
        <f t="shared" si="4"/>
        <v>6</v>
      </c>
      <c r="Y46" s="95">
        <f t="shared" si="4"/>
        <v>1</v>
      </c>
      <c r="Z46" s="95">
        <f t="shared" si="4"/>
        <v>1</v>
      </c>
      <c r="AB46" s="76">
        <f>AVERAGE(B46:Z46)</f>
        <v>1.08</v>
      </c>
      <c r="AC46" s="76">
        <f>STDEV(B46:Z46)/5</f>
        <v>0.44691535365584983</v>
      </c>
    </row>
    <row r="47" spans="1:29">
      <c r="A47" s="76" t="s">
        <v>99</v>
      </c>
      <c r="B47" s="95">
        <f>SUM(B37:B41)</f>
        <v>75</v>
      </c>
      <c r="C47" s="95">
        <f>SUM(C37:C41)</f>
        <v>69</v>
      </c>
      <c r="D47" s="95">
        <f>SUM(D37:D41)</f>
        <v>15</v>
      </c>
      <c r="E47" s="95">
        <f t="shared" ref="E47:Z47" si="5">SUM(E37:E41)</f>
        <v>45</v>
      </c>
      <c r="F47" s="95">
        <f t="shared" si="5"/>
        <v>30</v>
      </c>
      <c r="G47" s="95">
        <f t="shared" si="5"/>
        <v>2</v>
      </c>
      <c r="H47" s="95">
        <f t="shared" si="5"/>
        <v>1</v>
      </c>
      <c r="I47" s="95">
        <f t="shared" si="5"/>
        <v>10</v>
      </c>
      <c r="J47" s="95">
        <f t="shared" si="5"/>
        <v>60</v>
      </c>
      <c r="K47" s="95">
        <f t="shared" si="5"/>
        <v>35</v>
      </c>
      <c r="L47" s="95">
        <f t="shared" si="5"/>
        <v>12</v>
      </c>
      <c r="M47" s="95">
        <f t="shared" si="5"/>
        <v>10</v>
      </c>
      <c r="N47" s="95">
        <f t="shared" si="5"/>
        <v>26</v>
      </c>
      <c r="O47" s="95">
        <f t="shared" si="5"/>
        <v>25</v>
      </c>
      <c r="P47" s="95">
        <f t="shared" si="5"/>
        <v>25</v>
      </c>
      <c r="Q47" s="95">
        <f t="shared" si="5"/>
        <v>4</v>
      </c>
      <c r="R47" s="95">
        <f t="shared" si="5"/>
        <v>65</v>
      </c>
      <c r="S47" s="95">
        <f t="shared" si="5"/>
        <v>45</v>
      </c>
      <c r="T47" s="95">
        <f t="shared" si="5"/>
        <v>40</v>
      </c>
      <c r="U47" s="95">
        <f t="shared" si="5"/>
        <v>10</v>
      </c>
      <c r="V47" s="95">
        <f t="shared" si="5"/>
        <v>22</v>
      </c>
      <c r="W47" s="95">
        <f t="shared" si="5"/>
        <v>25</v>
      </c>
      <c r="X47" s="95">
        <f t="shared" si="5"/>
        <v>28</v>
      </c>
      <c r="Y47" s="95">
        <f t="shared" si="5"/>
        <v>78</v>
      </c>
      <c r="Z47" s="95">
        <f t="shared" si="5"/>
        <v>78</v>
      </c>
      <c r="AB47" s="123">
        <f>AVERAGE(B47:Z47)</f>
        <v>33.4</v>
      </c>
      <c r="AC47" s="76">
        <f>STDEV(B47:Z47)/5</f>
        <v>4.9621903765709492</v>
      </c>
    </row>
    <row r="48" spans="1:29">
      <c r="A48" s="76" t="s">
        <v>243</v>
      </c>
      <c r="B48" s="95">
        <f>SUM(B45:B47)</f>
        <v>100</v>
      </c>
      <c r="C48" s="95">
        <f t="shared" ref="C48:Z48" si="6">SUM(C45:C47)</f>
        <v>116</v>
      </c>
      <c r="D48" s="95">
        <f t="shared" si="6"/>
        <v>102</v>
      </c>
      <c r="E48" s="95">
        <f t="shared" si="6"/>
        <v>117</v>
      </c>
      <c r="F48" s="95">
        <f t="shared" si="6"/>
        <v>103</v>
      </c>
      <c r="G48" s="95">
        <f t="shared" si="6"/>
        <v>100</v>
      </c>
      <c r="H48" s="95">
        <f t="shared" si="6"/>
        <v>103</v>
      </c>
      <c r="I48" s="95">
        <f t="shared" si="6"/>
        <v>101</v>
      </c>
      <c r="J48" s="95">
        <f t="shared" si="6"/>
        <v>109</v>
      </c>
      <c r="K48" s="95">
        <f t="shared" si="6"/>
        <v>100</v>
      </c>
      <c r="L48" s="95">
        <f t="shared" si="6"/>
        <v>102</v>
      </c>
      <c r="M48" s="95">
        <f t="shared" si="6"/>
        <v>100</v>
      </c>
      <c r="N48" s="95">
        <f t="shared" si="6"/>
        <v>104</v>
      </c>
      <c r="O48" s="95">
        <f t="shared" si="6"/>
        <v>102</v>
      </c>
      <c r="P48" s="95">
        <f t="shared" si="6"/>
        <v>103</v>
      </c>
      <c r="Q48" s="95">
        <f t="shared" si="6"/>
        <v>105</v>
      </c>
      <c r="R48" s="95">
        <f>SUM(R45:R47)</f>
        <v>117</v>
      </c>
      <c r="S48" s="95">
        <f t="shared" si="6"/>
        <v>100</v>
      </c>
      <c r="T48" s="95">
        <f t="shared" si="6"/>
        <v>124</v>
      </c>
      <c r="U48" s="95">
        <f t="shared" si="6"/>
        <v>106</v>
      </c>
      <c r="V48" s="95">
        <f t="shared" si="6"/>
        <v>101</v>
      </c>
      <c r="W48" s="95">
        <f t="shared" si="6"/>
        <v>124</v>
      </c>
      <c r="X48" s="95">
        <f t="shared" si="6"/>
        <v>101</v>
      </c>
      <c r="Y48" s="95">
        <f t="shared" si="6"/>
        <v>101</v>
      </c>
      <c r="Z48" s="95">
        <f t="shared" si="6"/>
        <v>100</v>
      </c>
      <c r="AB48" s="76">
        <f>AVERAGE(B48:Z48)</f>
        <v>105.64</v>
      </c>
      <c r="AC48" s="76">
        <f>STDEV(B48:Z48)/5</f>
        <v>1.5230233090796739</v>
      </c>
    </row>
  </sheetData>
  <mergeCells count="7">
    <mergeCell ref="B1:S1"/>
    <mergeCell ref="B2:D2"/>
    <mergeCell ref="E2:H2"/>
    <mergeCell ref="I2:J2"/>
    <mergeCell ref="K2:M2"/>
    <mergeCell ref="N2:P2"/>
    <mergeCell ref="Q2:T2"/>
  </mergeCells>
  <dataValidations count="2">
    <dataValidation type="list" allowBlank="1" sqref="A33:A36 A5:A10 A13:A29" xr:uid="{00000000-0002-0000-1100-000000000000}">
      <formula1>#REF!</formula1>
    </dataValidation>
    <dataValidation type="list" allowBlank="1" sqref="A32 A11:A12" xr:uid="{00000000-0002-0000-1100-000001000000}">
      <formula1>#REF!</formula1>
    </dataValidation>
  </dataValidations>
  <pageMargins left="0.7" right="0.7" top="0.75" bottom="0.75" header="0.3" footer="0.3"/>
</worksheet>
</file>

<file path=xl/worksheets/sheet1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7AA25-BCD4-FA46-A1D6-7F7A2DED8161}">
  <dimension ref="A1:AC38"/>
  <sheetViews>
    <sheetView topLeftCell="V15" workbookViewId="0">
      <selection activeCell="AC35" sqref="AC35"/>
    </sheetView>
  </sheetViews>
  <sheetFormatPr baseColWidth="10" defaultColWidth="8.83203125" defaultRowHeight="13"/>
  <cols>
    <col min="1" max="1" width="37.5" bestFit="1" customWidth="1"/>
  </cols>
  <sheetData>
    <row r="1" spans="1:27" ht="23">
      <c r="A1" s="73" t="s">
        <v>253</v>
      </c>
      <c r="B1" s="188" t="s">
        <v>254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75"/>
      <c r="U1" s="75"/>
      <c r="V1" s="75"/>
      <c r="W1" s="75"/>
      <c r="X1" s="75"/>
      <c r="Y1" s="75"/>
      <c r="Z1" s="75"/>
      <c r="AA1" s="75"/>
    </row>
    <row r="2" spans="1:27" ht="15">
      <c r="A2" s="77"/>
      <c r="B2" s="190" t="s">
        <v>441</v>
      </c>
      <c r="C2" s="191"/>
      <c r="D2" s="192"/>
      <c r="E2" s="193" t="s">
        <v>442</v>
      </c>
      <c r="F2" s="191"/>
      <c r="G2" s="192"/>
      <c r="H2" s="194" t="s">
        <v>257</v>
      </c>
      <c r="I2" s="191"/>
      <c r="J2" s="192"/>
      <c r="K2" s="194" t="s">
        <v>443</v>
      </c>
      <c r="L2" s="191"/>
      <c r="M2" s="192"/>
      <c r="N2" s="195" t="s">
        <v>293</v>
      </c>
      <c r="O2" s="191"/>
      <c r="P2" s="192"/>
      <c r="Q2" s="110" t="s">
        <v>294</v>
      </c>
      <c r="R2" s="111"/>
      <c r="S2" s="112"/>
      <c r="T2" s="77"/>
      <c r="U2" s="77"/>
      <c r="V2" s="77"/>
      <c r="W2" s="77"/>
      <c r="X2" s="77"/>
      <c r="Y2" s="77"/>
      <c r="Z2" s="77"/>
      <c r="AA2" s="77"/>
    </row>
    <row r="3" spans="1:27" ht="15">
      <c r="A3" s="79"/>
      <c r="B3" s="113"/>
      <c r="C3" s="113"/>
      <c r="D3" s="113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5"/>
      <c r="U3" s="115"/>
      <c r="V3" s="115"/>
      <c r="W3" s="115"/>
      <c r="X3" s="115"/>
      <c r="Y3" s="115"/>
      <c r="Z3" s="115"/>
      <c r="AA3" s="77"/>
    </row>
    <row r="4" spans="1:27" ht="15">
      <c r="A4" s="83" t="s">
        <v>261</v>
      </c>
      <c r="B4" s="84">
        <v>0</v>
      </c>
      <c r="C4" s="85">
        <v>3</v>
      </c>
      <c r="D4" s="84">
        <v>6</v>
      </c>
      <c r="E4" s="85">
        <v>9</v>
      </c>
      <c r="F4" s="84">
        <v>12</v>
      </c>
      <c r="G4" s="85">
        <v>15</v>
      </c>
      <c r="H4" s="84">
        <v>18</v>
      </c>
      <c r="I4" s="85">
        <v>21</v>
      </c>
      <c r="J4" s="84">
        <v>24</v>
      </c>
      <c r="K4" s="85">
        <v>27</v>
      </c>
      <c r="L4" s="84">
        <v>30</v>
      </c>
      <c r="M4" s="85">
        <v>33</v>
      </c>
      <c r="N4" s="84">
        <v>36</v>
      </c>
      <c r="O4" s="85">
        <v>39</v>
      </c>
      <c r="P4" s="84">
        <v>42</v>
      </c>
      <c r="Q4" s="85">
        <v>45</v>
      </c>
      <c r="R4" s="84">
        <v>48</v>
      </c>
      <c r="S4" s="85">
        <v>51</v>
      </c>
      <c r="T4" s="84">
        <v>54</v>
      </c>
      <c r="U4" s="85">
        <v>57</v>
      </c>
      <c r="V4" s="84">
        <v>60</v>
      </c>
      <c r="W4" s="85">
        <v>63</v>
      </c>
      <c r="X4" s="84">
        <v>66</v>
      </c>
      <c r="Y4" s="85">
        <v>69</v>
      </c>
      <c r="Z4" s="84">
        <v>72</v>
      </c>
      <c r="AA4" s="84" t="s">
        <v>1</v>
      </c>
    </row>
    <row r="5" spans="1:27" ht="15">
      <c r="A5" s="148" t="s">
        <v>295</v>
      </c>
      <c r="B5" s="87">
        <v>100</v>
      </c>
      <c r="C5" s="88">
        <v>100</v>
      </c>
      <c r="D5" s="87">
        <v>15</v>
      </c>
      <c r="E5" s="88"/>
      <c r="F5" s="87">
        <v>15</v>
      </c>
      <c r="G5" s="88"/>
      <c r="H5" s="87"/>
      <c r="I5" s="88"/>
      <c r="J5" s="87"/>
      <c r="K5" s="88"/>
      <c r="L5" s="87"/>
      <c r="M5" s="88"/>
      <c r="N5" s="87"/>
      <c r="O5" s="88"/>
      <c r="P5" s="87"/>
      <c r="Q5" s="88"/>
      <c r="R5" s="87"/>
      <c r="S5" s="88"/>
      <c r="T5" s="87"/>
      <c r="U5" s="88"/>
      <c r="V5" s="87"/>
      <c r="W5" s="88"/>
      <c r="X5" s="87"/>
      <c r="Y5" s="88"/>
      <c r="Z5" s="87"/>
      <c r="AA5" s="87"/>
    </row>
    <row r="6" spans="1:27" ht="15">
      <c r="A6" s="89" t="s">
        <v>6</v>
      </c>
      <c r="B6" s="87">
        <v>100</v>
      </c>
      <c r="C6" s="118">
        <v>95</v>
      </c>
      <c r="D6" s="91">
        <v>74</v>
      </c>
      <c r="E6" s="118">
        <v>99</v>
      </c>
      <c r="F6" s="91">
        <v>70</v>
      </c>
      <c r="G6" s="118">
        <v>70</v>
      </c>
      <c r="H6" s="91">
        <v>98</v>
      </c>
      <c r="I6" s="118">
        <v>100</v>
      </c>
      <c r="J6" s="91">
        <v>87</v>
      </c>
      <c r="K6" s="118">
        <v>20</v>
      </c>
      <c r="L6" s="91">
        <v>90</v>
      </c>
      <c r="M6" s="118">
        <v>85</v>
      </c>
      <c r="N6" s="91">
        <v>65</v>
      </c>
      <c r="O6" s="118">
        <v>90</v>
      </c>
      <c r="P6" s="91">
        <v>10</v>
      </c>
      <c r="Q6" s="118">
        <v>15</v>
      </c>
      <c r="R6" s="91">
        <v>20</v>
      </c>
      <c r="S6" s="118">
        <v>40</v>
      </c>
      <c r="T6" s="91">
        <v>40</v>
      </c>
      <c r="U6" s="118">
        <v>15</v>
      </c>
      <c r="V6" s="91">
        <v>75</v>
      </c>
      <c r="W6" s="118">
        <v>53</v>
      </c>
      <c r="X6" s="91">
        <v>95</v>
      </c>
      <c r="Y6" s="118">
        <v>95</v>
      </c>
      <c r="Z6" s="91"/>
      <c r="AA6" s="87"/>
    </row>
    <row r="7" spans="1:27" ht="15">
      <c r="A7" s="86" t="s">
        <v>25</v>
      </c>
      <c r="B7" s="87"/>
      <c r="C7" s="118">
        <v>5</v>
      </c>
      <c r="D7" s="91"/>
      <c r="E7" s="118"/>
      <c r="F7" s="91"/>
      <c r="G7" s="118"/>
      <c r="H7" s="91"/>
      <c r="I7" s="118"/>
      <c r="J7" s="91"/>
      <c r="K7" s="118"/>
      <c r="L7" s="91"/>
      <c r="M7" s="118"/>
      <c r="N7" s="91"/>
      <c r="O7" s="118"/>
      <c r="P7" s="91"/>
      <c r="Q7" s="118"/>
      <c r="R7" s="91"/>
      <c r="S7" s="118"/>
      <c r="T7" s="91"/>
      <c r="U7" s="118"/>
      <c r="V7" s="91"/>
      <c r="W7" s="118"/>
      <c r="X7" s="91"/>
      <c r="Y7" s="118"/>
      <c r="Z7" s="91"/>
      <c r="AA7" s="87"/>
    </row>
    <row r="8" spans="1:27" ht="15">
      <c r="A8" s="89" t="s">
        <v>76</v>
      </c>
      <c r="B8" s="87"/>
      <c r="C8" s="118"/>
      <c r="D8" s="91">
        <v>5</v>
      </c>
      <c r="E8" s="118"/>
      <c r="F8" s="91"/>
      <c r="G8" s="118"/>
      <c r="H8" s="91"/>
      <c r="I8" s="118"/>
      <c r="J8" s="91"/>
      <c r="K8" s="118"/>
      <c r="L8" s="91"/>
      <c r="M8" s="118"/>
      <c r="N8" s="91"/>
      <c r="O8" s="118"/>
      <c r="P8" s="91">
        <v>5</v>
      </c>
      <c r="Q8" s="118"/>
      <c r="R8" s="91"/>
      <c r="S8" s="118"/>
      <c r="T8" s="91"/>
      <c r="U8" s="118"/>
      <c r="V8" s="91"/>
      <c r="W8" s="118"/>
      <c r="X8" s="91"/>
      <c r="Y8" s="118"/>
      <c r="Z8" s="91"/>
      <c r="AA8" s="87"/>
    </row>
    <row r="9" spans="1:27" ht="15">
      <c r="A9" s="89" t="s">
        <v>81</v>
      </c>
      <c r="B9" s="87"/>
      <c r="C9" s="118"/>
      <c r="D9" s="91">
        <v>5</v>
      </c>
      <c r="E9" s="118"/>
      <c r="F9" s="91"/>
      <c r="G9" s="118"/>
      <c r="H9" s="91"/>
      <c r="I9" s="118"/>
      <c r="J9" s="91"/>
      <c r="K9" s="118"/>
      <c r="L9" s="91"/>
      <c r="M9" s="118"/>
      <c r="N9" s="91"/>
      <c r="O9" s="118"/>
      <c r="P9" s="91"/>
      <c r="Q9" s="118"/>
      <c r="R9" s="91"/>
      <c r="S9" s="118"/>
      <c r="T9" s="91"/>
      <c r="U9" s="118"/>
      <c r="V9" s="91"/>
      <c r="W9" s="118"/>
      <c r="X9" s="91"/>
      <c r="Y9" s="118"/>
      <c r="Z9" s="91"/>
      <c r="AA9" s="87"/>
    </row>
    <row r="10" spans="1:27" ht="15">
      <c r="A10" s="89" t="s">
        <v>296</v>
      </c>
      <c r="B10" s="87"/>
      <c r="C10" s="118"/>
      <c r="D10" s="91">
        <v>1</v>
      </c>
      <c r="E10" s="118"/>
      <c r="F10" s="91"/>
      <c r="G10" s="118">
        <v>20</v>
      </c>
      <c r="H10" s="91">
        <v>2</v>
      </c>
      <c r="I10" s="118"/>
      <c r="J10" s="91">
        <v>2</v>
      </c>
      <c r="K10" s="118"/>
      <c r="L10" s="91">
        <v>10</v>
      </c>
      <c r="M10" s="118">
        <v>2</v>
      </c>
      <c r="N10" s="91">
        <v>10</v>
      </c>
      <c r="O10" s="118">
        <v>1</v>
      </c>
      <c r="P10" s="91"/>
      <c r="Q10" s="118">
        <v>15</v>
      </c>
      <c r="R10" s="91"/>
      <c r="S10" s="118"/>
      <c r="T10" s="91"/>
      <c r="U10" s="118">
        <v>2</v>
      </c>
      <c r="V10" s="91"/>
      <c r="W10" s="118"/>
      <c r="X10" s="91"/>
      <c r="Y10" s="118"/>
      <c r="Z10" s="91"/>
      <c r="AA10" s="87"/>
    </row>
    <row r="11" spans="1:27" ht="15">
      <c r="A11" s="89" t="s">
        <v>262</v>
      </c>
      <c r="B11" s="87"/>
      <c r="C11" s="118"/>
      <c r="D11" s="91"/>
      <c r="E11" s="118">
        <v>1</v>
      </c>
      <c r="F11" s="91"/>
      <c r="G11" s="118"/>
      <c r="H11" s="91"/>
      <c r="I11" s="118"/>
      <c r="J11" s="91"/>
      <c r="K11" s="118"/>
      <c r="L11" s="91"/>
      <c r="M11" s="118">
        <v>1</v>
      </c>
      <c r="N11" s="91"/>
      <c r="O11" s="118"/>
      <c r="P11" s="91">
        <v>1</v>
      </c>
      <c r="Q11" s="118"/>
      <c r="R11" s="91"/>
      <c r="S11" s="118"/>
      <c r="T11" s="91"/>
      <c r="U11" s="118"/>
      <c r="V11" s="91"/>
      <c r="W11" s="118">
        <v>2</v>
      </c>
      <c r="X11" s="91"/>
      <c r="Y11" s="118"/>
      <c r="Z11" s="91"/>
      <c r="AA11" s="87"/>
    </row>
    <row r="12" spans="1:27" ht="15">
      <c r="A12" s="89" t="s">
        <v>297</v>
      </c>
      <c r="B12" s="91"/>
      <c r="C12" s="118"/>
      <c r="D12" s="91"/>
      <c r="E12" s="118"/>
      <c r="F12" s="91">
        <v>30</v>
      </c>
      <c r="G12" s="118"/>
      <c r="H12" s="91"/>
      <c r="I12" s="118"/>
      <c r="J12" s="91"/>
      <c r="K12" s="118"/>
      <c r="L12" s="91"/>
      <c r="M12" s="118"/>
      <c r="N12" s="91"/>
      <c r="O12" s="118"/>
      <c r="P12" s="91"/>
      <c r="Q12" s="118"/>
      <c r="R12" s="91"/>
      <c r="S12" s="118"/>
      <c r="T12" s="91"/>
      <c r="U12" s="118"/>
      <c r="V12" s="91"/>
      <c r="W12" s="118"/>
      <c r="X12" s="91"/>
      <c r="Y12" s="118"/>
      <c r="Z12" s="91"/>
      <c r="AA12" s="87"/>
    </row>
    <row r="13" spans="1:27" ht="15">
      <c r="A13" s="89" t="s">
        <v>19</v>
      </c>
      <c r="B13" s="91"/>
      <c r="C13" s="118"/>
      <c r="D13" s="91"/>
      <c r="E13" s="118"/>
      <c r="F13" s="91"/>
      <c r="G13" s="118">
        <v>10</v>
      </c>
      <c r="H13" s="91"/>
      <c r="I13" s="118"/>
      <c r="J13" s="91">
        <v>2</v>
      </c>
      <c r="K13" s="118"/>
      <c r="L13" s="91"/>
      <c r="M13" s="118"/>
      <c r="N13" s="91"/>
      <c r="O13" s="118"/>
      <c r="P13" s="91"/>
      <c r="Q13" s="118"/>
      <c r="R13" s="91"/>
      <c r="S13" s="118"/>
      <c r="T13" s="91"/>
      <c r="U13" s="118"/>
      <c r="V13" s="91"/>
      <c r="W13" s="118"/>
      <c r="X13" s="91"/>
      <c r="Y13" s="118"/>
      <c r="Z13" s="91"/>
      <c r="AA13" s="87"/>
    </row>
    <row r="14" spans="1:27" ht="15">
      <c r="A14" s="86" t="s">
        <v>298</v>
      </c>
      <c r="B14" s="91"/>
      <c r="C14" s="118"/>
      <c r="D14" s="91"/>
      <c r="E14" s="118"/>
      <c r="F14" s="91"/>
      <c r="G14" s="118"/>
      <c r="H14" s="91"/>
      <c r="I14" s="118"/>
      <c r="J14" s="91">
        <v>4</v>
      </c>
      <c r="K14" s="118"/>
      <c r="L14" s="91"/>
      <c r="M14" s="118"/>
      <c r="N14" s="91">
        <v>25</v>
      </c>
      <c r="O14" s="118"/>
      <c r="P14" s="91"/>
      <c r="Q14" s="118">
        <v>15</v>
      </c>
      <c r="R14" s="91">
        <v>40</v>
      </c>
      <c r="S14" s="118">
        <v>20</v>
      </c>
      <c r="T14" s="91">
        <v>20</v>
      </c>
      <c r="U14" s="118">
        <v>50</v>
      </c>
      <c r="V14" s="91"/>
      <c r="W14" s="118">
        <v>20</v>
      </c>
      <c r="X14" s="91"/>
      <c r="Y14" s="118"/>
      <c r="Z14" s="91"/>
      <c r="AA14" s="87"/>
    </row>
    <row r="15" spans="1:27" ht="15">
      <c r="A15" s="86" t="s">
        <v>91</v>
      </c>
      <c r="B15" s="91"/>
      <c r="C15" s="118"/>
      <c r="D15" s="91"/>
      <c r="E15" s="118"/>
      <c r="F15" s="91"/>
      <c r="G15" s="118"/>
      <c r="H15" s="91"/>
      <c r="I15" s="118"/>
      <c r="J15" s="91"/>
      <c r="K15" s="118">
        <v>80</v>
      </c>
      <c r="L15" s="91"/>
      <c r="M15" s="118"/>
      <c r="N15" s="91"/>
      <c r="O15" s="118"/>
      <c r="P15" s="91">
        <v>65</v>
      </c>
      <c r="Q15" s="118"/>
      <c r="R15" s="91"/>
      <c r="S15" s="118"/>
      <c r="T15" s="91"/>
      <c r="U15" s="118">
        <v>20</v>
      </c>
      <c r="V15" s="91"/>
      <c r="W15" s="118"/>
      <c r="X15" s="91"/>
      <c r="Y15" s="118"/>
      <c r="Z15" s="91">
        <v>20</v>
      </c>
      <c r="AA15" s="87"/>
    </row>
    <row r="16" spans="1:27" ht="15">
      <c r="A16" s="86" t="s">
        <v>5</v>
      </c>
      <c r="B16" s="91"/>
      <c r="C16" s="118"/>
      <c r="D16" s="91"/>
      <c r="E16" s="118"/>
      <c r="F16" s="91"/>
      <c r="G16" s="118"/>
      <c r="H16" s="91"/>
      <c r="I16" s="118"/>
      <c r="J16" s="91"/>
      <c r="K16" s="118"/>
      <c r="L16" s="91"/>
      <c r="M16" s="118">
        <v>12</v>
      </c>
      <c r="N16" s="91"/>
      <c r="O16" s="118"/>
      <c r="P16" s="91"/>
      <c r="Q16" s="118"/>
      <c r="R16" s="91"/>
      <c r="S16" s="118"/>
      <c r="T16" s="91"/>
      <c r="U16" s="118"/>
      <c r="V16" s="91"/>
      <c r="W16" s="118"/>
      <c r="X16" s="91"/>
      <c r="Y16" s="118"/>
      <c r="Z16" s="91"/>
      <c r="AA16" s="87"/>
    </row>
    <row r="17" spans="1:27" ht="15">
      <c r="A17" s="86" t="s">
        <v>299</v>
      </c>
      <c r="B17" s="91"/>
      <c r="C17" s="118"/>
      <c r="D17" s="91"/>
      <c r="E17" s="118"/>
      <c r="F17" s="91"/>
      <c r="G17" s="118"/>
      <c r="H17" s="91"/>
      <c r="I17" s="118"/>
      <c r="J17" s="91"/>
      <c r="K17" s="118"/>
      <c r="L17" s="91"/>
      <c r="M17" s="118"/>
      <c r="N17" s="91"/>
      <c r="O17" s="118"/>
      <c r="P17" s="91">
        <v>10</v>
      </c>
      <c r="Q17" s="118">
        <v>50</v>
      </c>
      <c r="R17" s="91">
        <v>2</v>
      </c>
      <c r="S17" s="118">
        <v>20</v>
      </c>
      <c r="T17" s="91">
        <v>10</v>
      </c>
      <c r="U17" s="118">
        <v>3</v>
      </c>
      <c r="V17" s="91">
        <v>25</v>
      </c>
      <c r="W17" s="118">
        <v>20</v>
      </c>
      <c r="X17" s="91">
        <v>2</v>
      </c>
      <c r="Y17" s="118"/>
      <c r="Z17" s="91"/>
      <c r="AA17" s="87"/>
    </row>
    <row r="18" spans="1:27" ht="15">
      <c r="A18" s="86" t="s">
        <v>300</v>
      </c>
      <c r="B18" s="91"/>
      <c r="C18" s="118"/>
      <c r="D18" s="91"/>
      <c r="E18" s="118"/>
      <c r="F18" s="91"/>
      <c r="G18" s="118"/>
      <c r="H18" s="91"/>
      <c r="I18" s="118"/>
      <c r="J18" s="91"/>
      <c r="K18" s="118"/>
      <c r="L18" s="91"/>
      <c r="M18" s="118"/>
      <c r="N18" s="91"/>
      <c r="O18" s="118"/>
      <c r="P18" s="91"/>
      <c r="Q18" s="118"/>
      <c r="R18" s="91">
        <v>10</v>
      </c>
      <c r="S18" s="118"/>
      <c r="T18" s="91"/>
      <c r="U18" s="118"/>
      <c r="V18" s="91"/>
      <c r="W18" s="118"/>
      <c r="X18" s="91"/>
      <c r="Y18" s="118"/>
      <c r="Z18" s="91"/>
      <c r="AA18" s="87"/>
    </row>
    <row r="19" spans="1:27" ht="15">
      <c r="A19" s="89" t="s">
        <v>207</v>
      </c>
      <c r="B19" s="91"/>
      <c r="C19" s="118"/>
      <c r="D19" s="91"/>
      <c r="E19" s="118"/>
      <c r="F19" s="91"/>
      <c r="G19" s="118"/>
      <c r="H19" s="91"/>
      <c r="I19" s="118"/>
      <c r="J19" s="91"/>
      <c r="K19" s="118"/>
      <c r="L19" s="91"/>
      <c r="M19" s="118"/>
      <c r="N19" s="91"/>
      <c r="O19" s="118"/>
      <c r="P19" s="91"/>
      <c r="Q19" s="118"/>
      <c r="R19" s="91"/>
      <c r="S19" s="118"/>
      <c r="T19" s="91"/>
      <c r="U19" s="118"/>
      <c r="V19" s="91"/>
      <c r="W19" s="118"/>
      <c r="X19" s="91"/>
      <c r="Y19" s="118"/>
      <c r="Z19" s="91">
        <v>40</v>
      </c>
      <c r="AA19" s="87"/>
    </row>
    <row r="20" spans="1:27" ht="15">
      <c r="A20" s="86" t="s">
        <v>80</v>
      </c>
      <c r="B20" s="91"/>
      <c r="C20" s="118"/>
      <c r="D20" s="91"/>
      <c r="E20" s="118"/>
      <c r="F20" s="91"/>
      <c r="G20" s="118"/>
      <c r="H20" s="91"/>
      <c r="I20" s="118"/>
      <c r="J20" s="91"/>
      <c r="K20" s="118"/>
      <c r="L20" s="91"/>
      <c r="M20" s="118"/>
      <c r="N20" s="91"/>
      <c r="O20" s="118"/>
      <c r="P20" s="91"/>
      <c r="Q20" s="118"/>
      <c r="R20" s="91"/>
      <c r="S20" s="118"/>
      <c r="T20" s="91"/>
      <c r="U20" s="118"/>
      <c r="V20" s="91"/>
      <c r="W20" s="118"/>
      <c r="X20" s="91"/>
      <c r="Y20" s="118"/>
      <c r="Z20" s="91">
        <v>40</v>
      </c>
      <c r="AA20" s="87"/>
    </row>
    <row r="21" spans="1:27" ht="15">
      <c r="A21" s="89"/>
      <c r="B21" s="91"/>
      <c r="C21" s="118"/>
      <c r="D21" s="91"/>
      <c r="E21" s="118"/>
      <c r="F21" s="91"/>
      <c r="G21" s="118"/>
      <c r="H21" s="91"/>
      <c r="I21" s="118"/>
      <c r="J21" s="91"/>
      <c r="K21" s="118"/>
      <c r="L21" s="91"/>
      <c r="M21" s="118"/>
      <c r="N21" s="91"/>
      <c r="O21" s="118"/>
      <c r="P21" s="91"/>
      <c r="Q21" s="118"/>
      <c r="R21" s="91"/>
      <c r="S21" s="118"/>
      <c r="T21" s="91"/>
      <c r="U21" s="118"/>
      <c r="V21" s="91"/>
      <c r="W21" s="118"/>
      <c r="X21" s="91"/>
      <c r="Y21" s="118"/>
      <c r="Z21" s="91"/>
      <c r="AA21" s="87"/>
    </row>
    <row r="22" spans="1:27" ht="15">
      <c r="A22" s="86"/>
      <c r="B22" s="91"/>
      <c r="C22" s="118"/>
      <c r="D22" s="91"/>
      <c r="E22" s="118"/>
      <c r="F22" s="91"/>
      <c r="G22" s="118"/>
      <c r="H22" s="91"/>
      <c r="I22" s="118"/>
      <c r="J22" s="91"/>
      <c r="K22" s="118"/>
      <c r="L22" s="91"/>
      <c r="M22" s="118"/>
      <c r="N22" s="91"/>
      <c r="O22" s="118"/>
      <c r="P22" s="91"/>
      <c r="Q22" s="118"/>
      <c r="R22" s="91"/>
      <c r="S22" s="118"/>
      <c r="T22" s="91"/>
      <c r="U22" s="118"/>
      <c r="V22" s="91"/>
      <c r="W22" s="118"/>
      <c r="X22" s="91"/>
      <c r="Y22" s="118"/>
      <c r="Z22" s="91"/>
      <c r="AA22" s="87"/>
    </row>
    <row r="23" spans="1:27" ht="15">
      <c r="A23" s="86"/>
      <c r="B23" s="91"/>
      <c r="C23" s="118"/>
      <c r="D23" s="91"/>
      <c r="E23" s="118"/>
      <c r="F23" s="91"/>
      <c r="G23" s="118"/>
      <c r="H23" s="91"/>
      <c r="I23" s="118"/>
      <c r="J23" s="91"/>
      <c r="K23" s="118"/>
      <c r="L23" s="91"/>
      <c r="M23" s="118"/>
      <c r="N23" s="91"/>
      <c r="O23" s="118"/>
      <c r="P23" s="91"/>
      <c r="Q23" s="118"/>
      <c r="R23" s="91"/>
      <c r="S23" s="118"/>
      <c r="T23" s="91"/>
      <c r="U23" s="118"/>
      <c r="V23" s="91"/>
      <c r="W23" s="118"/>
      <c r="X23" s="91"/>
      <c r="Y23" s="118"/>
      <c r="Z23" s="91"/>
      <c r="AA23" s="87"/>
    </row>
    <row r="24" spans="1:27" ht="15">
      <c r="A24" s="89"/>
      <c r="B24" s="91"/>
      <c r="C24" s="118"/>
      <c r="D24" s="91"/>
      <c r="E24" s="118"/>
      <c r="F24" s="91"/>
      <c r="G24" s="118"/>
      <c r="H24" s="91"/>
      <c r="I24" s="118"/>
      <c r="J24" s="91"/>
      <c r="K24" s="118"/>
      <c r="L24" s="91"/>
      <c r="M24" s="118"/>
      <c r="N24" s="91"/>
      <c r="O24" s="118"/>
      <c r="P24" s="91"/>
      <c r="Q24" s="118"/>
      <c r="R24" s="91"/>
      <c r="S24" s="118"/>
      <c r="T24" s="91"/>
      <c r="U24" s="118"/>
      <c r="V24" s="91"/>
      <c r="W24" s="118"/>
      <c r="X24" s="91"/>
      <c r="Y24" s="118"/>
      <c r="Z24" s="91"/>
      <c r="AA24" s="87"/>
    </row>
    <row r="25" spans="1:27" ht="15">
      <c r="A25" s="86"/>
      <c r="B25" s="91"/>
      <c r="C25" s="118"/>
      <c r="D25" s="91"/>
      <c r="E25" s="118"/>
      <c r="F25" s="91"/>
      <c r="G25" s="118"/>
      <c r="H25" s="91"/>
      <c r="I25" s="118"/>
      <c r="J25" s="91"/>
      <c r="K25" s="118"/>
      <c r="L25" s="91"/>
      <c r="M25" s="118"/>
      <c r="N25" s="91"/>
      <c r="O25" s="118"/>
      <c r="P25" s="91"/>
      <c r="Q25" s="118"/>
      <c r="R25" s="91"/>
      <c r="S25" s="118"/>
      <c r="T25" s="91"/>
      <c r="U25" s="118"/>
      <c r="V25" s="91"/>
      <c r="W25" s="118"/>
      <c r="X25" s="91"/>
      <c r="Y25" s="118"/>
      <c r="Z25" s="91"/>
      <c r="AA25" s="87"/>
    </row>
    <row r="26" spans="1:27" ht="15">
      <c r="A26" s="86"/>
      <c r="B26" s="91"/>
      <c r="C26" s="118"/>
      <c r="D26" s="91"/>
      <c r="E26" s="118"/>
      <c r="F26" s="91"/>
      <c r="G26" s="118"/>
      <c r="H26" s="91"/>
      <c r="I26" s="118"/>
      <c r="J26" s="91"/>
      <c r="K26" s="118"/>
      <c r="L26" s="91"/>
      <c r="M26" s="118"/>
      <c r="N26" s="91"/>
      <c r="O26" s="118"/>
      <c r="P26" s="91"/>
      <c r="Q26" s="118"/>
      <c r="R26" s="91"/>
      <c r="S26" s="118"/>
      <c r="T26" s="91"/>
      <c r="U26" s="118"/>
      <c r="V26" s="91"/>
      <c r="W26" s="118"/>
      <c r="X26" s="91"/>
      <c r="Y26" s="118"/>
      <c r="Z26" s="91"/>
      <c r="AA26" s="87"/>
    </row>
    <row r="27" spans="1:27" ht="15">
      <c r="A27" s="86"/>
      <c r="B27" s="91"/>
      <c r="C27" s="118"/>
      <c r="D27" s="91"/>
      <c r="E27" s="118"/>
      <c r="F27" s="91"/>
      <c r="G27" s="118"/>
      <c r="H27" s="91"/>
      <c r="I27" s="118"/>
      <c r="J27" s="91"/>
      <c r="K27" s="118"/>
      <c r="L27" s="91"/>
      <c r="M27" s="118"/>
      <c r="N27" s="91"/>
      <c r="O27" s="118"/>
      <c r="P27" s="91"/>
      <c r="Q27" s="118"/>
      <c r="R27" s="91"/>
      <c r="S27" s="118"/>
      <c r="T27" s="91"/>
      <c r="U27" s="118"/>
      <c r="V27" s="91"/>
      <c r="W27" s="118"/>
      <c r="X27" s="91"/>
      <c r="Y27" s="118"/>
      <c r="Z27" s="91"/>
      <c r="AA27" s="87"/>
    </row>
    <row r="28" spans="1:27" ht="15">
      <c r="A28" s="91" t="s">
        <v>90</v>
      </c>
      <c r="B28" s="91"/>
      <c r="C28" s="118"/>
      <c r="D28" s="91"/>
      <c r="E28" s="118"/>
      <c r="F28" s="91"/>
      <c r="G28" s="118"/>
      <c r="H28" s="91"/>
      <c r="I28" s="118"/>
      <c r="J28" s="91">
        <v>5</v>
      </c>
      <c r="K28" s="118"/>
      <c r="L28" s="91"/>
      <c r="M28" s="118"/>
      <c r="N28" s="91"/>
      <c r="O28" s="118"/>
      <c r="P28" s="91">
        <v>9</v>
      </c>
      <c r="Q28" s="118">
        <v>5</v>
      </c>
      <c r="R28" s="91">
        <v>28</v>
      </c>
      <c r="S28" s="118"/>
      <c r="T28" s="91"/>
      <c r="U28" s="118"/>
      <c r="V28" s="91"/>
      <c r="W28" s="118">
        <v>5</v>
      </c>
      <c r="X28" s="91">
        <v>3</v>
      </c>
      <c r="Y28" s="118">
        <v>5</v>
      </c>
      <c r="Z28" s="91"/>
      <c r="AA28" s="87"/>
    </row>
    <row r="29" spans="1:27" ht="15">
      <c r="A29" s="91" t="s">
        <v>67</v>
      </c>
      <c r="B29" s="91"/>
      <c r="C29" s="118"/>
      <c r="D29" s="91"/>
      <c r="E29" s="118"/>
      <c r="F29" s="91"/>
      <c r="G29" s="118"/>
      <c r="H29" s="91"/>
      <c r="I29" s="118"/>
      <c r="J29" s="91"/>
      <c r="K29" s="118"/>
      <c r="L29" s="91"/>
      <c r="M29" s="118"/>
      <c r="N29" s="91"/>
      <c r="O29" s="118"/>
      <c r="P29" s="91"/>
      <c r="Q29" s="118"/>
      <c r="R29" s="91"/>
      <c r="S29" s="118"/>
      <c r="T29" s="91"/>
      <c r="U29" s="118"/>
      <c r="V29" s="91"/>
      <c r="W29" s="118"/>
      <c r="X29" s="91"/>
      <c r="Y29" s="118"/>
      <c r="Z29" s="91"/>
      <c r="AA29" s="87"/>
    </row>
    <row r="30" spans="1:27" ht="15">
      <c r="A30" s="91" t="s">
        <v>50</v>
      </c>
      <c r="B30" s="91"/>
      <c r="C30" s="118"/>
      <c r="D30" s="91"/>
      <c r="E30" s="118"/>
      <c r="F30" s="91"/>
      <c r="G30" s="118"/>
      <c r="H30" s="91"/>
      <c r="I30" s="118"/>
      <c r="J30" s="91"/>
      <c r="K30" s="118"/>
      <c r="L30" s="91"/>
      <c r="M30" s="118"/>
      <c r="N30" s="91"/>
      <c r="O30" s="118"/>
      <c r="P30" s="91"/>
      <c r="Q30" s="118"/>
      <c r="R30" s="91"/>
      <c r="S30" s="118">
        <v>40</v>
      </c>
      <c r="T30" s="91"/>
      <c r="U30" s="118"/>
      <c r="V30" s="91"/>
      <c r="W30" s="118"/>
      <c r="X30" s="91"/>
      <c r="Y30" s="118"/>
      <c r="Z30" s="91"/>
      <c r="AA30" s="87"/>
    </row>
    <row r="31" spans="1:27" ht="15">
      <c r="A31" s="91" t="s">
        <v>270</v>
      </c>
      <c r="B31" s="91"/>
      <c r="C31" s="118"/>
      <c r="D31" s="91"/>
      <c r="E31" s="118"/>
      <c r="F31" s="91"/>
      <c r="G31" s="118"/>
      <c r="H31" s="91"/>
      <c r="I31" s="118"/>
      <c r="J31" s="91"/>
      <c r="K31" s="118"/>
      <c r="L31" s="91"/>
      <c r="M31" s="118"/>
      <c r="N31" s="91"/>
      <c r="O31" s="118"/>
      <c r="P31" s="91"/>
      <c r="Q31" s="118"/>
      <c r="R31" s="91">
        <v>10</v>
      </c>
      <c r="S31" s="118"/>
      <c r="T31" s="91">
        <v>30</v>
      </c>
      <c r="U31" s="118">
        <v>10</v>
      </c>
      <c r="V31" s="91"/>
      <c r="W31" s="118"/>
      <c r="X31" s="91"/>
      <c r="Y31" s="118"/>
      <c r="Z31" s="91"/>
      <c r="AA31" s="87"/>
    </row>
    <row r="32" spans="1:27" ht="15">
      <c r="A32" s="92" t="s">
        <v>49</v>
      </c>
      <c r="B32" s="91"/>
      <c r="C32" s="118"/>
      <c r="D32" s="91"/>
      <c r="E32" s="118"/>
      <c r="F32" s="91"/>
      <c r="G32" s="118"/>
      <c r="H32" s="91"/>
      <c r="I32" s="118"/>
      <c r="J32" s="91"/>
      <c r="K32" s="118"/>
      <c r="L32" s="91"/>
      <c r="M32" s="118"/>
      <c r="N32" s="91"/>
      <c r="O32" s="118">
        <v>9</v>
      </c>
      <c r="P32" s="91"/>
      <c r="Q32" s="118"/>
      <c r="R32" s="91"/>
      <c r="S32" s="118"/>
      <c r="T32" s="91"/>
      <c r="U32" s="118"/>
      <c r="V32" s="91"/>
      <c r="W32" s="118"/>
      <c r="X32" s="91"/>
      <c r="Y32" s="118"/>
      <c r="Z32" s="91"/>
      <c r="AA32" s="87"/>
    </row>
    <row r="33" spans="1:29" ht="15">
      <c r="A33" s="93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t="s">
        <v>242</v>
      </c>
      <c r="AC33" t="s">
        <v>139</v>
      </c>
    </row>
    <row r="34" spans="1:29" ht="15">
      <c r="A34" s="76" t="s">
        <v>96</v>
      </c>
      <c r="B34" s="76">
        <f>SUM(B5:B20)</f>
        <v>200</v>
      </c>
      <c r="C34" s="76">
        <f t="shared" ref="C34:Z34" si="0">SUM(C5:C20)</f>
        <v>200</v>
      </c>
      <c r="D34" s="76">
        <f t="shared" si="0"/>
        <v>100</v>
      </c>
      <c r="E34" s="76">
        <f t="shared" si="0"/>
        <v>100</v>
      </c>
      <c r="F34" s="76">
        <f t="shared" si="0"/>
        <v>115</v>
      </c>
      <c r="G34" s="76">
        <f t="shared" si="0"/>
        <v>100</v>
      </c>
      <c r="H34" s="76">
        <f t="shared" si="0"/>
        <v>100</v>
      </c>
      <c r="I34" s="76">
        <f t="shared" si="0"/>
        <v>100</v>
      </c>
      <c r="J34" s="76">
        <f t="shared" si="0"/>
        <v>95</v>
      </c>
      <c r="K34" s="76">
        <f t="shared" si="0"/>
        <v>100</v>
      </c>
      <c r="L34" s="76">
        <f t="shared" si="0"/>
        <v>100</v>
      </c>
      <c r="M34" s="76">
        <f t="shared" si="0"/>
        <v>100</v>
      </c>
      <c r="N34" s="76">
        <f t="shared" si="0"/>
        <v>100</v>
      </c>
      <c r="O34" s="76">
        <f t="shared" si="0"/>
        <v>91</v>
      </c>
      <c r="P34" s="76">
        <f t="shared" si="0"/>
        <v>91</v>
      </c>
      <c r="Q34" s="76">
        <f t="shared" si="0"/>
        <v>95</v>
      </c>
      <c r="R34" s="76">
        <f t="shared" si="0"/>
        <v>72</v>
      </c>
      <c r="S34" s="76">
        <f t="shared" si="0"/>
        <v>80</v>
      </c>
      <c r="T34" s="76">
        <f t="shared" si="0"/>
        <v>70</v>
      </c>
      <c r="U34" s="76">
        <f t="shared" si="0"/>
        <v>90</v>
      </c>
      <c r="V34" s="76">
        <f t="shared" si="0"/>
        <v>100</v>
      </c>
      <c r="W34" s="76">
        <f t="shared" si="0"/>
        <v>95</v>
      </c>
      <c r="X34" s="76">
        <f t="shared" si="0"/>
        <v>97</v>
      </c>
      <c r="Y34" s="76">
        <f t="shared" si="0"/>
        <v>95</v>
      </c>
      <c r="Z34" s="76">
        <f t="shared" si="0"/>
        <v>100</v>
      </c>
      <c r="AA34" s="76"/>
      <c r="AB34" s="76">
        <f>AVERAGE(B34:Z34)</f>
        <v>103.44</v>
      </c>
      <c r="AC34">
        <f>STDEV(B34:Z34)/5</f>
        <v>6.1079401874390751</v>
      </c>
    </row>
    <row r="35" spans="1:29" ht="15">
      <c r="A35" s="76" t="s">
        <v>97</v>
      </c>
      <c r="B35" s="76">
        <f>SUM(B7,B14:B18,B20)</f>
        <v>0</v>
      </c>
      <c r="C35" s="76">
        <f t="shared" ref="C35:Z35" si="1">SUM(C7,C14:C18,C20)</f>
        <v>5</v>
      </c>
      <c r="D35" s="76">
        <f t="shared" si="1"/>
        <v>0</v>
      </c>
      <c r="E35" s="76">
        <f t="shared" si="1"/>
        <v>0</v>
      </c>
      <c r="F35" s="76">
        <f t="shared" si="1"/>
        <v>0</v>
      </c>
      <c r="G35" s="76">
        <f t="shared" si="1"/>
        <v>0</v>
      </c>
      <c r="H35" s="76">
        <f t="shared" si="1"/>
        <v>0</v>
      </c>
      <c r="I35" s="76">
        <f t="shared" si="1"/>
        <v>0</v>
      </c>
      <c r="J35" s="76">
        <f t="shared" si="1"/>
        <v>4</v>
      </c>
      <c r="K35" s="76">
        <f t="shared" si="1"/>
        <v>80</v>
      </c>
      <c r="L35" s="76">
        <f t="shared" si="1"/>
        <v>0</v>
      </c>
      <c r="M35" s="76">
        <f t="shared" si="1"/>
        <v>12</v>
      </c>
      <c r="N35" s="76">
        <f t="shared" si="1"/>
        <v>25</v>
      </c>
      <c r="O35" s="76">
        <f t="shared" si="1"/>
        <v>0</v>
      </c>
      <c r="P35" s="76">
        <f t="shared" si="1"/>
        <v>75</v>
      </c>
      <c r="Q35" s="76">
        <f t="shared" si="1"/>
        <v>65</v>
      </c>
      <c r="R35" s="76">
        <f t="shared" si="1"/>
        <v>52</v>
      </c>
      <c r="S35" s="76">
        <f t="shared" si="1"/>
        <v>40</v>
      </c>
      <c r="T35" s="76">
        <f t="shared" si="1"/>
        <v>30</v>
      </c>
      <c r="U35" s="76">
        <f t="shared" si="1"/>
        <v>73</v>
      </c>
      <c r="V35" s="76">
        <f t="shared" si="1"/>
        <v>25</v>
      </c>
      <c r="W35" s="76">
        <f t="shared" si="1"/>
        <v>40</v>
      </c>
      <c r="X35" s="76">
        <f t="shared" si="1"/>
        <v>2</v>
      </c>
      <c r="Y35" s="76">
        <f t="shared" si="1"/>
        <v>0</v>
      </c>
      <c r="Z35" s="76">
        <f t="shared" si="1"/>
        <v>60</v>
      </c>
      <c r="AA35" s="76"/>
      <c r="AB35" s="76">
        <f>AVERAGE(B35:Z35)</f>
        <v>23.52</v>
      </c>
      <c r="AC35">
        <f>STDEV(B35:Z35)/5</f>
        <v>5.7143445235069024</v>
      </c>
    </row>
    <row r="36" spans="1:29" ht="15">
      <c r="A36" s="76" t="s">
        <v>98</v>
      </c>
      <c r="B36" s="76">
        <f>SUM(B5:B6,B8:B13,B19)</f>
        <v>200</v>
      </c>
      <c r="C36" s="76">
        <f t="shared" ref="C36:Z36" si="2">SUM(C5:C6,C8:C13,C19)</f>
        <v>195</v>
      </c>
      <c r="D36" s="76">
        <f t="shared" si="2"/>
        <v>100</v>
      </c>
      <c r="E36" s="76">
        <f t="shared" si="2"/>
        <v>100</v>
      </c>
      <c r="F36" s="76">
        <f t="shared" si="2"/>
        <v>115</v>
      </c>
      <c r="G36" s="76">
        <f t="shared" si="2"/>
        <v>100</v>
      </c>
      <c r="H36" s="76">
        <f t="shared" si="2"/>
        <v>100</v>
      </c>
      <c r="I36" s="76">
        <f t="shared" si="2"/>
        <v>100</v>
      </c>
      <c r="J36" s="76">
        <f t="shared" si="2"/>
        <v>91</v>
      </c>
      <c r="K36" s="76">
        <f t="shared" si="2"/>
        <v>20</v>
      </c>
      <c r="L36" s="76">
        <f t="shared" si="2"/>
        <v>100</v>
      </c>
      <c r="M36" s="76">
        <f t="shared" si="2"/>
        <v>88</v>
      </c>
      <c r="N36" s="76">
        <f t="shared" si="2"/>
        <v>75</v>
      </c>
      <c r="O36" s="76">
        <f t="shared" si="2"/>
        <v>91</v>
      </c>
      <c r="P36" s="76">
        <f t="shared" si="2"/>
        <v>16</v>
      </c>
      <c r="Q36" s="76">
        <f t="shared" si="2"/>
        <v>30</v>
      </c>
      <c r="R36" s="76">
        <f t="shared" si="2"/>
        <v>20</v>
      </c>
      <c r="S36" s="76">
        <f t="shared" si="2"/>
        <v>40</v>
      </c>
      <c r="T36" s="76">
        <f t="shared" si="2"/>
        <v>40</v>
      </c>
      <c r="U36" s="76">
        <f t="shared" si="2"/>
        <v>17</v>
      </c>
      <c r="V36" s="76">
        <f t="shared" si="2"/>
        <v>75</v>
      </c>
      <c r="W36" s="76">
        <f t="shared" si="2"/>
        <v>55</v>
      </c>
      <c r="X36" s="76">
        <f t="shared" si="2"/>
        <v>95</v>
      </c>
      <c r="Y36" s="76">
        <f t="shared" si="2"/>
        <v>95</v>
      </c>
      <c r="Z36" s="76">
        <f t="shared" si="2"/>
        <v>40</v>
      </c>
      <c r="AA36" s="76"/>
      <c r="AB36" s="76">
        <f>AVERAGE(B36:Z36)</f>
        <v>79.92</v>
      </c>
      <c r="AC36">
        <f>STDEV(B36:Z36)/5</f>
        <v>9.5956448454494172</v>
      </c>
    </row>
    <row r="37" spans="1:29" ht="15">
      <c r="A37" s="76" t="s">
        <v>99</v>
      </c>
      <c r="B37" s="76">
        <f>SUM(B28:B32)</f>
        <v>0</v>
      </c>
      <c r="C37" s="76">
        <f t="shared" ref="C37:Z37" si="3">SUM(C28:C32)</f>
        <v>0</v>
      </c>
      <c r="D37" s="76">
        <f t="shared" si="3"/>
        <v>0</v>
      </c>
      <c r="E37" s="76">
        <f t="shared" si="3"/>
        <v>0</v>
      </c>
      <c r="F37" s="76">
        <f t="shared" si="3"/>
        <v>0</v>
      </c>
      <c r="G37" s="76">
        <f t="shared" si="3"/>
        <v>0</v>
      </c>
      <c r="H37" s="76">
        <f t="shared" si="3"/>
        <v>0</v>
      </c>
      <c r="I37" s="76">
        <f t="shared" si="3"/>
        <v>0</v>
      </c>
      <c r="J37" s="76">
        <f t="shared" si="3"/>
        <v>5</v>
      </c>
      <c r="K37" s="76">
        <f t="shared" si="3"/>
        <v>0</v>
      </c>
      <c r="L37" s="76">
        <f t="shared" si="3"/>
        <v>0</v>
      </c>
      <c r="M37" s="76">
        <f t="shared" si="3"/>
        <v>0</v>
      </c>
      <c r="N37" s="76">
        <f t="shared" si="3"/>
        <v>0</v>
      </c>
      <c r="O37" s="76">
        <f t="shared" si="3"/>
        <v>9</v>
      </c>
      <c r="P37" s="76">
        <f t="shared" si="3"/>
        <v>9</v>
      </c>
      <c r="Q37" s="76">
        <f t="shared" si="3"/>
        <v>5</v>
      </c>
      <c r="R37" s="76">
        <f t="shared" si="3"/>
        <v>38</v>
      </c>
      <c r="S37" s="76">
        <f t="shared" si="3"/>
        <v>40</v>
      </c>
      <c r="T37" s="76">
        <f t="shared" si="3"/>
        <v>30</v>
      </c>
      <c r="U37" s="76">
        <f t="shared" si="3"/>
        <v>10</v>
      </c>
      <c r="V37" s="76">
        <f t="shared" si="3"/>
        <v>0</v>
      </c>
      <c r="W37" s="76">
        <f t="shared" si="3"/>
        <v>5</v>
      </c>
      <c r="X37" s="76">
        <f t="shared" si="3"/>
        <v>3</v>
      </c>
      <c r="Y37" s="76">
        <f t="shared" si="3"/>
        <v>5</v>
      </c>
      <c r="Z37" s="76">
        <f t="shared" si="3"/>
        <v>0</v>
      </c>
      <c r="AA37" s="76"/>
      <c r="AB37" s="76">
        <f>AVERAGE(B37:Z37)</f>
        <v>6.36</v>
      </c>
      <c r="AC37">
        <f>STDEV(B37:Z37)/5</f>
        <v>2.3465435573768212</v>
      </c>
    </row>
    <row r="38" spans="1:29" ht="15">
      <c r="AA38" s="76"/>
      <c r="AB38" s="76"/>
    </row>
  </sheetData>
  <mergeCells count="6">
    <mergeCell ref="B1:S1"/>
    <mergeCell ref="B2:D2"/>
    <mergeCell ref="E2:G2"/>
    <mergeCell ref="H2:J2"/>
    <mergeCell ref="K2:M2"/>
    <mergeCell ref="N2:P2"/>
  </mergeCells>
  <dataValidations count="1">
    <dataValidation type="list" allowBlank="1" sqref="A5:A27" xr:uid="{127A8B1E-B6D7-F749-AF0A-8BD008966DE4}">
      <formula1>#REF!</formula1>
    </dataValidation>
  </dataValidations>
  <pageMargins left="0.7" right="0.7" top="0.75" bottom="0.75" header="0.3" footer="0.3"/>
</worksheet>
</file>

<file path=xl/worksheets/sheet1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336E1-7E09-F34C-B219-3FB09A78D619}">
  <dimension ref="A1:AC41"/>
  <sheetViews>
    <sheetView workbookViewId="0">
      <selection activeCell="A27" activeCellId="7" sqref="A6:XFD6 A7:XFD7 A9:XFD9 A12:XFD13 A15:XFD16 A23:XFD23 A25:XFD25 A27:XFD28"/>
    </sheetView>
  </sheetViews>
  <sheetFormatPr baseColWidth="10" defaultColWidth="8.83203125" defaultRowHeight="13"/>
  <cols>
    <col min="1" max="1" width="22.33203125" bestFit="1" customWidth="1"/>
  </cols>
  <sheetData>
    <row r="1" spans="1:28" ht="23">
      <c r="A1" s="73" t="s">
        <v>253</v>
      </c>
      <c r="B1" s="188" t="s">
        <v>254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75"/>
      <c r="U1" s="75"/>
      <c r="V1" s="75"/>
      <c r="W1" s="75"/>
      <c r="X1" s="75"/>
      <c r="Y1" s="75"/>
      <c r="Z1" s="75"/>
      <c r="AA1" s="75"/>
    </row>
    <row r="2" spans="1:28" ht="15">
      <c r="A2" s="77"/>
      <c r="B2" s="190" t="s">
        <v>441</v>
      </c>
      <c r="C2" s="191"/>
      <c r="D2" s="192"/>
      <c r="E2" s="193" t="s">
        <v>442</v>
      </c>
      <c r="F2" s="191"/>
      <c r="G2" s="192"/>
      <c r="H2" s="194" t="s">
        <v>257</v>
      </c>
      <c r="I2" s="191"/>
      <c r="J2" s="192"/>
      <c r="K2" s="194" t="s">
        <v>306</v>
      </c>
      <c r="L2" s="191"/>
      <c r="M2" s="192"/>
      <c r="N2" s="195" t="s">
        <v>307</v>
      </c>
      <c r="O2" s="191"/>
      <c r="P2" s="192"/>
      <c r="Q2" s="110" t="s">
        <v>308</v>
      </c>
      <c r="R2" s="111"/>
      <c r="S2" s="112"/>
      <c r="T2" s="77"/>
      <c r="U2" s="77"/>
      <c r="V2" s="77"/>
      <c r="W2" s="77"/>
      <c r="X2" s="77"/>
      <c r="Y2" s="77"/>
      <c r="Z2" s="77"/>
      <c r="AA2" s="77"/>
    </row>
    <row r="3" spans="1:28" ht="15">
      <c r="A3" s="79"/>
      <c r="B3" s="113"/>
      <c r="C3" s="113"/>
      <c r="D3" s="113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5"/>
      <c r="U3" s="115"/>
      <c r="V3" s="115"/>
      <c r="W3" s="115"/>
      <c r="X3" s="115"/>
      <c r="Y3" s="115"/>
      <c r="Z3" s="115"/>
      <c r="AA3" s="77"/>
    </row>
    <row r="4" spans="1:28" ht="15">
      <c r="A4" s="83" t="s">
        <v>261</v>
      </c>
      <c r="B4" s="84">
        <v>0</v>
      </c>
      <c r="C4" s="85">
        <v>3</v>
      </c>
      <c r="D4" s="84">
        <v>6</v>
      </c>
      <c r="E4" s="85">
        <v>9</v>
      </c>
      <c r="F4" s="84">
        <v>12</v>
      </c>
      <c r="G4" s="85">
        <v>15</v>
      </c>
      <c r="H4" s="84">
        <v>18</v>
      </c>
      <c r="I4" s="85">
        <v>21</v>
      </c>
      <c r="J4" s="84">
        <v>24</v>
      </c>
      <c r="K4" s="85">
        <v>27</v>
      </c>
      <c r="L4" s="84">
        <v>30</v>
      </c>
      <c r="M4" s="85">
        <v>33</v>
      </c>
      <c r="N4" s="84">
        <v>36</v>
      </c>
      <c r="O4" s="85">
        <v>39</v>
      </c>
      <c r="P4" s="84">
        <v>42</v>
      </c>
      <c r="Q4" s="85">
        <v>45</v>
      </c>
      <c r="R4" s="84">
        <v>48</v>
      </c>
      <c r="S4" s="85">
        <v>51</v>
      </c>
      <c r="T4" s="84">
        <v>54</v>
      </c>
      <c r="U4" s="85">
        <v>57</v>
      </c>
      <c r="V4" s="84">
        <v>60</v>
      </c>
      <c r="W4" s="85">
        <v>63</v>
      </c>
      <c r="X4" s="84">
        <v>66</v>
      </c>
      <c r="Y4" s="85">
        <v>69</v>
      </c>
      <c r="Z4" s="84">
        <v>72</v>
      </c>
      <c r="AA4" s="84" t="s">
        <v>1</v>
      </c>
    </row>
    <row r="5" spans="1:28" ht="15">
      <c r="A5" s="149" t="s">
        <v>309</v>
      </c>
      <c r="B5" s="87">
        <v>1</v>
      </c>
      <c r="C5" s="88">
        <v>5</v>
      </c>
      <c r="D5" s="87"/>
      <c r="E5" s="88"/>
      <c r="F5" s="87">
        <v>2</v>
      </c>
      <c r="G5" s="88"/>
      <c r="H5" s="87"/>
      <c r="I5" s="88"/>
      <c r="J5" s="87"/>
      <c r="K5" s="88"/>
      <c r="L5" s="87"/>
      <c r="M5" s="88"/>
      <c r="N5" s="87"/>
      <c r="O5" s="88"/>
      <c r="P5" s="87"/>
      <c r="Q5" s="88"/>
      <c r="R5" s="87"/>
      <c r="S5" s="88"/>
      <c r="T5" s="87"/>
      <c r="U5" s="88"/>
      <c r="V5" s="87"/>
      <c r="W5" s="88"/>
      <c r="X5" s="87"/>
      <c r="Y5" s="88"/>
      <c r="Z5" s="87"/>
      <c r="AA5" s="87"/>
      <c r="AB5" s="155">
        <f>SUM(B5:Z5)/25</f>
        <v>0.32</v>
      </c>
    </row>
    <row r="6" spans="1:28" s="162" customFormat="1" ht="15">
      <c r="A6" s="89" t="s">
        <v>6</v>
      </c>
      <c r="B6" s="166">
        <v>98</v>
      </c>
      <c r="C6" s="167">
        <v>90</v>
      </c>
      <c r="D6" s="168">
        <v>75</v>
      </c>
      <c r="E6" s="167">
        <v>20</v>
      </c>
      <c r="F6" s="168">
        <v>30</v>
      </c>
      <c r="G6" s="167">
        <v>20</v>
      </c>
      <c r="H6" s="168">
        <v>1</v>
      </c>
      <c r="I6" s="167">
        <v>5</v>
      </c>
      <c r="J6" s="168">
        <v>40</v>
      </c>
      <c r="K6" s="167">
        <v>10</v>
      </c>
      <c r="L6" s="168">
        <v>2</v>
      </c>
      <c r="M6" s="167">
        <v>15</v>
      </c>
      <c r="N6" s="168">
        <v>45</v>
      </c>
      <c r="O6" s="167">
        <v>8</v>
      </c>
      <c r="P6" s="168">
        <v>50</v>
      </c>
      <c r="Q6" s="167">
        <v>6</v>
      </c>
      <c r="R6" s="168">
        <v>70</v>
      </c>
      <c r="S6" s="167">
        <v>20</v>
      </c>
      <c r="T6" s="168">
        <v>20</v>
      </c>
      <c r="U6" s="167">
        <v>5</v>
      </c>
      <c r="V6" s="168"/>
      <c r="W6" s="167">
        <v>20</v>
      </c>
      <c r="X6" s="168">
        <v>60</v>
      </c>
      <c r="Y6" s="167">
        <v>60</v>
      </c>
      <c r="Z6" s="168">
        <v>45</v>
      </c>
      <c r="AA6" s="166"/>
      <c r="AB6" s="162">
        <f t="shared" ref="AB6:AB35" si="0">SUM(B6:Z6)/25</f>
        <v>32.6</v>
      </c>
    </row>
    <row r="7" spans="1:28" s="162" customFormat="1" ht="15">
      <c r="A7" s="89" t="s">
        <v>262</v>
      </c>
      <c r="B7" s="166">
        <v>1</v>
      </c>
      <c r="C7" s="167">
        <v>5</v>
      </c>
      <c r="D7" s="168"/>
      <c r="E7" s="167">
        <v>7</v>
      </c>
      <c r="F7" s="168">
        <v>35</v>
      </c>
      <c r="G7" s="167">
        <v>10</v>
      </c>
      <c r="H7" s="168">
        <v>1</v>
      </c>
      <c r="I7" s="167">
        <v>1</v>
      </c>
      <c r="J7" s="168"/>
      <c r="K7" s="167">
        <v>1</v>
      </c>
      <c r="L7" s="168"/>
      <c r="M7" s="167"/>
      <c r="N7" s="168"/>
      <c r="O7" s="167">
        <v>10</v>
      </c>
      <c r="P7" s="168"/>
      <c r="Q7" s="167">
        <v>1</v>
      </c>
      <c r="R7" s="168"/>
      <c r="S7" s="167"/>
      <c r="T7" s="168"/>
      <c r="U7" s="167"/>
      <c r="V7" s="168"/>
      <c r="W7" s="167"/>
      <c r="X7" s="168">
        <v>1</v>
      </c>
      <c r="Y7" s="167"/>
      <c r="Z7" s="168"/>
      <c r="AA7" s="166"/>
      <c r="AB7" s="162">
        <f t="shared" si="0"/>
        <v>2.92</v>
      </c>
    </row>
    <row r="8" spans="1:28" ht="15">
      <c r="A8" s="86" t="s">
        <v>5</v>
      </c>
      <c r="B8" s="87"/>
      <c r="C8" s="118">
        <v>20</v>
      </c>
      <c r="D8" s="91">
        <v>60</v>
      </c>
      <c r="E8" s="118"/>
      <c r="F8" s="91">
        <v>1</v>
      </c>
      <c r="G8" s="118"/>
      <c r="H8" s="91"/>
      <c r="I8" s="118"/>
      <c r="J8" s="91"/>
      <c r="K8" s="118"/>
      <c r="L8" s="91"/>
      <c r="M8" s="118"/>
      <c r="N8" s="91"/>
      <c r="O8" s="118"/>
      <c r="P8" s="91"/>
      <c r="Q8" s="118"/>
      <c r="R8" s="91"/>
      <c r="S8" s="118"/>
      <c r="T8" s="91"/>
      <c r="U8" s="118"/>
      <c r="V8" s="91"/>
      <c r="W8" s="118"/>
      <c r="X8" s="91"/>
      <c r="Y8" s="118"/>
      <c r="Z8" s="91"/>
      <c r="AA8" s="87"/>
      <c r="AB8" s="155">
        <f t="shared" si="0"/>
        <v>3.24</v>
      </c>
    </row>
    <row r="9" spans="1:28" s="162" customFormat="1" ht="15">
      <c r="A9" s="89" t="s">
        <v>296</v>
      </c>
      <c r="B9" s="166"/>
      <c r="C9" s="167">
        <v>7</v>
      </c>
      <c r="D9" s="168"/>
      <c r="E9" s="167"/>
      <c r="F9" s="168"/>
      <c r="G9" s="167"/>
      <c r="H9" s="168"/>
      <c r="I9" s="167"/>
      <c r="J9" s="168"/>
      <c r="K9" s="167"/>
      <c r="L9" s="168"/>
      <c r="M9" s="167"/>
      <c r="N9" s="168"/>
      <c r="O9" s="167"/>
      <c r="P9" s="168">
        <v>1</v>
      </c>
      <c r="Q9" s="167">
        <v>1</v>
      </c>
      <c r="R9" s="168"/>
      <c r="S9" s="167"/>
      <c r="T9" s="168"/>
      <c r="U9" s="167"/>
      <c r="V9" s="168"/>
      <c r="W9" s="167"/>
      <c r="X9" s="168"/>
      <c r="Y9" s="167"/>
      <c r="Z9" s="168"/>
      <c r="AA9" s="166"/>
      <c r="AB9" s="162">
        <f t="shared" si="0"/>
        <v>0.36</v>
      </c>
    </row>
    <row r="10" spans="1:28" ht="15">
      <c r="A10" s="86" t="s">
        <v>444</v>
      </c>
      <c r="B10" s="87"/>
      <c r="C10" s="118"/>
      <c r="D10" s="91"/>
      <c r="E10" s="118">
        <v>1</v>
      </c>
      <c r="F10" s="91"/>
      <c r="G10" s="118"/>
      <c r="H10" s="91"/>
      <c r="I10" s="118"/>
      <c r="J10" s="91"/>
      <c r="K10" s="118"/>
      <c r="L10" s="91"/>
      <c r="M10" s="118"/>
      <c r="N10" s="91"/>
      <c r="O10" s="118"/>
      <c r="P10" s="91"/>
      <c r="Q10" s="118"/>
      <c r="R10" s="91"/>
      <c r="S10" s="118"/>
      <c r="T10" s="91"/>
      <c r="U10" s="118"/>
      <c r="V10" s="91"/>
      <c r="W10" s="118"/>
      <c r="X10" s="91"/>
      <c r="Y10" s="118"/>
      <c r="Z10" s="91"/>
      <c r="AA10" s="87"/>
      <c r="AB10" s="155">
        <f t="shared" si="0"/>
        <v>0.04</v>
      </c>
    </row>
    <row r="11" spans="1:28" ht="15">
      <c r="A11" s="86" t="s">
        <v>46</v>
      </c>
      <c r="B11" s="91"/>
      <c r="C11" s="118"/>
      <c r="D11" s="91"/>
      <c r="E11" s="118">
        <v>3</v>
      </c>
      <c r="F11" s="91"/>
      <c r="G11" s="118"/>
      <c r="H11" s="91"/>
      <c r="I11" s="118"/>
      <c r="J11" s="91"/>
      <c r="K11" s="118"/>
      <c r="L11" s="91"/>
      <c r="M11" s="118"/>
      <c r="N11" s="91"/>
      <c r="O11" s="118"/>
      <c r="P11" s="91"/>
      <c r="Q11" s="118"/>
      <c r="R11" s="91"/>
      <c r="S11" s="118"/>
      <c r="T11" s="91"/>
      <c r="U11" s="118"/>
      <c r="V11" s="91"/>
      <c r="W11" s="118"/>
      <c r="X11" s="91"/>
      <c r="Y11" s="118"/>
      <c r="Z11" s="91"/>
      <c r="AA11" s="87"/>
      <c r="AB11" s="155">
        <f t="shared" si="0"/>
        <v>0.12</v>
      </c>
    </row>
    <row r="12" spans="1:28" s="162" customFormat="1" ht="15">
      <c r="A12" s="89" t="s">
        <v>311</v>
      </c>
      <c r="B12" s="168"/>
      <c r="C12" s="167"/>
      <c r="D12" s="168"/>
      <c r="E12" s="167">
        <v>2</v>
      </c>
      <c r="F12" s="168"/>
      <c r="G12" s="167"/>
      <c r="H12" s="168"/>
      <c r="I12" s="167"/>
      <c r="J12" s="168"/>
      <c r="K12" s="167"/>
      <c r="L12" s="168"/>
      <c r="M12" s="167"/>
      <c r="N12" s="168"/>
      <c r="O12" s="167"/>
      <c r="P12" s="168"/>
      <c r="Q12" s="167"/>
      <c r="R12" s="168"/>
      <c r="S12" s="167"/>
      <c r="T12" s="168"/>
      <c r="U12" s="167"/>
      <c r="V12" s="168"/>
      <c r="W12" s="167"/>
      <c r="X12" s="168"/>
      <c r="Y12" s="167"/>
      <c r="Z12" s="168"/>
      <c r="AA12" s="166"/>
      <c r="AB12" s="162">
        <f t="shared" si="0"/>
        <v>0.08</v>
      </c>
    </row>
    <row r="13" spans="1:28" s="162" customFormat="1" ht="15">
      <c r="A13" s="89" t="s">
        <v>76</v>
      </c>
      <c r="B13" s="168"/>
      <c r="C13" s="167"/>
      <c r="D13" s="168"/>
      <c r="E13" s="167"/>
      <c r="F13" s="168">
        <v>1</v>
      </c>
      <c r="G13" s="167"/>
      <c r="H13" s="168"/>
      <c r="I13" s="167"/>
      <c r="J13" s="168"/>
      <c r="K13" s="167"/>
      <c r="L13" s="168"/>
      <c r="M13" s="167"/>
      <c r="N13" s="168"/>
      <c r="O13" s="167"/>
      <c r="P13" s="168"/>
      <c r="Q13" s="167"/>
      <c r="R13" s="168"/>
      <c r="S13" s="167"/>
      <c r="T13" s="168"/>
      <c r="U13" s="167"/>
      <c r="V13" s="168"/>
      <c r="W13" s="167"/>
      <c r="X13" s="168"/>
      <c r="Y13" s="167"/>
      <c r="Z13" s="168"/>
      <c r="AA13" s="166"/>
      <c r="AB13" s="162">
        <f t="shared" si="0"/>
        <v>0.04</v>
      </c>
    </row>
    <row r="14" spans="1:28" ht="15">
      <c r="A14" s="86" t="s">
        <v>266</v>
      </c>
      <c r="B14" s="91"/>
      <c r="C14" s="118"/>
      <c r="D14" s="91"/>
      <c r="E14" s="118"/>
      <c r="F14" s="91">
        <v>20</v>
      </c>
      <c r="G14" s="118">
        <v>3</v>
      </c>
      <c r="H14" s="91">
        <v>1</v>
      </c>
      <c r="I14" s="118">
        <v>1</v>
      </c>
      <c r="J14" s="91"/>
      <c r="K14" s="118">
        <v>1</v>
      </c>
      <c r="L14" s="91">
        <v>1</v>
      </c>
      <c r="M14" s="118"/>
      <c r="N14" s="91">
        <v>2</v>
      </c>
      <c r="O14" s="118">
        <v>2</v>
      </c>
      <c r="P14" s="91">
        <v>1</v>
      </c>
      <c r="Q14" s="118">
        <v>10</v>
      </c>
      <c r="R14" s="91">
        <v>4</v>
      </c>
      <c r="S14" s="118">
        <v>10</v>
      </c>
      <c r="T14" s="91">
        <v>5</v>
      </c>
      <c r="U14" s="118">
        <v>15</v>
      </c>
      <c r="V14" s="91">
        <v>15</v>
      </c>
      <c r="W14" s="118">
        <v>20</v>
      </c>
      <c r="X14" s="91">
        <v>7</v>
      </c>
      <c r="Y14" s="118">
        <v>5</v>
      </c>
      <c r="Z14" s="91"/>
      <c r="AA14" s="87"/>
      <c r="AB14" s="155">
        <f t="shared" si="0"/>
        <v>4.92</v>
      </c>
    </row>
    <row r="15" spans="1:28" s="162" customFormat="1" ht="15">
      <c r="A15" s="89" t="s">
        <v>65</v>
      </c>
      <c r="B15" s="168"/>
      <c r="C15" s="167"/>
      <c r="D15" s="168"/>
      <c r="E15" s="167"/>
      <c r="F15" s="168">
        <v>15</v>
      </c>
      <c r="G15" s="167"/>
      <c r="H15" s="168">
        <v>1</v>
      </c>
      <c r="I15" s="167"/>
      <c r="J15" s="168"/>
      <c r="K15" s="167"/>
      <c r="L15" s="168"/>
      <c r="M15" s="167"/>
      <c r="N15" s="168"/>
      <c r="O15" s="167"/>
      <c r="P15" s="168">
        <v>1</v>
      </c>
      <c r="Q15" s="167"/>
      <c r="R15" s="168"/>
      <c r="S15" s="167"/>
      <c r="T15" s="168">
        <v>1</v>
      </c>
      <c r="U15" s="167">
        <v>2</v>
      </c>
      <c r="V15" s="168"/>
      <c r="W15" s="167"/>
      <c r="X15" s="168"/>
      <c r="Y15" s="167"/>
      <c r="Z15" s="168"/>
      <c r="AA15" s="166"/>
      <c r="AB15" s="162">
        <f t="shared" si="0"/>
        <v>0.8</v>
      </c>
    </row>
    <row r="16" spans="1:28" s="162" customFormat="1" ht="15">
      <c r="A16" s="89" t="s">
        <v>265</v>
      </c>
      <c r="B16" s="168"/>
      <c r="C16" s="167"/>
      <c r="D16" s="168"/>
      <c r="E16" s="167"/>
      <c r="F16" s="168">
        <v>17</v>
      </c>
      <c r="G16" s="167">
        <v>3</v>
      </c>
      <c r="H16" s="168"/>
      <c r="I16" s="167"/>
      <c r="J16" s="168"/>
      <c r="K16" s="167"/>
      <c r="L16" s="168"/>
      <c r="M16" s="167"/>
      <c r="N16" s="168"/>
      <c r="O16" s="167">
        <v>1</v>
      </c>
      <c r="P16" s="168"/>
      <c r="Q16" s="167"/>
      <c r="R16" s="168"/>
      <c r="S16" s="167"/>
      <c r="T16" s="168">
        <v>5</v>
      </c>
      <c r="U16" s="167">
        <v>15</v>
      </c>
      <c r="V16" s="168"/>
      <c r="W16" s="167"/>
      <c r="X16" s="168"/>
      <c r="Y16" s="167"/>
      <c r="Z16" s="168"/>
      <c r="AA16" s="166"/>
      <c r="AB16" s="162">
        <f t="shared" si="0"/>
        <v>1.64</v>
      </c>
    </row>
    <row r="17" spans="1:28" ht="15">
      <c r="A17" s="86" t="s">
        <v>313</v>
      </c>
      <c r="B17" s="91"/>
      <c r="C17" s="118"/>
      <c r="D17" s="91"/>
      <c r="E17" s="118"/>
      <c r="F17" s="91">
        <v>2</v>
      </c>
      <c r="G17" s="118"/>
      <c r="H17" s="91"/>
      <c r="I17" s="118">
        <v>1</v>
      </c>
      <c r="J17" s="91">
        <v>1</v>
      </c>
      <c r="K17" s="118">
        <v>1</v>
      </c>
      <c r="L17" s="91">
        <v>1</v>
      </c>
      <c r="M17" s="118">
        <v>1</v>
      </c>
      <c r="N17" s="91">
        <v>15</v>
      </c>
      <c r="O17" s="118">
        <v>2</v>
      </c>
      <c r="P17" s="91"/>
      <c r="Q17" s="118">
        <v>1</v>
      </c>
      <c r="R17" s="91">
        <v>5</v>
      </c>
      <c r="S17" s="118">
        <v>8</v>
      </c>
      <c r="T17" s="91">
        <v>1</v>
      </c>
      <c r="U17" s="118"/>
      <c r="V17" s="91"/>
      <c r="W17" s="118"/>
      <c r="X17" s="91"/>
      <c r="Y17" s="118"/>
      <c r="Z17" s="91"/>
      <c r="AA17" s="87"/>
      <c r="AB17" s="155">
        <f t="shared" si="0"/>
        <v>1.56</v>
      </c>
    </row>
    <row r="18" spans="1:28" ht="15">
      <c r="A18" s="86" t="s">
        <v>445</v>
      </c>
      <c r="B18" s="91"/>
      <c r="C18" s="118"/>
      <c r="D18" s="91"/>
      <c r="E18" s="118"/>
      <c r="F18" s="91"/>
      <c r="G18" s="118">
        <v>10</v>
      </c>
      <c r="H18" s="91">
        <v>100</v>
      </c>
      <c r="I18" s="118">
        <v>90</v>
      </c>
      <c r="J18" s="91"/>
      <c r="K18" s="118"/>
      <c r="L18" s="91"/>
      <c r="M18" s="118"/>
      <c r="N18" s="91"/>
      <c r="O18" s="118"/>
      <c r="P18" s="91"/>
      <c r="Q18" s="118">
        <v>10</v>
      </c>
      <c r="R18" s="91"/>
      <c r="S18" s="118">
        <v>16</v>
      </c>
      <c r="T18" s="91"/>
      <c r="U18" s="118"/>
      <c r="V18" s="91"/>
      <c r="W18" s="118"/>
      <c r="X18" s="91"/>
      <c r="Y18" s="118"/>
      <c r="Z18" s="91"/>
      <c r="AA18" s="87"/>
      <c r="AB18" s="155">
        <f t="shared" si="0"/>
        <v>9.0399999999999991</v>
      </c>
    </row>
    <row r="19" spans="1:28" ht="15">
      <c r="A19" s="86" t="s">
        <v>31</v>
      </c>
      <c r="B19" s="91"/>
      <c r="C19" s="118"/>
      <c r="D19" s="91"/>
      <c r="E19" s="118"/>
      <c r="F19" s="91"/>
      <c r="G19" s="118">
        <v>50</v>
      </c>
      <c r="H19" s="91"/>
      <c r="I19" s="118"/>
      <c r="J19" s="91">
        <v>60</v>
      </c>
      <c r="K19" s="118">
        <v>91</v>
      </c>
      <c r="L19" s="91">
        <v>15</v>
      </c>
      <c r="M19" s="118">
        <v>35</v>
      </c>
      <c r="N19" s="91">
        <v>3</v>
      </c>
      <c r="O19" s="118">
        <v>45</v>
      </c>
      <c r="P19" s="91">
        <v>30</v>
      </c>
      <c r="Q19" s="118"/>
      <c r="R19" s="91"/>
      <c r="S19" s="118">
        <v>1</v>
      </c>
      <c r="T19" s="91"/>
      <c r="U19" s="118"/>
      <c r="V19" s="91"/>
      <c r="W19" s="118"/>
      <c r="X19" s="91"/>
      <c r="Y19" s="118"/>
      <c r="Z19" s="91"/>
      <c r="AA19" s="87"/>
      <c r="AB19" s="155">
        <f t="shared" si="0"/>
        <v>13.2</v>
      </c>
    </row>
    <row r="20" spans="1:28" ht="15">
      <c r="A20" s="86" t="s">
        <v>282</v>
      </c>
      <c r="B20" s="91"/>
      <c r="C20" s="118"/>
      <c r="D20" s="91"/>
      <c r="E20" s="118"/>
      <c r="F20" s="91"/>
      <c r="G20" s="118"/>
      <c r="H20" s="91"/>
      <c r="I20" s="118">
        <v>8</v>
      </c>
      <c r="J20" s="91">
        <v>5</v>
      </c>
      <c r="K20" s="118"/>
      <c r="L20" s="91">
        <v>50</v>
      </c>
      <c r="M20" s="118">
        <v>70</v>
      </c>
      <c r="N20" s="91">
        <v>40</v>
      </c>
      <c r="O20" s="118">
        <v>15</v>
      </c>
      <c r="P20" s="91">
        <v>35</v>
      </c>
      <c r="Q20" s="118">
        <v>30</v>
      </c>
      <c r="R20" s="91">
        <v>90</v>
      </c>
      <c r="S20" s="118">
        <v>16</v>
      </c>
      <c r="T20" s="91">
        <v>5</v>
      </c>
      <c r="U20" s="118"/>
      <c r="V20" s="91"/>
      <c r="W20" s="118"/>
      <c r="X20" s="91"/>
      <c r="Y20" s="118"/>
      <c r="Z20" s="91"/>
      <c r="AA20" s="87"/>
      <c r="AB20" s="155">
        <f t="shared" si="0"/>
        <v>14.56</v>
      </c>
    </row>
    <row r="21" spans="1:28" ht="15">
      <c r="A21" s="86" t="s">
        <v>263</v>
      </c>
      <c r="B21" s="91"/>
      <c r="C21" s="118"/>
      <c r="D21" s="91"/>
      <c r="E21" s="118"/>
      <c r="F21" s="91"/>
      <c r="G21" s="118"/>
      <c r="H21" s="91"/>
      <c r="I21" s="118">
        <v>1</v>
      </c>
      <c r="J21" s="91"/>
      <c r="K21" s="118">
        <v>1</v>
      </c>
      <c r="L21" s="91"/>
      <c r="M21" s="118"/>
      <c r="N21" s="91"/>
      <c r="O21" s="118">
        <v>1</v>
      </c>
      <c r="P21" s="91"/>
      <c r="Q21" s="118"/>
      <c r="R21" s="91"/>
      <c r="S21" s="118"/>
      <c r="T21" s="91"/>
      <c r="U21" s="118"/>
      <c r="V21" s="91"/>
      <c r="W21" s="118"/>
      <c r="X21" s="91"/>
      <c r="Y21" s="118"/>
      <c r="Z21" s="91"/>
      <c r="AA21" s="87"/>
      <c r="AB21" s="155">
        <f t="shared" si="0"/>
        <v>0.12</v>
      </c>
    </row>
    <row r="22" spans="1:28" ht="15">
      <c r="A22" s="86" t="s">
        <v>264</v>
      </c>
      <c r="B22" s="91"/>
      <c r="C22" s="118"/>
      <c r="D22" s="91"/>
      <c r="E22" s="118"/>
      <c r="F22" s="91"/>
      <c r="G22" s="118"/>
      <c r="H22" s="91"/>
      <c r="I22" s="118"/>
      <c r="J22" s="91"/>
      <c r="K22" s="118">
        <v>1</v>
      </c>
      <c r="L22" s="91"/>
      <c r="M22" s="118"/>
      <c r="N22" s="91"/>
      <c r="O22" s="118"/>
      <c r="P22" s="91"/>
      <c r="Q22" s="118">
        <v>8</v>
      </c>
      <c r="R22" s="91"/>
      <c r="S22" s="118"/>
      <c r="T22" s="91"/>
      <c r="U22" s="118"/>
      <c r="V22" s="91"/>
      <c r="W22" s="118"/>
      <c r="X22" s="91"/>
      <c r="Y22" s="118"/>
      <c r="Z22" s="91"/>
      <c r="AA22" s="87"/>
      <c r="AB22" s="155">
        <f t="shared" si="0"/>
        <v>0.36</v>
      </c>
    </row>
    <row r="23" spans="1:28" s="162" customFormat="1" ht="15">
      <c r="A23" s="89" t="s">
        <v>10</v>
      </c>
      <c r="B23" s="168"/>
      <c r="C23" s="167"/>
      <c r="D23" s="168"/>
      <c r="E23" s="167"/>
      <c r="F23" s="168"/>
      <c r="G23" s="167"/>
      <c r="H23" s="168"/>
      <c r="I23" s="167"/>
      <c r="J23" s="168"/>
      <c r="K23" s="167"/>
      <c r="L23" s="168"/>
      <c r="M23" s="167"/>
      <c r="N23" s="168">
        <v>3</v>
      </c>
      <c r="O23" s="167"/>
      <c r="P23" s="168"/>
      <c r="Q23" s="167"/>
      <c r="R23" s="168"/>
      <c r="S23" s="167"/>
      <c r="T23" s="168"/>
      <c r="U23" s="167">
        <v>4</v>
      </c>
      <c r="V23" s="168"/>
      <c r="W23" s="167"/>
      <c r="X23" s="168"/>
      <c r="Y23" s="167"/>
      <c r="Z23" s="168">
        <v>60</v>
      </c>
      <c r="AA23" s="166"/>
      <c r="AB23" s="162">
        <f t="shared" si="0"/>
        <v>2.68</v>
      </c>
    </row>
    <row r="24" spans="1:28" ht="15">
      <c r="A24" s="86" t="s">
        <v>287</v>
      </c>
      <c r="B24" s="91"/>
      <c r="C24" s="118"/>
      <c r="D24" s="91"/>
      <c r="E24" s="118"/>
      <c r="F24" s="91"/>
      <c r="G24" s="118"/>
      <c r="H24" s="91"/>
      <c r="I24" s="118"/>
      <c r="J24" s="91"/>
      <c r="K24" s="118"/>
      <c r="L24" s="91"/>
      <c r="M24" s="118"/>
      <c r="N24" s="91"/>
      <c r="O24" s="118"/>
      <c r="P24" s="91">
        <v>1</v>
      </c>
      <c r="Q24" s="118"/>
      <c r="R24" s="91"/>
      <c r="S24" s="118">
        <v>1</v>
      </c>
      <c r="T24" s="91">
        <v>1</v>
      </c>
      <c r="U24" s="118"/>
      <c r="V24" s="91"/>
      <c r="W24" s="118"/>
      <c r="X24" s="91"/>
      <c r="Y24" s="118"/>
      <c r="Z24" s="91"/>
      <c r="AA24" s="87"/>
      <c r="AB24" s="155">
        <f t="shared" si="0"/>
        <v>0.12</v>
      </c>
    </row>
    <row r="25" spans="1:28" s="162" customFormat="1" ht="15">
      <c r="A25" s="89" t="s">
        <v>446</v>
      </c>
      <c r="B25" s="168"/>
      <c r="C25" s="167"/>
      <c r="D25" s="168"/>
      <c r="E25" s="167"/>
      <c r="F25" s="168"/>
      <c r="G25" s="167"/>
      <c r="H25" s="168"/>
      <c r="I25" s="167"/>
      <c r="J25" s="168"/>
      <c r="K25" s="167"/>
      <c r="L25" s="168"/>
      <c r="M25" s="167"/>
      <c r="N25" s="168"/>
      <c r="O25" s="167"/>
      <c r="P25" s="168"/>
      <c r="Q25" s="167"/>
      <c r="R25" s="168">
        <v>1</v>
      </c>
      <c r="S25" s="167"/>
      <c r="T25" s="168"/>
      <c r="U25" s="167"/>
      <c r="V25" s="168"/>
      <c r="W25" s="167"/>
      <c r="X25" s="168"/>
      <c r="Y25" s="167"/>
      <c r="Z25" s="168"/>
      <c r="AA25" s="166"/>
      <c r="AB25" s="162">
        <f t="shared" si="0"/>
        <v>0.04</v>
      </c>
    </row>
    <row r="26" spans="1:28" ht="15">
      <c r="A26" s="86" t="s">
        <v>267</v>
      </c>
      <c r="B26" s="91"/>
      <c r="C26" s="118"/>
      <c r="D26" s="91"/>
      <c r="E26" s="118"/>
      <c r="F26" s="91"/>
      <c r="G26" s="118"/>
      <c r="H26" s="91"/>
      <c r="I26" s="118"/>
      <c r="J26" s="91"/>
      <c r="K26" s="118"/>
      <c r="L26" s="91"/>
      <c r="M26" s="118"/>
      <c r="N26" s="91"/>
      <c r="O26" s="118"/>
      <c r="P26" s="91"/>
      <c r="Q26" s="118"/>
      <c r="R26" s="91"/>
      <c r="S26" s="118"/>
      <c r="T26" s="91">
        <v>1</v>
      </c>
      <c r="U26" s="118"/>
      <c r="V26" s="91"/>
      <c r="W26" s="118">
        <v>1</v>
      </c>
      <c r="X26" s="91"/>
      <c r="Y26" s="118"/>
      <c r="Z26" s="91"/>
      <c r="AA26" s="87"/>
      <c r="AB26" s="155">
        <f t="shared" si="0"/>
        <v>0.08</v>
      </c>
    </row>
    <row r="27" spans="1:28" s="162" customFormat="1" ht="18" customHeight="1">
      <c r="A27" s="89" t="s">
        <v>320</v>
      </c>
      <c r="B27" s="168"/>
      <c r="C27" s="167"/>
      <c r="D27" s="168"/>
      <c r="E27" s="167"/>
      <c r="F27" s="168"/>
      <c r="G27" s="167"/>
      <c r="H27" s="168"/>
      <c r="I27" s="167"/>
      <c r="J27" s="168"/>
      <c r="K27" s="167"/>
      <c r="L27" s="168"/>
      <c r="M27" s="167"/>
      <c r="N27" s="168"/>
      <c r="O27" s="167"/>
      <c r="P27" s="168"/>
      <c r="Q27" s="167"/>
      <c r="R27" s="168"/>
      <c r="S27" s="167"/>
      <c r="T27" s="168"/>
      <c r="U27" s="167"/>
      <c r="V27" s="168"/>
      <c r="W27" s="167"/>
      <c r="X27" s="168">
        <v>1</v>
      </c>
      <c r="Y27" s="167">
        <v>1</v>
      </c>
      <c r="Z27" s="168"/>
      <c r="AA27" s="166"/>
      <c r="AB27" s="162">
        <f t="shared" si="0"/>
        <v>0.08</v>
      </c>
    </row>
    <row r="28" spans="1:28" s="162" customFormat="1" ht="15">
      <c r="A28" s="89" t="s">
        <v>447</v>
      </c>
      <c r="B28" s="168"/>
      <c r="C28" s="167"/>
      <c r="D28" s="168"/>
      <c r="E28" s="167"/>
      <c r="F28" s="168"/>
      <c r="G28" s="167"/>
      <c r="H28" s="168"/>
      <c r="I28" s="167"/>
      <c r="J28" s="168"/>
      <c r="K28" s="167"/>
      <c r="L28" s="168"/>
      <c r="M28" s="167"/>
      <c r="N28" s="168"/>
      <c r="O28" s="167"/>
      <c r="P28" s="168"/>
      <c r="Q28" s="167"/>
      <c r="R28" s="168"/>
      <c r="S28" s="167"/>
      <c r="T28" s="168"/>
      <c r="U28" s="167"/>
      <c r="V28" s="168"/>
      <c r="W28" s="167"/>
      <c r="X28" s="168">
        <v>1</v>
      </c>
      <c r="Y28" s="167"/>
      <c r="Z28" s="168"/>
      <c r="AA28" s="166"/>
      <c r="AB28" s="162">
        <f t="shared" si="0"/>
        <v>0.04</v>
      </c>
    </row>
    <row r="29" spans="1:28" ht="15">
      <c r="A29" s="86"/>
      <c r="B29" s="91"/>
      <c r="C29" s="118"/>
      <c r="D29" s="91"/>
      <c r="E29" s="118"/>
      <c r="F29" s="91"/>
      <c r="G29" s="118"/>
      <c r="H29" s="91"/>
      <c r="I29" s="118"/>
      <c r="J29" s="91"/>
      <c r="K29" s="118"/>
      <c r="L29" s="91"/>
      <c r="M29" s="118"/>
      <c r="N29" s="91"/>
      <c r="O29" s="118"/>
      <c r="P29" s="91"/>
      <c r="Q29" s="118"/>
      <c r="R29" s="91"/>
      <c r="S29" s="118"/>
      <c r="T29" s="91"/>
      <c r="U29" s="118"/>
      <c r="V29" s="91"/>
      <c r="W29" s="118"/>
      <c r="X29" s="91"/>
      <c r="Y29" s="118"/>
      <c r="Z29" s="91"/>
      <c r="AA29" s="87"/>
      <c r="AB29" s="155">
        <f t="shared" si="0"/>
        <v>0</v>
      </c>
    </row>
    <row r="30" spans="1:28" ht="15">
      <c r="A30" s="86"/>
      <c r="B30" s="91"/>
      <c r="C30" s="118"/>
      <c r="D30" s="91"/>
      <c r="E30" s="118"/>
      <c r="F30" s="91"/>
      <c r="G30" s="118"/>
      <c r="H30" s="91"/>
      <c r="I30" s="118"/>
      <c r="J30" s="91"/>
      <c r="K30" s="118"/>
      <c r="L30" s="91"/>
      <c r="M30" s="118"/>
      <c r="N30" s="91"/>
      <c r="O30" s="118"/>
      <c r="P30" s="91"/>
      <c r="Q30" s="118"/>
      <c r="R30" s="91"/>
      <c r="S30" s="118"/>
      <c r="T30" s="91"/>
      <c r="U30" s="118"/>
      <c r="V30" s="91"/>
      <c r="W30" s="118"/>
      <c r="X30" s="91"/>
      <c r="Y30" s="118"/>
      <c r="Z30" s="91"/>
      <c r="AA30" s="87"/>
      <c r="AB30" s="155">
        <f t="shared" si="0"/>
        <v>0</v>
      </c>
    </row>
    <row r="31" spans="1:28" ht="15">
      <c r="A31" s="91" t="s">
        <v>90</v>
      </c>
      <c r="B31" s="91"/>
      <c r="C31" s="118"/>
      <c r="D31" s="91"/>
      <c r="E31" s="118"/>
      <c r="F31" s="91"/>
      <c r="G31" s="118"/>
      <c r="H31" s="91"/>
      <c r="I31" s="118"/>
      <c r="J31" s="91"/>
      <c r="K31" s="118"/>
      <c r="L31" s="91">
        <v>50</v>
      </c>
      <c r="M31" s="118">
        <v>3</v>
      </c>
      <c r="N31" s="91"/>
      <c r="O31" s="118"/>
      <c r="P31" s="91"/>
      <c r="Q31" s="118">
        <v>20</v>
      </c>
      <c r="R31" s="91"/>
      <c r="S31" s="118"/>
      <c r="T31" s="91"/>
      <c r="U31" s="118">
        <v>5</v>
      </c>
      <c r="V31" s="91"/>
      <c r="W31" s="118"/>
      <c r="X31" s="91">
        <v>30</v>
      </c>
      <c r="Y31" s="118">
        <v>35</v>
      </c>
      <c r="Z31" s="91">
        <v>25</v>
      </c>
      <c r="AA31" s="87"/>
      <c r="AB31" s="155">
        <f t="shared" si="0"/>
        <v>6.72</v>
      </c>
    </row>
    <row r="32" spans="1:28" ht="15">
      <c r="A32" s="91" t="s">
        <v>67</v>
      </c>
      <c r="B32" s="91"/>
      <c r="C32" s="118"/>
      <c r="D32" s="91"/>
      <c r="E32" s="118"/>
      <c r="F32" s="91"/>
      <c r="G32" s="118"/>
      <c r="H32" s="91"/>
      <c r="I32" s="118"/>
      <c r="J32" s="91"/>
      <c r="K32" s="118"/>
      <c r="L32" s="91"/>
      <c r="M32" s="118"/>
      <c r="N32" s="91"/>
      <c r="O32" s="118"/>
      <c r="P32" s="91"/>
      <c r="Q32" s="118"/>
      <c r="R32" s="91"/>
      <c r="S32" s="118"/>
      <c r="T32" s="91"/>
      <c r="U32" s="118"/>
      <c r="V32" s="91"/>
      <c r="W32" s="118"/>
      <c r="X32" s="91"/>
      <c r="Y32" s="118"/>
      <c r="Z32" s="91"/>
      <c r="AA32" s="87"/>
      <c r="AB32" s="155">
        <f t="shared" si="0"/>
        <v>0</v>
      </c>
    </row>
    <row r="33" spans="1:29" ht="15">
      <c r="A33" s="91" t="s">
        <v>50</v>
      </c>
      <c r="B33" s="91"/>
      <c r="C33" s="118"/>
      <c r="D33" s="91"/>
      <c r="E33" s="118"/>
      <c r="F33" s="91"/>
      <c r="G33" s="118"/>
      <c r="H33" s="91"/>
      <c r="I33" s="118"/>
      <c r="J33" s="91"/>
      <c r="K33" s="118"/>
      <c r="L33" s="91"/>
      <c r="M33" s="118"/>
      <c r="N33" s="91"/>
      <c r="O33" s="118"/>
      <c r="P33" s="91"/>
      <c r="Q33" s="118"/>
      <c r="R33" s="91"/>
      <c r="S33" s="118"/>
      <c r="T33" s="91">
        <v>65</v>
      </c>
      <c r="U33" s="118">
        <v>60</v>
      </c>
      <c r="V33" s="91">
        <v>90</v>
      </c>
      <c r="W33" s="118">
        <v>60</v>
      </c>
      <c r="X33" s="91"/>
      <c r="Y33" s="118"/>
      <c r="Z33" s="91"/>
      <c r="AA33" s="87"/>
      <c r="AB33" s="155">
        <f t="shared" si="0"/>
        <v>11</v>
      </c>
    </row>
    <row r="34" spans="1:29" ht="15">
      <c r="A34" s="91" t="s">
        <v>270</v>
      </c>
      <c r="B34" s="91"/>
      <c r="C34" s="118"/>
      <c r="D34" s="91">
        <v>15</v>
      </c>
      <c r="E34" s="118">
        <v>80</v>
      </c>
      <c r="F34" s="91"/>
      <c r="G34" s="118"/>
      <c r="H34" s="91"/>
      <c r="I34" s="118"/>
      <c r="J34" s="91"/>
      <c r="K34" s="118"/>
      <c r="L34" s="91"/>
      <c r="M34" s="118">
        <v>15</v>
      </c>
      <c r="N34" s="91"/>
      <c r="O34" s="118"/>
      <c r="P34" s="91"/>
      <c r="Q34" s="118">
        <v>15</v>
      </c>
      <c r="R34" s="91"/>
      <c r="S34" s="118">
        <v>36</v>
      </c>
      <c r="T34" s="91"/>
      <c r="U34" s="118"/>
      <c r="V34" s="91"/>
      <c r="W34" s="118"/>
      <c r="X34" s="91"/>
      <c r="Y34" s="118"/>
      <c r="Z34" s="91"/>
      <c r="AA34" s="87"/>
      <c r="AB34" s="155">
        <f t="shared" si="0"/>
        <v>6.44</v>
      </c>
    </row>
    <row r="35" spans="1:29" ht="15">
      <c r="A35" s="92" t="s">
        <v>49</v>
      </c>
      <c r="B35" s="91"/>
      <c r="C35" s="118"/>
      <c r="D35" s="91"/>
      <c r="E35" s="118"/>
      <c r="F35" s="91"/>
      <c r="G35" s="118"/>
      <c r="H35" s="91"/>
      <c r="I35" s="118"/>
      <c r="J35" s="91"/>
      <c r="K35" s="118"/>
      <c r="L35" s="91"/>
      <c r="M35" s="118"/>
      <c r="N35" s="91"/>
      <c r="O35" s="118"/>
      <c r="P35" s="91"/>
      <c r="Q35" s="118"/>
      <c r="R35" s="91"/>
      <c r="S35" s="118"/>
      <c r="T35" s="91"/>
      <c r="U35" s="118"/>
      <c r="V35" s="91"/>
      <c r="W35" s="118"/>
      <c r="X35" s="91"/>
      <c r="Y35" s="118"/>
      <c r="Z35" s="91"/>
      <c r="AA35" s="87"/>
      <c r="AB35" s="155">
        <f t="shared" si="0"/>
        <v>0</v>
      </c>
    </row>
    <row r="36" spans="1:29" ht="15">
      <c r="A36" s="93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t="s">
        <v>242</v>
      </c>
      <c r="AC36" t="s">
        <v>139</v>
      </c>
    </row>
    <row r="37" spans="1:29" ht="15">
      <c r="A37" s="76" t="s">
        <v>96</v>
      </c>
      <c r="B37" s="76">
        <f>SUM(B5:B28)</f>
        <v>100</v>
      </c>
      <c r="C37" s="76">
        <f t="shared" ref="C37:Z37" si="1">SUM(C5:C28)</f>
        <v>127</v>
      </c>
      <c r="D37" s="76">
        <f t="shared" si="1"/>
        <v>135</v>
      </c>
      <c r="E37" s="76">
        <f t="shared" si="1"/>
        <v>33</v>
      </c>
      <c r="F37" s="76">
        <f t="shared" si="1"/>
        <v>123</v>
      </c>
      <c r="G37" s="76">
        <f t="shared" si="1"/>
        <v>96</v>
      </c>
      <c r="H37" s="76">
        <f t="shared" si="1"/>
        <v>104</v>
      </c>
      <c r="I37" s="76">
        <f t="shared" si="1"/>
        <v>107</v>
      </c>
      <c r="J37" s="76">
        <f t="shared" si="1"/>
        <v>106</v>
      </c>
      <c r="K37" s="76">
        <f t="shared" si="1"/>
        <v>106</v>
      </c>
      <c r="L37" s="76">
        <f t="shared" si="1"/>
        <v>69</v>
      </c>
      <c r="M37" s="76">
        <f t="shared" si="1"/>
        <v>121</v>
      </c>
      <c r="N37" s="76">
        <f t="shared" si="1"/>
        <v>108</v>
      </c>
      <c r="O37" s="76">
        <f t="shared" si="1"/>
        <v>84</v>
      </c>
      <c r="P37" s="76">
        <f t="shared" si="1"/>
        <v>119</v>
      </c>
      <c r="Q37" s="76">
        <f t="shared" si="1"/>
        <v>67</v>
      </c>
      <c r="R37" s="76">
        <f t="shared" si="1"/>
        <v>170</v>
      </c>
      <c r="S37" s="76">
        <f t="shared" si="1"/>
        <v>72</v>
      </c>
      <c r="T37" s="76">
        <f t="shared" si="1"/>
        <v>39</v>
      </c>
      <c r="U37" s="76">
        <f t="shared" si="1"/>
        <v>41</v>
      </c>
      <c r="V37" s="76">
        <f t="shared" si="1"/>
        <v>15</v>
      </c>
      <c r="W37" s="76">
        <f t="shared" si="1"/>
        <v>41</v>
      </c>
      <c r="X37" s="76">
        <f t="shared" si="1"/>
        <v>70</v>
      </c>
      <c r="Y37" s="76">
        <f t="shared" si="1"/>
        <v>66</v>
      </c>
      <c r="Z37" s="76">
        <f t="shared" si="1"/>
        <v>105</v>
      </c>
      <c r="AA37" s="76"/>
      <c r="AB37" s="76">
        <f>AVERAGE(B37:Z37)</f>
        <v>88.96</v>
      </c>
      <c r="AC37">
        <f>STDEV(B37:Z37)/5</f>
        <v>7.4075367025752898</v>
      </c>
    </row>
    <row r="38" spans="1:29" ht="15">
      <c r="A38" s="76" t="s">
        <v>97</v>
      </c>
      <c r="B38" s="76">
        <f>SUM(B5,B8,B10:B11,B14,B17:B22,B24,B26)</f>
        <v>1</v>
      </c>
      <c r="C38" s="76">
        <f t="shared" ref="C38:Z38" si="2">SUM(C5,C8,C10:C11,C14,C17:C22,C24,C26)</f>
        <v>25</v>
      </c>
      <c r="D38" s="76">
        <f t="shared" si="2"/>
        <v>60</v>
      </c>
      <c r="E38" s="76">
        <f t="shared" si="2"/>
        <v>4</v>
      </c>
      <c r="F38" s="76">
        <f t="shared" si="2"/>
        <v>25</v>
      </c>
      <c r="G38" s="76">
        <f t="shared" si="2"/>
        <v>63</v>
      </c>
      <c r="H38" s="76">
        <f t="shared" si="2"/>
        <v>101</v>
      </c>
      <c r="I38" s="76">
        <f t="shared" si="2"/>
        <v>101</v>
      </c>
      <c r="J38" s="76">
        <f t="shared" si="2"/>
        <v>66</v>
      </c>
      <c r="K38" s="76">
        <f t="shared" si="2"/>
        <v>95</v>
      </c>
      <c r="L38" s="76">
        <f t="shared" si="2"/>
        <v>67</v>
      </c>
      <c r="M38" s="76">
        <f t="shared" si="2"/>
        <v>106</v>
      </c>
      <c r="N38" s="76">
        <f t="shared" si="2"/>
        <v>60</v>
      </c>
      <c r="O38" s="76">
        <f t="shared" si="2"/>
        <v>65</v>
      </c>
      <c r="P38" s="76">
        <f t="shared" si="2"/>
        <v>67</v>
      </c>
      <c r="Q38" s="76">
        <f t="shared" si="2"/>
        <v>59</v>
      </c>
      <c r="R38" s="76">
        <f t="shared" si="2"/>
        <v>99</v>
      </c>
      <c r="S38" s="76">
        <f t="shared" si="2"/>
        <v>52</v>
      </c>
      <c r="T38" s="76">
        <f t="shared" si="2"/>
        <v>13</v>
      </c>
      <c r="U38" s="76">
        <f t="shared" si="2"/>
        <v>15</v>
      </c>
      <c r="V38" s="76">
        <f t="shared" si="2"/>
        <v>15</v>
      </c>
      <c r="W38" s="76">
        <f t="shared" si="2"/>
        <v>21</v>
      </c>
      <c r="X38" s="76">
        <f t="shared" si="2"/>
        <v>7</v>
      </c>
      <c r="Y38" s="76">
        <f t="shared" si="2"/>
        <v>5</v>
      </c>
      <c r="Z38" s="76">
        <f t="shared" si="2"/>
        <v>0</v>
      </c>
      <c r="AA38" s="76"/>
      <c r="AB38" s="76">
        <f>AVERAGE(B38:Z38)</f>
        <v>47.68</v>
      </c>
      <c r="AC38">
        <f>STDEV(B38:Z38)/5</f>
        <v>7.1813926226046165</v>
      </c>
    </row>
    <row r="39" spans="1:29" ht="15">
      <c r="A39" s="76" t="s">
        <v>98</v>
      </c>
      <c r="B39" s="76">
        <f>SUM(B6:B7,B9,B12:B13,B15:B16,B23,B25,B27:B28)</f>
        <v>99</v>
      </c>
      <c r="C39" s="76">
        <f t="shared" ref="C39:Z39" si="3">SUM(C6:C7,C9,C12:C13,C15:C16,C23,C25,C27:C28)</f>
        <v>102</v>
      </c>
      <c r="D39" s="76">
        <f t="shared" si="3"/>
        <v>75</v>
      </c>
      <c r="E39" s="76">
        <f t="shared" si="3"/>
        <v>29</v>
      </c>
      <c r="F39" s="76">
        <f t="shared" si="3"/>
        <v>98</v>
      </c>
      <c r="G39" s="76">
        <f t="shared" si="3"/>
        <v>33</v>
      </c>
      <c r="H39" s="76">
        <f t="shared" si="3"/>
        <v>3</v>
      </c>
      <c r="I39" s="76">
        <f t="shared" si="3"/>
        <v>6</v>
      </c>
      <c r="J39" s="76">
        <f t="shared" si="3"/>
        <v>40</v>
      </c>
      <c r="K39" s="76">
        <f t="shared" si="3"/>
        <v>11</v>
      </c>
      <c r="L39" s="76">
        <f t="shared" si="3"/>
        <v>2</v>
      </c>
      <c r="M39" s="76">
        <f t="shared" si="3"/>
        <v>15</v>
      </c>
      <c r="N39" s="76">
        <f t="shared" si="3"/>
        <v>48</v>
      </c>
      <c r="O39" s="76">
        <f t="shared" si="3"/>
        <v>19</v>
      </c>
      <c r="P39" s="76">
        <f t="shared" si="3"/>
        <v>52</v>
      </c>
      <c r="Q39" s="76">
        <f t="shared" si="3"/>
        <v>8</v>
      </c>
      <c r="R39" s="76">
        <f t="shared" si="3"/>
        <v>71</v>
      </c>
      <c r="S39" s="76">
        <f t="shared" si="3"/>
        <v>20</v>
      </c>
      <c r="T39" s="76">
        <f t="shared" si="3"/>
        <v>26</v>
      </c>
      <c r="U39" s="76">
        <f t="shared" si="3"/>
        <v>26</v>
      </c>
      <c r="V39" s="76">
        <f t="shared" si="3"/>
        <v>0</v>
      </c>
      <c r="W39" s="76">
        <f t="shared" si="3"/>
        <v>20</v>
      </c>
      <c r="X39" s="76">
        <f t="shared" si="3"/>
        <v>63</v>
      </c>
      <c r="Y39" s="76">
        <f t="shared" si="3"/>
        <v>61</v>
      </c>
      <c r="Z39" s="76">
        <f t="shared" si="3"/>
        <v>105</v>
      </c>
      <c r="AA39" s="76"/>
      <c r="AB39" s="76">
        <f>AVERAGE(B39:Z39)</f>
        <v>41.28</v>
      </c>
      <c r="AC39">
        <f>STDEV(B39:Z39)/5</f>
        <v>6.8433714887716963</v>
      </c>
    </row>
    <row r="40" spans="1:29" ht="15">
      <c r="A40" s="76" t="s">
        <v>99</v>
      </c>
      <c r="B40" s="76">
        <f>SUM(B31:B35)</f>
        <v>0</v>
      </c>
      <c r="C40" s="76">
        <f t="shared" ref="C40:Z40" si="4">SUM(C31:C35)</f>
        <v>0</v>
      </c>
      <c r="D40" s="76">
        <f t="shared" si="4"/>
        <v>15</v>
      </c>
      <c r="E40" s="76">
        <f t="shared" si="4"/>
        <v>80</v>
      </c>
      <c r="F40" s="76">
        <f t="shared" si="4"/>
        <v>0</v>
      </c>
      <c r="G40" s="76">
        <f t="shared" si="4"/>
        <v>0</v>
      </c>
      <c r="H40" s="76">
        <f t="shared" si="4"/>
        <v>0</v>
      </c>
      <c r="I40" s="76">
        <f t="shared" si="4"/>
        <v>0</v>
      </c>
      <c r="J40" s="76">
        <f t="shared" si="4"/>
        <v>0</v>
      </c>
      <c r="K40" s="76">
        <f t="shared" si="4"/>
        <v>0</v>
      </c>
      <c r="L40" s="76">
        <f t="shared" si="4"/>
        <v>50</v>
      </c>
      <c r="M40" s="76">
        <f t="shared" si="4"/>
        <v>18</v>
      </c>
      <c r="N40" s="76">
        <f t="shared" si="4"/>
        <v>0</v>
      </c>
      <c r="O40" s="76">
        <f t="shared" si="4"/>
        <v>0</v>
      </c>
      <c r="P40" s="76">
        <f t="shared" si="4"/>
        <v>0</v>
      </c>
      <c r="Q40" s="76">
        <f t="shared" si="4"/>
        <v>35</v>
      </c>
      <c r="R40" s="76">
        <f t="shared" si="4"/>
        <v>0</v>
      </c>
      <c r="S40" s="76">
        <f t="shared" si="4"/>
        <v>36</v>
      </c>
      <c r="T40" s="76">
        <f t="shared" si="4"/>
        <v>65</v>
      </c>
      <c r="U40" s="76">
        <f t="shared" si="4"/>
        <v>65</v>
      </c>
      <c r="V40" s="76">
        <f t="shared" si="4"/>
        <v>90</v>
      </c>
      <c r="W40" s="76">
        <f t="shared" si="4"/>
        <v>60</v>
      </c>
      <c r="X40" s="76">
        <f t="shared" si="4"/>
        <v>30</v>
      </c>
      <c r="Y40" s="76">
        <f t="shared" si="4"/>
        <v>35</v>
      </c>
      <c r="Z40" s="76">
        <f t="shared" si="4"/>
        <v>25</v>
      </c>
      <c r="AA40" s="76"/>
      <c r="AB40" s="76">
        <f>AVERAGE(B40:Z40)</f>
        <v>24.16</v>
      </c>
      <c r="AC40">
        <f>STDEV(B40:Z40)/5</f>
        <v>5.8133983176795994</v>
      </c>
    </row>
    <row r="41" spans="1:29" ht="15">
      <c r="AA41" s="76"/>
      <c r="AB41" s="76"/>
    </row>
  </sheetData>
  <mergeCells count="6">
    <mergeCell ref="B1:S1"/>
    <mergeCell ref="B2:D2"/>
    <mergeCell ref="E2:G2"/>
    <mergeCell ref="H2:J2"/>
    <mergeCell ref="K2:M2"/>
    <mergeCell ref="N2:P2"/>
  </mergeCells>
  <dataValidations count="1">
    <dataValidation type="list" allowBlank="1" sqref="A5:A30" xr:uid="{2527E5F8-41EA-AD40-8AF9-BB4B2245A363}">
      <formula1>#REF!</formula1>
    </dataValidation>
  </dataValidations>
  <pageMargins left="0.7" right="0.7" top="0.75" bottom="0.75" header="0.3" footer="0.3"/>
</worksheet>
</file>

<file path=xl/worksheets/sheet1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FDBBB-2222-F548-BBD7-DEED4FA98BDB}">
  <dimension ref="A1:AC41"/>
  <sheetViews>
    <sheetView workbookViewId="0">
      <pane xSplit="1" topLeftCell="N1" activePane="topRight" state="frozen"/>
      <selection pane="topRight" activeCell="AB16" sqref="AB16"/>
    </sheetView>
  </sheetViews>
  <sheetFormatPr baseColWidth="10" defaultColWidth="8.83203125" defaultRowHeight="13"/>
  <cols>
    <col min="1" max="1" width="31" bestFit="1" customWidth="1"/>
  </cols>
  <sheetData>
    <row r="1" spans="1:28" ht="23">
      <c r="A1" s="73"/>
      <c r="B1" s="188" t="s">
        <v>254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75"/>
      <c r="U1" s="75"/>
      <c r="V1" s="75"/>
      <c r="W1" s="75"/>
      <c r="X1" s="75"/>
      <c r="Y1" s="75"/>
      <c r="Z1" s="75"/>
      <c r="AA1" s="75"/>
    </row>
    <row r="2" spans="1:28" ht="15">
      <c r="A2" s="77"/>
      <c r="B2" s="190" t="s">
        <v>441</v>
      </c>
      <c r="C2" s="191"/>
      <c r="D2" s="192"/>
      <c r="E2" s="193" t="s">
        <v>442</v>
      </c>
      <c r="F2" s="191"/>
      <c r="G2" s="192"/>
      <c r="H2" s="194" t="s">
        <v>257</v>
      </c>
      <c r="I2" s="191"/>
      <c r="J2" s="192"/>
      <c r="K2" s="194" t="s">
        <v>317</v>
      </c>
      <c r="L2" s="191"/>
      <c r="M2" s="192"/>
      <c r="N2" s="195" t="s">
        <v>323</v>
      </c>
      <c r="O2" s="191"/>
      <c r="P2" s="192"/>
      <c r="Q2" s="110" t="s">
        <v>448</v>
      </c>
      <c r="R2" s="111"/>
      <c r="S2" s="112"/>
      <c r="T2" s="77"/>
      <c r="U2" s="77"/>
      <c r="V2" s="77"/>
      <c r="W2" s="77"/>
      <c r="X2" s="77"/>
      <c r="Y2" s="77"/>
      <c r="Z2" s="77"/>
      <c r="AA2" s="77"/>
    </row>
    <row r="3" spans="1:28" ht="15">
      <c r="A3" s="79"/>
      <c r="B3" s="113"/>
      <c r="C3" s="113"/>
      <c r="D3" s="113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5"/>
      <c r="U3" s="115"/>
      <c r="V3" s="115"/>
      <c r="W3" s="115"/>
      <c r="X3" s="115"/>
      <c r="Y3" s="115"/>
      <c r="Z3" s="115"/>
      <c r="AA3" s="77"/>
    </row>
    <row r="4" spans="1:28" ht="15">
      <c r="A4" s="83" t="s">
        <v>261</v>
      </c>
      <c r="B4" s="84">
        <v>0</v>
      </c>
      <c r="C4" s="85">
        <v>3</v>
      </c>
      <c r="D4" s="84">
        <v>6</v>
      </c>
      <c r="E4" s="85">
        <v>9</v>
      </c>
      <c r="F4" s="84">
        <v>12</v>
      </c>
      <c r="G4" s="85">
        <v>15</v>
      </c>
      <c r="H4" s="84">
        <v>18</v>
      </c>
      <c r="I4" s="85">
        <v>21</v>
      </c>
      <c r="J4" s="84">
        <v>24</v>
      </c>
      <c r="K4" s="85">
        <v>27</v>
      </c>
      <c r="L4" s="84">
        <v>30</v>
      </c>
      <c r="M4" s="85">
        <v>33</v>
      </c>
      <c r="N4" s="84">
        <v>36</v>
      </c>
      <c r="O4" s="85">
        <v>39</v>
      </c>
      <c r="P4" s="84">
        <v>42</v>
      </c>
      <c r="Q4" s="85">
        <v>45</v>
      </c>
      <c r="R4" s="84">
        <v>48</v>
      </c>
      <c r="S4" s="85">
        <v>51</v>
      </c>
      <c r="T4" s="84">
        <v>54</v>
      </c>
      <c r="U4" s="85">
        <v>57</v>
      </c>
      <c r="V4" s="84">
        <v>60</v>
      </c>
      <c r="W4" s="85">
        <v>63</v>
      </c>
      <c r="X4" s="84">
        <v>66</v>
      </c>
      <c r="Y4" s="85">
        <v>69</v>
      </c>
      <c r="Z4" s="84">
        <v>72</v>
      </c>
      <c r="AA4" s="84" t="s">
        <v>1</v>
      </c>
    </row>
    <row r="5" spans="1:28" ht="15">
      <c r="A5" s="149" t="s">
        <v>282</v>
      </c>
      <c r="B5" s="87">
        <v>70</v>
      </c>
      <c r="C5" s="88">
        <v>20</v>
      </c>
      <c r="D5" s="87">
        <v>20</v>
      </c>
      <c r="E5" s="88">
        <v>98</v>
      </c>
      <c r="F5" s="87">
        <v>30</v>
      </c>
      <c r="G5" s="88">
        <v>15</v>
      </c>
      <c r="H5" s="87">
        <v>1</v>
      </c>
      <c r="I5" s="88">
        <v>1</v>
      </c>
      <c r="J5" s="87"/>
      <c r="K5" s="88">
        <v>30</v>
      </c>
      <c r="L5" s="87">
        <v>30</v>
      </c>
      <c r="M5" s="88"/>
      <c r="N5" s="87">
        <v>10</v>
      </c>
      <c r="O5" s="88">
        <v>5</v>
      </c>
      <c r="P5" s="87">
        <v>5</v>
      </c>
      <c r="Q5" s="88">
        <v>75</v>
      </c>
      <c r="R5" s="87"/>
      <c r="S5" s="88"/>
      <c r="T5" s="87">
        <v>100</v>
      </c>
      <c r="U5" s="88">
        <v>1</v>
      </c>
      <c r="V5" s="87">
        <v>100</v>
      </c>
      <c r="W5" s="88">
        <v>100</v>
      </c>
      <c r="X5" s="87"/>
      <c r="Y5" s="88"/>
      <c r="Z5" s="87"/>
      <c r="AA5" s="87"/>
      <c r="AB5" s="151">
        <f>SUM(B5:Z5)/25</f>
        <v>28.44</v>
      </c>
    </row>
    <row r="6" spans="1:28" ht="15">
      <c r="A6" s="86" t="s">
        <v>31</v>
      </c>
      <c r="B6" s="87">
        <v>15</v>
      </c>
      <c r="C6" s="118">
        <v>10</v>
      </c>
      <c r="D6" s="91"/>
      <c r="E6" s="118"/>
      <c r="F6" s="91">
        <v>2</v>
      </c>
      <c r="G6" s="118">
        <v>5</v>
      </c>
      <c r="H6" s="91">
        <v>10</v>
      </c>
      <c r="I6" s="118">
        <v>10</v>
      </c>
      <c r="J6" s="91">
        <v>75</v>
      </c>
      <c r="K6" s="118">
        <v>20</v>
      </c>
      <c r="L6" s="91"/>
      <c r="M6" s="118">
        <v>100</v>
      </c>
      <c r="N6" s="91">
        <v>80</v>
      </c>
      <c r="O6" s="118">
        <v>3</v>
      </c>
      <c r="P6" s="91"/>
      <c r="Q6" s="118"/>
      <c r="R6" s="91">
        <v>30</v>
      </c>
      <c r="S6" s="118">
        <v>40</v>
      </c>
      <c r="T6" s="91"/>
      <c r="U6" s="118">
        <v>1</v>
      </c>
      <c r="V6" s="91"/>
      <c r="W6" s="118"/>
      <c r="X6" s="91"/>
      <c r="Y6" s="118"/>
      <c r="Z6" s="91"/>
      <c r="AA6" s="87"/>
      <c r="AB6" s="151">
        <f t="shared" ref="AB6:AB35" si="0">SUM(B6:Z6)/25</f>
        <v>16.04</v>
      </c>
    </row>
    <row r="7" spans="1:28" ht="15">
      <c r="A7" s="86" t="s">
        <v>206</v>
      </c>
      <c r="B7" s="87">
        <v>7</v>
      </c>
      <c r="C7" s="118"/>
      <c r="D7" s="91">
        <v>10</v>
      </c>
      <c r="E7" s="118"/>
      <c r="F7" s="91">
        <v>2</v>
      </c>
      <c r="G7" s="118"/>
      <c r="H7" s="91"/>
      <c r="I7" s="118"/>
      <c r="J7" s="91"/>
      <c r="K7" s="118"/>
      <c r="L7" s="91"/>
      <c r="M7" s="118"/>
      <c r="N7" s="91"/>
      <c r="O7" s="118"/>
      <c r="P7" s="91">
        <v>5</v>
      </c>
      <c r="Q7" s="118"/>
      <c r="R7" s="91"/>
      <c r="S7" s="118"/>
      <c r="T7" s="91"/>
      <c r="U7" s="118"/>
      <c r="V7" s="91"/>
      <c r="W7" s="118"/>
      <c r="X7" s="91"/>
      <c r="Y7" s="118"/>
      <c r="Z7" s="91"/>
      <c r="AA7" s="87"/>
      <c r="AB7" s="151">
        <f t="shared" si="0"/>
        <v>0.96</v>
      </c>
    </row>
    <row r="8" spans="1:28" s="162" customFormat="1" ht="15">
      <c r="A8" s="89" t="s">
        <v>449</v>
      </c>
      <c r="B8" s="166">
        <v>1</v>
      </c>
      <c r="C8" s="167"/>
      <c r="D8" s="168">
        <v>1</v>
      </c>
      <c r="E8" s="167"/>
      <c r="F8" s="168"/>
      <c r="G8" s="167"/>
      <c r="H8" s="168"/>
      <c r="I8" s="167"/>
      <c r="J8" s="168"/>
      <c r="K8" s="167"/>
      <c r="L8" s="168"/>
      <c r="M8" s="167"/>
      <c r="N8" s="168"/>
      <c r="O8" s="167"/>
      <c r="P8" s="168"/>
      <c r="Q8" s="167"/>
      <c r="R8" s="168"/>
      <c r="S8" s="167"/>
      <c r="T8" s="168"/>
      <c r="U8" s="167"/>
      <c r="V8" s="168"/>
      <c r="W8" s="167"/>
      <c r="X8" s="168"/>
      <c r="Y8" s="167"/>
      <c r="Z8" s="168"/>
      <c r="AA8" s="166"/>
      <c r="AB8" s="162">
        <f t="shared" si="0"/>
        <v>0.08</v>
      </c>
    </row>
    <row r="9" spans="1:28" s="162" customFormat="1" ht="15">
      <c r="A9" s="89" t="s">
        <v>6</v>
      </c>
      <c r="B9" s="166">
        <v>10</v>
      </c>
      <c r="C9" s="167">
        <v>30</v>
      </c>
      <c r="D9" s="168">
        <v>50</v>
      </c>
      <c r="E9" s="167">
        <v>2</v>
      </c>
      <c r="F9" s="168">
        <v>24</v>
      </c>
      <c r="G9" s="167">
        <v>10</v>
      </c>
      <c r="H9" s="168"/>
      <c r="I9" s="167"/>
      <c r="J9" s="168"/>
      <c r="K9" s="167"/>
      <c r="L9" s="168"/>
      <c r="M9" s="167"/>
      <c r="N9" s="168"/>
      <c r="O9" s="167"/>
      <c r="P9" s="168"/>
      <c r="Q9" s="167">
        <v>4</v>
      </c>
      <c r="R9" s="168"/>
      <c r="S9" s="167"/>
      <c r="T9" s="168"/>
      <c r="U9" s="167"/>
      <c r="V9" s="168"/>
      <c r="W9" s="167"/>
      <c r="X9" s="168">
        <v>30</v>
      </c>
      <c r="Y9" s="167">
        <v>50</v>
      </c>
      <c r="Z9" s="168">
        <v>30</v>
      </c>
      <c r="AA9" s="166"/>
      <c r="AB9" s="162">
        <f t="shared" si="0"/>
        <v>9.6</v>
      </c>
    </row>
    <row r="10" spans="1:28" s="162" customFormat="1" ht="15">
      <c r="A10" s="89" t="s">
        <v>23</v>
      </c>
      <c r="B10" s="166"/>
      <c r="C10" s="167">
        <v>40</v>
      </c>
      <c r="D10" s="168"/>
      <c r="E10" s="167"/>
      <c r="F10" s="168"/>
      <c r="G10" s="167"/>
      <c r="H10" s="168">
        <v>20</v>
      </c>
      <c r="I10" s="167"/>
      <c r="J10" s="168"/>
      <c r="K10" s="167"/>
      <c r="L10" s="168"/>
      <c r="M10" s="167"/>
      <c r="N10" s="168"/>
      <c r="O10" s="167"/>
      <c r="P10" s="168"/>
      <c r="Q10" s="167"/>
      <c r="R10" s="168"/>
      <c r="S10" s="167"/>
      <c r="T10" s="168"/>
      <c r="U10" s="167"/>
      <c r="V10" s="168"/>
      <c r="W10" s="167"/>
      <c r="X10" s="168"/>
      <c r="Y10" s="167"/>
      <c r="Z10" s="168"/>
      <c r="AA10" s="166"/>
      <c r="AB10" s="162">
        <f t="shared" si="0"/>
        <v>2.4</v>
      </c>
    </row>
    <row r="11" spans="1:28" ht="15">
      <c r="A11" s="86" t="s">
        <v>38</v>
      </c>
      <c r="B11" s="91"/>
      <c r="C11" s="118">
        <v>1</v>
      </c>
      <c r="D11" s="91"/>
      <c r="E11" s="118"/>
      <c r="F11" s="91"/>
      <c r="G11" s="118"/>
      <c r="H11" s="91"/>
      <c r="I11" s="118"/>
      <c r="J11" s="91"/>
      <c r="K11" s="118"/>
      <c r="L11" s="91"/>
      <c r="M11" s="118"/>
      <c r="N11" s="91"/>
      <c r="O11" s="118"/>
      <c r="P11" s="91"/>
      <c r="Q11" s="118"/>
      <c r="R11" s="91"/>
      <c r="S11" s="118"/>
      <c r="T11" s="91"/>
      <c r="U11" s="118"/>
      <c r="V11" s="91"/>
      <c r="W11" s="118"/>
      <c r="X11" s="91"/>
      <c r="Y11" s="118"/>
      <c r="Z11" s="91"/>
      <c r="AA11" s="87"/>
      <c r="AB11" s="151">
        <f t="shared" si="0"/>
        <v>0.04</v>
      </c>
    </row>
    <row r="12" spans="1:28" s="162" customFormat="1" ht="15">
      <c r="A12" s="89" t="s">
        <v>262</v>
      </c>
      <c r="B12" s="168"/>
      <c r="C12" s="167"/>
      <c r="D12" s="168">
        <v>10</v>
      </c>
      <c r="E12" s="167"/>
      <c r="F12" s="168">
        <v>12</v>
      </c>
      <c r="G12" s="167">
        <v>40</v>
      </c>
      <c r="H12" s="168">
        <v>5</v>
      </c>
      <c r="I12" s="167"/>
      <c r="J12" s="168">
        <v>1</v>
      </c>
      <c r="K12" s="167">
        <v>5</v>
      </c>
      <c r="L12" s="168"/>
      <c r="M12" s="167"/>
      <c r="N12" s="168"/>
      <c r="O12" s="167">
        <v>30</v>
      </c>
      <c r="P12" s="168"/>
      <c r="Q12" s="167">
        <v>1</v>
      </c>
      <c r="R12" s="168">
        <v>30</v>
      </c>
      <c r="S12" s="167">
        <v>5</v>
      </c>
      <c r="T12" s="168"/>
      <c r="U12" s="167">
        <v>40</v>
      </c>
      <c r="V12" s="168"/>
      <c r="W12" s="167"/>
      <c r="X12" s="168">
        <v>30</v>
      </c>
      <c r="Y12" s="167">
        <v>10</v>
      </c>
      <c r="Z12" s="168">
        <v>30</v>
      </c>
      <c r="AA12" s="166"/>
      <c r="AB12" s="162">
        <f t="shared" si="0"/>
        <v>9.9600000000000009</v>
      </c>
    </row>
    <row r="13" spans="1:28" ht="15">
      <c r="A13" s="86" t="s">
        <v>267</v>
      </c>
      <c r="B13" s="91"/>
      <c r="C13" s="118"/>
      <c r="D13" s="91">
        <v>2</v>
      </c>
      <c r="E13" s="118"/>
      <c r="F13" s="91"/>
      <c r="G13" s="118"/>
      <c r="H13" s="91"/>
      <c r="I13" s="118"/>
      <c r="J13" s="91"/>
      <c r="K13" s="118"/>
      <c r="L13" s="91"/>
      <c r="M13" s="118"/>
      <c r="N13" s="91"/>
      <c r="O13" s="118"/>
      <c r="P13" s="91"/>
      <c r="Q13" s="118"/>
      <c r="R13" s="91"/>
      <c r="S13" s="118"/>
      <c r="T13" s="91"/>
      <c r="U13" s="118"/>
      <c r="V13" s="91"/>
      <c r="W13" s="118"/>
      <c r="X13" s="91"/>
      <c r="Y13" s="118"/>
      <c r="Z13" s="91"/>
      <c r="AA13" s="87"/>
      <c r="AB13" s="151">
        <f t="shared" si="0"/>
        <v>0.08</v>
      </c>
    </row>
    <row r="14" spans="1:28" s="162" customFormat="1" ht="15">
      <c r="A14" s="89" t="s">
        <v>221</v>
      </c>
      <c r="B14" s="168"/>
      <c r="C14" s="167"/>
      <c r="D14" s="168"/>
      <c r="E14" s="167"/>
      <c r="F14" s="168"/>
      <c r="G14" s="167">
        <v>1</v>
      </c>
      <c r="H14" s="168"/>
      <c r="I14" s="167"/>
      <c r="J14" s="168"/>
      <c r="K14" s="167"/>
      <c r="L14" s="168"/>
      <c r="M14" s="167"/>
      <c r="N14" s="168"/>
      <c r="O14" s="167"/>
      <c r="P14" s="168">
        <v>2</v>
      </c>
      <c r="Q14" s="167"/>
      <c r="R14" s="168"/>
      <c r="S14" s="167"/>
      <c r="T14" s="168"/>
      <c r="U14" s="167"/>
      <c r="V14" s="168"/>
      <c r="W14" s="167"/>
      <c r="X14" s="168"/>
      <c r="Y14" s="167"/>
      <c r="Z14" s="168"/>
      <c r="AA14" s="166"/>
      <c r="AB14" s="162">
        <f t="shared" si="0"/>
        <v>0.12</v>
      </c>
    </row>
    <row r="15" spans="1:28" s="162" customFormat="1" ht="15">
      <c r="A15" s="89" t="s">
        <v>65</v>
      </c>
      <c r="B15" s="168"/>
      <c r="C15" s="167"/>
      <c r="D15" s="168"/>
      <c r="E15" s="167"/>
      <c r="F15" s="168"/>
      <c r="G15" s="167">
        <v>3</v>
      </c>
      <c r="H15" s="168"/>
      <c r="I15" s="167"/>
      <c r="J15" s="168"/>
      <c r="K15" s="167"/>
      <c r="L15" s="168"/>
      <c r="M15" s="167"/>
      <c r="N15" s="168"/>
      <c r="O15" s="167"/>
      <c r="P15" s="168"/>
      <c r="Q15" s="167"/>
      <c r="R15" s="168"/>
      <c r="S15" s="167"/>
      <c r="T15" s="168"/>
      <c r="U15" s="167"/>
      <c r="V15" s="168"/>
      <c r="W15" s="167"/>
      <c r="X15" s="168"/>
      <c r="Y15" s="167"/>
      <c r="Z15" s="168"/>
      <c r="AA15" s="166"/>
      <c r="AB15" s="162">
        <f t="shared" si="0"/>
        <v>0.12</v>
      </c>
    </row>
    <row r="16" spans="1:28" ht="15">
      <c r="A16" s="86" t="s">
        <v>264</v>
      </c>
      <c r="B16" s="91"/>
      <c r="C16" s="118"/>
      <c r="D16" s="91"/>
      <c r="E16" s="118"/>
      <c r="F16" s="91"/>
      <c r="G16" s="118">
        <v>3</v>
      </c>
      <c r="H16" s="91">
        <v>30</v>
      </c>
      <c r="I16" s="118">
        <v>2</v>
      </c>
      <c r="J16" s="91"/>
      <c r="K16" s="118"/>
      <c r="L16" s="91"/>
      <c r="M16" s="118"/>
      <c r="N16" s="91"/>
      <c r="O16" s="118"/>
      <c r="P16" s="91">
        <v>5</v>
      </c>
      <c r="Q16" s="118"/>
      <c r="R16" s="91"/>
      <c r="S16" s="118"/>
      <c r="T16" s="91"/>
      <c r="U16" s="118"/>
      <c r="V16" s="91"/>
      <c r="W16" s="118"/>
      <c r="X16" s="91"/>
      <c r="Y16" s="118"/>
      <c r="Z16" s="91"/>
      <c r="AA16" s="87"/>
      <c r="AB16" s="151">
        <f t="shared" si="0"/>
        <v>1.6</v>
      </c>
    </row>
    <row r="17" spans="1:28" ht="15">
      <c r="A17" s="86" t="s">
        <v>338</v>
      </c>
      <c r="B17" s="91"/>
      <c r="C17" s="118"/>
      <c r="D17" s="91"/>
      <c r="E17" s="118"/>
      <c r="F17" s="91"/>
      <c r="G17" s="118"/>
      <c r="H17" s="91">
        <v>2</v>
      </c>
      <c r="I17" s="118"/>
      <c r="J17" s="91"/>
      <c r="K17" s="118"/>
      <c r="L17" s="91"/>
      <c r="M17" s="118"/>
      <c r="N17" s="91"/>
      <c r="O17" s="118"/>
      <c r="P17" s="91"/>
      <c r="Q17" s="118"/>
      <c r="R17" s="91"/>
      <c r="S17" s="118"/>
      <c r="T17" s="91"/>
      <c r="U17" s="118"/>
      <c r="V17" s="91"/>
      <c r="W17" s="118"/>
      <c r="X17" s="91"/>
      <c r="Y17" s="118"/>
      <c r="Z17" s="91"/>
      <c r="AA17" s="87"/>
      <c r="AB17" s="151">
        <f t="shared" si="0"/>
        <v>0.08</v>
      </c>
    </row>
    <row r="18" spans="1:28" ht="15">
      <c r="A18" s="86" t="s">
        <v>46</v>
      </c>
      <c r="B18" s="91"/>
      <c r="C18" s="118"/>
      <c r="D18" s="91"/>
      <c r="E18" s="118"/>
      <c r="F18" s="91"/>
      <c r="G18" s="118"/>
      <c r="H18" s="91"/>
      <c r="I18" s="118"/>
      <c r="J18" s="91"/>
      <c r="K18" s="118"/>
      <c r="L18" s="91"/>
      <c r="M18" s="118"/>
      <c r="N18" s="91"/>
      <c r="O18" s="118"/>
      <c r="P18" s="91">
        <v>5</v>
      </c>
      <c r="Q18" s="118"/>
      <c r="R18" s="91"/>
      <c r="S18" s="118"/>
      <c r="T18" s="91"/>
      <c r="U18" s="118"/>
      <c r="V18" s="91"/>
      <c r="W18" s="118"/>
      <c r="X18" s="91"/>
      <c r="Y18" s="118"/>
      <c r="Z18" s="91">
        <v>1</v>
      </c>
      <c r="AA18" s="87"/>
      <c r="AB18" s="151">
        <f t="shared" si="0"/>
        <v>0.24</v>
      </c>
    </row>
    <row r="19" spans="1:28" s="162" customFormat="1" ht="15">
      <c r="A19" s="89" t="s">
        <v>450</v>
      </c>
      <c r="B19" s="168"/>
      <c r="C19" s="167"/>
      <c r="D19" s="168"/>
      <c r="E19" s="167"/>
      <c r="F19" s="168"/>
      <c r="G19" s="167"/>
      <c r="H19" s="168"/>
      <c r="I19" s="167"/>
      <c r="J19" s="168"/>
      <c r="K19" s="167"/>
      <c r="L19" s="168"/>
      <c r="M19" s="167"/>
      <c r="N19" s="168"/>
      <c r="O19" s="167"/>
      <c r="P19" s="168">
        <v>1</v>
      </c>
      <c r="Q19" s="167"/>
      <c r="R19" s="168"/>
      <c r="S19" s="167"/>
      <c r="T19" s="168"/>
      <c r="U19" s="167"/>
      <c r="V19" s="168"/>
      <c r="W19" s="167"/>
      <c r="X19" s="168"/>
      <c r="Y19" s="167"/>
      <c r="Z19" s="168"/>
      <c r="AA19" s="166"/>
      <c r="AB19" s="162">
        <f t="shared" si="0"/>
        <v>0.04</v>
      </c>
    </row>
    <row r="20" spans="1:28" ht="15">
      <c r="A20" s="86" t="s">
        <v>283</v>
      </c>
      <c r="B20" s="91"/>
      <c r="C20" s="118"/>
      <c r="D20" s="91"/>
      <c r="E20" s="118"/>
      <c r="F20" s="91"/>
      <c r="G20" s="118"/>
      <c r="H20" s="91"/>
      <c r="I20" s="118"/>
      <c r="J20" s="91"/>
      <c r="K20" s="118"/>
      <c r="L20" s="91"/>
      <c r="M20" s="118"/>
      <c r="N20" s="91"/>
      <c r="O20" s="118"/>
      <c r="P20" s="91">
        <v>77</v>
      </c>
      <c r="Q20" s="118"/>
      <c r="R20" s="91">
        <v>3</v>
      </c>
      <c r="S20" s="118"/>
      <c r="T20" s="91"/>
      <c r="U20" s="118"/>
      <c r="V20" s="91"/>
      <c r="W20" s="118"/>
      <c r="X20" s="91"/>
      <c r="Y20" s="118"/>
      <c r="Z20" s="91"/>
      <c r="AA20" s="87"/>
      <c r="AB20" s="151">
        <f t="shared" si="0"/>
        <v>3.2</v>
      </c>
    </row>
    <row r="21" spans="1:28" s="162" customFormat="1" ht="15">
      <c r="A21" s="89" t="s">
        <v>208</v>
      </c>
      <c r="B21" s="168"/>
      <c r="C21" s="167"/>
      <c r="D21" s="168"/>
      <c r="E21" s="167"/>
      <c r="F21" s="168"/>
      <c r="G21" s="167"/>
      <c r="H21" s="168"/>
      <c r="I21" s="167"/>
      <c r="J21" s="168"/>
      <c r="K21" s="167"/>
      <c r="L21" s="168"/>
      <c r="M21" s="167"/>
      <c r="N21" s="168"/>
      <c r="O21" s="167"/>
      <c r="P21" s="168"/>
      <c r="Q21" s="167"/>
      <c r="R21" s="168">
        <v>1</v>
      </c>
      <c r="S21" s="167">
        <v>10</v>
      </c>
      <c r="T21" s="168"/>
      <c r="U21" s="167"/>
      <c r="V21" s="168"/>
      <c r="W21" s="167"/>
      <c r="X21" s="168"/>
      <c r="Y21" s="167"/>
      <c r="Z21" s="168"/>
      <c r="AA21" s="166"/>
      <c r="AB21" s="162">
        <f t="shared" si="0"/>
        <v>0.44</v>
      </c>
    </row>
    <row r="22" spans="1:28" s="162" customFormat="1" ht="15">
      <c r="A22" s="89" t="s">
        <v>451</v>
      </c>
      <c r="B22" s="168"/>
      <c r="C22" s="167"/>
      <c r="D22" s="168"/>
      <c r="E22" s="167"/>
      <c r="F22" s="168"/>
      <c r="G22" s="167"/>
      <c r="H22" s="168"/>
      <c r="I22" s="167"/>
      <c r="J22" s="168"/>
      <c r="K22" s="167"/>
      <c r="L22" s="168"/>
      <c r="M22" s="167"/>
      <c r="N22" s="168"/>
      <c r="O22" s="167"/>
      <c r="P22" s="168"/>
      <c r="Q22" s="167"/>
      <c r="R22" s="168">
        <v>1</v>
      </c>
      <c r="S22" s="167"/>
      <c r="T22" s="168"/>
      <c r="U22" s="167"/>
      <c r="V22" s="168"/>
      <c r="W22" s="167"/>
      <c r="X22" s="168"/>
      <c r="Y22" s="167"/>
      <c r="Z22" s="168"/>
      <c r="AA22" s="166"/>
      <c r="AB22" s="162">
        <f t="shared" si="0"/>
        <v>0.04</v>
      </c>
    </row>
    <row r="23" spans="1:28" s="162" customFormat="1" ht="15">
      <c r="A23" s="89" t="s">
        <v>265</v>
      </c>
      <c r="B23" s="168"/>
      <c r="C23" s="167"/>
      <c r="D23" s="168"/>
      <c r="E23" s="167"/>
      <c r="F23" s="168"/>
      <c r="G23" s="167"/>
      <c r="H23" s="168"/>
      <c r="I23" s="167"/>
      <c r="J23" s="168"/>
      <c r="K23" s="167"/>
      <c r="L23" s="168"/>
      <c r="M23" s="167"/>
      <c r="N23" s="168"/>
      <c r="O23" s="167"/>
      <c r="P23" s="168"/>
      <c r="Q23" s="167"/>
      <c r="R23" s="168">
        <v>2</v>
      </c>
      <c r="S23" s="167"/>
      <c r="T23" s="168"/>
      <c r="U23" s="167">
        <v>5</v>
      </c>
      <c r="V23" s="168"/>
      <c r="W23" s="167"/>
      <c r="X23" s="168"/>
      <c r="Y23" s="167"/>
      <c r="Z23" s="168">
        <v>5</v>
      </c>
      <c r="AA23" s="166"/>
      <c r="AB23" s="162">
        <f t="shared" si="0"/>
        <v>0.48</v>
      </c>
    </row>
    <row r="24" spans="1:28" ht="15">
      <c r="A24" s="86" t="s">
        <v>5</v>
      </c>
      <c r="B24" s="91"/>
      <c r="C24" s="118"/>
      <c r="D24" s="91"/>
      <c r="E24" s="118"/>
      <c r="F24" s="91"/>
      <c r="G24" s="118"/>
      <c r="H24" s="91"/>
      <c r="I24" s="118"/>
      <c r="J24" s="91"/>
      <c r="K24" s="118"/>
      <c r="L24" s="91"/>
      <c r="M24" s="118"/>
      <c r="N24" s="91"/>
      <c r="O24" s="118"/>
      <c r="P24" s="91"/>
      <c r="Q24" s="118"/>
      <c r="R24" s="91"/>
      <c r="S24" s="118">
        <v>40</v>
      </c>
      <c r="T24" s="91"/>
      <c r="U24" s="118">
        <v>1</v>
      </c>
      <c r="V24" s="91"/>
      <c r="W24" s="118"/>
      <c r="X24" s="91"/>
      <c r="Y24" s="118"/>
      <c r="Z24" s="91">
        <v>5</v>
      </c>
      <c r="AA24" s="87"/>
      <c r="AB24" s="151">
        <f t="shared" si="0"/>
        <v>1.84</v>
      </c>
    </row>
    <row r="25" spans="1:28" ht="15">
      <c r="A25" s="86" t="s">
        <v>263</v>
      </c>
      <c r="B25" s="91"/>
      <c r="C25" s="118"/>
      <c r="D25" s="91"/>
      <c r="E25" s="118"/>
      <c r="F25" s="91"/>
      <c r="G25" s="118"/>
      <c r="H25" s="91"/>
      <c r="I25" s="118"/>
      <c r="J25" s="91"/>
      <c r="K25" s="118"/>
      <c r="L25" s="91"/>
      <c r="M25" s="118"/>
      <c r="N25" s="91"/>
      <c r="O25" s="118"/>
      <c r="P25" s="91"/>
      <c r="Q25" s="118"/>
      <c r="R25" s="91"/>
      <c r="S25" s="118"/>
      <c r="T25" s="91"/>
      <c r="U25" s="118"/>
      <c r="V25" s="91"/>
      <c r="W25" s="118"/>
      <c r="X25" s="91"/>
      <c r="Y25" s="118"/>
      <c r="Z25" s="91"/>
      <c r="AA25" s="87"/>
      <c r="AB25" s="151">
        <f t="shared" si="0"/>
        <v>0</v>
      </c>
    </row>
    <row r="26" spans="1:28" s="162" customFormat="1" ht="15">
      <c r="A26" s="89" t="s">
        <v>311</v>
      </c>
      <c r="B26" s="168"/>
      <c r="C26" s="167"/>
      <c r="D26" s="168"/>
      <c r="E26" s="167"/>
      <c r="F26" s="168"/>
      <c r="G26" s="167"/>
      <c r="H26" s="168"/>
      <c r="I26" s="167"/>
      <c r="J26" s="168"/>
      <c r="K26" s="167"/>
      <c r="L26" s="168"/>
      <c r="M26" s="167"/>
      <c r="N26" s="168"/>
      <c r="O26" s="167"/>
      <c r="P26" s="168"/>
      <c r="Q26" s="167"/>
      <c r="R26" s="168"/>
      <c r="S26" s="167"/>
      <c r="T26" s="168"/>
      <c r="U26" s="167"/>
      <c r="V26" s="168"/>
      <c r="W26" s="167"/>
      <c r="X26" s="168">
        <v>1</v>
      </c>
      <c r="Y26" s="167"/>
      <c r="Z26" s="168">
        <v>5</v>
      </c>
      <c r="AA26" s="166"/>
      <c r="AB26" s="162">
        <f t="shared" si="0"/>
        <v>0.24</v>
      </c>
    </row>
    <row r="27" spans="1:28" ht="15">
      <c r="A27" s="89"/>
      <c r="B27" s="91"/>
      <c r="C27" s="118"/>
      <c r="D27" s="91"/>
      <c r="E27" s="118"/>
      <c r="F27" s="91"/>
      <c r="G27" s="118"/>
      <c r="H27" s="91"/>
      <c r="I27" s="118"/>
      <c r="J27" s="91"/>
      <c r="K27" s="118"/>
      <c r="L27" s="91"/>
      <c r="M27" s="118"/>
      <c r="N27" s="91"/>
      <c r="O27" s="118"/>
      <c r="P27" s="91"/>
      <c r="Q27" s="118"/>
      <c r="R27" s="91"/>
      <c r="S27" s="118"/>
      <c r="T27" s="91"/>
      <c r="U27" s="118"/>
      <c r="V27" s="91"/>
      <c r="W27" s="118"/>
      <c r="X27" s="91"/>
      <c r="Y27" s="118"/>
      <c r="Z27" s="91"/>
      <c r="AA27" s="87"/>
      <c r="AB27" s="151">
        <f t="shared" si="0"/>
        <v>0</v>
      </c>
    </row>
    <row r="28" spans="1:28" ht="15">
      <c r="A28" s="86"/>
      <c r="B28" s="91"/>
      <c r="C28" s="118"/>
      <c r="D28" s="91"/>
      <c r="E28" s="118"/>
      <c r="F28" s="91"/>
      <c r="G28" s="118"/>
      <c r="H28" s="91"/>
      <c r="I28" s="118"/>
      <c r="J28" s="91"/>
      <c r="K28" s="118"/>
      <c r="L28" s="91"/>
      <c r="M28" s="118"/>
      <c r="N28" s="91"/>
      <c r="O28" s="118"/>
      <c r="P28" s="91"/>
      <c r="Q28" s="118"/>
      <c r="R28" s="91"/>
      <c r="S28" s="118"/>
      <c r="T28" s="91"/>
      <c r="U28" s="118"/>
      <c r="V28" s="91"/>
      <c r="W28" s="118"/>
      <c r="X28" s="91"/>
      <c r="Y28" s="118"/>
      <c r="Z28" s="91"/>
      <c r="AA28" s="87"/>
      <c r="AB28" s="151">
        <f t="shared" si="0"/>
        <v>0</v>
      </c>
    </row>
    <row r="29" spans="1:28" ht="15">
      <c r="A29" s="86"/>
      <c r="B29" s="91"/>
      <c r="C29" s="118"/>
      <c r="D29" s="91"/>
      <c r="E29" s="118"/>
      <c r="F29" s="91"/>
      <c r="G29" s="118"/>
      <c r="H29" s="91"/>
      <c r="I29" s="118"/>
      <c r="J29" s="91"/>
      <c r="K29" s="118"/>
      <c r="L29" s="91"/>
      <c r="M29" s="118"/>
      <c r="N29" s="91"/>
      <c r="O29" s="118"/>
      <c r="P29" s="91"/>
      <c r="Q29" s="118"/>
      <c r="R29" s="91"/>
      <c r="S29" s="118"/>
      <c r="T29" s="91"/>
      <c r="U29" s="118"/>
      <c r="V29" s="91"/>
      <c r="W29" s="118"/>
      <c r="X29" s="91"/>
      <c r="Y29" s="118"/>
      <c r="Z29" s="91"/>
      <c r="AA29" s="87"/>
      <c r="AB29" s="151">
        <f t="shared" si="0"/>
        <v>0</v>
      </c>
    </row>
    <row r="30" spans="1:28" ht="15">
      <c r="A30" s="86"/>
      <c r="B30" s="91"/>
      <c r="C30" s="118"/>
      <c r="D30" s="91"/>
      <c r="E30" s="118"/>
      <c r="F30" s="91"/>
      <c r="G30" s="118"/>
      <c r="H30" s="91"/>
      <c r="I30" s="118"/>
      <c r="J30" s="91"/>
      <c r="K30" s="118"/>
      <c r="L30" s="91"/>
      <c r="M30" s="118"/>
      <c r="N30" s="91"/>
      <c r="O30" s="118"/>
      <c r="P30" s="91"/>
      <c r="Q30" s="118"/>
      <c r="R30" s="91"/>
      <c r="S30" s="118"/>
      <c r="T30" s="91"/>
      <c r="U30" s="118"/>
      <c r="V30" s="91"/>
      <c r="W30" s="118"/>
      <c r="X30" s="91"/>
      <c r="Y30" s="118"/>
      <c r="Z30" s="91"/>
      <c r="AA30" s="87"/>
      <c r="AB30" s="151">
        <f t="shared" si="0"/>
        <v>0</v>
      </c>
    </row>
    <row r="31" spans="1:28" ht="15">
      <c r="A31" s="91" t="s">
        <v>90</v>
      </c>
      <c r="B31" s="91"/>
      <c r="C31" s="118"/>
      <c r="D31" s="91">
        <v>5</v>
      </c>
      <c r="E31" s="118"/>
      <c r="F31" s="91"/>
      <c r="G31" s="118">
        <v>5</v>
      </c>
      <c r="H31" s="91">
        <v>32</v>
      </c>
      <c r="I31" s="118"/>
      <c r="J31" s="91"/>
      <c r="K31" s="118">
        <v>30</v>
      </c>
      <c r="L31" s="91"/>
      <c r="M31" s="118"/>
      <c r="N31" s="91"/>
      <c r="O31" s="118"/>
      <c r="P31" s="91"/>
      <c r="Q31" s="118"/>
      <c r="R31" s="91"/>
      <c r="S31" s="118"/>
      <c r="T31" s="91"/>
      <c r="U31" s="118">
        <v>50</v>
      </c>
      <c r="V31" s="91"/>
      <c r="W31" s="118"/>
      <c r="X31" s="91">
        <v>9</v>
      </c>
      <c r="Y31" s="118"/>
      <c r="Z31" s="91"/>
      <c r="AA31" s="87"/>
      <c r="AB31" s="151">
        <f t="shared" si="0"/>
        <v>5.24</v>
      </c>
    </row>
    <row r="32" spans="1:28" ht="15">
      <c r="A32" s="91" t="s">
        <v>67</v>
      </c>
      <c r="B32" s="91"/>
      <c r="C32" s="118"/>
      <c r="D32" s="91"/>
      <c r="E32" s="118"/>
      <c r="F32" s="91"/>
      <c r="G32" s="118"/>
      <c r="H32" s="91"/>
      <c r="I32" s="118"/>
      <c r="J32" s="91"/>
      <c r="K32" s="118"/>
      <c r="L32" s="91"/>
      <c r="M32" s="118"/>
      <c r="N32" s="91"/>
      <c r="O32" s="118"/>
      <c r="P32" s="91"/>
      <c r="Q32" s="118"/>
      <c r="R32" s="91"/>
      <c r="S32" s="118"/>
      <c r="T32" s="91"/>
      <c r="U32" s="118"/>
      <c r="V32" s="91"/>
      <c r="W32" s="118"/>
      <c r="X32" s="91"/>
      <c r="Y32" s="118"/>
      <c r="Z32" s="91"/>
      <c r="AA32" s="87"/>
      <c r="AB32" s="151">
        <f t="shared" si="0"/>
        <v>0</v>
      </c>
    </row>
    <row r="33" spans="1:29" ht="15">
      <c r="A33" s="91" t="s">
        <v>50</v>
      </c>
      <c r="B33" s="91">
        <v>20</v>
      </c>
      <c r="C33" s="118"/>
      <c r="D33" s="91"/>
      <c r="E33" s="118"/>
      <c r="F33" s="91"/>
      <c r="G33" s="118"/>
      <c r="H33" s="91"/>
      <c r="I33" s="118"/>
      <c r="J33" s="91"/>
      <c r="K33" s="118"/>
      <c r="L33" s="91"/>
      <c r="M33" s="118"/>
      <c r="N33" s="91"/>
      <c r="O33" s="118"/>
      <c r="P33" s="91"/>
      <c r="Q33" s="118"/>
      <c r="R33" s="91"/>
      <c r="S33" s="118"/>
      <c r="T33" s="91"/>
      <c r="U33" s="118"/>
      <c r="V33" s="91"/>
      <c r="W33" s="118"/>
      <c r="X33" s="91"/>
      <c r="Y33" s="118">
        <v>40</v>
      </c>
      <c r="Z33" s="91">
        <v>24</v>
      </c>
      <c r="AA33" s="87"/>
      <c r="AB33" s="151">
        <f t="shared" si="0"/>
        <v>3.36</v>
      </c>
    </row>
    <row r="34" spans="1:29" ht="15">
      <c r="A34" s="91" t="s">
        <v>270</v>
      </c>
      <c r="B34" s="91"/>
      <c r="C34" s="118"/>
      <c r="D34" s="91"/>
      <c r="E34" s="118"/>
      <c r="F34" s="91">
        <v>30</v>
      </c>
      <c r="G34" s="118">
        <v>18</v>
      </c>
      <c r="H34" s="91"/>
      <c r="I34" s="118">
        <v>87</v>
      </c>
      <c r="J34" s="91">
        <v>24</v>
      </c>
      <c r="K34" s="118">
        <v>15</v>
      </c>
      <c r="L34" s="91">
        <v>70</v>
      </c>
      <c r="M34" s="118"/>
      <c r="N34" s="91">
        <v>20</v>
      </c>
      <c r="O34" s="118">
        <v>62</v>
      </c>
      <c r="P34" s="91"/>
      <c r="Q34" s="118">
        <v>20</v>
      </c>
      <c r="R34" s="91">
        <v>33</v>
      </c>
      <c r="S34" s="118">
        <v>5</v>
      </c>
      <c r="T34" s="91"/>
      <c r="U34" s="118">
        <v>2</v>
      </c>
      <c r="V34" s="91"/>
      <c r="W34" s="118"/>
      <c r="X34" s="91">
        <v>30</v>
      </c>
      <c r="Y34" s="118"/>
      <c r="Z34" s="91"/>
      <c r="AA34" s="87"/>
      <c r="AB34" s="151">
        <f t="shared" si="0"/>
        <v>16.64</v>
      </c>
    </row>
    <row r="35" spans="1:29" ht="15">
      <c r="A35" s="92" t="s">
        <v>49</v>
      </c>
      <c r="B35" s="91"/>
      <c r="C35" s="118"/>
      <c r="D35" s="91"/>
      <c r="E35" s="118"/>
      <c r="F35" s="91"/>
      <c r="G35" s="118"/>
      <c r="H35" s="91"/>
      <c r="I35" s="118"/>
      <c r="J35" s="91"/>
      <c r="K35" s="118"/>
      <c r="L35" s="91"/>
      <c r="M35" s="118"/>
      <c r="N35" s="91"/>
      <c r="O35" s="118"/>
      <c r="P35" s="91"/>
      <c r="Q35" s="118"/>
      <c r="R35" s="91"/>
      <c r="S35" s="118"/>
      <c r="T35" s="91"/>
      <c r="U35" s="118"/>
      <c r="V35" s="91"/>
      <c r="W35" s="118"/>
      <c r="X35" s="91"/>
      <c r="Y35" s="118"/>
      <c r="Z35" s="91"/>
      <c r="AA35" s="87"/>
      <c r="AB35" s="151">
        <f t="shared" si="0"/>
        <v>0</v>
      </c>
    </row>
    <row r="36" spans="1:29" ht="15">
      <c r="A36" s="93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t="s">
        <v>242</v>
      </c>
      <c r="AC36" t="s">
        <v>139</v>
      </c>
    </row>
    <row r="37" spans="1:29" ht="15">
      <c r="A37" s="76" t="s">
        <v>96</v>
      </c>
      <c r="B37" s="76">
        <f>SUM(B5:B26)</f>
        <v>103</v>
      </c>
      <c r="C37" s="76">
        <f t="shared" ref="C37:Z37" si="1">SUM(C5:C26)</f>
        <v>101</v>
      </c>
      <c r="D37" s="76">
        <f t="shared" si="1"/>
        <v>93</v>
      </c>
      <c r="E37" s="76">
        <f t="shared" si="1"/>
        <v>100</v>
      </c>
      <c r="F37" s="76">
        <f t="shared" si="1"/>
        <v>70</v>
      </c>
      <c r="G37" s="76">
        <f t="shared" si="1"/>
        <v>77</v>
      </c>
      <c r="H37" s="76">
        <f t="shared" si="1"/>
        <v>68</v>
      </c>
      <c r="I37" s="76">
        <f t="shared" si="1"/>
        <v>13</v>
      </c>
      <c r="J37" s="76">
        <f t="shared" si="1"/>
        <v>76</v>
      </c>
      <c r="K37" s="76">
        <f t="shared" si="1"/>
        <v>55</v>
      </c>
      <c r="L37" s="76">
        <f t="shared" si="1"/>
        <v>30</v>
      </c>
      <c r="M37" s="76">
        <f t="shared" si="1"/>
        <v>100</v>
      </c>
      <c r="N37" s="76">
        <f t="shared" si="1"/>
        <v>90</v>
      </c>
      <c r="O37" s="76">
        <f t="shared" si="1"/>
        <v>38</v>
      </c>
      <c r="P37" s="76">
        <f t="shared" si="1"/>
        <v>100</v>
      </c>
      <c r="Q37" s="76">
        <f t="shared" si="1"/>
        <v>80</v>
      </c>
      <c r="R37" s="76">
        <f t="shared" si="1"/>
        <v>67</v>
      </c>
      <c r="S37" s="76">
        <f t="shared" si="1"/>
        <v>95</v>
      </c>
      <c r="T37" s="76">
        <f t="shared" si="1"/>
        <v>100</v>
      </c>
      <c r="U37" s="76">
        <f t="shared" si="1"/>
        <v>48</v>
      </c>
      <c r="V37" s="76">
        <f t="shared" si="1"/>
        <v>100</v>
      </c>
      <c r="W37" s="76">
        <f t="shared" si="1"/>
        <v>100</v>
      </c>
      <c r="X37" s="76">
        <f t="shared" si="1"/>
        <v>61</v>
      </c>
      <c r="Y37" s="76">
        <f t="shared" si="1"/>
        <v>60</v>
      </c>
      <c r="Z37" s="76">
        <f t="shared" si="1"/>
        <v>76</v>
      </c>
      <c r="AA37" s="76"/>
      <c r="AB37" s="76">
        <f>AVERAGE(B37:Z37)</f>
        <v>76.040000000000006</v>
      </c>
      <c r="AC37">
        <f>STDEV(B37:Z37)/5</f>
        <v>5.0148047486085288</v>
      </c>
    </row>
    <row r="38" spans="1:29" ht="15">
      <c r="A38" s="76" t="s">
        <v>97</v>
      </c>
      <c r="B38" s="76">
        <f>SUM(B5:B7,B11,B13,B16:B18,B20,B24:B25)</f>
        <v>92</v>
      </c>
      <c r="C38" s="76">
        <f t="shared" ref="C38:Z38" si="2">SUM(C5:C7,C11,C13,C16:C18,C20,C24:C25)</f>
        <v>31</v>
      </c>
      <c r="D38" s="76">
        <f t="shared" si="2"/>
        <v>32</v>
      </c>
      <c r="E38" s="76">
        <f t="shared" si="2"/>
        <v>98</v>
      </c>
      <c r="F38" s="76">
        <f t="shared" si="2"/>
        <v>34</v>
      </c>
      <c r="G38" s="76">
        <f t="shared" si="2"/>
        <v>23</v>
      </c>
      <c r="H38" s="76">
        <f t="shared" si="2"/>
        <v>43</v>
      </c>
      <c r="I38" s="76">
        <f t="shared" si="2"/>
        <v>13</v>
      </c>
      <c r="J38" s="76">
        <f t="shared" si="2"/>
        <v>75</v>
      </c>
      <c r="K38" s="76">
        <f t="shared" si="2"/>
        <v>50</v>
      </c>
      <c r="L38" s="76">
        <f t="shared" si="2"/>
        <v>30</v>
      </c>
      <c r="M38" s="76">
        <f t="shared" si="2"/>
        <v>100</v>
      </c>
      <c r="N38" s="76">
        <f t="shared" si="2"/>
        <v>90</v>
      </c>
      <c r="O38" s="76">
        <f t="shared" si="2"/>
        <v>8</v>
      </c>
      <c r="P38" s="76">
        <f t="shared" si="2"/>
        <v>97</v>
      </c>
      <c r="Q38" s="76">
        <f t="shared" si="2"/>
        <v>75</v>
      </c>
      <c r="R38" s="76">
        <f t="shared" si="2"/>
        <v>33</v>
      </c>
      <c r="S38" s="76">
        <f t="shared" si="2"/>
        <v>80</v>
      </c>
      <c r="T38" s="76">
        <f t="shared" si="2"/>
        <v>100</v>
      </c>
      <c r="U38" s="76">
        <f t="shared" si="2"/>
        <v>3</v>
      </c>
      <c r="V38" s="76">
        <f t="shared" si="2"/>
        <v>100</v>
      </c>
      <c r="W38" s="76">
        <f t="shared" si="2"/>
        <v>100</v>
      </c>
      <c r="X38" s="76">
        <f t="shared" si="2"/>
        <v>0</v>
      </c>
      <c r="Y38" s="76">
        <f t="shared" si="2"/>
        <v>0</v>
      </c>
      <c r="Z38" s="76">
        <f t="shared" si="2"/>
        <v>6</v>
      </c>
      <c r="AA38" s="76"/>
      <c r="AB38" s="76">
        <f>AVERAGE(B38:Z38)</f>
        <v>52.52</v>
      </c>
      <c r="AC38">
        <f>STDEV(B38:Z38)/5</f>
        <v>7.5888339025175666</v>
      </c>
    </row>
    <row r="39" spans="1:29" ht="15">
      <c r="A39" s="76" t="s">
        <v>98</v>
      </c>
      <c r="B39" s="76">
        <f>SUM(B8,B10,B12,B14:B15,B19,B21:B23,B9,B26)</f>
        <v>11</v>
      </c>
      <c r="C39" s="76">
        <f>SUM(C8,C10,C12,C14:C15,C19,C21:C23,C9,C26)</f>
        <v>70</v>
      </c>
      <c r="D39" s="76">
        <f t="shared" ref="D39:Z39" si="3">SUM(D8,D10,D12,D14:D15,D19,D21:D23,D9,D26)</f>
        <v>61</v>
      </c>
      <c r="E39" s="76">
        <f t="shared" si="3"/>
        <v>2</v>
      </c>
      <c r="F39" s="76">
        <f t="shared" si="3"/>
        <v>36</v>
      </c>
      <c r="G39" s="76">
        <f t="shared" si="3"/>
        <v>54</v>
      </c>
      <c r="H39" s="76">
        <f t="shared" si="3"/>
        <v>25</v>
      </c>
      <c r="I39" s="76">
        <f t="shared" si="3"/>
        <v>0</v>
      </c>
      <c r="J39" s="76">
        <f t="shared" si="3"/>
        <v>1</v>
      </c>
      <c r="K39" s="76">
        <f t="shared" si="3"/>
        <v>5</v>
      </c>
      <c r="L39" s="76">
        <f t="shared" si="3"/>
        <v>0</v>
      </c>
      <c r="M39" s="76">
        <f t="shared" si="3"/>
        <v>0</v>
      </c>
      <c r="N39" s="76">
        <f t="shared" si="3"/>
        <v>0</v>
      </c>
      <c r="O39" s="76">
        <f t="shared" si="3"/>
        <v>30</v>
      </c>
      <c r="P39" s="76">
        <f t="shared" si="3"/>
        <v>3</v>
      </c>
      <c r="Q39" s="76">
        <f t="shared" si="3"/>
        <v>5</v>
      </c>
      <c r="R39" s="76">
        <f t="shared" si="3"/>
        <v>34</v>
      </c>
      <c r="S39" s="76">
        <f t="shared" si="3"/>
        <v>15</v>
      </c>
      <c r="T39" s="76">
        <f t="shared" si="3"/>
        <v>0</v>
      </c>
      <c r="U39" s="76">
        <f t="shared" si="3"/>
        <v>45</v>
      </c>
      <c r="V39" s="76">
        <f t="shared" si="3"/>
        <v>0</v>
      </c>
      <c r="W39" s="76">
        <f t="shared" si="3"/>
        <v>0</v>
      </c>
      <c r="X39" s="76">
        <f t="shared" si="3"/>
        <v>61</v>
      </c>
      <c r="Y39" s="76">
        <f t="shared" si="3"/>
        <v>60</v>
      </c>
      <c r="Z39" s="76">
        <f t="shared" si="3"/>
        <v>70</v>
      </c>
      <c r="AA39" s="76"/>
      <c r="AB39" s="76">
        <f>AVERAGE(B39:Z39)</f>
        <v>23.52</v>
      </c>
      <c r="AC39">
        <f>STDEV(B39:Z39)/5</f>
        <v>5.2185949577767898</v>
      </c>
    </row>
    <row r="40" spans="1:29" ht="15">
      <c r="A40" s="76" t="s">
        <v>99</v>
      </c>
      <c r="B40" s="76">
        <f>SUM(B31:B35)</f>
        <v>20</v>
      </c>
      <c r="C40" s="76">
        <f t="shared" ref="C40:Z40" si="4">SUM(C31:C35)</f>
        <v>0</v>
      </c>
      <c r="D40" s="76">
        <f t="shared" si="4"/>
        <v>5</v>
      </c>
      <c r="E40" s="76">
        <f t="shared" si="4"/>
        <v>0</v>
      </c>
      <c r="F40" s="76">
        <f t="shared" si="4"/>
        <v>30</v>
      </c>
      <c r="G40" s="76">
        <f t="shared" si="4"/>
        <v>23</v>
      </c>
      <c r="H40" s="76">
        <f t="shared" si="4"/>
        <v>32</v>
      </c>
      <c r="I40" s="76">
        <f t="shared" si="4"/>
        <v>87</v>
      </c>
      <c r="J40" s="76">
        <f t="shared" si="4"/>
        <v>24</v>
      </c>
      <c r="K40" s="76">
        <f t="shared" si="4"/>
        <v>45</v>
      </c>
      <c r="L40" s="76">
        <f t="shared" si="4"/>
        <v>70</v>
      </c>
      <c r="M40" s="76">
        <f t="shared" si="4"/>
        <v>0</v>
      </c>
      <c r="N40" s="76">
        <f t="shared" si="4"/>
        <v>20</v>
      </c>
      <c r="O40" s="76">
        <f t="shared" si="4"/>
        <v>62</v>
      </c>
      <c r="P40" s="76">
        <f t="shared" si="4"/>
        <v>0</v>
      </c>
      <c r="Q40" s="76">
        <f t="shared" si="4"/>
        <v>20</v>
      </c>
      <c r="R40" s="76">
        <f t="shared" si="4"/>
        <v>33</v>
      </c>
      <c r="S40" s="76">
        <f t="shared" si="4"/>
        <v>5</v>
      </c>
      <c r="T40" s="76">
        <f t="shared" si="4"/>
        <v>0</v>
      </c>
      <c r="U40" s="76">
        <f t="shared" si="4"/>
        <v>52</v>
      </c>
      <c r="V40" s="76">
        <f t="shared" si="4"/>
        <v>0</v>
      </c>
      <c r="W40" s="76">
        <f t="shared" si="4"/>
        <v>0</v>
      </c>
      <c r="X40" s="76">
        <f t="shared" si="4"/>
        <v>39</v>
      </c>
      <c r="Y40" s="76">
        <f t="shared" si="4"/>
        <v>40</v>
      </c>
      <c r="Z40" s="76">
        <f t="shared" si="4"/>
        <v>24</v>
      </c>
      <c r="AA40" s="76"/>
      <c r="AB40" s="76">
        <f>AVERAGE(B40:Z40)</f>
        <v>25.24</v>
      </c>
      <c r="AC40">
        <f>STDEV(B40:Z40)/5</f>
        <v>4.8615086821548177</v>
      </c>
    </row>
    <row r="41" spans="1:29" ht="15">
      <c r="A41" s="76" t="s">
        <v>243</v>
      </c>
    </row>
  </sheetData>
  <mergeCells count="6">
    <mergeCell ref="B1:S1"/>
    <mergeCell ref="B2:D2"/>
    <mergeCell ref="E2:G2"/>
    <mergeCell ref="H2:J2"/>
    <mergeCell ref="K2:M2"/>
    <mergeCell ref="N2:P2"/>
  </mergeCells>
  <dataValidations count="1">
    <dataValidation type="list" allowBlank="1" sqref="A5:A30" xr:uid="{2611C39A-9DBE-064B-B0C9-80B656832D93}">
      <formula1>#REF!</formula1>
    </dataValidation>
  </dataValidations>
  <pageMargins left="0.7" right="0.7" top="0.75" bottom="0.75" header="0.3" footer="0.3"/>
</worksheet>
</file>

<file path=xl/worksheets/sheet1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91543-5D92-8D44-BD5C-E7286DB1D7AB}">
  <dimension ref="A1:AC37"/>
  <sheetViews>
    <sheetView topLeftCell="T9" workbookViewId="0">
      <selection activeCell="AC34" sqref="AC34"/>
    </sheetView>
  </sheetViews>
  <sheetFormatPr baseColWidth="10" defaultColWidth="8.83203125" defaultRowHeight="13"/>
  <cols>
    <col min="1" max="1" width="22.1640625" customWidth="1"/>
  </cols>
  <sheetData>
    <row r="1" spans="1:27" ht="23">
      <c r="A1" s="73" t="s">
        <v>253</v>
      </c>
      <c r="B1" s="188" t="s">
        <v>254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75"/>
      <c r="U1" s="75"/>
      <c r="V1" s="75"/>
      <c r="W1" s="75"/>
      <c r="X1" s="75"/>
      <c r="Y1" s="75"/>
      <c r="Z1" s="75"/>
      <c r="AA1" s="75"/>
    </row>
    <row r="2" spans="1:27" ht="15">
      <c r="A2" s="77"/>
      <c r="B2" s="190" t="s">
        <v>441</v>
      </c>
      <c r="C2" s="191"/>
      <c r="D2" s="192"/>
      <c r="E2" s="193" t="s">
        <v>442</v>
      </c>
      <c r="F2" s="191"/>
      <c r="G2" s="192"/>
      <c r="H2" s="194" t="s">
        <v>257</v>
      </c>
      <c r="I2" s="191"/>
      <c r="J2" s="192"/>
      <c r="K2" s="194" t="s">
        <v>317</v>
      </c>
      <c r="L2" s="191"/>
      <c r="M2" s="192"/>
      <c r="N2" s="195" t="s">
        <v>331</v>
      </c>
      <c r="O2" s="191"/>
      <c r="P2" s="192"/>
      <c r="Q2" s="195" t="s">
        <v>452</v>
      </c>
      <c r="R2" s="191"/>
      <c r="S2" s="192"/>
      <c r="T2" s="77"/>
      <c r="U2" s="77"/>
      <c r="V2" s="77"/>
      <c r="W2" s="77"/>
      <c r="X2" s="77"/>
      <c r="Y2" s="77"/>
      <c r="Z2" s="77"/>
      <c r="AA2" s="77"/>
    </row>
    <row r="3" spans="1:27" ht="15">
      <c r="A3" s="79"/>
      <c r="B3" s="113"/>
      <c r="C3" s="113"/>
      <c r="D3" s="113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5"/>
      <c r="U3" s="115"/>
      <c r="V3" s="115"/>
      <c r="W3" s="115"/>
      <c r="X3" s="115"/>
      <c r="Y3" s="115"/>
      <c r="Z3" s="115"/>
      <c r="AA3" s="77"/>
    </row>
    <row r="4" spans="1:27" ht="15">
      <c r="A4" s="83" t="s">
        <v>261</v>
      </c>
      <c r="B4" s="84">
        <v>0</v>
      </c>
      <c r="C4" s="85">
        <v>3</v>
      </c>
      <c r="D4" s="84">
        <v>6</v>
      </c>
      <c r="E4" s="85">
        <v>9</v>
      </c>
      <c r="F4" s="84">
        <v>12</v>
      </c>
      <c r="G4" s="85">
        <v>15</v>
      </c>
      <c r="H4" s="84">
        <v>18</v>
      </c>
      <c r="I4" s="85">
        <v>21</v>
      </c>
      <c r="J4" s="84">
        <v>24</v>
      </c>
      <c r="K4" s="85">
        <v>27</v>
      </c>
      <c r="L4" s="84">
        <v>30</v>
      </c>
      <c r="M4" s="85">
        <v>33</v>
      </c>
      <c r="N4" s="84">
        <v>36</v>
      </c>
      <c r="O4" s="85">
        <v>39</v>
      </c>
      <c r="P4" s="84">
        <v>42</v>
      </c>
      <c r="Q4" s="85">
        <v>45</v>
      </c>
      <c r="R4" s="84">
        <v>48</v>
      </c>
      <c r="S4" s="85">
        <v>51</v>
      </c>
      <c r="T4" s="84">
        <v>54</v>
      </c>
      <c r="U4" s="85">
        <v>57</v>
      </c>
      <c r="V4" s="84">
        <v>60</v>
      </c>
      <c r="W4" s="85">
        <v>63</v>
      </c>
      <c r="X4" s="84">
        <v>66</v>
      </c>
      <c r="Y4" s="85">
        <v>69</v>
      </c>
      <c r="Z4" s="84">
        <v>72</v>
      </c>
      <c r="AA4" s="84" t="s">
        <v>1</v>
      </c>
    </row>
    <row r="5" spans="1:27" ht="15">
      <c r="A5" s="148" t="s">
        <v>6</v>
      </c>
      <c r="B5" s="87">
        <v>87</v>
      </c>
      <c r="C5" s="88">
        <v>10</v>
      </c>
      <c r="D5" s="87">
        <v>30</v>
      </c>
      <c r="E5" s="88">
        <v>70</v>
      </c>
      <c r="F5" s="87">
        <v>30</v>
      </c>
      <c r="G5" s="88">
        <v>89</v>
      </c>
      <c r="H5" s="87">
        <v>50</v>
      </c>
      <c r="I5" s="88">
        <v>90</v>
      </c>
      <c r="J5" s="87">
        <v>99</v>
      </c>
      <c r="K5" s="88">
        <v>28</v>
      </c>
      <c r="L5" s="87">
        <v>80</v>
      </c>
      <c r="M5" s="88">
        <v>65</v>
      </c>
      <c r="N5" s="87">
        <v>70</v>
      </c>
      <c r="O5" s="88">
        <v>80</v>
      </c>
      <c r="P5" s="87">
        <v>74</v>
      </c>
      <c r="Q5" s="88">
        <v>49</v>
      </c>
      <c r="R5" s="87">
        <v>50</v>
      </c>
      <c r="S5" s="88">
        <v>50</v>
      </c>
      <c r="T5" s="87">
        <v>45</v>
      </c>
      <c r="U5" s="88">
        <v>70</v>
      </c>
      <c r="V5" s="87">
        <v>40</v>
      </c>
      <c r="W5" s="88"/>
      <c r="X5" s="87"/>
      <c r="Y5" s="88"/>
      <c r="Z5" s="87">
        <v>20</v>
      </c>
      <c r="AA5" s="87"/>
    </row>
    <row r="6" spans="1:27" ht="15">
      <c r="A6" s="89" t="s">
        <v>311</v>
      </c>
      <c r="B6" s="87">
        <v>5</v>
      </c>
      <c r="C6" s="118">
        <v>40</v>
      </c>
      <c r="D6" s="91">
        <v>30</v>
      </c>
      <c r="E6" s="118"/>
      <c r="F6" s="91">
        <v>30</v>
      </c>
      <c r="G6" s="118"/>
      <c r="H6" s="91">
        <v>50</v>
      </c>
      <c r="I6" s="118">
        <v>10</v>
      </c>
      <c r="J6" s="91"/>
      <c r="K6" s="118"/>
      <c r="L6" s="91"/>
      <c r="M6" s="118">
        <v>25</v>
      </c>
      <c r="N6" s="91">
        <v>10</v>
      </c>
      <c r="O6" s="118">
        <v>10</v>
      </c>
      <c r="P6" s="91">
        <v>15</v>
      </c>
      <c r="Q6" s="118"/>
      <c r="R6" s="91"/>
      <c r="S6" s="118"/>
      <c r="T6" s="91"/>
      <c r="U6" s="118"/>
      <c r="V6" s="91"/>
      <c r="W6" s="118"/>
      <c r="X6" s="91"/>
      <c r="Y6" s="118"/>
      <c r="Z6" s="91"/>
      <c r="AA6" s="87"/>
    </row>
    <row r="7" spans="1:27" ht="15">
      <c r="A7" s="89" t="s">
        <v>85</v>
      </c>
      <c r="B7" s="87">
        <v>5</v>
      </c>
      <c r="C7" s="118">
        <v>50</v>
      </c>
      <c r="D7" s="91">
        <v>30</v>
      </c>
      <c r="E7" s="118">
        <v>5</v>
      </c>
      <c r="F7" s="91">
        <v>40</v>
      </c>
      <c r="G7" s="118"/>
      <c r="H7" s="91"/>
      <c r="I7" s="118"/>
      <c r="J7" s="91"/>
      <c r="K7" s="118"/>
      <c r="L7" s="91"/>
      <c r="M7" s="118"/>
      <c r="N7" s="91"/>
      <c r="O7" s="118"/>
      <c r="P7" s="91"/>
      <c r="Q7" s="118"/>
      <c r="R7" s="91"/>
      <c r="S7" s="118"/>
      <c r="T7" s="91"/>
      <c r="U7" s="118"/>
      <c r="V7" s="91"/>
      <c r="W7" s="118"/>
      <c r="X7" s="91"/>
      <c r="Y7" s="118"/>
      <c r="Z7" s="91"/>
      <c r="AA7" s="87"/>
    </row>
    <row r="8" spans="1:27" ht="15">
      <c r="A8" s="86" t="s">
        <v>206</v>
      </c>
      <c r="B8" s="87">
        <v>3</v>
      </c>
      <c r="C8" s="118"/>
      <c r="D8" s="91">
        <v>10</v>
      </c>
      <c r="E8" s="118">
        <v>20</v>
      </c>
      <c r="F8" s="91"/>
      <c r="G8" s="118">
        <v>10</v>
      </c>
      <c r="H8" s="91"/>
      <c r="I8" s="118"/>
      <c r="J8" s="91"/>
      <c r="K8" s="118">
        <v>30</v>
      </c>
      <c r="L8" s="91">
        <v>20</v>
      </c>
      <c r="M8" s="118">
        <v>5</v>
      </c>
      <c r="N8" s="91"/>
      <c r="O8" s="118"/>
      <c r="P8" s="91">
        <v>10</v>
      </c>
      <c r="Q8" s="118">
        <v>10</v>
      </c>
      <c r="R8" s="91">
        <v>30</v>
      </c>
      <c r="S8" s="118">
        <v>50</v>
      </c>
      <c r="T8" s="91">
        <v>43</v>
      </c>
      <c r="U8" s="118">
        <v>2</v>
      </c>
      <c r="V8" s="91"/>
      <c r="W8" s="118">
        <v>5</v>
      </c>
      <c r="X8" s="91"/>
      <c r="Y8" s="118"/>
      <c r="Z8" s="91">
        <v>10</v>
      </c>
      <c r="AA8" s="87"/>
    </row>
    <row r="9" spans="1:27" ht="15">
      <c r="A9" s="89" t="s">
        <v>4</v>
      </c>
      <c r="B9" s="87">
        <v>1</v>
      </c>
      <c r="C9" s="118"/>
      <c r="D9" s="91"/>
      <c r="E9" s="118"/>
      <c r="F9" s="91"/>
      <c r="G9" s="118"/>
      <c r="H9" s="91"/>
      <c r="I9" s="118"/>
      <c r="J9" s="91"/>
      <c r="K9" s="118"/>
      <c r="L9" s="91"/>
      <c r="M9" s="118">
        <v>5</v>
      </c>
      <c r="N9" s="91"/>
      <c r="O9" s="118">
        <v>10</v>
      </c>
      <c r="P9" s="91"/>
      <c r="Q9" s="118">
        <v>40</v>
      </c>
      <c r="R9" s="91">
        <v>20</v>
      </c>
      <c r="S9" s="118"/>
      <c r="T9" s="91"/>
      <c r="U9" s="118">
        <v>10</v>
      </c>
      <c r="V9" s="91">
        <v>5</v>
      </c>
      <c r="W9" s="118"/>
      <c r="X9" s="91"/>
      <c r="Y9" s="118"/>
      <c r="Z9" s="91"/>
      <c r="AA9" s="87"/>
    </row>
    <row r="10" spans="1:27" ht="15">
      <c r="A10" s="89" t="s">
        <v>221</v>
      </c>
      <c r="B10" s="87"/>
      <c r="C10" s="118"/>
      <c r="D10" s="91"/>
      <c r="E10" s="118">
        <v>5</v>
      </c>
      <c r="F10" s="91"/>
      <c r="G10" s="118"/>
      <c r="H10" s="91"/>
      <c r="I10" s="118"/>
      <c r="J10" s="91"/>
      <c r="K10" s="118"/>
      <c r="L10" s="91"/>
      <c r="M10" s="118"/>
      <c r="N10" s="91"/>
      <c r="O10" s="118"/>
      <c r="P10" s="91"/>
      <c r="Q10" s="118"/>
      <c r="R10" s="91"/>
      <c r="S10" s="118"/>
      <c r="T10" s="91"/>
      <c r="U10" s="118"/>
      <c r="V10" s="91"/>
      <c r="W10" s="118"/>
      <c r="X10" s="91"/>
      <c r="Y10" s="118"/>
      <c r="Z10" s="91"/>
      <c r="AA10" s="87"/>
    </row>
    <row r="11" spans="1:27" ht="15">
      <c r="A11" s="86" t="s">
        <v>9</v>
      </c>
      <c r="B11" s="91"/>
      <c r="C11" s="118"/>
      <c r="D11" s="91"/>
      <c r="E11" s="118"/>
      <c r="F11" s="91"/>
      <c r="G11" s="118">
        <v>1</v>
      </c>
      <c r="H11" s="91"/>
      <c r="I11" s="118"/>
      <c r="J11" s="91"/>
      <c r="K11" s="118">
        <v>20</v>
      </c>
      <c r="L11" s="91"/>
      <c r="M11" s="118"/>
      <c r="N11" s="91"/>
      <c r="O11" s="118"/>
      <c r="P11" s="91"/>
      <c r="Q11" s="118"/>
      <c r="R11" s="91"/>
      <c r="S11" s="118"/>
      <c r="T11" s="91">
        <v>2</v>
      </c>
      <c r="U11" s="118">
        <v>3</v>
      </c>
      <c r="V11" s="91"/>
      <c r="W11" s="118">
        <v>20</v>
      </c>
      <c r="X11" s="91"/>
      <c r="Y11" s="118">
        <v>40</v>
      </c>
      <c r="Z11" s="91">
        <v>15</v>
      </c>
      <c r="AA11" s="87"/>
    </row>
    <row r="12" spans="1:27" ht="15">
      <c r="A12" s="89" t="s">
        <v>296</v>
      </c>
      <c r="B12" s="91"/>
      <c r="C12" s="118"/>
      <c r="D12" s="91"/>
      <c r="E12" s="118"/>
      <c r="F12" s="91"/>
      <c r="G12" s="118"/>
      <c r="H12" s="91"/>
      <c r="I12" s="118"/>
      <c r="J12" s="91">
        <v>1</v>
      </c>
      <c r="K12" s="118">
        <v>20</v>
      </c>
      <c r="L12" s="91">
        <v>20</v>
      </c>
      <c r="M12" s="118"/>
      <c r="N12" s="91"/>
      <c r="O12" s="118"/>
      <c r="P12" s="91"/>
      <c r="Q12" s="118"/>
      <c r="R12" s="91"/>
      <c r="S12" s="118"/>
      <c r="T12" s="91"/>
      <c r="U12" s="118">
        <v>10</v>
      </c>
      <c r="V12" s="91"/>
      <c r="W12" s="118"/>
      <c r="X12" s="91"/>
      <c r="Y12" s="118"/>
      <c r="Z12" s="91"/>
      <c r="AA12" s="87"/>
    </row>
    <row r="13" spans="1:27" ht="15">
      <c r="A13" s="86" t="s">
        <v>12</v>
      </c>
      <c r="B13" s="91"/>
      <c r="C13" s="118"/>
      <c r="D13" s="91"/>
      <c r="E13" s="118"/>
      <c r="F13" s="91"/>
      <c r="G13" s="118"/>
      <c r="H13" s="91"/>
      <c r="I13" s="118"/>
      <c r="J13" s="91"/>
      <c r="K13" s="118">
        <v>2</v>
      </c>
      <c r="L13" s="91"/>
      <c r="M13" s="118"/>
      <c r="N13" s="91">
        <v>20</v>
      </c>
      <c r="O13" s="118"/>
      <c r="P13" s="91"/>
      <c r="Q13" s="118"/>
      <c r="R13" s="91"/>
      <c r="S13" s="118"/>
      <c r="T13" s="91">
        <v>10</v>
      </c>
      <c r="U13" s="118"/>
      <c r="V13" s="91"/>
      <c r="W13" s="118"/>
      <c r="X13" s="91"/>
      <c r="Y13" s="118"/>
      <c r="Z13" s="91"/>
      <c r="AA13" s="87"/>
    </row>
    <row r="14" spans="1:27" ht="15">
      <c r="A14" s="86" t="s">
        <v>325</v>
      </c>
      <c r="B14" s="91"/>
      <c r="C14" s="118"/>
      <c r="D14" s="91"/>
      <c r="E14" s="118"/>
      <c r="F14" s="91"/>
      <c r="G14" s="118"/>
      <c r="H14" s="91"/>
      <c r="I14" s="118"/>
      <c r="J14" s="91"/>
      <c r="K14" s="118"/>
      <c r="L14" s="91"/>
      <c r="M14" s="118"/>
      <c r="N14" s="91"/>
      <c r="O14" s="118"/>
      <c r="P14" s="91">
        <v>1</v>
      </c>
      <c r="Q14" s="118"/>
      <c r="R14" s="91"/>
      <c r="S14" s="118"/>
      <c r="T14" s="91"/>
      <c r="U14" s="118"/>
      <c r="V14" s="91"/>
      <c r="W14" s="118"/>
      <c r="X14" s="91"/>
      <c r="Y14" s="118"/>
      <c r="Z14" s="91"/>
      <c r="AA14" s="87"/>
    </row>
    <row r="15" spans="1:27" ht="15">
      <c r="A15" s="89" t="s">
        <v>81</v>
      </c>
      <c r="B15" s="91"/>
      <c r="C15" s="118"/>
      <c r="D15" s="91"/>
      <c r="E15" s="118"/>
      <c r="F15" s="91"/>
      <c r="G15" s="118"/>
      <c r="H15" s="91"/>
      <c r="I15" s="118"/>
      <c r="J15" s="91"/>
      <c r="K15" s="118"/>
      <c r="L15" s="91"/>
      <c r="M15" s="118"/>
      <c r="N15" s="91"/>
      <c r="O15" s="118"/>
      <c r="P15" s="91"/>
      <c r="Q15" s="118">
        <v>1</v>
      </c>
      <c r="R15" s="91">
        <v>1</v>
      </c>
      <c r="S15" s="118"/>
      <c r="T15" s="91"/>
      <c r="U15" s="118"/>
      <c r="V15" s="91"/>
      <c r="W15" s="118"/>
      <c r="X15" s="91"/>
      <c r="Y15" s="118"/>
      <c r="Z15" s="91"/>
      <c r="AA15" s="87"/>
    </row>
    <row r="16" spans="1:27" ht="15">
      <c r="A16" s="86" t="s">
        <v>5</v>
      </c>
      <c r="B16" s="91"/>
      <c r="C16" s="118"/>
      <c r="D16" s="91"/>
      <c r="E16" s="118"/>
      <c r="F16" s="91"/>
      <c r="G16" s="118"/>
      <c r="H16" s="91"/>
      <c r="I16" s="118"/>
      <c r="J16" s="91"/>
      <c r="K16" s="118"/>
      <c r="L16" s="91"/>
      <c r="M16" s="118"/>
      <c r="N16" s="91"/>
      <c r="O16" s="118"/>
      <c r="P16" s="91"/>
      <c r="Q16" s="118"/>
      <c r="R16" s="91"/>
      <c r="S16" s="118"/>
      <c r="T16" s="91"/>
      <c r="U16" s="118">
        <v>5</v>
      </c>
      <c r="V16" s="91"/>
      <c r="W16" s="118"/>
      <c r="X16" s="91"/>
      <c r="Y16" s="118">
        <v>10</v>
      </c>
      <c r="Z16" s="91"/>
      <c r="AA16" s="87"/>
    </row>
    <row r="17" spans="1:29" ht="15">
      <c r="A17" s="86" t="s">
        <v>299</v>
      </c>
      <c r="B17" s="91"/>
      <c r="C17" s="118"/>
      <c r="D17" s="91"/>
      <c r="E17" s="118"/>
      <c r="F17" s="91"/>
      <c r="G17" s="118"/>
      <c r="H17" s="91"/>
      <c r="I17" s="118"/>
      <c r="J17" s="91"/>
      <c r="K17" s="118"/>
      <c r="L17" s="91"/>
      <c r="M17" s="118"/>
      <c r="N17" s="91"/>
      <c r="O17" s="118"/>
      <c r="P17" s="91"/>
      <c r="Q17" s="118"/>
      <c r="R17" s="91"/>
      <c r="S17" s="118"/>
      <c r="T17" s="91"/>
      <c r="U17" s="118"/>
      <c r="V17" s="91">
        <v>5</v>
      </c>
      <c r="W17" s="118"/>
      <c r="X17" s="91"/>
      <c r="Y17" s="118"/>
      <c r="Z17" s="91"/>
      <c r="AA17" s="87"/>
    </row>
    <row r="18" spans="1:29" ht="15">
      <c r="A18" s="86" t="s">
        <v>416</v>
      </c>
      <c r="B18" s="91"/>
      <c r="C18" s="118"/>
      <c r="D18" s="91"/>
      <c r="E18" s="118"/>
      <c r="F18" s="91"/>
      <c r="G18" s="118"/>
      <c r="H18" s="91"/>
      <c r="I18" s="118"/>
      <c r="J18" s="91"/>
      <c r="K18" s="118"/>
      <c r="L18" s="91"/>
      <c r="M18" s="118"/>
      <c r="N18" s="91"/>
      <c r="O18" s="118"/>
      <c r="P18" s="91"/>
      <c r="Q18" s="118"/>
      <c r="R18" s="91"/>
      <c r="S18" s="118"/>
      <c r="T18" s="91"/>
      <c r="U18" s="118"/>
      <c r="V18" s="91">
        <v>40</v>
      </c>
      <c r="W18" s="118">
        <v>1</v>
      </c>
      <c r="X18" s="91">
        <v>1</v>
      </c>
      <c r="Y18" s="118"/>
      <c r="Z18" s="91"/>
      <c r="AA18" s="87"/>
    </row>
    <row r="19" spans="1:29" ht="15">
      <c r="A19" s="89" t="s">
        <v>453</v>
      </c>
      <c r="B19" s="91"/>
      <c r="C19" s="118"/>
      <c r="D19" s="91"/>
      <c r="E19" s="118"/>
      <c r="F19" s="91"/>
      <c r="G19" s="118"/>
      <c r="H19" s="91"/>
      <c r="I19" s="118"/>
      <c r="J19" s="91"/>
      <c r="K19" s="118"/>
      <c r="L19" s="91"/>
      <c r="M19" s="118"/>
      <c r="N19" s="91"/>
      <c r="O19" s="118"/>
      <c r="P19" s="91"/>
      <c r="Q19" s="118"/>
      <c r="R19" s="91"/>
      <c r="S19" s="118"/>
      <c r="T19" s="91"/>
      <c r="U19" s="118"/>
      <c r="V19" s="91"/>
      <c r="W19" s="118"/>
      <c r="X19" s="91"/>
      <c r="Y19" s="118"/>
      <c r="Z19" s="91"/>
      <c r="AA19" s="87"/>
    </row>
    <row r="20" spans="1:29" ht="15">
      <c r="A20" s="89" t="s">
        <v>23</v>
      </c>
      <c r="B20" s="91"/>
      <c r="C20" s="118"/>
      <c r="D20" s="91"/>
      <c r="E20" s="118"/>
      <c r="F20" s="91"/>
      <c r="G20" s="118"/>
      <c r="H20" s="91"/>
      <c r="I20" s="118"/>
      <c r="J20" s="91"/>
      <c r="K20" s="118"/>
      <c r="L20" s="91"/>
      <c r="M20" s="118"/>
      <c r="N20" s="91"/>
      <c r="O20" s="118"/>
      <c r="P20" s="91"/>
      <c r="Q20" s="118"/>
      <c r="R20" s="91"/>
      <c r="S20" s="118"/>
      <c r="T20" s="91"/>
      <c r="U20" s="118"/>
      <c r="V20" s="91"/>
      <c r="W20" s="118">
        <v>74</v>
      </c>
      <c r="X20" s="91">
        <v>94</v>
      </c>
      <c r="Y20" s="118">
        <v>45</v>
      </c>
      <c r="Z20" s="91">
        <v>50</v>
      </c>
      <c r="AA20" s="87"/>
    </row>
    <row r="21" spans="1:29" ht="15">
      <c r="A21" s="86" t="s">
        <v>37</v>
      </c>
      <c r="B21" s="91"/>
      <c r="C21" s="118"/>
      <c r="D21" s="91"/>
      <c r="E21" s="118"/>
      <c r="F21" s="91"/>
      <c r="G21" s="118"/>
      <c r="H21" s="91"/>
      <c r="I21" s="118"/>
      <c r="J21" s="91"/>
      <c r="K21" s="118"/>
      <c r="L21" s="91"/>
      <c r="M21" s="118"/>
      <c r="N21" s="91"/>
      <c r="O21" s="118"/>
      <c r="P21" s="91"/>
      <c r="Q21" s="118"/>
      <c r="R21" s="91"/>
      <c r="S21" s="118"/>
      <c r="T21" s="91"/>
      <c r="U21" s="118"/>
      <c r="V21" s="91"/>
      <c r="W21" s="118"/>
      <c r="X21" s="91"/>
      <c r="Y21" s="118"/>
      <c r="Z21" s="91">
        <v>5</v>
      </c>
      <c r="AA21" s="87"/>
    </row>
    <row r="22" spans="1:29" ht="15">
      <c r="A22" s="86"/>
      <c r="B22" s="91"/>
      <c r="C22" s="118"/>
      <c r="D22" s="91"/>
      <c r="E22" s="118"/>
      <c r="F22" s="91"/>
      <c r="G22" s="118"/>
      <c r="H22" s="91"/>
      <c r="I22" s="118"/>
      <c r="J22" s="91"/>
      <c r="K22" s="118"/>
      <c r="L22" s="91"/>
      <c r="M22" s="118"/>
      <c r="N22" s="91"/>
      <c r="O22" s="118"/>
      <c r="P22" s="91"/>
      <c r="Q22" s="118"/>
      <c r="R22" s="91"/>
      <c r="S22" s="118"/>
      <c r="T22" s="91"/>
      <c r="U22" s="118"/>
      <c r="V22" s="91"/>
      <c r="W22" s="118"/>
      <c r="X22" s="91"/>
      <c r="Y22" s="118"/>
      <c r="Z22" s="91"/>
      <c r="AA22" s="87"/>
    </row>
    <row r="23" spans="1:29" ht="15">
      <c r="A23" s="89"/>
      <c r="B23" s="91"/>
      <c r="C23" s="118"/>
      <c r="D23" s="91"/>
      <c r="E23" s="118"/>
      <c r="F23" s="91"/>
      <c r="G23" s="118"/>
      <c r="H23" s="91"/>
      <c r="I23" s="118"/>
      <c r="J23" s="91"/>
      <c r="K23" s="118"/>
      <c r="L23" s="91"/>
      <c r="M23" s="118"/>
      <c r="N23" s="91"/>
      <c r="O23" s="118"/>
      <c r="P23" s="91"/>
      <c r="Q23" s="118"/>
      <c r="R23" s="91"/>
      <c r="S23" s="118"/>
      <c r="T23" s="91"/>
      <c r="U23" s="118"/>
      <c r="V23" s="91"/>
      <c r="W23" s="118"/>
      <c r="X23" s="91"/>
      <c r="Y23" s="118"/>
      <c r="Z23" s="91"/>
      <c r="AA23" s="87"/>
    </row>
    <row r="24" spans="1:29" ht="15">
      <c r="A24" s="86"/>
      <c r="B24" s="91"/>
      <c r="C24" s="118"/>
      <c r="D24" s="91"/>
      <c r="E24" s="118"/>
      <c r="F24" s="91"/>
      <c r="G24" s="118"/>
      <c r="H24" s="91"/>
      <c r="I24" s="118"/>
      <c r="J24" s="91"/>
      <c r="K24" s="118"/>
      <c r="L24" s="91"/>
      <c r="M24" s="118"/>
      <c r="N24" s="91"/>
      <c r="O24" s="118"/>
      <c r="P24" s="91"/>
      <c r="Q24" s="118"/>
      <c r="R24" s="91"/>
      <c r="S24" s="118"/>
      <c r="T24" s="91"/>
      <c r="U24" s="118"/>
      <c r="V24" s="91"/>
      <c r="W24" s="118"/>
      <c r="X24" s="91"/>
      <c r="Y24" s="118"/>
      <c r="Z24" s="91"/>
      <c r="AA24" s="87"/>
    </row>
    <row r="25" spans="1:29" ht="15">
      <c r="A25" s="86"/>
      <c r="B25" s="91"/>
      <c r="C25" s="118"/>
      <c r="D25" s="91"/>
      <c r="E25" s="118"/>
      <c r="F25" s="91"/>
      <c r="G25" s="118"/>
      <c r="H25" s="91"/>
      <c r="I25" s="118"/>
      <c r="J25" s="91"/>
      <c r="K25" s="118"/>
      <c r="L25" s="91"/>
      <c r="M25" s="118"/>
      <c r="N25" s="91"/>
      <c r="O25" s="118"/>
      <c r="P25" s="91"/>
      <c r="Q25" s="118"/>
      <c r="R25" s="91"/>
      <c r="S25" s="118"/>
      <c r="T25" s="91"/>
      <c r="U25" s="118"/>
      <c r="V25" s="91"/>
      <c r="W25" s="118"/>
      <c r="X25" s="91"/>
      <c r="Y25" s="118"/>
      <c r="Z25" s="91"/>
      <c r="AA25" s="87"/>
    </row>
    <row r="26" spans="1:29" ht="15">
      <c r="A26" s="86"/>
      <c r="B26" s="91"/>
      <c r="C26" s="118"/>
      <c r="D26" s="91"/>
      <c r="E26" s="118"/>
      <c r="F26" s="91"/>
      <c r="G26" s="118"/>
      <c r="H26" s="91"/>
      <c r="I26" s="118"/>
      <c r="J26" s="91"/>
      <c r="K26" s="118"/>
      <c r="L26" s="91"/>
      <c r="M26" s="118"/>
      <c r="N26" s="91"/>
      <c r="O26" s="118"/>
      <c r="P26" s="91"/>
      <c r="Q26" s="118"/>
      <c r="R26" s="91"/>
      <c r="S26" s="118"/>
      <c r="T26" s="91"/>
      <c r="U26" s="118"/>
      <c r="V26" s="91"/>
      <c r="W26" s="118"/>
      <c r="X26" s="91"/>
      <c r="Y26" s="118"/>
      <c r="Z26" s="91"/>
      <c r="AA26" s="87"/>
    </row>
    <row r="27" spans="1:29" ht="15">
      <c r="A27" s="91" t="s">
        <v>90</v>
      </c>
      <c r="B27" s="91"/>
      <c r="C27" s="118"/>
      <c r="D27" s="91"/>
      <c r="E27" s="118"/>
      <c r="F27" s="91"/>
      <c r="G27" s="118"/>
      <c r="H27" s="91"/>
      <c r="I27" s="118"/>
      <c r="J27" s="91"/>
      <c r="K27" s="118"/>
      <c r="L27" s="91"/>
      <c r="M27" s="118"/>
      <c r="N27" s="91"/>
      <c r="O27" s="118"/>
      <c r="P27" s="91"/>
      <c r="Q27" s="118"/>
      <c r="R27" s="91"/>
      <c r="S27" s="118"/>
      <c r="T27" s="91"/>
      <c r="U27" s="118"/>
      <c r="V27" s="91"/>
      <c r="W27" s="118"/>
      <c r="X27" s="91"/>
      <c r="Y27" s="118"/>
      <c r="Z27" s="91"/>
      <c r="AA27" s="87"/>
    </row>
    <row r="28" spans="1:29" ht="15">
      <c r="A28" s="91" t="s">
        <v>67</v>
      </c>
      <c r="B28" s="91"/>
      <c r="C28" s="118"/>
      <c r="D28" s="91"/>
      <c r="E28" s="118"/>
      <c r="F28" s="91"/>
      <c r="G28" s="118"/>
      <c r="H28" s="91"/>
      <c r="I28" s="118"/>
      <c r="J28" s="91"/>
      <c r="K28" s="118"/>
      <c r="L28" s="91"/>
      <c r="M28" s="118"/>
      <c r="N28" s="91"/>
      <c r="O28" s="118"/>
      <c r="P28" s="91"/>
      <c r="Q28" s="118"/>
      <c r="R28" s="91"/>
      <c r="S28" s="118"/>
      <c r="T28" s="91"/>
      <c r="U28" s="118"/>
      <c r="V28" s="91"/>
      <c r="W28" s="118"/>
      <c r="X28" s="91"/>
      <c r="Y28" s="118"/>
      <c r="Z28" s="91"/>
      <c r="AA28" s="87"/>
    </row>
    <row r="29" spans="1:29" ht="15">
      <c r="A29" s="91" t="s">
        <v>50</v>
      </c>
      <c r="B29" s="91"/>
      <c r="C29" s="118"/>
      <c r="D29" s="91"/>
      <c r="E29" s="118"/>
      <c r="F29" s="91"/>
      <c r="G29" s="118"/>
      <c r="H29" s="91"/>
      <c r="I29" s="118"/>
      <c r="J29" s="91"/>
      <c r="K29" s="118"/>
      <c r="L29" s="91"/>
      <c r="M29" s="118"/>
      <c r="N29" s="91"/>
      <c r="O29" s="118"/>
      <c r="P29" s="91"/>
      <c r="Q29" s="118"/>
      <c r="R29" s="91"/>
      <c r="S29" s="118"/>
      <c r="T29" s="91"/>
      <c r="U29" s="118"/>
      <c r="V29" s="91"/>
      <c r="W29" s="118"/>
      <c r="X29" s="91"/>
      <c r="Y29" s="118"/>
      <c r="Z29" s="91"/>
      <c r="AA29" s="87"/>
    </row>
    <row r="30" spans="1:29" ht="15">
      <c r="A30" s="91" t="s">
        <v>270</v>
      </c>
      <c r="B30" s="91"/>
      <c r="C30" s="118"/>
      <c r="D30" s="91"/>
      <c r="E30" s="118"/>
      <c r="F30" s="91"/>
      <c r="G30" s="118"/>
      <c r="H30" s="91"/>
      <c r="I30" s="118"/>
      <c r="J30" s="91"/>
      <c r="K30" s="118"/>
      <c r="L30" s="91"/>
      <c r="M30" s="118"/>
      <c r="N30" s="91"/>
      <c r="O30" s="118"/>
      <c r="P30" s="91"/>
      <c r="Q30" s="118"/>
      <c r="R30" s="91"/>
      <c r="S30" s="118"/>
      <c r="T30" s="91"/>
      <c r="U30" s="118"/>
      <c r="V30" s="91">
        <v>10</v>
      </c>
      <c r="W30" s="118"/>
      <c r="X30" s="91"/>
      <c r="Y30" s="118"/>
      <c r="Z30" s="91"/>
      <c r="AA30" s="87"/>
    </row>
    <row r="31" spans="1:29" ht="15">
      <c r="A31" s="92" t="s">
        <v>49</v>
      </c>
      <c r="B31" s="91"/>
      <c r="C31" s="118"/>
      <c r="D31" s="91"/>
      <c r="E31" s="118"/>
      <c r="F31" s="91"/>
      <c r="G31" s="118"/>
      <c r="H31" s="91"/>
      <c r="I31" s="118"/>
      <c r="J31" s="91"/>
      <c r="K31" s="118"/>
      <c r="L31" s="91"/>
      <c r="M31" s="118"/>
      <c r="N31" s="91"/>
      <c r="O31" s="118"/>
      <c r="P31" s="91"/>
      <c r="Q31" s="118"/>
      <c r="R31" s="91"/>
      <c r="S31" s="118"/>
      <c r="T31" s="91"/>
      <c r="U31" s="118"/>
      <c r="V31" s="91"/>
      <c r="W31" s="118"/>
      <c r="X31" s="91">
        <v>5</v>
      </c>
      <c r="Y31" s="118">
        <v>5</v>
      </c>
      <c r="Z31" s="91"/>
      <c r="AA31" s="87"/>
    </row>
    <row r="32" spans="1:29" ht="15">
      <c r="A32" s="93"/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t="s">
        <v>242</v>
      </c>
      <c r="AC32" t="s">
        <v>139</v>
      </c>
    </row>
    <row r="33" spans="1:29" ht="15">
      <c r="A33" s="76" t="s">
        <v>96</v>
      </c>
      <c r="B33" s="76">
        <f>SUM(B5:B21)</f>
        <v>101</v>
      </c>
      <c r="C33" s="76">
        <f t="shared" ref="C33:Z33" si="0">SUM(C5:C21)</f>
        <v>100</v>
      </c>
      <c r="D33" s="76">
        <f t="shared" si="0"/>
        <v>100</v>
      </c>
      <c r="E33" s="76">
        <f t="shared" si="0"/>
        <v>100</v>
      </c>
      <c r="F33" s="76">
        <f t="shared" si="0"/>
        <v>100</v>
      </c>
      <c r="G33" s="76">
        <f t="shared" si="0"/>
        <v>100</v>
      </c>
      <c r="H33" s="76">
        <f t="shared" si="0"/>
        <v>100</v>
      </c>
      <c r="I33" s="76">
        <f t="shared" si="0"/>
        <v>100</v>
      </c>
      <c r="J33" s="76">
        <f t="shared" si="0"/>
        <v>100</v>
      </c>
      <c r="K33" s="76">
        <f t="shared" si="0"/>
        <v>100</v>
      </c>
      <c r="L33" s="76">
        <f t="shared" si="0"/>
        <v>120</v>
      </c>
      <c r="M33" s="76">
        <f t="shared" si="0"/>
        <v>100</v>
      </c>
      <c r="N33" s="76">
        <f t="shared" si="0"/>
        <v>100</v>
      </c>
      <c r="O33" s="76">
        <f t="shared" si="0"/>
        <v>100</v>
      </c>
      <c r="P33" s="76">
        <f t="shared" si="0"/>
        <v>100</v>
      </c>
      <c r="Q33" s="76">
        <f t="shared" si="0"/>
        <v>100</v>
      </c>
      <c r="R33" s="76">
        <f t="shared" si="0"/>
        <v>101</v>
      </c>
      <c r="S33" s="76">
        <f t="shared" si="0"/>
        <v>100</v>
      </c>
      <c r="T33" s="76">
        <f t="shared" si="0"/>
        <v>100</v>
      </c>
      <c r="U33" s="76">
        <f t="shared" si="0"/>
        <v>100</v>
      </c>
      <c r="V33" s="76">
        <f t="shared" si="0"/>
        <v>90</v>
      </c>
      <c r="W33" s="76">
        <f t="shared" si="0"/>
        <v>100</v>
      </c>
      <c r="X33" s="76">
        <f t="shared" si="0"/>
        <v>95</v>
      </c>
      <c r="Y33" s="76">
        <f t="shared" si="0"/>
        <v>95</v>
      </c>
      <c r="Z33" s="76">
        <f t="shared" si="0"/>
        <v>100</v>
      </c>
      <c r="AA33" s="76"/>
      <c r="AB33" s="76">
        <f>AVERAGE(B33:Z33)</f>
        <v>100.08</v>
      </c>
      <c r="AC33">
        <f>STDEV(B33:Z33)/5</f>
        <v>0.95902728497855205</v>
      </c>
    </row>
    <row r="34" spans="1:29" ht="15">
      <c r="A34" s="76" t="s">
        <v>97</v>
      </c>
      <c r="B34" s="76">
        <f>SUM(B8,B11,B13:B14,B16:B18,B21)</f>
        <v>3</v>
      </c>
      <c r="C34" s="76">
        <f t="shared" ref="C34:Z34" si="1">SUM(C8,C11,C13:C14,C16:C18,C21)</f>
        <v>0</v>
      </c>
      <c r="D34" s="76">
        <f t="shared" si="1"/>
        <v>10</v>
      </c>
      <c r="E34" s="76">
        <f t="shared" si="1"/>
        <v>20</v>
      </c>
      <c r="F34" s="76">
        <f t="shared" si="1"/>
        <v>0</v>
      </c>
      <c r="G34" s="76">
        <f t="shared" si="1"/>
        <v>11</v>
      </c>
      <c r="H34" s="76">
        <f t="shared" si="1"/>
        <v>0</v>
      </c>
      <c r="I34" s="76">
        <f t="shared" si="1"/>
        <v>0</v>
      </c>
      <c r="J34" s="76">
        <f t="shared" si="1"/>
        <v>0</v>
      </c>
      <c r="K34" s="76">
        <f t="shared" si="1"/>
        <v>52</v>
      </c>
      <c r="L34" s="76">
        <f t="shared" si="1"/>
        <v>20</v>
      </c>
      <c r="M34" s="76">
        <f t="shared" si="1"/>
        <v>5</v>
      </c>
      <c r="N34" s="76">
        <f t="shared" si="1"/>
        <v>20</v>
      </c>
      <c r="O34" s="76">
        <f t="shared" si="1"/>
        <v>0</v>
      </c>
      <c r="P34" s="76">
        <f t="shared" si="1"/>
        <v>11</v>
      </c>
      <c r="Q34" s="76">
        <f t="shared" si="1"/>
        <v>10</v>
      </c>
      <c r="R34" s="76">
        <f t="shared" si="1"/>
        <v>30</v>
      </c>
      <c r="S34" s="76">
        <f t="shared" si="1"/>
        <v>50</v>
      </c>
      <c r="T34" s="76">
        <f t="shared" si="1"/>
        <v>55</v>
      </c>
      <c r="U34" s="76">
        <f t="shared" si="1"/>
        <v>10</v>
      </c>
      <c r="V34" s="76">
        <f t="shared" si="1"/>
        <v>45</v>
      </c>
      <c r="W34" s="76">
        <f t="shared" si="1"/>
        <v>26</v>
      </c>
      <c r="X34" s="76">
        <f t="shared" si="1"/>
        <v>1</v>
      </c>
      <c r="Y34" s="76">
        <f t="shared" si="1"/>
        <v>50</v>
      </c>
      <c r="Z34" s="76">
        <f t="shared" si="1"/>
        <v>30</v>
      </c>
      <c r="AA34" s="76"/>
      <c r="AB34" s="76">
        <f>AVERAGE(B34:Z34)</f>
        <v>18.36</v>
      </c>
      <c r="AC34">
        <f>STDEV(B34:Z34)/5</f>
        <v>3.7814811912794171</v>
      </c>
    </row>
    <row r="35" spans="1:29" ht="15">
      <c r="A35" s="76" t="s">
        <v>98</v>
      </c>
      <c r="B35" s="76">
        <f>SUM(B5:B7,B9:B10,B12,B15,B19:B20)</f>
        <v>98</v>
      </c>
      <c r="C35" s="76">
        <f t="shared" ref="C35:Z35" si="2">SUM(C5:C7,C9:C10,C12,C15,C19:C20)</f>
        <v>100</v>
      </c>
      <c r="D35" s="76">
        <f t="shared" si="2"/>
        <v>90</v>
      </c>
      <c r="E35" s="76">
        <f t="shared" si="2"/>
        <v>80</v>
      </c>
      <c r="F35" s="76">
        <f t="shared" si="2"/>
        <v>100</v>
      </c>
      <c r="G35" s="76">
        <f t="shared" si="2"/>
        <v>89</v>
      </c>
      <c r="H35" s="76">
        <f t="shared" si="2"/>
        <v>100</v>
      </c>
      <c r="I35" s="76">
        <f t="shared" si="2"/>
        <v>100</v>
      </c>
      <c r="J35" s="76">
        <f t="shared" si="2"/>
        <v>100</v>
      </c>
      <c r="K35" s="76">
        <f t="shared" si="2"/>
        <v>48</v>
      </c>
      <c r="L35" s="76">
        <f t="shared" si="2"/>
        <v>100</v>
      </c>
      <c r="M35" s="76">
        <f t="shared" si="2"/>
        <v>95</v>
      </c>
      <c r="N35" s="76">
        <f t="shared" si="2"/>
        <v>80</v>
      </c>
      <c r="O35" s="76">
        <f t="shared" si="2"/>
        <v>100</v>
      </c>
      <c r="P35" s="76">
        <f t="shared" si="2"/>
        <v>89</v>
      </c>
      <c r="Q35" s="76">
        <f t="shared" si="2"/>
        <v>90</v>
      </c>
      <c r="R35" s="76">
        <f t="shared" si="2"/>
        <v>71</v>
      </c>
      <c r="S35" s="76">
        <f t="shared" si="2"/>
        <v>50</v>
      </c>
      <c r="T35" s="76">
        <f t="shared" si="2"/>
        <v>45</v>
      </c>
      <c r="U35" s="76">
        <f t="shared" si="2"/>
        <v>90</v>
      </c>
      <c r="V35" s="76">
        <f t="shared" si="2"/>
        <v>45</v>
      </c>
      <c r="W35" s="76">
        <f t="shared" si="2"/>
        <v>74</v>
      </c>
      <c r="X35" s="76">
        <f t="shared" si="2"/>
        <v>94</v>
      </c>
      <c r="Y35" s="76">
        <f t="shared" si="2"/>
        <v>45</v>
      </c>
      <c r="Z35" s="76">
        <f t="shared" si="2"/>
        <v>70</v>
      </c>
      <c r="AA35" s="76"/>
      <c r="AB35" s="76">
        <f>AVERAGE(B35:Z35)</f>
        <v>81.72</v>
      </c>
      <c r="AC35">
        <f>STDEV(B35:Z35)/5</f>
        <v>4.0309304136886324</v>
      </c>
    </row>
    <row r="36" spans="1:29" ht="15">
      <c r="A36" s="76" t="s">
        <v>99</v>
      </c>
      <c r="B36" s="76">
        <f>SUM(B27:B31)</f>
        <v>0</v>
      </c>
      <c r="C36" s="76">
        <f t="shared" ref="C36:Z36" si="3">SUM(C27:C31)</f>
        <v>0</v>
      </c>
      <c r="D36" s="76">
        <f t="shared" si="3"/>
        <v>0</v>
      </c>
      <c r="E36" s="76">
        <f t="shared" si="3"/>
        <v>0</v>
      </c>
      <c r="F36" s="76">
        <f t="shared" si="3"/>
        <v>0</v>
      </c>
      <c r="G36" s="76">
        <f t="shared" si="3"/>
        <v>0</v>
      </c>
      <c r="H36" s="76">
        <f t="shared" si="3"/>
        <v>0</v>
      </c>
      <c r="I36" s="76">
        <f t="shared" si="3"/>
        <v>0</v>
      </c>
      <c r="J36" s="76">
        <f t="shared" si="3"/>
        <v>0</v>
      </c>
      <c r="K36" s="76">
        <f t="shared" si="3"/>
        <v>0</v>
      </c>
      <c r="L36" s="76">
        <f t="shared" si="3"/>
        <v>0</v>
      </c>
      <c r="M36" s="76">
        <f t="shared" si="3"/>
        <v>0</v>
      </c>
      <c r="N36" s="76">
        <f t="shared" si="3"/>
        <v>0</v>
      </c>
      <c r="O36" s="76">
        <f t="shared" si="3"/>
        <v>0</v>
      </c>
      <c r="P36" s="76">
        <f t="shared" si="3"/>
        <v>0</v>
      </c>
      <c r="Q36" s="76">
        <f t="shared" si="3"/>
        <v>0</v>
      </c>
      <c r="R36" s="76">
        <f t="shared" si="3"/>
        <v>0</v>
      </c>
      <c r="S36" s="76">
        <f t="shared" si="3"/>
        <v>0</v>
      </c>
      <c r="T36" s="76">
        <f t="shared" si="3"/>
        <v>0</v>
      </c>
      <c r="U36" s="76">
        <f t="shared" si="3"/>
        <v>0</v>
      </c>
      <c r="V36" s="76">
        <f t="shared" si="3"/>
        <v>10</v>
      </c>
      <c r="W36" s="76">
        <f t="shared" si="3"/>
        <v>0</v>
      </c>
      <c r="X36" s="76">
        <f t="shared" si="3"/>
        <v>5</v>
      </c>
      <c r="Y36" s="76">
        <f t="shared" si="3"/>
        <v>5</v>
      </c>
      <c r="Z36" s="76">
        <f t="shared" si="3"/>
        <v>0</v>
      </c>
      <c r="AA36" s="76"/>
      <c r="AB36" s="76">
        <f>AVERAGE(B36:Z36)</f>
        <v>0.8</v>
      </c>
      <c r="AC36">
        <f>STDEV(B36:Z36)/5</f>
        <v>0.4725815626252608</v>
      </c>
    </row>
    <row r="37" spans="1:29" ht="15">
      <c r="A37" s="76" t="s">
        <v>243</v>
      </c>
      <c r="AA37" s="76"/>
      <c r="AB37" s="76"/>
    </row>
  </sheetData>
  <mergeCells count="7">
    <mergeCell ref="B1:S1"/>
    <mergeCell ref="B2:D2"/>
    <mergeCell ref="E2:G2"/>
    <mergeCell ref="H2:J2"/>
    <mergeCell ref="K2:M2"/>
    <mergeCell ref="N2:P2"/>
    <mergeCell ref="Q2:S2"/>
  </mergeCells>
  <dataValidations count="1">
    <dataValidation type="list" allowBlank="1" sqref="A5:A26" xr:uid="{6CABCFD2-6DF1-6142-9EA2-F72250D1544B}">
      <formula1>#REF!</formula1>
    </dataValidation>
  </dataValidations>
  <pageMargins left="0.7" right="0.7" top="0.75" bottom="0.75" header="0.3" footer="0.3"/>
</worksheet>
</file>

<file path=xl/worksheets/sheet1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1BDB8-B10E-674F-9CA2-D6E602F5F1BB}">
  <dimension ref="A1:AD44"/>
  <sheetViews>
    <sheetView workbookViewId="0">
      <selection activeCell="A30" activeCellId="5" sqref="AD29 A10:XFD10 A19:XFD19 A23:XFD23 A27:XFD28 A30:XFD30"/>
    </sheetView>
  </sheetViews>
  <sheetFormatPr baseColWidth="10" defaultColWidth="15.1640625" defaultRowHeight="15"/>
  <cols>
    <col min="1" max="1" width="27.5" style="76" customWidth="1"/>
    <col min="2" max="27" width="7.5" style="76" customWidth="1"/>
    <col min="28" max="16384" width="15.1640625" style="76"/>
  </cols>
  <sheetData>
    <row r="1" spans="1:28" ht="18" customHeight="1">
      <c r="A1" s="73" t="s">
        <v>253</v>
      </c>
      <c r="B1" s="188" t="s">
        <v>254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75"/>
      <c r="U1" s="75"/>
      <c r="V1" s="75"/>
      <c r="W1" s="75"/>
      <c r="X1" s="75"/>
      <c r="Y1" s="75"/>
      <c r="Z1" s="75"/>
      <c r="AA1" s="75"/>
    </row>
    <row r="2" spans="1:28" ht="12.75" customHeight="1">
      <c r="A2" s="77"/>
      <c r="B2" s="190" t="s">
        <v>454</v>
      </c>
      <c r="C2" s="191"/>
      <c r="D2" s="192"/>
      <c r="E2" s="193" t="s">
        <v>442</v>
      </c>
      <c r="F2" s="191"/>
      <c r="G2" s="192"/>
      <c r="H2" s="194" t="s">
        <v>257</v>
      </c>
      <c r="I2" s="191"/>
      <c r="J2" s="192"/>
      <c r="K2" s="194" t="s">
        <v>407</v>
      </c>
      <c r="L2" s="191"/>
      <c r="M2" s="192"/>
      <c r="N2" s="195" t="s">
        <v>455</v>
      </c>
      <c r="O2" s="191"/>
      <c r="P2" s="192"/>
      <c r="Q2" s="195" t="s">
        <v>456</v>
      </c>
      <c r="R2" s="191"/>
      <c r="S2" s="192"/>
      <c r="T2" s="77"/>
      <c r="U2" s="77"/>
      <c r="V2" s="77"/>
      <c r="W2" s="77"/>
      <c r="X2" s="77"/>
      <c r="Y2" s="77"/>
      <c r="Z2" s="77"/>
      <c r="AA2" s="77"/>
    </row>
    <row r="3" spans="1:28" ht="12.75" customHeight="1">
      <c r="A3" s="79"/>
      <c r="B3" s="113"/>
      <c r="C3" s="113"/>
      <c r="D3" s="113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5"/>
      <c r="U3" s="115"/>
      <c r="V3" s="115"/>
      <c r="W3" s="115"/>
      <c r="X3" s="115"/>
      <c r="Y3" s="115"/>
      <c r="Z3" s="115"/>
      <c r="AA3" s="77"/>
    </row>
    <row r="4" spans="1:28" ht="12.75" customHeight="1">
      <c r="A4" s="83" t="s">
        <v>261</v>
      </c>
      <c r="B4" s="84">
        <v>0</v>
      </c>
      <c r="C4" s="85">
        <v>3</v>
      </c>
      <c r="D4" s="84">
        <v>6</v>
      </c>
      <c r="E4" s="85">
        <v>9</v>
      </c>
      <c r="F4" s="84">
        <v>12</v>
      </c>
      <c r="G4" s="85">
        <v>15</v>
      </c>
      <c r="H4" s="84">
        <v>18</v>
      </c>
      <c r="I4" s="85">
        <v>21</v>
      </c>
      <c r="J4" s="84">
        <v>24</v>
      </c>
      <c r="K4" s="85">
        <v>27</v>
      </c>
      <c r="L4" s="84">
        <v>30</v>
      </c>
      <c r="M4" s="85">
        <v>33</v>
      </c>
      <c r="N4" s="84">
        <v>36</v>
      </c>
      <c r="O4" s="85">
        <v>39</v>
      </c>
      <c r="P4" s="84">
        <v>42</v>
      </c>
      <c r="Q4" s="85">
        <v>45</v>
      </c>
      <c r="R4" s="84">
        <v>48</v>
      </c>
      <c r="S4" s="85">
        <v>51</v>
      </c>
      <c r="T4" s="84">
        <v>54</v>
      </c>
      <c r="U4" s="85">
        <v>57</v>
      </c>
      <c r="V4" s="84">
        <v>60</v>
      </c>
      <c r="W4" s="85">
        <v>63</v>
      </c>
      <c r="X4" s="84">
        <v>66</v>
      </c>
      <c r="Y4" s="85">
        <v>69</v>
      </c>
      <c r="Z4" s="84">
        <v>72</v>
      </c>
      <c r="AA4" s="84" t="s">
        <v>1</v>
      </c>
    </row>
    <row r="5" spans="1:28" ht="11.25" customHeight="1">
      <c r="A5" s="149" t="s">
        <v>282</v>
      </c>
      <c r="B5" s="87">
        <v>80</v>
      </c>
      <c r="C5" s="88">
        <v>75</v>
      </c>
      <c r="D5" s="87"/>
      <c r="E5" s="88"/>
      <c r="F5" s="87"/>
      <c r="G5" s="88"/>
      <c r="H5" s="87"/>
      <c r="I5" s="88"/>
      <c r="J5" s="87">
        <v>1</v>
      </c>
      <c r="K5" s="88"/>
      <c r="L5" s="87"/>
      <c r="M5" s="88">
        <v>5</v>
      </c>
      <c r="N5" s="87"/>
      <c r="O5" s="88"/>
      <c r="P5" s="87">
        <v>1</v>
      </c>
      <c r="Q5" s="88">
        <v>25</v>
      </c>
      <c r="R5" s="87"/>
      <c r="S5" s="88">
        <v>15</v>
      </c>
      <c r="T5" s="87"/>
      <c r="U5" s="88"/>
      <c r="V5" s="87"/>
      <c r="W5" s="88">
        <v>20</v>
      </c>
      <c r="X5" s="87">
        <v>75</v>
      </c>
      <c r="Y5" s="88"/>
      <c r="Z5" s="87"/>
      <c r="AA5" s="87"/>
      <c r="AB5" s="154">
        <f>SUM(B5:Z5)/25</f>
        <v>11.88</v>
      </c>
    </row>
    <row r="6" spans="1:28" ht="12.75" customHeight="1">
      <c r="A6" s="86" t="s">
        <v>309</v>
      </c>
      <c r="B6" s="87">
        <v>3</v>
      </c>
      <c r="C6" s="118"/>
      <c r="D6" s="91">
        <v>2</v>
      </c>
      <c r="E6" s="118">
        <v>5</v>
      </c>
      <c r="F6" s="91">
        <v>2</v>
      </c>
      <c r="G6" s="118">
        <v>5</v>
      </c>
      <c r="H6" s="91">
        <v>20</v>
      </c>
      <c r="I6" s="118"/>
      <c r="J6" s="91">
        <v>1</v>
      </c>
      <c r="K6" s="118">
        <v>2</v>
      </c>
      <c r="L6" s="91">
        <v>1</v>
      </c>
      <c r="M6" s="118"/>
      <c r="N6" s="91"/>
      <c r="O6" s="118"/>
      <c r="P6" s="91"/>
      <c r="Q6" s="118"/>
      <c r="R6" s="91"/>
      <c r="S6" s="118"/>
      <c r="T6" s="91"/>
      <c r="U6" s="118"/>
      <c r="V6" s="91"/>
      <c r="W6" s="118"/>
      <c r="X6" s="91"/>
      <c r="Y6" s="118"/>
      <c r="Z6" s="91"/>
      <c r="AA6" s="87"/>
      <c r="AB6" s="154">
        <f t="shared" ref="AB6:AB39" si="0">SUM(B6:Z6)/25</f>
        <v>1.64</v>
      </c>
    </row>
    <row r="7" spans="1:28" ht="12.75" customHeight="1">
      <c r="A7" s="86" t="s">
        <v>457</v>
      </c>
      <c r="B7" s="87">
        <v>2</v>
      </c>
      <c r="C7" s="118">
        <v>5</v>
      </c>
      <c r="D7" s="91"/>
      <c r="E7" s="118"/>
      <c r="F7" s="91"/>
      <c r="G7" s="118"/>
      <c r="H7" s="91"/>
      <c r="I7" s="118"/>
      <c r="J7" s="91"/>
      <c r="K7" s="118"/>
      <c r="L7" s="91"/>
      <c r="M7" s="118"/>
      <c r="N7" s="91"/>
      <c r="O7" s="118"/>
      <c r="P7" s="91"/>
      <c r="Q7" s="118"/>
      <c r="R7" s="91"/>
      <c r="S7" s="118"/>
      <c r="T7" s="91"/>
      <c r="U7" s="118"/>
      <c r="V7" s="91"/>
      <c r="W7" s="118"/>
      <c r="X7" s="91"/>
      <c r="Y7" s="118"/>
      <c r="Z7" s="91"/>
      <c r="AA7" s="87"/>
      <c r="AB7" s="154">
        <f t="shared" si="0"/>
        <v>0.28000000000000003</v>
      </c>
    </row>
    <row r="8" spans="1:28" ht="12.75" customHeight="1">
      <c r="A8" s="86" t="s">
        <v>87</v>
      </c>
      <c r="B8" s="87"/>
      <c r="C8" s="118"/>
      <c r="D8" s="91">
        <v>10</v>
      </c>
      <c r="E8" s="118"/>
      <c r="F8" s="91"/>
      <c r="G8" s="118"/>
      <c r="H8" s="91"/>
      <c r="I8" s="118"/>
      <c r="J8" s="91"/>
      <c r="K8" s="118"/>
      <c r="L8" s="91"/>
      <c r="M8" s="118"/>
      <c r="N8" s="91"/>
      <c r="O8" s="118"/>
      <c r="P8" s="91"/>
      <c r="Q8" s="118"/>
      <c r="R8" s="91"/>
      <c r="S8" s="118"/>
      <c r="T8" s="91"/>
      <c r="U8" s="118"/>
      <c r="V8" s="91"/>
      <c r="W8" s="118"/>
      <c r="X8" s="91"/>
      <c r="Y8" s="118"/>
      <c r="Z8" s="91"/>
      <c r="AA8" s="87"/>
      <c r="AB8" s="154">
        <f t="shared" si="0"/>
        <v>0.4</v>
      </c>
    </row>
    <row r="9" spans="1:28" ht="12.75" customHeight="1">
      <c r="A9" s="86" t="s">
        <v>283</v>
      </c>
      <c r="B9" s="87"/>
      <c r="C9" s="118"/>
      <c r="D9" s="91">
        <v>5</v>
      </c>
      <c r="E9" s="118">
        <v>5</v>
      </c>
      <c r="F9" s="91">
        <v>10</v>
      </c>
      <c r="G9" s="118"/>
      <c r="H9" s="91"/>
      <c r="I9" s="118"/>
      <c r="J9" s="91"/>
      <c r="K9" s="118"/>
      <c r="L9" s="91"/>
      <c r="M9" s="118"/>
      <c r="N9" s="91"/>
      <c r="O9" s="118"/>
      <c r="P9" s="91"/>
      <c r="Q9" s="118"/>
      <c r="R9" s="91"/>
      <c r="S9" s="118"/>
      <c r="T9" s="91"/>
      <c r="U9" s="118"/>
      <c r="V9" s="91"/>
      <c r="W9" s="118"/>
      <c r="X9" s="91"/>
      <c r="Y9" s="118"/>
      <c r="Z9" s="91"/>
      <c r="AA9" s="87"/>
      <c r="AB9" s="154">
        <f t="shared" si="0"/>
        <v>0.8</v>
      </c>
    </row>
    <row r="10" spans="1:28" s="116" customFormat="1" ht="12.75" customHeight="1">
      <c r="A10" s="89" t="s">
        <v>4</v>
      </c>
      <c r="B10" s="166"/>
      <c r="C10" s="167"/>
      <c r="D10" s="168">
        <v>1</v>
      </c>
      <c r="E10" s="167">
        <v>1</v>
      </c>
      <c r="F10" s="168">
        <v>2</v>
      </c>
      <c r="G10" s="167">
        <v>2</v>
      </c>
      <c r="H10" s="168">
        <v>5</v>
      </c>
      <c r="I10" s="167">
        <v>20</v>
      </c>
      <c r="J10" s="168">
        <v>1</v>
      </c>
      <c r="K10" s="167">
        <v>1</v>
      </c>
      <c r="L10" s="168"/>
      <c r="M10" s="167">
        <v>1</v>
      </c>
      <c r="N10" s="168"/>
      <c r="O10" s="167"/>
      <c r="P10" s="168"/>
      <c r="Q10" s="167"/>
      <c r="R10" s="168">
        <v>10</v>
      </c>
      <c r="S10" s="167"/>
      <c r="T10" s="168"/>
      <c r="U10" s="167"/>
      <c r="V10" s="168"/>
      <c r="W10" s="167">
        <v>2</v>
      </c>
      <c r="X10" s="168"/>
      <c r="Y10" s="167">
        <v>3</v>
      </c>
      <c r="Z10" s="168"/>
      <c r="AA10" s="166"/>
      <c r="AB10" s="116">
        <f t="shared" si="0"/>
        <v>1.96</v>
      </c>
    </row>
    <row r="11" spans="1:28" ht="12.75" customHeight="1">
      <c r="A11" s="86" t="s">
        <v>42</v>
      </c>
      <c r="B11" s="91"/>
      <c r="C11" s="118"/>
      <c r="D11" s="91"/>
      <c r="E11" s="118">
        <v>4</v>
      </c>
      <c r="F11" s="91"/>
      <c r="G11" s="118"/>
      <c r="H11" s="91"/>
      <c r="I11" s="118"/>
      <c r="J11" s="91"/>
      <c r="K11" s="118"/>
      <c r="L11" s="91"/>
      <c r="M11" s="118"/>
      <c r="N11" s="91"/>
      <c r="O11" s="118"/>
      <c r="P11" s="91"/>
      <c r="Q11" s="118"/>
      <c r="R11" s="91"/>
      <c r="S11" s="118"/>
      <c r="T11" s="91"/>
      <c r="U11" s="118"/>
      <c r="V11" s="91"/>
      <c r="W11" s="118"/>
      <c r="X11" s="91"/>
      <c r="Y11" s="118"/>
      <c r="Z11" s="91"/>
      <c r="AA11" s="87"/>
      <c r="AB11" s="154">
        <f t="shared" si="0"/>
        <v>0.16</v>
      </c>
    </row>
    <row r="12" spans="1:28" ht="12.75" customHeight="1">
      <c r="A12" s="86" t="s">
        <v>266</v>
      </c>
      <c r="B12" s="91"/>
      <c r="C12" s="118"/>
      <c r="D12" s="91"/>
      <c r="E12" s="118"/>
      <c r="F12" s="91">
        <v>15</v>
      </c>
      <c r="G12" s="118"/>
      <c r="H12" s="91">
        <v>30</v>
      </c>
      <c r="I12" s="118">
        <v>20</v>
      </c>
      <c r="J12" s="91"/>
      <c r="K12" s="118">
        <v>5</v>
      </c>
      <c r="L12" s="91">
        <v>2</v>
      </c>
      <c r="M12" s="118">
        <v>10</v>
      </c>
      <c r="N12" s="91"/>
      <c r="O12" s="118">
        <v>5</v>
      </c>
      <c r="P12" s="91">
        <v>30</v>
      </c>
      <c r="Q12" s="118">
        <v>20</v>
      </c>
      <c r="R12" s="91">
        <v>80</v>
      </c>
      <c r="S12" s="118">
        <v>5</v>
      </c>
      <c r="T12" s="91"/>
      <c r="U12" s="118"/>
      <c r="V12" s="91"/>
      <c r="W12" s="118">
        <v>30</v>
      </c>
      <c r="X12" s="91">
        <v>30</v>
      </c>
      <c r="Y12" s="118">
        <v>45</v>
      </c>
      <c r="Z12" s="91"/>
      <c r="AA12" s="87"/>
      <c r="AB12" s="154">
        <f t="shared" si="0"/>
        <v>13.08</v>
      </c>
    </row>
    <row r="13" spans="1:28" ht="12.75" customHeight="1">
      <c r="A13" s="86" t="s">
        <v>46</v>
      </c>
      <c r="B13" s="91"/>
      <c r="C13" s="118"/>
      <c r="D13" s="91"/>
      <c r="E13" s="118"/>
      <c r="F13" s="91">
        <v>5</v>
      </c>
      <c r="G13" s="118">
        <v>2</v>
      </c>
      <c r="H13" s="91"/>
      <c r="I13" s="118"/>
      <c r="J13" s="91"/>
      <c r="K13" s="118">
        <v>2</v>
      </c>
      <c r="L13" s="91">
        <v>1</v>
      </c>
      <c r="M13" s="118">
        <v>2</v>
      </c>
      <c r="N13" s="91"/>
      <c r="O13" s="118"/>
      <c r="P13" s="91"/>
      <c r="Q13" s="118">
        <v>2</v>
      </c>
      <c r="R13" s="91"/>
      <c r="S13" s="118"/>
      <c r="T13" s="91"/>
      <c r="U13" s="118">
        <v>1</v>
      </c>
      <c r="V13" s="91"/>
      <c r="W13" s="118"/>
      <c r="X13" s="91">
        <v>1</v>
      </c>
      <c r="Y13" s="118"/>
      <c r="Z13" s="91"/>
      <c r="AA13" s="87"/>
      <c r="AB13" s="154">
        <f t="shared" si="0"/>
        <v>0.64</v>
      </c>
    </row>
    <row r="14" spans="1:28" ht="12.75" customHeight="1">
      <c r="A14" s="86" t="s">
        <v>38</v>
      </c>
      <c r="B14" s="91"/>
      <c r="C14" s="118"/>
      <c r="D14" s="91"/>
      <c r="E14" s="118"/>
      <c r="F14" s="91">
        <v>45</v>
      </c>
      <c r="G14" s="118">
        <v>30</v>
      </c>
      <c r="H14" s="91">
        <v>40</v>
      </c>
      <c r="I14" s="118">
        <v>40</v>
      </c>
      <c r="J14" s="91">
        <v>20</v>
      </c>
      <c r="K14" s="118">
        <v>30</v>
      </c>
      <c r="L14" s="91">
        <v>75</v>
      </c>
      <c r="M14" s="118">
        <v>40</v>
      </c>
      <c r="N14" s="91">
        <v>25</v>
      </c>
      <c r="O14" s="118">
        <v>60</v>
      </c>
      <c r="P14" s="91">
        <v>20</v>
      </c>
      <c r="Q14" s="118">
        <v>15</v>
      </c>
      <c r="R14" s="91">
        <v>20</v>
      </c>
      <c r="S14" s="118"/>
      <c r="T14" s="91"/>
      <c r="U14" s="118"/>
      <c r="V14" s="91"/>
      <c r="W14" s="118">
        <v>2</v>
      </c>
      <c r="X14" s="91"/>
      <c r="Y14" s="118"/>
      <c r="Z14" s="91"/>
      <c r="AA14" s="87"/>
      <c r="AB14" s="154">
        <f t="shared" si="0"/>
        <v>18.48</v>
      </c>
    </row>
    <row r="15" spans="1:28" ht="12.75" customHeight="1">
      <c r="A15" s="86" t="s">
        <v>5</v>
      </c>
      <c r="B15" s="91"/>
      <c r="C15" s="118"/>
      <c r="D15" s="91"/>
      <c r="E15" s="118"/>
      <c r="F15" s="91">
        <v>1</v>
      </c>
      <c r="G15" s="118">
        <v>1</v>
      </c>
      <c r="H15" s="91"/>
      <c r="I15" s="118"/>
      <c r="J15" s="91">
        <v>1</v>
      </c>
      <c r="K15" s="118">
        <v>1</v>
      </c>
      <c r="L15" s="91">
        <v>1</v>
      </c>
      <c r="M15" s="118">
        <v>2</v>
      </c>
      <c r="N15" s="91"/>
      <c r="O15" s="118"/>
      <c r="P15" s="91">
        <v>1</v>
      </c>
      <c r="Q15" s="118"/>
      <c r="R15" s="91"/>
      <c r="S15" s="118"/>
      <c r="T15" s="91"/>
      <c r="U15" s="118"/>
      <c r="V15" s="91"/>
      <c r="W15" s="118"/>
      <c r="X15" s="91"/>
      <c r="Y15" s="118"/>
      <c r="Z15" s="91"/>
      <c r="AA15" s="87"/>
      <c r="AB15" s="154">
        <f t="shared" si="0"/>
        <v>0.32</v>
      </c>
    </row>
    <row r="16" spans="1:28" ht="12.75" customHeight="1">
      <c r="A16" s="86" t="s">
        <v>313</v>
      </c>
      <c r="B16" s="91"/>
      <c r="C16" s="118"/>
      <c r="D16" s="91"/>
      <c r="E16" s="118"/>
      <c r="F16" s="91">
        <v>1</v>
      </c>
      <c r="G16" s="118">
        <v>1</v>
      </c>
      <c r="H16" s="91"/>
      <c r="I16" s="118"/>
      <c r="J16" s="91">
        <v>1</v>
      </c>
      <c r="K16" s="118"/>
      <c r="L16" s="91"/>
      <c r="M16" s="118"/>
      <c r="N16" s="91"/>
      <c r="O16" s="118">
        <v>20</v>
      </c>
      <c r="P16" s="91">
        <v>30</v>
      </c>
      <c r="Q16" s="118"/>
      <c r="R16" s="91"/>
      <c r="S16" s="118"/>
      <c r="T16" s="91"/>
      <c r="U16" s="118"/>
      <c r="V16" s="91"/>
      <c r="W16" s="118"/>
      <c r="X16" s="91"/>
      <c r="Y16" s="118"/>
      <c r="Z16" s="91"/>
      <c r="AA16" s="87"/>
      <c r="AB16" s="154">
        <f t="shared" si="0"/>
        <v>2.12</v>
      </c>
    </row>
    <row r="17" spans="1:30" ht="12.75" customHeight="1">
      <c r="A17" s="86" t="s">
        <v>263</v>
      </c>
      <c r="B17" s="91"/>
      <c r="C17" s="118"/>
      <c r="D17" s="91"/>
      <c r="E17" s="118"/>
      <c r="F17" s="91"/>
      <c r="G17" s="118">
        <v>1</v>
      </c>
      <c r="H17" s="91"/>
      <c r="I17" s="118"/>
      <c r="J17" s="91"/>
      <c r="K17" s="118"/>
      <c r="L17" s="91">
        <v>1</v>
      </c>
      <c r="M17" s="118"/>
      <c r="N17" s="91"/>
      <c r="O17" s="118"/>
      <c r="P17" s="91">
        <v>1</v>
      </c>
      <c r="Q17" s="118"/>
      <c r="R17" s="91">
        <v>1</v>
      </c>
      <c r="S17" s="118"/>
      <c r="T17" s="91"/>
      <c r="U17" s="118"/>
      <c r="V17" s="91"/>
      <c r="W17" s="118"/>
      <c r="X17" s="91"/>
      <c r="Y17" s="118">
        <v>1</v>
      </c>
      <c r="Z17" s="91"/>
      <c r="AA17" s="87"/>
      <c r="AB17" s="154">
        <f t="shared" si="0"/>
        <v>0.2</v>
      </c>
    </row>
    <row r="18" spans="1:30" ht="12.75" customHeight="1">
      <c r="A18" s="86" t="s">
        <v>267</v>
      </c>
      <c r="B18" s="91"/>
      <c r="C18" s="118"/>
      <c r="D18" s="91"/>
      <c r="E18" s="118"/>
      <c r="F18" s="91"/>
      <c r="G18" s="118">
        <v>1</v>
      </c>
      <c r="H18" s="91"/>
      <c r="I18" s="118"/>
      <c r="J18" s="91"/>
      <c r="K18" s="118"/>
      <c r="L18" s="91"/>
      <c r="M18" s="118"/>
      <c r="N18" s="91"/>
      <c r="O18" s="118"/>
      <c r="P18" s="91"/>
      <c r="Q18" s="118">
        <v>3</v>
      </c>
      <c r="R18" s="91"/>
      <c r="S18" s="118"/>
      <c r="T18" s="91"/>
      <c r="U18" s="118"/>
      <c r="V18" s="91"/>
      <c r="W18" s="118"/>
      <c r="X18" s="91"/>
      <c r="Y18" s="118"/>
      <c r="Z18" s="91"/>
      <c r="AA18" s="87"/>
      <c r="AB18" s="154">
        <f t="shared" si="0"/>
        <v>0.16</v>
      </c>
    </row>
    <row r="19" spans="1:30" s="116" customFormat="1" ht="12.75" customHeight="1">
      <c r="A19" s="89" t="s">
        <v>265</v>
      </c>
      <c r="B19" s="168"/>
      <c r="C19" s="167"/>
      <c r="D19" s="168"/>
      <c r="E19" s="167"/>
      <c r="F19" s="168"/>
      <c r="G19" s="167">
        <v>3</v>
      </c>
      <c r="H19" s="168"/>
      <c r="I19" s="167"/>
      <c r="J19" s="168"/>
      <c r="K19" s="167"/>
      <c r="L19" s="168"/>
      <c r="M19" s="167"/>
      <c r="N19" s="168"/>
      <c r="O19" s="167"/>
      <c r="P19" s="168"/>
      <c r="Q19" s="167"/>
      <c r="R19" s="168"/>
      <c r="S19" s="167"/>
      <c r="T19" s="168"/>
      <c r="U19" s="167"/>
      <c r="V19" s="168"/>
      <c r="W19" s="167"/>
      <c r="X19" s="168"/>
      <c r="Y19" s="167"/>
      <c r="Z19" s="168"/>
      <c r="AA19" s="166"/>
      <c r="AB19" s="116">
        <f t="shared" si="0"/>
        <v>0.12</v>
      </c>
    </row>
    <row r="20" spans="1:30" ht="12.75" customHeight="1">
      <c r="A20" s="86" t="s">
        <v>268</v>
      </c>
      <c r="B20" s="91"/>
      <c r="C20" s="118"/>
      <c r="D20" s="91"/>
      <c r="E20" s="118"/>
      <c r="F20" s="91"/>
      <c r="G20" s="118"/>
      <c r="H20" s="91">
        <v>40</v>
      </c>
      <c r="I20" s="118">
        <v>80</v>
      </c>
      <c r="J20" s="91">
        <v>40</v>
      </c>
      <c r="K20" s="118">
        <v>4</v>
      </c>
      <c r="L20" s="91">
        <v>10</v>
      </c>
      <c r="M20" s="118">
        <v>10</v>
      </c>
      <c r="N20" s="91">
        <v>25</v>
      </c>
      <c r="O20" s="118"/>
      <c r="P20" s="91"/>
      <c r="Q20" s="118">
        <v>1</v>
      </c>
      <c r="R20" s="91"/>
      <c r="S20" s="118"/>
      <c r="T20" s="91"/>
      <c r="U20" s="118"/>
      <c r="V20" s="91"/>
      <c r="W20" s="118"/>
      <c r="X20" s="91"/>
      <c r="Y20" s="118"/>
      <c r="Z20" s="91"/>
      <c r="AA20" s="87"/>
      <c r="AB20" s="154">
        <f t="shared" si="0"/>
        <v>8.4</v>
      </c>
    </row>
    <row r="21" spans="1:30" ht="12.75" customHeight="1">
      <c r="A21" s="86" t="s">
        <v>31</v>
      </c>
      <c r="B21" s="91"/>
      <c r="C21" s="118"/>
      <c r="D21" s="91"/>
      <c r="E21" s="118"/>
      <c r="F21" s="91"/>
      <c r="G21" s="118"/>
      <c r="H21" s="91">
        <v>1</v>
      </c>
      <c r="I21" s="118"/>
      <c r="J21" s="91"/>
      <c r="K21" s="118"/>
      <c r="L21" s="91"/>
      <c r="M21" s="118"/>
      <c r="N21" s="91"/>
      <c r="O21" s="118"/>
      <c r="P21" s="91"/>
      <c r="Q21" s="118"/>
      <c r="R21" s="91">
        <v>1</v>
      </c>
      <c r="S21" s="118">
        <v>1</v>
      </c>
      <c r="T21" s="91">
        <v>100</v>
      </c>
      <c r="U21" s="118">
        <v>5</v>
      </c>
      <c r="V21" s="91">
        <v>100</v>
      </c>
      <c r="W21" s="118">
        <v>30</v>
      </c>
      <c r="X21" s="91"/>
      <c r="Y21" s="118"/>
      <c r="Z21" s="91"/>
      <c r="AA21" s="87"/>
      <c r="AB21" s="154">
        <f t="shared" si="0"/>
        <v>9.52</v>
      </c>
    </row>
    <row r="22" spans="1:30" ht="12.75" customHeight="1">
      <c r="A22" s="86" t="s">
        <v>458</v>
      </c>
      <c r="B22" s="91"/>
      <c r="C22" s="118"/>
      <c r="D22" s="91"/>
      <c r="E22" s="118"/>
      <c r="F22" s="91"/>
      <c r="G22" s="118"/>
      <c r="H22" s="91"/>
      <c r="I22" s="118"/>
      <c r="J22" s="91">
        <v>10</v>
      </c>
      <c r="K22" s="118"/>
      <c r="L22" s="91">
        <v>1</v>
      </c>
      <c r="M22" s="118"/>
      <c r="N22" s="91"/>
      <c r="O22" s="118"/>
      <c r="P22" s="91"/>
      <c r="Q22" s="118"/>
      <c r="R22" s="91"/>
      <c r="S22" s="118"/>
      <c r="T22" s="91"/>
      <c r="U22" s="118"/>
      <c r="V22" s="91"/>
      <c r="W22" s="118"/>
      <c r="X22" s="91"/>
      <c r="Y22" s="118"/>
      <c r="Z22" s="91"/>
      <c r="AA22" s="87"/>
      <c r="AB22" s="154">
        <f t="shared" si="0"/>
        <v>0.44</v>
      </c>
    </row>
    <row r="23" spans="1:30" s="116" customFormat="1" ht="12.75" customHeight="1">
      <c r="A23" s="89" t="s">
        <v>51</v>
      </c>
      <c r="B23" s="168"/>
      <c r="C23" s="167"/>
      <c r="D23" s="168"/>
      <c r="E23" s="167"/>
      <c r="F23" s="168"/>
      <c r="G23" s="167"/>
      <c r="H23" s="168"/>
      <c r="I23" s="167"/>
      <c r="J23" s="168"/>
      <c r="K23" s="167"/>
      <c r="L23" s="168"/>
      <c r="M23" s="167"/>
      <c r="N23" s="168"/>
      <c r="O23" s="167">
        <v>1</v>
      </c>
      <c r="P23" s="168"/>
      <c r="Q23" s="167"/>
      <c r="R23" s="168"/>
      <c r="S23" s="167"/>
      <c r="T23" s="168"/>
      <c r="U23" s="167"/>
      <c r="V23" s="168"/>
      <c r="W23" s="167"/>
      <c r="X23" s="168"/>
      <c r="Y23" s="167"/>
      <c r="Z23" s="168"/>
      <c r="AA23" s="166"/>
      <c r="AB23" s="116">
        <f t="shared" si="0"/>
        <v>0.04</v>
      </c>
    </row>
    <row r="24" spans="1:30" ht="12.75" customHeight="1">
      <c r="A24" s="86" t="s">
        <v>459</v>
      </c>
      <c r="B24" s="91"/>
      <c r="C24" s="118"/>
      <c r="D24" s="91"/>
      <c r="E24" s="118"/>
      <c r="F24" s="91"/>
      <c r="G24" s="118"/>
      <c r="H24" s="91"/>
      <c r="I24" s="118"/>
      <c r="J24" s="91"/>
      <c r="K24" s="118"/>
      <c r="L24" s="91"/>
      <c r="M24" s="118"/>
      <c r="N24" s="91"/>
      <c r="O24" s="118"/>
      <c r="P24" s="91"/>
      <c r="Q24" s="118"/>
      <c r="R24" s="91">
        <v>10</v>
      </c>
      <c r="S24" s="118">
        <v>75</v>
      </c>
      <c r="T24" s="91"/>
      <c r="U24" s="118"/>
      <c r="V24" s="91"/>
      <c r="W24" s="118"/>
      <c r="X24" s="91"/>
      <c r="Y24" s="118"/>
      <c r="Z24" s="91"/>
      <c r="AA24" s="87"/>
      <c r="AB24" s="154">
        <f t="shared" si="0"/>
        <v>3.4</v>
      </c>
    </row>
    <row r="25" spans="1:30" ht="12.75" customHeight="1">
      <c r="A25" s="86" t="s">
        <v>460</v>
      </c>
      <c r="B25" s="91"/>
      <c r="C25" s="118"/>
      <c r="D25" s="91"/>
      <c r="E25" s="118"/>
      <c r="F25" s="91"/>
      <c r="G25" s="118"/>
      <c r="H25" s="91"/>
      <c r="I25" s="118"/>
      <c r="J25" s="91"/>
      <c r="K25" s="118"/>
      <c r="L25" s="91"/>
      <c r="M25" s="118"/>
      <c r="N25" s="91"/>
      <c r="O25" s="118"/>
      <c r="P25" s="91"/>
      <c r="Q25" s="118"/>
      <c r="R25" s="91">
        <v>5</v>
      </c>
      <c r="S25" s="118">
        <v>5</v>
      </c>
      <c r="T25" s="91"/>
      <c r="U25" s="118">
        <v>5</v>
      </c>
      <c r="V25" s="91"/>
      <c r="W25" s="118">
        <v>2</v>
      </c>
      <c r="X25" s="91">
        <v>2</v>
      </c>
      <c r="Y25" s="118">
        <v>2</v>
      </c>
      <c r="Z25" s="91"/>
      <c r="AA25" s="87"/>
      <c r="AB25" s="154">
        <f t="shared" si="0"/>
        <v>0.84</v>
      </c>
    </row>
    <row r="26" spans="1:30" ht="12.75" customHeight="1">
      <c r="A26" s="86" t="s">
        <v>275</v>
      </c>
      <c r="B26" s="91"/>
      <c r="C26" s="118"/>
      <c r="D26" s="91"/>
      <c r="E26" s="118"/>
      <c r="F26" s="91"/>
      <c r="G26" s="118"/>
      <c r="H26" s="91"/>
      <c r="I26" s="118"/>
      <c r="J26" s="91"/>
      <c r="K26" s="118"/>
      <c r="L26" s="91"/>
      <c r="M26" s="118"/>
      <c r="N26" s="91"/>
      <c r="O26" s="118"/>
      <c r="P26" s="91"/>
      <c r="Q26" s="118"/>
      <c r="R26" s="91"/>
      <c r="S26" s="118"/>
      <c r="T26" s="91"/>
      <c r="U26" s="118">
        <v>90</v>
      </c>
      <c r="V26" s="91"/>
      <c r="W26" s="118"/>
      <c r="X26" s="91"/>
      <c r="Y26" s="118"/>
      <c r="Z26" s="91"/>
      <c r="AA26" s="87"/>
      <c r="AB26" s="154">
        <f t="shared" si="0"/>
        <v>3.6</v>
      </c>
    </row>
    <row r="27" spans="1:30" s="116" customFormat="1" ht="12.75" customHeight="1">
      <c r="A27" s="89" t="s">
        <v>6</v>
      </c>
      <c r="B27" s="168"/>
      <c r="C27" s="167"/>
      <c r="D27" s="168"/>
      <c r="E27" s="167"/>
      <c r="F27" s="168"/>
      <c r="G27" s="167"/>
      <c r="H27" s="168"/>
      <c r="I27" s="167"/>
      <c r="J27" s="168"/>
      <c r="K27" s="167"/>
      <c r="L27" s="168"/>
      <c r="M27" s="167"/>
      <c r="N27" s="168"/>
      <c r="O27" s="167"/>
      <c r="P27" s="168"/>
      <c r="Q27" s="167"/>
      <c r="R27" s="168"/>
      <c r="S27" s="167"/>
      <c r="T27" s="168"/>
      <c r="U27" s="167"/>
      <c r="V27" s="168"/>
      <c r="W27" s="167">
        <v>1</v>
      </c>
      <c r="X27" s="168"/>
      <c r="Y27" s="167">
        <v>45</v>
      </c>
      <c r="Z27" s="168">
        <v>50</v>
      </c>
      <c r="AA27" s="166"/>
      <c r="AB27" s="116">
        <f t="shared" si="0"/>
        <v>3.84</v>
      </c>
    </row>
    <row r="28" spans="1:30" s="116" customFormat="1" ht="12.75" customHeight="1">
      <c r="A28" s="89" t="s">
        <v>10</v>
      </c>
      <c r="B28" s="168"/>
      <c r="C28" s="167"/>
      <c r="D28" s="168"/>
      <c r="E28" s="167"/>
      <c r="F28" s="168"/>
      <c r="G28" s="167"/>
      <c r="H28" s="168"/>
      <c r="I28" s="167"/>
      <c r="J28" s="168"/>
      <c r="K28" s="167"/>
      <c r="L28" s="168"/>
      <c r="M28" s="167"/>
      <c r="N28" s="168"/>
      <c r="O28" s="167"/>
      <c r="P28" s="168"/>
      <c r="Q28" s="167"/>
      <c r="R28" s="168"/>
      <c r="S28" s="167"/>
      <c r="T28" s="168"/>
      <c r="U28" s="167"/>
      <c r="V28" s="168"/>
      <c r="W28" s="167"/>
      <c r="X28" s="168"/>
      <c r="Y28" s="167">
        <v>1</v>
      </c>
      <c r="Z28" s="168"/>
      <c r="AA28" s="166"/>
      <c r="AB28" s="116">
        <f t="shared" si="0"/>
        <v>0.04</v>
      </c>
    </row>
    <row r="29" spans="1:30" ht="12.75" customHeight="1">
      <c r="A29" s="86" t="s">
        <v>461</v>
      </c>
      <c r="B29" s="91"/>
      <c r="C29" s="118"/>
      <c r="D29" s="91"/>
      <c r="E29" s="118"/>
      <c r="F29" s="91"/>
      <c r="G29" s="118"/>
      <c r="H29" s="91"/>
      <c r="I29" s="118"/>
      <c r="J29" s="91"/>
      <c r="K29" s="118"/>
      <c r="L29" s="91"/>
      <c r="M29" s="118"/>
      <c r="N29" s="91"/>
      <c r="O29" s="118"/>
      <c r="P29" s="91"/>
      <c r="Q29" s="118"/>
      <c r="R29" s="91"/>
      <c r="S29" s="118"/>
      <c r="T29" s="91"/>
      <c r="U29" s="118"/>
      <c r="V29" s="91"/>
      <c r="W29" s="118"/>
      <c r="X29" s="91"/>
      <c r="Y29" s="118">
        <v>1</v>
      </c>
      <c r="Z29" s="91"/>
      <c r="AA29" s="87"/>
      <c r="AB29" s="154">
        <f t="shared" si="0"/>
        <v>0.04</v>
      </c>
      <c r="AD29" s="116"/>
    </row>
    <row r="30" spans="1:30" s="116" customFormat="1" ht="12.75" customHeight="1">
      <c r="A30" s="89" t="s">
        <v>462</v>
      </c>
      <c r="B30" s="168"/>
      <c r="C30" s="167"/>
      <c r="D30" s="168"/>
      <c r="E30" s="167"/>
      <c r="F30" s="168"/>
      <c r="G30" s="167"/>
      <c r="H30" s="168"/>
      <c r="I30" s="167"/>
      <c r="J30" s="168"/>
      <c r="K30" s="167"/>
      <c r="L30" s="168"/>
      <c r="M30" s="167"/>
      <c r="N30" s="168"/>
      <c r="O30" s="167"/>
      <c r="P30" s="168"/>
      <c r="Q30" s="167"/>
      <c r="R30" s="168"/>
      <c r="S30" s="167"/>
      <c r="T30" s="168"/>
      <c r="U30" s="167"/>
      <c r="V30" s="168"/>
      <c r="W30" s="167"/>
      <c r="X30" s="168"/>
      <c r="Y30" s="167"/>
      <c r="Z30" s="168">
        <v>100</v>
      </c>
      <c r="AA30" s="166"/>
      <c r="AB30" s="116">
        <f t="shared" si="0"/>
        <v>4</v>
      </c>
    </row>
    <row r="31" spans="1:30" ht="12.75" customHeight="1">
      <c r="A31" s="86"/>
      <c r="B31" s="91"/>
      <c r="C31" s="118"/>
      <c r="D31" s="91"/>
      <c r="E31" s="118"/>
      <c r="F31" s="91"/>
      <c r="G31" s="118"/>
      <c r="H31" s="91"/>
      <c r="I31" s="118"/>
      <c r="J31" s="91"/>
      <c r="K31" s="118"/>
      <c r="L31" s="91"/>
      <c r="M31" s="118"/>
      <c r="N31" s="91"/>
      <c r="O31" s="118"/>
      <c r="P31" s="91"/>
      <c r="Q31" s="118"/>
      <c r="R31" s="91"/>
      <c r="S31" s="118"/>
      <c r="T31" s="91"/>
      <c r="U31" s="118"/>
      <c r="V31" s="91"/>
      <c r="W31" s="118"/>
      <c r="X31" s="91"/>
      <c r="Y31" s="118"/>
      <c r="Z31" s="91"/>
      <c r="AA31" s="87"/>
      <c r="AB31" s="154">
        <f t="shared" si="0"/>
        <v>0</v>
      </c>
    </row>
    <row r="32" spans="1:30" ht="12.75" customHeight="1">
      <c r="A32" s="86"/>
      <c r="B32" s="91"/>
      <c r="C32" s="118"/>
      <c r="D32" s="91"/>
      <c r="E32" s="118"/>
      <c r="F32" s="91"/>
      <c r="G32" s="118"/>
      <c r="H32" s="91"/>
      <c r="I32" s="118"/>
      <c r="J32" s="91"/>
      <c r="K32" s="118"/>
      <c r="L32" s="91"/>
      <c r="M32" s="118"/>
      <c r="N32" s="91"/>
      <c r="O32" s="118"/>
      <c r="P32" s="91"/>
      <c r="Q32" s="118"/>
      <c r="R32" s="91"/>
      <c r="S32" s="118"/>
      <c r="T32" s="91"/>
      <c r="U32" s="118"/>
      <c r="V32" s="91"/>
      <c r="W32" s="118"/>
      <c r="X32" s="91"/>
      <c r="Y32" s="118"/>
      <c r="Z32" s="91"/>
      <c r="AA32" s="87"/>
      <c r="AB32" s="154">
        <f t="shared" si="0"/>
        <v>0</v>
      </c>
    </row>
    <row r="33" spans="1:29" ht="12.75" customHeight="1">
      <c r="A33" s="86"/>
      <c r="B33" s="91"/>
      <c r="C33" s="118"/>
      <c r="D33" s="91"/>
      <c r="E33" s="118"/>
      <c r="F33" s="91"/>
      <c r="G33" s="118"/>
      <c r="H33" s="91"/>
      <c r="I33" s="118"/>
      <c r="J33" s="91"/>
      <c r="K33" s="118"/>
      <c r="L33" s="91"/>
      <c r="M33" s="118"/>
      <c r="N33" s="91"/>
      <c r="O33" s="118"/>
      <c r="P33" s="91"/>
      <c r="Q33" s="118"/>
      <c r="R33" s="91"/>
      <c r="S33" s="118"/>
      <c r="T33" s="91"/>
      <c r="U33" s="118"/>
      <c r="V33" s="91"/>
      <c r="W33" s="118"/>
      <c r="X33" s="91"/>
      <c r="Y33" s="118"/>
      <c r="Z33" s="91"/>
      <c r="AA33" s="87"/>
      <c r="AB33" s="154">
        <f t="shared" si="0"/>
        <v>0</v>
      </c>
    </row>
    <row r="34" spans="1:29" ht="12.75" customHeight="1">
      <c r="A34" s="86"/>
      <c r="B34" s="91"/>
      <c r="C34" s="118"/>
      <c r="D34" s="91"/>
      <c r="E34" s="118"/>
      <c r="F34" s="91"/>
      <c r="G34" s="118"/>
      <c r="H34" s="91"/>
      <c r="I34" s="118"/>
      <c r="J34" s="91"/>
      <c r="K34" s="118"/>
      <c r="L34" s="91"/>
      <c r="M34" s="118"/>
      <c r="N34" s="91"/>
      <c r="O34" s="118"/>
      <c r="P34" s="91"/>
      <c r="Q34" s="118"/>
      <c r="R34" s="91"/>
      <c r="S34" s="118"/>
      <c r="T34" s="91"/>
      <c r="U34" s="118"/>
      <c r="V34" s="91"/>
      <c r="W34" s="118"/>
      <c r="X34" s="91"/>
      <c r="Y34" s="118"/>
      <c r="Z34" s="91"/>
      <c r="AA34" s="87"/>
      <c r="AB34" s="154">
        <f t="shared" si="0"/>
        <v>0</v>
      </c>
    </row>
    <row r="35" spans="1:29" ht="12.75" customHeight="1">
      <c r="A35" s="91" t="s">
        <v>90</v>
      </c>
      <c r="B35" s="91">
        <v>15</v>
      </c>
      <c r="C35" s="118">
        <v>20</v>
      </c>
      <c r="D35" s="91">
        <v>82</v>
      </c>
      <c r="E35" s="118">
        <v>85</v>
      </c>
      <c r="F35" s="91">
        <v>30</v>
      </c>
      <c r="G35" s="118">
        <v>56</v>
      </c>
      <c r="H35" s="91"/>
      <c r="I35" s="118"/>
      <c r="J35" s="91">
        <v>25</v>
      </c>
      <c r="K35" s="118">
        <v>55</v>
      </c>
      <c r="L35" s="91">
        <v>8</v>
      </c>
      <c r="M35" s="118">
        <v>30</v>
      </c>
      <c r="N35" s="91">
        <v>25</v>
      </c>
      <c r="O35" s="118">
        <v>15</v>
      </c>
      <c r="P35" s="91">
        <v>20</v>
      </c>
      <c r="Q35" s="118">
        <v>35</v>
      </c>
      <c r="R35" s="91"/>
      <c r="S35" s="118"/>
      <c r="T35" s="91"/>
      <c r="U35" s="118"/>
      <c r="V35" s="91"/>
      <c r="W35" s="118">
        <v>10</v>
      </c>
      <c r="X35" s="91"/>
      <c r="Y35" s="118"/>
      <c r="Z35" s="91"/>
      <c r="AA35" s="87"/>
      <c r="AB35" s="154">
        <f t="shared" si="0"/>
        <v>20.440000000000001</v>
      </c>
    </row>
    <row r="36" spans="1:29" ht="12.75" customHeight="1">
      <c r="A36" s="91" t="s">
        <v>67</v>
      </c>
      <c r="B36" s="91"/>
      <c r="C36" s="118"/>
      <c r="D36" s="91"/>
      <c r="E36" s="118"/>
      <c r="F36" s="91"/>
      <c r="G36" s="118"/>
      <c r="H36" s="91"/>
      <c r="I36" s="118"/>
      <c r="J36" s="91"/>
      <c r="K36" s="118"/>
      <c r="L36" s="91"/>
      <c r="M36" s="118"/>
      <c r="N36" s="91"/>
      <c r="O36" s="118"/>
      <c r="P36" s="91"/>
      <c r="Q36" s="118"/>
      <c r="R36" s="91"/>
      <c r="S36" s="118"/>
      <c r="T36" s="91"/>
      <c r="U36" s="118"/>
      <c r="V36" s="91"/>
      <c r="W36" s="118"/>
      <c r="X36" s="91"/>
      <c r="Y36" s="118"/>
      <c r="Z36" s="91"/>
      <c r="AA36" s="87"/>
      <c r="AB36" s="154">
        <f t="shared" si="0"/>
        <v>0</v>
      </c>
    </row>
    <row r="37" spans="1:29" ht="12.75" customHeight="1">
      <c r="A37" s="91" t="s">
        <v>50</v>
      </c>
      <c r="B37" s="91"/>
      <c r="C37" s="118"/>
      <c r="D37" s="91"/>
      <c r="E37" s="118"/>
      <c r="F37" s="91"/>
      <c r="G37" s="118"/>
      <c r="H37" s="91"/>
      <c r="I37" s="118"/>
      <c r="J37" s="91"/>
      <c r="K37" s="118"/>
      <c r="L37" s="91"/>
      <c r="M37" s="118"/>
      <c r="N37" s="91"/>
      <c r="O37" s="118"/>
      <c r="P37" s="91"/>
      <c r="Q37" s="118"/>
      <c r="R37" s="91"/>
      <c r="S37" s="118"/>
      <c r="T37" s="91"/>
      <c r="U37" s="118"/>
      <c r="V37" s="91"/>
      <c r="W37" s="118"/>
      <c r="X37" s="91"/>
      <c r="Y37" s="118">
        <v>2</v>
      </c>
      <c r="Z37" s="91"/>
      <c r="AA37" s="87"/>
      <c r="AB37" s="154">
        <f t="shared" si="0"/>
        <v>0.08</v>
      </c>
    </row>
    <row r="38" spans="1:29" ht="12.75" customHeight="1">
      <c r="A38" s="91" t="s">
        <v>270</v>
      </c>
      <c r="B38" s="91"/>
      <c r="C38" s="118"/>
      <c r="D38" s="91"/>
      <c r="E38" s="118"/>
      <c r="F38" s="91"/>
      <c r="G38" s="118"/>
      <c r="H38" s="91"/>
      <c r="I38" s="118"/>
      <c r="J38" s="91"/>
      <c r="K38" s="118"/>
      <c r="L38" s="91"/>
      <c r="M38" s="118"/>
      <c r="N38" s="91">
        <v>25</v>
      </c>
      <c r="O38" s="118"/>
      <c r="P38" s="91"/>
      <c r="Q38" s="118"/>
      <c r="R38" s="91"/>
      <c r="S38" s="118"/>
      <c r="T38" s="91"/>
      <c r="U38" s="118"/>
      <c r="V38" s="91"/>
      <c r="W38" s="118">
        <v>5</v>
      </c>
      <c r="X38" s="91"/>
      <c r="Y38" s="118"/>
      <c r="Z38" s="91">
        <v>50</v>
      </c>
      <c r="AA38" s="87"/>
      <c r="AB38" s="154">
        <f t="shared" si="0"/>
        <v>3.2</v>
      </c>
    </row>
    <row r="39" spans="1:29" ht="12.75" customHeight="1">
      <c r="A39" s="92" t="s">
        <v>49</v>
      </c>
      <c r="B39" s="91"/>
      <c r="C39" s="118"/>
      <c r="D39" s="91"/>
      <c r="E39" s="118"/>
      <c r="F39" s="91"/>
      <c r="G39" s="118"/>
      <c r="H39" s="91"/>
      <c r="I39" s="118"/>
      <c r="J39" s="91"/>
      <c r="K39" s="118"/>
      <c r="L39" s="91"/>
      <c r="M39" s="118"/>
      <c r="N39" s="91"/>
      <c r="O39" s="118"/>
      <c r="P39" s="91"/>
      <c r="Q39" s="118"/>
      <c r="R39" s="91"/>
      <c r="S39" s="118"/>
      <c r="T39" s="91"/>
      <c r="U39" s="118"/>
      <c r="V39" s="91"/>
      <c r="W39" s="118"/>
      <c r="X39" s="91"/>
      <c r="Y39" s="118"/>
      <c r="Z39" s="91"/>
      <c r="AA39" s="87"/>
      <c r="AB39" s="154">
        <f t="shared" si="0"/>
        <v>0</v>
      </c>
    </row>
    <row r="40" spans="1:29" ht="12.75" customHeight="1">
      <c r="A40" s="93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76" t="s">
        <v>242</v>
      </c>
      <c r="AC40" s="76" t="s">
        <v>139</v>
      </c>
    </row>
    <row r="41" spans="1:29" ht="12.75" customHeight="1">
      <c r="A41" s="76" t="s">
        <v>96</v>
      </c>
      <c r="B41" s="76">
        <f>SUM(B5:B30)</f>
        <v>85</v>
      </c>
      <c r="C41" s="76">
        <f t="shared" ref="C41:Z41" si="1">SUM(C5:C30)</f>
        <v>80</v>
      </c>
      <c r="D41" s="76">
        <f t="shared" si="1"/>
        <v>18</v>
      </c>
      <c r="E41" s="76">
        <f t="shared" si="1"/>
        <v>15</v>
      </c>
      <c r="F41" s="76">
        <f t="shared" si="1"/>
        <v>81</v>
      </c>
      <c r="G41" s="76">
        <f t="shared" si="1"/>
        <v>46</v>
      </c>
      <c r="H41" s="76">
        <f t="shared" si="1"/>
        <v>136</v>
      </c>
      <c r="I41" s="76">
        <f t="shared" si="1"/>
        <v>160</v>
      </c>
      <c r="J41" s="76">
        <f t="shared" si="1"/>
        <v>75</v>
      </c>
      <c r="K41" s="76">
        <f t="shared" si="1"/>
        <v>45</v>
      </c>
      <c r="L41" s="76">
        <f t="shared" si="1"/>
        <v>92</v>
      </c>
      <c r="M41" s="76">
        <f t="shared" si="1"/>
        <v>70</v>
      </c>
      <c r="N41" s="76">
        <f t="shared" si="1"/>
        <v>50</v>
      </c>
      <c r="O41" s="76">
        <f t="shared" si="1"/>
        <v>86</v>
      </c>
      <c r="P41" s="76">
        <f t="shared" si="1"/>
        <v>83</v>
      </c>
      <c r="Q41" s="76">
        <f t="shared" si="1"/>
        <v>66</v>
      </c>
      <c r="R41" s="76">
        <f t="shared" si="1"/>
        <v>127</v>
      </c>
      <c r="S41" s="76">
        <f t="shared" si="1"/>
        <v>101</v>
      </c>
      <c r="T41" s="76">
        <f t="shared" si="1"/>
        <v>100</v>
      </c>
      <c r="U41" s="76">
        <f t="shared" si="1"/>
        <v>101</v>
      </c>
      <c r="V41" s="76">
        <f t="shared" si="1"/>
        <v>100</v>
      </c>
      <c r="W41" s="76">
        <f t="shared" si="1"/>
        <v>87</v>
      </c>
      <c r="X41" s="76">
        <f t="shared" si="1"/>
        <v>108</v>
      </c>
      <c r="Y41" s="76">
        <f t="shared" si="1"/>
        <v>98</v>
      </c>
      <c r="Z41" s="76">
        <f t="shared" si="1"/>
        <v>150</v>
      </c>
      <c r="AB41" s="76">
        <f>AVERAGE(B41:Z41)</f>
        <v>86.4</v>
      </c>
      <c r="AC41" s="76">
        <f>STDEV(B41:Z41)/5</f>
        <v>7.1117274038496916</v>
      </c>
    </row>
    <row r="42" spans="1:29" ht="12.75" customHeight="1">
      <c r="A42" s="76" t="s">
        <v>97</v>
      </c>
      <c r="B42" s="76">
        <f>SUM(B5:B9,B11:B18,B20:B22,B24:B26,B29)</f>
        <v>85</v>
      </c>
      <c r="C42" s="76">
        <f t="shared" ref="C42:Z42" si="2">SUM(C5:C9,C11:C18,C20:C22,C24:C26,C29)</f>
        <v>80</v>
      </c>
      <c r="D42" s="76">
        <f t="shared" si="2"/>
        <v>17</v>
      </c>
      <c r="E42" s="76">
        <f t="shared" si="2"/>
        <v>14</v>
      </c>
      <c r="F42" s="76">
        <f t="shared" si="2"/>
        <v>79</v>
      </c>
      <c r="G42" s="76">
        <f t="shared" si="2"/>
        <v>41</v>
      </c>
      <c r="H42" s="76">
        <f t="shared" si="2"/>
        <v>131</v>
      </c>
      <c r="I42" s="76">
        <f t="shared" si="2"/>
        <v>140</v>
      </c>
      <c r="J42" s="76">
        <f t="shared" si="2"/>
        <v>74</v>
      </c>
      <c r="K42" s="76">
        <f t="shared" si="2"/>
        <v>44</v>
      </c>
      <c r="L42" s="76">
        <f t="shared" si="2"/>
        <v>92</v>
      </c>
      <c r="M42" s="76">
        <f t="shared" si="2"/>
        <v>69</v>
      </c>
      <c r="N42" s="76">
        <f t="shared" si="2"/>
        <v>50</v>
      </c>
      <c r="O42" s="76">
        <f t="shared" si="2"/>
        <v>85</v>
      </c>
      <c r="P42" s="76">
        <f t="shared" si="2"/>
        <v>83</v>
      </c>
      <c r="Q42" s="76">
        <f t="shared" si="2"/>
        <v>66</v>
      </c>
      <c r="R42" s="76">
        <f t="shared" si="2"/>
        <v>117</v>
      </c>
      <c r="S42" s="76">
        <f t="shared" si="2"/>
        <v>101</v>
      </c>
      <c r="T42" s="76">
        <f t="shared" si="2"/>
        <v>100</v>
      </c>
      <c r="U42" s="76">
        <f t="shared" si="2"/>
        <v>101</v>
      </c>
      <c r="V42" s="76">
        <f t="shared" si="2"/>
        <v>100</v>
      </c>
      <c r="W42" s="76">
        <f t="shared" si="2"/>
        <v>84</v>
      </c>
      <c r="X42" s="76">
        <f t="shared" si="2"/>
        <v>108</v>
      </c>
      <c r="Y42" s="76">
        <f t="shared" si="2"/>
        <v>49</v>
      </c>
      <c r="Z42" s="76">
        <f t="shared" si="2"/>
        <v>0</v>
      </c>
      <c r="AB42" s="76">
        <f>AVERAGE(B42:Z42)</f>
        <v>76.400000000000006</v>
      </c>
      <c r="AC42" s="76">
        <f>STDEV(B42:Z42)/5</f>
        <v>7.0342021580275897</v>
      </c>
    </row>
    <row r="43" spans="1:29" ht="12.75" customHeight="1">
      <c r="A43" s="76" t="s">
        <v>98</v>
      </c>
      <c r="B43" s="76">
        <f>SUM(B10,B19,B23,B27:B28,B30)</f>
        <v>0</v>
      </c>
      <c r="C43" s="76">
        <f t="shared" ref="C43:Z43" si="3">SUM(C10,C19,C23,C27:C28,C30)</f>
        <v>0</v>
      </c>
      <c r="D43" s="76">
        <f t="shared" si="3"/>
        <v>1</v>
      </c>
      <c r="E43" s="76">
        <f t="shared" si="3"/>
        <v>1</v>
      </c>
      <c r="F43" s="76">
        <f t="shared" si="3"/>
        <v>2</v>
      </c>
      <c r="G43" s="76">
        <f t="shared" si="3"/>
        <v>5</v>
      </c>
      <c r="H43" s="76">
        <f t="shared" si="3"/>
        <v>5</v>
      </c>
      <c r="I43" s="76">
        <f t="shared" si="3"/>
        <v>20</v>
      </c>
      <c r="J43" s="76">
        <f t="shared" si="3"/>
        <v>1</v>
      </c>
      <c r="K43" s="76">
        <f t="shared" si="3"/>
        <v>1</v>
      </c>
      <c r="L43" s="76">
        <f t="shared" si="3"/>
        <v>0</v>
      </c>
      <c r="M43" s="76">
        <f t="shared" si="3"/>
        <v>1</v>
      </c>
      <c r="N43" s="76">
        <f t="shared" si="3"/>
        <v>0</v>
      </c>
      <c r="O43" s="76">
        <f t="shared" si="3"/>
        <v>1</v>
      </c>
      <c r="P43" s="76">
        <f t="shared" si="3"/>
        <v>0</v>
      </c>
      <c r="Q43" s="76">
        <f t="shared" si="3"/>
        <v>0</v>
      </c>
      <c r="R43" s="76">
        <f t="shared" si="3"/>
        <v>10</v>
      </c>
      <c r="S43" s="76">
        <f t="shared" si="3"/>
        <v>0</v>
      </c>
      <c r="T43" s="76">
        <f t="shared" si="3"/>
        <v>0</v>
      </c>
      <c r="U43" s="76">
        <f t="shared" si="3"/>
        <v>0</v>
      </c>
      <c r="V43" s="76">
        <f t="shared" si="3"/>
        <v>0</v>
      </c>
      <c r="W43" s="76">
        <f t="shared" si="3"/>
        <v>3</v>
      </c>
      <c r="X43" s="76">
        <f t="shared" si="3"/>
        <v>0</v>
      </c>
      <c r="Y43" s="76">
        <f t="shared" si="3"/>
        <v>49</v>
      </c>
      <c r="Z43" s="76">
        <f t="shared" si="3"/>
        <v>150</v>
      </c>
      <c r="AB43" s="76">
        <f>AVERAGE(B43:Z43)</f>
        <v>10</v>
      </c>
      <c r="AC43" s="76">
        <f>STDEV(B43:Z43)/5</f>
        <v>6.187352691849183</v>
      </c>
    </row>
    <row r="44" spans="1:29" ht="12.75" customHeight="1">
      <c r="A44" s="76" t="s">
        <v>99</v>
      </c>
      <c r="B44" s="76">
        <f>SUM(B35:B39)</f>
        <v>15</v>
      </c>
      <c r="C44" s="76">
        <f t="shared" ref="C44:Z44" si="4">SUM(C35:C39)</f>
        <v>20</v>
      </c>
      <c r="D44" s="76">
        <f t="shared" si="4"/>
        <v>82</v>
      </c>
      <c r="E44" s="76">
        <f t="shared" si="4"/>
        <v>85</v>
      </c>
      <c r="F44" s="76">
        <f t="shared" si="4"/>
        <v>30</v>
      </c>
      <c r="G44" s="76">
        <f t="shared" si="4"/>
        <v>56</v>
      </c>
      <c r="H44" s="76">
        <f t="shared" si="4"/>
        <v>0</v>
      </c>
      <c r="I44" s="76">
        <f t="shared" si="4"/>
        <v>0</v>
      </c>
      <c r="J44" s="76">
        <f t="shared" si="4"/>
        <v>25</v>
      </c>
      <c r="K44" s="76">
        <f t="shared" si="4"/>
        <v>55</v>
      </c>
      <c r="L44" s="76">
        <f t="shared" si="4"/>
        <v>8</v>
      </c>
      <c r="M44" s="76">
        <f t="shared" si="4"/>
        <v>30</v>
      </c>
      <c r="N44" s="76">
        <f t="shared" si="4"/>
        <v>50</v>
      </c>
      <c r="O44" s="76">
        <f t="shared" si="4"/>
        <v>15</v>
      </c>
      <c r="P44" s="76">
        <f t="shared" si="4"/>
        <v>20</v>
      </c>
      <c r="Q44" s="76">
        <f t="shared" si="4"/>
        <v>35</v>
      </c>
      <c r="R44" s="76">
        <f t="shared" si="4"/>
        <v>0</v>
      </c>
      <c r="S44" s="76">
        <f t="shared" si="4"/>
        <v>0</v>
      </c>
      <c r="T44" s="76">
        <f t="shared" si="4"/>
        <v>0</v>
      </c>
      <c r="U44" s="76">
        <f t="shared" si="4"/>
        <v>0</v>
      </c>
      <c r="V44" s="76">
        <f t="shared" si="4"/>
        <v>0</v>
      </c>
      <c r="W44" s="76">
        <f t="shared" si="4"/>
        <v>15</v>
      </c>
      <c r="X44" s="76">
        <f t="shared" si="4"/>
        <v>0</v>
      </c>
      <c r="Y44" s="76">
        <f t="shared" si="4"/>
        <v>2</v>
      </c>
      <c r="Z44" s="76">
        <f t="shared" si="4"/>
        <v>50</v>
      </c>
      <c r="AB44" s="76">
        <f>AVERAGE(B44:Z44)</f>
        <v>23.72</v>
      </c>
      <c r="AC44" s="76">
        <f>STDEV(B44:Z44)/5</f>
        <v>5.202089323851844</v>
      </c>
    </row>
  </sheetData>
  <mergeCells count="7">
    <mergeCell ref="B1:S1"/>
    <mergeCell ref="B2:D2"/>
    <mergeCell ref="E2:G2"/>
    <mergeCell ref="H2:J2"/>
    <mergeCell ref="K2:M2"/>
    <mergeCell ref="N2:P2"/>
    <mergeCell ref="Q2:S2"/>
  </mergeCells>
  <dataValidations count="1">
    <dataValidation type="list" allowBlank="1" sqref="A5:A34" xr:uid="{9B5F0C11-2F50-B14F-AAFB-C029E9B73C17}">
      <formula1>#REF!</formula1>
    </dataValidation>
  </dataValidations>
  <pageMargins left="0.7" right="0.7" top="0.75" bottom="0.75" header="0.3" footer="0.3"/>
</worksheet>
</file>

<file path=xl/worksheets/sheet2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A498D-45DE-6B4F-A6D9-2791BA2366B1}">
  <dimension ref="A1:AC37"/>
  <sheetViews>
    <sheetView topLeftCell="V1" workbookViewId="0">
      <selection activeCell="AC34" sqref="AC34"/>
    </sheetView>
  </sheetViews>
  <sheetFormatPr baseColWidth="10" defaultColWidth="15.1640625" defaultRowHeight="15"/>
  <cols>
    <col min="1" max="1" width="27.5" style="76" customWidth="1"/>
    <col min="2" max="27" width="7.5" style="76" customWidth="1"/>
    <col min="28" max="16384" width="15.1640625" style="76"/>
  </cols>
  <sheetData>
    <row r="1" spans="1:27" ht="18" customHeight="1">
      <c r="A1" s="73" t="s">
        <v>253</v>
      </c>
      <c r="B1" s="188" t="s">
        <v>254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75"/>
      <c r="U1" s="75"/>
      <c r="V1" s="75"/>
      <c r="W1" s="75"/>
      <c r="X1" s="75"/>
      <c r="Y1" s="75"/>
      <c r="Z1" s="75"/>
      <c r="AA1" s="75"/>
    </row>
    <row r="2" spans="1:27" ht="12.75" customHeight="1">
      <c r="A2" s="77"/>
      <c r="B2" s="190" t="s">
        <v>463</v>
      </c>
      <c r="C2" s="191"/>
      <c r="D2" s="192"/>
      <c r="E2" s="193" t="s">
        <v>442</v>
      </c>
      <c r="F2" s="191"/>
      <c r="G2" s="192"/>
      <c r="H2" s="194" t="s">
        <v>257</v>
      </c>
      <c r="I2" s="191"/>
      <c r="J2" s="192"/>
      <c r="K2" s="194" t="s">
        <v>258</v>
      </c>
      <c r="L2" s="191"/>
      <c r="M2" s="192"/>
      <c r="N2" s="195" t="s">
        <v>259</v>
      </c>
      <c r="O2" s="191"/>
      <c r="P2" s="192"/>
      <c r="Q2" s="195" t="s">
        <v>260</v>
      </c>
      <c r="R2" s="191"/>
      <c r="S2" s="192"/>
      <c r="T2" s="77"/>
      <c r="U2" s="77"/>
      <c r="V2" s="77"/>
      <c r="W2" s="77"/>
      <c r="X2" s="77"/>
      <c r="Y2" s="77"/>
      <c r="Z2" s="77"/>
      <c r="AA2" s="77"/>
    </row>
    <row r="3" spans="1:27" ht="12.75" customHeight="1">
      <c r="A3" s="79"/>
      <c r="B3" s="113"/>
      <c r="C3" s="113"/>
      <c r="D3" s="113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5"/>
      <c r="U3" s="115"/>
      <c r="V3" s="115"/>
      <c r="W3" s="115"/>
      <c r="X3" s="115"/>
      <c r="Y3" s="115"/>
      <c r="Z3" s="115"/>
      <c r="AA3" s="77"/>
    </row>
    <row r="4" spans="1:27" ht="12.75" customHeight="1">
      <c r="A4" s="83" t="s">
        <v>261</v>
      </c>
      <c r="B4" s="84">
        <v>0</v>
      </c>
      <c r="C4" s="85">
        <v>3</v>
      </c>
      <c r="D4" s="84">
        <v>6</v>
      </c>
      <c r="E4" s="85">
        <v>9</v>
      </c>
      <c r="F4" s="84">
        <v>12</v>
      </c>
      <c r="G4" s="85">
        <v>15</v>
      </c>
      <c r="H4" s="84">
        <v>18</v>
      </c>
      <c r="I4" s="85">
        <v>21</v>
      </c>
      <c r="J4" s="84">
        <v>24</v>
      </c>
      <c r="K4" s="85">
        <v>27</v>
      </c>
      <c r="L4" s="84">
        <v>30</v>
      </c>
      <c r="M4" s="85">
        <v>33</v>
      </c>
      <c r="N4" s="84">
        <v>36</v>
      </c>
      <c r="O4" s="85">
        <v>39</v>
      </c>
      <c r="P4" s="84">
        <v>42</v>
      </c>
      <c r="Q4" s="85">
        <v>45</v>
      </c>
      <c r="R4" s="84">
        <v>48</v>
      </c>
      <c r="S4" s="85">
        <v>51</v>
      </c>
      <c r="T4" s="84">
        <v>54</v>
      </c>
      <c r="U4" s="85">
        <v>57</v>
      </c>
      <c r="V4" s="84">
        <v>60</v>
      </c>
      <c r="W4" s="85">
        <v>63</v>
      </c>
      <c r="X4" s="84">
        <v>66</v>
      </c>
      <c r="Y4" s="85">
        <v>69</v>
      </c>
      <c r="Z4" s="84">
        <v>72</v>
      </c>
      <c r="AA4" s="84" t="s">
        <v>1</v>
      </c>
    </row>
    <row r="5" spans="1:27" ht="11.25" customHeight="1">
      <c r="A5" s="149" t="s">
        <v>287</v>
      </c>
      <c r="B5" s="87">
        <v>25</v>
      </c>
      <c r="C5" s="88">
        <v>30</v>
      </c>
      <c r="D5" s="87">
        <v>50</v>
      </c>
      <c r="E5" s="88">
        <v>20</v>
      </c>
      <c r="F5" s="87">
        <v>60</v>
      </c>
      <c r="G5" s="88"/>
      <c r="H5" s="87"/>
      <c r="I5" s="88"/>
      <c r="J5" s="87"/>
      <c r="K5" s="88"/>
      <c r="L5" s="87">
        <v>5</v>
      </c>
      <c r="M5" s="88">
        <v>30</v>
      </c>
      <c r="N5" s="87">
        <v>50</v>
      </c>
      <c r="O5" s="88">
        <v>30</v>
      </c>
      <c r="P5" s="87"/>
      <c r="Q5" s="88">
        <v>30</v>
      </c>
      <c r="R5" s="87">
        <v>25</v>
      </c>
      <c r="S5" s="88">
        <v>10</v>
      </c>
      <c r="T5" s="87">
        <v>30</v>
      </c>
      <c r="U5" s="88">
        <v>40</v>
      </c>
      <c r="V5" s="87">
        <v>5</v>
      </c>
      <c r="W5" s="88">
        <v>10</v>
      </c>
      <c r="X5" s="87">
        <v>5</v>
      </c>
      <c r="Y5" s="88"/>
      <c r="Z5" s="87"/>
      <c r="AA5" s="87"/>
    </row>
    <row r="6" spans="1:27" ht="12.75" customHeight="1">
      <c r="A6" s="86" t="s">
        <v>5</v>
      </c>
      <c r="B6" s="87">
        <v>20</v>
      </c>
      <c r="C6" s="118"/>
      <c r="D6" s="91"/>
      <c r="E6" s="118"/>
      <c r="F6" s="91"/>
      <c r="G6" s="118"/>
      <c r="H6" s="91"/>
      <c r="I6" s="118"/>
      <c r="J6" s="91"/>
      <c r="K6" s="118"/>
      <c r="L6" s="91"/>
      <c r="M6" s="118"/>
      <c r="N6" s="91"/>
      <c r="O6" s="118"/>
      <c r="P6" s="91"/>
      <c r="Q6" s="118"/>
      <c r="R6" s="91"/>
      <c r="S6" s="118"/>
      <c r="T6" s="91"/>
      <c r="U6" s="118"/>
      <c r="V6" s="91"/>
      <c r="W6" s="118"/>
      <c r="X6" s="91"/>
      <c r="Y6" s="118">
        <v>3</v>
      </c>
      <c r="Z6" s="91">
        <v>30</v>
      </c>
      <c r="AA6" s="87"/>
    </row>
    <row r="7" spans="1:27" ht="12.75" customHeight="1">
      <c r="A7" s="89" t="s">
        <v>6</v>
      </c>
      <c r="B7" s="87">
        <v>20</v>
      </c>
      <c r="C7" s="118">
        <v>30</v>
      </c>
      <c r="D7" s="91">
        <v>10</v>
      </c>
      <c r="E7" s="118"/>
      <c r="F7" s="91"/>
      <c r="G7" s="118">
        <v>5</v>
      </c>
      <c r="H7" s="91"/>
      <c r="I7" s="118"/>
      <c r="J7" s="91"/>
      <c r="K7" s="118"/>
      <c r="L7" s="91">
        <v>25</v>
      </c>
      <c r="M7" s="118"/>
      <c r="N7" s="91"/>
      <c r="O7" s="118">
        <v>3</v>
      </c>
      <c r="P7" s="91"/>
      <c r="Q7" s="118"/>
      <c r="R7" s="91"/>
      <c r="S7" s="118"/>
      <c r="T7" s="91"/>
      <c r="U7" s="118">
        <v>25</v>
      </c>
      <c r="V7" s="91"/>
      <c r="W7" s="118">
        <v>1</v>
      </c>
      <c r="X7" s="91"/>
      <c r="Y7" s="118"/>
      <c r="Z7" s="91">
        <v>1</v>
      </c>
      <c r="AA7" s="87"/>
    </row>
    <row r="8" spans="1:27" ht="12.75" customHeight="1">
      <c r="A8" s="86" t="s">
        <v>460</v>
      </c>
      <c r="B8" s="87">
        <v>20</v>
      </c>
      <c r="C8" s="118">
        <v>20</v>
      </c>
      <c r="D8" s="91">
        <v>5</v>
      </c>
      <c r="E8" s="118">
        <v>5</v>
      </c>
      <c r="F8" s="91"/>
      <c r="G8" s="118">
        <v>40</v>
      </c>
      <c r="H8" s="91"/>
      <c r="I8" s="118">
        <v>10</v>
      </c>
      <c r="J8" s="91"/>
      <c r="K8" s="118">
        <v>5</v>
      </c>
      <c r="L8" s="91"/>
      <c r="M8" s="118">
        <v>5</v>
      </c>
      <c r="N8" s="91">
        <v>10</v>
      </c>
      <c r="O8" s="118">
        <v>5</v>
      </c>
      <c r="P8" s="91"/>
      <c r="Q8" s="118">
        <v>1</v>
      </c>
      <c r="R8" s="91">
        <v>10</v>
      </c>
      <c r="S8" s="118">
        <v>5</v>
      </c>
      <c r="T8" s="91">
        <v>5</v>
      </c>
      <c r="U8" s="118">
        <v>3</v>
      </c>
      <c r="V8" s="91">
        <v>5</v>
      </c>
      <c r="W8" s="118">
        <v>4</v>
      </c>
      <c r="X8" s="91">
        <v>20</v>
      </c>
      <c r="Y8" s="118">
        <v>20</v>
      </c>
      <c r="Z8" s="91"/>
      <c r="AA8" s="87"/>
    </row>
    <row r="9" spans="1:27" ht="12.75" customHeight="1">
      <c r="A9" s="89" t="s">
        <v>4</v>
      </c>
      <c r="B9" s="87">
        <v>1</v>
      </c>
      <c r="C9" s="118">
        <v>5</v>
      </c>
      <c r="D9" s="91">
        <v>2</v>
      </c>
      <c r="E9" s="118"/>
      <c r="F9" s="91"/>
      <c r="G9" s="118"/>
      <c r="H9" s="91"/>
      <c r="I9" s="118"/>
      <c r="J9" s="91"/>
      <c r="K9" s="118"/>
      <c r="L9" s="91"/>
      <c r="M9" s="118"/>
      <c r="N9" s="91">
        <v>1</v>
      </c>
      <c r="O9" s="118"/>
      <c r="P9" s="91"/>
      <c r="Q9" s="118"/>
      <c r="R9" s="91">
        <v>1</v>
      </c>
      <c r="S9" s="118"/>
      <c r="T9" s="91"/>
      <c r="U9" s="118"/>
      <c r="V9" s="91"/>
      <c r="W9" s="118"/>
      <c r="X9" s="91"/>
      <c r="Y9" s="118"/>
      <c r="Z9" s="91"/>
      <c r="AA9" s="87"/>
    </row>
    <row r="10" spans="1:27" ht="12.75" customHeight="1">
      <c r="A10" s="86" t="s">
        <v>283</v>
      </c>
      <c r="B10" s="87"/>
      <c r="C10" s="118"/>
      <c r="D10" s="91">
        <v>2</v>
      </c>
      <c r="E10" s="118"/>
      <c r="F10" s="91">
        <v>10</v>
      </c>
      <c r="G10" s="118"/>
      <c r="H10" s="91"/>
      <c r="I10" s="118"/>
      <c r="J10" s="91"/>
      <c r="K10" s="118"/>
      <c r="L10" s="91"/>
      <c r="M10" s="118"/>
      <c r="N10" s="91"/>
      <c r="O10" s="118"/>
      <c r="P10" s="91"/>
      <c r="Q10" s="118"/>
      <c r="R10" s="91"/>
      <c r="S10" s="118"/>
      <c r="T10" s="91"/>
      <c r="U10" s="118"/>
      <c r="V10" s="91"/>
      <c r="W10" s="118"/>
      <c r="X10" s="91">
        <v>5</v>
      </c>
      <c r="Y10" s="118"/>
      <c r="Z10" s="91"/>
      <c r="AA10" s="87"/>
    </row>
    <row r="11" spans="1:27" ht="12.75" customHeight="1">
      <c r="A11" s="86" t="s">
        <v>464</v>
      </c>
      <c r="B11" s="91"/>
      <c r="C11" s="118"/>
      <c r="D11" s="91">
        <v>2</v>
      </c>
      <c r="E11" s="118"/>
      <c r="F11" s="91">
        <v>5</v>
      </c>
      <c r="G11" s="118"/>
      <c r="H11" s="91"/>
      <c r="I11" s="118"/>
      <c r="J11" s="91"/>
      <c r="K11" s="118"/>
      <c r="L11" s="91"/>
      <c r="M11" s="118"/>
      <c r="N11" s="91"/>
      <c r="O11" s="118"/>
      <c r="P11" s="91"/>
      <c r="Q11" s="118"/>
      <c r="R11" s="91"/>
      <c r="S11" s="118">
        <v>10</v>
      </c>
      <c r="T11" s="91"/>
      <c r="U11" s="118"/>
      <c r="V11" s="91"/>
      <c r="W11" s="118"/>
      <c r="X11" s="91"/>
      <c r="Y11" s="118"/>
      <c r="Z11" s="91"/>
      <c r="AA11" s="87"/>
    </row>
    <row r="12" spans="1:27" ht="12.75" customHeight="1">
      <c r="A12" s="86" t="s">
        <v>87</v>
      </c>
      <c r="B12" s="91"/>
      <c r="C12" s="118"/>
      <c r="D12" s="91">
        <v>5</v>
      </c>
      <c r="E12" s="118"/>
      <c r="F12" s="91"/>
      <c r="G12" s="118">
        <v>1</v>
      </c>
      <c r="H12" s="91"/>
      <c r="I12" s="118"/>
      <c r="J12" s="91"/>
      <c r="K12" s="118"/>
      <c r="L12" s="91"/>
      <c r="M12" s="118"/>
      <c r="N12" s="91"/>
      <c r="O12" s="118"/>
      <c r="P12" s="91"/>
      <c r="Q12" s="118"/>
      <c r="R12" s="91"/>
      <c r="S12" s="118"/>
      <c r="T12" s="91"/>
      <c r="U12" s="118"/>
      <c r="V12" s="91"/>
      <c r="W12" s="118"/>
      <c r="X12" s="91"/>
      <c r="Y12" s="118"/>
      <c r="Z12" s="91">
        <v>30</v>
      </c>
      <c r="AA12" s="87"/>
    </row>
    <row r="13" spans="1:27" ht="12.75" customHeight="1">
      <c r="A13" s="86" t="s">
        <v>31</v>
      </c>
      <c r="B13" s="91"/>
      <c r="C13" s="118"/>
      <c r="D13" s="91"/>
      <c r="E13" s="118">
        <v>25</v>
      </c>
      <c r="F13" s="91">
        <v>10</v>
      </c>
      <c r="G13" s="118">
        <v>5</v>
      </c>
      <c r="H13" s="91">
        <v>100</v>
      </c>
      <c r="I13" s="118">
        <v>50</v>
      </c>
      <c r="J13" s="91">
        <v>100</v>
      </c>
      <c r="K13" s="118"/>
      <c r="L13" s="91">
        <v>5</v>
      </c>
      <c r="M13" s="118"/>
      <c r="N13" s="91"/>
      <c r="O13" s="118">
        <v>30</v>
      </c>
      <c r="P13" s="91">
        <v>100</v>
      </c>
      <c r="Q13" s="118">
        <v>10</v>
      </c>
      <c r="R13" s="91"/>
      <c r="S13" s="118"/>
      <c r="T13" s="91"/>
      <c r="U13" s="118"/>
      <c r="V13" s="91"/>
      <c r="W13" s="118"/>
      <c r="X13" s="91"/>
      <c r="Y13" s="118"/>
      <c r="Z13" s="91"/>
      <c r="AA13" s="87"/>
    </row>
    <row r="14" spans="1:27" ht="12.75" customHeight="1">
      <c r="A14" s="86" t="s">
        <v>263</v>
      </c>
      <c r="B14" s="91"/>
      <c r="C14" s="118"/>
      <c r="D14" s="91"/>
      <c r="E14" s="118">
        <v>2</v>
      </c>
      <c r="F14" s="91">
        <v>2</v>
      </c>
      <c r="G14" s="118">
        <v>5</v>
      </c>
      <c r="H14" s="91"/>
      <c r="I14" s="118"/>
      <c r="J14" s="91"/>
      <c r="K14" s="118"/>
      <c r="L14" s="91">
        <v>2</v>
      </c>
      <c r="M14" s="118">
        <v>1</v>
      </c>
      <c r="N14" s="91">
        <v>1</v>
      </c>
      <c r="O14" s="118">
        <v>2</v>
      </c>
      <c r="P14" s="91"/>
      <c r="Q14" s="118"/>
      <c r="R14" s="91"/>
      <c r="S14" s="118"/>
      <c r="T14" s="91"/>
      <c r="U14" s="118"/>
      <c r="V14" s="91"/>
      <c r="W14" s="118"/>
      <c r="X14" s="91"/>
      <c r="Y14" s="118"/>
      <c r="Z14" s="91"/>
      <c r="AA14" s="87"/>
    </row>
    <row r="15" spans="1:27" ht="12.75" customHeight="1">
      <c r="A15" s="86" t="s">
        <v>266</v>
      </c>
      <c r="B15" s="91"/>
      <c r="C15" s="118"/>
      <c r="D15" s="91"/>
      <c r="E15" s="118">
        <v>3</v>
      </c>
      <c r="F15" s="91"/>
      <c r="G15" s="118"/>
      <c r="H15" s="91"/>
      <c r="I15" s="118"/>
      <c r="J15" s="91"/>
      <c r="K15" s="118"/>
      <c r="L15" s="91">
        <v>30</v>
      </c>
      <c r="M15" s="118"/>
      <c r="N15" s="91">
        <v>10</v>
      </c>
      <c r="O15" s="118"/>
      <c r="P15" s="91"/>
      <c r="Q15" s="118"/>
      <c r="R15" s="91"/>
      <c r="S15" s="118">
        <v>5</v>
      </c>
      <c r="T15" s="91"/>
      <c r="U15" s="118">
        <v>2</v>
      </c>
      <c r="V15" s="91">
        <v>2</v>
      </c>
      <c r="W15" s="118"/>
      <c r="X15" s="91"/>
      <c r="Y15" s="118"/>
      <c r="Z15" s="91"/>
      <c r="AA15" s="87"/>
    </row>
    <row r="16" spans="1:27" ht="12.75" customHeight="1">
      <c r="A16" s="86" t="s">
        <v>282</v>
      </c>
      <c r="B16" s="91"/>
      <c r="C16" s="118"/>
      <c r="D16" s="91"/>
      <c r="E16" s="118"/>
      <c r="F16" s="91"/>
      <c r="G16" s="118">
        <v>30</v>
      </c>
      <c r="H16" s="91"/>
      <c r="I16" s="118">
        <v>40</v>
      </c>
      <c r="J16" s="91"/>
      <c r="K16" s="118"/>
      <c r="L16" s="91">
        <v>2</v>
      </c>
      <c r="M16" s="118">
        <v>40</v>
      </c>
      <c r="N16" s="91">
        <v>10</v>
      </c>
      <c r="O16" s="118"/>
      <c r="P16" s="91"/>
      <c r="Q16" s="118"/>
      <c r="R16" s="91"/>
      <c r="S16" s="118"/>
      <c r="T16" s="91">
        <v>40</v>
      </c>
      <c r="U16" s="118"/>
      <c r="V16" s="91">
        <v>40</v>
      </c>
      <c r="W16" s="118">
        <v>70</v>
      </c>
      <c r="X16" s="91"/>
      <c r="Y16" s="118">
        <v>75</v>
      </c>
      <c r="Z16" s="91">
        <v>40</v>
      </c>
      <c r="AA16" s="87"/>
    </row>
    <row r="17" spans="1:29" ht="12.75" customHeight="1">
      <c r="A17" s="86" t="s">
        <v>275</v>
      </c>
      <c r="B17" s="91"/>
      <c r="C17" s="118"/>
      <c r="D17" s="91"/>
      <c r="E17" s="118"/>
      <c r="F17" s="91"/>
      <c r="G17" s="118">
        <v>5</v>
      </c>
      <c r="H17" s="91"/>
      <c r="I17" s="118"/>
      <c r="J17" s="91"/>
      <c r="K17" s="118">
        <v>70</v>
      </c>
      <c r="L17" s="91"/>
      <c r="M17" s="118">
        <v>20</v>
      </c>
      <c r="N17" s="91">
        <v>25</v>
      </c>
      <c r="O17" s="118">
        <v>20</v>
      </c>
      <c r="P17" s="91"/>
      <c r="Q17" s="118">
        <v>60</v>
      </c>
      <c r="R17" s="91">
        <v>50</v>
      </c>
      <c r="S17" s="118">
        <v>40</v>
      </c>
      <c r="T17" s="91"/>
      <c r="U17" s="118"/>
      <c r="V17" s="91">
        <v>50</v>
      </c>
      <c r="W17" s="118">
        <v>10</v>
      </c>
      <c r="X17" s="91">
        <v>60</v>
      </c>
      <c r="Y17" s="118">
        <v>5</v>
      </c>
      <c r="Z17" s="91"/>
      <c r="AA17" s="87"/>
    </row>
    <row r="18" spans="1:29" ht="12.75" customHeight="1">
      <c r="A18" s="86" t="s">
        <v>37</v>
      </c>
      <c r="B18" s="91"/>
      <c r="C18" s="118"/>
      <c r="D18" s="91"/>
      <c r="E18" s="118"/>
      <c r="F18" s="91"/>
      <c r="G18" s="118"/>
      <c r="H18" s="91"/>
      <c r="I18" s="118"/>
      <c r="J18" s="91"/>
      <c r="K18" s="118">
        <v>25</v>
      </c>
      <c r="L18" s="91"/>
      <c r="M18" s="118"/>
      <c r="N18" s="91"/>
      <c r="O18" s="118"/>
      <c r="P18" s="91"/>
      <c r="Q18" s="118"/>
      <c r="R18" s="91">
        <v>10</v>
      </c>
      <c r="S18" s="118"/>
      <c r="T18" s="91"/>
      <c r="U18" s="118"/>
      <c r="V18" s="91"/>
      <c r="W18" s="118"/>
      <c r="X18" s="91"/>
      <c r="Y18" s="118"/>
      <c r="Z18" s="91"/>
      <c r="AA18" s="87"/>
    </row>
    <row r="19" spans="1:29" ht="12.75" customHeight="1">
      <c r="A19" s="86" t="s">
        <v>445</v>
      </c>
      <c r="B19" s="91"/>
      <c r="C19" s="118"/>
      <c r="D19" s="91"/>
      <c r="E19" s="118"/>
      <c r="F19" s="91"/>
      <c r="G19" s="118"/>
      <c r="H19" s="91"/>
      <c r="I19" s="118"/>
      <c r="J19" s="91"/>
      <c r="K19" s="118"/>
      <c r="L19" s="91">
        <v>40</v>
      </c>
      <c r="M19" s="118"/>
      <c r="N19" s="91"/>
      <c r="O19" s="118"/>
      <c r="P19" s="91"/>
      <c r="Q19" s="118"/>
      <c r="R19" s="91"/>
      <c r="S19" s="118"/>
      <c r="T19" s="91"/>
      <c r="U19" s="118"/>
      <c r="V19" s="91"/>
      <c r="W19" s="118">
        <v>5</v>
      </c>
      <c r="X19" s="91"/>
      <c r="Y19" s="118"/>
      <c r="Z19" s="91"/>
      <c r="AA19" s="87"/>
    </row>
    <row r="20" spans="1:29" ht="12.75" customHeight="1">
      <c r="A20" s="86" t="s">
        <v>46</v>
      </c>
      <c r="B20" s="91"/>
      <c r="C20" s="118"/>
      <c r="D20" s="91"/>
      <c r="E20" s="118"/>
      <c r="F20" s="91"/>
      <c r="G20" s="118"/>
      <c r="H20" s="91"/>
      <c r="I20" s="118"/>
      <c r="J20" s="91"/>
      <c r="K20" s="118"/>
      <c r="L20" s="91">
        <v>2</v>
      </c>
      <c r="M20" s="118">
        <v>1</v>
      </c>
      <c r="N20" s="91"/>
      <c r="O20" s="118">
        <v>30</v>
      </c>
      <c r="P20" s="91"/>
      <c r="Q20" s="118"/>
      <c r="R20" s="91">
        <v>5</v>
      </c>
      <c r="S20" s="118">
        <v>10</v>
      </c>
      <c r="T20" s="91">
        <v>5</v>
      </c>
      <c r="U20" s="118"/>
      <c r="V20" s="91"/>
      <c r="W20" s="118"/>
      <c r="X20" s="91"/>
      <c r="Y20" s="118"/>
      <c r="Z20" s="91"/>
      <c r="AA20" s="87"/>
    </row>
    <row r="21" spans="1:29" ht="12.75" customHeight="1">
      <c r="A21" s="89" t="s">
        <v>33</v>
      </c>
      <c r="B21" s="91"/>
      <c r="C21" s="118"/>
      <c r="D21" s="91"/>
      <c r="E21" s="118"/>
      <c r="F21" s="91"/>
      <c r="G21" s="118"/>
      <c r="H21" s="91"/>
      <c r="I21" s="118"/>
      <c r="J21" s="91"/>
      <c r="K21" s="118"/>
      <c r="L21" s="91">
        <v>1</v>
      </c>
      <c r="M21" s="118"/>
      <c r="N21" s="91"/>
      <c r="O21" s="118"/>
      <c r="P21" s="91"/>
      <c r="Q21" s="118"/>
      <c r="R21" s="91"/>
      <c r="S21" s="118"/>
      <c r="T21" s="91"/>
      <c r="U21" s="118"/>
      <c r="V21" s="91"/>
      <c r="W21" s="118"/>
      <c r="X21" s="91"/>
      <c r="Y21" s="118"/>
      <c r="Z21" s="91"/>
      <c r="AA21" s="87"/>
    </row>
    <row r="22" spans="1:29" ht="12.75" customHeight="1">
      <c r="A22" s="86" t="s">
        <v>465</v>
      </c>
      <c r="B22" s="91"/>
      <c r="C22" s="118"/>
      <c r="D22" s="91"/>
      <c r="E22" s="118"/>
      <c r="F22" s="91"/>
      <c r="G22" s="118"/>
      <c r="H22" s="91"/>
      <c r="I22" s="118"/>
      <c r="J22" s="91"/>
      <c r="K22" s="118"/>
      <c r="L22" s="91"/>
      <c r="M22" s="118"/>
      <c r="N22" s="91"/>
      <c r="O22" s="118"/>
      <c r="P22" s="91"/>
      <c r="Q22" s="118"/>
      <c r="R22" s="91">
        <v>2</v>
      </c>
      <c r="S22" s="118"/>
      <c r="T22" s="91"/>
      <c r="U22" s="118"/>
      <c r="V22" s="91"/>
      <c r="W22" s="118"/>
      <c r="X22" s="91"/>
      <c r="Y22" s="118"/>
      <c r="Z22" s="91"/>
      <c r="AA22" s="87"/>
    </row>
    <row r="23" spans="1:29" ht="12.75" customHeight="1">
      <c r="A23" s="89" t="s">
        <v>265</v>
      </c>
      <c r="B23" s="91"/>
      <c r="C23" s="118"/>
      <c r="D23" s="91"/>
      <c r="E23" s="118"/>
      <c r="F23" s="91"/>
      <c r="G23" s="118"/>
      <c r="H23" s="91"/>
      <c r="I23" s="118"/>
      <c r="J23" s="91"/>
      <c r="K23" s="118"/>
      <c r="L23" s="91"/>
      <c r="M23" s="118"/>
      <c r="N23" s="91"/>
      <c r="O23" s="118"/>
      <c r="P23" s="91"/>
      <c r="Q23" s="118"/>
      <c r="R23" s="91"/>
      <c r="S23" s="118"/>
      <c r="T23" s="91"/>
      <c r="U23" s="118">
        <v>5</v>
      </c>
      <c r="V23" s="91"/>
      <c r="W23" s="118"/>
      <c r="X23" s="91">
        <v>25</v>
      </c>
      <c r="Y23" s="118"/>
      <c r="Z23" s="91"/>
      <c r="AA23" s="87"/>
    </row>
    <row r="24" spans="1:29" ht="12.75" customHeight="1">
      <c r="A24" s="86"/>
      <c r="B24" s="91"/>
      <c r="C24" s="118"/>
      <c r="D24" s="91"/>
      <c r="E24" s="118"/>
      <c r="F24" s="91"/>
      <c r="G24" s="118"/>
      <c r="H24" s="91"/>
      <c r="I24" s="118"/>
      <c r="J24" s="91"/>
      <c r="K24" s="118"/>
      <c r="L24" s="91"/>
      <c r="M24" s="118"/>
      <c r="N24" s="91"/>
      <c r="O24" s="118"/>
      <c r="P24" s="91"/>
      <c r="Q24" s="118"/>
      <c r="R24" s="91"/>
      <c r="S24" s="118"/>
      <c r="T24" s="91"/>
      <c r="U24" s="118"/>
      <c r="V24" s="91"/>
      <c r="W24" s="118"/>
      <c r="X24" s="91"/>
      <c r="Y24" s="118"/>
      <c r="Z24" s="91"/>
      <c r="AA24" s="87"/>
    </row>
    <row r="25" spans="1:29" ht="12.75" customHeight="1">
      <c r="A25" s="86"/>
      <c r="B25" s="91"/>
      <c r="C25" s="118"/>
      <c r="D25" s="91"/>
      <c r="E25" s="118"/>
      <c r="F25" s="91"/>
      <c r="G25" s="118"/>
      <c r="H25" s="91"/>
      <c r="I25" s="118"/>
      <c r="J25" s="91"/>
      <c r="K25" s="118"/>
      <c r="L25" s="91"/>
      <c r="M25" s="118"/>
      <c r="N25" s="91"/>
      <c r="O25" s="118"/>
      <c r="P25" s="91"/>
      <c r="Q25" s="118"/>
      <c r="R25" s="91"/>
      <c r="S25" s="118"/>
      <c r="T25" s="91"/>
      <c r="U25" s="118"/>
      <c r="V25" s="91"/>
      <c r="W25" s="118"/>
      <c r="X25" s="91"/>
      <c r="Y25" s="118"/>
      <c r="Z25" s="91"/>
      <c r="AA25" s="87"/>
    </row>
    <row r="26" spans="1:29" ht="12.75" customHeight="1">
      <c r="A26" s="86"/>
      <c r="B26" s="91"/>
      <c r="C26" s="118"/>
      <c r="D26" s="91"/>
      <c r="E26" s="118"/>
      <c r="F26" s="91"/>
      <c r="G26" s="118"/>
      <c r="H26" s="91"/>
      <c r="I26" s="118"/>
      <c r="J26" s="91"/>
      <c r="K26" s="118"/>
      <c r="L26" s="91"/>
      <c r="M26" s="118"/>
      <c r="N26" s="91"/>
      <c r="O26" s="118"/>
      <c r="P26" s="91"/>
      <c r="Q26" s="118"/>
      <c r="R26" s="91"/>
      <c r="S26" s="118"/>
      <c r="T26" s="91"/>
      <c r="U26" s="118"/>
      <c r="V26" s="91"/>
      <c r="W26" s="118"/>
      <c r="X26" s="91"/>
      <c r="Y26" s="118"/>
      <c r="Z26" s="91"/>
      <c r="AA26" s="87"/>
    </row>
    <row r="27" spans="1:29" ht="12.75" customHeight="1">
      <c r="A27" s="91" t="s">
        <v>90</v>
      </c>
      <c r="B27" s="91">
        <v>5</v>
      </c>
      <c r="C27" s="118">
        <v>5</v>
      </c>
      <c r="D27" s="91">
        <v>10</v>
      </c>
      <c r="E27" s="118">
        <v>40</v>
      </c>
      <c r="F27" s="91"/>
      <c r="G27" s="118">
        <v>5</v>
      </c>
      <c r="H27" s="91"/>
      <c r="I27" s="118"/>
      <c r="J27" s="91"/>
      <c r="K27" s="118"/>
      <c r="L27" s="91"/>
      <c r="M27" s="118">
        <v>5</v>
      </c>
      <c r="N27" s="91"/>
      <c r="O27" s="118"/>
      <c r="P27" s="91"/>
      <c r="Q27" s="118"/>
      <c r="R27" s="91"/>
      <c r="S27" s="118">
        <v>10</v>
      </c>
      <c r="T27" s="91">
        <v>10</v>
      </c>
      <c r="U27" s="118">
        <v>5</v>
      </c>
      <c r="V27" s="91"/>
      <c r="W27" s="118"/>
      <c r="X27" s="91">
        <v>5</v>
      </c>
      <c r="Y27" s="118"/>
      <c r="Z27" s="91"/>
      <c r="AA27" s="87"/>
    </row>
    <row r="28" spans="1:29" ht="12.75" customHeight="1">
      <c r="A28" s="91" t="s">
        <v>67</v>
      </c>
      <c r="B28" s="91"/>
      <c r="C28" s="118"/>
      <c r="D28" s="91"/>
      <c r="E28" s="118"/>
      <c r="F28" s="91"/>
      <c r="G28" s="118"/>
      <c r="H28" s="91"/>
      <c r="I28" s="118"/>
      <c r="J28" s="91"/>
      <c r="K28" s="118"/>
      <c r="L28" s="91"/>
      <c r="M28" s="118"/>
      <c r="N28" s="91"/>
      <c r="O28" s="118"/>
      <c r="P28" s="91"/>
      <c r="Q28" s="118"/>
      <c r="R28" s="91"/>
      <c r="S28" s="118"/>
      <c r="T28" s="91"/>
      <c r="U28" s="118"/>
      <c r="V28" s="91"/>
      <c r="W28" s="118"/>
      <c r="X28" s="91"/>
      <c r="Y28" s="118"/>
      <c r="Z28" s="91"/>
      <c r="AA28" s="87"/>
    </row>
    <row r="29" spans="1:29" ht="12.75" customHeight="1">
      <c r="A29" s="91" t="s">
        <v>50</v>
      </c>
      <c r="B29" s="91"/>
      <c r="C29" s="118"/>
      <c r="D29" s="91"/>
      <c r="E29" s="118"/>
      <c r="F29" s="91"/>
      <c r="G29" s="118"/>
      <c r="H29" s="91"/>
      <c r="I29" s="118"/>
      <c r="J29" s="91"/>
      <c r="K29" s="118"/>
      <c r="L29" s="91"/>
      <c r="M29" s="118"/>
      <c r="N29" s="91"/>
      <c r="O29" s="118"/>
      <c r="P29" s="91"/>
      <c r="Q29" s="118"/>
      <c r="R29" s="91"/>
      <c r="S29" s="118"/>
      <c r="T29" s="91"/>
      <c r="U29" s="118">
        <v>20</v>
      </c>
      <c r="V29" s="91"/>
      <c r="W29" s="118"/>
      <c r="X29" s="91"/>
      <c r="Y29" s="118"/>
      <c r="Z29" s="91"/>
      <c r="AA29" s="87"/>
    </row>
    <row r="30" spans="1:29" ht="12.75" customHeight="1">
      <c r="A30" s="91" t="s">
        <v>270</v>
      </c>
      <c r="B30" s="91">
        <v>10</v>
      </c>
      <c r="C30" s="118">
        <v>10</v>
      </c>
      <c r="D30" s="91">
        <v>15</v>
      </c>
      <c r="E30" s="118">
        <v>5</v>
      </c>
      <c r="F30" s="91">
        <v>35</v>
      </c>
      <c r="G30" s="118">
        <v>10</v>
      </c>
      <c r="H30" s="91"/>
      <c r="I30" s="118"/>
      <c r="J30" s="91"/>
      <c r="K30" s="118"/>
      <c r="L30" s="91"/>
      <c r="M30" s="118">
        <v>5</v>
      </c>
      <c r="N30" s="91"/>
      <c r="O30" s="118"/>
      <c r="P30" s="91"/>
      <c r="Q30" s="118"/>
      <c r="R30" s="91"/>
      <c r="S30" s="118">
        <v>10</v>
      </c>
      <c r="T30" s="91">
        <v>10</v>
      </c>
      <c r="U30" s="118"/>
      <c r="V30" s="91"/>
      <c r="W30" s="118"/>
      <c r="X30" s="91"/>
      <c r="Y30" s="118"/>
      <c r="Z30" s="91"/>
      <c r="AA30" s="87"/>
    </row>
    <row r="31" spans="1:29" ht="12.75" customHeight="1">
      <c r="A31" s="92" t="s">
        <v>49</v>
      </c>
      <c r="B31" s="91"/>
      <c r="C31" s="118"/>
      <c r="D31" s="91"/>
      <c r="E31" s="118"/>
      <c r="F31" s="91"/>
      <c r="G31" s="118"/>
      <c r="H31" s="91"/>
      <c r="I31" s="118"/>
      <c r="J31" s="91"/>
      <c r="K31" s="118"/>
      <c r="L31" s="91"/>
      <c r="M31" s="118"/>
      <c r="N31" s="91"/>
      <c r="O31" s="118"/>
      <c r="P31" s="91"/>
      <c r="Q31" s="118"/>
      <c r="R31" s="91"/>
      <c r="S31" s="118"/>
      <c r="T31" s="91"/>
      <c r="U31" s="118"/>
      <c r="V31" s="91"/>
      <c r="W31" s="118"/>
      <c r="X31" s="91"/>
      <c r="Y31" s="118"/>
      <c r="Z31" s="91"/>
      <c r="AA31" s="87"/>
    </row>
    <row r="32" spans="1:29" ht="12.75" customHeight="1">
      <c r="A32" s="93"/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76" t="s">
        <v>242</v>
      </c>
      <c r="AC32" s="76" t="s">
        <v>139</v>
      </c>
    </row>
    <row r="33" spans="1:29" ht="12.75" customHeight="1">
      <c r="A33" s="76" t="s">
        <v>96</v>
      </c>
      <c r="B33" s="76">
        <f>SUM(B5:B23)</f>
        <v>86</v>
      </c>
      <c r="C33" s="76">
        <f t="shared" ref="C33:Z33" si="0">SUM(C5:C23)</f>
        <v>85</v>
      </c>
      <c r="D33" s="76">
        <f t="shared" si="0"/>
        <v>76</v>
      </c>
      <c r="E33" s="76">
        <f t="shared" si="0"/>
        <v>55</v>
      </c>
      <c r="F33" s="76">
        <f t="shared" si="0"/>
        <v>87</v>
      </c>
      <c r="G33" s="76">
        <f t="shared" si="0"/>
        <v>91</v>
      </c>
      <c r="H33" s="76">
        <f t="shared" si="0"/>
        <v>100</v>
      </c>
      <c r="I33" s="76">
        <f t="shared" si="0"/>
        <v>100</v>
      </c>
      <c r="J33" s="76">
        <f t="shared" si="0"/>
        <v>100</v>
      </c>
      <c r="K33" s="76">
        <f t="shared" si="0"/>
        <v>100</v>
      </c>
      <c r="L33" s="76">
        <f t="shared" si="0"/>
        <v>112</v>
      </c>
      <c r="M33" s="76">
        <f t="shared" si="0"/>
        <v>97</v>
      </c>
      <c r="N33" s="76">
        <f t="shared" si="0"/>
        <v>107</v>
      </c>
      <c r="O33" s="76">
        <f t="shared" si="0"/>
        <v>120</v>
      </c>
      <c r="P33" s="76">
        <f t="shared" si="0"/>
        <v>100</v>
      </c>
      <c r="Q33" s="76">
        <f t="shared" si="0"/>
        <v>101</v>
      </c>
      <c r="R33" s="76">
        <f t="shared" si="0"/>
        <v>103</v>
      </c>
      <c r="S33" s="76">
        <f t="shared" si="0"/>
        <v>80</v>
      </c>
      <c r="T33" s="76">
        <f t="shared" si="0"/>
        <v>80</v>
      </c>
      <c r="U33" s="76">
        <f t="shared" si="0"/>
        <v>75</v>
      </c>
      <c r="V33" s="76">
        <f t="shared" si="0"/>
        <v>102</v>
      </c>
      <c r="W33" s="76">
        <f t="shared" si="0"/>
        <v>100</v>
      </c>
      <c r="X33" s="76">
        <f t="shared" si="0"/>
        <v>115</v>
      </c>
      <c r="Y33" s="76">
        <f t="shared" si="0"/>
        <v>103</v>
      </c>
      <c r="Z33" s="76">
        <f t="shared" si="0"/>
        <v>101</v>
      </c>
      <c r="AB33" s="76">
        <f>AVERAGE(B33:Z33)</f>
        <v>95.04</v>
      </c>
      <c r="AC33" s="76">
        <f>STDEV(B33:Z33)/5</f>
        <v>2.8673332558319737</v>
      </c>
    </row>
    <row r="34" spans="1:29" ht="12.75" customHeight="1">
      <c r="A34" s="76" t="s">
        <v>97</v>
      </c>
      <c r="B34" s="76">
        <f>SUM(B5:B6,B8,B10:B20,B22)</f>
        <v>65</v>
      </c>
      <c r="C34" s="76">
        <f t="shared" ref="C34:Z34" si="1">SUM(C5:C6,C8,C10:C20,C22)</f>
        <v>50</v>
      </c>
      <c r="D34" s="76">
        <f t="shared" si="1"/>
        <v>64</v>
      </c>
      <c r="E34" s="76">
        <f t="shared" si="1"/>
        <v>55</v>
      </c>
      <c r="F34" s="76">
        <f t="shared" si="1"/>
        <v>87</v>
      </c>
      <c r="G34" s="76">
        <f t="shared" si="1"/>
        <v>86</v>
      </c>
      <c r="H34" s="76">
        <f t="shared" si="1"/>
        <v>100</v>
      </c>
      <c r="I34" s="76">
        <f t="shared" si="1"/>
        <v>100</v>
      </c>
      <c r="J34" s="76">
        <f t="shared" si="1"/>
        <v>100</v>
      </c>
      <c r="K34" s="76">
        <f t="shared" si="1"/>
        <v>100</v>
      </c>
      <c r="L34" s="76">
        <f t="shared" si="1"/>
        <v>86</v>
      </c>
      <c r="M34" s="76">
        <f t="shared" si="1"/>
        <v>97</v>
      </c>
      <c r="N34" s="76">
        <f t="shared" si="1"/>
        <v>106</v>
      </c>
      <c r="O34" s="76">
        <f t="shared" si="1"/>
        <v>117</v>
      </c>
      <c r="P34" s="76">
        <f t="shared" si="1"/>
        <v>100</v>
      </c>
      <c r="Q34" s="76">
        <f t="shared" si="1"/>
        <v>101</v>
      </c>
      <c r="R34" s="76">
        <f t="shared" si="1"/>
        <v>102</v>
      </c>
      <c r="S34" s="76">
        <f t="shared" si="1"/>
        <v>80</v>
      </c>
      <c r="T34" s="76">
        <f t="shared" si="1"/>
        <v>80</v>
      </c>
      <c r="U34" s="76">
        <f t="shared" si="1"/>
        <v>45</v>
      </c>
      <c r="V34" s="76">
        <f t="shared" si="1"/>
        <v>102</v>
      </c>
      <c r="W34" s="76">
        <f t="shared" si="1"/>
        <v>99</v>
      </c>
      <c r="X34" s="76">
        <f t="shared" si="1"/>
        <v>90</v>
      </c>
      <c r="Y34" s="76">
        <f t="shared" si="1"/>
        <v>103</v>
      </c>
      <c r="Z34" s="76">
        <f t="shared" si="1"/>
        <v>100</v>
      </c>
      <c r="AB34" s="76">
        <f>AVERAGE(B34:Z34)</f>
        <v>88.6</v>
      </c>
      <c r="AC34" s="76">
        <f>STDEV(B34:Z34)/5</f>
        <v>3.7938546800494786</v>
      </c>
    </row>
    <row r="35" spans="1:29" ht="12.75" customHeight="1">
      <c r="A35" s="76" t="s">
        <v>98</v>
      </c>
      <c r="B35" s="76">
        <f>SUM(B7,B9,B21,B23)</f>
        <v>21</v>
      </c>
      <c r="C35" s="76">
        <f t="shared" ref="C35:Z35" si="2">SUM(C7,C9,C21,C23)</f>
        <v>35</v>
      </c>
      <c r="D35" s="76">
        <f t="shared" si="2"/>
        <v>12</v>
      </c>
      <c r="E35" s="76">
        <f t="shared" si="2"/>
        <v>0</v>
      </c>
      <c r="F35" s="76">
        <f t="shared" si="2"/>
        <v>0</v>
      </c>
      <c r="G35" s="76">
        <f t="shared" si="2"/>
        <v>5</v>
      </c>
      <c r="H35" s="76">
        <f t="shared" si="2"/>
        <v>0</v>
      </c>
      <c r="I35" s="76">
        <f t="shared" si="2"/>
        <v>0</v>
      </c>
      <c r="J35" s="76">
        <f t="shared" si="2"/>
        <v>0</v>
      </c>
      <c r="K35" s="76">
        <f t="shared" si="2"/>
        <v>0</v>
      </c>
      <c r="L35" s="76">
        <f t="shared" si="2"/>
        <v>26</v>
      </c>
      <c r="M35" s="76">
        <f t="shared" si="2"/>
        <v>0</v>
      </c>
      <c r="N35" s="76">
        <f t="shared" si="2"/>
        <v>1</v>
      </c>
      <c r="O35" s="76">
        <f t="shared" si="2"/>
        <v>3</v>
      </c>
      <c r="P35" s="76">
        <f t="shared" si="2"/>
        <v>0</v>
      </c>
      <c r="Q35" s="76">
        <f t="shared" si="2"/>
        <v>0</v>
      </c>
      <c r="R35" s="76">
        <f t="shared" si="2"/>
        <v>1</v>
      </c>
      <c r="S35" s="76">
        <f t="shared" si="2"/>
        <v>0</v>
      </c>
      <c r="T35" s="76">
        <f t="shared" si="2"/>
        <v>0</v>
      </c>
      <c r="U35" s="76">
        <f t="shared" si="2"/>
        <v>30</v>
      </c>
      <c r="V35" s="76">
        <f t="shared" si="2"/>
        <v>0</v>
      </c>
      <c r="W35" s="76">
        <f t="shared" si="2"/>
        <v>1</v>
      </c>
      <c r="X35" s="76">
        <f t="shared" si="2"/>
        <v>25</v>
      </c>
      <c r="Y35" s="76">
        <f t="shared" si="2"/>
        <v>0</v>
      </c>
      <c r="Z35" s="76">
        <f t="shared" si="2"/>
        <v>1</v>
      </c>
      <c r="AB35" s="76">
        <f>AVERAGE(B35:Z35)</f>
        <v>6.44</v>
      </c>
      <c r="AC35" s="76">
        <f>STDEV(B35:Z35)/5</f>
        <v>2.2405951590295525</v>
      </c>
    </row>
    <row r="36" spans="1:29" ht="12.75" customHeight="1">
      <c r="A36" s="76" t="s">
        <v>99</v>
      </c>
      <c r="B36" s="76">
        <f>SUM(B27:B31)</f>
        <v>15</v>
      </c>
      <c r="C36" s="76">
        <f t="shared" ref="C36:Z36" si="3">SUM(C27:C31)</f>
        <v>15</v>
      </c>
      <c r="D36" s="76">
        <f t="shared" si="3"/>
        <v>25</v>
      </c>
      <c r="E36" s="76">
        <f t="shared" si="3"/>
        <v>45</v>
      </c>
      <c r="F36" s="76">
        <f t="shared" si="3"/>
        <v>35</v>
      </c>
      <c r="G36" s="76">
        <f t="shared" si="3"/>
        <v>15</v>
      </c>
      <c r="H36" s="76">
        <f t="shared" si="3"/>
        <v>0</v>
      </c>
      <c r="I36" s="76">
        <f t="shared" si="3"/>
        <v>0</v>
      </c>
      <c r="J36" s="76">
        <f t="shared" si="3"/>
        <v>0</v>
      </c>
      <c r="K36" s="76">
        <f t="shared" si="3"/>
        <v>0</v>
      </c>
      <c r="L36" s="76">
        <f t="shared" si="3"/>
        <v>0</v>
      </c>
      <c r="M36" s="76">
        <f t="shared" si="3"/>
        <v>10</v>
      </c>
      <c r="N36" s="76">
        <f t="shared" si="3"/>
        <v>0</v>
      </c>
      <c r="O36" s="76">
        <f t="shared" si="3"/>
        <v>0</v>
      </c>
      <c r="P36" s="76">
        <f t="shared" si="3"/>
        <v>0</v>
      </c>
      <c r="Q36" s="76">
        <f t="shared" si="3"/>
        <v>0</v>
      </c>
      <c r="R36" s="76">
        <f t="shared" si="3"/>
        <v>0</v>
      </c>
      <c r="S36" s="76">
        <f t="shared" si="3"/>
        <v>20</v>
      </c>
      <c r="T36" s="76">
        <f t="shared" si="3"/>
        <v>20</v>
      </c>
      <c r="U36" s="76">
        <f t="shared" si="3"/>
        <v>25</v>
      </c>
      <c r="V36" s="76">
        <f t="shared" si="3"/>
        <v>0</v>
      </c>
      <c r="W36" s="76">
        <f t="shared" si="3"/>
        <v>0</v>
      </c>
      <c r="X36" s="76">
        <f t="shared" si="3"/>
        <v>5</v>
      </c>
      <c r="Y36" s="76">
        <f t="shared" si="3"/>
        <v>0</v>
      </c>
      <c r="Z36" s="76">
        <f t="shared" si="3"/>
        <v>0</v>
      </c>
      <c r="AB36" s="76">
        <f>AVERAGE(B36:Z36)</f>
        <v>9.1999999999999993</v>
      </c>
      <c r="AC36" s="76">
        <f>STDEV(B36:Z36)/5</f>
        <v>2.5768197453450252</v>
      </c>
    </row>
    <row r="37" spans="1:29">
      <c r="A37" s="76" t="s">
        <v>243</v>
      </c>
    </row>
  </sheetData>
  <mergeCells count="7">
    <mergeCell ref="B1:S1"/>
    <mergeCell ref="B2:D2"/>
    <mergeCell ref="E2:G2"/>
    <mergeCell ref="H2:J2"/>
    <mergeCell ref="K2:M2"/>
    <mergeCell ref="N2:P2"/>
    <mergeCell ref="Q2:S2"/>
  </mergeCells>
  <dataValidations count="1">
    <dataValidation type="list" allowBlank="1" sqref="A5:A26" xr:uid="{07C0F546-7CE0-6F4B-B23E-7F6E5909B52B}">
      <formula1>#REF!</formula1>
    </dataValidation>
  </dataValidations>
  <pageMargins left="0.7" right="0.7" top="0.75" bottom="0.75" header="0.3" footer="0.3"/>
</worksheet>
</file>

<file path=xl/worksheets/sheet2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553B6-24AC-9142-8FB6-43460EA3486E}">
  <dimension ref="A1:AC36"/>
  <sheetViews>
    <sheetView topLeftCell="S3" workbookViewId="0">
      <selection activeCell="AC34" sqref="AC34"/>
    </sheetView>
  </sheetViews>
  <sheetFormatPr baseColWidth="10" defaultColWidth="15.1640625" defaultRowHeight="15"/>
  <cols>
    <col min="1" max="1" width="27.5" style="76" customWidth="1"/>
    <col min="2" max="27" width="7.5" style="76" customWidth="1"/>
    <col min="28" max="16384" width="15.1640625" style="76"/>
  </cols>
  <sheetData>
    <row r="1" spans="1:27" ht="18" customHeight="1">
      <c r="A1" s="73" t="s">
        <v>253</v>
      </c>
      <c r="B1" s="188" t="s">
        <v>254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75"/>
      <c r="U1" s="75"/>
      <c r="V1" s="75"/>
      <c r="W1" s="75"/>
      <c r="X1" s="75"/>
      <c r="Y1" s="75"/>
      <c r="Z1" s="75"/>
      <c r="AA1" s="75"/>
    </row>
    <row r="2" spans="1:27" ht="12.75" customHeight="1">
      <c r="A2" s="77"/>
      <c r="B2" s="190" t="s">
        <v>463</v>
      </c>
      <c r="C2" s="191"/>
      <c r="D2" s="192"/>
      <c r="E2" s="193" t="s">
        <v>442</v>
      </c>
      <c r="F2" s="191"/>
      <c r="G2" s="192"/>
      <c r="H2" s="194" t="s">
        <v>257</v>
      </c>
      <c r="I2" s="191"/>
      <c r="J2" s="192"/>
      <c r="K2" s="194" t="s">
        <v>258</v>
      </c>
      <c r="L2" s="191"/>
      <c r="M2" s="192"/>
      <c r="N2" s="195" t="s">
        <v>259</v>
      </c>
      <c r="O2" s="191"/>
      <c r="P2" s="192"/>
      <c r="Q2" s="195" t="s">
        <v>260</v>
      </c>
      <c r="R2" s="191"/>
      <c r="S2" s="192"/>
      <c r="T2" s="77"/>
      <c r="U2" s="77"/>
      <c r="V2" s="77"/>
      <c r="W2" s="77"/>
      <c r="X2" s="77"/>
      <c r="Y2" s="77"/>
      <c r="Z2" s="77"/>
      <c r="AA2" s="77"/>
    </row>
    <row r="3" spans="1:27" ht="12.75" customHeight="1">
      <c r="A3" s="79"/>
      <c r="B3" s="113"/>
      <c r="C3" s="113"/>
      <c r="D3" s="113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5"/>
      <c r="U3" s="115"/>
      <c r="V3" s="115"/>
      <c r="W3" s="115"/>
      <c r="X3" s="115"/>
      <c r="Y3" s="115"/>
      <c r="Z3" s="115"/>
      <c r="AA3" s="77"/>
    </row>
    <row r="4" spans="1:27" ht="12.75" customHeight="1">
      <c r="A4" s="83" t="s">
        <v>261</v>
      </c>
      <c r="B4" s="84">
        <v>0</v>
      </c>
      <c r="C4" s="85">
        <v>3</v>
      </c>
      <c r="D4" s="84">
        <v>6</v>
      </c>
      <c r="E4" s="85">
        <v>9</v>
      </c>
      <c r="F4" s="84">
        <v>12</v>
      </c>
      <c r="G4" s="85">
        <v>15</v>
      </c>
      <c r="H4" s="84">
        <v>18</v>
      </c>
      <c r="I4" s="85">
        <v>21</v>
      </c>
      <c r="J4" s="84">
        <v>24</v>
      </c>
      <c r="K4" s="85">
        <v>27</v>
      </c>
      <c r="L4" s="84">
        <v>30</v>
      </c>
      <c r="M4" s="85">
        <v>33</v>
      </c>
      <c r="N4" s="84">
        <v>36</v>
      </c>
      <c r="O4" s="85">
        <v>39</v>
      </c>
      <c r="P4" s="84">
        <v>42</v>
      </c>
      <c r="Q4" s="85">
        <v>45</v>
      </c>
      <c r="R4" s="84">
        <v>48</v>
      </c>
      <c r="S4" s="85">
        <v>51</v>
      </c>
      <c r="T4" s="84">
        <v>54</v>
      </c>
      <c r="U4" s="85">
        <v>57</v>
      </c>
      <c r="V4" s="84">
        <v>60</v>
      </c>
      <c r="W4" s="85">
        <v>63</v>
      </c>
      <c r="X4" s="84">
        <v>66</v>
      </c>
      <c r="Y4" s="85">
        <v>69</v>
      </c>
      <c r="Z4" s="84">
        <v>72</v>
      </c>
      <c r="AA4" s="84" t="s">
        <v>1</v>
      </c>
    </row>
    <row r="5" spans="1:27" ht="11.25" customHeight="1">
      <c r="A5" s="149" t="s">
        <v>3</v>
      </c>
      <c r="B5" s="87"/>
      <c r="C5" s="88"/>
      <c r="D5" s="87"/>
      <c r="E5" s="88"/>
      <c r="F5" s="87"/>
      <c r="G5" s="88"/>
      <c r="H5" s="87"/>
      <c r="I5" s="88">
        <v>2</v>
      </c>
      <c r="J5" s="87">
        <v>4</v>
      </c>
      <c r="K5" s="88">
        <v>4</v>
      </c>
      <c r="L5" s="87">
        <v>10</v>
      </c>
      <c r="M5" s="88">
        <v>3</v>
      </c>
      <c r="N5" s="87">
        <v>5</v>
      </c>
      <c r="O5" s="88"/>
      <c r="P5" s="87"/>
      <c r="Q5" s="88"/>
      <c r="R5" s="87"/>
      <c r="S5" s="88"/>
      <c r="T5" s="87"/>
      <c r="U5" s="88"/>
      <c r="V5" s="87"/>
      <c r="W5" s="88"/>
      <c r="X5" s="87"/>
      <c r="Y5" s="88"/>
      <c r="Z5" s="87"/>
      <c r="AA5" s="87"/>
    </row>
    <row r="6" spans="1:27" ht="12.75" customHeight="1">
      <c r="A6" s="89" t="s">
        <v>4</v>
      </c>
      <c r="B6" s="87"/>
      <c r="C6" s="118"/>
      <c r="D6" s="91"/>
      <c r="E6" s="118"/>
      <c r="F6" s="91"/>
      <c r="G6" s="118"/>
      <c r="H6" s="91"/>
      <c r="I6" s="118">
        <v>1</v>
      </c>
      <c r="J6" s="91"/>
      <c r="K6" s="118"/>
      <c r="L6" s="91"/>
      <c r="M6" s="118"/>
      <c r="N6" s="91"/>
      <c r="O6" s="118"/>
      <c r="P6" s="91"/>
      <c r="Q6" s="118"/>
      <c r="R6" s="91"/>
      <c r="S6" s="118"/>
      <c r="T6" s="91"/>
      <c r="U6" s="118">
        <v>2</v>
      </c>
      <c r="V6" s="91">
        <v>3</v>
      </c>
      <c r="W6" s="118">
        <v>2</v>
      </c>
      <c r="X6" s="91">
        <v>30</v>
      </c>
      <c r="Y6" s="118">
        <v>10</v>
      </c>
      <c r="Z6" s="91">
        <v>5</v>
      </c>
      <c r="AA6" s="87"/>
    </row>
    <row r="7" spans="1:27" ht="12.75" customHeight="1">
      <c r="A7" s="86" t="s">
        <v>5</v>
      </c>
      <c r="B7" s="87"/>
      <c r="C7" s="118"/>
      <c r="D7" s="91"/>
      <c r="E7" s="118"/>
      <c r="F7" s="91"/>
      <c r="G7" s="118"/>
      <c r="H7" s="91"/>
      <c r="I7" s="118">
        <v>10</v>
      </c>
      <c r="J7" s="91">
        <v>10</v>
      </c>
      <c r="K7" s="118">
        <v>25</v>
      </c>
      <c r="L7" s="91">
        <v>20</v>
      </c>
      <c r="M7" s="118">
        <v>25</v>
      </c>
      <c r="N7" s="91"/>
      <c r="O7" s="118"/>
      <c r="P7" s="91"/>
      <c r="Q7" s="118"/>
      <c r="R7" s="91"/>
      <c r="S7" s="118"/>
      <c r="T7" s="91"/>
      <c r="U7" s="118">
        <v>15</v>
      </c>
      <c r="V7" s="91">
        <v>90</v>
      </c>
      <c r="W7" s="118">
        <v>40</v>
      </c>
      <c r="X7" s="91">
        <v>50</v>
      </c>
      <c r="Y7" s="118">
        <v>70</v>
      </c>
      <c r="Z7" s="91">
        <v>20</v>
      </c>
      <c r="AA7" s="87"/>
    </row>
    <row r="8" spans="1:27" ht="12.75" customHeight="1">
      <c r="A8" s="89" t="s">
        <v>6</v>
      </c>
      <c r="B8" s="87">
        <v>4</v>
      </c>
      <c r="C8" s="118">
        <v>5</v>
      </c>
      <c r="D8" s="91"/>
      <c r="E8" s="118"/>
      <c r="F8" s="91">
        <v>75</v>
      </c>
      <c r="G8" s="118"/>
      <c r="H8" s="91">
        <v>25</v>
      </c>
      <c r="I8" s="118">
        <v>25</v>
      </c>
      <c r="J8" s="91">
        <v>90</v>
      </c>
      <c r="K8" s="118">
        <v>75</v>
      </c>
      <c r="L8" s="91">
        <v>75</v>
      </c>
      <c r="M8" s="118">
        <v>75</v>
      </c>
      <c r="N8" s="91">
        <v>10</v>
      </c>
      <c r="O8" s="118"/>
      <c r="P8" s="91"/>
      <c r="Q8" s="118"/>
      <c r="R8" s="91"/>
      <c r="S8" s="118"/>
      <c r="T8" s="91">
        <v>20</v>
      </c>
      <c r="U8" s="118">
        <v>2</v>
      </c>
      <c r="V8" s="91">
        <v>20</v>
      </c>
      <c r="W8" s="118">
        <v>5</v>
      </c>
      <c r="X8" s="91"/>
      <c r="Y8" s="118"/>
      <c r="Z8" s="91"/>
      <c r="AA8" s="87"/>
    </row>
    <row r="9" spans="1:27" ht="12.75" customHeight="1">
      <c r="A9" s="89" t="s">
        <v>23</v>
      </c>
      <c r="B9" s="87">
        <v>80</v>
      </c>
      <c r="C9" s="118">
        <v>50</v>
      </c>
      <c r="D9" s="91">
        <v>80</v>
      </c>
      <c r="E9" s="118">
        <v>96</v>
      </c>
      <c r="F9" s="91"/>
      <c r="G9" s="118">
        <v>99</v>
      </c>
      <c r="H9" s="91">
        <v>70</v>
      </c>
      <c r="I9" s="118"/>
      <c r="J9" s="91"/>
      <c r="K9" s="118"/>
      <c r="L9" s="91"/>
      <c r="M9" s="118"/>
      <c r="N9" s="91">
        <v>90</v>
      </c>
      <c r="O9" s="118">
        <v>50</v>
      </c>
      <c r="P9" s="91">
        <v>50</v>
      </c>
      <c r="Q9" s="118">
        <v>95</v>
      </c>
      <c r="R9" s="91">
        <v>95</v>
      </c>
      <c r="S9" s="118">
        <v>95</v>
      </c>
      <c r="T9" s="91">
        <v>95</v>
      </c>
      <c r="U9" s="118">
        <v>30</v>
      </c>
      <c r="V9" s="91"/>
      <c r="W9" s="118"/>
      <c r="X9" s="91"/>
      <c r="Y9" s="118"/>
      <c r="Z9" s="91"/>
      <c r="AA9" s="87"/>
    </row>
    <row r="10" spans="1:27" ht="12.75" customHeight="1">
      <c r="A10" s="86" t="s">
        <v>263</v>
      </c>
      <c r="B10" s="87"/>
      <c r="C10" s="118"/>
      <c r="D10" s="91"/>
      <c r="E10" s="118"/>
      <c r="F10" s="91"/>
      <c r="G10" s="118"/>
      <c r="H10" s="91"/>
      <c r="I10" s="118"/>
      <c r="J10" s="91"/>
      <c r="K10" s="118"/>
      <c r="L10" s="91"/>
      <c r="M10" s="118"/>
      <c r="N10" s="91"/>
      <c r="O10" s="118"/>
      <c r="P10" s="91"/>
      <c r="Q10" s="118"/>
      <c r="R10" s="91"/>
      <c r="S10" s="118"/>
      <c r="T10" s="91"/>
      <c r="U10" s="118"/>
      <c r="V10" s="91"/>
      <c r="W10" s="118"/>
      <c r="X10" s="91"/>
      <c r="Y10" s="118">
        <v>2</v>
      </c>
      <c r="Z10" s="91"/>
      <c r="AA10" s="87"/>
    </row>
    <row r="11" spans="1:27" ht="12.75" customHeight="1">
      <c r="A11" s="86" t="s">
        <v>9</v>
      </c>
      <c r="B11" s="91">
        <v>1</v>
      </c>
      <c r="C11" s="118">
        <v>5</v>
      </c>
      <c r="D11" s="91">
        <v>10</v>
      </c>
      <c r="E11" s="118">
        <v>2</v>
      </c>
      <c r="F11" s="91">
        <v>1</v>
      </c>
      <c r="G11" s="118"/>
      <c r="H11" s="91"/>
      <c r="I11" s="118"/>
      <c r="J11" s="91"/>
      <c r="K11" s="118"/>
      <c r="L11" s="91"/>
      <c r="M11" s="118"/>
      <c r="N11" s="91"/>
      <c r="O11" s="118"/>
      <c r="P11" s="91"/>
      <c r="Q11" s="118"/>
      <c r="R11" s="91"/>
      <c r="S11" s="118"/>
      <c r="T11" s="91"/>
      <c r="U11" s="118"/>
      <c r="V11" s="91"/>
      <c r="W11" s="118"/>
      <c r="X11" s="91"/>
      <c r="Y11" s="118"/>
      <c r="Z11" s="91"/>
      <c r="AA11" s="87"/>
    </row>
    <row r="12" spans="1:27" ht="12.75" customHeight="1">
      <c r="A12" s="86" t="s">
        <v>264</v>
      </c>
      <c r="B12" s="91"/>
      <c r="C12" s="118"/>
      <c r="D12" s="91"/>
      <c r="E12" s="118"/>
      <c r="F12" s="91"/>
      <c r="G12" s="118"/>
      <c r="H12" s="91"/>
      <c r="I12" s="118"/>
      <c r="J12" s="91"/>
      <c r="K12" s="118"/>
      <c r="L12" s="91"/>
      <c r="M12" s="118"/>
      <c r="N12" s="91"/>
      <c r="O12" s="118"/>
      <c r="P12" s="91"/>
      <c r="Q12" s="118"/>
      <c r="R12" s="91"/>
      <c r="S12" s="118"/>
      <c r="T12" s="91"/>
      <c r="U12" s="118"/>
      <c r="V12" s="91">
        <v>1</v>
      </c>
      <c r="W12" s="118"/>
      <c r="X12" s="91"/>
      <c r="Y12" s="118"/>
      <c r="Z12" s="91"/>
      <c r="AA12" s="87"/>
    </row>
    <row r="13" spans="1:27" ht="12.75" customHeight="1">
      <c r="A13" s="89" t="s">
        <v>19</v>
      </c>
      <c r="B13" s="91"/>
      <c r="C13" s="118"/>
      <c r="D13" s="91"/>
      <c r="E13" s="118"/>
      <c r="F13" s="91"/>
      <c r="G13" s="118"/>
      <c r="H13" s="91"/>
      <c r="I13" s="118"/>
      <c r="J13" s="91">
        <v>5</v>
      </c>
      <c r="K13" s="118"/>
      <c r="L13" s="91"/>
      <c r="M13" s="118"/>
      <c r="N13" s="91">
        <v>5</v>
      </c>
      <c r="O13" s="118"/>
      <c r="P13" s="91"/>
      <c r="Q13" s="118"/>
      <c r="R13" s="91"/>
      <c r="S13" s="118"/>
      <c r="T13" s="91"/>
      <c r="U13" s="118"/>
      <c r="V13" s="91"/>
      <c r="W13" s="118"/>
      <c r="X13" s="91"/>
      <c r="Y13" s="118"/>
      <c r="Z13" s="91"/>
      <c r="AA13" s="87"/>
    </row>
    <row r="14" spans="1:27" ht="12.75" customHeight="1">
      <c r="A14" s="86" t="s">
        <v>87</v>
      </c>
      <c r="B14" s="91"/>
      <c r="C14" s="118"/>
      <c r="D14" s="91"/>
      <c r="E14" s="118"/>
      <c r="F14" s="91"/>
      <c r="G14" s="118"/>
      <c r="H14" s="91"/>
      <c r="I14" s="118"/>
      <c r="J14" s="91">
        <v>2</v>
      </c>
      <c r="K14" s="118"/>
      <c r="L14" s="91"/>
      <c r="M14" s="118"/>
      <c r="N14" s="91"/>
      <c r="O14" s="118"/>
      <c r="P14" s="91"/>
      <c r="Q14" s="118"/>
      <c r="R14" s="91"/>
      <c r="S14" s="118"/>
      <c r="T14" s="91"/>
      <c r="U14" s="118"/>
      <c r="V14" s="91"/>
      <c r="W14" s="118"/>
      <c r="X14" s="91"/>
      <c r="Y14" s="118"/>
      <c r="Z14" s="91"/>
      <c r="AA14" s="87"/>
    </row>
    <row r="15" spans="1:27" ht="12.75" customHeight="1">
      <c r="A15" s="89" t="s">
        <v>47</v>
      </c>
      <c r="B15" s="91"/>
      <c r="C15" s="118"/>
      <c r="D15" s="91"/>
      <c r="E15" s="118"/>
      <c r="F15" s="91"/>
      <c r="G15" s="118"/>
      <c r="H15" s="91"/>
      <c r="I15" s="118"/>
      <c r="J15" s="91"/>
      <c r="K15" s="118"/>
      <c r="L15" s="91"/>
      <c r="M15" s="118"/>
      <c r="N15" s="91"/>
      <c r="O15" s="118"/>
      <c r="P15" s="91"/>
      <c r="Q15" s="118"/>
      <c r="R15" s="91"/>
      <c r="S15" s="118"/>
      <c r="T15" s="91"/>
      <c r="U15" s="118"/>
      <c r="V15" s="91"/>
      <c r="W15" s="118"/>
      <c r="X15" s="91">
        <v>1</v>
      </c>
      <c r="Y15" s="118"/>
      <c r="Z15" s="91"/>
      <c r="AA15" s="87"/>
    </row>
    <row r="16" spans="1:27" ht="12.75" customHeight="1">
      <c r="A16" s="89" t="s">
        <v>265</v>
      </c>
      <c r="B16" s="91"/>
      <c r="C16" s="118"/>
      <c r="D16" s="91"/>
      <c r="E16" s="118"/>
      <c r="F16" s="91"/>
      <c r="G16" s="118"/>
      <c r="H16" s="91"/>
      <c r="I16" s="118">
        <v>25</v>
      </c>
      <c r="J16" s="91"/>
      <c r="K16" s="118"/>
      <c r="L16" s="91"/>
      <c r="M16" s="118"/>
      <c r="N16" s="91"/>
      <c r="O16" s="118"/>
      <c r="P16" s="91"/>
      <c r="Q16" s="118"/>
      <c r="R16" s="91"/>
      <c r="S16" s="118"/>
      <c r="T16" s="91">
        <v>10</v>
      </c>
      <c r="U16" s="118">
        <v>25</v>
      </c>
      <c r="V16" s="91"/>
      <c r="W16" s="118"/>
      <c r="X16" s="91"/>
      <c r="Y16" s="118"/>
      <c r="Z16" s="91"/>
      <c r="AA16" s="87"/>
    </row>
    <row r="17" spans="1:29" ht="12.75" customHeight="1">
      <c r="A17" s="86" t="s">
        <v>266</v>
      </c>
      <c r="B17" s="91"/>
      <c r="C17" s="118"/>
      <c r="D17" s="91"/>
      <c r="E17" s="118"/>
      <c r="F17" s="91"/>
      <c r="G17" s="118"/>
      <c r="H17" s="91"/>
      <c r="I17" s="118">
        <v>1</v>
      </c>
      <c r="J17" s="91"/>
      <c r="K17" s="118"/>
      <c r="L17" s="91"/>
      <c r="M17" s="118"/>
      <c r="N17" s="91"/>
      <c r="O17" s="118"/>
      <c r="P17" s="91"/>
      <c r="Q17" s="118"/>
      <c r="R17" s="91"/>
      <c r="S17" s="118"/>
      <c r="T17" s="91"/>
      <c r="U17" s="118"/>
      <c r="V17" s="91"/>
      <c r="W17" s="118"/>
      <c r="X17" s="91"/>
      <c r="Y17" s="118"/>
      <c r="Z17" s="91">
        <v>5</v>
      </c>
      <c r="AA17" s="87"/>
    </row>
    <row r="18" spans="1:29" ht="12.75" customHeight="1">
      <c r="A18" s="86" t="s">
        <v>267</v>
      </c>
      <c r="B18" s="91"/>
      <c r="C18" s="118"/>
      <c r="D18" s="91"/>
      <c r="E18" s="118"/>
      <c r="F18" s="91"/>
      <c r="G18" s="118"/>
      <c r="H18" s="91"/>
      <c r="I18" s="118"/>
      <c r="J18" s="91"/>
      <c r="K18" s="118"/>
      <c r="L18" s="91">
        <v>10</v>
      </c>
      <c r="M18" s="118"/>
      <c r="N18" s="91"/>
      <c r="O18" s="118"/>
      <c r="P18" s="91"/>
      <c r="Q18" s="118"/>
      <c r="R18" s="91"/>
      <c r="S18" s="118"/>
      <c r="T18" s="91"/>
      <c r="U18" s="118"/>
      <c r="V18" s="91"/>
      <c r="W18" s="118"/>
      <c r="X18" s="91"/>
      <c r="Y18" s="118"/>
      <c r="Z18" s="91"/>
      <c r="AA18" s="87"/>
    </row>
    <row r="19" spans="1:29" ht="12.75" customHeight="1">
      <c r="A19" s="86" t="s">
        <v>268</v>
      </c>
      <c r="B19" s="91"/>
      <c r="C19" s="118"/>
      <c r="D19" s="91"/>
      <c r="E19" s="118"/>
      <c r="F19" s="91"/>
      <c r="G19" s="118"/>
      <c r="H19" s="91"/>
      <c r="I19" s="118"/>
      <c r="J19" s="91"/>
      <c r="K19" s="118"/>
      <c r="L19" s="91"/>
      <c r="M19" s="118"/>
      <c r="N19" s="91"/>
      <c r="O19" s="118"/>
      <c r="P19" s="91"/>
      <c r="Q19" s="118"/>
      <c r="R19" s="91"/>
      <c r="S19" s="118"/>
      <c r="T19" s="91"/>
      <c r="U19" s="118"/>
      <c r="V19" s="91"/>
      <c r="W19" s="118"/>
      <c r="X19" s="91">
        <v>2</v>
      </c>
      <c r="Y19" s="118"/>
      <c r="Z19" s="91"/>
      <c r="AA19" s="87"/>
    </row>
    <row r="20" spans="1:29" ht="12.75" customHeight="1">
      <c r="A20" s="89"/>
      <c r="B20" s="91"/>
      <c r="C20" s="118"/>
      <c r="D20" s="91"/>
      <c r="E20" s="118"/>
      <c r="F20" s="91"/>
      <c r="G20" s="118"/>
      <c r="H20" s="91"/>
      <c r="I20" s="118"/>
      <c r="J20" s="91"/>
      <c r="K20" s="118"/>
      <c r="L20" s="91"/>
      <c r="M20" s="118"/>
      <c r="N20" s="91"/>
      <c r="O20" s="118"/>
      <c r="P20" s="91"/>
      <c r="Q20" s="118"/>
      <c r="R20" s="91"/>
      <c r="S20" s="118"/>
      <c r="T20" s="91"/>
      <c r="U20" s="118"/>
      <c r="V20" s="91"/>
      <c r="W20" s="118"/>
      <c r="X20" s="91"/>
      <c r="Y20" s="118"/>
      <c r="Z20" s="91"/>
      <c r="AA20" s="87"/>
    </row>
    <row r="21" spans="1:29" ht="12.75" customHeight="1">
      <c r="A21" s="86"/>
      <c r="B21" s="91"/>
      <c r="C21" s="118"/>
      <c r="D21" s="91"/>
      <c r="E21" s="118"/>
      <c r="F21" s="91"/>
      <c r="G21" s="118"/>
      <c r="H21" s="91"/>
      <c r="I21" s="118"/>
      <c r="J21" s="91"/>
      <c r="K21" s="118"/>
      <c r="L21" s="91"/>
      <c r="M21" s="118"/>
      <c r="N21" s="91"/>
      <c r="O21" s="118"/>
      <c r="P21" s="91"/>
      <c r="Q21" s="118"/>
      <c r="R21" s="91"/>
      <c r="S21" s="118"/>
      <c r="T21" s="91"/>
      <c r="U21" s="118"/>
      <c r="V21" s="91"/>
      <c r="W21" s="118"/>
      <c r="X21" s="91"/>
      <c r="Y21" s="118"/>
      <c r="Z21" s="91"/>
      <c r="AA21" s="87"/>
    </row>
    <row r="22" spans="1:29" ht="12.75" customHeight="1">
      <c r="A22" s="86"/>
      <c r="B22" s="91"/>
      <c r="C22" s="118"/>
      <c r="D22" s="91"/>
      <c r="E22" s="118"/>
      <c r="F22" s="91"/>
      <c r="G22" s="118"/>
      <c r="H22" s="91"/>
      <c r="I22" s="118"/>
      <c r="J22" s="91"/>
      <c r="K22" s="118"/>
      <c r="L22" s="91"/>
      <c r="M22" s="118"/>
      <c r="N22" s="91"/>
      <c r="O22" s="118"/>
      <c r="P22" s="91"/>
      <c r="Q22" s="118"/>
      <c r="R22" s="91"/>
      <c r="S22" s="118"/>
      <c r="T22" s="91"/>
      <c r="U22" s="118"/>
      <c r="V22" s="91"/>
      <c r="W22" s="118"/>
      <c r="X22" s="91"/>
      <c r="Y22" s="118"/>
      <c r="Z22" s="91"/>
      <c r="AA22" s="87"/>
    </row>
    <row r="23" spans="1:29" ht="12.75" customHeight="1">
      <c r="A23" s="89"/>
      <c r="B23" s="91"/>
      <c r="C23" s="118"/>
      <c r="D23" s="91"/>
      <c r="E23" s="118"/>
      <c r="F23" s="91"/>
      <c r="G23" s="118"/>
      <c r="H23" s="91"/>
      <c r="I23" s="118"/>
      <c r="J23" s="91"/>
      <c r="K23" s="118"/>
      <c r="L23" s="91"/>
      <c r="M23" s="118"/>
      <c r="N23" s="91"/>
      <c r="O23" s="118"/>
      <c r="P23" s="91"/>
      <c r="Q23" s="118"/>
      <c r="R23" s="91"/>
      <c r="S23" s="118"/>
      <c r="T23" s="91"/>
      <c r="U23" s="118"/>
      <c r="V23" s="91"/>
      <c r="W23" s="118"/>
      <c r="X23" s="91"/>
      <c r="Y23" s="118"/>
      <c r="Z23" s="91"/>
      <c r="AA23" s="87"/>
    </row>
    <row r="24" spans="1:29" ht="12.75" customHeight="1">
      <c r="A24" s="86"/>
      <c r="B24" s="91"/>
      <c r="C24" s="118"/>
      <c r="D24" s="91"/>
      <c r="E24" s="118"/>
      <c r="F24" s="91"/>
      <c r="G24" s="118"/>
      <c r="H24" s="91"/>
      <c r="I24" s="118"/>
      <c r="J24" s="91"/>
      <c r="K24" s="118"/>
      <c r="L24" s="91"/>
      <c r="M24" s="118"/>
      <c r="N24" s="91"/>
      <c r="O24" s="118"/>
      <c r="P24" s="91"/>
      <c r="Q24" s="118"/>
      <c r="R24" s="91"/>
      <c r="S24" s="118"/>
      <c r="T24" s="91"/>
      <c r="U24" s="118"/>
      <c r="V24" s="91"/>
      <c r="W24" s="118"/>
      <c r="X24" s="91"/>
      <c r="Y24" s="118"/>
      <c r="Z24" s="91"/>
      <c r="AA24" s="87"/>
    </row>
    <row r="25" spans="1:29" ht="12.75" customHeight="1">
      <c r="A25" s="86"/>
      <c r="B25" s="91"/>
      <c r="C25" s="118"/>
      <c r="D25" s="91"/>
      <c r="E25" s="118"/>
      <c r="F25" s="91"/>
      <c r="G25" s="118"/>
      <c r="H25" s="91"/>
      <c r="I25" s="118"/>
      <c r="J25" s="91"/>
      <c r="K25" s="118"/>
      <c r="L25" s="91"/>
      <c r="M25" s="118"/>
      <c r="N25" s="91"/>
      <c r="O25" s="118"/>
      <c r="P25" s="91"/>
      <c r="Q25" s="118"/>
      <c r="R25" s="91"/>
      <c r="S25" s="118"/>
      <c r="T25" s="91"/>
      <c r="U25" s="118"/>
      <c r="V25" s="91"/>
      <c r="W25" s="118"/>
      <c r="X25" s="91"/>
      <c r="Y25" s="118"/>
      <c r="Z25" s="91"/>
      <c r="AA25" s="87"/>
    </row>
    <row r="26" spans="1:29" ht="12.75" customHeight="1">
      <c r="A26" s="86"/>
      <c r="B26" s="91"/>
      <c r="C26" s="118"/>
      <c r="D26" s="91"/>
      <c r="E26" s="118"/>
      <c r="F26" s="91"/>
      <c r="G26" s="118"/>
      <c r="H26" s="91"/>
      <c r="I26" s="118"/>
      <c r="J26" s="91"/>
      <c r="K26" s="118"/>
      <c r="L26" s="91"/>
      <c r="M26" s="118"/>
      <c r="N26" s="91"/>
      <c r="O26" s="118"/>
      <c r="P26" s="91"/>
      <c r="Q26" s="118"/>
      <c r="R26" s="91"/>
      <c r="S26" s="118"/>
      <c r="T26" s="91"/>
      <c r="U26" s="118"/>
      <c r="V26" s="91"/>
      <c r="W26" s="118"/>
      <c r="X26" s="91"/>
      <c r="Y26" s="118"/>
      <c r="Z26" s="91"/>
      <c r="AA26" s="87"/>
    </row>
    <row r="27" spans="1:29" ht="12.75" customHeight="1">
      <c r="A27" s="91" t="s">
        <v>90</v>
      </c>
      <c r="B27" s="91"/>
      <c r="C27" s="118"/>
      <c r="D27" s="91"/>
      <c r="E27" s="118"/>
      <c r="F27" s="91"/>
      <c r="G27" s="118">
        <v>5</v>
      </c>
      <c r="H27" s="91"/>
      <c r="I27" s="118">
        <v>45</v>
      </c>
      <c r="J27" s="91"/>
      <c r="K27" s="118"/>
      <c r="L27" s="91"/>
      <c r="M27" s="118"/>
      <c r="N27" s="91"/>
      <c r="O27" s="118"/>
      <c r="P27" s="91"/>
      <c r="Q27" s="118"/>
      <c r="R27" s="91">
        <v>3</v>
      </c>
      <c r="S27" s="118"/>
      <c r="T27" s="91"/>
      <c r="U27" s="118">
        <v>10</v>
      </c>
      <c r="V27" s="91"/>
      <c r="W27" s="118">
        <v>30</v>
      </c>
      <c r="X27" s="91"/>
      <c r="Y27" s="118"/>
      <c r="Z27" s="91">
        <v>20</v>
      </c>
      <c r="AA27" s="87"/>
    </row>
    <row r="28" spans="1:29" ht="12.75" customHeight="1">
      <c r="A28" s="91" t="s">
        <v>67</v>
      </c>
      <c r="B28" s="91"/>
      <c r="C28" s="118"/>
      <c r="D28" s="91"/>
      <c r="E28" s="118"/>
      <c r="F28" s="91"/>
      <c r="G28" s="118"/>
      <c r="H28" s="91"/>
      <c r="I28" s="118"/>
      <c r="J28" s="91"/>
      <c r="K28" s="118"/>
      <c r="L28" s="91"/>
      <c r="M28" s="118"/>
      <c r="N28" s="91"/>
      <c r="O28" s="118"/>
      <c r="P28" s="91"/>
      <c r="Q28" s="118"/>
      <c r="R28" s="91"/>
      <c r="S28" s="118"/>
      <c r="T28" s="91"/>
      <c r="U28" s="118"/>
      <c r="V28" s="91"/>
      <c r="W28" s="118"/>
      <c r="X28" s="91"/>
      <c r="Y28" s="118"/>
      <c r="Z28" s="91"/>
      <c r="AA28" s="87"/>
    </row>
    <row r="29" spans="1:29" ht="12.75" customHeight="1">
      <c r="A29" s="91" t="s">
        <v>50</v>
      </c>
      <c r="B29" s="91"/>
      <c r="C29" s="118"/>
      <c r="D29" s="91"/>
      <c r="E29" s="118"/>
      <c r="F29" s="91"/>
      <c r="G29" s="118"/>
      <c r="H29" s="91"/>
      <c r="I29" s="118"/>
      <c r="J29" s="91"/>
      <c r="K29" s="118"/>
      <c r="L29" s="91"/>
      <c r="M29" s="118"/>
      <c r="N29" s="91"/>
      <c r="O29" s="118"/>
      <c r="P29" s="91"/>
      <c r="Q29" s="118"/>
      <c r="R29" s="91"/>
      <c r="S29" s="118"/>
      <c r="T29" s="91"/>
      <c r="U29" s="118"/>
      <c r="V29" s="91"/>
      <c r="W29" s="118"/>
      <c r="X29" s="91"/>
      <c r="Y29" s="118"/>
      <c r="Z29" s="91"/>
      <c r="AA29" s="87"/>
    </row>
    <row r="30" spans="1:29" ht="12.75" customHeight="1">
      <c r="A30" s="91" t="s">
        <v>270</v>
      </c>
      <c r="B30" s="91"/>
      <c r="C30" s="118"/>
      <c r="D30" s="91"/>
      <c r="E30" s="118"/>
      <c r="F30" s="91"/>
      <c r="G30" s="118"/>
      <c r="H30" s="91"/>
      <c r="I30" s="118"/>
      <c r="J30" s="91"/>
      <c r="K30" s="118"/>
      <c r="L30" s="91"/>
      <c r="M30" s="118"/>
      <c r="N30" s="91"/>
      <c r="O30" s="118"/>
      <c r="P30" s="91"/>
      <c r="Q30" s="118"/>
      <c r="R30" s="91"/>
      <c r="S30" s="118"/>
      <c r="T30" s="91"/>
      <c r="U30" s="118"/>
      <c r="V30" s="91"/>
      <c r="W30" s="118"/>
      <c r="X30" s="91"/>
      <c r="Y30" s="118"/>
      <c r="Z30" s="91"/>
      <c r="AA30" s="87"/>
    </row>
    <row r="31" spans="1:29" ht="12.75" customHeight="1">
      <c r="A31" s="92" t="s">
        <v>49</v>
      </c>
      <c r="B31" s="91">
        <v>20</v>
      </c>
      <c r="C31" s="118">
        <v>40</v>
      </c>
      <c r="D31" s="91">
        <v>10</v>
      </c>
      <c r="E31" s="118">
        <v>2</v>
      </c>
      <c r="F31" s="91">
        <v>25</v>
      </c>
      <c r="G31" s="118">
        <v>10</v>
      </c>
      <c r="H31" s="91"/>
      <c r="I31" s="118"/>
      <c r="J31" s="91"/>
      <c r="K31" s="118"/>
      <c r="L31" s="91"/>
      <c r="M31" s="118"/>
      <c r="N31" s="91"/>
      <c r="O31" s="118">
        <v>50</v>
      </c>
      <c r="P31" s="91">
        <v>50</v>
      </c>
      <c r="Q31" s="118">
        <v>5</v>
      </c>
      <c r="R31" s="91">
        <v>2</v>
      </c>
      <c r="S31" s="118">
        <v>5</v>
      </c>
      <c r="T31" s="91"/>
      <c r="U31" s="118">
        <v>30</v>
      </c>
      <c r="V31" s="91">
        <v>30</v>
      </c>
      <c r="W31" s="118">
        <v>30</v>
      </c>
      <c r="X31" s="91">
        <v>50</v>
      </c>
      <c r="Y31" s="118">
        <v>20</v>
      </c>
      <c r="Z31" s="91">
        <v>35</v>
      </c>
      <c r="AA31" s="87"/>
    </row>
    <row r="32" spans="1:29" ht="12.75" customHeight="1">
      <c r="A32" s="93"/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76" t="s">
        <v>242</v>
      </c>
      <c r="AC32" s="76" t="s">
        <v>139</v>
      </c>
    </row>
    <row r="33" spans="1:29" ht="12.75" customHeight="1">
      <c r="A33" s="76" t="s">
        <v>96</v>
      </c>
      <c r="B33" s="76">
        <f>SUM(B5:B19)</f>
        <v>85</v>
      </c>
      <c r="C33" s="76">
        <f t="shared" ref="C33:Z33" si="0">SUM(C5:C19)</f>
        <v>60</v>
      </c>
      <c r="D33" s="76">
        <f t="shared" si="0"/>
        <v>90</v>
      </c>
      <c r="E33" s="76">
        <f t="shared" si="0"/>
        <v>98</v>
      </c>
      <c r="F33" s="76">
        <f t="shared" si="0"/>
        <v>76</v>
      </c>
      <c r="G33" s="76">
        <f t="shared" si="0"/>
        <v>99</v>
      </c>
      <c r="H33" s="76">
        <f t="shared" si="0"/>
        <v>95</v>
      </c>
      <c r="I33" s="76">
        <f t="shared" si="0"/>
        <v>64</v>
      </c>
      <c r="J33" s="76">
        <f t="shared" si="0"/>
        <v>111</v>
      </c>
      <c r="K33" s="76">
        <f t="shared" si="0"/>
        <v>104</v>
      </c>
      <c r="L33" s="76">
        <f t="shared" si="0"/>
        <v>115</v>
      </c>
      <c r="M33" s="76">
        <f t="shared" si="0"/>
        <v>103</v>
      </c>
      <c r="N33" s="76">
        <f t="shared" si="0"/>
        <v>110</v>
      </c>
      <c r="O33" s="76">
        <f t="shared" si="0"/>
        <v>50</v>
      </c>
      <c r="P33" s="76">
        <f t="shared" si="0"/>
        <v>50</v>
      </c>
      <c r="Q33" s="76">
        <f t="shared" si="0"/>
        <v>95</v>
      </c>
      <c r="R33" s="76">
        <f t="shared" si="0"/>
        <v>95</v>
      </c>
      <c r="S33" s="76">
        <f t="shared" si="0"/>
        <v>95</v>
      </c>
      <c r="T33" s="76">
        <f t="shared" si="0"/>
        <v>125</v>
      </c>
      <c r="U33" s="76">
        <f t="shared" si="0"/>
        <v>74</v>
      </c>
      <c r="V33" s="76">
        <f t="shared" si="0"/>
        <v>114</v>
      </c>
      <c r="W33" s="76">
        <f t="shared" si="0"/>
        <v>47</v>
      </c>
      <c r="X33" s="76">
        <f t="shared" si="0"/>
        <v>83</v>
      </c>
      <c r="Y33" s="76">
        <f t="shared" si="0"/>
        <v>82</v>
      </c>
      <c r="Z33" s="76">
        <f t="shared" si="0"/>
        <v>30</v>
      </c>
      <c r="AB33" s="76">
        <f>AVERAGE(B33:Z33)</f>
        <v>86</v>
      </c>
      <c r="AC33" s="76">
        <f>STDEV(B33:Z33)/5</f>
        <v>4.8805737367649717</v>
      </c>
    </row>
    <row r="34" spans="1:29" ht="12.75" customHeight="1">
      <c r="A34" s="76" t="s">
        <v>97</v>
      </c>
      <c r="B34" s="76">
        <f>SUM(B5,B7,B10:B12,B14,B17:B19)</f>
        <v>1</v>
      </c>
      <c r="C34" s="76">
        <f t="shared" ref="C34:Z34" si="1">SUM(C5,C7,C10:C12,C14,C17:C19)</f>
        <v>5</v>
      </c>
      <c r="D34" s="76">
        <f t="shared" si="1"/>
        <v>10</v>
      </c>
      <c r="E34" s="76">
        <f t="shared" si="1"/>
        <v>2</v>
      </c>
      <c r="F34" s="76">
        <f t="shared" si="1"/>
        <v>1</v>
      </c>
      <c r="G34" s="76">
        <f t="shared" si="1"/>
        <v>0</v>
      </c>
      <c r="H34" s="76">
        <f t="shared" si="1"/>
        <v>0</v>
      </c>
      <c r="I34" s="76">
        <f t="shared" si="1"/>
        <v>13</v>
      </c>
      <c r="J34" s="76">
        <f t="shared" si="1"/>
        <v>16</v>
      </c>
      <c r="K34" s="76">
        <f t="shared" si="1"/>
        <v>29</v>
      </c>
      <c r="L34" s="76">
        <f t="shared" si="1"/>
        <v>40</v>
      </c>
      <c r="M34" s="76">
        <f t="shared" si="1"/>
        <v>28</v>
      </c>
      <c r="N34" s="76">
        <f t="shared" si="1"/>
        <v>5</v>
      </c>
      <c r="O34" s="76">
        <f t="shared" si="1"/>
        <v>0</v>
      </c>
      <c r="P34" s="76">
        <f t="shared" si="1"/>
        <v>0</v>
      </c>
      <c r="Q34" s="76">
        <f t="shared" si="1"/>
        <v>0</v>
      </c>
      <c r="R34" s="76">
        <f t="shared" si="1"/>
        <v>0</v>
      </c>
      <c r="S34" s="76">
        <f t="shared" si="1"/>
        <v>0</v>
      </c>
      <c r="T34" s="76">
        <f t="shared" si="1"/>
        <v>0</v>
      </c>
      <c r="U34" s="76">
        <f t="shared" si="1"/>
        <v>15</v>
      </c>
      <c r="V34" s="76">
        <f t="shared" si="1"/>
        <v>91</v>
      </c>
      <c r="W34" s="76">
        <f t="shared" si="1"/>
        <v>40</v>
      </c>
      <c r="X34" s="76">
        <f t="shared" si="1"/>
        <v>52</v>
      </c>
      <c r="Y34" s="76">
        <f t="shared" si="1"/>
        <v>72</v>
      </c>
      <c r="Z34" s="76">
        <f t="shared" si="1"/>
        <v>25</v>
      </c>
      <c r="AB34" s="76">
        <f>AVERAGE(B34:Z34)</f>
        <v>17.8</v>
      </c>
      <c r="AC34" s="76">
        <f>STDEV(B34:Z34)/5</f>
        <v>4.9166384179979454</v>
      </c>
    </row>
    <row r="35" spans="1:29" ht="12.75" customHeight="1">
      <c r="A35" s="76" t="s">
        <v>98</v>
      </c>
      <c r="B35" s="76">
        <f>SUM(B6,B8:B9,B13,B15:B16)</f>
        <v>84</v>
      </c>
      <c r="C35" s="76">
        <f t="shared" ref="C35:Z35" si="2">SUM(C6,C8:C9,C13,C15:C16)</f>
        <v>55</v>
      </c>
      <c r="D35" s="76">
        <f t="shared" si="2"/>
        <v>80</v>
      </c>
      <c r="E35" s="76">
        <f t="shared" si="2"/>
        <v>96</v>
      </c>
      <c r="F35" s="76">
        <f t="shared" si="2"/>
        <v>75</v>
      </c>
      <c r="G35" s="76">
        <f t="shared" si="2"/>
        <v>99</v>
      </c>
      <c r="H35" s="76">
        <f t="shared" si="2"/>
        <v>95</v>
      </c>
      <c r="I35" s="76">
        <f t="shared" si="2"/>
        <v>51</v>
      </c>
      <c r="J35" s="76">
        <f t="shared" si="2"/>
        <v>95</v>
      </c>
      <c r="K35" s="76">
        <f t="shared" si="2"/>
        <v>75</v>
      </c>
      <c r="L35" s="76">
        <f t="shared" si="2"/>
        <v>75</v>
      </c>
      <c r="M35" s="76">
        <f t="shared" si="2"/>
        <v>75</v>
      </c>
      <c r="N35" s="76">
        <f t="shared" si="2"/>
        <v>105</v>
      </c>
      <c r="O35" s="76">
        <f t="shared" si="2"/>
        <v>50</v>
      </c>
      <c r="P35" s="76">
        <f t="shared" si="2"/>
        <v>50</v>
      </c>
      <c r="Q35" s="76">
        <f t="shared" si="2"/>
        <v>95</v>
      </c>
      <c r="R35" s="76">
        <f t="shared" si="2"/>
        <v>95</v>
      </c>
      <c r="S35" s="76">
        <f t="shared" si="2"/>
        <v>95</v>
      </c>
      <c r="T35" s="76">
        <f t="shared" si="2"/>
        <v>125</v>
      </c>
      <c r="U35" s="76">
        <f t="shared" si="2"/>
        <v>59</v>
      </c>
      <c r="V35" s="76">
        <f t="shared" si="2"/>
        <v>23</v>
      </c>
      <c r="W35" s="76">
        <f t="shared" si="2"/>
        <v>7</v>
      </c>
      <c r="X35" s="76">
        <f t="shared" si="2"/>
        <v>31</v>
      </c>
      <c r="Y35" s="76">
        <f t="shared" si="2"/>
        <v>10</v>
      </c>
      <c r="Z35" s="76">
        <f t="shared" si="2"/>
        <v>5</v>
      </c>
      <c r="AB35" s="76">
        <f>AVERAGE(B35:Z35)</f>
        <v>68.2</v>
      </c>
      <c r="AC35" s="76">
        <f>STDEV(B35:Z35)/5</f>
        <v>6.6128662469461759</v>
      </c>
    </row>
    <row r="36" spans="1:29" ht="12.75" customHeight="1">
      <c r="A36" s="76" t="s">
        <v>99</v>
      </c>
      <c r="B36" s="76">
        <f>SUM(B27:B31)</f>
        <v>20</v>
      </c>
      <c r="C36" s="76">
        <f t="shared" ref="C36:Z36" si="3">SUM(C27:C31)</f>
        <v>40</v>
      </c>
      <c r="D36" s="76">
        <f t="shared" si="3"/>
        <v>10</v>
      </c>
      <c r="E36" s="76">
        <f t="shared" si="3"/>
        <v>2</v>
      </c>
      <c r="F36" s="76">
        <f t="shared" si="3"/>
        <v>25</v>
      </c>
      <c r="G36" s="76">
        <f t="shared" si="3"/>
        <v>15</v>
      </c>
      <c r="H36" s="76">
        <f t="shared" si="3"/>
        <v>0</v>
      </c>
      <c r="I36" s="76">
        <f t="shared" si="3"/>
        <v>45</v>
      </c>
      <c r="J36" s="76">
        <f t="shared" si="3"/>
        <v>0</v>
      </c>
      <c r="K36" s="76">
        <f t="shared" si="3"/>
        <v>0</v>
      </c>
      <c r="L36" s="76">
        <f t="shared" si="3"/>
        <v>0</v>
      </c>
      <c r="M36" s="76">
        <f t="shared" si="3"/>
        <v>0</v>
      </c>
      <c r="N36" s="76">
        <f t="shared" si="3"/>
        <v>0</v>
      </c>
      <c r="O36" s="76">
        <f t="shared" si="3"/>
        <v>50</v>
      </c>
      <c r="P36" s="76">
        <f t="shared" si="3"/>
        <v>50</v>
      </c>
      <c r="Q36" s="76">
        <f t="shared" si="3"/>
        <v>5</v>
      </c>
      <c r="R36" s="76">
        <f t="shared" si="3"/>
        <v>5</v>
      </c>
      <c r="S36" s="76">
        <f t="shared" si="3"/>
        <v>5</v>
      </c>
      <c r="T36" s="76">
        <f t="shared" si="3"/>
        <v>0</v>
      </c>
      <c r="U36" s="76">
        <f t="shared" si="3"/>
        <v>40</v>
      </c>
      <c r="V36" s="76">
        <f t="shared" si="3"/>
        <v>30</v>
      </c>
      <c r="W36" s="76">
        <f t="shared" si="3"/>
        <v>60</v>
      </c>
      <c r="X36" s="76">
        <f t="shared" si="3"/>
        <v>50</v>
      </c>
      <c r="Y36" s="76">
        <f t="shared" si="3"/>
        <v>20</v>
      </c>
      <c r="Z36" s="76">
        <f t="shared" si="3"/>
        <v>55</v>
      </c>
      <c r="AB36" s="76">
        <f>AVERAGE(B36:Z36)</f>
        <v>21.08</v>
      </c>
      <c r="AC36" s="76">
        <f>STDEV(B36:Z36)/5</f>
        <v>4.2758702817866991</v>
      </c>
    </row>
  </sheetData>
  <mergeCells count="7">
    <mergeCell ref="B1:S1"/>
    <mergeCell ref="B2:D2"/>
    <mergeCell ref="E2:G2"/>
    <mergeCell ref="H2:J2"/>
    <mergeCell ref="K2:M2"/>
    <mergeCell ref="N2:P2"/>
    <mergeCell ref="Q2:S2"/>
  </mergeCells>
  <dataValidations count="1">
    <dataValidation type="list" allowBlank="1" sqref="A5:A26" xr:uid="{0B7BF058-EFD8-5843-9865-7DF75C50B085}">
      <formula1>#REF!</formula1>
    </dataValidation>
  </dataValidations>
  <pageMargins left="0.7" right="0.7" top="0.75" bottom="0.75" header="0.3" footer="0.3"/>
</worksheet>
</file>

<file path=xl/worksheets/sheet2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F26CA-B4B0-AF40-8B6E-472FDAC3BBED}">
  <dimension ref="A1:AC42"/>
  <sheetViews>
    <sheetView workbookViewId="0">
      <selection activeCell="AB29" sqref="AB29"/>
    </sheetView>
  </sheetViews>
  <sheetFormatPr baseColWidth="10" defaultColWidth="15.1640625" defaultRowHeight="15"/>
  <cols>
    <col min="1" max="1" width="19.33203125" style="76" customWidth="1"/>
    <col min="2" max="27" width="7.5" style="76" customWidth="1"/>
    <col min="28" max="16384" width="15.1640625" style="76"/>
  </cols>
  <sheetData>
    <row r="1" spans="1:28" ht="18" customHeight="1">
      <c r="A1" s="73" t="s">
        <v>253</v>
      </c>
      <c r="B1" s="188" t="s">
        <v>254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75"/>
      <c r="U1" s="75"/>
      <c r="V1" s="75"/>
      <c r="W1" s="75"/>
      <c r="X1" s="75"/>
      <c r="Y1" s="75"/>
      <c r="Z1" s="75"/>
      <c r="AA1" s="75"/>
    </row>
    <row r="2" spans="1:28" ht="12.75" customHeight="1">
      <c r="A2" s="77"/>
      <c r="B2" s="190" t="s">
        <v>466</v>
      </c>
      <c r="C2" s="191"/>
      <c r="D2" s="192"/>
      <c r="E2" s="193" t="s">
        <v>442</v>
      </c>
      <c r="F2" s="191"/>
      <c r="G2" s="192"/>
      <c r="H2" s="194" t="s">
        <v>257</v>
      </c>
      <c r="I2" s="191"/>
      <c r="J2" s="192"/>
      <c r="K2" s="194" t="s">
        <v>258</v>
      </c>
      <c r="L2" s="191"/>
      <c r="M2" s="192"/>
      <c r="N2" s="195" t="s">
        <v>273</v>
      </c>
      <c r="O2" s="191"/>
      <c r="P2" s="192"/>
      <c r="Q2" s="195" t="s">
        <v>274</v>
      </c>
      <c r="R2" s="191"/>
      <c r="S2" s="192"/>
      <c r="T2" s="77"/>
      <c r="U2" s="77"/>
      <c r="V2" s="77"/>
      <c r="W2" s="77"/>
      <c r="X2" s="77"/>
      <c r="Y2" s="77"/>
      <c r="Z2" s="77"/>
      <c r="AA2" s="77"/>
    </row>
    <row r="3" spans="1:28" ht="12.75" customHeight="1">
      <c r="A3" s="79"/>
      <c r="B3" s="113"/>
      <c r="C3" s="113"/>
      <c r="D3" s="113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5"/>
      <c r="U3" s="115"/>
      <c r="V3" s="115"/>
      <c r="W3" s="115"/>
      <c r="X3" s="115"/>
      <c r="Y3" s="115"/>
      <c r="Z3" s="115"/>
      <c r="AA3" s="77"/>
    </row>
    <row r="4" spans="1:28" ht="12.75" customHeight="1">
      <c r="A4" s="83" t="s">
        <v>261</v>
      </c>
      <c r="B4" s="84">
        <v>0</v>
      </c>
      <c r="C4" s="85">
        <v>3</v>
      </c>
      <c r="D4" s="84">
        <v>6</v>
      </c>
      <c r="E4" s="85">
        <v>9</v>
      </c>
      <c r="F4" s="84">
        <v>12</v>
      </c>
      <c r="G4" s="85">
        <v>15</v>
      </c>
      <c r="H4" s="84">
        <v>18</v>
      </c>
      <c r="I4" s="85">
        <v>21</v>
      </c>
      <c r="J4" s="84">
        <v>24</v>
      </c>
      <c r="K4" s="85">
        <v>27</v>
      </c>
      <c r="L4" s="84">
        <v>30</v>
      </c>
      <c r="M4" s="85">
        <v>33</v>
      </c>
      <c r="N4" s="84">
        <v>36</v>
      </c>
      <c r="O4" s="85">
        <v>39</v>
      </c>
      <c r="P4" s="84">
        <v>42</v>
      </c>
      <c r="Q4" s="85">
        <v>45</v>
      </c>
      <c r="R4" s="84">
        <v>48</v>
      </c>
      <c r="S4" s="85">
        <v>51</v>
      </c>
      <c r="T4" s="84">
        <v>54</v>
      </c>
      <c r="U4" s="85">
        <v>57</v>
      </c>
      <c r="V4" s="84">
        <v>60</v>
      </c>
      <c r="W4" s="85">
        <v>63</v>
      </c>
      <c r="X4" s="84">
        <v>66</v>
      </c>
      <c r="Y4" s="85">
        <v>69</v>
      </c>
      <c r="Z4" s="84">
        <v>72</v>
      </c>
      <c r="AA4" s="84" t="s">
        <v>1</v>
      </c>
    </row>
    <row r="5" spans="1:28" s="116" customFormat="1" ht="11.25" customHeight="1">
      <c r="A5" s="148" t="s">
        <v>275</v>
      </c>
      <c r="B5" s="166"/>
      <c r="C5" s="169"/>
      <c r="D5" s="166">
        <v>50</v>
      </c>
      <c r="E5" s="169">
        <v>15</v>
      </c>
      <c r="F5" s="166">
        <v>10</v>
      </c>
      <c r="G5" s="169"/>
      <c r="H5" s="166"/>
      <c r="I5" s="169"/>
      <c r="J5" s="166"/>
      <c r="K5" s="169"/>
      <c r="L5" s="166"/>
      <c r="M5" s="169"/>
      <c r="N5" s="166"/>
      <c r="O5" s="169"/>
      <c r="P5" s="166"/>
      <c r="Q5" s="169"/>
      <c r="R5" s="166"/>
      <c r="S5" s="169"/>
      <c r="T5" s="166"/>
      <c r="U5" s="169"/>
      <c r="V5" s="166"/>
      <c r="W5" s="169"/>
      <c r="X5" s="166"/>
      <c r="Y5" s="169"/>
      <c r="Z5" s="166"/>
      <c r="AA5" s="166"/>
      <c r="AB5" s="116">
        <f>SUM(B5:Z5)/25</f>
        <v>3</v>
      </c>
    </row>
    <row r="6" spans="1:28" ht="12.75" customHeight="1">
      <c r="A6" s="86" t="s">
        <v>206</v>
      </c>
      <c r="B6" s="87"/>
      <c r="C6" s="118"/>
      <c r="D6" s="91">
        <v>5</v>
      </c>
      <c r="E6" s="118"/>
      <c r="F6" s="91"/>
      <c r="G6" s="118"/>
      <c r="H6" s="91"/>
      <c r="I6" s="118"/>
      <c r="J6" s="91"/>
      <c r="K6" s="118"/>
      <c r="L6" s="91"/>
      <c r="M6" s="118"/>
      <c r="N6" s="91"/>
      <c r="O6" s="118"/>
      <c r="P6" s="91"/>
      <c r="Q6" s="118"/>
      <c r="R6" s="91"/>
      <c r="S6" s="118"/>
      <c r="T6" s="91"/>
      <c r="U6" s="118"/>
      <c r="V6" s="91"/>
      <c r="W6" s="118"/>
      <c r="X6" s="91"/>
      <c r="Y6" s="118"/>
      <c r="Z6" s="91"/>
      <c r="AA6" s="87"/>
      <c r="AB6" s="154">
        <f t="shared" ref="AB6:AB36" si="0">SUM(B6:Z6)/25</f>
        <v>0.2</v>
      </c>
    </row>
    <row r="7" spans="1:28" ht="12.75" customHeight="1">
      <c r="A7" s="86" t="s">
        <v>276</v>
      </c>
      <c r="B7" s="87"/>
      <c r="C7" s="118"/>
      <c r="D7" s="91"/>
      <c r="E7" s="118">
        <v>20</v>
      </c>
      <c r="F7" s="91"/>
      <c r="G7" s="118"/>
      <c r="H7" s="91"/>
      <c r="I7" s="118"/>
      <c r="J7" s="91"/>
      <c r="K7" s="118"/>
      <c r="L7" s="91"/>
      <c r="M7" s="118"/>
      <c r="N7" s="91"/>
      <c r="O7" s="118"/>
      <c r="P7" s="91"/>
      <c r="Q7" s="118"/>
      <c r="R7" s="91"/>
      <c r="S7" s="118"/>
      <c r="T7" s="91"/>
      <c r="U7" s="118"/>
      <c r="V7" s="91"/>
      <c r="W7" s="118"/>
      <c r="X7" s="91"/>
      <c r="Y7" s="118"/>
      <c r="Z7" s="91"/>
      <c r="AA7" s="87"/>
      <c r="AB7" s="154">
        <f t="shared" si="0"/>
        <v>0.8</v>
      </c>
    </row>
    <row r="8" spans="1:28" s="116" customFormat="1" ht="12.75" customHeight="1">
      <c r="A8" s="89" t="s">
        <v>4</v>
      </c>
      <c r="B8" s="166"/>
      <c r="C8" s="167"/>
      <c r="D8" s="168">
        <v>1</v>
      </c>
      <c r="E8" s="167"/>
      <c r="F8" s="168">
        <v>2</v>
      </c>
      <c r="G8" s="167">
        <v>1</v>
      </c>
      <c r="H8" s="168"/>
      <c r="I8" s="167"/>
      <c r="J8" s="168"/>
      <c r="K8" s="167"/>
      <c r="L8" s="168"/>
      <c r="M8" s="167">
        <v>2</v>
      </c>
      <c r="N8" s="168"/>
      <c r="O8" s="167"/>
      <c r="P8" s="168"/>
      <c r="Q8" s="167"/>
      <c r="R8" s="168"/>
      <c r="S8" s="167"/>
      <c r="T8" s="168"/>
      <c r="U8" s="167"/>
      <c r="V8" s="168"/>
      <c r="W8" s="167"/>
      <c r="X8" s="168"/>
      <c r="Y8" s="167"/>
      <c r="Z8" s="168"/>
      <c r="AA8" s="166"/>
      <c r="AB8" s="116">
        <f t="shared" si="0"/>
        <v>0.24</v>
      </c>
    </row>
    <row r="9" spans="1:28" ht="12.75" customHeight="1">
      <c r="A9" s="86" t="s">
        <v>445</v>
      </c>
      <c r="B9" s="87"/>
      <c r="C9" s="118"/>
      <c r="D9" s="91"/>
      <c r="E9" s="118"/>
      <c r="F9" s="91"/>
      <c r="G9" s="118"/>
      <c r="H9" s="91"/>
      <c r="I9" s="118"/>
      <c r="J9" s="91"/>
      <c r="K9" s="118"/>
      <c r="L9" s="91"/>
      <c r="M9" s="118"/>
      <c r="N9" s="91"/>
      <c r="O9" s="118"/>
      <c r="P9" s="91"/>
      <c r="Q9" s="118"/>
      <c r="R9" s="91"/>
      <c r="S9" s="118"/>
      <c r="T9" s="91"/>
      <c r="U9" s="118"/>
      <c r="V9" s="91"/>
      <c r="W9" s="118"/>
      <c r="X9" s="91">
        <v>3</v>
      </c>
      <c r="Y9" s="118">
        <v>3</v>
      </c>
      <c r="Z9" s="91"/>
      <c r="AA9" s="87"/>
      <c r="AB9" s="154">
        <f t="shared" si="0"/>
        <v>0.24</v>
      </c>
    </row>
    <row r="10" spans="1:28" s="116" customFormat="1" ht="12.75" customHeight="1">
      <c r="A10" s="89" t="s">
        <v>6</v>
      </c>
      <c r="B10" s="166"/>
      <c r="C10" s="167"/>
      <c r="D10" s="168"/>
      <c r="E10" s="167"/>
      <c r="F10" s="168"/>
      <c r="G10" s="167"/>
      <c r="H10" s="168"/>
      <c r="I10" s="167"/>
      <c r="J10" s="168"/>
      <c r="K10" s="167"/>
      <c r="L10" s="168">
        <v>1</v>
      </c>
      <c r="M10" s="167"/>
      <c r="N10" s="168"/>
      <c r="O10" s="167"/>
      <c r="P10" s="168">
        <v>1</v>
      </c>
      <c r="Q10" s="167"/>
      <c r="R10" s="168"/>
      <c r="S10" s="167"/>
      <c r="T10" s="168"/>
      <c r="U10" s="167"/>
      <c r="V10" s="168"/>
      <c r="W10" s="167"/>
      <c r="X10" s="168"/>
      <c r="Y10" s="167"/>
      <c r="Z10" s="168"/>
      <c r="AA10" s="166"/>
      <c r="AB10" s="116">
        <f t="shared" si="0"/>
        <v>0.08</v>
      </c>
    </row>
    <row r="11" spans="1:28" ht="12.75" customHeight="1">
      <c r="A11" s="86" t="s">
        <v>8</v>
      </c>
      <c r="B11" s="91"/>
      <c r="C11" s="118"/>
      <c r="D11" s="91"/>
      <c r="E11" s="118"/>
      <c r="F11" s="91">
        <v>10</v>
      </c>
      <c r="G11" s="118">
        <v>20</v>
      </c>
      <c r="H11" s="91">
        <v>20</v>
      </c>
      <c r="I11" s="118"/>
      <c r="J11" s="91">
        <v>95</v>
      </c>
      <c r="K11" s="118">
        <v>50</v>
      </c>
      <c r="L11" s="91"/>
      <c r="M11" s="118"/>
      <c r="N11" s="91"/>
      <c r="O11" s="118">
        <v>20</v>
      </c>
      <c r="P11" s="91"/>
      <c r="Q11" s="118"/>
      <c r="R11" s="91"/>
      <c r="S11" s="118"/>
      <c r="T11" s="91"/>
      <c r="U11" s="118"/>
      <c r="V11" s="91"/>
      <c r="W11" s="118"/>
      <c r="X11" s="91"/>
      <c r="Y11" s="118"/>
      <c r="Z11" s="91"/>
      <c r="AA11" s="87"/>
      <c r="AB11" s="154">
        <f t="shared" si="0"/>
        <v>8.6</v>
      </c>
    </row>
    <row r="12" spans="1:28" ht="12.75" customHeight="1">
      <c r="A12" s="86" t="s">
        <v>266</v>
      </c>
      <c r="B12" s="91"/>
      <c r="C12" s="118"/>
      <c r="D12" s="91"/>
      <c r="E12" s="118"/>
      <c r="F12" s="91">
        <v>10</v>
      </c>
      <c r="G12" s="118"/>
      <c r="H12" s="91"/>
      <c r="I12" s="118">
        <v>5</v>
      </c>
      <c r="J12" s="91"/>
      <c r="K12" s="118"/>
      <c r="L12" s="91"/>
      <c r="M12" s="118"/>
      <c r="N12" s="91"/>
      <c r="O12" s="118"/>
      <c r="P12" s="91"/>
      <c r="Q12" s="118"/>
      <c r="R12" s="91"/>
      <c r="S12" s="118"/>
      <c r="T12" s="91"/>
      <c r="U12" s="118"/>
      <c r="V12" s="91"/>
      <c r="W12" s="118"/>
      <c r="X12" s="91"/>
      <c r="Y12" s="118"/>
      <c r="Z12" s="91"/>
      <c r="AA12" s="87"/>
      <c r="AB12" s="154">
        <f t="shared" si="0"/>
        <v>0.6</v>
      </c>
    </row>
    <row r="13" spans="1:28" ht="12.75" customHeight="1">
      <c r="A13" s="86" t="s">
        <v>263</v>
      </c>
      <c r="B13" s="91"/>
      <c r="C13" s="118"/>
      <c r="D13" s="91">
        <v>5</v>
      </c>
      <c r="E13" s="118"/>
      <c r="F13" s="91">
        <v>3</v>
      </c>
      <c r="G13" s="118">
        <v>2</v>
      </c>
      <c r="H13" s="91"/>
      <c r="I13" s="118">
        <v>1</v>
      </c>
      <c r="J13" s="91"/>
      <c r="K13" s="118"/>
      <c r="L13" s="91"/>
      <c r="M13" s="118"/>
      <c r="N13" s="91"/>
      <c r="O13" s="118"/>
      <c r="P13" s="91"/>
      <c r="Q13" s="118"/>
      <c r="R13" s="91"/>
      <c r="S13" s="118"/>
      <c r="T13" s="91"/>
      <c r="U13" s="118"/>
      <c r="V13" s="91"/>
      <c r="W13" s="118"/>
      <c r="X13" s="91"/>
      <c r="Y13" s="118"/>
      <c r="Z13" s="91"/>
      <c r="AA13" s="87"/>
      <c r="AB13" s="154">
        <f t="shared" si="0"/>
        <v>0.44</v>
      </c>
    </row>
    <row r="14" spans="1:28" ht="12.75" customHeight="1">
      <c r="A14" s="86" t="s">
        <v>279</v>
      </c>
      <c r="B14" s="91"/>
      <c r="C14" s="118"/>
      <c r="D14" s="91">
        <v>2</v>
      </c>
      <c r="E14" s="118"/>
      <c r="F14" s="91"/>
      <c r="G14" s="118"/>
      <c r="H14" s="91">
        <v>4</v>
      </c>
      <c r="I14" s="118"/>
      <c r="J14" s="91"/>
      <c r="K14" s="118">
        <v>20</v>
      </c>
      <c r="L14" s="91">
        <v>6</v>
      </c>
      <c r="M14" s="118"/>
      <c r="N14" s="91"/>
      <c r="O14" s="118"/>
      <c r="P14" s="91"/>
      <c r="Q14" s="118"/>
      <c r="R14" s="91"/>
      <c r="S14" s="118"/>
      <c r="T14" s="91"/>
      <c r="U14" s="118"/>
      <c r="V14" s="91"/>
      <c r="W14" s="118"/>
      <c r="X14" s="91"/>
      <c r="Y14" s="118"/>
      <c r="Z14" s="91"/>
      <c r="AA14" s="87"/>
      <c r="AB14" s="154">
        <f t="shared" si="0"/>
        <v>1.28</v>
      </c>
    </row>
    <row r="15" spans="1:28" ht="12.75" customHeight="1">
      <c r="A15" s="86" t="s">
        <v>280</v>
      </c>
      <c r="B15" s="91"/>
      <c r="C15" s="118"/>
      <c r="D15" s="91"/>
      <c r="E15" s="118"/>
      <c r="F15" s="91"/>
      <c r="G15" s="118"/>
      <c r="H15" s="91"/>
      <c r="I15" s="118"/>
      <c r="J15" s="91"/>
      <c r="K15" s="118"/>
      <c r="L15" s="91"/>
      <c r="M15" s="118"/>
      <c r="N15" s="91">
        <v>8</v>
      </c>
      <c r="O15" s="118"/>
      <c r="P15" s="91"/>
      <c r="Q15" s="118"/>
      <c r="R15" s="91"/>
      <c r="S15" s="118"/>
      <c r="T15" s="91">
        <v>10</v>
      </c>
      <c r="U15" s="118">
        <v>5</v>
      </c>
      <c r="V15" s="91"/>
      <c r="W15" s="118"/>
      <c r="X15" s="91"/>
      <c r="Y15" s="118"/>
      <c r="Z15" s="91"/>
      <c r="AA15" s="87"/>
      <c r="AB15" s="154">
        <f t="shared" si="0"/>
        <v>0.92</v>
      </c>
    </row>
    <row r="16" spans="1:28" ht="12.75" customHeight="1">
      <c r="A16" s="86" t="s">
        <v>9</v>
      </c>
      <c r="B16" s="91"/>
      <c r="C16" s="118"/>
      <c r="D16" s="91"/>
      <c r="E16" s="118"/>
      <c r="F16" s="91">
        <v>5</v>
      </c>
      <c r="G16" s="118">
        <v>40</v>
      </c>
      <c r="H16" s="91">
        <v>75</v>
      </c>
      <c r="I16" s="118">
        <v>60</v>
      </c>
      <c r="J16" s="91"/>
      <c r="K16" s="118"/>
      <c r="L16" s="91"/>
      <c r="M16" s="118"/>
      <c r="N16" s="91"/>
      <c r="O16" s="118"/>
      <c r="P16" s="91"/>
      <c r="Q16" s="118"/>
      <c r="R16" s="91"/>
      <c r="S16" s="118"/>
      <c r="T16" s="91"/>
      <c r="U16" s="118"/>
      <c r="V16" s="91"/>
      <c r="W16" s="118"/>
      <c r="X16" s="91"/>
      <c r="Y16" s="118"/>
      <c r="Z16" s="91"/>
      <c r="AA16" s="87"/>
      <c r="AB16" s="154">
        <f t="shared" si="0"/>
        <v>7.2</v>
      </c>
    </row>
    <row r="17" spans="1:28" ht="12.75" customHeight="1">
      <c r="A17" s="86" t="s">
        <v>281</v>
      </c>
      <c r="B17" s="91"/>
      <c r="C17" s="118">
        <v>30</v>
      </c>
      <c r="D17" s="91">
        <v>5</v>
      </c>
      <c r="E17" s="118"/>
      <c r="F17" s="91"/>
      <c r="G17" s="118"/>
      <c r="H17" s="91"/>
      <c r="I17" s="118"/>
      <c r="J17" s="91"/>
      <c r="K17" s="118"/>
      <c r="L17" s="91"/>
      <c r="M17" s="118"/>
      <c r="N17" s="91"/>
      <c r="O17" s="118"/>
      <c r="P17" s="91"/>
      <c r="Q17" s="118"/>
      <c r="R17" s="91"/>
      <c r="S17" s="118"/>
      <c r="T17" s="91"/>
      <c r="U17" s="118"/>
      <c r="V17" s="91"/>
      <c r="W17" s="118"/>
      <c r="X17" s="91"/>
      <c r="Y17" s="118"/>
      <c r="Z17" s="91"/>
      <c r="AA17" s="87"/>
      <c r="AB17" s="154">
        <f t="shared" si="0"/>
        <v>1.4</v>
      </c>
    </row>
    <row r="18" spans="1:28" ht="12.75" customHeight="1">
      <c r="A18" s="86" t="s">
        <v>31</v>
      </c>
      <c r="B18" s="91"/>
      <c r="C18" s="118"/>
      <c r="D18" s="91"/>
      <c r="E18" s="118"/>
      <c r="F18" s="91">
        <v>30</v>
      </c>
      <c r="G18" s="118"/>
      <c r="H18" s="91"/>
      <c r="I18" s="118"/>
      <c r="J18" s="91"/>
      <c r="K18" s="118"/>
      <c r="L18" s="91">
        <v>10</v>
      </c>
      <c r="M18" s="118">
        <v>30</v>
      </c>
      <c r="N18" s="91">
        <v>6</v>
      </c>
      <c r="O18" s="118">
        <v>4</v>
      </c>
      <c r="P18" s="91"/>
      <c r="Q18" s="118"/>
      <c r="R18" s="91"/>
      <c r="S18" s="118">
        <v>20</v>
      </c>
      <c r="T18" s="91"/>
      <c r="U18" s="118"/>
      <c r="V18" s="91"/>
      <c r="W18" s="118"/>
      <c r="X18" s="91"/>
      <c r="Y18" s="118">
        <v>3</v>
      </c>
      <c r="Z18" s="91">
        <v>2</v>
      </c>
      <c r="AA18" s="87"/>
      <c r="AB18" s="154">
        <f t="shared" si="0"/>
        <v>4.2</v>
      </c>
    </row>
    <row r="19" spans="1:28" ht="12.75" customHeight="1">
      <c r="A19" s="86" t="s">
        <v>282</v>
      </c>
      <c r="B19" s="91">
        <v>100</v>
      </c>
      <c r="C19" s="118">
        <v>70</v>
      </c>
      <c r="D19" s="91">
        <v>10</v>
      </c>
      <c r="E19" s="118"/>
      <c r="F19" s="91"/>
      <c r="G19" s="118"/>
      <c r="H19" s="91"/>
      <c r="I19" s="118"/>
      <c r="J19" s="91">
        <v>5</v>
      </c>
      <c r="K19" s="118"/>
      <c r="L19" s="91"/>
      <c r="M19" s="118"/>
      <c r="N19" s="91">
        <v>8</v>
      </c>
      <c r="O19" s="118"/>
      <c r="P19" s="91"/>
      <c r="Q19" s="118">
        <v>40</v>
      </c>
      <c r="R19" s="91"/>
      <c r="S19" s="118">
        <v>5</v>
      </c>
      <c r="T19" s="91">
        <v>15</v>
      </c>
      <c r="U19" s="118"/>
      <c r="V19" s="91">
        <v>20</v>
      </c>
      <c r="W19" s="118">
        <v>5</v>
      </c>
      <c r="X19" s="91">
        <v>3</v>
      </c>
      <c r="Y19" s="118"/>
      <c r="Z19" s="91"/>
      <c r="AA19" s="87"/>
      <c r="AB19" s="154">
        <f t="shared" si="0"/>
        <v>11.24</v>
      </c>
    </row>
    <row r="20" spans="1:28" ht="12.75" customHeight="1">
      <c r="A20" s="86" t="s">
        <v>40</v>
      </c>
      <c r="B20" s="91"/>
      <c r="C20" s="118"/>
      <c r="D20" s="91"/>
      <c r="E20" s="118"/>
      <c r="F20" s="91"/>
      <c r="G20" s="118"/>
      <c r="H20" s="91"/>
      <c r="I20" s="118"/>
      <c r="J20" s="91"/>
      <c r="K20" s="118"/>
      <c r="L20" s="91"/>
      <c r="M20" s="118"/>
      <c r="N20" s="91">
        <v>4</v>
      </c>
      <c r="O20" s="118">
        <v>8</v>
      </c>
      <c r="P20" s="91"/>
      <c r="Q20" s="118"/>
      <c r="R20" s="91"/>
      <c r="S20" s="118"/>
      <c r="T20" s="91"/>
      <c r="U20" s="118"/>
      <c r="V20" s="91"/>
      <c r="W20" s="118"/>
      <c r="X20" s="91"/>
      <c r="Y20" s="118"/>
      <c r="Z20" s="91"/>
      <c r="AA20" s="87"/>
      <c r="AB20" s="154">
        <f t="shared" si="0"/>
        <v>0.48</v>
      </c>
    </row>
    <row r="21" spans="1:28" ht="12.75" customHeight="1">
      <c r="A21" s="86" t="s">
        <v>179</v>
      </c>
      <c r="B21" s="91"/>
      <c r="C21" s="118"/>
      <c r="D21" s="91"/>
      <c r="E21" s="118"/>
      <c r="F21" s="91"/>
      <c r="G21" s="118">
        <v>40</v>
      </c>
      <c r="H21" s="91"/>
      <c r="I21" s="118"/>
      <c r="J21" s="91"/>
      <c r="K21" s="118"/>
      <c r="L21" s="91"/>
      <c r="M21" s="118"/>
      <c r="N21" s="91"/>
      <c r="O21" s="118"/>
      <c r="P21" s="91"/>
      <c r="Q21" s="118"/>
      <c r="R21" s="91"/>
      <c r="S21" s="118"/>
      <c r="T21" s="91"/>
      <c r="U21" s="118"/>
      <c r="V21" s="91"/>
      <c r="W21" s="118"/>
      <c r="X21" s="91"/>
      <c r="Y21" s="118"/>
      <c r="Z21" s="91"/>
      <c r="AA21" s="87"/>
      <c r="AB21" s="154">
        <f t="shared" si="0"/>
        <v>1.6</v>
      </c>
    </row>
    <row r="22" spans="1:28" ht="12.75" customHeight="1">
      <c r="A22" s="86" t="s">
        <v>37</v>
      </c>
      <c r="B22" s="91"/>
      <c r="C22" s="118"/>
      <c r="D22" s="91"/>
      <c r="E22" s="118"/>
      <c r="F22" s="91"/>
      <c r="G22" s="118"/>
      <c r="H22" s="91"/>
      <c r="I22" s="118"/>
      <c r="J22" s="91">
        <v>1</v>
      </c>
      <c r="K22" s="118"/>
      <c r="L22" s="91"/>
      <c r="M22" s="118"/>
      <c r="N22" s="91">
        <v>2</v>
      </c>
      <c r="O22" s="118"/>
      <c r="P22" s="91"/>
      <c r="Q22" s="118">
        <v>20</v>
      </c>
      <c r="R22" s="91">
        <v>20</v>
      </c>
      <c r="S22" s="118"/>
      <c r="T22" s="91"/>
      <c r="U22" s="118">
        <v>2</v>
      </c>
      <c r="V22" s="91"/>
      <c r="W22" s="118"/>
      <c r="X22" s="91"/>
      <c r="Y22" s="118"/>
      <c r="Z22" s="91"/>
      <c r="AA22" s="87"/>
      <c r="AB22" s="154">
        <f t="shared" si="0"/>
        <v>1.8</v>
      </c>
    </row>
    <row r="23" spans="1:28" ht="12.75" customHeight="1">
      <c r="A23" s="86" t="s">
        <v>64</v>
      </c>
      <c r="B23" s="91"/>
      <c r="C23" s="118"/>
      <c r="D23" s="91"/>
      <c r="E23" s="118"/>
      <c r="F23" s="91"/>
      <c r="G23" s="118"/>
      <c r="H23" s="91"/>
      <c r="I23" s="118"/>
      <c r="J23" s="91"/>
      <c r="K23" s="118"/>
      <c r="L23" s="91"/>
      <c r="M23" s="118"/>
      <c r="N23" s="91"/>
      <c r="O23" s="118"/>
      <c r="P23" s="91"/>
      <c r="Q23" s="118"/>
      <c r="R23" s="91"/>
      <c r="S23" s="118"/>
      <c r="T23" s="91"/>
      <c r="U23" s="118"/>
      <c r="V23" s="91"/>
      <c r="W23" s="118"/>
      <c r="X23" s="91"/>
      <c r="Y23" s="118">
        <v>1</v>
      </c>
      <c r="Z23" s="91"/>
      <c r="AA23" s="87"/>
      <c r="AB23" s="154">
        <f t="shared" si="0"/>
        <v>0.04</v>
      </c>
    </row>
    <row r="24" spans="1:28" s="116" customFormat="1" ht="12.75" customHeight="1">
      <c r="A24" s="89" t="s">
        <v>284</v>
      </c>
      <c r="B24" s="168"/>
      <c r="C24" s="167"/>
      <c r="D24" s="168"/>
      <c r="E24" s="167"/>
      <c r="F24" s="168"/>
      <c r="G24" s="167">
        <v>1</v>
      </c>
      <c r="H24" s="168"/>
      <c r="I24" s="167"/>
      <c r="J24" s="168"/>
      <c r="K24" s="167"/>
      <c r="L24" s="168"/>
      <c r="M24" s="167"/>
      <c r="N24" s="168"/>
      <c r="O24" s="167"/>
      <c r="P24" s="168">
        <v>1</v>
      </c>
      <c r="Q24" s="167"/>
      <c r="R24" s="168"/>
      <c r="S24" s="167"/>
      <c r="T24" s="168"/>
      <c r="U24" s="167"/>
      <c r="V24" s="168"/>
      <c r="W24" s="167"/>
      <c r="X24" s="168"/>
      <c r="Y24" s="167"/>
      <c r="Z24" s="168"/>
      <c r="AA24" s="166"/>
      <c r="AB24" s="116">
        <f t="shared" si="0"/>
        <v>0.08</v>
      </c>
    </row>
    <row r="25" spans="1:28" ht="12.75" customHeight="1">
      <c r="A25" s="86" t="s">
        <v>87</v>
      </c>
      <c r="B25" s="91"/>
      <c r="C25" s="118"/>
      <c r="D25" s="91"/>
      <c r="E25" s="118"/>
      <c r="F25" s="91"/>
      <c r="G25" s="118"/>
      <c r="H25" s="91"/>
      <c r="I25" s="118"/>
      <c r="J25" s="91"/>
      <c r="K25" s="118"/>
      <c r="L25" s="91"/>
      <c r="M25" s="118"/>
      <c r="N25" s="91"/>
      <c r="O25" s="118">
        <v>8</v>
      </c>
      <c r="P25" s="91"/>
      <c r="Q25" s="118"/>
      <c r="R25" s="91"/>
      <c r="S25" s="118"/>
      <c r="T25" s="91"/>
      <c r="U25" s="118"/>
      <c r="V25" s="91"/>
      <c r="W25" s="118"/>
      <c r="X25" s="91"/>
      <c r="Y25" s="118"/>
      <c r="Z25" s="91">
        <v>1</v>
      </c>
      <c r="AA25" s="87"/>
      <c r="AB25" s="154">
        <f t="shared" si="0"/>
        <v>0.36</v>
      </c>
    </row>
    <row r="26" spans="1:28" ht="12.75" customHeight="1">
      <c r="A26" s="86" t="s">
        <v>46</v>
      </c>
      <c r="B26" s="91"/>
      <c r="C26" s="118"/>
      <c r="D26" s="91"/>
      <c r="E26" s="118"/>
      <c r="F26" s="91"/>
      <c r="G26" s="118"/>
      <c r="H26" s="91"/>
      <c r="I26" s="118"/>
      <c r="J26" s="91"/>
      <c r="K26" s="118"/>
      <c r="L26" s="91"/>
      <c r="M26" s="118"/>
      <c r="N26" s="91"/>
      <c r="O26" s="118"/>
      <c r="P26" s="91"/>
      <c r="Q26" s="118"/>
      <c r="R26" s="91"/>
      <c r="S26" s="118"/>
      <c r="T26" s="91"/>
      <c r="U26" s="118"/>
      <c r="V26" s="91"/>
      <c r="W26" s="118"/>
      <c r="X26" s="91"/>
      <c r="Y26" s="118"/>
      <c r="Z26" s="91"/>
      <c r="AA26" s="87"/>
      <c r="AB26" s="154">
        <f t="shared" si="0"/>
        <v>0</v>
      </c>
    </row>
    <row r="27" spans="1:28" s="116" customFormat="1" ht="12.75" customHeight="1">
      <c r="A27" s="116" t="s">
        <v>221</v>
      </c>
      <c r="B27" s="168"/>
      <c r="C27" s="167"/>
      <c r="D27" s="168"/>
      <c r="E27" s="167">
        <v>1</v>
      </c>
      <c r="F27" s="168"/>
      <c r="G27" s="167"/>
      <c r="H27" s="168"/>
      <c r="I27" s="167"/>
      <c r="J27" s="168"/>
      <c r="K27" s="167"/>
      <c r="L27" s="168"/>
      <c r="M27" s="167"/>
      <c r="N27" s="168"/>
      <c r="O27" s="167"/>
      <c r="P27" s="168"/>
      <c r="Q27" s="167"/>
      <c r="R27" s="168"/>
      <c r="S27" s="167"/>
      <c r="T27" s="168"/>
      <c r="U27" s="167"/>
      <c r="V27" s="168"/>
      <c r="W27" s="167"/>
      <c r="X27" s="168"/>
      <c r="Y27" s="167"/>
      <c r="Z27" s="168"/>
      <c r="AA27" s="166"/>
      <c r="AB27" s="116">
        <f t="shared" si="0"/>
        <v>0.04</v>
      </c>
    </row>
    <row r="28" spans="1:28" ht="12.75" customHeight="1">
      <c r="A28" s="76" t="s">
        <v>286</v>
      </c>
      <c r="B28" s="91"/>
      <c r="C28" s="118"/>
      <c r="D28" s="91"/>
      <c r="E28" s="118"/>
      <c r="F28" s="91"/>
      <c r="G28" s="118"/>
      <c r="H28" s="91"/>
      <c r="I28" s="118"/>
      <c r="J28" s="91"/>
      <c r="K28" s="118"/>
      <c r="L28" s="91"/>
      <c r="M28" s="118"/>
      <c r="N28" s="91"/>
      <c r="O28" s="118"/>
      <c r="P28" s="91"/>
      <c r="Q28" s="118"/>
      <c r="R28" s="91"/>
      <c r="S28" s="118"/>
      <c r="T28" s="91"/>
      <c r="U28" s="118"/>
      <c r="V28" s="91"/>
      <c r="W28" s="118"/>
      <c r="X28" s="91"/>
      <c r="Y28" s="118"/>
      <c r="Z28" s="91">
        <v>1</v>
      </c>
      <c r="AA28" s="87"/>
      <c r="AB28" s="154">
        <f t="shared" si="0"/>
        <v>0.04</v>
      </c>
    </row>
    <row r="29" spans="1:28" ht="12.75" customHeight="1">
      <c r="B29" s="91"/>
      <c r="C29" s="118"/>
      <c r="D29" s="91"/>
      <c r="E29" s="118"/>
      <c r="F29" s="91"/>
      <c r="G29" s="118"/>
      <c r="H29" s="91"/>
      <c r="I29" s="118"/>
      <c r="J29" s="91"/>
      <c r="K29" s="118"/>
      <c r="L29" s="91"/>
      <c r="M29" s="118"/>
      <c r="N29" s="91"/>
      <c r="O29" s="118"/>
      <c r="P29" s="91"/>
      <c r="Q29" s="118"/>
      <c r="R29" s="91"/>
      <c r="S29" s="118"/>
      <c r="T29" s="91"/>
      <c r="U29" s="118"/>
      <c r="V29" s="91"/>
      <c r="W29" s="118"/>
      <c r="X29" s="91"/>
      <c r="Y29" s="118"/>
      <c r="Z29" s="91"/>
      <c r="AA29" s="87"/>
      <c r="AB29" s="154">
        <f t="shared" si="0"/>
        <v>0</v>
      </c>
    </row>
    <row r="30" spans="1:28" ht="12.75" customHeight="1">
      <c r="B30" s="91"/>
      <c r="C30" s="118"/>
      <c r="D30" s="91"/>
      <c r="E30" s="118"/>
      <c r="F30" s="91"/>
      <c r="G30" s="118"/>
      <c r="H30" s="91"/>
      <c r="I30" s="118"/>
      <c r="J30" s="91"/>
      <c r="K30" s="118"/>
      <c r="L30" s="91"/>
      <c r="M30" s="118"/>
      <c r="N30" s="91"/>
      <c r="O30" s="118"/>
      <c r="P30" s="91"/>
      <c r="Q30" s="167"/>
      <c r="R30" s="91"/>
      <c r="S30" s="118"/>
      <c r="T30" s="91"/>
      <c r="U30" s="118"/>
      <c r="V30" s="91"/>
      <c r="W30" s="118"/>
      <c r="X30" s="91"/>
      <c r="Y30" s="118"/>
      <c r="Z30" s="91"/>
      <c r="AA30" s="87"/>
      <c r="AB30" s="154">
        <f t="shared" si="0"/>
        <v>0</v>
      </c>
    </row>
    <row r="31" spans="1:28" ht="12.75" customHeight="1">
      <c r="B31" s="91"/>
      <c r="C31" s="118"/>
      <c r="D31" s="91"/>
      <c r="E31" s="118"/>
      <c r="F31" s="91"/>
      <c r="G31" s="118"/>
      <c r="H31" s="91"/>
      <c r="I31" s="118"/>
      <c r="J31" s="91"/>
      <c r="K31" s="118"/>
      <c r="L31" s="91"/>
      <c r="M31" s="118"/>
      <c r="N31" s="91"/>
      <c r="O31" s="118"/>
      <c r="P31" s="91"/>
      <c r="Q31" s="118"/>
      <c r="R31" s="91"/>
      <c r="S31" s="118"/>
      <c r="T31" s="91"/>
      <c r="U31" s="118"/>
      <c r="V31" s="91"/>
      <c r="W31" s="118"/>
      <c r="X31" s="91"/>
      <c r="Y31" s="118"/>
      <c r="Z31" s="91"/>
      <c r="AA31" s="87"/>
      <c r="AB31" s="154">
        <f t="shared" si="0"/>
        <v>0</v>
      </c>
    </row>
    <row r="32" spans="1:28" ht="12.75" customHeight="1">
      <c r="A32" s="91" t="s">
        <v>90</v>
      </c>
      <c r="B32" s="93"/>
      <c r="C32" s="93"/>
      <c r="D32" s="93">
        <v>20</v>
      </c>
      <c r="E32" s="93">
        <v>15</v>
      </c>
      <c r="F32" s="93">
        <v>10</v>
      </c>
      <c r="G32" s="93">
        <v>2</v>
      </c>
      <c r="H32" s="93">
        <v>5</v>
      </c>
      <c r="I32" s="93"/>
      <c r="J32" s="93">
        <v>10</v>
      </c>
      <c r="K32" s="93"/>
      <c r="L32" s="93"/>
      <c r="M32" s="93"/>
      <c r="N32" s="93">
        <v>2</v>
      </c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154">
        <f>SUM(B32:Z32)/25</f>
        <v>2.56</v>
      </c>
    </row>
    <row r="33" spans="1:29" ht="12.75" customHeight="1">
      <c r="A33" s="91" t="s">
        <v>67</v>
      </c>
      <c r="AB33" s="154">
        <f t="shared" si="0"/>
        <v>0</v>
      </c>
    </row>
    <row r="34" spans="1:29" ht="12.75" customHeight="1">
      <c r="A34" s="91" t="s">
        <v>50</v>
      </c>
      <c r="AB34" s="154">
        <f t="shared" si="0"/>
        <v>0</v>
      </c>
    </row>
    <row r="35" spans="1:29" ht="12.75" customHeight="1">
      <c r="A35" s="91" t="s">
        <v>270</v>
      </c>
      <c r="D35" s="76">
        <v>10</v>
      </c>
      <c r="E35" s="76">
        <v>50</v>
      </c>
      <c r="F35" s="76">
        <v>20</v>
      </c>
      <c r="H35" s="76">
        <v>10</v>
      </c>
      <c r="I35" s="76">
        <v>35</v>
      </c>
      <c r="J35" s="76">
        <v>20</v>
      </c>
      <c r="AB35" s="154">
        <f t="shared" si="0"/>
        <v>5.8</v>
      </c>
    </row>
    <row r="36" spans="1:29" ht="12.75" customHeight="1">
      <c r="A36" s="92" t="s">
        <v>49</v>
      </c>
      <c r="K36" s="76">
        <v>85</v>
      </c>
      <c r="L36" s="76">
        <v>83</v>
      </c>
      <c r="M36" s="76">
        <v>70</v>
      </c>
      <c r="N36" s="76">
        <v>70</v>
      </c>
      <c r="O36" s="76">
        <v>60</v>
      </c>
      <c r="P36" s="76">
        <v>98</v>
      </c>
      <c r="Q36" s="76">
        <v>40</v>
      </c>
      <c r="R36" s="76">
        <v>80</v>
      </c>
      <c r="S36" s="76">
        <v>75</v>
      </c>
      <c r="T36" s="76">
        <v>90</v>
      </c>
      <c r="U36" s="76">
        <v>95</v>
      </c>
      <c r="V36" s="76">
        <v>80</v>
      </c>
      <c r="W36" s="76">
        <v>95</v>
      </c>
      <c r="X36" s="76">
        <v>95</v>
      </c>
      <c r="Y36" s="76">
        <v>93</v>
      </c>
      <c r="Z36" s="76">
        <v>96</v>
      </c>
      <c r="AB36" s="154">
        <f t="shared" si="0"/>
        <v>52.2</v>
      </c>
    </row>
    <row r="37" spans="1:29">
      <c r="A37" s="93"/>
      <c r="AB37" s="76" t="s">
        <v>242</v>
      </c>
      <c r="AC37" s="76" t="s">
        <v>139</v>
      </c>
    </row>
    <row r="38" spans="1:29">
      <c r="A38" s="76" t="s">
        <v>96</v>
      </c>
      <c r="B38" s="76">
        <f>SUM(B5:B31)</f>
        <v>100</v>
      </c>
      <c r="C38" s="76">
        <f t="shared" ref="C38:Z38" si="1">SUM(C5:C31)</f>
        <v>100</v>
      </c>
      <c r="D38" s="76">
        <f t="shared" si="1"/>
        <v>78</v>
      </c>
      <c r="E38" s="76">
        <f t="shared" si="1"/>
        <v>36</v>
      </c>
      <c r="F38" s="76">
        <f t="shared" si="1"/>
        <v>70</v>
      </c>
      <c r="G38" s="76">
        <f t="shared" si="1"/>
        <v>104</v>
      </c>
      <c r="H38" s="76">
        <f t="shared" si="1"/>
        <v>99</v>
      </c>
      <c r="I38" s="76">
        <f t="shared" si="1"/>
        <v>66</v>
      </c>
      <c r="J38" s="76">
        <f t="shared" si="1"/>
        <v>101</v>
      </c>
      <c r="K38" s="76">
        <f t="shared" si="1"/>
        <v>70</v>
      </c>
      <c r="L38" s="76">
        <f t="shared" si="1"/>
        <v>17</v>
      </c>
      <c r="M38" s="76">
        <f t="shared" si="1"/>
        <v>32</v>
      </c>
      <c r="N38" s="76">
        <f t="shared" si="1"/>
        <v>28</v>
      </c>
      <c r="O38" s="76">
        <f t="shared" si="1"/>
        <v>40</v>
      </c>
      <c r="P38" s="76">
        <f t="shared" si="1"/>
        <v>2</v>
      </c>
      <c r="Q38" s="76">
        <f t="shared" si="1"/>
        <v>60</v>
      </c>
      <c r="R38" s="76">
        <f t="shared" si="1"/>
        <v>20</v>
      </c>
      <c r="S38" s="76">
        <f t="shared" si="1"/>
        <v>25</v>
      </c>
      <c r="T38" s="76">
        <f t="shared" si="1"/>
        <v>25</v>
      </c>
      <c r="U38" s="76">
        <f t="shared" si="1"/>
        <v>7</v>
      </c>
      <c r="V38" s="76">
        <f t="shared" si="1"/>
        <v>20</v>
      </c>
      <c r="W38" s="76">
        <f t="shared" si="1"/>
        <v>5</v>
      </c>
      <c r="X38" s="76">
        <f t="shared" si="1"/>
        <v>6</v>
      </c>
      <c r="Y38" s="76">
        <f t="shared" si="1"/>
        <v>7</v>
      </c>
      <c r="Z38" s="76">
        <f t="shared" si="1"/>
        <v>4</v>
      </c>
      <c r="AB38" s="76">
        <f>AVERAGE(B38:Z38)</f>
        <v>44.88</v>
      </c>
      <c r="AC38" s="76">
        <f>STDEV(B38:Z38)/5</f>
        <v>7.2485216883628523</v>
      </c>
    </row>
    <row r="39" spans="1:29">
      <c r="A39" s="76" t="s">
        <v>97</v>
      </c>
      <c r="B39" s="76">
        <f>SUM(B5:B7,B9,B11:B23,B25:B26,B28)</f>
        <v>100</v>
      </c>
      <c r="C39" s="76">
        <f t="shared" ref="C39:Z39" si="2">SUM(C5:C7,C9,C11:C23,C25:C26,C28)</f>
        <v>100</v>
      </c>
      <c r="D39" s="76">
        <f t="shared" si="2"/>
        <v>77</v>
      </c>
      <c r="E39" s="76">
        <f t="shared" si="2"/>
        <v>35</v>
      </c>
      <c r="F39" s="76">
        <f t="shared" si="2"/>
        <v>68</v>
      </c>
      <c r="G39" s="76">
        <f t="shared" si="2"/>
        <v>102</v>
      </c>
      <c r="H39" s="76">
        <f t="shared" si="2"/>
        <v>99</v>
      </c>
      <c r="I39" s="76">
        <f t="shared" si="2"/>
        <v>66</v>
      </c>
      <c r="J39" s="76">
        <f t="shared" si="2"/>
        <v>101</v>
      </c>
      <c r="K39" s="76">
        <f t="shared" si="2"/>
        <v>70</v>
      </c>
      <c r="L39" s="76">
        <f t="shared" si="2"/>
        <v>16</v>
      </c>
      <c r="M39" s="76">
        <f t="shared" si="2"/>
        <v>30</v>
      </c>
      <c r="N39" s="76">
        <f t="shared" si="2"/>
        <v>28</v>
      </c>
      <c r="O39" s="76">
        <f t="shared" si="2"/>
        <v>40</v>
      </c>
      <c r="P39" s="76">
        <f t="shared" si="2"/>
        <v>0</v>
      </c>
      <c r="Q39" s="76">
        <f t="shared" si="2"/>
        <v>60</v>
      </c>
      <c r="R39" s="76">
        <f t="shared" si="2"/>
        <v>20</v>
      </c>
      <c r="S39" s="76">
        <f t="shared" si="2"/>
        <v>25</v>
      </c>
      <c r="T39" s="76">
        <f t="shared" si="2"/>
        <v>25</v>
      </c>
      <c r="U39" s="76">
        <f t="shared" si="2"/>
        <v>7</v>
      </c>
      <c r="V39" s="76">
        <f t="shared" si="2"/>
        <v>20</v>
      </c>
      <c r="W39" s="76">
        <f t="shared" si="2"/>
        <v>5</v>
      </c>
      <c r="X39" s="76">
        <f t="shared" si="2"/>
        <v>6</v>
      </c>
      <c r="Y39" s="76">
        <f t="shared" si="2"/>
        <v>7</v>
      </c>
      <c r="Z39" s="76">
        <f t="shared" si="2"/>
        <v>4</v>
      </c>
      <c r="AB39" s="76">
        <f>AVERAGE(B39:Z39)</f>
        <v>44.44</v>
      </c>
      <c r="AC39" s="76">
        <f>STDEV(B39:Z39)/5</f>
        <v>7.2378818264277651</v>
      </c>
    </row>
    <row r="40" spans="1:29">
      <c r="A40" s="76" t="s">
        <v>98</v>
      </c>
      <c r="B40" s="76">
        <f>SUM(B8,B10,B24,B27,B5)</f>
        <v>0</v>
      </c>
      <c r="C40" s="76">
        <f t="shared" ref="C40:Z40" si="3">SUM(C8,C10,C24,C27,C5)</f>
        <v>0</v>
      </c>
      <c r="D40" s="76">
        <f t="shared" si="3"/>
        <v>51</v>
      </c>
      <c r="E40" s="76">
        <f>SUM(E8,E10,E24,E27,E5)</f>
        <v>16</v>
      </c>
      <c r="F40" s="76">
        <f t="shared" si="3"/>
        <v>12</v>
      </c>
      <c r="G40" s="76">
        <f t="shared" si="3"/>
        <v>2</v>
      </c>
      <c r="H40" s="76">
        <f t="shared" si="3"/>
        <v>0</v>
      </c>
      <c r="I40" s="76">
        <f t="shared" si="3"/>
        <v>0</v>
      </c>
      <c r="J40" s="76">
        <f t="shared" si="3"/>
        <v>0</v>
      </c>
      <c r="K40" s="76">
        <f t="shared" si="3"/>
        <v>0</v>
      </c>
      <c r="L40" s="76">
        <f t="shared" si="3"/>
        <v>1</v>
      </c>
      <c r="M40" s="76">
        <f t="shared" si="3"/>
        <v>2</v>
      </c>
      <c r="N40" s="76">
        <f t="shared" si="3"/>
        <v>0</v>
      </c>
      <c r="O40" s="76">
        <f t="shared" si="3"/>
        <v>0</v>
      </c>
      <c r="P40" s="76">
        <f t="shared" si="3"/>
        <v>2</v>
      </c>
      <c r="Q40" s="76">
        <f t="shared" si="3"/>
        <v>0</v>
      </c>
      <c r="R40" s="76">
        <f t="shared" si="3"/>
        <v>0</v>
      </c>
      <c r="S40" s="76">
        <f t="shared" si="3"/>
        <v>0</v>
      </c>
      <c r="T40" s="76">
        <f t="shared" si="3"/>
        <v>0</v>
      </c>
      <c r="U40" s="76">
        <f t="shared" si="3"/>
        <v>0</v>
      </c>
      <c r="V40" s="76">
        <f t="shared" si="3"/>
        <v>0</v>
      </c>
      <c r="W40" s="76">
        <f t="shared" si="3"/>
        <v>0</v>
      </c>
      <c r="X40" s="76">
        <f t="shared" si="3"/>
        <v>0</v>
      </c>
      <c r="Y40" s="76">
        <f t="shared" si="3"/>
        <v>0</v>
      </c>
      <c r="Z40" s="76">
        <f t="shared" si="3"/>
        <v>0</v>
      </c>
      <c r="AB40" s="76">
        <f>AVERAGE(B40:Z40)</f>
        <v>3.44</v>
      </c>
      <c r="AC40" s="76">
        <f>STDEV(B40:Z40)/5</f>
        <v>2.128442309922133</v>
      </c>
    </row>
    <row r="41" spans="1:29">
      <c r="A41" s="76" t="s">
        <v>99</v>
      </c>
      <c r="B41" s="76">
        <f>SUM(B32:B36)</f>
        <v>0</v>
      </c>
      <c r="C41" s="76">
        <f t="shared" ref="C41:Z41" si="4">SUM(C32:C36)</f>
        <v>0</v>
      </c>
      <c r="D41" s="76">
        <f t="shared" si="4"/>
        <v>30</v>
      </c>
      <c r="E41" s="76">
        <f t="shared" si="4"/>
        <v>65</v>
      </c>
      <c r="F41" s="76">
        <f t="shared" si="4"/>
        <v>30</v>
      </c>
      <c r="G41" s="76">
        <f t="shared" si="4"/>
        <v>2</v>
      </c>
      <c r="H41" s="76">
        <f t="shared" si="4"/>
        <v>15</v>
      </c>
      <c r="I41" s="76">
        <f t="shared" si="4"/>
        <v>35</v>
      </c>
      <c r="J41" s="76">
        <f t="shared" si="4"/>
        <v>30</v>
      </c>
      <c r="K41" s="76">
        <f t="shared" si="4"/>
        <v>85</v>
      </c>
      <c r="L41" s="76">
        <f t="shared" si="4"/>
        <v>83</v>
      </c>
      <c r="M41" s="76">
        <f t="shared" si="4"/>
        <v>70</v>
      </c>
      <c r="N41" s="76">
        <f t="shared" si="4"/>
        <v>72</v>
      </c>
      <c r="O41" s="76">
        <f t="shared" si="4"/>
        <v>60</v>
      </c>
      <c r="P41" s="76">
        <f t="shared" si="4"/>
        <v>98</v>
      </c>
      <c r="Q41" s="76">
        <f t="shared" si="4"/>
        <v>40</v>
      </c>
      <c r="R41" s="76">
        <f t="shared" si="4"/>
        <v>80</v>
      </c>
      <c r="S41" s="76">
        <f t="shared" si="4"/>
        <v>75</v>
      </c>
      <c r="T41" s="76">
        <f t="shared" si="4"/>
        <v>90</v>
      </c>
      <c r="U41" s="76">
        <f t="shared" si="4"/>
        <v>95</v>
      </c>
      <c r="V41" s="76">
        <f t="shared" si="4"/>
        <v>80</v>
      </c>
      <c r="W41" s="76">
        <f t="shared" si="4"/>
        <v>95</v>
      </c>
      <c r="X41" s="76">
        <f t="shared" si="4"/>
        <v>95</v>
      </c>
      <c r="Y41" s="76">
        <f t="shared" si="4"/>
        <v>93</v>
      </c>
      <c r="Z41" s="76">
        <f t="shared" si="4"/>
        <v>96</v>
      </c>
      <c r="AB41" s="76">
        <f>AVERAGE(B41:Z41)</f>
        <v>60.56</v>
      </c>
      <c r="AC41" s="76">
        <f>STDEV(B41:Z41)/5</f>
        <v>6.7278228276315364</v>
      </c>
    </row>
    <row r="42" spans="1:29">
      <c r="A42" s="76" t="s">
        <v>243</v>
      </c>
    </row>
  </sheetData>
  <mergeCells count="7">
    <mergeCell ref="B1:S1"/>
    <mergeCell ref="B2:D2"/>
    <mergeCell ref="E2:G2"/>
    <mergeCell ref="H2:J2"/>
    <mergeCell ref="K2:M2"/>
    <mergeCell ref="N2:P2"/>
    <mergeCell ref="Q2:S2"/>
  </mergeCells>
  <dataValidations count="1">
    <dataValidation type="list" allowBlank="1" sqref="A5:A26" xr:uid="{1E56D5ED-0923-0D49-BFF5-6D1E111F67D0}">
      <formula1>#REF!</formula1>
    </dataValidation>
  </dataValidations>
  <pageMargins left="0.7" right="0.7" top="0.75" bottom="0.75" header="0.3" footer="0.3"/>
</worksheet>
</file>

<file path=xl/worksheets/sheet2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78D75-8934-3545-8684-ADD693E3365D}">
  <dimension ref="A1:AC40"/>
  <sheetViews>
    <sheetView topLeftCell="Z2" workbookViewId="0">
      <selection activeCell="AC38" sqref="AC38"/>
    </sheetView>
  </sheetViews>
  <sheetFormatPr baseColWidth="10" defaultColWidth="15.1640625" defaultRowHeight="13"/>
  <cols>
    <col min="1" max="1" width="19.33203125" customWidth="1"/>
    <col min="2" max="27" width="7.5" customWidth="1"/>
  </cols>
  <sheetData>
    <row r="1" spans="1:27" ht="18" customHeight="1">
      <c r="A1" s="124" t="s">
        <v>253</v>
      </c>
      <c r="B1" s="212" t="s">
        <v>254</v>
      </c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126"/>
      <c r="U1" s="126"/>
      <c r="V1" s="126"/>
      <c r="W1" s="126"/>
      <c r="X1" s="126"/>
      <c r="Y1" s="126"/>
      <c r="Z1" s="126"/>
      <c r="AA1" s="126"/>
    </row>
    <row r="2" spans="1:27" ht="12.75" customHeight="1">
      <c r="A2" s="127"/>
      <c r="B2" s="214" t="s">
        <v>391</v>
      </c>
      <c r="C2" s="215"/>
      <c r="D2" s="216"/>
      <c r="E2" s="217" t="s">
        <v>392</v>
      </c>
      <c r="F2" s="215"/>
      <c r="G2" s="216"/>
      <c r="H2" s="218" t="s">
        <v>257</v>
      </c>
      <c r="I2" s="215"/>
      <c r="J2" s="216"/>
      <c r="K2" s="218" t="s">
        <v>393</v>
      </c>
      <c r="L2" s="215"/>
      <c r="M2" s="216"/>
      <c r="N2" s="219" t="s">
        <v>293</v>
      </c>
      <c r="O2" s="215"/>
      <c r="P2" s="216"/>
      <c r="Q2" s="219" t="s">
        <v>394</v>
      </c>
      <c r="R2" s="215"/>
      <c r="S2" s="216"/>
      <c r="T2" s="127"/>
      <c r="U2" s="127"/>
      <c r="V2" s="127"/>
      <c r="W2" s="127"/>
      <c r="X2" s="127"/>
      <c r="Y2" s="127"/>
      <c r="Z2" s="127"/>
      <c r="AA2" s="127"/>
    </row>
    <row r="3" spans="1:27" ht="12.75" customHeight="1">
      <c r="A3" s="128"/>
      <c r="B3" s="129"/>
      <c r="C3" s="129"/>
      <c r="D3" s="129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1"/>
      <c r="U3" s="131"/>
      <c r="V3" s="131"/>
      <c r="W3" s="131"/>
      <c r="X3" s="131"/>
      <c r="Y3" s="131"/>
      <c r="Z3" s="131"/>
      <c r="AA3" s="127"/>
    </row>
    <row r="4" spans="1:27" ht="12.75" customHeight="1">
      <c r="A4" s="132" t="s">
        <v>261</v>
      </c>
      <c r="B4" s="133">
        <v>0</v>
      </c>
      <c r="C4" s="134">
        <v>3</v>
      </c>
      <c r="D4" s="133">
        <v>6</v>
      </c>
      <c r="E4" s="134">
        <v>9</v>
      </c>
      <c r="F4" s="133">
        <v>12</v>
      </c>
      <c r="G4" s="134">
        <v>15</v>
      </c>
      <c r="H4" s="133">
        <v>18</v>
      </c>
      <c r="I4" s="134">
        <v>21</v>
      </c>
      <c r="J4" s="133">
        <v>24</v>
      </c>
      <c r="K4" s="134">
        <v>27</v>
      </c>
      <c r="L4" s="133">
        <v>30</v>
      </c>
      <c r="M4" s="134">
        <v>33</v>
      </c>
      <c r="N4" s="133">
        <v>36</v>
      </c>
      <c r="O4" s="134">
        <v>39</v>
      </c>
      <c r="P4" s="133">
        <v>42</v>
      </c>
      <c r="Q4" s="134">
        <v>45</v>
      </c>
      <c r="R4" s="133">
        <v>48</v>
      </c>
      <c r="S4" s="134">
        <v>51</v>
      </c>
      <c r="T4" s="133">
        <v>54</v>
      </c>
      <c r="U4" s="134">
        <v>57</v>
      </c>
      <c r="V4" s="133">
        <v>60</v>
      </c>
      <c r="W4" s="134">
        <v>63</v>
      </c>
      <c r="X4" s="133">
        <v>66</v>
      </c>
      <c r="Y4" s="134">
        <v>69</v>
      </c>
      <c r="Z4" s="133">
        <v>72</v>
      </c>
      <c r="AA4" s="133" t="s">
        <v>1</v>
      </c>
    </row>
    <row r="5" spans="1:27" ht="11.25" customHeight="1">
      <c r="A5" s="135" t="s">
        <v>6</v>
      </c>
      <c r="B5" s="136">
        <v>35</v>
      </c>
      <c r="C5" s="137">
        <v>40</v>
      </c>
      <c r="D5" s="136">
        <v>90</v>
      </c>
      <c r="E5" s="137">
        <v>95</v>
      </c>
      <c r="F5" s="136">
        <v>90</v>
      </c>
      <c r="G5" s="137">
        <v>95</v>
      </c>
      <c r="H5" s="136">
        <v>55</v>
      </c>
      <c r="I5" s="137">
        <v>95</v>
      </c>
      <c r="J5" s="136">
        <v>90</v>
      </c>
      <c r="K5" s="137">
        <v>90</v>
      </c>
      <c r="L5" s="136">
        <v>50</v>
      </c>
      <c r="M5" s="137">
        <v>75</v>
      </c>
      <c r="N5" s="136">
        <v>70</v>
      </c>
      <c r="O5" s="137"/>
      <c r="P5" s="136"/>
      <c r="Q5" s="137">
        <v>2</v>
      </c>
      <c r="R5" s="136">
        <v>2</v>
      </c>
      <c r="S5" s="137">
        <v>95</v>
      </c>
      <c r="T5" s="136">
        <v>30</v>
      </c>
      <c r="U5" s="137">
        <v>35</v>
      </c>
      <c r="V5" s="136">
        <v>50</v>
      </c>
      <c r="W5" s="137">
        <v>40</v>
      </c>
      <c r="X5" s="136">
        <v>60</v>
      </c>
      <c r="Y5" s="137">
        <v>70</v>
      </c>
      <c r="Z5" s="136">
        <v>40</v>
      </c>
      <c r="AA5" s="136"/>
    </row>
    <row r="6" spans="1:27" ht="12.75" customHeight="1">
      <c r="A6" s="138" t="s">
        <v>298</v>
      </c>
      <c r="B6" s="136"/>
      <c r="C6" s="139"/>
      <c r="D6" s="140"/>
      <c r="E6" s="139"/>
      <c r="F6" s="140"/>
      <c r="G6" s="139"/>
      <c r="H6" s="140"/>
      <c r="I6" s="139"/>
      <c r="J6" s="140"/>
      <c r="K6" s="139"/>
      <c r="L6" s="140"/>
      <c r="M6" s="139"/>
      <c r="N6" s="140"/>
      <c r="O6" s="139"/>
      <c r="P6" s="140">
        <v>9</v>
      </c>
      <c r="Q6" s="139"/>
      <c r="R6" s="140"/>
      <c r="S6" s="139"/>
      <c r="T6" s="140">
        <v>15</v>
      </c>
      <c r="U6" s="139">
        <v>4</v>
      </c>
      <c r="V6" s="140"/>
      <c r="W6" s="139"/>
      <c r="X6" s="140"/>
      <c r="Y6" s="139"/>
      <c r="Z6" s="140"/>
      <c r="AA6" s="136"/>
    </row>
    <row r="7" spans="1:27" ht="12.75" customHeight="1">
      <c r="A7" s="141" t="s">
        <v>79</v>
      </c>
      <c r="B7" s="136">
        <v>5</v>
      </c>
      <c r="C7" s="139">
        <v>20</v>
      </c>
      <c r="D7" s="140"/>
      <c r="E7" s="139"/>
      <c r="F7" s="140"/>
      <c r="G7" s="139"/>
      <c r="H7" s="140"/>
      <c r="I7" s="139">
        <v>1</v>
      </c>
      <c r="J7" s="140"/>
      <c r="K7" s="139"/>
      <c r="L7" s="140"/>
      <c r="M7" s="139"/>
      <c r="N7" s="140"/>
      <c r="O7" s="139"/>
      <c r="P7" s="140"/>
      <c r="Q7" s="139"/>
      <c r="R7" s="140"/>
      <c r="S7" s="139"/>
      <c r="T7" s="140"/>
      <c r="U7" s="139"/>
      <c r="V7" s="140"/>
      <c r="W7" s="139"/>
      <c r="X7" s="140"/>
      <c r="Y7" s="139"/>
      <c r="Z7" s="140"/>
      <c r="AA7" s="136"/>
    </row>
    <row r="8" spans="1:27" ht="12.75" customHeight="1">
      <c r="A8" s="141" t="s">
        <v>23</v>
      </c>
      <c r="B8" s="136"/>
      <c r="C8" s="139"/>
      <c r="D8" s="140"/>
      <c r="E8" s="139"/>
      <c r="F8" s="140"/>
      <c r="G8" s="139"/>
      <c r="H8" s="140"/>
      <c r="I8" s="139"/>
      <c r="J8" s="140"/>
      <c r="K8" s="139"/>
      <c r="L8" s="140"/>
      <c r="M8" s="139"/>
      <c r="N8" s="140">
        <v>2</v>
      </c>
      <c r="O8" s="139">
        <v>100</v>
      </c>
      <c r="P8" s="140">
        <v>1</v>
      </c>
      <c r="Q8" s="139"/>
      <c r="R8" s="140">
        <v>100</v>
      </c>
      <c r="S8" s="139"/>
      <c r="T8" s="140"/>
      <c r="U8" s="139"/>
      <c r="V8" s="140"/>
      <c r="W8" s="139"/>
      <c r="X8" s="140"/>
      <c r="Y8" s="139"/>
      <c r="Z8" s="140"/>
      <c r="AA8" s="136"/>
    </row>
    <row r="9" spans="1:27" ht="12.75" customHeight="1">
      <c r="A9" s="138" t="s">
        <v>395</v>
      </c>
      <c r="B9" s="136"/>
      <c r="C9" s="139"/>
      <c r="D9" s="140"/>
      <c r="E9" s="139"/>
      <c r="F9" s="140"/>
      <c r="G9" s="139"/>
      <c r="H9" s="140"/>
      <c r="I9" s="139"/>
      <c r="J9" s="140"/>
      <c r="K9" s="139"/>
      <c r="L9" s="140"/>
      <c r="M9" s="139"/>
      <c r="N9" s="140"/>
      <c r="O9" s="139"/>
      <c r="P9" s="140"/>
      <c r="Q9" s="139"/>
      <c r="R9" s="140"/>
      <c r="S9" s="139"/>
      <c r="T9" s="140"/>
      <c r="U9" s="139"/>
      <c r="V9" s="140"/>
      <c r="W9" s="139"/>
      <c r="X9" s="140"/>
      <c r="Y9" s="139"/>
      <c r="Z9" s="140"/>
      <c r="AA9" s="136"/>
    </row>
    <row r="10" spans="1:27" ht="12.75" customHeight="1">
      <c r="A10" s="141" t="s">
        <v>396</v>
      </c>
      <c r="B10" s="136"/>
      <c r="C10" s="139">
        <v>30</v>
      </c>
      <c r="D10" s="140">
        <v>40</v>
      </c>
      <c r="E10" s="139">
        <v>20</v>
      </c>
      <c r="F10" s="140"/>
      <c r="G10" s="139">
        <v>25</v>
      </c>
      <c r="H10" s="140"/>
      <c r="I10" s="139"/>
      <c r="J10" s="140"/>
      <c r="K10" s="139"/>
      <c r="L10" s="140"/>
      <c r="M10" s="139"/>
      <c r="N10" s="140"/>
      <c r="O10" s="139"/>
      <c r="P10" s="140"/>
      <c r="Q10" s="139"/>
      <c r="R10" s="140"/>
      <c r="S10" s="139"/>
      <c r="T10" s="140"/>
      <c r="U10" s="139"/>
      <c r="V10" s="140"/>
      <c r="W10" s="139"/>
      <c r="X10" s="140"/>
      <c r="Y10" s="139"/>
      <c r="Z10" s="140"/>
      <c r="AA10" s="136"/>
    </row>
    <row r="11" spans="1:27" ht="12.75" customHeight="1">
      <c r="A11" s="138" t="s">
        <v>5</v>
      </c>
      <c r="B11" s="140"/>
      <c r="C11" s="139"/>
      <c r="D11" s="140"/>
      <c r="E11" s="139"/>
      <c r="F11" s="140"/>
      <c r="G11" s="139"/>
      <c r="H11" s="140"/>
      <c r="I11" s="139"/>
      <c r="J11" s="140"/>
      <c r="K11" s="139"/>
      <c r="L11" s="140"/>
      <c r="M11" s="139"/>
      <c r="N11" s="140"/>
      <c r="O11" s="139"/>
      <c r="P11" s="140"/>
      <c r="Q11" s="139"/>
      <c r="R11" s="140"/>
      <c r="S11" s="139"/>
      <c r="T11" s="140"/>
      <c r="U11" s="139"/>
      <c r="V11" s="140"/>
      <c r="W11" s="139"/>
      <c r="X11" s="140"/>
      <c r="Y11" s="139"/>
      <c r="Z11" s="140"/>
      <c r="AA11" s="136"/>
    </row>
    <row r="12" spans="1:27" ht="12.75" customHeight="1">
      <c r="A12" s="138" t="s">
        <v>206</v>
      </c>
      <c r="B12" s="140"/>
      <c r="C12" s="139">
        <v>1</v>
      </c>
      <c r="D12" s="140">
        <v>2</v>
      </c>
      <c r="E12" s="139"/>
      <c r="F12" s="140"/>
      <c r="G12" s="139"/>
      <c r="H12" s="140"/>
      <c r="I12" s="139"/>
      <c r="J12" s="140"/>
      <c r="K12" s="139"/>
      <c r="L12" s="140"/>
      <c r="M12" s="139"/>
      <c r="N12" s="140"/>
      <c r="O12" s="139"/>
      <c r="P12" s="140"/>
      <c r="Q12" s="139"/>
      <c r="R12" s="140"/>
      <c r="S12" s="139"/>
      <c r="T12" s="140"/>
      <c r="U12" s="139"/>
      <c r="V12" s="140"/>
      <c r="W12" s="139"/>
      <c r="X12" s="140"/>
      <c r="Y12" s="139"/>
      <c r="Z12" s="140"/>
      <c r="AA12" s="136"/>
    </row>
    <row r="13" spans="1:27" ht="12.75" customHeight="1">
      <c r="A13" s="141" t="s">
        <v>397</v>
      </c>
      <c r="B13" s="140"/>
      <c r="C13" s="139"/>
      <c r="D13" s="140">
        <v>4</v>
      </c>
      <c r="E13" s="139"/>
      <c r="F13" s="140"/>
      <c r="G13" s="139"/>
      <c r="H13" s="140"/>
      <c r="I13" s="139"/>
      <c r="J13" s="140"/>
      <c r="K13" s="139"/>
      <c r="L13" s="140"/>
      <c r="M13" s="139"/>
      <c r="N13" s="140">
        <v>1</v>
      </c>
      <c r="O13" s="139"/>
      <c r="P13" s="140"/>
      <c r="Q13" s="139"/>
      <c r="R13" s="140"/>
      <c r="S13" s="139"/>
      <c r="T13" s="140"/>
      <c r="U13" s="139"/>
      <c r="V13" s="140"/>
      <c r="W13" s="139"/>
      <c r="X13" s="140"/>
      <c r="Y13" s="139"/>
      <c r="Z13" s="140"/>
      <c r="AA13" s="136"/>
    </row>
    <row r="14" spans="1:27" ht="12.75" customHeight="1">
      <c r="A14" s="141" t="s">
        <v>81</v>
      </c>
      <c r="B14" s="140"/>
      <c r="C14" s="139"/>
      <c r="D14" s="140"/>
      <c r="E14" s="139">
        <v>8</v>
      </c>
      <c r="F14" s="140"/>
      <c r="G14" s="139"/>
      <c r="H14" s="140"/>
      <c r="I14" s="139"/>
      <c r="J14" s="140"/>
      <c r="K14" s="139"/>
      <c r="L14" s="140"/>
      <c r="M14" s="139"/>
      <c r="N14" s="140"/>
      <c r="O14" s="139"/>
      <c r="P14" s="140"/>
      <c r="Q14" s="139"/>
      <c r="R14" s="140"/>
      <c r="S14" s="139"/>
      <c r="T14" s="140"/>
      <c r="U14" s="139"/>
      <c r="V14" s="140"/>
      <c r="W14" s="139"/>
      <c r="X14" s="140"/>
      <c r="Y14" s="139"/>
      <c r="Z14" s="140"/>
      <c r="AA14" s="136"/>
    </row>
    <row r="15" spans="1:27" ht="12.75" customHeight="1">
      <c r="A15" s="141" t="s">
        <v>398</v>
      </c>
      <c r="B15" s="140"/>
      <c r="C15" s="139"/>
      <c r="D15" s="140"/>
      <c r="E15" s="139">
        <v>10</v>
      </c>
      <c r="F15" s="140"/>
      <c r="G15" s="139"/>
      <c r="H15" s="140"/>
      <c r="I15" s="139"/>
      <c r="J15" s="140"/>
      <c r="K15" s="139"/>
      <c r="L15" s="140"/>
      <c r="M15" s="139"/>
      <c r="N15" s="140"/>
      <c r="O15" s="139"/>
      <c r="P15" s="140"/>
      <c r="Q15" s="139"/>
      <c r="R15" s="140"/>
      <c r="S15" s="139"/>
      <c r="T15" s="140"/>
      <c r="U15" s="139"/>
      <c r="V15" s="140"/>
      <c r="W15" s="139"/>
      <c r="X15" s="140"/>
      <c r="Y15" s="139"/>
      <c r="Z15" s="140"/>
      <c r="AA15" s="136"/>
    </row>
    <row r="16" spans="1:27" ht="12.75" customHeight="1">
      <c r="A16" s="141" t="s">
        <v>311</v>
      </c>
      <c r="B16" s="140"/>
      <c r="C16" s="139"/>
      <c r="D16" s="140"/>
      <c r="E16" s="139">
        <v>4</v>
      </c>
      <c r="F16" s="140"/>
      <c r="G16" s="139">
        <v>2</v>
      </c>
      <c r="H16" s="140"/>
      <c r="I16" s="139"/>
      <c r="J16" s="140"/>
      <c r="K16" s="139"/>
      <c r="L16" s="140">
        <v>1</v>
      </c>
      <c r="M16" s="139">
        <v>1</v>
      </c>
      <c r="N16" s="140">
        <v>1</v>
      </c>
      <c r="O16" s="139"/>
      <c r="P16" s="140"/>
      <c r="Q16" s="139"/>
      <c r="R16" s="140">
        <v>4</v>
      </c>
      <c r="S16" s="139"/>
      <c r="T16" s="140"/>
      <c r="U16" s="139">
        <v>4</v>
      </c>
      <c r="V16" s="140">
        <v>1</v>
      </c>
      <c r="W16" s="139"/>
      <c r="X16" s="140"/>
      <c r="Y16" s="139"/>
      <c r="Z16" s="140"/>
      <c r="AA16" s="136"/>
    </row>
    <row r="17" spans="1:27" ht="12.75" customHeight="1">
      <c r="A17" s="141" t="s">
        <v>296</v>
      </c>
      <c r="B17" s="140"/>
      <c r="C17" s="139"/>
      <c r="D17" s="140"/>
      <c r="E17" s="139"/>
      <c r="F17" s="140"/>
      <c r="G17" s="139">
        <v>2</v>
      </c>
      <c r="H17" s="140">
        <v>4</v>
      </c>
      <c r="I17" s="139"/>
      <c r="J17" s="140"/>
      <c r="K17" s="139"/>
      <c r="L17" s="140"/>
      <c r="M17" s="139"/>
      <c r="N17" s="140"/>
      <c r="O17" s="139"/>
      <c r="P17" s="140"/>
      <c r="Q17" s="139"/>
      <c r="R17" s="140">
        <v>1</v>
      </c>
      <c r="S17" s="139">
        <v>2</v>
      </c>
      <c r="T17" s="140"/>
      <c r="U17" s="139"/>
      <c r="V17" s="140"/>
      <c r="W17" s="139"/>
      <c r="X17" s="140"/>
      <c r="Y17" s="139"/>
      <c r="Z17" s="140"/>
      <c r="AA17" s="136"/>
    </row>
    <row r="18" spans="1:27" ht="12.75" customHeight="1">
      <c r="A18" s="141" t="s">
        <v>297</v>
      </c>
      <c r="B18" s="140"/>
      <c r="C18" s="139"/>
      <c r="D18" s="140"/>
      <c r="E18" s="139"/>
      <c r="F18" s="140"/>
      <c r="G18" s="139">
        <v>4</v>
      </c>
      <c r="H18" s="140"/>
      <c r="I18" s="139"/>
      <c r="J18" s="140">
        <v>2</v>
      </c>
      <c r="K18" s="139"/>
      <c r="L18" s="140"/>
      <c r="M18" s="139"/>
      <c r="N18" s="140"/>
      <c r="O18" s="139"/>
      <c r="P18" s="140"/>
      <c r="Q18" s="139"/>
      <c r="R18" s="140"/>
      <c r="S18" s="139"/>
      <c r="T18" s="140"/>
      <c r="U18" s="139"/>
      <c r="V18" s="140"/>
      <c r="W18" s="139"/>
      <c r="X18" s="140"/>
      <c r="Y18" s="139"/>
      <c r="Z18" s="140"/>
      <c r="AA18" s="136"/>
    </row>
    <row r="19" spans="1:27" ht="12.75" customHeight="1">
      <c r="A19" s="141" t="s">
        <v>251</v>
      </c>
      <c r="B19" s="140"/>
      <c r="C19" s="139"/>
      <c r="D19" s="140"/>
      <c r="E19" s="139"/>
      <c r="F19" s="140"/>
      <c r="G19" s="139"/>
      <c r="H19" s="140">
        <v>3</v>
      </c>
      <c r="I19" s="139"/>
      <c r="J19" s="140"/>
      <c r="K19" s="139"/>
      <c r="L19" s="140"/>
      <c r="M19" s="139"/>
      <c r="N19" s="140"/>
      <c r="O19" s="139"/>
      <c r="P19" s="140"/>
      <c r="Q19" s="139"/>
      <c r="R19" s="140"/>
      <c r="S19" s="139"/>
      <c r="T19" s="140"/>
      <c r="U19" s="139"/>
      <c r="V19" s="140"/>
      <c r="W19" s="139"/>
      <c r="X19" s="140"/>
      <c r="Y19" s="139"/>
      <c r="Z19" s="140"/>
      <c r="AA19" s="136"/>
    </row>
    <row r="20" spans="1:27" ht="12.75" customHeight="1">
      <c r="A20" s="138" t="s">
        <v>102</v>
      </c>
      <c r="B20" s="140"/>
      <c r="C20" s="139"/>
      <c r="D20" s="140"/>
      <c r="E20" s="139"/>
      <c r="F20" s="140"/>
      <c r="G20" s="139"/>
      <c r="H20" s="140">
        <v>5</v>
      </c>
      <c r="I20" s="139"/>
      <c r="J20" s="140"/>
      <c r="K20" s="139"/>
      <c r="L20" s="140"/>
      <c r="M20" s="139"/>
      <c r="N20" s="140"/>
      <c r="O20" s="139"/>
      <c r="P20" s="140"/>
      <c r="Q20" s="139"/>
      <c r="R20" s="140"/>
      <c r="S20" s="139"/>
      <c r="T20" s="140"/>
      <c r="U20" s="139"/>
      <c r="V20" s="140"/>
      <c r="W20" s="139"/>
      <c r="X20" s="140"/>
      <c r="Y20" s="139"/>
      <c r="Z20" s="140"/>
      <c r="AA20" s="136"/>
    </row>
    <row r="21" spans="1:27" ht="12.75" customHeight="1">
      <c r="A21" s="138" t="s">
        <v>46</v>
      </c>
      <c r="B21" s="140"/>
      <c r="C21" s="139"/>
      <c r="D21" s="140"/>
      <c r="E21" s="139"/>
      <c r="F21" s="140"/>
      <c r="G21" s="139"/>
      <c r="H21" s="140"/>
      <c r="I21" s="139"/>
      <c r="J21" s="140"/>
      <c r="K21" s="139"/>
      <c r="L21" s="140"/>
      <c r="M21" s="139"/>
      <c r="N21" s="140">
        <v>1</v>
      </c>
      <c r="O21" s="139"/>
      <c r="P21" s="140">
        <v>6</v>
      </c>
      <c r="Q21" s="139"/>
      <c r="R21" s="140"/>
      <c r="S21" s="139"/>
      <c r="T21" s="140">
        <v>2</v>
      </c>
      <c r="U21" s="139">
        <v>2</v>
      </c>
      <c r="V21" s="140">
        <v>1</v>
      </c>
      <c r="W21" s="139"/>
      <c r="X21" s="140"/>
      <c r="Y21" s="139"/>
      <c r="Z21" s="140"/>
      <c r="AA21" s="136"/>
    </row>
    <row r="22" spans="1:27" ht="12.75" customHeight="1">
      <c r="A22" s="141" t="s">
        <v>262</v>
      </c>
      <c r="B22" s="140"/>
      <c r="C22" s="139"/>
      <c r="D22" s="140"/>
      <c r="E22" s="139"/>
      <c r="F22" s="140"/>
      <c r="G22" s="139"/>
      <c r="H22" s="140"/>
      <c r="I22" s="139"/>
      <c r="J22" s="140"/>
      <c r="K22" s="139"/>
      <c r="L22" s="140"/>
      <c r="M22" s="139"/>
      <c r="N22" s="140"/>
      <c r="O22" s="139">
        <v>8</v>
      </c>
      <c r="P22" s="140"/>
      <c r="Q22" s="139"/>
      <c r="R22" s="140"/>
      <c r="S22" s="139"/>
      <c r="T22" s="140">
        <v>2</v>
      </c>
      <c r="U22" s="139">
        <v>2</v>
      </c>
      <c r="V22" s="140">
        <v>1</v>
      </c>
      <c r="W22" s="139">
        <v>1</v>
      </c>
      <c r="X22" s="140"/>
      <c r="Y22" s="139"/>
      <c r="Z22" s="140">
        <v>3</v>
      </c>
      <c r="AA22" s="136"/>
    </row>
    <row r="23" spans="1:27" ht="12.75" customHeight="1">
      <c r="A23" s="138" t="s">
        <v>299</v>
      </c>
      <c r="B23" s="140"/>
      <c r="C23" s="139"/>
      <c r="D23" s="140"/>
      <c r="E23" s="139"/>
      <c r="F23" s="140"/>
      <c r="G23" s="139"/>
      <c r="H23" s="140"/>
      <c r="I23" s="139"/>
      <c r="J23" s="140"/>
      <c r="K23" s="139"/>
      <c r="L23" s="140"/>
      <c r="M23" s="139"/>
      <c r="N23" s="140"/>
      <c r="O23" s="139"/>
      <c r="P23" s="140"/>
      <c r="Q23" s="139"/>
      <c r="R23" s="140">
        <v>6</v>
      </c>
      <c r="S23" s="139">
        <v>5</v>
      </c>
      <c r="T23" s="140">
        <v>1</v>
      </c>
      <c r="U23" s="139"/>
      <c r="V23" s="140"/>
      <c r="W23" s="139"/>
      <c r="X23" s="140">
        <v>1</v>
      </c>
      <c r="Y23" s="139"/>
      <c r="Z23" s="140"/>
      <c r="AA23" s="136"/>
    </row>
    <row r="24" spans="1:27" ht="12.75" customHeight="1">
      <c r="A24" s="141" t="s">
        <v>13</v>
      </c>
      <c r="B24" s="140"/>
      <c r="C24" s="139"/>
      <c r="D24" s="140"/>
      <c r="E24" s="139"/>
      <c r="F24" s="140"/>
      <c r="G24" s="139"/>
      <c r="H24" s="140"/>
      <c r="I24" s="139"/>
      <c r="J24" s="140"/>
      <c r="K24" s="139"/>
      <c r="L24" s="140"/>
      <c r="M24" s="139"/>
      <c r="N24" s="140"/>
      <c r="O24" s="139"/>
      <c r="P24" s="140"/>
      <c r="Q24" s="139"/>
      <c r="R24" s="140"/>
      <c r="S24" s="139">
        <v>1</v>
      </c>
      <c r="T24" s="140"/>
      <c r="U24" s="139"/>
      <c r="V24" s="140"/>
      <c r="W24" s="139"/>
      <c r="X24" s="140"/>
      <c r="Y24" s="139"/>
      <c r="Z24" s="140"/>
      <c r="AA24" s="136"/>
    </row>
    <row r="25" spans="1:27" ht="12.75" customHeight="1">
      <c r="A25" s="138" t="s">
        <v>220</v>
      </c>
      <c r="B25" s="140"/>
      <c r="C25" s="139"/>
      <c r="D25" s="140"/>
      <c r="E25" s="139"/>
      <c r="F25" s="140"/>
      <c r="G25" s="139"/>
      <c r="H25" s="140"/>
      <c r="I25" s="139"/>
      <c r="J25" s="140"/>
      <c r="K25" s="139"/>
      <c r="L25" s="140"/>
      <c r="M25" s="139"/>
      <c r="N25" s="140"/>
      <c r="O25" s="139"/>
      <c r="P25" s="140"/>
      <c r="Q25" s="139"/>
      <c r="R25" s="140"/>
      <c r="S25" s="139"/>
      <c r="T25" s="140"/>
      <c r="U25" s="139"/>
      <c r="V25" s="140">
        <v>60</v>
      </c>
      <c r="W25" s="139">
        <v>40</v>
      </c>
      <c r="X25" s="140"/>
      <c r="Y25" s="139"/>
      <c r="Z25" s="140"/>
      <c r="AA25" s="136"/>
    </row>
    <row r="26" spans="1:27" ht="12.75" customHeight="1">
      <c r="A26" s="141" t="s">
        <v>92</v>
      </c>
      <c r="B26" s="140"/>
      <c r="C26" s="139"/>
      <c r="D26" s="140"/>
      <c r="E26" s="139"/>
      <c r="F26" s="140"/>
      <c r="G26" s="139"/>
      <c r="H26" s="140"/>
      <c r="I26" s="139"/>
      <c r="J26" s="140"/>
      <c r="K26" s="139"/>
      <c r="L26" s="140"/>
      <c r="M26" s="139"/>
      <c r="N26" s="140"/>
      <c r="O26" s="139"/>
      <c r="P26" s="140"/>
      <c r="Q26" s="139"/>
      <c r="R26" s="140"/>
      <c r="S26" s="139"/>
      <c r="T26" s="140"/>
      <c r="U26" s="139"/>
      <c r="V26" s="140"/>
      <c r="W26" s="139"/>
      <c r="X26" s="140"/>
      <c r="Y26" s="139">
        <v>88</v>
      </c>
      <c r="Z26" s="140"/>
      <c r="AA26" s="136"/>
    </row>
    <row r="27" spans="1:27" ht="12.75" customHeight="1">
      <c r="A27" s="138" t="s">
        <v>399</v>
      </c>
      <c r="B27" s="140"/>
      <c r="C27" s="139"/>
      <c r="D27" s="140"/>
      <c r="E27" s="139"/>
      <c r="F27" s="140"/>
      <c r="G27" s="139"/>
      <c r="H27" s="140"/>
      <c r="I27" s="139"/>
      <c r="J27" s="140"/>
      <c r="K27" s="139"/>
      <c r="L27" s="140"/>
      <c r="M27" s="139"/>
      <c r="N27" s="140"/>
      <c r="O27" s="139"/>
      <c r="P27" s="140"/>
      <c r="Q27" s="139"/>
      <c r="R27" s="140"/>
      <c r="S27" s="139"/>
      <c r="T27" s="140"/>
      <c r="U27" s="139"/>
      <c r="V27" s="140"/>
      <c r="W27" s="139">
        <v>2</v>
      </c>
      <c r="X27" s="140"/>
      <c r="Y27" s="139"/>
      <c r="Z27" s="140"/>
      <c r="AA27" s="136"/>
    </row>
    <row r="28" spans="1:27" ht="12.75" customHeight="1">
      <c r="A28" s="141" t="s">
        <v>301</v>
      </c>
      <c r="B28" s="140"/>
      <c r="C28" s="139"/>
      <c r="D28" s="140"/>
      <c r="E28" s="139"/>
      <c r="F28" s="140"/>
      <c r="G28" s="139"/>
      <c r="H28" s="140"/>
      <c r="I28" s="139"/>
      <c r="J28" s="140"/>
      <c r="K28" s="139"/>
      <c r="L28" s="140"/>
      <c r="M28" s="139"/>
      <c r="N28" s="140"/>
      <c r="O28" s="139"/>
      <c r="P28" s="140"/>
      <c r="Q28" s="139"/>
      <c r="R28" s="140"/>
      <c r="S28" s="139"/>
      <c r="T28" s="140"/>
      <c r="U28" s="139">
        <v>10</v>
      </c>
      <c r="V28" s="140"/>
      <c r="W28" s="139"/>
      <c r="X28" s="140"/>
      <c r="Y28" s="139"/>
      <c r="Z28" s="140"/>
      <c r="AA28" s="136"/>
    </row>
    <row r="29" spans="1:27" ht="12.75" customHeight="1">
      <c r="A29" s="138" t="s">
        <v>400</v>
      </c>
      <c r="B29" s="140"/>
      <c r="C29" s="139"/>
      <c r="D29" s="140"/>
      <c r="E29" s="139"/>
      <c r="F29" s="140"/>
      <c r="G29" s="139"/>
      <c r="H29" s="140"/>
      <c r="I29" s="139"/>
      <c r="J29" s="140"/>
      <c r="K29" s="139"/>
      <c r="L29" s="140"/>
      <c r="M29" s="139"/>
      <c r="N29" s="140"/>
      <c r="O29" s="139"/>
      <c r="P29" s="140"/>
      <c r="Q29" s="139"/>
      <c r="R29" s="140"/>
      <c r="S29" s="139"/>
      <c r="T29" s="140">
        <v>2</v>
      </c>
      <c r="U29" s="139"/>
      <c r="V29" s="140"/>
      <c r="W29" s="139"/>
      <c r="X29" s="140"/>
      <c r="Y29" s="139"/>
      <c r="Z29" s="140"/>
      <c r="AA29" s="136"/>
    </row>
    <row r="30" spans="1:27" ht="12.75" customHeight="1">
      <c r="A30" s="138" t="s">
        <v>220</v>
      </c>
      <c r="B30" s="140"/>
      <c r="C30" s="139"/>
      <c r="D30" s="140"/>
      <c r="E30" s="139"/>
      <c r="F30" s="140"/>
      <c r="G30" s="139"/>
      <c r="H30" s="140"/>
      <c r="I30" s="139"/>
      <c r="J30" s="140"/>
      <c r="K30" s="139"/>
      <c r="L30" s="140"/>
      <c r="M30" s="139"/>
      <c r="N30" s="140"/>
      <c r="O30" s="139"/>
      <c r="P30" s="140"/>
      <c r="Q30" s="139"/>
      <c r="R30" s="140"/>
      <c r="S30" s="139"/>
      <c r="T30" s="140"/>
      <c r="U30" s="139"/>
      <c r="V30" s="140"/>
      <c r="W30" s="139"/>
      <c r="X30" s="140"/>
      <c r="Y30" s="139"/>
      <c r="Z30" s="140"/>
      <c r="AA30" s="136"/>
    </row>
    <row r="31" spans="1:27" ht="12.75" customHeight="1">
      <c r="A31" s="140" t="s">
        <v>90</v>
      </c>
      <c r="B31" s="140">
        <v>45</v>
      </c>
      <c r="C31" s="139">
        <v>20</v>
      </c>
      <c r="D31" s="140"/>
      <c r="E31" s="139"/>
      <c r="F31" s="140">
        <v>10</v>
      </c>
      <c r="G31" s="139"/>
      <c r="H31" s="140">
        <v>30</v>
      </c>
      <c r="I31" s="139"/>
      <c r="J31" s="140">
        <v>10</v>
      </c>
      <c r="K31" s="139">
        <v>10</v>
      </c>
      <c r="L31" s="140">
        <v>50</v>
      </c>
      <c r="M31" s="139">
        <v>25</v>
      </c>
      <c r="N31" s="140">
        <v>30</v>
      </c>
      <c r="O31" s="139"/>
      <c r="P31" s="140">
        <v>20</v>
      </c>
      <c r="Q31" s="139"/>
      <c r="R31" s="140"/>
      <c r="S31" s="139">
        <v>5</v>
      </c>
      <c r="T31" s="140">
        <v>70</v>
      </c>
      <c r="U31" s="139">
        <v>50</v>
      </c>
      <c r="V31" s="140"/>
      <c r="W31" s="139">
        <v>40</v>
      </c>
      <c r="X31" s="140">
        <v>40</v>
      </c>
      <c r="Y31" s="139"/>
      <c r="Z31" s="140">
        <v>60</v>
      </c>
      <c r="AA31" s="136"/>
    </row>
    <row r="32" spans="1:27" ht="12.75" customHeight="1">
      <c r="A32" s="140" t="s">
        <v>67</v>
      </c>
      <c r="B32" s="140"/>
      <c r="C32" s="139"/>
      <c r="D32" s="140"/>
      <c r="E32" s="139"/>
      <c r="F32" s="140"/>
      <c r="G32" s="139"/>
      <c r="H32" s="140"/>
      <c r="I32" s="139"/>
      <c r="J32" s="140"/>
      <c r="K32" s="139"/>
      <c r="L32" s="140"/>
      <c r="M32" s="139"/>
      <c r="N32" s="140"/>
      <c r="O32" s="139"/>
      <c r="P32" s="140"/>
      <c r="Q32" s="139"/>
      <c r="R32" s="140"/>
      <c r="S32" s="139"/>
      <c r="T32" s="140"/>
      <c r="U32" s="139"/>
      <c r="V32" s="140"/>
      <c r="W32" s="139"/>
      <c r="X32" s="140"/>
      <c r="Y32" s="139"/>
      <c r="Z32" s="140"/>
      <c r="AA32" s="136"/>
    </row>
    <row r="33" spans="1:29" ht="12.75" customHeight="1">
      <c r="A33" s="140" t="s">
        <v>50</v>
      </c>
      <c r="B33" s="140"/>
      <c r="C33" s="139">
        <v>10</v>
      </c>
      <c r="D33" s="140"/>
      <c r="E33" s="139"/>
      <c r="F33" s="140"/>
      <c r="G33" s="139"/>
      <c r="H33" s="140"/>
      <c r="I33" s="139"/>
      <c r="J33" s="140"/>
      <c r="K33" s="139"/>
      <c r="L33" s="140"/>
      <c r="M33" s="139"/>
      <c r="N33" s="140"/>
      <c r="O33" s="139"/>
      <c r="P33" s="140"/>
      <c r="Q33" s="139"/>
      <c r="R33" s="140"/>
      <c r="S33" s="139"/>
      <c r="T33" s="140"/>
      <c r="U33" s="139"/>
      <c r="V33" s="140"/>
      <c r="W33" s="139"/>
      <c r="X33" s="140"/>
      <c r="Y33" s="139"/>
      <c r="Z33" s="140"/>
      <c r="AA33" s="136"/>
    </row>
    <row r="34" spans="1:29" ht="12.75" customHeight="1">
      <c r="A34" s="140" t="s">
        <v>270</v>
      </c>
      <c r="B34" s="140">
        <v>20</v>
      </c>
      <c r="C34" s="139">
        <v>20</v>
      </c>
      <c r="D34" s="140">
        <v>35</v>
      </c>
      <c r="E34" s="139">
        <v>40</v>
      </c>
      <c r="F34" s="140">
        <v>20</v>
      </c>
      <c r="G34" s="139">
        <v>40</v>
      </c>
      <c r="H34" s="140">
        <v>30</v>
      </c>
      <c r="I34" s="139">
        <v>10</v>
      </c>
      <c r="J34" s="140"/>
      <c r="K34" s="139"/>
      <c r="L34" s="140">
        <v>10</v>
      </c>
      <c r="M34" s="139"/>
      <c r="N34" s="140">
        <v>8</v>
      </c>
      <c r="O34" s="139"/>
      <c r="P34" s="140"/>
      <c r="Q34" s="139"/>
      <c r="R34" s="140">
        <v>10</v>
      </c>
      <c r="S34" s="139">
        <v>15</v>
      </c>
      <c r="T34" s="140">
        <v>5</v>
      </c>
      <c r="U34" s="139">
        <v>2</v>
      </c>
      <c r="V34" s="140">
        <v>10</v>
      </c>
      <c r="W34" s="139">
        <v>20</v>
      </c>
      <c r="X34" s="140"/>
      <c r="Y34" s="139">
        <v>20</v>
      </c>
      <c r="Z34" s="140"/>
      <c r="AA34" s="136"/>
    </row>
    <row r="35" spans="1:29" ht="12.75" customHeight="1">
      <c r="A35" s="142" t="s">
        <v>49</v>
      </c>
      <c r="B35" s="140"/>
      <c r="C35" s="139"/>
      <c r="D35" s="140"/>
      <c r="E35" s="139"/>
      <c r="F35" s="140"/>
      <c r="G35" s="139"/>
      <c r="H35" s="140"/>
      <c r="I35" s="139"/>
      <c r="J35" s="140"/>
      <c r="K35" s="139"/>
      <c r="L35" s="140"/>
      <c r="M35" s="139"/>
      <c r="N35" s="140"/>
      <c r="O35" s="139"/>
      <c r="P35" s="140">
        <v>80</v>
      </c>
      <c r="Q35" s="139">
        <v>100</v>
      </c>
      <c r="R35" s="140"/>
      <c r="S35" s="139"/>
      <c r="T35" s="140"/>
      <c r="U35" s="139"/>
      <c r="V35" s="140"/>
      <c r="W35" s="139"/>
      <c r="X35" s="140"/>
      <c r="Y35" s="139"/>
      <c r="Z35" s="140"/>
      <c r="AA35" s="136"/>
    </row>
    <row r="36" spans="1:29" ht="12.75" customHeight="1">
      <c r="A36" s="143"/>
      <c r="B36" s="143"/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4" t="s">
        <v>242</v>
      </c>
      <c r="AC36" s="144" t="s">
        <v>139</v>
      </c>
    </row>
    <row r="37" spans="1:29" ht="12.75" customHeight="1">
      <c r="A37" t="s">
        <v>96</v>
      </c>
      <c r="B37">
        <f>SUM(B5:B30)</f>
        <v>40</v>
      </c>
      <c r="C37">
        <f t="shared" ref="C37:Z37" si="0">SUM(C5:C30)</f>
        <v>91</v>
      </c>
      <c r="D37">
        <f t="shared" si="0"/>
        <v>136</v>
      </c>
      <c r="E37">
        <f t="shared" si="0"/>
        <v>137</v>
      </c>
      <c r="F37">
        <f t="shared" si="0"/>
        <v>90</v>
      </c>
      <c r="G37">
        <f t="shared" si="0"/>
        <v>128</v>
      </c>
      <c r="H37">
        <f t="shared" si="0"/>
        <v>67</v>
      </c>
      <c r="I37">
        <f t="shared" si="0"/>
        <v>96</v>
      </c>
      <c r="J37">
        <f t="shared" si="0"/>
        <v>92</v>
      </c>
      <c r="K37">
        <f t="shared" si="0"/>
        <v>90</v>
      </c>
      <c r="L37">
        <f t="shared" si="0"/>
        <v>51</v>
      </c>
      <c r="M37">
        <f t="shared" si="0"/>
        <v>76</v>
      </c>
      <c r="N37">
        <f t="shared" si="0"/>
        <v>75</v>
      </c>
      <c r="O37">
        <f t="shared" si="0"/>
        <v>108</v>
      </c>
      <c r="P37">
        <f t="shared" si="0"/>
        <v>16</v>
      </c>
      <c r="Q37">
        <f t="shared" si="0"/>
        <v>2</v>
      </c>
      <c r="R37">
        <f t="shared" si="0"/>
        <v>113</v>
      </c>
      <c r="S37">
        <f t="shared" si="0"/>
        <v>103</v>
      </c>
      <c r="T37">
        <f t="shared" si="0"/>
        <v>52</v>
      </c>
      <c r="U37">
        <f t="shared" si="0"/>
        <v>57</v>
      </c>
      <c r="V37">
        <f t="shared" si="0"/>
        <v>113</v>
      </c>
      <c r="W37">
        <f t="shared" si="0"/>
        <v>83</v>
      </c>
      <c r="X37">
        <f t="shared" si="0"/>
        <v>61</v>
      </c>
      <c r="Y37">
        <f t="shared" si="0"/>
        <v>158</v>
      </c>
      <c r="Z37">
        <f t="shared" si="0"/>
        <v>43</v>
      </c>
      <c r="AB37">
        <f>AVERAGE(B37:Z37)</f>
        <v>83.12</v>
      </c>
      <c r="AC37">
        <f>STDEV(B37:Z37)/5</f>
        <v>7.5965606252654467</v>
      </c>
    </row>
    <row r="38" spans="1:29" ht="12.75" customHeight="1">
      <c r="A38" t="s">
        <v>97</v>
      </c>
      <c r="B38">
        <f>SUM(B6,B9,B11:B12,B20:B21,B23,B25,B27,B29:B30)</f>
        <v>0</v>
      </c>
      <c r="C38">
        <f t="shared" ref="C38:Z38" si="1">SUM(C6,C9,C11:C12,C20:C21,C23,C25,C27,C29:C30)</f>
        <v>1</v>
      </c>
      <c r="D38">
        <f t="shared" si="1"/>
        <v>2</v>
      </c>
      <c r="E38">
        <f t="shared" si="1"/>
        <v>0</v>
      </c>
      <c r="F38">
        <f t="shared" si="1"/>
        <v>0</v>
      </c>
      <c r="G38">
        <f t="shared" si="1"/>
        <v>0</v>
      </c>
      <c r="H38">
        <f t="shared" si="1"/>
        <v>5</v>
      </c>
      <c r="I38">
        <f t="shared" si="1"/>
        <v>0</v>
      </c>
      <c r="J38">
        <f t="shared" si="1"/>
        <v>0</v>
      </c>
      <c r="K38">
        <f t="shared" si="1"/>
        <v>0</v>
      </c>
      <c r="L38">
        <f t="shared" si="1"/>
        <v>0</v>
      </c>
      <c r="M38">
        <f t="shared" si="1"/>
        <v>0</v>
      </c>
      <c r="N38">
        <f t="shared" si="1"/>
        <v>1</v>
      </c>
      <c r="O38">
        <f t="shared" si="1"/>
        <v>0</v>
      </c>
      <c r="P38">
        <f t="shared" si="1"/>
        <v>15</v>
      </c>
      <c r="Q38">
        <f t="shared" si="1"/>
        <v>0</v>
      </c>
      <c r="R38">
        <f t="shared" si="1"/>
        <v>6</v>
      </c>
      <c r="S38">
        <f t="shared" si="1"/>
        <v>5</v>
      </c>
      <c r="T38">
        <f t="shared" si="1"/>
        <v>20</v>
      </c>
      <c r="U38">
        <f t="shared" si="1"/>
        <v>6</v>
      </c>
      <c r="V38">
        <f t="shared" si="1"/>
        <v>61</v>
      </c>
      <c r="W38">
        <f t="shared" si="1"/>
        <v>42</v>
      </c>
      <c r="X38">
        <f t="shared" si="1"/>
        <v>1</v>
      </c>
      <c r="Y38">
        <f t="shared" si="1"/>
        <v>0</v>
      </c>
      <c r="Z38">
        <f t="shared" si="1"/>
        <v>0</v>
      </c>
      <c r="AB38">
        <f>AVERAGE(B38:Z38)</f>
        <v>6.6</v>
      </c>
      <c r="AC38">
        <f>STDEV(B38:Z38)/5</f>
        <v>2.9297326385411577</v>
      </c>
    </row>
    <row r="39" spans="1:29" ht="12.75" customHeight="1">
      <c r="A39" t="s">
        <v>98</v>
      </c>
      <c r="B39">
        <f>SUM(B5,B7,B8,B10,B13:B19,B22,B24,B26,B28)</f>
        <v>40</v>
      </c>
      <c r="C39">
        <f t="shared" ref="C39:Z39" si="2">SUM(C5,C7,C8,C10,C13:C19,C22,C24,C26,C28)</f>
        <v>90</v>
      </c>
      <c r="D39">
        <f t="shared" si="2"/>
        <v>134</v>
      </c>
      <c r="E39">
        <f t="shared" si="2"/>
        <v>137</v>
      </c>
      <c r="F39">
        <f t="shared" si="2"/>
        <v>90</v>
      </c>
      <c r="G39">
        <f t="shared" si="2"/>
        <v>128</v>
      </c>
      <c r="H39">
        <f t="shared" si="2"/>
        <v>62</v>
      </c>
      <c r="I39">
        <f t="shared" si="2"/>
        <v>96</v>
      </c>
      <c r="J39">
        <f t="shared" si="2"/>
        <v>92</v>
      </c>
      <c r="K39">
        <f t="shared" si="2"/>
        <v>90</v>
      </c>
      <c r="L39">
        <f t="shared" si="2"/>
        <v>51</v>
      </c>
      <c r="M39">
        <f t="shared" si="2"/>
        <v>76</v>
      </c>
      <c r="N39">
        <f t="shared" si="2"/>
        <v>74</v>
      </c>
      <c r="O39">
        <f t="shared" si="2"/>
        <v>108</v>
      </c>
      <c r="P39">
        <f t="shared" si="2"/>
        <v>1</v>
      </c>
      <c r="Q39">
        <f t="shared" si="2"/>
        <v>2</v>
      </c>
      <c r="R39">
        <f t="shared" si="2"/>
        <v>107</v>
      </c>
      <c r="S39">
        <f t="shared" si="2"/>
        <v>98</v>
      </c>
      <c r="T39">
        <f t="shared" si="2"/>
        <v>32</v>
      </c>
      <c r="U39">
        <f t="shared" si="2"/>
        <v>51</v>
      </c>
      <c r="V39">
        <f t="shared" si="2"/>
        <v>52</v>
      </c>
      <c r="W39">
        <f t="shared" si="2"/>
        <v>41</v>
      </c>
      <c r="X39">
        <f t="shared" si="2"/>
        <v>60</v>
      </c>
      <c r="Y39">
        <f t="shared" si="2"/>
        <v>158</v>
      </c>
      <c r="Z39">
        <f t="shared" si="2"/>
        <v>43</v>
      </c>
      <c r="AB39">
        <f>AVERAGE(B39:Z39)</f>
        <v>76.52</v>
      </c>
      <c r="AC39">
        <f>STDEV(B39:Z39)/5</f>
        <v>8.0775656398859841</v>
      </c>
    </row>
    <row r="40" spans="1:29" ht="12.75" customHeight="1">
      <c r="A40" t="s">
        <v>99</v>
      </c>
      <c r="B40">
        <f>SUM(B31:B35)</f>
        <v>65</v>
      </c>
      <c r="C40">
        <f t="shared" ref="C40:Z40" si="3">SUM(C31:C35)</f>
        <v>50</v>
      </c>
      <c r="D40">
        <f t="shared" si="3"/>
        <v>35</v>
      </c>
      <c r="E40">
        <f t="shared" si="3"/>
        <v>40</v>
      </c>
      <c r="F40">
        <f t="shared" si="3"/>
        <v>30</v>
      </c>
      <c r="G40">
        <f t="shared" si="3"/>
        <v>40</v>
      </c>
      <c r="H40">
        <f t="shared" si="3"/>
        <v>60</v>
      </c>
      <c r="I40">
        <f t="shared" si="3"/>
        <v>10</v>
      </c>
      <c r="J40">
        <f t="shared" si="3"/>
        <v>10</v>
      </c>
      <c r="K40">
        <f t="shared" si="3"/>
        <v>10</v>
      </c>
      <c r="L40">
        <f t="shared" si="3"/>
        <v>60</v>
      </c>
      <c r="M40">
        <f t="shared" si="3"/>
        <v>25</v>
      </c>
      <c r="N40">
        <f t="shared" si="3"/>
        <v>38</v>
      </c>
      <c r="O40">
        <f t="shared" si="3"/>
        <v>0</v>
      </c>
      <c r="P40">
        <f t="shared" si="3"/>
        <v>100</v>
      </c>
      <c r="Q40">
        <f t="shared" si="3"/>
        <v>100</v>
      </c>
      <c r="R40">
        <f t="shared" si="3"/>
        <v>10</v>
      </c>
      <c r="S40">
        <f t="shared" si="3"/>
        <v>20</v>
      </c>
      <c r="T40">
        <f t="shared" si="3"/>
        <v>75</v>
      </c>
      <c r="U40">
        <f t="shared" si="3"/>
        <v>52</v>
      </c>
      <c r="V40">
        <f t="shared" si="3"/>
        <v>10</v>
      </c>
      <c r="W40">
        <f t="shared" si="3"/>
        <v>60</v>
      </c>
      <c r="X40">
        <f t="shared" si="3"/>
        <v>40</v>
      </c>
      <c r="Y40">
        <f t="shared" si="3"/>
        <v>20</v>
      </c>
      <c r="Z40">
        <f t="shared" si="3"/>
        <v>60</v>
      </c>
      <c r="AB40">
        <f>AVERAGE(B40:Z40)</f>
        <v>40.799999999999997</v>
      </c>
      <c r="AC40">
        <f>STDEV(B40:Z40)/5</f>
        <v>5.4972720507539012</v>
      </c>
    </row>
  </sheetData>
  <mergeCells count="7">
    <mergeCell ref="B1:S1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1B6B8713-3F47-4040-B705-91E96968DB7C}">
          <x14:formula1>
            <xm:f>'/Users/dobsonmacbook2/Box/CCBER_Data/Campus_Lagoon/Vegetation_Monitoring/Lagoon Island and Campus Point/[Campus Point Campus Lagoon Monitoring 2016.xlsx]Species Names'!#REF!</xm:f>
          </x14:formula1>
          <xm:sqref>A5:A30</xm:sqref>
        </x14:dataValidation>
      </x14:dataValidations>
    </ext>
  </extLst>
</worksheet>
</file>

<file path=xl/worksheets/sheet2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DC48C-4D9D-1441-9AE3-76ABFED5C803}">
  <dimension ref="A1:AC39"/>
  <sheetViews>
    <sheetView topLeftCell="K1" workbookViewId="0">
      <selection activeCell="AE31" sqref="AE31"/>
    </sheetView>
  </sheetViews>
  <sheetFormatPr baseColWidth="10" defaultColWidth="15.1640625" defaultRowHeight="13"/>
  <cols>
    <col min="1" max="1" width="19.33203125" customWidth="1"/>
    <col min="2" max="27" width="7.5" customWidth="1"/>
  </cols>
  <sheetData>
    <row r="1" spans="1:28" ht="18" customHeight="1">
      <c r="A1" s="124" t="s">
        <v>253</v>
      </c>
      <c r="B1" s="212" t="s">
        <v>254</v>
      </c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126"/>
      <c r="U1" s="126"/>
      <c r="V1" s="126"/>
      <c r="W1" s="126"/>
      <c r="X1" s="126"/>
      <c r="Y1" s="126"/>
      <c r="Z1" s="126"/>
      <c r="AA1" s="126"/>
    </row>
    <row r="2" spans="1:28" ht="12.75" customHeight="1">
      <c r="A2" s="127"/>
      <c r="B2" s="214" t="s">
        <v>401</v>
      </c>
      <c r="C2" s="215"/>
      <c r="D2" s="216"/>
      <c r="E2" s="217" t="s">
        <v>392</v>
      </c>
      <c r="F2" s="215"/>
      <c r="G2" s="216"/>
      <c r="H2" s="218" t="s">
        <v>257</v>
      </c>
      <c r="I2" s="215"/>
      <c r="J2" s="216"/>
      <c r="K2" s="218" t="s">
        <v>402</v>
      </c>
      <c r="L2" s="215"/>
      <c r="M2" s="216"/>
      <c r="N2" s="219" t="s">
        <v>307</v>
      </c>
      <c r="O2" s="215"/>
      <c r="P2" s="216"/>
      <c r="Q2" s="219" t="s">
        <v>403</v>
      </c>
      <c r="R2" s="215"/>
      <c r="S2" s="216"/>
      <c r="T2" s="127"/>
      <c r="U2" s="127"/>
      <c r="V2" s="127"/>
      <c r="W2" s="127"/>
      <c r="X2" s="127"/>
      <c r="Y2" s="127"/>
      <c r="Z2" s="127"/>
      <c r="AA2" s="127"/>
    </row>
    <row r="3" spans="1:28" ht="12.75" customHeight="1">
      <c r="A3" s="128"/>
      <c r="B3" s="129"/>
      <c r="C3" s="129"/>
      <c r="D3" s="129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1"/>
      <c r="U3" s="131"/>
      <c r="V3" s="131"/>
      <c r="W3" s="131"/>
      <c r="X3" s="131"/>
      <c r="Y3" s="131"/>
      <c r="Z3" s="131"/>
      <c r="AA3" s="127"/>
    </row>
    <row r="4" spans="1:28" ht="12.75" customHeight="1">
      <c r="A4" s="132" t="s">
        <v>261</v>
      </c>
      <c r="B4" s="133">
        <v>0</v>
      </c>
      <c r="C4" s="134">
        <v>3</v>
      </c>
      <c r="D4" s="133">
        <v>6</v>
      </c>
      <c r="E4" s="134">
        <v>9</v>
      </c>
      <c r="F4" s="133">
        <v>12</v>
      </c>
      <c r="G4" s="134">
        <v>15</v>
      </c>
      <c r="H4" s="133">
        <v>18</v>
      </c>
      <c r="I4" s="134">
        <v>21</v>
      </c>
      <c r="J4" s="133">
        <v>24</v>
      </c>
      <c r="K4" s="134">
        <v>27</v>
      </c>
      <c r="L4" s="133">
        <v>30</v>
      </c>
      <c r="M4" s="134">
        <v>33</v>
      </c>
      <c r="N4" s="133">
        <v>36</v>
      </c>
      <c r="O4" s="134">
        <v>39</v>
      </c>
      <c r="P4" s="133">
        <v>42</v>
      </c>
      <c r="Q4" s="134">
        <v>45</v>
      </c>
      <c r="R4" s="133">
        <v>48</v>
      </c>
      <c r="S4" s="134">
        <v>51</v>
      </c>
      <c r="T4" s="133">
        <v>54</v>
      </c>
      <c r="U4" s="134">
        <v>57</v>
      </c>
      <c r="V4" s="133">
        <v>60</v>
      </c>
      <c r="W4" s="134">
        <v>63</v>
      </c>
      <c r="X4" s="133">
        <v>66</v>
      </c>
      <c r="Y4" s="134">
        <v>69</v>
      </c>
      <c r="Z4" s="133">
        <v>72</v>
      </c>
      <c r="AA4" s="133" t="s">
        <v>1</v>
      </c>
    </row>
    <row r="5" spans="1:28" ht="12.75" customHeight="1">
      <c r="A5" s="141"/>
      <c r="B5" s="136"/>
      <c r="C5" s="139"/>
      <c r="D5" s="140"/>
      <c r="E5" s="139"/>
      <c r="F5" s="140"/>
      <c r="G5" s="139"/>
      <c r="H5" s="140"/>
      <c r="I5" s="139"/>
      <c r="J5" s="140"/>
      <c r="K5" s="139"/>
      <c r="L5" s="140"/>
      <c r="M5" s="139"/>
      <c r="N5" s="140"/>
      <c r="O5" s="139"/>
      <c r="P5" s="140"/>
      <c r="Q5" s="139"/>
      <c r="R5" s="140"/>
      <c r="S5" s="139"/>
      <c r="T5" s="140"/>
      <c r="U5" s="139"/>
      <c r="V5" s="140"/>
      <c r="W5" s="139"/>
      <c r="X5" s="140"/>
      <c r="Y5" s="139"/>
      <c r="Z5" s="140"/>
      <c r="AA5" s="136"/>
      <c r="AB5" s="155">
        <f>SUM(B5:Z5)/25</f>
        <v>0</v>
      </c>
    </row>
    <row r="6" spans="1:28" ht="12.75" customHeight="1">
      <c r="A6" s="138" t="s">
        <v>206</v>
      </c>
      <c r="B6" s="136">
        <v>3</v>
      </c>
      <c r="C6" s="139"/>
      <c r="D6" s="140"/>
      <c r="E6" s="139"/>
      <c r="F6" s="140"/>
      <c r="G6" s="139">
        <v>1</v>
      </c>
      <c r="H6" s="140"/>
      <c r="I6" s="139"/>
      <c r="J6" s="140"/>
      <c r="K6" s="139"/>
      <c r="L6" s="140"/>
      <c r="M6" s="139"/>
      <c r="N6" s="140"/>
      <c r="O6" s="139"/>
      <c r="P6" s="140"/>
      <c r="Q6" s="139"/>
      <c r="R6" s="140"/>
      <c r="S6" s="139"/>
      <c r="T6" s="140"/>
      <c r="U6" s="139"/>
      <c r="V6" s="140"/>
      <c r="W6" s="139"/>
      <c r="X6" s="140"/>
      <c r="Y6" s="139"/>
      <c r="Z6" s="140"/>
      <c r="AA6" s="136"/>
      <c r="AB6" s="155">
        <f t="shared" ref="AB6:AB31" si="0">SUM(B6:Z6)/25</f>
        <v>0.16</v>
      </c>
    </row>
    <row r="7" spans="1:28" s="162" customFormat="1" ht="12.75" customHeight="1">
      <c r="A7" s="141" t="s">
        <v>15</v>
      </c>
      <c r="B7" s="133"/>
      <c r="C7" s="165"/>
      <c r="D7" s="135"/>
      <c r="E7" s="165"/>
      <c r="F7" s="135"/>
      <c r="G7" s="165"/>
      <c r="H7" s="135"/>
      <c r="I7" s="165"/>
      <c r="J7" s="135"/>
      <c r="K7" s="165"/>
      <c r="L7" s="135"/>
      <c r="M7" s="165"/>
      <c r="N7" s="135"/>
      <c r="O7" s="165"/>
      <c r="P7" s="135"/>
      <c r="Q7" s="165"/>
      <c r="R7" s="135"/>
      <c r="S7" s="165"/>
      <c r="T7" s="135"/>
      <c r="U7" s="165"/>
      <c r="V7" s="135"/>
      <c r="W7" s="165"/>
      <c r="X7" s="135">
        <v>15</v>
      </c>
      <c r="Y7" s="165">
        <v>6</v>
      </c>
      <c r="Z7" s="135"/>
      <c r="AA7" s="133"/>
      <c r="AB7" s="162">
        <f t="shared" si="0"/>
        <v>0.84</v>
      </c>
    </row>
    <row r="8" spans="1:28" s="162" customFormat="1" ht="12.75" customHeight="1">
      <c r="A8" s="141" t="s">
        <v>6</v>
      </c>
      <c r="B8" s="133">
        <v>97</v>
      </c>
      <c r="C8" s="165">
        <v>80</v>
      </c>
      <c r="D8" s="135">
        <v>20</v>
      </c>
      <c r="E8" s="165">
        <v>50</v>
      </c>
      <c r="F8" s="135">
        <v>15</v>
      </c>
      <c r="G8" s="165">
        <v>4</v>
      </c>
      <c r="H8" s="135">
        <v>1</v>
      </c>
      <c r="I8" s="165"/>
      <c r="J8" s="135">
        <v>3</v>
      </c>
      <c r="K8" s="165"/>
      <c r="L8" s="135"/>
      <c r="M8" s="165">
        <v>4</v>
      </c>
      <c r="N8" s="135">
        <v>7</v>
      </c>
      <c r="O8" s="165">
        <v>8</v>
      </c>
      <c r="P8" s="135">
        <v>5</v>
      </c>
      <c r="Q8" s="165">
        <v>3</v>
      </c>
      <c r="R8" s="135">
        <v>4</v>
      </c>
      <c r="S8" s="165">
        <v>8</v>
      </c>
      <c r="T8" s="135">
        <v>40</v>
      </c>
      <c r="U8" s="165">
        <v>30</v>
      </c>
      <c r="V8" s="135">
        <v>45</v>
      </c>
      <c r="W8" s="165">
        <v>15</v>
      </c>
      <c r="X8" s="135">
        <v>40</v>
      </c>
      <c r="Y8" s="165">
        <v>12</v>
      </c>
      <c r="Z8" s="135">
        <v>28</v>
      </c>
      <c r="AA8" s="133"/>
      <c r="AB8" s="162">
        <f t="shared" si="0"/>
        <v>20.76</v>
      </c>
    </row>
    <row r="9" spans="1:28" ht="12.75" customHeight="1">
      <c r="A9" s="138" t="s">
        <v>5</v>
      </c>
      <c r="B9" s="136"/>
      <c r="C9" s="139">
        <v>55</v>
      </c>
      <c r="D9" s="140"/>
      <c r="E9" s="139"/>
      <c r="F9" s="140"/>
      <c r="G9" s="139"/>
      <c r="H9" s="140"/>
      <c r="I9" s="139"/>
      <c r="J9" s="140"/>
      <c r="K9" s="139"/>
      <c r="L9" s="140"/>
      <c r="M9" s="139"/>
      <c r="N9" s="140"/>
      <c r="O9" s="139"/>
      <c r="P9" s="140"/>
      <c r="Q9" s="139"/>
      <c r="R9" s="140"/>
      <c r="S9" s="139"/>
      <c r="T9" s="140"/>
      <c r="U9" s="139"/>
      <c r="V9" s="140"/>
      <c r="W9" s="139"/>
      <c r="X9" s="140"/>
      <c r="Y9" s="139"/>
      <c r="Z9" s="140"/>
      <c r="AA9" s="136"/>
      <c r="AB9" s="155">
        <f t="shared" si="0"/>
        <v>2.2000000000000002</v>
      </c>
    </row>
    <row r="10" spans="1:28" ht="12.75" customHeight="1">
      <c r="A10" s="138" t="s">
        <v>31</v>
      </c>
      <c r="B10" s="136"/>
      <c r="C10" s="139"/>
      <c r="D10" s="140"/>
      <c r="E10" s="139"/>
      <c r="F10" s="140">
        <v>85</v>
      </c>
      <c r="G10" s="139"/>
      <c r="H10" s="140">
        <v>40</v>
      </c>
      <c r="I10" s="139">
        <v>15</v>
      </c>
      <c r="J10" s="140">
        <v>18</v>
      </c>
      <c r="K10" s="139">
        <v>20</v>
      </c>
      <c r="L10" s="140"/>
      <c r="M10" s="139"/>
      <c r="N10" s="140"/>
      <c r="O10" s="139"/>
      <c r="P10" s="140"/>
      <c r="Q10" s="139"/>
      <c r="R10" s="140">
        <v>90</v>
      </c>
      <c r="S10" s="139"/>
      <c r="T10" s="140"/>
      <c r="U10" s="139"/>
      <c r="V10" s="140"/>
      <c r="W10" s="139"/>
      <c r="X10" s="140"/>
      <c r="Y10" s="139"/>
      <c r="Z10" s="140"/>
      <c r="AA10" s="136"/>
      <c r="AB10" s="155">
        <f t="shared" si="0"/>
        <v>10.72</v>
      </c>
    </row>
    <row r="11" spans="1:28" s="162" customFormat="1" ht="12.75" customHeight="1">
      <c r="A11" s="141" t="s">
        <v>311</v>
      </c>
      <c r="B11" s="135"/>
      <c r="C11" s="165"/>
      <c r="D11" s="135"/>
      <c r="E11" s="165">
        <v>1</v>
      </c>
      <c r="F11" s="135"/>
      <c r="G11" s="165"/>
      <c r="H11" s="135"/>
      <c r="I11" s="165"/>
      <c r="J11" s="135"/>
      <c r="K11" s="165"/>
      <c r="L11" s="135"/>
      <c r="M11" s="165"/>
      <c r="N11" s="135"/>
      <c r="O11" s="165"/>
      <c r="P11" s="135"/>
      <c r="Q11" s="165"/>
      <c r="R11" s="135"/>
      <c r="S11" s="165"/>
      <c r="T11" s="135"/>
      <c r="U11" s="165"/>
      <c r="V11" s="135"/>
      <c r="W11" s="165"/>
      <c r="X11" s="135"/>
      <c r="Y11" s="165"/>
      <c r="Z11" s="135"/>
      <c r="AA11" s="133"/>
      <c r="AB11" s="162">
        <f t="shared" si="0"/>
        <v>0.04</v>
      </c>
    </row>
    <row r="12" spans="1:28" s="162" customFormat="1" ht="12.75" customHeight="1">
      <c r="A12" s="141" t="s">
        <v>262</v>
      </c>
      <c r="B12" s="135"/>
      <c r="C12" s="165"/>
      <c r="D12" s="135"/>
      <c r="E12" s="165"/>
      <c r="F12" s="135"/>
      <c r="G12" s="165"/>
      <c r="H12" s="135"/>
      <c r="I12" s="165"/>
      <c r="J12" s="135"/>
      <c r="K12" s="165"/>
      <c r="L12" s="135">
        <v>1</v>
      </c>
      <c r="M12" s="165"/>
      <c r="N12" s="135"/>
      <c r="O12" s="165"/>
      <c r="P12" s="135"/>
      <c r="Q12" s="165">
        <v>5</v>
      </c>
      <c r="R12" s="135"/>
      <c r="S12" s="165"/>
      <c r="T12" s="135"/>
      <c r="U12" s="165">
        <v>2</v>
      </c>
      <c r="V12" s="135"/>
      <c r="W12" s="165">
        <v>1</v>
      </c>
      <c r="X12" s="135">
        <v>2</v>
      </c>
      <c r="Y12" s="165"/>
      <c r="Z12" s="135"/>
      <c r="AA12" s="133"/>
      <c r="AB12" s="162">
        <f t="shared" si="0"/>
        <v>0.44</v>
      </c>
    </row>
    <row r="13" spans="1:28" s="162" customFormat="1" ht="12.75" customHeight="1">
      <c r="A13" s="141" t="s">
        <v>266</v>
      </c>
      <c r="B13" s="135"/>
      <c r="C13" s="165"/>
      <c r="D13" s="135"/>
      <c r="E13" s="165"/>
      <c r="F13" s="135">
        <v>10</v>
      </c>
      <c r="G13" s="165">
        <v>20</v>
      </c>
      <c r="H13" s="135">
        <v>16</v>
      </c>
      <c r="I13" s="165"/>
      <c r="J13" s="135">
        <v>8</v>
      </c>
      <c r="K13" s="165">
        <v>16</v>
      </c>
      <c r="L13" s="135">
        <v>45</v>
      </c>
      <c r="M13" s="165">
        <v>30</v>
      </c>
      <c r="N13" s="135">
        <v>20</v>
      </c>
      <c r="O13" s="165">
        <v>70</v>
      </c>
      <c r="P13" s="135"/>
      <c r="Q13" s="165">
        <v>5</v>
      </c>
      <c r="R13" s="135">
        <v>15</v>
      </c>
      <c r="S13" s="165">
        <v>15</v>
      </c>
      <c r="T13" s="135">
        <v>50</v>
      </c>
      <c r="U13" s="165">
        <v>20</v>
      </c>
      <c r="V13" s="135">
        <v>50</v>
      </c>
      <c r="W13" s="165">
        <v>10</v>
      </c>
      <c r="X13" s="135">
        <v>14</v>
      </c>
      <c r="Y13" s="165"/>
      <c r="Z13" s="135"/>
      <c r="AA13" s="133"/>
      <c r="AB13" s="162">
        <f t="shared" si="0"/>
        <v>16.559999999999999</v>
      </c>
    </row>
    <row r="14" spans="1:28" ht="12.75" customHeight="1">
      <c r="A14" s="138" t="s">
        <v>282</v>
      </c>
      <c r="B14" s="140"/>
      <c r="C14" s="139"/>
      <c r="D14" s="140"/>
      <c r="E14" s="139"/>
      <c r="F14" s="140">
        <v>2</v>
      </c>
      <c r="G14" s="139">
        <v>60</v>
      </c>
      <c r="H14" s="140">
        <v>8</v>
      </c>
      <c r="I14" s="139">
        <v>75</v>
      </c>
      <c r="J14" s="140">
        <v>30</v>
      </c>
      <c r="K14" s="139">
        <v>16</v>
      </c>
      <c r="L14" s="140">
        <v>30</v>
      </c>
      <c r="M14" s="139">
        <v>8</v>
      </c>
      <c r="N14" s="140">
        <v>55</v>
      </c>
      <c r="O14" s="139"/>
      <c r="P14" s="140">
        <v>45</v>
      </c>
      <c r="Q14" s="139">
        <v>15</v>
      </c>
      <c r="R14" s="140"/>
      <c r="S14" s="139"/>
      <c r="T14" s="140"/>
      <c r="U14" s="139"/>
      <c r="V14" s="140"/>
      <c r="W14" s="139"/>
      <c r="X14" s="140"/>
      <c r="Y14" s="139"/>
      <c r="Z14" s="140"/>
      <c r="AA14" s="136"/>
      <c r="AB14" s="155">
        <f t="shared" si="0"/>
        <v>13.76</v>
      </c>
    </row>
    <row r="15" spans="1:28" s="162" customFormat="1" ht="12.75" customHeight="1">
      <c r="A15" s="141" t="s">
        <v>296</v>
      </c>
      <c r="B15" s="135"/>
      <c r="C15" s="165"/>
      <c r="D15" s="135"/>
      <c r="E15" s="165"/>
      <c r="F15" s="135">
        <v>2</v>
      </c>
      <c r="G15" s="165"/>
      <c r="H15" s="135"/>
      <c r="I15" s="165"/>
      <c r="J15" s="135"/>
      <c r="K15" s="165"/>
      <c r="L15" s="135"/>
      <c r="M15" s="165"/>
      <c r="N15" s="135">
        <v>2</v>
      </c>
      <c r="O15" s="165"/>
      <c r="P15" s="135"/>
      <c r="Q15" s="165"/>
      <c r="R15" s="135">
        <v>2</v>
      </c>
      <c r="S15" s="165"/>
      <c r="T15" s="135"/>
      <c r="U15" s="165"/>
      <c r="V15" s="135"/>
      <c r="W15" s="165"/>
      <c r="X15" s="135"/>
      <c r="Y15" s="165"/>
      <c r="Z15" s="135"/>
      <c r="AA15" s="133"/>
      <c r="AB15" s="162">
        <f t="shared" si="0"/>
        <v>0.24</v>
      </c>
    </row>
    <row r="16" spans="1:28" ht="12.75" customHeight="1">
      <c r="A16" s="138" t="s">
        <v>366</v>
      </c>
      <c r="B16" s="140"/>
      <c r="C16" s="139"/>
      <c r="D16" s="140"/>
      <c r="E16" s="139"/>
      <c r="F16" s="140"/>
      <c r="G16" s="139"/>
      <c r="H16" s="140"/>
      <c r="I16" s="139">
        <v>4</v>
      </c>
      <c r="J16" s="140">
        <v>10</v>
      </c>
      <c r="K16" s="139">
        <v>18</v>
      </c>
      <c r="L16" s="140">
        <v>10</v>
      </c>
      <c r="M16" s="139">
        <v>4</v>
      </c>
      <c r="N16" s="140"/>
      <c r="O16" s="139">
        <v>25</v>
      </c>
      <c r="P16" s="140">
        <v>40</v>
      </c>
      <c r="Q16" s="139">
        <v>25</v>
      </c>
      <c r="R16" s="140"/>
      <c r="S16" s="139"/>
      <c r="T16" s="140"/>
      <c r="U16" s="139">
        <v>3</v>
      </c>
      <c r="V16" s="140"/>
      <c r="W16" s="139">
        <v>5</v>
      </c>
      <c r="X16" s="140"/>
      <c r="Y16" s="139"/>
      <c r="Z16" s="140"/>
      <c r="AA16" s="136"/>
      <c r="AB16" s="155">
        <f t="shared" si="0"/>
        <v>5.76</v>
      </c>
    </row>
    <row r="17" spans="1:29" s="162" customFormat="1" ht="12.75" customHeight="1">
      <c r="A17" s="141" t="s">
        <v>65</v>
      </c>
      <c r="B17" s="135"/>
      <c r="C17" s="165"/>
      <c r="D17" s="135"/>
      <c r="E17" s="165"/>
      <c r="F17" s="135"/>
      <c r="G17" s="165"/>
      <c r="H17" s="135"/>
      <c r="I17" s="165">
        <v>1</v>
      </c>
      <c r="J17" s="135"/>
      <c r="K17" s="165"/>
      <c r="L17" s="135"/>
      <c r="M17" s="165"/>
      <c r="N17" s="135">
        <v>1</v>
      </c>
      <c r="O17" s="165">
        <v>2</v>
      </c>
      <c r="P17" s="135"/>
      <c r="Q17" s="165"/>
      <c r="R17" s="135"/>
      <c r="S17" s="165"/>
      <c r="T17" s="135"/>
      <c r="U17" s="165"/>
      <c r="V17" s="135"/>
      <c r="W17" s="165"/>
      <c r="X17" s="135"/>
      <c r="Y17" s="165"/>
      <c r="Z17" s="135">
        <v>1</v>
      </c>
      <c r="AA17" s="133"/>
      <c r="AB17" s="162">
        <f t="shared" si="0"/>
        <v>0.2</v>
      </c>
    </row>
    <row r="18" spans="1:29" ht="12.75" customHeight="1">
      <c r="A18" s="138" t="s">
        <v>45</v>
      </c>
      <c r="B18" s="140"/>
      <c r="C18" s="139"/>
      <c r="D18" s="140"/>
      <c r="E18" s="139"/>
      <c r="F18" s="140"/>
      <c r="G18" s="139"/>
      <c r="H18" s="140"/>
      <c r="I18" s="139"/>
      <c r="J18" s="140">
        <v>4</v>
      </c>
      <c r="K18" s="139"/>
      <c r="L18" s="140">
        <v>5</v>
      </c>
      <c r="M18" s="139">
        <v>28</v>
      </c>
      <c r="N18" s="140"/>
      <c r="O18" s="139"/>
      <c r="P18" s="140"/>
      <c r="Q18" s="139"/>
      <c r="R18" s="140"/>
      <c r="S18" s="139"/>
      <c r="T18" s="140"/>
      <c r="U18" s="139"/>
      <c r="V18" s="140"/>
      <c r="W18" s="139"/>
      <c r="X18" s="140"/>
      <c r="Y18" s="139"/>
      <c r="Z18" s="140"/>
      <c r="AA18" s="136"/>
      <c r="AB18" s="155">
        <f t="shared" si="0"/>
        <v>1.48</v>
      </c>
    </row>
    <row r="19" spans="1:29" s="162" customFormat="1" ht="19" customHeight="1">
      <c r="A19" s="141" t="s">
        <v>265</v>
      </c>
      <c r="B19" s="135"/>
      <c r="C19" s="165"/>
      <c r="D19" s="135"/>
      <c r="E19" s="165"/>
      <c r="F19" s="135"/>
      <c r="G19" s="165"/>
      <c r="H19" s="135"/>
      <c r="I19" s="165"/>
      <c r="J19" s="135"/>
      <c r="K19" s="165">
        <v>5</v>
      </c>
      <c r="L19" s="135"/>
      <c r="M19" s="165"/>
      <c r="N19" s="135"/>
      <c r="O19" s="165"/>
      <c r="P19" s="135">
        <v>2</v>
      </c>
      <c r="Q19" s="165"/>
      <c r="R19" s="135"/>
      <c r="S19" s="165"/>
      <c r="T19" s="135"/>
      <c r="U19" s="165"/>
      <c r="V19" s="135"/>
      <c r="W19" s="165"/>
      <c r="X19" s="135"/>
      <c r="Y19" s="165"/>
      <c r="Z19" s="135"/>
      <c r="AA19" s="133"/>
      <c r="AB19" s="162">
        <f t="shared" si="0"/>
        <v>0.28000000000000003</v>
      </c>
    </row>
    <row r="20" spans="1:29" s="162" customFormat="1" ht="12.75" customHeight="1">
      <c r="A20" s="141" t="s">
        <v>275</v>
      </c>
      <c r="B20" s="135"/>
      <c r="C20" s="165"/>
      <c r="D20" s="135"/>
      <c r="E20" s="165"/>
      <c r="F20" s="135"/>
      <c r="G20" s="165"/>
      <c r="H20" s="135"/>
      <c r="I20" s="165"/>
      <c r="J20" s="135"/>
      <c r="K20" s="165"/>
      <c r="L20" s="135">
        <v>4</v>
      </c>
      <c r="M20" s="165"/>
      <c r="N20" s="135"/>
      <c r="O20" s="165"/>
      <c r="P20" s="135"/>
      <c r="Q20" s="165"/>
      <c r="R20" s="135"/>
      <c r="S20" s="165"/>
      <c r="T20" s="135"/>
      <c r="U20" s="165"/>
      <c r="V20" s="135"/>
      <c r="W20" s="165"/>
      <c r="X20" s="135"/>
      <c r="Y20" s="165"/>
      <c r="Z20" s="135"/>
      <c r="AA20" s="133"/>
      <c r="AB20" s="162">
        <f t="shared" si="0"/>
        <v>0.16</v>
      </c>
    </row>
    <row r="21" spans="1:29" ht="12.75" customHeight="1">
      <c r="A21" s="138" t="s">
        <v>42</v>
      </c>
      <c r="B21" s="140"/>
      <c r="C21" s="139"/>
      <c r="D21" s="140"/>
      <c r="E21" s="139"/>
      <c r="F21" s="140"/>
      <c r="G21" s="139"/>
      <c r="H21" s="140"/>
      <c r="I21" s="139"/>
      <c r="J21" s="140"/>
      <c r="K21" s="139"/>
      <c r="L21" s="140"/>
      <c r="M21" s="139"/>
      <c r="N21" s="140"/>
      <c r="O21" s="139">
        <v>4</v>
      </c>
      <c r="P21" s="140"/>
      <c r="Q21" s="139">
        <v>10</v>
      </c>
      <c r="R21" s="140"/>
      <c r="S21" s="139"/>
      <c r="T21" s="140"/>
      <c r="U21" s="139"/>
      <c r="V21" s="140"/>
      <c r="W21" s="139"/>
      <c r="X21" s="140"/>
      <c r="Y21" s="139"/>
      <c r="Z21" s="140"/>
      <c r="AA21" s="136"/>
      <c r="AB21" s="155">
        <f t="shared" si="0"/>
        <v>0.56000000000000005</v>
      </c>
    </row>
    <row r="22" spans="1:29" ht="12.75" customHeight="1">
      <c r="A22" s="138" t="s">
        <v>287</v>
      </c>
      <c r="B22" s="140"/>
      <c r="C22" s="139"/>
      <c r="D22" s="140"/>
      <c r="E22" s="139"/>
      <c r="F22" s="140"/>
      <c r="G22" s="139"/>
      <c r="H22" s="140"/>
      <c r="I22" s="139"/>
      <c r="J22" s="140"/>
      <c r="K22" s="139"/>
      <c r="L22" s="140"/>
      <c r="M22" s="139"/>
      <c r="N22" s="140"/>
      <c r="O22" s="139">
        <v>3</v>
      </c>
      <c r="P22" s="140"/>
      <c r="Q22" s="139"/>
      <c r="R22" s="140"/>
      <c r="S22" s="139"/>
      <c r="T22" s="140"/>
      <c r="U22" s="139"/>
      <c r="V22" s="140"/>
      <c r="W22" s="139"/>
      <c r="X22" s="140"/>
      <c r="Y22" s="139"/>
      <c r="Z22" s="140"/>
      <c r="AA22" s="136"/>
      <c r="AB22" s="155">
        <f t="shared" si="0"/>
        <v>0.12</v>
      </c>
    </row>
    <row r="23" spans="1:29" s="162" customFormat="1" ht="12.75" customHeight="1">
      <c r="A23" s="141" t="s">
        <v>404</v>
      </c>
      <c r="B23" s="135"/>
      <c r="C23" s="165"/>
      <c r="D23" s="135"/>
      <c r="E23" s="165"/>
      <c r="F23" s="135"/>
      <c r="G23" s="165"/>
      <c r="H23" s="135"/>
      <c r="I23" s="165"/>
      <c r="J23" s="135"/>
      <c r="K23" s="165"/>
      <c r="L23" s="135"/>
      <c r="M23" s="165"/>
      <c r="N23" s="135"/>
      <c r="O23" s="165"/>
      <c r="P23" s="135"/>
      <c r="Q23" s="165">
        <v>50</v>
      </c>
      <c r="R23" s="135"/>
      <c r="S23" s="165">
        <v>80</v>
      </c>
      <c r="T23" s="135">
        <v>9</v>
      </c>
      <c r="U23" s="165"/>
      <c r="V23" s="135"/>
      <c r="W23" s="165"/>
      <c r="X23" s="135"/>
      <c r="Y23" s="165"/>
      <c r="Z23" s="135"/>
      <c r="AA23" s="133"/>
      <c r="AB23" s="162">
        <f t="shared" si="0"/>
        <v>5.56</v>
      </c>
    </row>
    <row r="24" spans="1:29" s="162" customFormat="1" ht="12.75" customHeight="1">
      <c r="A24" s="141" t="s">
        <v>369</v>
      </c>
      <c r="B24" s="135"/>
      <c r="C24" s="165"/>
      <c r="D24" s="135"/>
      <c r="E24" s="165"/>
      <c r="F24" s="135"/>
      <c r="G24" s="165"/>
      <c r="H24" s="135"/>
      <c r="I24" s="165"/>
      <c r="J24" s="135"/>
      <c r="K24" s="165"/>
      <c r="L24" s="135"/>
      <c r="M24" s="165"/>
      <c r="N24" s="135"/>
      <c r="O24" s="165"/>
      <c r="P24" s="135"/>
      <c r="Q24" s="165">
        <v>1</v>
      </c>
      <c r="R24" s="135"/>
      <c r="S24" s="165"/>
      <c r="T24" s="135"/>
      <c r="U24" s="165"/>
      <c r="V24" s="135">
        <v>1</v>
      </c>
      <c r="W24" s="165">
        <v>2</v>
      </c>
      <c r="X24" s="135"/>
      <c r="Y24" s="165"/>
      <c r="Z24" s="135">
        <v>4</v>
      </c>
      <c r="AA24" s="133"/>
      <c r="AB24" s="162">
        <f t="shared" si="0"/>
        <v>0.32</v>
      </c>
    </row>
    <row r="25" spans="1:29" s="162" customFormat="1" ht="11" customHeight="1">
      <c r="A25" s="141" t="s">
        <v>384</v>
      </c>
      <c r="B25" s="135"/>
      <c r="C25" s="165"/>
      <c r="D25" s="135"/>
      <c r="E25" s="165"/>
      <c r="F25" s="135"/>
      <c r="G25" s="165"/>
      <c r="H25" s="135"/>
      <c r="I25" s="165"/>
      <c r="J25" s="135"/>
      <c r="K25" s="165"/>
      <c r="L25" s="135"/>
      <c r="M25" s="165"/>
      <c r="N25" s="135"/>
      <c r="O25" s="165"/>
      <c r="P25" s="135"/>
      <c r="Q25" s="165"/>
      <c r="R25" s="135"/>
      <c r="S25" s="165"/>
      <c r="T25" s="135">
        <v>1</v>
      </c>
      <c r="U25" s="165">
        <v>50</v>
      </c>
      <c r="V25" s="135"/>
      <c r="W25" s="165"/>
      <c r="X25" s="135"/>
      <c r="Y25" s="165"/>
      <c r="Z25" s="135"/>
      <c r="AA25" s="133"/>
      <c r="AB25" s="162">
        <f t="shared" si="0"/>
        <v>2.04</v>
      </c>
    </row>
    <row r="26" spans="1:29" s="162" customFormat="1" ht="12.75" customHeight="1">
      <c r="A26" s="141" t="s">
        <v>397</v>
      </c>
      <c r="B26" s="135"/>
      <c r="C26" s="165"/>
      <c r="D26" s="135"/>
      <c r="E26" s="165"/>
      <c r="F26" s="135"/>
      <c r="G26" s="165"/>
      <c r="H26" s="135"/>
      <c r="I26" s="165"/>
      <c r="J26" s="135"/>
      <c r="K26" s="165"/>
      <c r="L26" s="135"/>
      <c r="M26" s="165"/>
      <c r="N26" s="135"/>
      <c r="O26" s="165"/>
      <c r="P26" s="135"/>
      <c r="Q26" s="165"/>
      <c r="R26" s="135"/>
      <c r="S26" s="165"/>
      <c r="T26" s="135"/>
      <c r="U26" s="165"/>
      <c r="V26" s="135"/>
      <c r="W26" s="165"/>
      <c r="X26" s="135">
        <v>1</v>
      </c>
      <c r="Y26" s="165"/>
      <c r="Z26" s="135"/>
      <c r="AA26" s="133"/>
      <c r="AB26" s="162">
        <f t="shared" si="0"/>
        <v>0.04</v>
      </c>
    </row>
    <row r="27" spans="1:29" ht="12.75" customHeight="1">
      <c r="A27" s="140" t="s">
        <v>90</v>
      </c>
      <c r="B27" s="140"/>
      <c r="C27" s="139"/>
      <c r="D27" s="140"/>
      <c r="E27" s="139">
        <v>15</v>
      </c>
      <c r="F27" s="140">
        <v>15</v>
      </c>
      <c r="G27" s="139"/>
      <c r="H27" s="140">
        <v>70</v>
      </c>
      <c r="I27" s="139"/>
      <c r="J27" s="140">
        <v>40</v>
      </c>
      <c r="K27" s="139">
        <v>30</v>
      </c>
      <c r="L27" s="140">
        <v>10</v>
      </c>
      <c r="M27" s="139">
        <v>30</v>
      </c>
      <c r="N27" s="140">
        <v>10</v>
      </c>
      <c r="O27" s="139"/>
      <c r="P27" s="140">
        <v>10</v>
      </c>
      <c r="Q27" s="139"/>
      <c r="R27" s="140"/>
      <c r="S27" s="139"/>
      <c r="T27" s="140"/>
      <c r="U27" s="139"/>
      <c r="V27" s="140">
        <v>5</v>
      </c>
      <c r="W27" s="139">
        <v>72</v>
      </c>
      <c r="X27" s="140"/>
      <c r="Y27" s="139">
        <v>15</v>
      </c>
      <c r="Z27" s="140">
        <v>3</v>
      </c>
      <c r="AA27" s="136"/>
      <c r="AB27" s="155">
        <f t="shared" si="0"/>
        <v>13</v>
      </c>
    </row>
    <row r="28" spans="1:29" ht="12.75" customHeight="1">
      <c r="A28" s="140" t="s">
        <v>67</v>
      </c>
      <c r="B28" s="140"/>
      <c r="C28" s="139"/>
      <c r="D28" s="140"/>
      <c r="E28" s="139"/>
      <c r="F28" s="140"/>
      <c r="G28" s="139"/>
      <c r="H28" s="140"/>
      <c r="I28" s="139"/>
      <c r="J28" s="140"/>
      <c r="K28" s="139"/>
      <c r="L28" s="140"/>
      <c r="M28" s="139"/>
      <c r="N28" s="140"/>
      <c r="O28" s="139"/>
      <c r="P28" s="140"/>
      <c r="Q28" s="139"/>
      <c r="R28" s="140"/>
      <c r="S28" s="139"/>
      <c r="T28" s="140"/>
      <c r="U28" s="139"/>
      <c r="V28" s="140"/>
      <c r="W28" s="139"/>
      <c r="X28" s="140"/>
      <c r="Y28" s="139"/>
      <c r="Z28" s="140"/>
      <c r="AA28" s="136"/>
      <c r="AB28" s="155">
        <f t="shared" si="0"/>
        <v>0</v>
      </c>
    </row>
    <row r="29" spans="1:29" ht="12.75" customHeight="1">
      <c r="A29" s="140" t="s">
        <v>50</v>
      </c>
      <c r="B29" s="140">
        <v>100</v>
      </c>
      <c r="C29" s="139">
        <v>30</v>
      </c>
      <c r="D29" s="140"/>
      <c r="E29" s="139">
        <v>70</v>
      </c>
      <c r="F29" s="140"/>
      <c r="G29" s="139"/>
      <c r="H29" s="140"/>
      <c r="I29" s="139"/>
      <c r="J29" s="140"/>
      <c r="K29" s="139"/>
      <c r="L29" s="140"/>
      <c r="M29" s="139"/>
      <c r="N29" s="140"/>
      <c r="O29" s="139"/>
      <c r="P29" s="140"/>
      <c r="Q29" s="139"/>
      <c r="R29" s="140"/>
      <c r="S29" s="139"/>
      <c r="T29" s="140"/>
      <c r="U29" s="139"/>
      <c r="V29" s="140"/>
      <c r="W29" s="139"/>
      <c r="X29" s="140"/>
      <c r="Y29" s="139"/>
      <c r="Z29" s="140"/>
      <c r="AA29" s="136"/>
      <c r="AB29" s="155">
        <f t="shared" si="0"/>
        <v>8</v>
      </c>
    </row>
    <row r="30" spans="1:29" ht="12.75" customHeight="1">
      <c r="A30" s="140" t="s">
        <v>270</v>
      </c>
      <c r="B30" s="140"/>
      <c r="C30" s="139"/>
      <c r="D30" s="140">
        <v>80</v>
      </c>
      <c r="E30" s="139"/>
      <c r="F30" s="140"/>
      <c r="G30" s="139">
        <v>10</v>
      </c>
      <c r="H30" s="140"/>
      <c r="I30" s="139">
        <v>40</v>
      </c>
      <c r="J30" s="140"/>
      <c r="K30" s="139">
        <v>9</v>
      </c>
      <c r="L30" s="140">
        <v>10</v>
      </c>
      <c r="M30" s="139">
        <v>2</v>
      </c>
      <c r="N30" s="140">
        <v>5</v>
      </c>
      <c r="O30" s="139"/>
      <c r="P30" s="140"/>
      <c r="Q30" s="139"/>
      <c r="R30" s="140"/>
      <c r="S30" s="139"/>
      <c r="T30" s="140"/>
      <c r="U30" s="139"/>
      <c r="V30" s="140"/>
      <c r="W30" s="139"/>
      <c r="X30" s="140">
        <v>28</v>
      </c>
      <c r="Y30" s="139">
        <v>57</v>
      </c>
      <c r="Z30" s="140">
        <v>64</v>
      </c>
      <c r="AA30" s="136"/>
      <c r="AB30" s="155">
        <f t="shared" si="0"/>
        <v>12.2</v>
      </c>
    </row>
    <row r="31" spans="1:29" ht="12.75" customHeight="1">
      <c r="A31" s="142" t="s">
        <v>49</v>
      </c>
      <c r="B31" s="140"/>
      <c r="C31" s="139"/>
      <c r="D31" s="140"/>
      <c r="E31" s="139"/>
      <c r="F31" s="140"/>
      <c r="G31" s="139">
        <v>10</v>
      </c>
      <c r="H31" s="140"/>
      <c r="I31" s="139"/>
      <c r="J31" s="140"/>
      <c r="K31" s="139"/>
      <c r="L31" s="140"/>
      <c r="M31" s="139"/>
      <c r="N31" s="140"/>
      <c r="O31" s="139"/>
      <c r="P31" s="140"/>
      <c r="Q31" s="139"/>
      <c r="R31" s="140"/>
      <c r="S31" s="139"/>
      <c r="T31" s="140"/>
      <c r="U31" s="139"/>
      <c r="V31" s="140"/>
      <c r="W31" s="139"/>
      <c r="X31" s="140"/>
      <c r="Y31" s="139"/>
      <c r="Z31" s="140"/>
      <c r="AA31" s="136"/>
      <c r="AB31" s="155">
        <f t="shared" si="0"/>
        <v>0.4</v>
      </c>
    </row>
    <row r="32" spans="1:29" ht="12.75" customHeight="1">
      <c r="A32" s="143"/>
      <c r="B32" s="143"/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  <c r="AA32" s="143"/>
      <c r="AB32" s="144" t="s">
        <v>242</v>
      </c>
      <c r="AC32" s="144" t="s">
        <v>139</v>
      </c>
    </row>
    <row r="33" spans="1:29" ht="12.75" customHeight="1">
      <c r="A33" t="s">
        <v>96</v>
      </c>
      <c r="B33">
        <f>SUM(B6:B26)</f>
        <v>100</v>
      </c>
      <c r="C33">
        <f t="shared" ref="C33:Z33" si="1">SUM(C6:C26)</f>
        <v>135</v>
      </c>
      <c r="D33">
        <f t="shared" si="1"/>
        <v>20</v>
      </c>
      <c r="E33">
        <f t="shared" si="1"/>
        <v>51</v>
      </c>
      <c r="F33">
        <f t="shared" si="1"/>
        <v>114</v>
      </c>
      <c r="G33">
        <f t="shared" si="1"/>
        <v>85</v>
      </c>
      <c r="H33">
        <f t="shared" si="1"/>
        <v>65</v>
      </c>
      <c r="I33">
        <f t="shared" si="1"/>
        <v>95</v>
      </c>
      <c r="J33">
        <f t="shared" si="1"/>
        <v>73</v>
      </c>
      <c r="K33">
        <f t="shared" si="1"/>
        <v>75</v>
      </c>
      <c r="L33">
        <f t="shared" si="1"/>
        <v>95</v>
      </c>
      <c r="M33">
        <f t="shared" si="1"/>
        <v>74</v>
      </c>
      <c r="N33">
        <f t="shared" si="1"/>
        <v>85</v>
      </c>
      <c r="O33">
        <f t="shared" si="1"/>
        <v>112</v>
      </c>
      <c r="P33">
        <f t="shared" si="1"/>
        <v>92</v>
      </c>
      <c r="Q33">
        <f t="shared" si="1"/>
        <v>114</v>
      </c>
      <c r="R33">
        <f t="shared" si="1"/>
        <v>111</v>
      </c>
      <c r="S33">
        <f t="shared" si="1"/>
        <v>103</v>
      </c>
      <c r="T33">
        <f t="shared" si="1"/>
        <v>100</v>
      </c>
      <c r="U33">
        <f t="shared" si="1"/>
        <v>105</v>
      </c>
      <c r="V33">
        <f t="shared" si="1"/>
        <v>96</v>
      </c>
      <c r="W33">
        <f t="shared" si="1"/>
        <v>33</v>
      </c>
      <c r="X33">
        <f t="shared" si="1"/>
        <v>72</v>
      </c>
      <c r="Y33">
        <f t="shared" si="1"/>
        <v>18</v>
      </c>
      <c r="Z33">
        <f t="shared" si="1"/>
        <v>33</v>
      </c>
      <c r="AB33">
        <f>AVERAGE(B33:Z33)</f>
        <v>82.24</v>
      </c>
      <c r="AC33">
        <f>STDEV(B33:Z33)/5</f>
        <v>6.211891821337522</v>
      </c>
    </row>
    <row r="34" spans="1:29" ht="12.75" customHeight="1">
      <c r="A34" t="s">
        <v>97</v>
      </c>
      <c r="B34">
        <f>SUM(B6,B9,B10,B14,B16,B18,B21:B22)</f>
        <v>3</v>
      </c>
      <c r="C34">
        <f t="shared" ref="C34:Z34" si="2">SUM(C6,C9,C10,C14,C16,C18,C21:C22)</f>
        <v>55</v>
      </c>
      <c r="D34">
        <f t="shared" si="2"/>
        <v>0</v>
      </c>
      <c r="E34">
        <f t="shared" si="2"/>
        <v>0</v>
      </c>
      <c r="F34">
        <f t="shared" si="2"/>
        <v>87</v>
      </c>
      <c r="G34">
        <f t="shared" si="2"/>
        <v>61</v>
      </c>
      <c r="H34">
        <f t="shared" si="2"/>
        <v>48</v>
      </c>
      <c r="I34">
        <f t="shared" si="2"/>
        <v>94</v>
      </c>
      <c r="J34">
        <f t="shared" si="2"/>
        <v>62</v>
      </c>
      <c r="K34">
        <f t="shared" si="2"/>
        <v>54</v>
      </c>
      <c r="L34">
        <f t="shared" si="2"/>
        <v>45</v>
      </c>
      <c r="M34">
        <f t="shared" si="2"/>
        <v>40</v>
      </c>
      <c r="N34">
        <f t="shared" si="2"/>
        <v>55</v>
      </c>
      <c r="O34">
        <f t="shared" si="2"/>
        <v>32</v>
      </c>
      <c r="P34">
        <f t="shared" si="2"/>
        <v>85</v>
      </c>
      <c r="Q34">
        <f t="shared" si="2"/>
        <v>50</v>
      </c>
      <c r="R34">
        <f t="shared" si="2"/>
        <v>90</v>
      </c>
      <c r="S34">
        <f t="shared" si="2"/>
        <v>0</v>
      </c>
      <c r="T34">
        <f t="shared" si="2"/>
        <v>0</v>
      </c>
      <c r="U34">
        <f t="shared" si="2"/>
        <v>3</v>
      </c>
      <c r="V34">
        <f t="shared" si="2"/>
        <v>0</v>
      </c>
      <c r="W34">
        <f t="shared" si="2"/>
        <v>5</v>
      </c>
      <c r="X34">
        <f t="shared" si="2"/>
        <v>0</v>
      </c>
      <c r="Y34">
        <f t="shared" si="2"/>
        <v>0</v>
      </c>
      <c r="Z34">
        <f t="shared" si="2"/>
        <v>0</v>
      </c>
      <c r="AB34">
        <f>AVERAGE(B34:Z34)</f>
        <v>34.76</v>
      </c>
      <c r="AC34">
        <f>STDEV(B34:Z34)/5</f>
        <v>6.7762526517242545</v>
      </c>
    </row>
    <row r="35" spans="1:29" ht="12.75" customHeight="1">
      <c r="A35" t="s">
        <v>98</v>
      </c>
      <c r="B35">
        <f>SUM(B7:B8,B11:B13,B15,B17,B19:B20,B23:B26)</f>
        <v>97</v>
      </c>
      <c r="C35">
        <f t="shared" ref="C35:Z35" si="3">SUM(C7:C8,C11:C13,C15,C17,C19:C20,C23:C26)</f>
        <v>80</v>
      </c>
      <c r="D35">
        <f t="shared" si="3"/>
        <v>20</v>
      </c>
      <c r="E35">
        <f t="shared" si="3"/>
        <v>51</v>
      </c>
      <c r="F35">
        <f t="shared" si="3"/>
        <v>27</v>
      </c>
      <c r="G35">
        <f t="shared" si="3"/>
        <v>24</v>
      </c>
      <c r="H35">
        <f t="shared" si="3"/>
        <v>17</v>
      </c>
      <c r="I35">
        <f t="shared" si="3"/>
        <v>1</v>
      </c>
      <c r="J35">
        <f t="shared" si="3"/>
        <v>11</v>
      </c>
      <c r="K35">
        <f t="shared" si="3"/>
        <v>21</v>
      </c>
      <c r="L35">
        <f t="shared" si="3"/>
        <v>50</v>
      </c>
      <c r="M35">
        <f t="shared" si="3"/>
        <v>34</v>
      </c>
      <c r="N35">
        <f t="shared" si="3"/>
        <v>30</v>
      </c>
      <c r="O35">
        <f t="shared" si="3"/>
        <v>80</v>
      </c>
      <c r="P35">
        <f t="shared" si="3"/>
        <v>7</v>
      </c>
      <c r="Q35">
        <f t="shared" si="3"/>
        <v>64</v>
      </c>
      <c r="R35">
        <f t="shared" si="3"/>
        <v>21</v>
      </c>
      <c r="S35">
        <f t="shared" si="3"/>
        <v>103</v>
      </c>
      <c r="T35">
        <f t="shared" si="3"/>
        <v>100</v>
      </c>
      <c r="U35">
        <f t="shared" si="3"/>
        <v>102</v>
      </c>
      <c r="V35">
        <f t="shared" si="3"/>
        <v>96</v>
      </c>
      <c r="W35">
        <f t="shared" si="3"/>
        <v>28</v>
      </c>
      <c r="X35">
        <f t="shared" si="3"/>
        <v>72</v>
      </c>
      <c r="Y35">
        <f t="shared" si="3"/>
        <v>18</v>
      </c>
      <c r="Z35">
        <f t="shared" si="3"/>
        <v>33</v>
      </c>
      <c r="AB35">
        <f>AVERAGE(B35:Z35)</f>
        <v>47.48</v>
      </c>
      <c r="AC35">
        <f>STDEV(B35:Z35)/5</f>
        <v>6.8019899049224311</v>
      </c>
    </row>
    <row r="36" spans="1:29" ht="12.75" customHeight="1">
      <c r="A36" t="s">
        <v>99</v>
      </c>
      <c r="B36">
        <f>SUM(B27:B31)</f>
        <v>100</v>
      </c>
      <c r="C36">
        <f t="shared" ref="C36:Z36" si="4">SUM(C27:C31)</f>
        <v>30</v>
      </c>
      <c r="D36">
        <f t="shared" si="4"/>
        <v>80</v>
      </c>
      <c r="E36">
        <f t="shared" si="4"/>
        <v>85</v>
      </c>
      <c r="F36">
        <f t="shared" si="4"/>
        <v>15</v>
      </c>
      <c r="G36">
        <f t="shared" si="4"/>
        <v>20</v>
      </c>
      <c r="H36">
        <f t="shared" si="4"/>
        <v>70</v>
      </c>
      <c r="I36">
        <f t="shared" si="4"/>
        <v>40</v>
      </c>
      <c r="J36">
        <f t="shared" si="4"/>
        <v>40</v>
      </c>
      <c r="K36">
        <f t="shared" si="4"/>
        <v>39</v>
      </c>
      <c r="L36">
        <f t="shared" si="4"/>
        <v>20</v>
      </c>
      <c r="M36">
        <f t="shared" si="4"/>
        <v>32</v>
      </c>
      <c r="N36">
        <f t="shared" si="4"/>
        <v>15</v>
      </c>
      <c r="O36">
        <f t="shared" si="4"/>
        <v>0</v>
      </c>
      <c r="P36">
        <f t="shared" si="4"/>
        <v>10</v>
      </c>
      <c r="Q36">
        <f t="shared" si="4"/>
        <v>0</v>
      </c>
      <c r="R36">
        <f t="shared" si="4"/>
        <v>0</v>
      </c>
      <c r="S36">
        <f t="shared" si="4"/>
        <v>0</v>
      </c>
      <c r="T36">
        <f t="shared" si="4"/>
        <v>0</v>
      </c>
      <c r="U36">
        <f t="shared" si="4"/>
        <v>0</v>
      </c>
      <c r="V36">
        <f t="shared" si="4"/>
        <v>5</v>
      </c>
      <c r="W36">
        <f t="shared" si="4"/>
        <v>72</v>
      </c>
      <c r="X36">
        <f t="shared" si="4"/>
        <v>28</v>
      </c>
      <c r="Y36">
        <f t="shared" si="4"/>
        <v>72</v>
      </c>
      <c r="Z36">
        <f t="shared" si="4"/>
        <v>67</v>
      </c>
      <c r="AB36">
        <f>AVERAGE(B36:Z36)</f>
        <v>33.6</v>
      </c>
      <c r="AC36">
        <f>STDEV(B36:Z36)/5</f>
        <v>6.319546397223986</v>
      </c>
    </row>
    <row r="39" spans="1:29" ht="15">
      <c r="D39" s="145" t="s">
        <v>405</v>
      </c>
    </row>
  </sheetData>
  <mergeCells count="7">
    <mergeCell ref="B1:S1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668EE88D-8F35-6645-B80F-0D610CA13B95}">
          <x14:formula1>
            <xm:f>'/Users/dobsonmacbook2/Box/CCBER_Data/Campus_Lagoon/Vegetation_Monitoring/Lagoon Island and Campus Point/[Campus Point Campus Lagoon Monitoring 2016.xlsx]Species Names'!#REF!</xm:f>
          </x14:formula1>
          <xm:sqref>A5:A26</xm:sqref>
        </x14:dataValidation>
      </x14:dataValidations>
    </ext>
  </extLst>
</worksheet>
</file>

<file path=xl/worksheets/sheet2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B03D2-0A36-C44C-BA6F-7A4B05E589A1}">
  <dimension ref="A1:AC36"/>
  <sheetViews>
    <sheetView topLeftCell="X3" workbookViewId="0">
      <selection activeCell="AC34" sqref="AC34"/>
    </sheetView>
  </sheetViews>
  <sheetFormatPr baseColWidth="10" defaultColWidth="15.1640625" defaultRowHeight="13"/>
  <cols>
    <col min="1" max="1" width="19.33203125" customWidth="1"/>
    <col min="2" max="27" width="7.5" customWidth="1"/>
  </cols>
  <sheetData>
    <row r="1" spans="1:27" ht="18" customHeight="1">
      <c r="A1" s="124" t="s">
        <v>253</v>
      </c>
      <c r="B1" s="212" t="s">
        <v>254</v>
      </c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126"/>
      <c r="U1" s="126"/>
      <c r="V1" s="126"/>
      <c r="W1" s="126"/>
      <c r="X1" s="126"/>
      <c r="Y1" s="126"/>
      <c r="Z1" s="126"/>
      <c r="AA1" s="126"/>
    </row>
    <row r="2" spans="1:27" ht="12.75" customHeight="1">
      <c r="A2" s="127"/>
      <c r="B2" s="214" t="s">
        <v>401</v>
      </c>
      <c r="C2" s="215"/>
      <c r="D2" s="216"/>
      <c r="E2" s="217" t="s">
        <v>406</v>
      </c>
      <c r="F2" s="215"/>
      <c r="G2" s="216"/>
      <c r="H2" s="218" t="s">
        <v>257</v>
      </c>
      <c r="I2" s="215"/>
      <c r="J2" s="216"/>
      <c r="K2" s="218" t="s">
        <v>407</v>
      </c>
      <c r="L2" s="215"/>
      <c r="M2" s="216"/>
      <c r="N2" s="219" t="s">
        <v>346</v>
      </c>
      <c r="O2" s="215"/>
      <c r="P2" s="216"/>
      <c r="Q2" s="219" t="s">
        <v>408</v>
      </c>
      <c r="R2" s="215"/>
      <c r="S2" s="216"/>
      <c r="T2" s="127"/>
      <c r="U2" s="127"/>
      <c r="V2" s="127"/>
      <c r="W2" s="127"/>
      <c r="X2" s="127"/>
      <c r="Y2" s="127"/>
      <c r="Z2" s="127"/>
      <c r="AA2" s="127"/>
    </row>
    <row r="3" spans="1:27" ht="12.75" customHeight="1">
      <c r="A3" s="128"/>
      <c r="B3" s="129"/>
      <c r="C3" s="129"/>
      <c r="D3" s="129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1"/>
      <c r="U3" s="131"/>
      <c r="V3" s="131"/>
      <c r="W3" s="131"/>
      <c r="X3" s="131"/>
      <c r="Y3" s="131"/>
      <c r="Z3" s="131"/>
      <c r="AA3" s="127"/>
    </row>
    <row r="4" spans="1:27" ht="12.75" customHeight="1">
      <c r="A4" s="132" t="s">
        <v>261</v>
      </c>
      <c r="B4" s="133">
        <v>0</v>
      </c>
      <c r="C4" s="134">
        <v>3</v>
      </c>
      <c r="D4" s="133">
        <v>6</v>
      </c>
      <c r="E4" s="134">
        <v>9</v>
      </c>
      <c r="F4" s="133">
        <v>12</v>
      </c>
      <c r="G4" s="134">
        <v>15</v>
      </c>
      <c r="H4" s="133">
        <v>18</v>
      </c>
      <c r="I4" s="134">
        <v>21</v>
      </c>
      <c r="J4" s="133">
        <v>24</v>
      </c>
      <c r="K4" s="134">
        <v>27</v>
      </c>
      <c r="L4" s="133">
        <v>30</v>
      </c>
      <c r="M4" s="134">
        <v>33</v>
      </c>
      <c r="N4" s="133">
        <v>36</v>
      </c>
      <c r="O4" s="134">
        <v>39</v>
      </c>
      <c r="P4" s="133">
        <v>42</v>
      </c>
      <c r="Q4" s="134">
        <v>45</v>
      </c>
      <c r="R4" s="133">
        <v>48</v>
      </c>
      <c r="S4" s="134">
        <v>51</v>
      </c>
      <c r="T4" s="133">
        <v>54</v>
      </c>
      <c r="U4" s="134">
        <v>57</v>
      </c>
      <c r="V4" s="133">
        <v>60</v>
      </c>
      <c r="W4" s="134">
        <v>63</v>
      </c>
      <c r="X4" s="133">
        <v>66</v>
      </c>
      <c r="Y4" s="134">
        <v>69</v>
      </c>
      <c r="Z4" s="133">
        <v>72</v>
      </c>
      <c r="AA4" s="133" t="s">
        <v>1</v>
      </c>
    </row>
    <row r="5" spans="1:27" ht="11.25" customHeight="1">
      <c r="A5" s="146" t="s">
        <v>282</v>
      </c>
      <c r="B5" s="136">
        <v>10</v>
      </c>
      <c r="C5" s="137"/>
      <c r="D5" s="136">
        <v>3</v>
      </c>
      <c r="E5" s="137">
        <v>15</v>
      </c>
      <c r="F5" s="136"/>
      <c r="G5" s="137"/>
      <c r="H5" s="136"/>
      <c r="I5" s="137">
        <v>60</v>
      </c>
      <c r="J5" s="136">
        <v>83</v>
      </c>
      <c r="K5" s="137">
        <v>95</v>
      </c>
      <c r="L5" s="136">
        <v>45</v>
      </c>
      <c r="M5" s="137">
        <v>50</v>
      </c>
      <c r="N5" s="136">
        <v>85</v>
      </c>
      <c r="O5" s="137">
        <v>40</v>
      </c>
      <c r="P5" s="136">
        <v>100</v>
      </c>
      <c r="Q5" s="137">
        <v>95</v>
      </c>
      <c r="R5" s="136">
        <v>52</v>
      </c>
      <c r="S5" s="137">
        <v>90</v>
      </c>
      <c r="T5" s="136"/>
      <c r="U5" s="137"/>
      <c r="V5" s="136"/>
      <c r="W5" s="137"/>
      <c r="X5" s="136"/>
      <c r="Y5" s="137"/>
      <c r="Z5" s="136"/>
      <c r="AA5" s="136"/>
    </row>
    <row r="6" spans="1:27" ht="12.75" customHeight="1">
      <c r="A6" s="138" t="s">
        <v>337</v>
      </c>
      <c r="B6" s="136">
        <v>11</v>
      </c>
      <c r="C6" s="139"/>
      <c r="D6" s="140">
        <v>3</v>
      </c>
      <c r="E6" s="139">
        <v>6</v>
      </c>
      <c r="F6" s="140"/>
      <c r="G6" s="139">
        <v>2</v>
      </c>
      <c r="H6" s="140">
        <v>3</v>
      </c>
      <c r="I6" s="139"/>
      <c r="J6" s="140">
        <v>3</v>
      </c>
      <c r="K6" s="139">
        <v>5</v>
      </c>
      <c r="L6" s="140">
        <v>30</v>
      </c>
      <c r="M6" s="139">
        <v>4</v>
      </c>
      <c r="N6" s="140"/>
      <c r="O6" s="139"/>
      <c r="P6" s="140"/>
      <c r="Q6" s="139"/>
      <c r="R6" s="140"/>
      <c r="S6" s="139">
        <v>3</v>
      </c>
      <c r="T6" s="140"/>
      <c r="U6" s="139"/>
      <c r="V6" s="140"/>
      <c r="W6" s="139"/>
      <c r="X6" s="140"/>
      <c r="Y6" s="139"/>
      <c r="Z6" s="140"/>
      <c r="AA6" s="136"/>
    </row>
    <row r="7" spans="1:27" ht="12.75" customHeight="1">
      <c r="A7" s="138" t="s">
        <v>31</v>
      </c>
      <c r="B7" s="136"/>
      <c r="C7" s="139"/>
      <c r="D7" s="140"/>
      <c r="E7" s="139">
        <v>30</v>
      </c>
      <c r="F7" s="140">
        <v>95</v>
      </c>
      <c r="G7" s="139">
        <v>3</v>
      </c>
      <c r="H7" s="140"/>
      <c r="I7" s="139"/>
      <c r="J7" s="140"/>
      <c r="K7" s="139"/>
      <c r="L7" s="140"/>
      <c r="M7" s="139"/>
      <c r="N7" s="140"/>
      <c r="O7" s="139">
        <v>25</v>
      </c>
      <c r="P7" s="140"/>
      <c r="Q7" s="139">
        <v>5</v>
      </c>
      <c r="R7" s="140">
        <v>40</v>
      </c>
      <c r="S7" s="139"/>
      <c r="T7" s="140"/>
      <c r="U7" s="139"/>
      <c r="V7" s="140"/>
      <c r="W7" s="139"/>
      <c r="X7" s="140"/>
      <c r="Y7" s="139"/>
      <c r="Z7" s="140"/>
      <c r="AA7" s="136"/>
    </row>
    <row r="8" spans="1:27" ht="12.75" customHeight="1">
      <c r="A8" s="138" t="s">
        <v>87</v>
      </c>
      <c r="B8" s="136">
        <v>2</v>
      </c>
      <c r="C8" s="139">
        <v>2</v>
      </c>
      <c r="D8" s="140">
        <v>5</v>
      </c>
      <c r="E8" s="139"/>
      <c r="F8" s="140"/>
      <c r="G8" s="139"/>
      <c r="H8" s="140"/>
      <c r="I8" s="139"/>
      <c r="J8" s="140"/>
      <c r="K8" s="139"/>
      <c r="L8" s="140"/>
      <c r="M8" s="139">
        <v>2</v>
      </c>
      <c r="N8" s="140">
        <v>4</v>
      </c>
      <c r="O8" s="139"/>
      <c r="P8" s="140">
        <v>4</v>
      </c>
      <c r="Q8" s="139"/>
      <c r="R8" s="140">
        <v>3</v>
      </c>
      <c r="S8" s="139"/>
      <c r="T8" s="140"/>
      <c r="U8" s="139"/>
      <c r="V8" s="140"/>
      <c r="W8" s="139"/>
      <c r="X8" s="140"/>
      <c r="Y8" s="139"/>
      <c r="Z8" s="140"/>
      <c r="AA8" s="136"/>
    </row>
    <row r="9" spans="1:27" ht="12.75" customHeight="1">
      <c r="A9" s="138" t="s">
        <v>263</v>
      </c>
      <c r="B9" s="136">
        <v>3</v>
      </c>
      <c r="C9" s="139">
        <v>5</v>
      </c>
      <c r="D9" s="140">
        <v>2</v>
      </c>
      <c r="E9" s="139">
        <v>3</v>
      </c>
      <c r="F9" s="140">
        <v>2</v>
      </c>
      <c r="G9" s="139">
        <v>7</v>
      </c>
      <c r="H9" s="140">
        <v>2</v>
      </c>
      <c r="I9" s="139"/>
      <c r="J9" s="140"/>
      <c r="K9" s="139"/>
      <c r="L9" s="140"/>
      <c r="M9" s="139"/>
      <c r="N9" s="140"/>
      <c r="O9" s="139"/>
      <c r="P9" s="140"/>
      <c r="Q9" s="139"/>
      <c r="R9" s="140"/>
      <c r="S9" s="139">
        <v>3</v>
      </c>
      <c r="T9" s="140"/>
      <c r="U9" s="139"/>
      <c r="V9" s="140"/>
      <c r="W9" s="139"/>
      <c r="X9" s="140"/>
      <c r="Y9" s="139"/>
      <c r="Z9" s="140"/>
      <c r="AA9" s="136"/>
    </row>
    <row r="10" spans="1:27" ht="12.75" customHeight="1">
      <c r="A10" s="141" t="s">
        <v>262</v>
      </c>
      <c r="B10" s="136"/>
      <c r="C10" s="139"/>
      <c r="D10" s="140"/>
      <c r="E10" s="139"/>
      <c r="F10" s="140"/>
      <c r="G10" s="139"/>
      <c r="H10" s="140"/>
      <c r="I10" s="139"/>
      <c r="J10" s="140"/>
      <c r="K10" s="139"/>
      <c r="L10" s="140"/>
      <c r="M10" s="139"/>
      <c r="N10" s="140"/>
      <c r="O10" s="139"/>
      <c r="P10" s="140"/>
      <c r="Q10" s="139"/>
      <c r="R10" s="140"/>
      <c r="S10" s="139"/>
      <c r="T10" s="140"/>
      <c r="U10" s="139"/>
      <c r="V10" s="140"/>
      <c r="W10" s="139"/>
      <c r="X10" s="140"/>
      <c r="Y10" s="139"/>
      <c r="Z10" s="140"/>
      <c r="AA10" s="136"/>
    </row>
    <row r="11" spans="1:27" ht="12.75" customHeight="1">
      <c r="A11" s="138" t="s">
        <v>275</v>
      </c>
      <c r="B11" s="140"/>
      <c r="C11" s="139">
        <v>3</v>
      </c>
      <c r="D11" s="140"/>
      <c r="E11" s="139"/>
      <c r="F11" s="140">
        <v>3</v>
      </c>
      <c r="G11" s="139">
        <v>40</v>
      </c>
      <c r="H11" s="140"/>
      <c r="I11" s="139"/>
      <c r="J11" s="140"/>
      <c r="K11" s="139"/>
      <c r="L11" s="140"/>
      <c r="M11" s="139">
        <v>30</v>
      </c>
      <c r="N11" s="140"/>
      <c r="O11" s="139">
        <v>5</v>
      </c>
      <c r="P11" s="140"/>
      <c r="Q11" s="139"/>
      <c r="R11" s="140"/>
      <c r="S11" s="139"/>
      <c r="T11" s="140"/>
      <c r="U11" s="139"/>
      <c r="V11" s="140"/>
      <c r="W11" s="139"/>
      <c r="X11" s="140"/>
      <c r="Y11" s="139"/>
      <c r="Z11" s="140"/>
      <c r="AA11" s="136"/>
    </row>
    <row r="12" spans="1:27" ht="12.75" customHeight="1">
      <c r="A12" s="138" t="s">
        <v>5</v>
      </c>
      <c r="B12" s="140">
        <v>1</v>
      </c>
      <c r="C12" s="139">
        <v>2</v>
      </c>
      <c r="D12" s="140"/>
      <c r="E12" s="139"/>
      <c r="F12" s="140"/>
      <c r="G12" s="139"/>
      <c r="H12" s="140"/>
      <c r="I12" s="139"/>
      <c r="J12" s="140"/>
      <c r="K12" s="139"/>
      <c r="L12" s="140"/>
      <c r="M12" s="139"/>
      <c r="N12" s="140"/>
      <c r="O12" s="139"/>
      <c r="P12" s="140"/>
      <c r="Q12" s="139"/>
      <c r="R12" s="140"/>
      <c r="S12" s="139"/>
      <c r="T12" s="140"/>
      <c r="U12" s="139"/>
      <c r="V12" s="140"/>
      <c r="W12" s="139"/>
      <c r="X12" s="140"/>
      <c r="Y12" s="139"/>
      <c r="Z12" s="140"/>
      <c r="AA12" s="136"/>
    </row>
    <row r="13" spans="1:27" ht="12.75" customHeight="1">
      <c r="A13" s="138" t="s">
        <v>266</v>
      </c>
      <c r="B13" s="140">
        <v>5</v>
      </c>
      <c r="C13" s="139"/>
      <c r="D13" s="140"/>
      <c r="E13" s="139"/>
      <c r="F13" s="140"/>
      <c r="G13" s="139"/>
      <c r="H13" s="140"/>
      <c r="I13" s="139"/>
      <c r="J13" s="140">
        <v>5</v>
      </c>
      <c r="K13" s="139">
        <v>1</v>
      </c>
      <c r="L13" s="140">
        <v>2</v>
      </c>
      <c r="M13" s="139"/>
      <c r="N13" s="140"/>
      <c r="O13" s="139"/>
      <c r="P13" s="140"/>
      <c r="Q13" s="139"/>
      <c r="R13" s="140"/>
      <c r="S13" s="139"/>
      <c r="T13" s="140"/>
      <c r="U13" s="139"/>
      <c r="V13" s="140"/>
      <c r="W13" s="139"/>
      <c r="X13" s="140"/>
      <c r="Y13" s="139"/>
      <c r="Z13" s="140"/>
      <c r="AA13" s="136"/>
    </row>
    <row r="14" spans="1:27" ht="12.75" customHeight="1">
      <c r="A14" s="138" t="s">
        <v>83</v>
      </c>
      <c r="B14" s="140"/>
      <c r="C14" s="139"/>
      <c r="D14" s="140">
        <v>38</v>
      </c>
      <c r="E14" s="139"/>
      <c r="F14" s="140"/>
      <c r="G14" s="139"/>
      <c r="H14" s="140">
        <v>6</v>
      </c>
      <c r="I14" s="139"/>
      <c r="J14" s="140"/>
      <c r="K14" s="139"/>
      <c r="L14" s="140"/>
      <c r="M14" s="139"/>
      <c r="N14" s="140"/>
      <c r="O14" s="139"/>
      <c r="P14" s="140"/>
      <c r="Q14" s="139"/>
      <c r="R14" s="140"/>
      <c r="S14" s="139"/>
      <c r="T14" s="140"/>
      <c r="U14" s="139"/>
      <c r="V14" s="140"/>
      <c r="W14" s="139"/>
      <c r="X14" s="140"/>
      <c r="Y14" s="139"/>
      <c r="Z14" s="140"/>
      <c r="AA14" s="136"/>
    </row>
    <row r="15" spans="1:27" ht="12.75" customHeight="1">
      <c r="A15" s="138" t="s">
        <v>409</v>
      </c>
      <c r="B15" s="140"/>
      <c r="C15" s="139"/>
      <c r="D15" s="140">
        <v>5</v>
      </c>
      <c r="E15" s="139"/>
      <c r="F15" s="140"/>
      <c r="G15" s="139"/>
      <c r="H15" s="140"/>
      <c r="I15" s="139"/>
      <c r="J15" s="140"/>
      <c r="K15" s="139"/>
      <c r="L15" s="140"/>
      <c r="M15" s="139"/>
      <c r="N15" s="140"/>
      <c r="O15" s="139"/>
      <c r="P15" s="140"/>
      <c r="Q15" s="139"/>
      <c r="R15" s="140"/>
      <c r="S15" s="139"/>
      <c r="T15" s="140"/>
      <c r="U15" s="139"/>
      <c r="V15" s="140"/>
      <c r="W15" s="139"/>
      <c r="X15" s="140"/>
      <c r="Y15" s="139"/>
      <c r="Z15" s="140"/>
      <c r="AA15" s="136"/>
    </row>
    <row r="16" spans="1:27" ht="12.75" customHeight="1">
      <c r="A16" s="138" t="s">
        <v>46</v>
      </c>
      <c r="B16" s="140"/>
      <c r="C16" s="139"/>
      <c r="D16" s="140"/>
      <c r="E16" s="139">
        <v>5</v>
      </c>
      <c r="F16" s="140"/>
      <c r="G16" s="139">
        <v>5</v>
      </c>
      <c r="H16" s="140"/>
      <c r="I16" s="139">
        <v>2</v>
      </c>
      <c r="J16" s="140"/>
      <c r="K16" s="139"/>
      <c r="L16" s="140"/>
      <c r="M16" s="139"/>
      <c r="N16" s="140">
        <v>2</v>
      </c>
      <c r="O16" s="139">
        <v>2</v>
      </c>
      <c r="P16" s="140"/>
      <c r="Q16" s="139"/>
      <c r="R16" s="140">
        <v>2</v>
      </c>
      <c r="S16" s="139">
        <v>4</v>
      </c>
      <c r="T16" s="140"/>
      <c r="U16" s="139"/>
      <c r="V16" s="140"/>
      <c r="W16" s="139"/>
      <c r="X16" s="140"/>
      <c r="Y16" s="139"/>
      <c r="Z16" s="140"/>
      <c r="AA16" s="136"/>
    </row>
    <row r="17" spans="1:29" ht="12.75" customHeight="1">
      <c r="A17" s="138" t="s">
        <v>410</v>
      </c>
      <c r="B17" s="140"/>
      <c r="C17" s="139"/>
      <c r="D17" s="140"/>
      <c r="E17" s="139"/>
      <c r="F17" s="140"/>
      <c r="G17" s="139">
        <v>15</v>
      </c>
      <c r="H17" s="140"/>
      <c r="I17" s="139"/>
      <c r="J17" s="140"/>
      <c r="K17" s="139"/>
      <c r="L17" s="140"/>
      <c r="M17" s="139"/>
      <c r="N17" s="140"/>
      <c r="O17" s="139"/>
      <c r="P17" s="140"/>
      <c r="Q17" s="139"/>
      <c r="R17" s="140"/>
      <c r="S17" s="139"/>
      <c r="T17" s="140"/>
      <c r="U17" s="139"/>
      <c r="V17" s="140"/>
      <c r="W17" s="139"/>
      <c r="X17" s="140"/>
      <c r="Y17" s="139"/>
      <c r="Z17" s="140"/>
      <c r="AA17" s="136"/>
    </row>
    <row r="18" spans="1:29" ht="12.75" customHeight="1">
      <c r="A18" s="138" t="s">
        <v>287</v>
      </c>
      <c r="B18" s="140"/>
      <c r="C18" s="139"/>
      <c r="D18" s="140"/>
      <c r="E18" s="139"/>
      <c r="F18" s="140"/>
      <c r="G18" s="139">
        <v>1</v>
      </c>
      <c r="H18" s="140">
        <v>85</v>
      </c>
      <c r="I18" s="139">
        <v>7</v>
      </c>
      <c r="J18" s="140">
        <v>2</v>
      </c>
      <c r="K18" s="139"/>
      <c r="L18" s="140"/>
      <c r="M18" s="139"/>
      <c r="N18" s="140"/>
      <c r="O18" s="139"/>
      <c r="P18" s="140"/>
      <c r="Q18" s="139"/>
      <c r="R18" s="140"/>
      <c r="S18" s="139"/>
      <c r="T18" s="140"/>
      <c r="U18" s="139"/>
      <c r="V18" s="140"/>
      <c r="W18" s="139"/>
      <c r="X18" s="140"/>
      <c r="Y18" s="139"/>
      <c r="Z18" s="140"/>
      <c r="AA18" s="136"/>
    </row>
    <row r="19" spans="1:29" ht="12.75" customHeight="1">
      <c r="A19" s="141" t="s">
        <v>397</v>
      </c>
      <c r="B19" s="140"/>
      <c r="C19" s="139"/>
      <c r="D19" s="140"/>
      <c r="E19" s="139"/>
      <c r="F19" s="140"/>
      <c r="G19" s="139"/>
      <c r="H19" s="140">
        <v>3</v>
      </c>
      <c r="I19" s="139"/>
      <c r="J19" s="140"/>
      <c r="K19" s="139"/>
      <c r="L19" s="140"/>
      <c r="M19" s="139"/>
      <c r="N19" s="140"/>
      <c r="O19" s="139"/>
      <c r="P19" s="140"/>
      <c r="Q19" s="139"/>
      <c r="R19" s="140"/>
      <c r="S19" s="139"/>
      <c r="T19" s="140"/>
      <c r="U19" s="139"/>
      <c r="V19" s="140"/>
      <c r="W19" s="139"/>
      <c r="X19" s="140"/>
      <c r="Y19" s="139"/>
      <c r="Z19" s="140"/>
      <c r="AA19" s="136"/>
    </row>
    <row r="20" spans="1:29" ht="12.75" customHeight="1">
      <c r="A20" s="138" t="s">
        <v>45</v>
      </c>
      <c r="B20" s="140"/>
      <c r="C20" s="139"/>
      <c r="D20" s="140"/>
      <c r="E20" s="139"/>
      <c r="F20" s="140"/>
      <c r="G20" s="139"/>
      <c r="H20" s="140"/>
      <c r="I20" s="139"/>
      <c r="J20" s="140"/>
      <c r="K20" s="139"/>
      <c r="L20" s="140"/>
      <c r="M20" s="139"/>
      <c r="N20" s="140">
        <v>11</v>
      </c>
      <c r="O20" s="139"/>
      <c r="P20" s="140"/>
      <c r="Q20" s="139"/>
      <c r="R20" s="140"/>
      <c r="S20" s="139"/>
      <c r="T20" s="140"/>
      <c r="U20" s="139"/>
      <c r="V20" s="140"/>
      <c r="W20" s="139"/>
      <c r="X20" s="140"/>
      <c r="Y20" s="139"/>
      <c r="Z20" s="140"/>
      <c r="AA20" s="136"/>
    </row>
    <row r="21" spans="1:29" ht="12.75" customHeight="1">
      <c r="A21" s="138"/>
      <c r="B21" s="140"/>
      <c r="C21" s="139"/>
      <c r="D21" s="140"/>
      <c r="E21" s="139"/>
      <c r="F21" s="140"/>
      <c r="G21" s="139"/>
      <c r="H21" s="140"/>
      <c r="I21" s="139"/>
      <c r="J21" s="140"/>
      <c r="K21" s="139"/>
      <c r="L21" s="140"/>
      <c r="M21" s="139"/>
      <c r="N21" s="140"/>
      <c r="O21" s="139"/>
      <c r="P21" s="140"/>
      <c r="Q21" s="139"/>
      <c r="R21" s="140"/>
      <c r="S21" s="139"/>
      <c r="T21" s="140"/>
      <c r="U21" s="139"/>
      <c r="V21" s="140"/>
      <c r="W21" s="139"/>
      <c r="X21" s="140"/>
      <c r="Y21" s="139"/>
      <c r="Z21" s="140"/>
      <c r="AA21" s="136"/>
    </row>
    <row r="22" spans="1:29" ht="12.75" customHeight="1">
      <c r="A22" s="138"/>
      <c r="B22" s="140"/>
      <c r="C22" s="139"/>
      <c r="D22" s="140"/>
      <c r="E22" s="139"/>
      <c r="F22" s="140"/>
      <c r="G22" s="139"/>
      <c r="H22" s="140"/>
      <c r="I22" s="139"/>
      <c r="J22" s="140"/>
      <c r="K22" s="139"/>
      <c r="L22" s="140"/>
      <c r="M22" s="139"/>
      <c r="N22" s="140"/>
      <c r="O22" s="139"/>
      <c r="P22" s="140"/>
      <c r="Q22" s="139"/>
      <c r="R22" s="140"/>
      <c r="S22" s="139"/>
      <c r="T22" s="140"/>
      <c r="U22" s="139"/>
      <c r="V22" s="140"/>
      <c r="W22" s="139"/>
      <c r="X22" s="140"/>
      <c r="Y22" s="139"/>
      <c r="Z22" s="140"/>
      <c r="AA22" s="136"/>
    </row>
    <row r="23" spans="1:29" ht="12.75" customHeight="1">
      <c r="A23" s="141"/>
      <c r="B23" s="140"/>
      <c r="C23" s="139"/>
      <c r="D23" s="140"/>
      <c r="E23" s="139"/>
      <c r="F23" s="140"/>
      <c r="G23" s="139"/>
      <c r="H23" s="140"/>
      <c r="I23" s="139"/>
      <c r="J23" s="140"/>
      <c r="K23" s="139"/>
      <c r="L23" s="140"/>
      <c r="M23" s="139"/>
      <c r="N23" s="140"/>
      <c r="O23" s="139"/>
      <c r="P23" s="140"/>
      <c r="Q23" s="139"/>
      <c r="R23" s="140"/>
      <c r="S23" s="139"/>
      <c r="T23" s="140"/>
      <c r="U23" s="139"/>
      <c r="V23" s="140"/>
      <c r="W23" s="139"/>
      <c r="X23" s="140"/>
      <c r="Y23" s="139"/>
      <c r="Z23" s="140"/>
      <c r="AA23" s="136"/>
    </row>
    <row r="24" spans="1:29" ht="12.75" customHeight="1">
      <c r="A24" s="138"/>
      <c r="B24" s="140"/>
      <c r="C24" s="139"/>
      <c r="D24" s="140"/>
      <c r="E24" s="139"/>
      <c r="F24" s="140"/>
      <c r="G24" s="139"/>
      <c r="H24" s="140"/>
      <c r="I24" s="139"/>
      <c r="J24" s="140"/>
      <c r="K24" s="139"/>
      <c r="L24" s="140"/>
      <c r="M24" s="139"/>
      <c r="N24" s="140"/>
      <c r="O24" s="139"/>
      <c r="P24" s="140"/>
      <c r="Q24" s="139"/>
      <c r="R24" s="140"/>
      <c r="S24" s="139"/>
      <c r="T24" s="140"/>
      <c r="U24" s="139"/>
      <c r="V24" s="140"/>
      <c r="W24" s="139"/>
      <c r="X24" s="140"/>
      <c r="Y24" s="139"/>
      <c r="Z24" s="140"/>
      <c r="AA24" s="136"/>
    </row>
    <row r="25" spans="1:29" ht="12.75" customHeight="1">
      <c r="A25" s="138"/>
      <c r="B25" s="140"/>
      <c r="C25" s="139"/>
      <c r="D25" s="140"/>
      <c r="E25" s="139"/>
      <c r="F25" s="140"/>
      <c r="G25" s="139"/>
      <c r="H25" s="140"/>
      <c r="I25" s="139"/>
      <c r="J25" s="140"/>
      <c r="K25" s="139"/>
      <c r="L25" s="140"/>
      <c r="M25" s="139"/>
      <c r="N25" s="140"/>
      <c r="O25" s="139"/>
      <c r="P25" s="140"/>
      <c r="Q25" s="139"/>
      <c r="R25" s="140"/>
      <c r="S25" s="139"/>
      <c r="T25" s="140"/>
      <c r="U25" s="139"/>
      <c r="V25" s="140"/>
      <c r="W25" s="139"/>
      <c r="X25" s="140"/>
      <c r="Y25" s="139"/>
      <c r="Z25" s="140"/>
      <c r="AA25" s="136"/>
    </row>
    <row r="26" spans="1:29" ht="12.75" customHeight="1">
      <c r="A26" s="138"/>
      <c r="B26" s="140"/>
      <c r="C26" s="139"/>
      <c r="D26" s="140"/>
      <c r="E26" s="139"/>
      <c r="F26" s="140"/>
      <c r="G26" s="139"/>
      <c r="H26" s="140"/>
      <c r="I26" s="139"/>
      <c r="J26" s="140"/>
      <c r="K26" s="139"/>
      <c r="L26" s="140"/>
      <c r="M26" s="139"/>
      <c r="N26" s="140"/>
      <c r="O26" s="139"/>
      <c r="P26" s="140"/>
      <c r="Q26" s="139"/>
      <c r="R26" s="140"/>
      <c r="S26" s="139"/>
      <c r="T26" s="140"/>
      <c r="U26" s="139"/>
      <c r="V26" s="140"/>
      <c r="W26" s="139"/>
      <c r="X26" s="140"/>
      <c r="Y26" s="139"/>
      <c r="Z26" s="140"/>
      <c r="AA26" s="136"/>
    </row>
    <row r="27" spans="1:29" ht="12.75" customHeight="1">
      <c r="A27" s="140" t="s">
        <v>90</v>
      </c>
      <c r="B27" s="140">
        <v>68</v>
      </c>
      <c r="C27" s="139">
        <v>52</v>
      </c>
      <c r="D27" s="140">
        <v>44</v>
      </c>
      <c r="E27" s="139">
        <v>46</v>
      </c>
      <c r="F27" s="140"/>
      <c r="G27" s="139">
        <v>37</v>
      </c>
      <c r="H27" s="140">
        <v>1</v>
      </c>
      <c r="I27" s="139">
        <v>31</v>
      </c>
      <c r="J27" s="140">
        <v>7</v>
      </c>
      <c r="K27" s="139"/>
      <c r="L27" s="140">
        <v>23</v>
      </c>
      <c r="M27" s="139">
        <v>24</v>
      </c>
      <c r="N27" s="140"/>
      <c r="O27" s="139">
        <v>28</v>
      </c>
      <c r="P27" s="140"/>
      <c r="Q27" s="139"/>
      <c r="R27" s="140">
        <v>3</v>
      </c>
      <c r="S27" s="139"/>
      <c r="T27" s="140"/>
      <c r="U27" s="139"/>
      <c r="V27" s="140"/>
      <c r="W27" s="139"/>
      <c r="X27" s="140"/>
      <c r="Y27" s="139"/>
      <c r="Z27" s="140"/>
      <c r="AA27" s="136"/>
    </row>
    <row r="28" spans="1:29" ht="12.75" customHeight="1">
      <c r="A28" s="140" t="s">
        <v>67</v>
      </c>
      <c r="B28" s="140"/>
      <c r="C28" s="139"/>
      <c r="D28" s="140"/>
      <c r="E28" s="139"/>
      <c r="F28" s="140"/>
      <c r="G28" s="139"/>
      <c r="H28" s="140"/>
      <c r="I28" s="139"/>
      <c r="J28" s="140"/>
      <c r="K28" s="139"/>
      <c r="L28" s="140"/>
      <c r="M28" s="139"/>
      <c r="N28" s="140"/>
      <c r="O28" s="139"/>
      <c r="P28" s="140"/>
      <c r="Q28" s="139"/>
      <c r="R28" s="140"/>
      <c r="S28" s="139"/>
      <c r="T28" s="140"/>
      <c r="U28" s="139"/>
      <c r="V28" s="140"/>
      <c r="W28" s="139"/>
      <c r="X28" s="140"/>
      <c r="Y28" s="139"/>
      <c r="Z28" s="140"/>
      <c r="AA28" s="136"/>
    </row>
    <row r="29" spans="1:29" ht="12.75" customHeight="1">
      <c r="A29" s="140" t="s">
        <v>50</v>
      </c>
      <c r="B29" s="140"/>
      <c r="C29" s="139"/>
      <c r="D29" s="140"/>
      <c r="E29" s="139"/>
      <c r="F29" s="140"/>
      <c r="G29" s="139"/>
      <c r="H29" s="140"/>
      <c r="I29" s="139"/>
      <c r="J29" s="140"/>
      <c r="K29" s="139"/>
      <c r="L29" s="140"/>
      <c r="M29" s="139"/>
      <c r="N29" s="140"/>
      <c r="O29" s="139"/>
      <c r="P29" s="140"/>
      <c r="Q29" s="139"/>
      <c r="R29" s="140"/>
      <c r="S29" s="139"/>
      <c r="T29" s="140"/>
      <c r="U29" s="139"/>
      <c r="V29" s="140"/>
      <c r="W29" s="139"/>
      <c r="X29" s="140"/>
      <c r="Y29" s="139"/>
      <c r="Z29" s="140"/>
      <c r="AA29" s="136"/>
    </row>
    <row r="30" spans="1:29" ht="12.75" customHeight="1">
      <c r="A30" s="140" t="s">
        <v>270</v>
      </c>
      <c r="B30" s="140"/>
      <c r="C30" s="139"/>
      <c r="D30" s="140"/>
      <c r="E30" s="139"/>
      <c r="F30" s="140"/>
      <c r="G30" s="139"/>
      <c r="H30" s="140"/>
      <c r="I30" s="139"/>
      <c r="J30" s="140"/>
      <c r="K30" s="139"/>
      <c r="L30" s="140"/>
      <c r="M30" s="139"/>
      <c r="N30" s="140"/>
      <c r="O30" s="139"/>
      <c r="P30" s="140"/>
      <c r="Q30" s="139"/>
      <c r="R30" s="140"/>
      <c r="S30" s="139"/>
      <c r="T30" s="140"/>
      <c r="U30" s="139"/>
      <c r="V30" s="140"/>
      <c r="W30" s="139"/>
      <c r="X30" s="140"/>
      <c r="Y30" s="139"/>
      <c r="Z30" s="140"/>
      <c r="AA30" s="136"/>
    </row>
    <row r="31" spans="1:29" ht="12.75" customHeight="1">
      <c r="A31" s="142" t="s">
        <v>49</v>
      </c>
      <c r="B31" s="140"/>
      <c r="C31" s="139"/>
      <c r="D31" s="140"/>
      <c r="E31" s="139"/>
      <c r="F31" s="140"/>
      <c r="G31" s="139"/>
      <c r="H31" s="140"/>
      <c r="I31" s="139"/>
      <c r="J31" s="140"/>
      <c r="K31" s="139"/>
      <c r="L31" s="140"/>
      <c r="M31" s="139"/>
      <c r="N31" s="140"/>
      <c r="O31" s="139"/>
      <c r="P31" s="140"/>
      <c r="Q31" s="139"/>
      <c r="R31" s="140"/>
      <c r="S31" s="139"/>
      <c r="T31" s="140"/>
      <c r="U31" s="139"/>
      <c r="V31" s="140"/>
      <c r="W31" s="139"/>
      <c r="X31" s="140"/>
      <c r="Y31" s="139"/>
      <c r="Z31" s="140"/>
      <c r="AA31" s="136"/>
    </row>
    <row r="32" spans="1:29" ht="12.75" customHeight="1">
      <c r="A32" s="143"/>
      <c r="B32" s="143"/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  <c r="AA32" s="143"/>
      <c r="AB32" s="144" t="s">
        <v>411</v>
      </c>
      <c r="AC32" s="144" t="s">
        <v>412</v>
      </c>
    </row>
    <row r="33" spans="1:29" ht="12.75" customHeight="1">
      <c r="A33" t="s">
        <v>96</v>
      </c>
      <c r="B33">
        <f>SUM(B5:B20)</f>
        <v>32</v>
      </c>
      <c r="C33">
        <f t="shared" ref="C33:S33" si="0">SUM(C5:C20)</f>
        <v>12</v>
      </c>
      <c r="D33">
        <f t="shared" si="0"/>
        <v>56</v>
      </c>
      <c r="E33">
        <f t="shared" si="0"/>
        <v>59</v>
      </c>
      <c r="F33">
        <f t="shared" si="0"/>
        <v>100</v>
      </c>
      <c r="G33">
        <f t="shared" si="0"/>
        <v>73</v>
      </c>
      <c r="H33">
        <f t="shared" si="0"/>
        <v>99</v>
      </c>
      <c r="I33">
        <f t="shared" si="0"/>
        <v>69</v>
      </c>
      <c r="J33">
        <f t="shared" si="0"/>
        <v>93</v>
      </c>
      <c r="K33">
        <f t="shared" si="0"/>
        <v>101</v>
      </c>
      <c r="L33">
        <f t="shared" si="0"/>
        <v>77</v>
      </c>
      <c r="M33">
        <f t="shared" si="0"/>
        <v>86</v>
      </c>
      <c r="N33">
        <f t="shared" si="0"/>
        <v>102</v>
      </c>
      <c r="O33">
        <f t="shared" si="0"/>
        <v>72</v>
      </c>
      <c r="P33">
        <f t="shared" si="0"/>
        <v>104</v>
      </c>
      <c r="Q33">
        <f t="shared" si="0"/>
        <v>100</v>
      </c>
      <c r="R33">
        <f t="shared" si="0"/>
        <v>97</v>
      </c>
      <c r="S33">
        <f t="shared" si="0"/>
        <v>100</v>
      </c>
      <c r="AB33">
        <f>AVERAGE(B33:S33)</f>
        <v>79.555555555555557</v>
      </c>
      <c r="AC33" cm="1">
        <f t="array" ref="AC33">STDEV(B33:S33/SQRT(COUNT(B33:S33)))</f>
        <v>6.1941476818623276</v>
      </c>
    </row>
    <row r="34" spans="1:29" ht="12.75" customHeight="1">
      <c r="A34" t="s">
        <v>97</v>
      </c>
      <c r="B34">
        <f>SUM(B5:B9,B20,B11:B18)</f>
        <v>32</v>
      </c>
      <c r="C34">
        <f t="shared" ref="C34:S34" si="1">SUM(C5:C9,C20,C11:C18)</f>
        <v>12</v>
      </c>
      <c r="D34">
        <f t="shared" si="1"/>
        <v>56</v>
      </c>
      <c r="E34">
        <f t="shared" si="1"/>
        <v>59</v>
      </c>
      <c r="F34">
        <f t="shared" si="1"/>
        <v>100</v>
      </c>
      <c r="G34">
        <f t="shared" si="1"/>
        <v>73</v>
      </c>
      <c r="H34">
        <f t="shared" si="1"/>
        <v>96</v>
      </c>
      <c r="I34">
        <f t="shared" si="1"/>
        <v>69</v>
      </c>
      <c r="J34">
        <f t="shared" si="1"/>
        <v>93</v>
      </c>
      <c r="K34">
        <f t="shared" si="1"/>
        <v>101</v>
      </c>
      <c r="L34">
        <f t="shared" si="1"/>
        <v>77</v>
      </c>
      <c r="M34">
        <f t="shared" si="1"/>
        <v>86</v>
      </c>
      <c r="N34">
        <f t="shared" si="1"/>
        <v>102</v>
      </c>
      <c r="O34">
        <f t="shared" si="1"/>
        <v>72</v>
      </c>
      <c r="P34">
        <f t="shared" si="1"/>
        <v>104</v>
      </c>
      <c r="Q34">
        <f t="shared" si="1"/>
        <v>100</v>
      </c>
      <c r="R34">
        <f t="shared" si="1"/>
        <v>97</v>
      </c>
      <c r="S34">
        <f t="shared" si="1"/>
        <v>100</v>
      </c>
      <c r="AB34">
        <f>AVERAGE(B34:S34)</f>
        <v>79.388888888888886</v>
      </c>
      <c r="AC34" cm="1">
        <f t="array" ref="AC34">STDEV(B34:S34/SQRT(COUNT(B34:S34)))</f>
        <v>6.1655477993395236</v>
      </c>
    </row>
    <row r="35" spans="1:29" ht="12.75" customHeight="1">
      <c r="A35" t="s">
        <v>98</v>
      </c>
      <c r="B35">
        <f>SUM(B19,B10)</f>
        <v>0</v>
      </c>
      <c r="C35">
        <f t="shared" ref="C35:S35" si="2">SUM(C19,C10)</f>
        <v>0</v>
      </c>
      <c r="D35">
        <f t="shared" si="2"/>
        <v>0</v>
      </c>
      <c r="E35">
        <f t="shared" si="2"/>
        <v>0</v>
      </c>
      <c r="F35">
        <f t="shared" si="2"/>
        <v>0</v>
      </c>
      <c r="G35">
        <f t="shared" si="2"/>
        <v>0</v>
      </c>
      <c r="H35">
        <f t="shared" si="2"/>
        <v>3</v>
      </c>
      <c r="I35">
        <f t="shared" si="2"/>
        <v>0</v>
      </c>
      <c r="J35">
        <f t="shared" si="2"/>
        <v>0</v>
      </c>
      <c r="K35">
        <f t="shared" si="2"/>
        <v>0</v>
      </c>
      <c r="L35">
        <f t="shared" si="2"/>
        <v>0</v>
      </c>
      <c r="M35">
        <f t="shared" si="2"/>
        <v>0</v>
      </c>
      <c r="N35">
        <f t="shared" si="2"/>
        <v>0</v>
      </c>
      <c r="O35">
        <f t="shared" si="2"/>
        <v>0</v>
      </c>
      <c r="P35">
        <f t="shared" si="2"/>
        <v>0</v>
      </c>
      <c r="Q35">
        <f t="shared" si="2"/>
        <v>0</v>
      </c>
      <c r="R35">
        <f t="shared" si="2"/>
        <v>0</v>
      </c>
      <c r="S35">
        <f t="shared" si="2"/>
        <v>0</v>
      </c>
      <c r="AB35">
        <f>AVERAGE(B35:S35)</f>
        <v>0.16666666666666666</v>
      </c>
      <c r="AC35" cm="1">
        <f t="array" ref="AC35">STDEV(B35:S35/SQRT(COUNT(B35:S35)))</f>
        <v>0.16666666666666669</v>
      </c>
    </row>
    <row r="36" spans="1:29" ht="12.75" customHeight="1">
      <c r="A36" t="s">
        <v>99</v>
      </c>
      <c r="B36">
        <f>SUM(B27:B31)</f>
        <v>68</v>
      </c>
      <c r="C36">
        <f t="shared" ref="C36:S36" si="3">SUM(C27:C31)</f>
        <v>52</v>
      </c>
      <c r="D36">
        <f t="shared" si="3"/>
        <v>44</v>
      </c>
      <c r="E36">
        <f t="shared" si="3"/>
        <v>46</v>
      </c>
      <c r="F36">
        <f t="shared" si="3"/>
        <v>0</v>
      </c>
      <c r="G36">
        <f t="shared" si="3"/>
        <v>37</v>
      </c>
      <c r="H36">
        <f t="shared" si="3"/>
        <v>1</v>
      </c>
      <c r="I36">
        <f t="shared" si="3"/>
        <v>31</v>
      </c>
      <c r="J36">
        <f t="shared" si="3"/>
        <v>7</v>
      </c>
      <c r="K36">
        <f t="shared" si="3"/>
        <v>0</v>
      </c>
      <c r="L36">
        <f t="shared" si="3"/>
        <v>23</v>
      </c>
      <c r="M36">
        <f t="shared" si="3"/>
        <v>24</v>
      </c>
      <c r="N36">
        <f t="shared" si="3"/>
        <v>0</v>
      </c>
      <c r="O36">
        <f t="shared" si="3"/>
        <v>28</v>
      </c>
      <c r="P36">
        <f t="shared" si="3"/>
        <v>0</v>
      </c>
      <c r="Q36">
        <f t="shared" si="3"/>
        <v>0</v>
      </c>
      <c r="R36">
        <f t="shared" si="3"/>
        <v>3</v>
      </c>
      <c r="S36">
        <f t="shared" si="3"/>
        <v>0</v>
      </c>
      <c r="AB36">
        <f>AVERAGE(B36:S36)</f>
        <v>20.222222222222221</v>
      </c>
      <c r="AC36" cm="1">
        <f t="array" ref="AC36">STDEV(B36:S36/SQRT(COUNT(B36:S36)))</f>
        <v>5.2071817899103117</v>
      </c>
    </row>
  </sheetData>
  <mergeCells count="7">
    <mergeCell ref="B1:S1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96F639FA-BF96-DD43-A342-9249666F2D55}">
          <x14:formula1>
            <xm:f>'/Users/dobsonmacbook2/Box/CCBER_Data/Campus_Lagoon/Vegetation_Monitoring/Lagoon Island and Campus Point/[Campus Point Campus Lagoon Monitoring 2016.xlsx]Species Names'!#REF!</xm:f>
          </x14:formula1>
          <xm:sqref>A5:A26</xm:sqref>
        </x14:dataValidation>
      </x14:dataValidations>
    </ext>
  </extLst>
</worksheet>
</file>

<file path=xl/worksheets/sheet2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2B2C7-AAA6-7A4E-9FC6-53ABAF198BE1}">
  <dimension ref="A1:AC36"/>
  <sheetViews>
    <sheetView topLeftCell="U4" workbookViewId="0">
      <selection activeCell="AC34" sqref="AC34"/>
    </sheetView>
  </sheetViews>
  <sheetFormatPr baseColWidth="10" defaultColWidth="15.1640625" defaultRowHeight="13"/>
  <cols>
    <col min="1" max="1" width="17" customWidth="1"/>
    <col min="2" max="27" width="7.5" customWidth="1"/>
  </cols>
  <sheetData>
    <row r="1" spans="1:27" ht="18" customHeight="1">
      <c r="A1" s="124" t="s">
        <v>253</v>
      </c>
      <c r="B1" s="212" t="s">
        <v>254</v>
      </c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126"/>
      <c r="U1" s="126"/>
      <c r="V1" s="126"/>
      <c r="W1" s="126"/>
      <c r="X1" s="126"/>
      <c r="Y1" s="126"/>
      <c r="Z1" s="126"/>
      <c r="AA1" s="126"/>
    </row>
    <row r="2" spans="1:27" ht="12.75" customHeight="1">
      <c r="A2" s="127"/>
      <c r="B2" s="214" t="s">
        <v>413</v>
      </c>
      <c r="C2" s="215"/>
      <c r="D2" s="216"/>
      <c r="E2" s="217" t="s">
        <v>392</v>
      </c>
      <c r="F2" s="215"/>
      <c r="G2" s="216"/>
      <c r="H2" s="218" t="s">
        <v>414</v>
      </c>
      <c r="I2" s="215"/>
      <c r="J2" s="216"/>
      <c r="K2" s="218" t="s">
        <v>415</v>
      </c>
      <c r="L2" s="215"/>
      <c r="M2" s="216"/>
      <c r="N2" s="219" t="s">
        <v>293</v>
      </c>
      <c r="O2" s="215"/>
      <c r="P2" s="216"/>
      <c r="Q2" s="219" t="s">
        <v>260</v>
      </c>
      <c r="R2" s="215"/>
      <c r="S2" s="216"/>
      <c r="T2" s="127"/>
      <c r="U2" s="127"/>
      <c r="V2" s="127"/>
      <c r="W2" s="127"/>
      <c r="X2" s="127"/>
      <c r="Y2" s="127"/>
      <c r="Z2" s="127"/>
      <c r="AA2" s="127"/>
    </row>
    <row r="3" spans="1:27" ht="12.75" customHeight="1">
      <c r="A3" s="128"/>
      <c r="B3" s="129"/>
      <c r="C3" s="129"/>
      <c r="D3" s="129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1"/>
      <c r="U3" s="131"/>
      <c r="V3" s="131"/>
      <c r="W3" s="131"/>
      <c r="X3" s="131"/>
      <c r="Y3" s="131"/>
      <c r="Z3" s="131"/>
      <c r="AA3" s="127"/>
    </row>
    <row r="4" spans="1:27" ht="12.75" customHeight="1">
      <c r="A4" s="132" t="s">
        <v>261</v>
      </c>
      <c r="B4" s="133">
        <v>0</v>
      </c>
      <c r="C4" s="134">
        <v>3</v>
      </c>
      <c r="D4" s="133">
        <v>6</v>
      </c>
      <c r="E4" s="134">
        <v>9</v>
      </c>
      <c r="F4" s="133">
        <v>12</v>
      </c>
      <c r="G4" s="134">
        <v>15</v>
      </c>
      <c r="H4" s="133">
        <v>18</v>
      </c>
      <c r="I4" s="134">
        <v>21</v>
      </c>
      <c r="J4" s="133">
        <v>24</v>
      </c>
      <c r="K4" s="134">
        <v>27</v>
      </c>
      <c r="L4" s="133">
        <v>30</v>
      </c>
      <c r="M4" s="134">
        <v>33</v>
      </c>
      <c r="N4" s="133">
        <v>36</v>
      </c>
      <c r="O4" s="134">
        <v>39</v>
      </c>
      <c r="P4" s="133">
        <v>42</v>
      </c>
      <c r="Q4" s="134">
        <v>45</v>
      </c>
      <c r="R4" s="133">
        <v>48</v>
      </c>
      <c r="S4" s="134">
        <v>51</v>
      </c>
      <c r="T4" s="133">
        <v>54</v>
      </c>
      <c r="U4" s="134">
        <v>57</v>
      </c>
      <c r="V4" s="133">
        <v>60</v>
      </c>
      <c r="W4" s="134">
        <v>63</v>
      </c>
      <c r="X4" s="133">
        <v>66</v>
      </c>
      <c r="Y4" s="134">
        <v>69</v>
      </c>
      <c r="Z4" s="133">
        <v>72</v>
      </c>
      <c r="AA4" s="133" t="s">
        <v>1</v>
      </c>
    </row>
    <row r="5" spans="1:27" ht="11.25" customHeight="1">
      <c r="A5" s="135" t="s">
        <v>23</v>
      </c>
      <c r="B5" s="136">
        <v>50</v>
      </c>
      <c r="C5" s="137">
        <v>45</v>
      </c>
      <c r="D5" s="136">
        <v>95</v>
      </c>
      <c r="E5" s="137">
        <v>100</v>
      </c>
      <c r="F5" s="136">
        <v>95</v>
      </c>
      <c r="G5" s="137">
        <v>75</v>
      </c>
      <c r="H5" s="136">
        <v>99</v>
      </c>
      <c r="I5" s="137">
        <v>95</v>
      </c>
      <c r="J5" s="136">
        <v>75</v>
      </c>
      <c r="K5" s="137">
        <v>97</v>
      </c>
      <c r="L5" s="136">
        <v>100</v>
      </c>
      <c r="M5" s="137">
        <v>90</v>
      </c>
      <c r="N5" s="136">
        <v>85</v>
      </c>
      <c r="O5" s="137">
        <v>80</v>
      </c>
      <c r="P5" s="136">
        <v>100</v>
      </c>
      <c r="Q5" s="137">
        <v>80</v>
      </c>
      <c r="R5" s="136">
        <v>50</v>
      </c>
      <c r="S5" s="137">
        <v>85</v>
      </c>
      <c r="T5" s="136">
        <v>40</v>
      </c>
      <c r="U5" s="137">
        <v>50</v>
      </c>
      <c r="V5" s="136">
        <v>90</v>
      </c>
      <c r="W5" s="137">
        <v>55</v>
      </c>
      <c r="X5" s="136">
        <v>60</v>
      </c>
      <c r="Y5" s="137">
        <v>80</v>
      </c>
      <c r="Z5" s="136"/>
      <c r="AA5" s="136"/>
    </row>
    <row r="6" spans="1:27" ht="12.75" customHeight="1">
      <c r="A6" s="141" t="s">
        <v>6</v>
      </c>
      <c r="B6" s="136">
        <v>5</v>
      </c>
      <c r="C6" s="139"/>
      <c r="D6" s="140"/>
      <c r="E6" s="139"/>
      <c r="F6" s="140"/>
      <c r="G6" s="139"/>
      <c r="H6" s="140"/>
      <c r="I6" s="139"/>
      <c r="J6" s="140">
        <v>6</v>
      </c>
      <c r="K6" s="139">
        <v>14</v>
      </c>
      <c r="L6" s="140"/>
      <c r="M6" s="139"/>
      <c r="N6" s="140"/>
      <c r="O6" s="139"/>
      <c r="P6" s="140"/>
      <c r="Q6" s="139"/>
      <c r="R6" s="140"/>
      <c r="S6" s="139"/>
      <c r="T6" s="140"/>
      <c r="U6" s="139">
        <v>2</v>
      </c>
      <c r="V6" s="140"/>
      <c r="W6" s="139">
        <v>3</v>
      </c>
      <c r="X6" s="140">
        <v>2</v>
      </c>
      <c r="Y6" s="139"/>
      <c r="Z6" s="140"/>
      <c r="AA6" s="136"/>
    </row>
    <row r="7" spans="1:27" ht="12.75" customHeight="1">
      <c r="A7" s="138" t="s">
        <v>9</v>
      </c>
      <c r="B7" s="136">
        <v>2</v>
      </c>
      <c r="C7" s="139">
        <v>12</v>
      </c>
      <c r="D7" s="140">
        <v>3</v>
      </c>
      <c r="E7" s="139"/>
      <c r="F7" s="140"/>
      <c r="G7" s="139"/>
      <c r="H7" s="140"/>
      <c r="I7" s="139"/>
      <c r="J7" s="140"/>
      <c r="K7" s="139"/>
      <c r="L7" s="140"/>
      <c r="M7" s="139"/>
      <c r="N7" s="140"/>
      <c r="O7" s="139"/>
      <c r="P7" s="140"/>
      <c r="Q7" s="139"/>
      <c r="R7" s="140"/>
      <c r="S7" s="139"/>
      <c r="T7" s="140"/>
      <c r="U7" s="139"/>
      <c r="V7" s="140"/>
      <c r="W7" s="139"/>
      <c r="X7" s="140"/>
      <c r="Y7" s="139"/>
      <c r="Z7" s="140"/>
      <c r="AA7" s="136"/>
    </row>
    <row r="8" spans="1:27" ht="12.75" customHeight="1">
      <c r="A8" s="138" t="s">
        <v>416</v>
      </c>
      <c r="B8" s="136">
        <v>2</v>
      </c>
      <c r="C8" s="139"/>
      <c r="D8" s="140"/>
      <c r="E8" s="139"/>
      <c r="F8" s="140"/>
      <c r="G8" s="139"/>
      <c r="H8" s="140"/>
      <c r="I8" s="139"/>
      <c r="J8" s="140"/>
      <c r="K8" s="139"/>
      <c r="L8" s="140"/>
      <c r="M8" s="139"/>
      <c r="N8" s="140"/>
      <c r="O8" s="139"/>
      <c r="P8" s="140"/>
      <c r="Q8" s="139"/>
      <c r="R8" s="140"/>
      <c r="S8" s="139"/>
      <c r="T8" s="140"/>
      <c r="U8" s="139"/>
      <c r="V8" s="140"/>
      <c r="W8" s="139"/>
      <c r="X8" s="140"/>
      <c r="Y8" s="139"/>
      <c r="Z8" s="140"/>
      <c r="AA8" s="136"/>
    </row>
    <row r="9" spans="1:27" ht="12.75" customHeight="1">
      <c r="A9" s="138" t="s">
        <v>12</v>
      </c>
      <c r="B9" s="136"/>
      <c r="C9" s="139"/>
      <c r="D9" s="140"/>
      <c r="E9" s="139"/>
      <c r="F9" s="140"/>
      <c r="G9" s="139"/>
      <c r="H9" s="140">
        <v>3</v>
      </c>
      <c r="I9" s="139"/>
      <c r="J9" s="140"/>
      <c r="K9" s="139"/>
      <c r="L9" s="140"/>
      <c r="M9" s="139"/>
      <c r="N9" s="140"/>
      <c r="O9" s="139"/>
      <c r="P9" s="140"/>
      <c r="Q9" s="139"/>
      <c r="R9" s="140"/>
      <c r="S9" s="139"/>
      <c r="T9" s="140"/>
      <c r="U9" s="139"/>
      <c r="V9" s="140"/>
      <c r="W9" s="139"/>
      <c r="X9" s="140"/>
      <c r="Y9" s="139"/>
      <c r="Z9" s="140"/>
      <c r="AA9" s="136"/>
    </row>
    <row r="10" spans="1:27" ht="12.75" customHeight="1">
      <c r="A10" s="138" t="s">
        <v>5</v>
      </c>
      <c r="B10" s="136"/>
      <c r="C10" s="139"/>
      <c r="D10" s="140"/>
      <c r="E10" s="139"/>
      <c r="F10" s="140"/>
      <c r="G10" s="139"/>
      <c r="H10" s="140"/>
      <c r="I10" s="139">
        <v>4</v>
      </c>
      <c r="J10" s="140"/>
      <c r="K10" s="139"/>
      <c r="L10" s="140"/>
      <c r="M10" s="139"/>
      <c r="N10" s="140"/>
      <c r="O10" s="139"/>
      <c r="P10" s="140"/>
      <c r="Q10" s="139"/>
      <c r="R10" s="140"/>
      <c r="S10" s="139"/>
      <c r="T10" s="140"/>
      <c r="U10" s="139"/>
      <c r="V10" s="140"/>
      <c r="W10" s="139"/>
      <c r="X10" s="140"/>
      <c r="Y10" s="139"/>
      <c r="Z10" s="140"/>
      <c r="AA10" s="136"/>
    </row>
    <row r="11" spans="1:27" ht="12.75" customHeight="1">
      <c r="A11" s="141" t="s">
        <v>265</v>
      </c>
      <c r="B11" s="140"/>
      <c r="C11" s="139"/>
      <c r="D11" s="140"/>
      <c r="E11" s="139"/>
      <c r="F11" s="140"/>
      <c r="G11" s="139"/>
      <c r="H11" s="140"/>
      <c r="I11" s="139"/>
      <c r="J11" s="140">
        <v>3</v>
      </c>
      <c r="K11" s="139"/>
      <c r="L11" s="140"/>
      <c r="M11" s="139"/>
      <c r="N11" s="140"/>
      <c r="O11" s="139"/>
      <c r="P11" s="140"/>
      <c r="Q11" s="139"/>
      <c r="R11" s="140"/>
      <c r="S11" s="139"/>
      <c r="T11" s="140"/>
      <c r="U11" s="139"/>
      <c r="V11" s="140"/>
      <c r="W11" s="139"/>
      <c r="X11" s="140"/>
      <c r="Y11" s="139"/>
      <c r="Z11" s="140"/>
      <c r="AA11" s="136"/>
    </row>
    <row r="12" spans="1:27" ht="12.75" customHeight="1">
      <c r="A12" s="138" t="s">
        <v>206</v>
      </c>
      <c r="B12" s="140"/>
      <c r="C12" s="139"/>
      <c r="D12" s="140"/>
      <c r="E12" s="139"/>
      <c r="F12" s="140"/>
      <c r="G12" s="139"/>
      <c r="H12" s="140"/>
      <c r="I12" s="139"/>
      <c r="J12" s="140"/>
      <c r="K12" s="139"/>
      <c r="L12" s="140"/>
      <c r="M12" s="139"/>
      <c r="N12" s="140"/>
      <c r="O12" s="139"/>
      <c r="P12" s="140"/>
      <c r="Q12" s="139"/>
      <c r="R12" s="140"/>
      <c r="S12" s="139"/>
      <c r="T12" s="140"/>
      <c r="U12" s="139"/>
      <c r="V12" s="140"/>
      <c r="W12" s="139"/>
      <c r="X12" s="140"/>
      <c r="Y12" s="139"/>
      <c r="Z12" s="140"/>
      <c r="AA12" s="136"/>
    </row>
    <row r="13" spans="1:27" ht="12.75" customHeight="1">
      <c r="A13" s="141" t="s">
        <v>417</v>
      </c>
      <c r="B13" s="140"/>
      <c r="C13" s="139"/>
      <c r="D13" s="140"/>
      <c r="E13" s="139"/>
      <c r="F13" s="140"/>
      <c r="G13" s="139"/>
      <c r="H13" s="140"/>
      <c r="I13" s="139"/>
      <c r="J13" s="140"/>
      <c r="K13" s="139"/>
      <c r="L13" s="140"/>
      <c r="M13" s="139"/>
      <c r="N13" s="140"/>
      <c r="O13" s="139"/>
      <c r="P13" s="140"/>
      <c r="Q13" s="139"/>
      <c r="R13" s="140"/>
      <c r="S13" s="139"/>
      <c r="T13" s="140"/>
      <c r="U13" s="139"/>
      <c r="V13" s="140"/>
      <c r="W13" s="139">
        <v>10</v>
      </c>
      <c r="X13" s="140"/>
      <c r="Y13" s="139"/>
      <c r="Z13" s="140"/>
      <c r="AA13" s="136"/>
    </row>
    <row r="14" spans="1:27" ht="12.75" customHeight="1">
      <c r="A14" s="141" t="s">
        <v>262</v>
      </c>
      <c r="B14" s="140"/>
      <c r="C14" s="139"/>
      <c r="D14" s="140"/>
      <c r="E14" s="139"/>
      <c r="F14" s="140"/>
      <c r="G14" s="139"/>
      <c r="H14" s="140"/>
      <c r="I14" s="139"/>
      <c r="J14" s="140"/>
      <c r="K14" s="139"/>
      <c r="L14" s="140"/>
      <c r="M14" s="139"/>
      <c r="N14" s="140"/>
      <c r="O14" s="139"/>
      <c r="P14" s="140"/>
      <c r="Q14" s="139"/>
      <c r="R14" s="140"/>
      <c r="S14" s="139"/>
      <c r="T14" s="140"/>
      <c r="U14" s="139"/>
      <c r="V14" s="140"/>
      <c r="W14" s="139">
        <v>1</v>
      </c>
      <c r="X14" s="140"/>
      <c r="Y14" s="139"/>
      <c r="Z14" s="140"/>
      <c r="AA14" s="136"/>
    </row>
    <row r="15" spans="1:27" ht="12.75" customHeight="1">
      <c r="A15" s="141" t="s">
        <v>418</v>
      </c>
      <c r="B15" s="140"/>
      <c r="C15" s="139"/>
      <c r="D15" s="140"/>
      <c r="E15" s="139"/>
      <c r="F15" s="140"/>
      <c r="G15" s="139"/>
      <c r="H15" s="140"/>
      <c r="I15" s="139"/>
      <c r="J15" s="140"/>
      <c r="K15" s="139"/>
      <c r="L15" s="140"/>
      <c r="M15" s="139"/>
      <c r="N15" s="140"/>
      <c r="O15" s="139"/>
      <c r="P15" s="140"/>
      <c r="Q15" s="139"/>
      <c r="R15" s="140"/>
      <c r="S15" s="139"/>
      <c r="T15" s="140"/>
      <c r="U15" s="139"/>
      <c r="V15" s="140"/>
      <c r="W15" s="139">
        <v>1</v>
      </c>
      <c r="X15" s="140"/>
      <c r="Y15" s="139"/>
      <c r="Z15" s="140"/>
      <c r="AA15" s="136"/>
    </row>
    <row r="16" spans="1:27" ht="12.75" customHeight="1">
      <c r="A16" s="141" t="s">
        <v>20</v>
      </c>
      <c r="B16" s="140"/>
      <c r="C16" s="139"/>
      <c r="D16" s="140"/>
      <c r="E16" s="139"/>
      <c r="F16" s="140"/>
      <c r="G16" s="139"/>
      <c r="H16" s="140"/>
      <c r="I16" s="139"/>
      <c r="J16" s="140"/>
      <c r="K16" s="139"/>
      <c r="L16" s="140"/>
      <c r="M16" s="139"/>
      <c r="N16" s="140"/>
      <c r="O16" s="139"/>
      <c r="P16" s="140"/>
      <c r="Q16" s="139"/>
      <c r="R16" s="140"/>
      <c r="S16" s="139"/>
      <c r="T16" s="140"/>
      <c r="U16" s="139"/>
      <c r="V16" s="140"/>
      <c r="W16" s="139"/>
      <c r="X16" s="140">
        <v>3</v>
      </c>
      <c r="Y16" s="139"/>
      <c r="Z16" s="140"/>
      <c r="AA16" s="136"/>
    </row>
    <row r="17" spans="1:29" ht="12.75" customHeight="1">
      <c r="A17" s="138" t="s">
        <v>267</v>
      </c>
      <c r="B17" s="140"/>
      <c r="C17" s="139"/>
      <c r="D17" s="140"/>
      <c r="E17" s="139"/>
      <c r="F17" s="140"/>
      <c r="G17" s="139"/>
      <c r="H17" s="140"/>
      <c r="I17" s="139"/>
      <c r="J17" s="140"/>
      <c r="K17" s="139"/>
      <c r="L17" s="140"/>
      <c r="M17" s="139"/>
      <c r="N17" s="140"/>
      <c r="O17" s="139"/>
      <c r="P17" s="140"/>
      <c r="Q17" s="139"/>
      <c r="R17" s="140"/>
      <c r="S17" s="139"/>
      <c r="T17" s="140"/>
      <c r="U17" s="139"/>
      <c r="V17" s="140"/>
      <c r="W17" s="139"/>
      <c r="X17" s="140">
        <v>2</v>
      </c>
      <c r="Y17" s="139"/>
      <c r="Z17" s="140"/>
      <c r="AA17" s="136"/>
    </row>
    <row r="18" spans="1:29" ht="12.75" customHeight="1">
      <c r="A18" s="138"/>
      <c r="B18" s="140"/>
      <c r="C18" s="139"/>
      <c r="D18" s="140"/>
      <c r="E18" s="139"/>
      <c r="F18" s="140"/>
      <c r="G18" s="139"/>
      <c r="H18" s="140"/>
      <c r="I18" s="139"/>
      <c r="J18" s="140"/>
      <c r="K18" s="139"/>
      <c r="L18" s="140"/>
      <c r="M18" s="139"/>
      <c r="N18" s="140"/>
      <c r="O18" s="139"/>
      <c r="P18" s="140"/>
      <c r="Q18" s="139"/>
      <c r="R18" s="140"/>
      <c r="S18" s="139"/>
      <c r="T18" s="140"/>
      <c r="U18" s="139"/>
      <c r="V18" s="140"/>
      <c r="W18" s="139"/>
      <c r="X18" s="140"/>
      <c r="Y18" s="139"/>
      <c r="Z18" s="140"/>
      <c r="AA18" s="136"/>
    </row>
    <row r="19" spans="1:29" ht="12.75" customHeight="1">
      <c r="A19" s="138"/>
      <c r="B19" s="140"/>
      <c r="C19" s="139"/>
      <c r="D19" s="140"/>
      <c r="E19" s="139"/>
      <c r="F19" s="140"/>
      <c r="G19" s="139"/>
      <c r="H19" s="140"/>
      <c r="I19" s="139"/>
      <c r="J19" s="140"/>
      <c r="K19" s="139"/>
      <c r="L19" s="140"/>
      <c r="M19" s="139"/>
      <c r="N19" s="140"/>
      <c r="O19" s="139"/>
      <c r="P19" s="140"/>
      <c r="Q19" s="139"/>
      <c r="R19" s="140"/>
      <c r="S19" s="139"/>
      <c r="T19" s="140"/>
      <c r="U19" s="139"/>
      <c r="V19" s="140"/>
      <c r="W19" s="139"/>
      <c r="X19" s="140"/>
      <c r="Y19" s="139"/>
      <c r="Z19" s="140"/>
      <c r="AA19" s="136"/>
    </row>
    <row r="20" spans="1:29" ht="12.75" customHeight="1">
      <c r="A20" s="141"/>
      <c r="B20" s="140"/>
      <c r="C20" s="139"/>
      <c r="D20" s="140"/>
      <c r="E20" s="139"/>
      <c r="F20" s="140"/>
      <c r="G20" s="139"/>
      <c r="H20" s="140"/>
      <c r="I20" s="139"/>
      <c r="J20" s="140"/>
      <c r="K20" s="139"/>
      <c r="L20" s="140"/>
      <c r="M20" s="139"/>
      <c r="N20" s="140"/>
      <c r="O20" s="139"/>
      <c r="P20" s="140"/>
      <c r="Q20" s="139"/>
      <c r="R20" s="140"/>
      <c r="S20" s="139"/>
      <c r="T20" s="140"/>
      <c r="U20" s="139"/>
      <c r="V20" s="140"/>
      <c r="W20" s="139"/>
      <c r="X20" s="140"/>
      <c r="Y20" s="139"/>
      <c r="Z20" s="140"/>
      <c r="AA20" s="136"/>
    </row>
    <row r="21" spans="1:29" ht="12.75" customHeight="1">
      <c r="A21" s="138"/>
      <c r="B21" s="140"/>
      <c r="C21" s="139"/>
      <c r="D21" s="140"/>
      <c r="E21" s="139"/>
      <c r="F21" s="140"/>
      <c r="G21" s="139"/>
      <c r="H21" s="140"/>
      <c r="I21" s="139"/>
      <c r="J21" s="140"/>
      <c r="K21" s="139"/>
      <c r="L21" s="140"/>
      <c r="M21" s="139"/>
      <c r="N21" s="140"/>
      <c r="O21" s="139"/>
      <c r="P21" s="140"/>
      <c r="Q21" s="139"/>
      <c r="R21" s="140"/>
      <c r="S21" s="139"/>
      <c r="T21" s="140"/>
      <c r="U21" s="139"/>
      <c r="V21" s="140"/>
      <c r="W21" s="139"/>
      <c r="X21" s="140"/>
      <c r="Y21" s="139"/>
      <c r="Z21" s="140"/>
      <c r="AA21" s="136"/>
    </row>
    <row r="22" spans="1:29" ht="12.75" customHeight="1">
      <c r="A22" s="138"/>
      <c r="B22" s="140"/>
      <c r="C22" s="139"/>
      <c r="D22" s="140"/>
      <c r="E22" s="139"/>
      <c r="F22" s="140"/>
      <c r="G22" s="139"/>
      <c r="H22" s="140"/>
      <c r="I22" s="139"/>
      <c r="J22" s="140"/>
      <c r="K22" s="139"/>
      <c r="L22" s="140"/>
      <c r="M22" s="139"/>
      <c r="N22" s="140"/>
      <c r="O22" s="139"/>
      <c r="P22" s="140"/>
      <c r="Q22" s="139"/>
      <c r="R22" s="140"/>
      <c r="S22" s="139"/>
      <c r="T22" s="140"/>
      <c r="U22" s="139"/>
      <c r="V22" s="140"/>
      <c r="W22" s="139"/>
      <c r="X22" s="140"/>
      <c r="Y22" s="139"/>
      <c r="Z22" s="140"/>
      <c r="AA22" s="136"/>
    </row>
    <row r="23" spans="1:29" ht="12.75" customHeight="1">
      <c r="A23" s="141"/>
      <c r="B23" s="140"/>
      <c r="C23" s="139"/>
      <c r="D23" s="140"/>
      <c r="E23" s="139"/>
      <c r="F23" s="140"/>
      <c r="G23" s="139"/>
      <c r="H23" s="140"/>
      <c r="I23" s="139"/>
      <c r="J23" s="140"/>
      <c r="K23" s="139"/>
      <c r="L23" s="140"/>
      <c r="M23" s="139"/>
      <c r="N23" s="140"/>
      <c r="O23" s="139"/>
      <c r="P23" s="140"/>
      <c r="Q23" s="139"/>
      <c r="R23" s="140"/>
      <c r="S23" s="139"/>
      <c r="T23" s="140"/>
      <c r="U23" s="139"/>
      <c r="V23" s="140"/>
      <c r="W23" s="139"/>
      <c r="X23" s="140"/>
      <c r="Y23" s="139"/>
      <c r="Z23" s="140"/>
      <c r="AA23" s="136"/>
    </row>
    <row r="24" spans="1:29" ht="12.75" customHeight="1">
      <c r="A24" s="138"/>
      <c r="B24" s="140"/>
      <c r="C24" s="139"/>
      <c r="D24" s="140"/>
      <c r="E24" s="139"/>
      <c r="F24" s="140"/>
      <c r="G24" s="139"/>
      <c r="H24" s="140"/>
      <c r="I24" s="139"/>
      <c r="J24" s="140"/>
      <c r="K24" s="139"/>
      <c r="L24" s="140"/>
      <c r="M24" s="139"/>
      <c r="N24" s="140"/>
      <c r="O24" s="139"/>
      <c r="P24" s="140"/>
      <c r="Q24" s="139"/>
      <c r="R24" s="140"/>
      <c r="S24" s="139"/>
      <c r="T24" s="140"/>
      <c r="U24" s="139"/>
      <c r="V24" s="140"/>
      <c r="W24" s="139"/>
      <c r="X24" s="140"/>
      <c r="Y24" s="139"/>
      <c r="Z24" s="140"/>
      <c r="AA24" s="136"/>
    </row>
    <row r="25" spans="1:29" ht="12.75" customHeight="1">
      <c r="A25" s="138"/>
      <c r="B25" s="140"/>
      <c r="C25" s="139"/>
      <c r="D25" s="140"/>
      <c r="E25" s="139"/>
      <c r="F25" s="140"/>
      <c r="G25" s="139"/>
      <c r="H25" s="140"/>
      <c r="I25" s="139"/>
      <c r="J25" s="140"/>
      <c r="K25" s="139"/>
      <c r="L25" s="140"/>
      <c r="M25" s="139"/>
      <c r="N25" s="140"/>
      <c r="O25" s="139"/>
      <c r="P25" s="140"/>
      <c r="Q25" s="139"/>
      <c r="R25" s="140"/>
      <c r="S25" s="139"/>
      <c r="T25" s="140"/>
      <c r="U25" s="139"/>
      <c r="V25" s="140"/>
      <c r="W25" s="139"/>
      <c r="X25" s="140"/>
      <c r="Y25" s="139"/>
      <c r="Z25" s="140"/>
      <c r="AA25" s="136"/>
    </row>
    <row r="26" spans="1:29" ht="12.75" customHeight="1">
      <c r="A26" s="138"/>
      <c r="B26" s="140"/>
      <c r="C26" s="139"/>
      <c r="D26" s="140"/>
      <c r="E26" s="139"/>
      <c r="F26" s="140"/>
      <c r="G26" s="139"/>
      <c r="H26" s="140"/>
      <c r="I26" s="139"/>
      <c r="J26" s="140"/>
      <c r="K26" s="139"/>
      <c r="L26" s="140"/>
      <c r="M26" s="139"/>
      <c r="N26" s="140"/>
      <c r="O26" s="139"/>
      <c r="P26" s="140"/>
      <c r="Q26" s="139"/>
      <c r="R26" s="140"/>
      <c r="S26" s="139"/>
      <c r="T26" s="140"/>
      <c r="U26" s="139"/>
      <c r="V26" s="140"/>
      <c r="W26" s="139"/>
      <c r="X26" s="140"/>
      <c r="Y26" s="139"/>
      <c r="Z26" s="140"/>
      <c r="AA26" s="136"/>
    </row>
    <row r="27" spans="1:29" ht="12.75" customHeight="1">
      <c r="A27" s="140" t="s">
        <v>90</v>
      </c>
      <c r="B27" s="140"/>
      <c r="C27" s="139"/>
      <c r="D27" s="140"/>
      <c r="E27" s="139"/>
      <c r="F27" s="140"/>
      <c r="G27" s="139"/>
      <c r="H27" s="140"/>
      <c r="I27" s="139"/>
      <c r="J27" s="140">
        <v>10</v>
      </c>
      <c r="K27" s="139">
        <v>3</v>
      </c>
      <c r="L27" s="140"/>
      <c r="M27" s="139"/>
      <c r="N27" s="140"/>
      <c r="O27" s="139"/>
      <c r="P27" s="140"/>
      <c r="Q27" s="139"/>
      <c r="R27" s="140"/>
      <c r="S27" s="139"/>
      <c r="T27" s="140"/>
      <c r="U27" s="139"/>
      <c r="V27" s="140"/>
      <c r="W27" s="139"/>
      <c r="X27" s="140"/>
      <c r="Y27" s="139"/>
      <c r="Z27" s="140"/>
      <c r="AA27" s="136"/>
    </row>
    <row r="28" spans="1:29" ht="12.75" customHeight="1">
      <c r="A28" s="140" t="s">
        <v>67</v>
      </c>
      <c r="B28" s="140"/>
      <c r="C28" s="139"/>
      <c r="D28" s="140"/>
      <c r="E28" s="139"/>
      <c r="F28" s="140"/>
      <c r="G28" s="139"/>
      <c r="H28" s="140"/>
      <c r="I28" s="139"/>
      <c r="J28" s="140"/>
      <c r="K28" s="139"/>
      <c r="L28" s="140"/>
      <c r="M28" s="139"/>
      <c r="N28" s="140"/>
      <c r="O28" s="139"/>
      <c r="P28" s="140"/>
      <c r="Q28" s="139"/>
      <c r="R28" s="140"/>
      <c r="S28" s="139"/>
      <c r="T28" s="140"/>
      <c r="U28" s="139"/>
      <c r="V28" s="140"/>
      <c r="W28" s="139"/>
      <c r="X28" s="140"/>
      <c r="Y28" s="139"/>
      <c r="Z28" s="140"/>
      <c r="AA28" s="136"/>
    </row>
    <row r="29" spans="1:29" ht="12.75" customHeight="1">
      <c r="A29" s="140" t="s">
        <v>50</v>
      </c>
      <c r="B29" s="140"/>
      <c r="C29" s="139"/>
      <c r="D29" s="140"/>
      <c r="E29" s="139"/>
      <c r="F29" s="140"/>
      <c r="G29" s="139"/>
      <c r="H29" s="140"/>
      <c r="I29" s="139"/>
      <c r="J29" s="140"/>
      <c r="K29" s="139"/>
      <c r="L29" s="140"/>
      <c r="M29" s="139"/>
      <c r="N29" s="140"/>
      <c r="O29" s="139"/>
      <c r="P29" s="140"/>
      <c r="Q29" s="139"/>
      <c r="R29" s="140"/>
      <c r="S29" s="139"/>
      <c r="T29" s="140"/>
      <c r="U29" s="139"/>
      <c r="V29" s="140"/>
      <c r="W29" s="139"/>
      <c r="X29" s="140"/>
      <c r="Y29" s="139"/>
      <c r="Z29" s="140"/>
      <c r="AA29" s="136"/>
    </row>
    <row r="30" spans="1:29" ht="12.75" customHeight="1">
      <c r="A30" s="140" t="s">
        <v>270</v>
      </c>
      <c r="B30" s="140"/>
      <c r="C30" s="139"/>
      <c r="D30" s="140"/>
      <c r="E30" s="139"/>
      <c r="F30" s="140"/>
      <c r="G30" s="139"/>
      <c r="H30" s="140"/>
      <c r="I30" s="139"/>
      <c r="J30" s="140">
        <v>15</v>
      </c>
      <c r="K30" s="139"/>
      <c r="L30" s="140"/>
      <c r="M30" s="139"/>
      <c r="N30" s="140"/>
      <c r="O30" s="139"/>
      <c r="P30" s="140"/>
      <c r="Q30" s="139"/>
      <c r="R30" s="140"/>
      <c r="S30" s="139"/>
      <c r="T30" s="140"/>
      <c r="U30" s="139"/>
      <c r="V30" s="140"/>
      <c r="W30" s="139"/>
      <c r="X30" s="140"/>
      <c r="Y30" s="139"/>
      <c r="Z30" s="140"/>
      <c r="AA30" s="136"/>
    </row>
    <row r="31" spans="1:29" ht="12.75" customHeight="1">
      <c r="A31" s="142" t="s">
        <v>49</v>
      </c>
      <c r="B31" s="140">
        <v>50</v>
      </c>
      <c r="C31" s="139">
        <v>55</v>
      </c>
      <c r="D31" s="140">
        <v>5</v>
      </c>
      <c r="E31" s="139"/>
      <c r="F31" s="140">
        <v>5</v>
      </c>
      <c r="G31" s="139">
        <v>25</v>
      </c>
      <c r="H31" s="140">
        <v>1</v>
      </c>
      <c r="I31" s="139">
        <v>5</v>
      </c>
      <c r="J31" s="140"/>
      <c r="K31" s="139"/>
      <c r="L31" s="140"/>
      <c r="M31" s="139">
        <v>10</v>
      </c>
      <c r="N31" s="140">
        <v>15</v>
      </c>
      <c r="O31" s="139">
        <v>20</v>
      </c>
      <c r="P31" s="140"/>
      <c r="Q31" s="139">
        <v>20</v>
      </c>
      <c r="R31" s="140">
        <v>50</v>
      </c>
      <c r="S31" s="139">
        <v>15</v>
      </c>
      <c r="T31" s="140">
        <v>60</v>
      </c>
      <c r="U31" s="139">
        <v>50</v>
      </c>
      <c r="V31" s="140">
        <v>10</v>
      </c>
      <c r="W31" s="139">
        <v>40</v>
      </c>
      <c r="X31" s="140">
        <v>40</v>
      </c>
      <c r="Y31" s="139">
        <v>20</v>
      </c>
      <c r="Z31" s="140"/>
      <c r="AA31" s="136"/>
    </row>
    <row r="32" spans="1:29" ht="12.75" customHeight="1">
      <c r="A32" s="143"/>
      <c r="B32" s="143"/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  <c r="AA32" s="143"/>
      <c r="AB32" s="144" t="s">
        <v>419</v>
      </c>
      <c r="AC32" s="144" t="s">
        <v>420</v>
      </c>
    </row>
    <row r="33" spans="1:29" ht="12.75" customHeight="1">
      <c r="A33" t="s">
        <v>96</v>
      </c>
      <c r="B33">
        <f>SUM(B5:B17)</f>
        <v>59</v>
      </c>
      <c r="C33">
        <f t="shared" ref="C33:Y33" si="0">SUM(C5:C17)</f>
        <v>57</v>
      </c>
      <c r="D33">
        <f t="shared" si="0"/>
        <v>98</v>
      </c>
      <c r="E33">
        <f t="shared" si="0"/>
        <v>100</v>
      </c>
      <c r="F33">
        <f t="shared" si="0"/>
        <v>95</v>
      </c>
      <c r="G33">
        <f t="shared" si="0"/>
        <v>75</v>
      </c>
      <c r="H33">
        <f t="shared" si="0"/>
        <v>102</v>
      </c>
      <c r="I33">
        <f t="shared" si="0"/>
        <v>99</v>
      </c>
      <c r="J33">
        <f t="shared" si="0"/>
        <v>84</v>
      </c>
      <c r="K33">
        <f t="shared" si="0"/>
        <v>111</v>
      </c>
      <c r="L33">
        <f t="shared" si="0"/>
        <v>100</v>
      </c>
      <c r="M33">
        <f t="shared" si="0"/>
        <v>90</v>
      </c>
      <c r="N33">
        <f t="shared" si="0"/>
        <v>85</v>
      </c>
      <c r="O33">
        <f t="shared" si="0"/>
        <v>80</v>
      </c>
      <c r="P33">
        <f t="shared" si="0"/>
        <v>100</v>
      </c>
      <c r="Q33">
        <f t="shared" si="0"/>
        <v>80</v>
      </c>
      <c r="R33">
        <f t="shared" si="0"/>
        <v>50</v>
      </c>
      <c r="S33">
        <f t="shared" si="0"/>
        <v>85</v>
      </c>
      <c r="T33">
        <f t="shared" si="0"/>
        <v>40</v>
      </c>
      <c r="U33">
        <f t="shared" si="0"/>
        <v>52</v>
      </c>
      <c r="V33">
        <f t="shared" si="0"/>
        <v>90</v>
      </c>
      <c r="W33">
        <f t="shared" si="0"/>
        <v>70</v>
      </c>
      <c r="X33">
        <f t="shared" si="0"/>
        <v>67</v>
      </c>
      <c r="Y33">
        <f t="shared" si="0"/>
        <v>80</v>
      </c>
      <c r="AB33">
        <f>AVERAGE(B33:Y33)</f>
        <v>81.208333333333329</v>
      </c>
      <c r="AC33" cm="1">
        <f t="array" ref="AC33">STDEV(B33:Y33/SQRT(COUNT(B33:Y33)))</f>
        <v>3.8855824021457539</v>
      </c>
    </row>
    <row r="34" spans="1:29" ht="12.75" customHeight="1">
      <c r="A34" t="s">
        <v>97</v>
      </c>
      <c r="B34">
        <f>SUM(B7:B10,B12,B17)</f>
        <v>4</v>
      </c>
      <c r="C34">
        <f t="shared" ref="C34:Y34" si="1">SUM(C7:C10,C12,C17)</f>
        <v>12</v>
      </c>
      <c r="D34">
        <f t="shared" si="1"/>
        <v>3</v>
      </c>
      <c r="E34">
        <f t="shared" si="1"/>
        <v>0</v>
      </c>
      <c r="F34">
        <f t="shared" si="1"/>
        <v>0</v>
      </c>
      <c r="G34">
        <f t="shared" si="1"/>
        <v>0</v>
      </c>
      <c r="H34">
        <f t="shared" si="1"/>
        <v>3</v>
      </c>
      <c r="I34">
        <f t="shared" si="1"/>
        <v>4</v>
      </c>
      <c r="J34">
        <f t="shared" si="1"/>
        <v>0</v>
      </c>
      <c r="K34">
        <f t="shared" si="1"/>
        <v>0</v>
      </c>
      <c r="L34">
        <f t="shared" si="1"/>
        <v>0</v>
      </c>
      <c r="M34">
        <f t="shared" si="1"/>
        <v>0</v>
      </c>
      <c r="N34">
        <f t="shared" si="1"/>
        <v>0</v>
      </c>
      <c r="O34">
        <f t="shared" si="1"/>
        <v>0</v>
      </c>
      <c r="P34">
        <f t="shared" si="1"/>
        <v>0</v>
      </c>
      <c r="Q34">
        <f t="shared" si="1"/>
        <v>0</v>
      </c>
      <c r="R34">
        <f t="shared" si="1"/>
        <v>0</v>
      </c>
      <c r="S34">
        <f t="shared" si="1"/>
        <v>0</v>
      </c>
      <c r="T34">
        <f t="shared" si="1"/>
        <v>0</v>
      </c>
      <c r="U34">
        <f t="shared" si="1"/>
        <v>0</v>
      </c>
      <c r="V34">
        <f t="shared" si="1"/>
        <v>0</v>
      </c>
      <c r="W34">
        <f t="shared" si="1"/>
        <v>0</v>
      </c>
      <c r="X34">
        <f t="shared" si="1"/>
        <v>2</v>
      </c>
      <c r="Y34">
        <f t="shared" si="1"/>
        <v>0</v>
      </c>
      <c r="AB34">
        <f>AVERAGE(B34:Y34)</f>
        <v>1.1666666666666667</v>
      </c>
      <c r="AC34" cm="1">
        <f t="array" ref="AC34">STDEV(B34:Y34/SQRT(COUNT(B34:Y34)))</f>
        <v>0.54728137937678856</v>
      </c>
    </row>
    <row r="35" spans="1:29" ht="12.75" customHeight="1">
      <c r="A35" t="s">
        <v>98</v>
      </c>
      <c r="B35">
        <f>SUM(B5,B6,B11,B13:B16)</f>
        <v>55</v>
      </c>
      <c r="C35">
        <f t="shared" ref="C35:Y35" si="2">SUM(C5,C6,C11,C13:C16)</f>
        <v>45</v>
      </c>
      <c r="D35">
        <f t="shared" si="2"/>
        <v>95</v>
      </c>
      <c r="E35">
        <f t="shared" si="2"/>
        <v>100</v>
      </c>
      <c r="F35">
        <f t="shared" si="2"/>
        <v>95</v>
      </c>
      <c r="G35">
        <f t="shared" si="2"/>
        <v>75</v>
      </c>
      <c r="H35">
        <f t="shared" si="2"/>
        <v>99</v>
      </c>
      <c r="I35">
        <f t="shared" si="2"/>
        <v>95</v>
      </c>
      <c r="J35">
        <f t="shared" si="2"/>
        <v>84</v>
      </c>
      <c r="K35">
        <f t="shared" si="2"/>
        <v>111</v>
      </c>
      <c r="L35">
        <f t="shared" si="2"/>
        <v>100</v>
      </c>
      <c r="M35">
        <f t="shared" si="2"/>
        <v>90</v>
      </c>
      <c r="N35">
        <f t="shared" si="2"/>
        <v>85</v>
      </c>
      <c r="O35">
        <f t="shared" si="2"/>
        <v>80</v>
      </c>
      <c r="P35">
        <f t="shared" si="2"/>
        <v>100</v>
      </c>
      <c r="Q35">
        <f t="shared" si="2"/>
        <v>80</v>
      </c>
      <c r="R35">
        <f t="shared" si="2"/>
        <v>50</v>
      </c>
      <c r="S35">
        <f t="shared" si="2"/>
        <v>85</v>
      </c>
      <c r="T35">
        <f t="shared" si="2"/>
        <v>40</v>
      </c>
      <c r="U35">
        <f t="shared" si="2"/>
        <v>52</v>
      </c>
      <c r="V35">
        <f t="shared" si="2"/>
        <v>90</v>
      </c>
      <c r="W35">
        <f t="shared" si="2"/>
        <v>70</v>
      </c>
      <c r="X35">
        <f t="shared" si="2"/>
        <v>65</v>
      </c>
      <c r="Y35">
        <f t="shared" si="2"/>
        <v>80</v>
      </c>
      <c r="AB35">
        <f>AVERAGE(B35:Y35)</f>
        <v>80.041666666666671</v>
      </c>
      <c r="AC35" cm="1">
        <f t="array" ref="AC35">STDEV(B35:Y35/SQRT(COUNT(B35:Y35)))</f>
        <v>4.0259480684978621</v>
      </c>
    </row>
    <row r="36" spans="1:29" ht="12.75" customHeight="1">
      <c r="A36" t="s">
        <v>99</v>
      </c>
      <c r="B36">
        <f>SUM(B27:B31)</f>
        <v>50</v>
      </c>
      <c r="C36">
        <f t="shared" ref="C36:Y36" si="3">SUM(C27:C31)</f>
        <v>55</v>
      </c>
      <c r="D36">
        <f t="shared" si="3"/>
        <v>5</v>
      </c>
      <c r="E36">
        <f t="shared" si="3"/>
        <v>0</v>
      </c>
      <c r="F36">
        <f t="shared" si="3"/>
        <v>5</v>
      </c>
      <c r="G36">
        <f t="shared" si="3"/>
        <v>25</v>
      </c>
      <c r="H36">
        <f t="shared" si="3"/>
        <v>1</v>
      </c>
      <c r="I36">
        <f t="shared" si="3"/>
        <v>5</v>
      </c>
      <c r="J36">
        <f t="shared" si="3"/>
        <v>25</v>
      </c>
      <c r="K36">
        <f t="shared" si="3"/>
        <v>3</v>
      </c>
      <c r="L36">
        <f t="shared" si="3"/>
        <v>0</v>
      </c>
      <c r="M36">
        <f t="shared" si="3"/>
        <v>10</v>
      </c>
      <c r="N36">
        <f t="shared" si="3"/>
        <v>15</v>
      </c>
      <c r="O36">
        <f t="shared" si="3"/>
        <v>20</v>
      </c>
      <c r="P36">
        <f t="shared" si="3"/>
        <v>0</v>
      </c>
      <c r="Q36">
        <f t="shared" si="3"/>
        <v>20</v>
      </c>
      <c r="R36">
        <f t="shared" si="3"/>
        <v>50</v>
      </c>
      <c r="S36">
        <f t="shared" si="3"/>
        <v>15</v>
      </c>
      <c r="T36">
        <f t="shared" si="3"/>
        <v>60</v>
      </c>
      <c r="U36">
        <f t="shared" si="3"/>
        <v>50</v>
      </c>
      <c r="V36">
        <f t="shared" si="3"/>
        <v>10</v>
      </c>
      <c r="W36">
        <f t="shared" si="3"/>
        <v>40</v>
      </c>
      <c r="X36">
        <f t="shared" si="3"/>
        <v>40</v>
      </c>
      <c r="Y36">
        <f t="shared" si="3"/>
        <v>20</v>
      </c>
      <c r="AB36">
        <f>AVERAGE(B36:Y36)</f>
        <v>21.833333333333332</v>
      </c>
      <c r="AC36" cm="1">
        <f t="array" ref="AC36">STDEV(B36:Y36/SQRT(COUNT(B36:Y36)))</f>
        <v>4.0533876807950735</v>
      </c>
    </row>
  </sheetData>
  <mergeCells count="7">
    <mergeCell ref="B1:S1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9F62DB07-017C-8545-B780-E8055C261F32}">
          <x14:formula1>
            <xm:f>'/Users/dobsonmacbook2/Box/CCBER_Data/Campus_Lagoon/Vegetation_Monitoring/Lagoon Island and Campus Point/[2016 Campus Point Vegetation Monitoring Datasheet.xlsx]Species Names'!#REF!</xm:f>
          </x14:formula1>
          <xm:sqref>A5:A26</xm:sqref>
        </x14:dataValidation>
      </x14:dataValidations>
    </ext>
  </extLst>
</worksheet>
</file>

<file path=xl/worksheets/sheet2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FF9D5-713F-BD41-8228-487431F67CE5}">
  <dimension ref="A1:AC36"/>
  <sheetViews>
    <sheetView workbookViewId="0">
      <selection activeCell="A17" activeCellId="4" sqref="AB23 A5:XFD5 A6:XFD6 A8:XFD8 A17:XFD17"/>
    </sheetView>
  </sheetViews>
  <sheetFormatPr baseColWidth="10" defaultColWidth="15.1640625" defaultRowHeight="13"/>
  <cols>
    <col min="1" max="1" width="18.1640625" customWidth="1"/>
    <col min="2" max="27" width="7.5" customWidth="1"/>
  </cols>
  <sheetData>
    <row r="1" spans="1:28" ht="18" customHeight="1">
      <c r="A1" s="124" t="s">
        <v>253</v>
      </c>
      <c r="B1" s="212" t="s">
        <v>421</v>
      </c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126"/>
      <c r="U1" s="126"/>
      <c r="V1" s="126"/>
      <c r="W1" s="126"/>
      <c r="X1" s="126"/>
      <c r="Y1" s="126"/>
      <c r="Z1" s="126"/>
      <c r="AA1" s="126"/>
    </row>
    <row r="2" spans="1:28" ht="12.75" customHeight="1">
      <c r="A2" s="127"/>
      <c r="B2" s="214" t="s">
        <v>422</v>
      </c>
      <c r="C2" s="215"/>
      <c r="D2" s="216"/>
      <c r="E2" s="217" t="s">
        <v>392</v>
      </c>
      <c r="F2" s="215"/>
      <c r="G2" s="216"/>
      <c r="H2" s="218" t="s">
        <v>414</v>
      </c>
      <c r="I2" s="215"/>
      <c r="J2" s="216"/>
      <c r="K2" s="218" t="s">
        <v>423</v>
      </c>
      <c r="L2" s="215"/>
      <c r="M2" s="216"/>
      <c r="N2" s="219" t="s">
        <v>307</v>
      </c>
      <c r="O2" s="215"/>
      <c r="P2" s="216"/>
      <c r="Q2" s="219" t="s">
        <v>274</v>
      </c>
      <c r="R2" s="215"/>
      <c r="S2" s="216"/>
      <c r="T2" s="127"/>
      <c r="U2" s="127"/>
      <c r="V2" s="127"/>
      <c r="W2" s="127"/>
      <c r="X2" s="127"/>
      <c r="Y2" s="127"/>
      <c r="Z2" s="127"/>
      <c r="AA2" s="127"/>
    </row>
    <row r="3" spans="1:28" ht="18" customHeight="1">
      <c r="A3" s="147" t="s">
        <v>424</v>
      </c>
      <c r="B3" s="220" t="s">
        <v>253</v>
      </c>
      <c r="C3" s="213"/>
      <c r="D3" s="213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1"/>
      <c r="U3" s="131"/>
      <c r="V3" s="131"/>
      <c r="W3" s="131"/>
      <c r="X3" s="131"/>
      <c r="Y3" s="131"/>
      <c r="Z3" s="131"/>
      <c r="AA3" s="127"/>
    </row>
    <row r="4" spans="1:28" ht="12.75" customHeight="1">
      <c r="A4" s="132" t="s">
        <v>425</v>
      </c>
      <c r="B4" s="133">
        <v>0</v>
      </c>
      <c r="C4" s="134">
        <v>3</v>
      </c>
      <c r="D4" s="133">
        <v>6</v>
      </c>
      <c r="E4" s="134">
        <v>9</v>
      </c>
      <c r="F4" s="133">
        <v>12</v>
      </c>
      <c r="G4" s="134">
        <v>15</v>
      </c>
      <c r="H4" s="133">
        <v>18</v>
      </c>
      <c r="I4" s="134">
        <v>21</v>
      </c>
      <c r="J4" s="133">
        <v>24</v>
      </c>
      <c r="K4" s="134">
        <v>27</v>
      </c>
      <c r="L4" s="133">
        <v>30</v>
      </c>
      <c r="M4" s="134">
        <v>33</v>
      </c>
      <c r="N4" s="133">
        <v>36</v>
      </c>
      <c r="O4" s="134">
        <v>39</v>
      </c>
      <c r="P4" s="133">
        <v>42</v>
      </c>
      <c r="Q4" s="134">
        <v>45</v>
      </c>
      <c r="R4" s="133">
        <v>48</v>
      </c>
      <c r="S4" s="134">
        <v>51</v>
      </c>
      <c r="T4" s="133">
        <v>54</v>
      </c>
      <c r="U4" s="134">
        <v>57</v>
      </c>
      <c r="V4" s="133">
        <v>60</v>
      </c>
      <c r="W4" s="134">
        <v>63</v>
      </c>
      <c r="X4" s="133">
        <v>66</v>
      </c>
      <c r="Y4" s="134">
        <v>69</v>
      </c>
      <c r="Z4" s="133">
        <v>72</v>
      </c>
      <c r="AA4" s="133" t="s">
        <v>1</v>
      </c>
    </row>
    <row r="5" spans="1:28" s="162" customFormat="1" ht="11.25" customHeight="1">
      <c r="A5" s="135" t="s">
        <v>426</v>
      </c>
      <c r="B5" s="133">
        <v>50</v>
      </c>
      <c r="C5" s="134">
        <v>75</v>
      </c>
      <c r="D5" s="133">
        <v>80</v>
      </c>
      <c r="E5" s="134">
        <v>75</v>
      </c>
      <c r="F5" s="133">
        <v>75</v>
      </c>
      <c r="G5" s="134">
        <v>80</v>
      </c>
      <c r="H5" s="133">
        <v>80</v>
      </c>
      <c r="I5" s="134">
        <v>50</v>
      </c>
      <c r="J5" s="133">
        <v>60</v>
      </c>
      <c r="K5" s="134">
        <v>75</v>
      </c>
      <c r="L5" s="133"/>
      <c r="M5" s="134"/>
      <c r="N5" s="133"/>
      <c r="O5" s="134"/>
      <c r="P5" s="133"/>
      <c r="Q5" s="134"/>
      <c r="R5" s="133">
        <v>60</v>
      </c>
      <c r="S5" s="134">
        <v>100</v>
      </c>
      <c r="T5" s="133">
        <v>1</v>
      </c>
      <c r="U5" s="134"/>
      <c r="V5" s="133">
        <v>2</v>
      </c>
      <c r="W5" s="134">
        <v>8</v>
      </c>
      <c r="X5" s="133">
        <v>3</v>
      </c>
      <c r="Y5" s="134">
        <v>1</v>
      </c>
      <c r="Z5" s="133">
        <v>3</v>
      </c>
      <c r="AA5" s="133"/>
      <c r="AB5" s="162">
        <f>SUM(B5:Z5)/25</f>
        <v>35.119999999999997</v>
      </c>
    </row>
    <row r="6" spans="1:28" s="162" customFormat="1" ht="12.75" customHeight="1">
      <c r="A6" s="141" t="s">
        <v>427</v>
      </c>
      <c r="B6" s="133">
        <v>1</v>
      </c>
      <c r="C6" s="165">
        <v>1</v>
      </c>
      <c r="D6" s="135"/>
      <c r="E6" s="165">
        <v>1</v>
      </c>
      <c r="F6" s="135"/>
      <c r="G6" s="165">
        <v>3</v>
      </c>
      <c r="H6" s="135">
        <v>2</v>
      </c>
      <c r="I6" s="165">
        <v>20</v>
      </c>
      <c r="J6" s="135"/>
      <c r="K6" s="165">
        <v>10</v>
      </c>
      <c r="L6" s="135"/>
      <c r="M6" s="165"/>
      <c r="N6" s="135"/>
      <c r="O6" s="165"/>
      <c r="P6" s="135"/>
      <c r="Q6" s="165"/>
      <c r="R6" s="135">
        <v>6</v>
      </c>
      <c r="S6" s="165">
        <v>3</v>
      </c>
      <c r="T6" s="135"/>
      <c r="U6" s="165"/>
      <c r="V6" s="135"/>
      <c r="W6" s="165"/>
      <c r="X6" s="135"/>
      <c r="Y6" s="165"/>
      <c r="Z6" s="135"/>
      <c r="AA6" s="133"/>
      <c r="AB6" s="162">
        <f t="shared" ref="AB6:AB17" si="0">SUM(B6:Z6)/25</f>
        <v>1.88</v>
      </c>
    </row>
    <row r="7" spans="1:28" ht="12.75" customHeight="1">
      <c r="A7" s="138" t="s">
        <v>428</v>
      </c>
      <c r="B7" s="136" t="s">
        <v>253</v>
      </c>
      <c r="C7" s="139"/>
      <c r="D7" s="140"/>
      <c r="E7" s="139"/>
      <c r="F7" s="140"/>
      <c r="G7" s="139"/>
      <c r="H7" s="140"/>
      <c r="I7" s="139"/>
      <c r="J7" s="140"/>
      <c r="K7" s="139"/>
      <c r="L7" s="140"/>
      <c r="M7" s="139"/>
      <c r="N7" s="140"/>
      <c r="O7" s="139"/>
      <c r="P7" s="140"/>
      <c r="Q7" s="139"/>
      <c r="R7" s="140"/>
      <c r="S7" s="139"/>
      <c r="T7" s="140">
        <v>40</v>
      </c>
      <c r="U7" s="139"/>
      <c r="V7" s="140"/>
      <c r="W7" s="139"/>
      <c r="X7" s="140"/>
      <c r="Y7" s="139"/>
      <c r="Z7" s="140"/>
      <c r="AA7" s="136"/>
      <c r="AB7" s="155">
        <f t="shared" si="0"/>
        <v>1.6</v>
      </c>
    </row>
    <row r="8" spans="1:28" s="162" customFormat="1" ht="12.75" customHeight="1">
      <c r="A8" s="141" t="s">
        <v>429</v>
      </c>
      <c r="B8" s="133" t="s">
        <v>253</v>
      </c>
      <c r="C8" s="165"/>
      <c r="D8" s="135"/>
      <c r="E8" s="165"/>
      <c r="F8" s="135"/>
      <c r="G8" s="165"/>
      <c r="H8" s="135"/>
      <c r="I8" s="165"/>
      <c r="J8" s="135"/>
      <c r="K8" s="165"/>
      <c r="L8" s="135"/>
      <c r="M8" s="165"/>
      <c r="N8" s="135"/>
      <c r="O8" s="165"/>
      <c r="P8" s="135"/>
      <c r="Q8" s="165"/>
      <c r="R8" s="135"/>
      <c r="S8" s="165"/>
      <c r="T8" s="135">
        <v>1</v>
      </c>
      <c r="U8" s="165"/>
      <c r="V8" s="135"/>
      <c r="W8" s="165"/>
      <c r="X8" s="135"/>
      <c r="Y8" s="165"/>
      <c r="Z8" s="135"/>
      <c r="AA8" s="133"/>
      <c r="AB8" s="162">
        <f t="shared" si="0"/>
        <v>0.04</v>
      </c>
    </row>
    <row r="9" spans="1:28" ht="12.75" customHeight="1">
      <c r="A9" s="138" t="s">
        <v>430</v>
      </c>
      <c r="B9" s="136" t="s">
        <v>253</v>
      </c>
      <c r="C9" s="139"/>
      <c r="D9" s="140"/>
      <c r="E9" s="139"/>
      <c r="F9" s="140"/>
      <c r="G9" s="139"/>
      <c r="H9" s="140"/>
      <c r="I9" s="139"/>
      <c r="J9" s="140"/>
      <c r="K9" s="139"/>
      <c r="L9" s="140"/>
      <c r="M9" s="139"/>
      <c r="N9" s="140"/>
      <c r="O9" s="139"/>
      <c r="P9" s="140"/>
      <c r="Q9" s="139"/>
      <c r="R9" s="140"/>
      <c r="S9" s="139"/>
      <c r="T9" s="140">
        <v>1</v>
      </c>
      <c r="U9" s="139"/>
      <c r="V9" s="140"/>
      <c r="W9" s="139"/>
      <c r="X9" s="140"/>
      <c r="Y9" s="139"/>
      <c r="Z9" s="140"/>
      <c r="AA9" s="136"/>
      <c r="AB9" s="155">
        <f t="shared" si="0"/>
        <v>0.04</v>
      </c>
    </row>
    <row r="10" spans="1:28" ht="12.75" customHeight="1">
      <c r="A10" s="138" t="s">
        <v>431</v>
      </c>
      <c r="B10" s="136" t="s">
        <v>253</v>
      </c>
      <c r="C10" s="139"/>
      <c r="D10" s="140"/>
      <c r="E10" s="139"/>
      <c r="F10" s="140"/>
      <c r="G10" s="139"/>
      <c r="H10" s="140"/>
      <c r="I10" s="139"/>
      <c r="J10" s="140"/>
      <c r="K10" s="139"/>
      <c r="L10" s="140"/>
      <c r="M10" s="139"/>
      <c r="N10" s="140"/>
      <c r="O10" s="139"/>
      <c r="P10" s="140"/>
      <c r="Q10" s="139"/>
      <c r="R10" s="140"/>
      <c r="S10" s="139"/>
      <c r="T10" s="140"/>
      <c r="U10" s="139">
        <v>20</v>
      </c>
      <c r="V10" s="140">
        <v>1</v>
      </c>
      <c r="W10" s="139">
        <v>8</v>
      </c>
      <c r="X10" s="140"/>
      <c r="Y10" s="139"/>
      <c r="Z10" s="140"/>
      <c r="AA10" s="136"/>
      <c r="AB10" s="155">
        <f t="shared" si="0"/>
        <v>1.1599999999999999</v>
      </c>
    </row>
    <row r="11" spans="1:28" ht="12.75" customHeight="1">
      <c r="A11" s="138" t="s">
        <v>432</v>
      </c>
      <c r="B11" s="140"/>
      <c r="C11" s="139"/>
      <c r="D11" s="140"/>
      <c r="E11" s="139"/>
      <c r="F11" s="140"/>
      <c r="G11" s="139"/>
      <c r="H11" s="140"/>
      <c r="I11" s="139"/>
      <c r="J11" s="140"/>
      <c r="K11" s="139"/>
      <c r="L11" s="140"/>
      <c r="M11" s="139"/>
      <c r="N11" s="140"/>
      <c r="O11" s="139"/>
      <c r="P11" s="140"/>
      <c r="Q11" s="139"/>
      <c r="R11" s="140"/>
      <c r="S11" s="139"/>
      <c r="T11" s="140"/>
      <c r="U11" s="139">
        <v>12</v>
      </c>
      <c r="V11" s="140">
        <v>1</v>
      </c>
      <c r="W11" s="139"/>
      <c r="X11" s="140"/>
      <c r="Y11" s="139"/>
      <c r="Z11" s="140"/>
      <c r="AA11" s="136"/>
      <c r="AB11" s="155">
        <f t="shared" si="0"/>
        <v>0.52</v>
      </c>
    </row>
    <row r="12" spans="1:28" ht="12.75" customHeight="1">
      <c r="A12" s="138" t="s">
        <v>433</v>
      </c>
      <c r="B12" s="140"/>
      <c r="C12" s="139"/>
      <c r="D12" s="140"/>
      <c r="E12" s="139"/>
      <c r="F12" s="140"/>
      <c r="G12" s="139"/>
      <c r="H12" s="140"/>
      <c r="I12" s="139"/>
      <c r="J12" s="140"/>
      <c r="K12" s="139"/>
      <c r="L12" s="140"/>
      <c r="M12" s="139"/>
      <c r="N12" s="140"/>
      <c r="O12" s="139"/>
      <c r="P12" s="140"/>
      <c r="Q12" s="139"/>
      <c r="R12" s="140"/>
      <c r="S12" s="139"/>
      <c r="T12" s="140"/>
      <c r="U12" s="139"/>
      <c r="V12" s="140"/>
      <c r="W12" s="139"/>
      <c r="X12" s="140">
        <v>1</v>
      </c>
      <c r="Y12" s="139">
        <v>96</v>
      </c>
      <c r="Z12" s="140">
        <v>20</v>
      </c>
      <c r="AA12" s="136"/>
      <c r="AB12" s="155">
        <f t="shared" si="0"/>
        <v>4.68</v>
      </c>
    </row>
    <row r="13" spans="1:28" ht="12.75" customHeight="1">
      <c r="A13" s="138" t="s">
        <v>434</v>
      </c>
      <c r="B13" s="140"/>
      <c r="C13" s="139"/>
      <c r="D13" s="140"/>
      <c r="E13" s="139"/>
      <c r="F13" s="140"/>
      <c r="G13" s="139"/>
      <c r="H13" s="140"/>
      <c r="I13" s="139"/>
      <c r="J13" s="140"/>
      <c r="K13" s="139"/>
      <c r="L13" s="140"/>
      <c r="M13" s="139"/>
      <c r="N13" s="140"/>
      <c r="O13" s="139"/>
      <c r="P13" s="140"/>
      <c r="Q13" s="139"/>
      <c r="R13" s="140"/>
      <c r="S13" s="139"/>
      <c r="T13" s="140"/>
      <c r="U13" s="139"/>
      <c r="V13" s="140"/>
      <c r="W13" s="139"/>
      <c r="X13" s="140"/>
      <c r="Y13" s="139">
        <v>3</v>
      </c>
      <c r="Z13" s="140"/>
      <c r="AA13" s="136"/>
      <c r="AB13" s="155">
        <f t="shared" si="0"/>
        <v>0.12</v>
      </c>
    </row>
    <row r="14" spans="1:28" ht="12.75" customHeight="1">
      <c r="A14" s="138" t="s">
        <v>435</v>
      </c>
      <c r="B14" s="140"/>
      <c r="C14" s="139"/>
      <c r="D14" s="140"/>
      <c r="E14" s="139"/>
      <c r="F14" s="140"/>
      <c r="G14" s="139"/>
      <c r="H14" s="140"/>
      <c r="I14" s="139"/>
      <c r="J14" s="140"/>
      <c r="K14" s="139"/>
      <c r="L14" s="140"/>
      <c r="M14" s="139"/>
      <c r="N14" s="140"/>
      <c r="O14" s="139"/>
      <c r="P14" s="140"/>
      <c r="Q14" s="139"/>
      <c r="R14" s="140"/>
      <c r="S14" s="139"/>
      <c r="T14" s="140"/>
      <c r="U14" s="139"/>
      <c r="V14" s="140"/>
      <c r="W14" s="139"/>
      <c r="X14" s="140"/>
      <c r="Y14" s="139">
        <v>1</v>
      </c>
      <c r="Z14" s="140"/>
      <c r="AA14" s="136"/>
      <c r="AB14" s="155">
        <f t="shared" si="0"/>
        <v>0.04</v>
      </c>
    </row>
    <row r="15" spans="1:28" ht="12.75" customHeight="1">
      <c r="A15" s="138" t="s">
        <v>436</v>
      </c>
      <c r="B15" s="140"/>
      <c r="C15" s="139"/>
      <c r="D15" s="140"/>
      <c r="E15" s="139"/>
      <c r="F15" s="140"/>
      <c r="G15" s="139"/>
      <c r="H15" s="140"/>
      <c r="I15" s="139"/>
      <c r="J15" s="140"/>
      <c r="K15" s="139"/>
      <c r="L15" s="140"/>
      <c r="M15" s="139"/>
      <c r="N15" s="140"/>
      <c r="O15" s="139"/>
      <c r="P15" s="140"/>
      <c r="Q15" s="139"/>
      <c r="R15" s="140"/>
      <c r="S15" s="139"/>
      <c r="T15" s="140"/>
      <c r="U15" s="139"/>
      <c r="V15" s="140"/>
      <c r="W15" s="139"/>
      <c r="X15" s="140"/>
      <c r="Y15" s="139">
        <v>1</v>
      </c>
      <c r="Z15" s="140">
        <v>20</v>
      </c>
      <c r="AA15" s="136"/>
      <c r="AB15" s="155">
        <f t="shared" si="0"/>
        <v>0.84</v>
      </c>
    </row>
    <row r="16" spans="1:28" ht="12.75" customHeight="1">
      <c r="A16" s="138" t="s">
        <v>437</v>
      </c>
      <c r="B16" s="140"/>
      <c r="C16" s="139"/>
      <c r="D16" s="140"/>
      <c r="E16" s="139"/>
      <c r="F16" s="140"/>
      <c r="G16" s="139"/>
      <c r="H16" s="140"/>
      <c r="I16" s="139"/>
      <c r="J16" s="140"/>
      <c r="K16" s="139"/>
      <c r="L16" s="140"/>
      <c r="M16" s="139"/>
      <c r="N16" s="140"/>
      <c r="O16" s="139"/>
      <c r="P16" s="140"/>
      <c r="Q16" s="139"/>
      <c r="R16" s="140"/>
      <c r="S16" s="139"/>
      <c r="T16" s="140"/>
      <c r="U16" s="139"/>
      <c r="V16" s="140"/>
      <c r="W16" s="139"/>
      <c r="X16" s="140"/>
      <c r="Y16" s="139"/>
      <c r="Z16" s="140">
        <v>2</v>
      </c>
      <c r="AA16" s="136"/>
      <c r="AB16" s="155">
        <f t="shared" si="0"/>
        <v>0.08</v>
      </c>
    </row>
    <row r="17" spans="1:29" s="162" customFormat="1" ht="12.75" customHeight="1">
      <c r="A17" s="141" t="s">
        <v>438</v>
      </c>
      <c r="B17" s="135"/>
      <c r="C17" s="165"/>
      <c r="D17" s="135"/>
      <c r="E17" s="165"/>
      <c r="F17" s="135"/>
      <c r="G17" s="165"/>
      <c r="H17" s="135"/>
      <c r="I17" s="165"/>
      <c r="J17" s="135"/>
      <c r="K17" s="165"/>
      <c r="L17" s="135"/>
      <c r="M17" s="165"/>
      <c r="N17" s="135"/>
      <c r="O17" s="165"/>
      <c r="P17" s="135"/>
      <c r="Q17" s="165"/>
      <c r="R17" s="135"/>
      <c r="S17" s="165"/>
      <c r="T17" s="135"/>
      <c r="U17" s="165"/>
      <c r="V17" s="135"/>
      <c r="W17" s="165"/>
      <c r="X17" s="135"/>
      <c r="Y17" s="165"/>
      <c r="Z17" s="135">
        <v>2</v>
      </c>
      <c r="AA17" s="133"/>
      <c r="AB17" s="162">
        <f t="shared" si="0"/>
        <v>0.08</v>
      </c>
    </row>
    <row r="18" spans="1:29" ht="12.75" customHeight="1">
      <c r="A18" s="138"/>
      <c r="B18" s="140"/>
      <c r="C18" s="139"/>
      <c r="D18" s="140"/>
      <c r="E18" s="139"/>
      <c r="F18" s="140"/>
      <c r="G18" s="139"/>
      <c r="H18" s="140"/>
      <c r="I18" s="139"/>
      <c r="J18" s="140"/>
      <c r="K18" s="139"/>
      <c r="L18" s="140"/>
      <c r="M18" s="139"/>
      <c r="N18" s="140"/>
      <c r="O18" s="139"/>
      <c r="P18" s="140"/>
      <c r="Q18" s="139"/>
      <c r="R18" s="140"/>
      <c r="S18" s="139"/>
      <c r="T18" s="140"/>
      <c r="U18" s="139"/>
      <c r="V18" s="140"/>
      <c r="W18" s="139"/>
      <c r="X18" s="140"/>
      <c r="Y18" s="139"/>
      <c r="Z18" s="140"/>
      <c r="AA18" s="136"/>
    </row>
    <row r="19" spans="1:29" ht="12.75" customHeight="1">
      <c r="A19" s="138"/>
      <c r="B19" s="140"/>
      <c r="C19" s="139"/>
      <c r="D19" s="140"/>
      <c r="E19" s="139"/>
      <c r="F19" s="140"/>
      <c r="G19" s="139"/>
      <c r="H19" s="140"/>
      <c r="I19" s="139"/>
      <c r="J19" s="140"/>
      <c r="K19" s="139"/>
      <c r="L19" s="140"/>
      <c r="M19" s="139"/>
      <c r="N19" s="140"/>
      <c r="O19" s="139"/>
      <c r="P19" s="140"/>
      <c r="Q19" s="139"/>
      <c r="R19" s="140"/>
      <c r="S19" s="139"/>
      <c r="T19" s="140"/>
      <c r="U19" s="139"/>
      <c r="V19" s="140"/>
      <c r="W19" s="139"/>
      <c r="X19" s="140"/>
      <c r="Y19" s="139"/>
      <c r="Z19" s="140"/>
      <c r="AA19" s="136"/>
    </row>
    <row r="20" spans="1:29" ht="12.75" customHeight="1">
      <c r="A20" s="141"/>
      <c r="B20" s="140"/>
      <c r="C20" s="139"/>
      <c r="D20" s="140"/>
      <c r="E20" s="139"/>
      <c r="F20" s="140"/>
      <c r="G20" s="139"/>
      <c r="H20" s="140"/>
      <c r="I20" s="139"/>
      <c r="J20" s="140"/>
      <c r="K20" s="139"/>
      <c r="L20" s="140"/>
      <c r="M20" s="139"/>
      <c r="N20" s="140"/>
      <c r="O20" s="139"/>
      <c r="P20" s="140"/>
      <c r="Q20" s="139"/>
      <c r="R20" s="140"/>
      <c r="S20" s="139"/>
      <c r="T20" s="140"/>
      <c r="U20" s="139"/>
      <c r="V20" s="140"/>
      <c r="W20" s="139"/>
      <c r="X20" s="140"/>
      <c r="Y20" s="139"/>
      <c r="Z20" s="140"/>
      <c r="AA20" s="136"/>
    </row>
    <row r="21" spans="1:29" ht="12.75" customHeight="1">
      <c r="A21" s="138"/>
      <c r="B21" s="140"/>
      <c r="C21" s="139"/>
      <c r="D21" s="140"/>
      <c r="E21" s="139"/>
      <c r="F21" s="140"/>
      <c r="G21" s="139"/>
      <c r="H21" s="140"/>
      <c r="I21" s="139"/>
      <c r="J21" s="140"/>
      <c r="K21" s="139"/>
      <c r="L21" s="140"/>
      <c r="M21" s="139"/>
      <c r="N21" s="140"/>
      <c r="O21" s="139"/>
      <c r="P21" s="140"/>
      <c r="Q21" s="139"/>
      <c r="R21" s="140"/>
      <c r="S21" s="139"/>
      <c r="T21" s="140"/>
      <c r="U21" s="139"/>
      <c r="V21" s="140"/>
      <c r="W21" s="139"/>
      <c r="X21" s="140"/>
      <c r="Y21" s="139"/>
      <c r="Z21" s="140"/>
      <c r="AA21" s="136"/>
    </row>
    <row r="22" spans="1:29" ht="12.75" customHeight="1">
      <c r="A22" s="138"/>
      <c r="B22" s="140"/>
      <c r="C22" s="139"/>
      <c r="D22" s="140"/>
      <c r="E22" s="139"/>
      <c r="F22" s="140"/>
      <c r="G22" s="139"/>
      <c r="H22" s="140"/>
      <c r="I22" s="139"/>
      <c r="J22" s="140"/>
      <c r="K22" s="139"/>
      <c r="L22" s="140"/>
      <c r="M22" s="139"/>
      <c r="N22" s="140"/>
      <c r="O22" s="139"/>
      <c r="P22" s="140"/>
      <c r="Q22" s="139"/>
      <c r="R22" s="140"/>
      <c r="S22" s="139"/>
      <c r="T22" s="140"/>
      <c r="U22" s="139"/>
      <c r="V22" s="140"/>
      <c r="W22" s="139"/>
      <c r="X22" s="140"/>
      <c r="Y22" s="139"/>
      <c r="Z22" s="140"/>
      <c r="AA22" s="136"/>
    </row>
    <row r="23" spans="1:29" ht="12.75" customHeight="1">
      <c r="A23" s="141"/>
      <c r="B23" s="140"/>
      <c r="C23" s="139"/>
      <c r="D23" s="140"/>
      <c r="E23" s="139"/>
      <c r="F23" s="140"/>
      <c r="G23" s="139"/>
      <c r="H23" s="140"/>
      <c r="I23" s="139"/>
      <c r="J23" s="140"/>
      <c r="K23" s="139"/>
      <c r="L23" s="140"/>
      <c r="M23" s="139"/>
      <c r="N23" s="140"/>
      <c r="O23" s="139"/>
      <c r="P23" s="140"/>
      <c r="Q23" s="139"/>
      <c r="R23" s="140"/>
      <c r="S23" s="139"/>
      <c r="T23" s="140"/>
      <c r="U23" s="139"/>
      <c r="V23" s="140"/>
      <c r="W23" s="139"/>
      <c r="X23" s="140"/>
      <c r="Y23" s="139"/>
      <c r="Z23" s="140"/>
      <c r="AA23" s="136"/>
      <c r="AB23" s="162"/>
    </row>
    <row r="24" spans="1:29" ht="12.75" customHeight="1">
      <c r="A24" s="138"/>
      <c r="B24" s="140"/>
      <c r="C24" s="139"/>
      <c r="D24" s="140"/>
      <c r="E24" s="139"/>
      <c r="F24" s="140"/>
      <c r="G24" s="139"/>
      <c r="H24" s="140"/>
      <c r="I24" s="139"/>
      <c r="J24" s="140"/>
      <c r="K24" s="139"/>
      <c r="L24" s="140"/>
      <c r="M24" s="139"/>
      <c r="N24" s="140"/>
      <c r="O24" s="139"/>
      <c r="P24" s="140"/>
      <c r="Q24" s="139"/>
      <c r="R24" s="140"/>
      <c r="S24" s="139"/>
      <c r="T24" s="140"/>
      <c r="U24" s="139"/>
      <c r="V24" s="140"/>
      <c r="W24" s="139"/>
      <c r="X24" s="140"/>
      <c r="Y24" s="139"/>
      <c r="Z24" s="140"/>
      <c r="AA24" s="136"/>
    </row>
    <row r="25" spans="1:29" ht="12.75" customHeight="1">
      <c r="A25" s="138"/>
      <c r="B25" s="140"/>
      <c r="C25" s="139"/>
      <c r="D25" s="140"/>
      <c r="E25" s="139"/>
      <c r="F25" s="140"/>
      <c r="G25" s="139"/>
      <c r="H25" s="140"/>
      <c r="I25" s="139"/>
      <c r="J25" s="140"/>
      <c r="K25" s="139"/>
      <c r="L25" s="140"/>
      <c r="M25" s="139"/>
      <c r="N25" s="140"/>
      <c r="O25" s="139"/>
      <c r="P25" s="140"/>
      <c r="Q25" s="139"/>
      <c r="R25" s="140"/>
      <c r="S25" s="139"/>
      <c r="T25" s="140"/>
      <c r="U25" s="139"/>
      <c r="V25" s="140"/>
      <c r="W25" s="139"/>
      <c r="X25" s="140"/>
      <c r="Y25" s="139"/>
      <c r="Z25" s="140"/>
      <c r="AA25" s="136"/>
    </row>
    <row r="26" spans="1:29" ht="12.75" customHeight="1">
      <c r="A26" s="138"/>
      <c r="B26" s="140"/>
      <c r="C26" s="139"/>
      <c r="D26" s="140"/>
      <c r="E26" s="139"/>
      <c r="F26" s="140"/>
      <c r="G26" s="139"/>
      <c r="H26" s="140"/>
      <c r="I26" s="139"/>
      <c r="J26" s="140"/>
      <c r="K26" s="139"/>
      <c r="L26" s="140"/>
      <c r="M26" s="139"/>
      <c r="N26" s="140"/>
      <c r="O26" s="139"/>
      <c r="P26" s="140"/>
      <c r="Q26" s="139"/>
      <c r="R26" s="140"/>
      <c r="S26" s="139"/>
      <c r="T26" s="140"/>
      <c r="U26" s="139"/>
      <c r="V26" s="140"/>
      <c r="W26" s="139"/>
      <c r="X26" s="140"/>
      <c r="Y26" s="139"/>
      <c r="Z26" s="140"/>
      <c r="AA26" s="136"/>
    </row>
    <row r="27" spans="1:29" ht="12.75" customHeight="1">
      <c r="A27" s="140" t="s">
        <v>90</v>
      </c>
      <c r="B27" s="140">
        <v>50</v>
      </c>
      <c r="C27" s="139"/>
      <c r="D27" s="140"/>
      <c r="E27" s="139"/>
      <c r="F27" s="140"/>
      <c r="G27" s="139"/>
      <c r="H27" s="140"/>
      <c r="I27" s="139"/>
      <c r="J27" s="140"/>
      <c r="K27" s="139"/>
      <c r="L27" s="140"/>
      <c r="M27" s="139"/>
      <c r="N27" s="140"/>
      <c r="O27" s="139"/>
      <c r="P27" s="140"/>
      <c r="Q27" s="139"/>
      <c r="R27" s="140">
        <v>13</v>
      </c>
      <c r="S27" s="139"/>
      <c r="T27" s="140">
        <v>60</v>
      </c>
      <c r="U27" s="139">
        <v>68</v>
      </c>
      <c r="V27" s="140">
        <v>96</v>
      </c>
      <c r="W27" s="139">
        <v>84</v>
      </c>
      <c r="X27" s="140">
        <v>96</v>
      </c>
      <c r="Y27" s="139"/>
      <c r="Z27" s="140">
        <v>25</v>
      </c>
      <c r="AA27" s="136"/>
    </row>
    <row r="28" spans="1:29" ht="12.75" customHeight="1">
      <c r="A28" s="140" t="s">
        <v>67</v>
      </c>
      <c r="B28" s="140"/>
      <c r="C28" s="139"/>
      <c r="D28" s="140"/>
      <c r="E28" s="139"/>
      <c r="F28" s="140"/>
      <c r="G28" s="139"/>
      <c r="H28" s="140"/>
      <c r="I28" s="139"/>
      <c r="J28" s="140"/>
      <c r="K28" s="139"/>
      <c r="L28" s="140"/>
      <c r="M28" s="139"/>
      <c r="N28" s="140"/>
      <c r="O28" s="139"/>
      <c r="P28" s="140"/>
      <c r="Q28" s="139"/>
      <c r="R28" s="140"/>
      <c r="S28" s="139"/>
      <c r="T28" s="140"/>
      <c r="U28" s="139"/>
      <c r="V28" s="140"/>
      <c r="W28" s="139"/>
      <c r="X28" s="140"/>
      <c r="Y28" s="139"/>
      <c r="Z28" s="140"/>
      <c r="AA28" s="136"/>
    </row>
    <row r="29" spans="1:29" ht="12.75" customHeight="1">
      <c r="A29" s="140" t="s">
        <v>50</v>
      </c>
      <c r="B29" s="140"/>
      <c r="C29" s="139"/>
      <c r="D29" s="140"/>
      <c r="E29" s="139"/>
      <c r="F29" s="140"/>
      <c r="G29" s="139"/>
      <c r="H29" s="140"/>
      <c r="I29" s="139"/>
      <c r="J29" s="140"/>
      <c r="K29" s="139"/>
      <c r="L29" s="140"/>
      <c r="M29" s="139"/>
      <c r="N29" s="140"/>
      <c r="O29" s="139"/>
      <c r="P29" s="140"/>
      <c r="Q29" s="139"/>
      <c r="R29" s="140"/>
      <c r="S29" s="139"/>
      <c r="T29" s="140"/>
      <c r="U29" s="139"/>
      <c r="V29" s="140"/>
      <c r="W29" s="139"/>
      <c r="X29" s="140"/>
      <c r="Y29" s="139"/>
      <c r="Z29" s="140"/>
      <c r="AA29" s="136"/>
    </row>
    <row r="30" spans="1:29" ht="12.75" customHeight="1">
      <c r="A30" s="140" t="s">
        <v>270</v>
      </c>
      <c r="B30" s="140"/>
      <c r="C30" s="139"/>
      <c r="D30" s="140"/>
      <c r="E30" s="139"/>
      <c r="F30" s="140"/>
      <c r="G30" s="139"/>
      <c r="H30" s="140"/>
      <c r="I30" s="139"/>
      <c r="J30" s="140"/>
      <c r="K30" s="139"/>
      <c r="L30" s="140"/>
      <c r="M30" s="139"/>
      <c r="N30" s="140"/>
      <c r="O30" s="139"/>
      <c r="P30" s="140"/>
      <c r="Q30" s="139"/>
      <c r="R30" s="140"/>
      <c r="S30" s="139"/>
      <c r="T30" s="140"/>
      <c r="U30" s="139"/>
      <c r="V30" s="140"/>
      <c r="W30" s="139"/>
      <c r="X30" s="140"/>
      <c r="Y30" s="139"/>
      <c r="Z30" s="140">
        <v>30</v>
      </c>
      <c r="AA30" s="136"/>
    </row>
    <row r="31" spans="1:29" ht="12.75" customHeight="1">
      <c r="A31" s="142" t="s">
        <v>49</v>
      </c>
      <c r="B31" s="140"/>
      <c r="C31" s="139">
        <v>25</v>
      </c>
      <c r="D31" s="140">
        <v>20</v>
      </c>
      <c r="E31" s="139">
        <v>25</v>
      </c>
      <c r="F31" s="140">
        <v>25</v>
      </c>
      <c r="G31" s="139">
        <v>20</v>
      </c>
      <c r="H31" s="140">
        <v>20</v>
      </c>
      <c r="I31" s="139">
        <v>50</v>
      </c>
      <c r="J31" s="140">
        <v>40</v>
      </c>
      <c r="K31" s="139">
        <v>25</v>
      </c>
      <c r="L31" s="140"/>
      <c r="M31" s="139"/>
      <c r="N31" s="140"/>
      <c r="O31" s="139"/>
      <c r="P31" s="140"/>
      <c r="Q31" s="139"/>
      <c r="R31" s="140">
        <v>27</v>
      </c>
      <c r="S31" s="139"/>
      <c r="T31" s="140"/>
      <c r="U31" s="139"/>
      <c r="V31" s="140"/>
      <c r="W31" s="139"/>
      <c r="X31" s="140"/>
      <c r="Y31" s="139"/>
      <c r="Z31" s="140"/>
      <c r="AA31" s="136"/>
    </row>
    <row r="32" spans="1:29" ht="12.75" customHeight="1">
      <c r="A32" s="143"/>
      <c r="B32" s="143"/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  <c r="AA32" s="143"/>
      <c r="AB32" s="144" t="s">
        <v>439</v>
      </c>
      <c r="AC32" s="144" t="s">
        <v>440</v>
      </c>
    </row>
    <row r="33" spans="1:29" ht="12.75" customHeight="1">
      <c r="A33" t="s">
        <v>96</v>
      </c>
      <c r="B33">
        <f>SUM(B5:B17)</f>
        <v>51</v>
      </c>
      <c r="C33">
        <f t="shared" ref="C33:Z33" si="1">SUM(C5:C17)</f>
        <v>76</v>
      </c>
      <c r="D33">
        <f t="shared" si="1"/>
        <v>80</v>
      </c>
      <c r="E33">
        <f t="shared" si="1"/>
        <v>76</v>
      </c>
      <c r="F33">
        <f t="shared" si="1"/>
        <v>75</v>
      </c>
      <c r="G33">
        <f t="shared" si="1"/>
        <v>83</v>
      </c>
      <c r="H33">
        <f t="shared" si="1"/>
        <v>82</v>
      </c>
      <c r="I33">
        <f t="shared" si="1"/>
        <v>70</v>
      </c>
      <c r="J33">
        <f t="shared" si="1"/>
        <v>60</v>
      </c>
      <c r="K33">
        <f t="shared" si="1"/>
        <v>85</v>
      </c>
      <c r="R33">
        <f t="shared" si="1"/>
        <v>66</v>
      </c>
      <c r="S33">
        <f t="shared" si="1"/>
        <v>103</v>
      </c>
      <c r="T33">
        <f t="shared" si="1"/>
        <v>43</v>
      </c>
      <c r="U33">
        <f t="shared" si="1"/>
        <v>32</v>
      </c>
      <c r="V33">
        <f t="shared" si="1"/>
        <v>4</v>
      </c>
      <c r="W33">
        <f t="shared" si="1"/>
        <v>16</v>
      </c>
      <c r="X33">
        <f t="shared" si="1"/>
        <v>4</v>
      </c>
      <c r="Y33">
        <f t="shared" si="1"/>
        <v>102</v>
      </c>
      <c r="Z33">
        <f t="shared" si="1"/>
        <v>47</v>
      </c>
      <c r="AB33">
        <f>AVERAGE(B33:K33,R33:Z33)</f>
        <v>60.789473684210527</v>
      </c>
      <c r="AC33">
        <f>STDEV(B33:K33,R33:Z33)/SQRT(COUNT(B33:K33,R33:Z33))</f>
        <v>6.8490742736272949</v>
      </c>
    </row>
    <row r="34" spans="1:29" ht="12.75" customHeight="1">
      <c r="A34" t="s">
        <v>97</v>
      </c>
      <c r="B34">
        <f>SUM(B7,B9:B16)</f>
        <v>0</v>
      </c>
      <c r="C34">
        <f t="shared" ref="C34:Z34" si="2">SUM(C7,C9:C16)</f>
        <v>0</v>
      </c>
      <c r="D34">
        <f t="shared" si="2"/>
        <v>0</v>
      </c>
      <c r="E34">
        <f t="shared" si="2"/>
        <v>0</v>
      </c>
      <c r="F34">
        <f>SUM(F7,F9:F16)</f>
        <v>0</v>
      </c>
      <c r="G34">
        <f t="shared" si="2"/>
        <v>0</v>
      </c>
      <c r="H34">
        <f t="shared" si="2"/>
        <v>0</v>
      </c>
      <c r="I34">
        <f t="shared" si="2"/>
        <v>0</v>
      </c>
      <c r="J34">
        <f t="shared" si="2"/>
        <v>0</v>
      </c>
      <c r="K34">
        <f t="shared" si="2"/>
        <v>0</v>
      </c>
      <c r="R34">
        <f t="shared" si="2"/>
        <v>0</v>
      </c>
      <c r="S34">
        <f t="shared" si="2"/>
        <v>0</v>
      </c>
      <c r="T34">
        <f t="shared" si="2"/>
        <v>41</v>
      </c>
      <c r="U34">
        <f t="shared" si="2"/>
        <v>32</v>
      </c>
      <c r="V34">
        <f t="shared" si="2"/>
        <v>2</v>
      </c>
      <c r="W34">
        <f t="shared" si="2"/>
        <v>8</v>
      </c>
      <c r="X34">
        <f t="shared" si="2"/>
        <v>1</v>
      </c>
      <c r="Y34">
        <f t="shared" si="2"/>
        <v>101</v>
      </c>
      <c r="Z34">
        <f t="shared" si="2"/>
        <v>42</v>
      </c>
      <c r="AB34">
        <f>AVERAGE(B34:K34,R34:Z34)</f>
        <v>11.947368421052632</v>
      </c>
      <c r="AC34">
        <f>STDEV(B34:K34,R34:Z34)/SQRT(COUNT(B34:K34,R34:Z34))</f>
        <v>5.9301359826871565</v>
      </c>
    </row>
    <row r="35" spans="1:29" ht="12.75" customHeight="1">
      <c r="A35" t="s">
        <v>98</v>
      </c>
      <c r="B35">
        <f>SUM(B5:B6,B8,B17)</f>
        <v>51</v>
      </c>
      <c r="C35">
        <f t="shared" ref="C35:Z35" si="3">SUM(C5:C6,C8,C17)</f>
        <v>76</v>
      </c>
      <c r="D35">
        <f t="shared" si="3"/>
        <v>80</v>
      </c>
      <c r="E35">
        <f t="shared" si="3"/>
        <v>76</v>
      </c>
      <c r="F35">
        <f t="shared" si="3"/>
        <v>75</v>
      </c>
      <c r="G35">
        <f t="shared" si="3"/>
        <v>83</v>
      </c>
      <c r="H35">
        <f t="shared" si="3"/>
        <v>82</v>
      </c>
      <c r="I35">
        <f t="shared" si="3"/>
        <v>70</v>
      </c>
      <c r="J35">
        <f t="shared" si="3"/>
        <v>60</v>
      </c>
      <c r="K35">
        <f t="shared" si="3"/>
        <v>85</v>
      </c>
      <c r="R35">
        <f t="shared" si="3"/>
        <v>66</v>
      </c>
      <c r="S35">
        <f t="shared" si="3"/>
        <v>103</v>
      </c>
      <c r="T35">
        <f t="shared" si="3"/>
        <v>2</v>
      </c>
      <c r="U35">
        <f t="shared" si="3"/>
        <v>0</v>
      </c>
      <c r="V35">
        <f t="shared" si="3"/>
        <v>2</v>
      </c>
      <c r="W35">
        <f t="shared" si="3"/>
        <v>8</v>
      </c>
      <c r="X35">
        <f t="shared" si="3"/>
        <v>3</v>
      </c>
      <c r="Y35">
        <f t="shared" si="3"/>
        <v>1</v>
      </c>
      <c r="Z35">
        <f t="shared" si="3"/>
        <v>5</v>
      </c>
      <c r="AB35">
        <f>AVERAGE(B35:K35,R35:Z35)</f>
        <v>48.842105263157897</v>
      </c>
      <c r="AC35">
        <f>STDEV(B35:K35,R35:Z35)/SQRT(COUNT(B35:K35,R35:Z35))</f>
        <v>8.5945934174386807</v>
      </c>
    </row>
    <row r="36" spans="1:29" ht="12.75" customHeight="1">
      <c r="A36" t="s">
        <v>99</v>
      </c>
      <c r="B36">
        <f>SUM(B27:B31)</f>
        <v>50</v>
      </c>
      <c r="C36">
        <f t="shared" ref="C36:Z36" si="4">SUM(C27:C31)</f>
        <v>25</v>
      </c>
      <c r="D36">
        <f t="shared" si="4"/>
        <v>20</v>
      </c>
      <c r="E36">
        <f t="shared" si="4"/>
        <v>25</v>
      </c>
      <c r="F36">
        <f t="shared" si="4"/>
        <v>25</v>
      </c>
      <c r="G36">
        <f t="shared" si="4"/>
        <v>20</v>
      </c>
      <c r="H36">
        <f t="shared" si="4"/>
        <v>20</v>
      </c>
      <c r="I36">
        <f t="shared" si="4"/>
        <v>50</v>
      </c>
      <c r="J36">
        <f t="shared" si="4"/>
        <v>40</v>
      </c>
      <c r="K36">
        <f t="shared" si="4"/>
        <v>25</v>
      </c>
      <c r="R36">
        <f t="shared" si="4"/>
        <v>40</v>
      </c>
      <c r="S36">
        <f t="shared" si="4"/>
        <v>0</v>
      </c>
      <c r="T36">
        <f t="shared" si="4"/>
        <v>60</v>
      </c>
      <c r="U36">
        <f t="shared" si="4"/>
        <v>68</v>
      </c>
      <c r="V36">
        <f t="shared" si="4"/>
        <v>96</v>
      </c>
      <c r="W36">
        <f t="shared" si="4"/>
        <v>84</v>
      </c>
      <c r="X36">
        <f t="shared" si="4"/>
        <v>96</v>
      </c>
      <c r="Y36">
        <f t="shared" si="4"/>
        <v>0</v>
      </c>
      <c r="Z36">
        <f t="shared" si="4"/>
        <v>55</v>
      </c>
      <c r="AB36">
        <f>AVERAGE(B36:K36,R36:Z36)</f>
        <v>42.05263157894737</v>
      </c>
      <c r="AC36">
        <f>STDEV(B36:K36,R36:Z36)/SQRT(COUNT(B36:K36,R36:Z36))</f>
        <v>6.6308130997490977</v>
      </c>
    </row>
  </sheetData>
  <mergeCells count="8">
    <mergeCell ref="B3:D3"/>
    <mergeCell ref="B1:S1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</worksheet>
</file>

<file path=xl/worksheets/sheet2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117"/>
  <sheetViews>
    <sheetView workbookViewId="0">
      <selection activeCell="AC117" sqref="AC117"/>
    </sheetView>
  </sheetViews>
  <sheetFormatPr baseColWidth="10" defaultColWidth="8.83203125" defaultRowHeight="13"/>
  <cols>
    <col min="1" max="1" width="35.33203125" bestFit="1" customWidth="1"/>
  </cols>
  <sheetData>
    <row r="1" spans="1:27" ht="18">
      <c r="A1" s="221" t="s">
        <v>88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spans="1:27" ht="12.75" customHeight="1">
      <c r="A2" s="222" t="s">
        <v>374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4"/>
    </row>
    <row r="3" spans="1:27" ht="12.75" customHeight="1">
      <c r="A3" s="5" t="s">
        <v>0</v>
      </c>
      <c r="B3" s="52">
        <v>0</v>
      </c>
      <c r="C3" s="70">
        <v>3</v>
      </c>
      <c r="D3" s="52">
        <v>6</v>
      </c>
      <c r="E3" s="70">
        <v>9</v>
      </c>
      <c r="F3" s="52">
        <v>12</v>
      </c>
      <c r="G3" s="70">
        <v>15</v>
      </c>
      <c r="H3" s="52">
        <v>18</v>
      </c>
      <c r="I3" s="70">
        <v>21</v>
      </c>
      <c r="J3" s="52">
        <v>24</v>
      </c>
      <c r="K3" s="70">
        <v>27</v>
      </c>
      <c r="L3" s="52">
        <v>30</v>
      </c>
      <c r="M3" s="70">
        <v>33</v>
      </c>
      <c r="N3" s="52">
        <v>36</v>
      </c>
      <c r="O3" s="70">
        <v>39</v>
      </c>
      <c r="P3" s="52">
        <v>42</v>
      </c>
      <c r="Q3" s="70">
        <v>45</v>
      </c>
      <c r="R3" s="52">
        <v>48</v>
      </c>
      <c r="S3" s="70">
        <v>51</v>
      </c>
      <c r="T3" s="52">
        <v>54</v>
      </c>
      <c r="U3" s="70">
        <v>57</v>
      </c>
      <c r="V3" s="52">
        <v>60</v>
      </c>
      <c r="W3" s="70">
        <v>63</v>
      </c>
      <c r="X3" s="52">
        <v>66</v>
      </c>
      <c r="Y3" s="70">
        <v>69</v>
      </c>
      <c r="Z3" s="52">
        <v>72</v>
      </c>
      <c r="AA3" s="52" t="s">
        <v>1</v>
      </c>
    </row>
    <row r="4" spans="1:27" ht="12.75" customHeight="1">
      <c r="A4" s="5" t="s">
        <v>2</v>
      </c>
      <c r="B4" s="6"/>
      <c r="C4" s="7"/>
      <c r="D4" s="6"/>
      <c r="E4" s="7"/>
      <c r="F4" s="6"/>
      <c r="G4" s="7"/>
      <c r="H4" s="6"/>
      <c r="I4" s="7"/>
      <c r="J4" s="6"/>
      <c r="K4" s="7"/>
      <c r="L4" s="6"/>
      <c r="M4" s="7"/>
      <c r="N4" s="6"/>
      <c r="O4" s="7"/>
      <c r="P4" s="6"/>
      <c r="Q4" s="7"/>
      <c r="R4" s="6"/>
      <c r="S4" s="7"/>
      <c r="T4" s="6"/>
      <c r="U4" s="7"/>
      <c r="V4" s="6"/>
      <c r="W4" s="7"/>
      <c r="X4" s="6"/>
      <c r="Y4" s="7"/>
      <c r="Z4" s="6"/>
      <c r="AA4" s="6"/>
    </row>
    <row r="5" spans="1:27" ht="12.75" customHeight="1">
      <c r="A5" s="25" t="s">
        <v>25</v>
      </c>
      <c r="B5" s="10"/>
      <c r="C5" s="11"/>
      <c r="D5" s="10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  <c r="P5" s="10"/>
      <c r="Q5" s="11"/>
      <c r="R5" s="10"/>
      <c r="S5" s="11"/>
      <c r="T5" s="10"/>
      <c r="U5" s="11"/>
      <c r="V5" s="10"/>
      <c r="W5" s="11"/>
      <c r="X5" s="10"/>
      <c r="Y5" s="11"/>
      <c r="Z5" s="10"/>
      <c r="AA5" s="6"/>
    </row>
    <row r="6" spans="1:27" ht="12.75" customHeight="1">
      <c r="A6" s="25" t="s">
        <v>3</v>
      </c>
      <c r="B6" s="10"/>
      <c r="C6" s="11">
        <v>1</v>
      </c>
      <c r="D6" s="10">
        <v>4</v>
      </c>
      <c r="E6" s="11"/>
      <c r="F6" s="10"/>
      <c r="G6" s="11"/>
      <c r="H6" s="10"/>
      <c r="I6" s="11"/>
      <c r="J6" s="10"/>
      <c r="K6" s="11"/>
      <c r="L6" s="10"/>
      <c r="M6" s="11"/>
      <c r="N6" s="10"/>
      <c r="O6" s="11"/>
      <c r="P6" s="10"/>
      <c r="Q6" s="11"/>
      <c r="R6" s="10"/>
      <c r="S6" s="11"/>
      <c r="T6" s="10"/>
      <c r="U6" s="11"/>
      <c r="V6" s="10"/>
      <c r="W6" s="11"/>
      <c r="X6" s="10"/>
      <c r="Y6" s="11"/>
      <c r="Z6" s="10"/>
      <c r="AA6" s="6"/>
    </row>
    <row r="7" spans="1:27" ht="12.75" customHeight="1">
      <c r="A7" s="25" t="s">
        <v>59</v>
      </c>
      <c r="B7" s="10"/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  <c r="P7" s="10"/>
      <c r="Q7" s="11"/>
      <c r="R7" s="10"/>
      <c r="S7" s="11"/>
      <c r="T7" s="10"/>
      <c r="U7" s="11"/>
      <c r="V7" s="10"/>
      <c r="W7" s="11"/>
      <c r="X7" s="10"/>
      <c r="Y7" s="11"/>
      <c r="Z7" s="10"/>
      <c r="AA7" s="6"/>
    </row>
    <row r="8" spans="1:27" ht="12.75" customHeight="1">
      <c r="A8" s="12" t="s">
        <v>4</v>
      </c>
      <c r="B8" s="10"/>
      <c r="C8" s="11"/>
      <c r="D8" s="10"/>
      <c r="E8" s="11"/>
      <c r="F8" s="10"/>
      <c r="G8" s="11"/>
      <c r="H8" s="10"/>
      <c r="I8" s="11"/>
      <c r="J8" s="10"/>
      <c r="K8" s="11"/>
      <c r="L8" s="10"/>
      <c r="M8" s="11"/>
      <c r="N8" s="10">
        <v>3</v>
      </c>
      <c r="O8" s="11"/>
      <c r="P8" s="10"/>
      <c r="Q8" s="11"/>
      <c r="R8" s="10"/>
      <c r="S8" s="11"/>
      <c r="T8" s="10"/>
      <c r="U8" s="11"/>
      <c r="V8" s="10"/>
      <c r="W8" s="11"/>
      <c r="X8" s="10"/>
      <c r="Y8" s="11"/>
      <c r="Z8" s="10"/>
      <c r="AA8" s="6"/>
    </row>
    <row r="9" spans="1:27" ht="12.75" customHeight="1">
      <c r="A9" s="25" t="s">
        <v>45</v>
      </c>
      <c r="B9" s="10"/>
      <c r="C9" s="11"/>
      <c r="D9" s="10"/>
      <c r="E9" s="11"/>
      <c r="F9" s="10"/>
      <c r="G9" s="11"/>
      <c r="H9" s="10"/>
      <c r="I9" s="11"/>
      <c r="J9" s="10"/>
      <c r="K9" s="11"/>
      <c r="L9" s="10"/>
      <c r="M9" s="11"/>
      <c r="N9" s="10"/>
      <c r="O9" s="11"/>
      <c r="P9" s="10"/>
      <c r="Q9" s="11"/>
      <c r="R9" s="10"/>
      <c r="S9" s="11"/>
      <c r="T9" s="10"/>
      <c r="U9" s="11"/>
      <c r="V9" s="10"/>
      <c r="W9" s="11"/>
      <c r="X9" s="10"/>
      <c r="Y9" s="11"/>
      <c r="Z9" s="10"/>
      <c r="AA9" s="6"/>
    </row>
    <row r="10" spans="1:27" ht="12.75" customHeight="1">
      <c r="A10" s="25" t="s">
        <v>86</v>
      </c>
      <c r="B10" s="10"/>
      <c r="C10" s="11"/>
      <c r="D10" s="10"/>
      <c r="E10" s="11"/>
      <c r="F10" s="10"/>
      <c r="G10" s="11"/>
      <c r="H10" s="10"/>
      <c r="I10" s="11"/>
      <c r="J10" s="10"/>
      <c r="K10" s="11"/>
      <c r="L10" s="10"/>
      <c r="M10" s="11"/>
      <c r="N10" s="10"/>
      <c r="O10" s="11"/>
      <c r="P10" s="10"/>
      <c r="Q10" s="11"/>
      <c r="R10" s="10"/>
      <c r="S10" s="11"/>
      <c r="T10" s="10"/>
      <c r="U10" s="11"/>
      <c r="V10" s="10"/>
      <c r="W10" s="11"/>
      <c r="X10" s="10"/>
      <c r="Y10" s="11"/>
      <c r="Z10" s="10"/>
      <c r="AA10" s="6"/>
    </row>
    <row r="11" spans="1:27" ht="12.75" customHeight="1">
      <c r="A11" s="25" t="s">
        <v>357</v>
      </c>
      <c r="B11" s="10"/>
      <c r="C11" s="11"/>
      <c r="D11" s="10"/>
      <c r="E11" s="11"/>
      <c r="F11" s="10"/>
      <c r="G11" s="11"/>
      <c r="H11" s="10"/>
      <c r="I11" s="11"/>
      <c r="J11" s="10"/>
      <c r="K11" s="11"/>
      <c r="L11" s="10"/>
      <c r="M11" s="11"/>
      <c r="N11" s="10"/>
      <c r="O11" s="11"/>
      <c r="P11" s="10"/>
      <c r="Q11" s="11"/>
      <c r="R11" s="10"/>
      <c r="S11" s="11"/>
      <c r="T11" s="10"/>
      <c r="U11" s="11"/>
      <c r="V11" s="10"/>
      <c r="W11" s="11"/>
      <c r="X11" s="10"/>
      <c r="Y11" s="11"/>
      <c r="Z11" s="10"/>
      <c r="AA11" s="6"/>
    </row>
    <row r="12" spans="1:27" ht="12.75" customHeight="1">
      <c r="A12" s="25" t="s">
        <v>26</v>
      </c>
      <c r="B12" s="10"/>
      <c r="C12" s="11"/>
      <c r="D12" s="10"/>
      <c r="E12" s="11"/>
      <c r="F12" s="10"/>
      <c r="G12" s="11"/>
      <c r="H12" s="10"/>
      <c r="I12" s="11"/>
      <c r="J12" s="10"/>
      <c r="K12" s="11"/>
      <c r="L12" s="10"/>
      <c r="M12" s="11"/>
      <c r="N12" s="10"/>
      <c r="O12" s="11"/>
      <c r="P12" s="10"/>
      <c r="Q12" s="11"/>
      <c r="R12" s="10"/>
      <c r="S12" s="11"/>
      <c r="T12" s="10"/>
      <c r="U12" s="11"/>
      <c r="V12" s="10"/>
      <c r="W12" s="11"/>
      <c r="X12" s="10"/>
      <c r="Y12" s="11"/>
      <c r="Z12" s="10"/>
      <c r="AA12" s="6"/>
    </row>
    <row r="13" spans="1:27" ht="12.75" customHeight="1">
      <c r="A13" s="12" t="s">
        <v>51</v>
      </c>
      <c r="B13" s="10"/>
      <c r="C13" s="11"/>
      <c r="D13" s="10"/>
      <c r="E13" s="11"/>
      <c r="F13" s="10"/>
      <c r="G13" s="11"/>
      <c r="H13" s="10"/>
      <c r="I13" s="11"/>
      <c r="J13" s="10"/>
      <c r="K13" s="11"/>
      <c r="L13" s="10"/>
      <c r="M13" s="11"/>
      <c r="N13" s="10"/>
      <c r="O13" s="11"/>
      <c r="P13" s="10"/>
      <c r="Q13" s="11"/>
      <c r="R13" s="10"/>
      <c r="S13" s="11"/>
      <c r="T13" s="10"/>
      <c r="U13" s="11"/>
      <c r="V13" s="10"/>
      <c r="W13" s="11"/>
      <c r="X13" s="10"/>
      <c r="Y13" s="11"/>
      <c r="Z13" s="10"/>
      <c r="AA13" s="6"/>
    </row>
    <row r="14" spans="1:27" ht="12.75" customHeight="1">
      <c r="A14" s="25" t="s">
        <v>29</v>
      </c>
      <c r="B14" s="10"/>
      <c r="C14" s="11"/>
      <c r="D14" s="10"/>
      <c r="E14" s="11"/>
      <c r="F14" s="10"/>
      <c r="G14" s="11"/>
      <c r="H14" s="10"/>
      <c r="I14" s="11"/>
      <c r="J14" s="10"/>
      <c r="K14" s="11"/>
      <c r="L14" s="10"/>
      <c r="M14" s="11"/>
      <c r="N14" s="10"/>
      <c r="O14" s="11"/>
      <c r="P14" s="10"/>
      <c r="Q14" s="11"/>
      <c r="R14" s="10"/>
      <c r="S14" s="11"/>
      <c r="T14" s="10"/>
      <c r="U14" s="11"/>
      <c r="V14" s="10"/>
      <c r="W14" s="11"/>
      <c r="X14" s="10"/>
      <c r="Y14" s="11"/>
      <c r="Z14" s="10"/>
      <c r="AA14" s="6"/>
    </row>
    <row r="15" spans="1:27" ht="12.75" customHeight="1">
      <c r="A15" s="12" t="s">
        <v>76</v>
      </c>
      <c r="B15" s="10"/>
      <c r="C15" s="11"/>
      <c r="D15" s="10"/>
      <c r="E15" s="11"/>
      <c r="F15" s="10"/>
      <c r="G15" s="11"/>
      <c r="H15" s="10"/>
      <c r="I15" s="11"/>
      <c r="J15" s="10"/>
      <c r="K15" s="11"/>
      <c r="L15" s="10"/>
      <c r="M15" s="11"/>
      <c r="N15" s="10"/>
      <c r="O15" s="11"/>
      <c r="P15" s="10"/>
      <c r="Q15" s="11"/>
      <c r="R15" s="10"/>
      <c r="S15" s="11"/>
      <c r="T15" s="10"/>
      <c r="U15" s="11"/>
      <c r="V15" s="10"/>
      <c r="W15" s="11"/>
      <c r="X15" s="10"/>
      <c r="Y15" s="11"/>
      <c r="Z15" s="10"/>
      <c r="AA15" s="6"/>
    </row>
    <row r="16" spans="1:27" ht="12.75" customHeight="1">
      <c r="A16" s="12" t="s">
        <v>77</v>
      </c>
      <c r="B16" s="10"/>
      <c r="C16" s="11"/>
      <c r="D16" s="10"/>
      <c r="E16" s="11"/>
      <c r="F16" s="10"/>
      <c r="G16" s="11"/>
      <c r="H16" s="10"/>
      <c r="I16" s="11"/>
      <c r="J16" s="10"/>
      <c r="K16" s="11"/>
      <c r="L16" s="10"/>
      <c r="M16" s="11"/>
      <c r="N16" s="10"/>
      <c r="O16" s="11"/>
      <c r="P16" s="10"/>
      <c r="Q16" s="11"/>
      <c r="R16" s="10"/>
      <c r="S16" s="11"/>
      <c r="T16" s="10"/>
      <c r="U16" s="11"/>
      <c r="V16" s="10"/>
      <c r="W16" s="11"/>
      <c r="X16" s="10"/>
      <c r="Y16" s="11"/>
      <c r="Z16" s="10"/>
      <c r="AA16" s="6"/>
    </row>
    <row r="17" spans="1:27" ht="12.75" customHeight="1">
      <c r="A17" s="25" t="s">
        <v>5</v>
      </c>
      <c r="B17" s="10"/>
      <c r="C17" s="11"/>
      <c r="D17" s="10"/>
      <c r="E17" s="11"/>
      <c r="F17" s="10"/>
      <c r="G17" s="11"/>
      <c r="H17" s="10"/>
      <c r="I17" s="11"/>
      <c r="J17" s="10"/>
      <c r="K17" s="11"/>
      <c r="L17" s="10"/>
      <c r="M17" s="11"/>
      <c r="N17" s="10"/>
      <c r="O17" s="11"/>
      <c r="P17" s="10"/>
      <c r="Q17" s="11"/>
      <c r="R17" s="10"/>
      <c r="S17" s="11"/>
      <c r="T17" s="10"/>
      <c r="U17" s="11"/>
      <c r="V17" s="10"/>
      <c r="W17" s="11"/>
      <c r="X17" s="10"/>
      <c r="Y17" s="11"/>
      <c r="Z17" s="10"/>
      <c r="AA17" s="6"/>
    </row>
    <row r="18" spans="1:27" ht="12.75" customHeight="1">
      <c r="A18" s="12" t="s">
        <v>79</v>
      </c>
      <c r="B18" s="10"/>
      <c r="C18" s="11">
        <v>15</v>
      </c>
      <c r="D18" s="10"/>
      <c r="E18" s="11"/>
      <c r="F18" s="10"/>
      <c r="G18" s="11"/>
      <c r="H18" s="10"/>
      <c r="I18" s="11"/>
      <c r="J18" s="10"/>
      <c r="K18" s="11"/>
      <c r="L18" s="10"/>
      <c r="M18" s="11"/>
      <c r="N18" s="10"/>
      <c r="O18" s="11"/>
      <c r="P18" s="10"/>
      <c r="Q18" s="11"/>
      <c r="R18" s="10"/>
      <c r="S18" s="11"/>
      <c r="T18" s="10"/>
      <c r="U18" s="11"/>
      <c r="V18" s="10"/>
      <c r="W18" s="11"/>
      <c r="X18" s="10"/>
      <c r="Y18" s="11"/>
      <c r="Z18" s="10"/>
      <c r="AA18" s="6"/>
    </row>
    <row r="19" spans="1:27" ht="12.75" customHeight="1">
      <c r="A19" s="12" t="s">
        <v>358</v>
      </c>
      <c r="B19" s="10"/>
      <c r="C19" s="11"/>
      <c r="D19" s="10"/>
      <c r="E19" s="11"/>
      <c r="F19" s="10"/>
      <c r="G19" s="11"/>
      <c r="H19" s="10"/>
      <c r="I19" s="11">
        <v>15</v>
      </c>
      <c r="J19" s="10">
        <v>15</v>
      </c>
      <c r="K19" s="11">
        <v>15</v>
      </c>
      <c r="L19" s="10">
        <v>30</v>
      </c>
      <c r="M19" s="11">
        <v>15</v>
      </c>
      <c r="N19" s="10">
        <v>25</v>
      </c>
      <c r="O19" s="11"/>
      <c r="P19" s="10"/>
      <c r="Q19" s="11"/>
      <c r="R19" s="10">
        <v>5</v>
      </c>
      <c r="S19" s="11">
        <v>10</v>
      </c>
      <c r="T19" s="10"/>
      <c r="U19" s="11">
        <v>10</v>
      </c>
      <c r="V19" s="10">
        <v>20</v>
      </c>
      <c r="W19" s="11">
        <v>40</v>
      </c>
      <c r="X19" s="10">
        <v>40</v>
      </c>
      <c r="Y19" s="11"/>
      <c r="Z19" s="10"/>
      <c r="AA19" s="6"/>
    </row>
    <row r="20" spans="1:27" ht="12.75" customHeight="1">
      <c r="A20" s="12" t="s">
        <v>78</v>
      </c>
      <c r="B20" s="10"/>
      <c r="C20" s="11"/>
      <c r="D20" s="10"/>
      <c r="E20" s="11"/>
      <c r="F20" s="10"/>
      <c r="G20" s="11"/>
      <c r="H20" s="10"/>
      <c r="I20" s="11"/>
      <c r="J20" s="10"/>
      <c r="K20" s="11"/>
      <c r="L20" s="10"/>
      <c r="M20" s="11"/>
      <c r="N20" s="10"/>
      <c r="O20" s="11"/>
      <c r="P20" s="10"/>
      <c r="Q20" s="11"/>
      <c r="R20" s="10"/>
      <c r="S20" s="11"/>
      <c r="T20" s="10"/>
      <c r="U20" s="11"/>
      <c r="V20" s="10"/>
      <c r="W20" s="11"/>
      <c r="X20" s="10"/>
      <c r="Y20" s="11"/>
      <c r="Z20" s="10"/>
      <c r="AA20" s="6"/>
    </row>
    <row r="21" spans="1:27" ht="12.75" customHeight="1">
      <c r="A21" s="12" t="s">
        <v>6</v>
      </c>
      <c r="B21" s="10">
        <v>50</v>
      </c>
      <c r="C21" s="11">
        <v>25</v>
      </c>
      <c r="D21" s="10">
        <v>60</v>
      </c>
      <c r="E21" s="11">
        <v>80</v>
      </c>
      <c r="F21" s="10">
        <v>80</v>
      </c>
      <c r="G21" s="11">
        <v>85</v>
      </c>
      <c r="H21" s="10">
        <v>90</v>
      </c>
      <c r="I21" s="11">
        <v>70</v>
      </c>
      <c r="J21" s="10">
        <v>90</v>
      </c>
      <c r="K21" s="11">
        <v>70</v>
      </c>
      <c r="L21" s="10">
        <v>50</v>
      </c>
      <c r="M21" s="11">
        <v>85</v>
      </c>
      <c r="N21" s="10">
        <v>30</v>
      </c>
      <c r="O21" s="11"/>
      <c r="P21" s="10"/>
      <c r="Q21" s="11"/>
      <c r="R21" s="10">
        <v>6</v>
      </c>
      <c r="S21" s="11">
        <v>7</v>
      </c>
      <c r="T21" s="10">
        <v>75</v>
      </c>
      <c r="U21" s="11">
        <v>25</v>
      </c>
      <c r="V21" s="10">
        <v>45</v>
      </c>
      <c r="W21" s="11">
        <v>40</v>
      </c>
      <c r="X21" s="10">
        <v>30</v>
      </c>
      <c r="Y21" s="11">
        <v>50</v>
      </c>
      <c r="Z21" s="10">
        <v>15</v>
      </c>
      <c r="AA21" s="6"/>
    </row>
    <row r="22" spans="1:27" ht="12.75" customHeight="1">
      <c r="A22" s="12" t="s">
        <v>7</v>
      </c>
      <c r="B22" s="10"/>
      <c r="C22" s="11"/>
      <c r="D22" s="10"/>
      <c r="E22" s="11"/>
      <c r="F22" s="10"/>
      <c r="G22" s="11"/>
      <c r="H22" s="10"/>
      <c r="I22" s="11"/>
      <c r="J22" s="10"/>
      <c r="K22" s="11"/>
      <c r="L22" s="10"/>
      <c r="M22" s="11"/>
      <c r="N22" s="10"/>
      <c r="O22" s="11"/>
      <c r="P22" s="10"/>
      <c r="Q22" s="11"/>
      <c r="R22" s="10"/>
      <c r="S22" s="11"/>
      <c r="T22" s="10"/>
      <c r="U22" s="11"/>
      <c r="V22" s="10"/>
      <c r="W22" s="11"/>
      <c r="X22" s="10"/>
      <c r="Y22" s="11"/>
      <c r="Z22" s="10"/>
      <c r="AA22" s="6"/>
    </row>
    <row r="23" spans="1:27" ht="12.75" customHeight="1">
      <c r="A23" s="12" t="s">
        <v>85</v>
      </c>
      <c r="B23" s="10"/>
      <c r="C23" s="11"/>
      <c r="D23" s="10"/>
      <c r="E23" s="11"/>
      <c r="F23" s="10"/>
      <c r="G23" s="11"/>
      <c r="H23" s="10"/>
      <c r="I23" s="11"/>
      <c r="J23" s="10"/>
      <c r="K23" s="11"/>
      <c r="L23" s="10"/>
      <c r="M23" s="11"/>
      <c r="N23" s="10"/>
      <c r="O23" s="11"/>
      <c r="P23" s="10"/>
      <c r="Q23" s="11"/>
      <c r="R23" s="10"/>
      <c r="S23" s="11"/>
      <c r="T23" s="10"/>
      <c r="U23" s="11"/>
      <c r="V23" s="10"/>
      <c r="W23" s="11"/>
      <c r="X23" s="10"/>
      <c r="Y23" s="11"/>
      <c r="Z23" s="10"/>
      <c r="AA23" s="6"/>
    </row>
    <row r="24" spans="1:27" ht="12.75" customHeight="1">
      <c r="A24" s="12" t="s">
        <v>28</v>
      </c>
      <c r="B24" s="10"/>
      <c r="C24" s="11"/>
      <c r="D24" s="10"/>
      <c r="E24" s="11"/>
      <c r="F24" s="10"/>
      <c r="G24" s="11"/>
      <c r="H24" s="10"/>
      <c r="I24" s="11"/>
      <c r="J24" s="10"/>
      <c r="K24" s="11"/>
      <c r="L24" s="10"/>
      <c r="M24" s="11"/>
      <c r="N24" s="10"/>
      <c r="O24" s="11"/>
      <c r="P24" s="10"/>
      <c r="Q24" s="11"/>
      <c r="R24" s="10"/>
      <c r="S24" s="11"/>
      <c r="T24" s="10"/>
      <c r="U24" s="11"/>
      <c r="V24" s="10"/>
      <c r="W24" s="11"/>
      <c r="X24" s="10"/>
      <c r="Y24" s="11"/>
      <c r="Z24" s="10"/>
      <c r="AA24" s="6"/>
    </row>
    <row r="25" spans="1:27" ht="12.75" customHeight="1">
      <c r="A25" s="25" t="s">
        <v>8</v>
      </c>
      <c r="B25" s="10"/>
      <c r="C25" s="11"/>
      <c r="D25" s="10"/>
      <c r="E25" s="11"/>
      <c r="F25" s="10"/>
      <c r="G25" s="11"/>
      <c r="H25" s="10"/>
      <c r="I25" s="11"/>
      <c r="J25" s="10"/>
      <c r="K25" s="11"/>
      <c r="L25" s="10"/>
      <c r="M25" s="11"/>
      <c r="N25" s="10"/>
      <c r="O25" s="11"/>
      <c r="P25" s="10"/>
      <c r="Q25" s="11"/>
      <c r="R25" s="10">
        <v>1</v>
      </c>
      <c r="S25" s="11"/>
      <c r="T25" s="10"/>
      <c r="U25" s="11"/>
      <c r="V25" s="10"/>
      <c r="W25" s="11">
        <v>6</v>
      </c>
      <c r="X25" s="10"/>
      <c r="Y25" s="11"/>
      <c r="Z25" s="10"/>
      <c r="AA25" s="6"/>
    </row>
    <row r="26" spans="1:27" ht="12.75" customHeight="1">
      <c r="A26" s="25" t="s">
        <v>250</v>
      </c>
      <c r="B26" s="10"/>
      <c r="C26" s="11"/>
      <c r="D26" s="10"/>
      <c r="E26" s="11"/>
      <c r="F26" s="10"/>
      <c r="G26" s="11"/>
      <c r="H26" s="10"/>
      <c r="I26" s="11"/>
      <c r="J26" s="10"/>
      <c r="K26" s="11"/>
      <c r="L26" s="10"/>
      <c r="M26" s="11"/>
      <c r="N26" s="10"/>
      <c r="O26" s="11">
        <v>65</v>
      </c>
      <c r="P26" s="10"/>
      <c r="Q26" s="11"/>
      <c r="R26" s="10">
        <v>70</v>
      </c>
      <c r="S26" s="11"/>
      <c r="T26" s="10"/>
      <c r="U26" s="11"/>
      <c r="V26" s="10"/>
      <c r="W26" s="11"/>
      <c r="X26" s="10"/>
      <c r="Y26" s="11"/>
      <c r="Z26" s="10"/>
      <c r="AA26" s="6"/>
    </row>
    <row r="27" spans="1:27" ht="12.75" customHeight="1">
      <c r="A27" s="12" t="s">
        <v>23</v>
      </c>
      <c r="B27" s="10"/>
      <c r="C27" s="11"/>
      <c r="D27" s="10"/>
      <c r="E27" s="11"/>
      <c r="F27" s="10"/>
      <c r="G27" s="11"/>
      <c r="H27" s="10"/>
      <c r="I27" s="11"/>
      <c r="J27" s="10"/>
      <c r="K27" s="11"/>
      <c r="L27" s="10"/>
      <c r="M27" s="11"/>
      <c r="N27" s="10"/>
      <c r="O27" s="11"/>
      <c r="P27" s="10"/>
      <c r="Q27" s="11"/>
      <c r="R27" s="10"/>
      <c r="S27" s="11"/>
      <c r="T27" s="10"/>
      <c r="U27" s="11"/>
      <c r="V27" s="10"/>
      <c r="W27" s="11"/>
      <c r="X27" s="10"/>
      <c r="Y27" s="11"/>
      <c r="Z27" s="10"/>
      <c r="AA27" s="6"/>
    </row>
    <row r="28" spans="1:27" ht="12.75" customHeight="1">
      <c r="A28" s="25" t="s">
        <v>71</v>
      </c>
      <c r="B28" s="10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  <c r="P28" s="10"/>
      <c r="Q28" s="11"/>
      <c r="R28" s="10"/>
      <c r="S28" s="11"/>
      <c r="T28" s="10"/>
      <c r="U28" s="11"/>
      <c r="V28" s="10"/>
      <c r="W28" s="11"/>
      <c r="X28" s="10"/>
      <c r="Y28" s="11"/>
      <c r="Z28" s="10"/>
      <c r="AA28" s="6"/>
    </row>
    <row r="29" spans="1:27" ht="12.75" customHeight="1">
      <c r="A29" s="25" t="s">
        <v>83</v>
      </c>
      <c r="B29" s="10"/>
      <c r="C29" s="11"/>
      <c r="D29" s="10"/>
      <c r="E29" s="11"/>
      <c r="F29" s="10"/>
      <c r="G29" s="11"/>
      <c r="H29" s="10"/>
      <c r="I29" s="11"/>
      <c r="J29" s="10"/>
      <c r="K29" s="11"/>
      <c r="L29" s="10"/>
      <c r="M29" s="11"/>
      <c r="N29" s="10"/>
      <c r="O29" s="11"/>
      <c r="P29" s="10"/>
      <c r="Q29" s="11"/>
      <c r="R29" s="10"/>
      <c r="S29" s="11"/>
      <c r="T29" s="10"/>
      <c r="U29" s="11"/>
      <c r="V29" s="10"/>
      <c r="W29" s="11"/>
      <c r="X29" s="10"/>
      <c r="Y29" s="11"/>
      <c r="Z29" s="10"/>
      <c r="AA29" s="6"/>
    </row>
    <row r="30" spans="1:27" ht="12.75" customHeight="1">
      <c r="A30" s="25" t="s">
        <v>362</v>
      </c>
      <c r="B30" s="10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  <c r="P30" s="10"/>
      <c r="Q30" s="11"/>
      <c r="R30" s="10"/>
      <c r="S30" s="11"/>
      <c r="T30" s="10"/>
      <c r="U30" s="11"/>
      <c r="V30" s="10"/>
      <c r="W30" s="11"/>
      <c r="X30" s="10"/>
      <c r="Y30" s="11"/>
      <c r="Z30" s="10"/>
      <c r="AA30" s="6"/>
    </row>
    <row r="31" spans="1:27" ht="12.75" customHeight="1">
      <c r="A31" s="12" t="s">
        <v>84</v>
      </c>
      <c r="B31" s="10"/>
      <c r="C31" s="11"/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O31" s="11"/>
      <c r="P31" s="10"/>
      <c r="Q31" s="11"/>
      <c r="R31" s="10"/>
      <c r="S31" s="11"/>
      <c r="T31" s="10"/>
      <c r="U31" s="11"/>
      <c r="V31" s="10"/>
      <c r="W31" s="11"/>
      <c r="X31" s="10"/>
      <c r="Y31" s="11"/>
      <c r="Z31" s="10"/>
      <c r="AA31" s="6"/>
    </row>
    <row r="32" spans="1:27" ht="12.75" customHeight="1">
      <c r="A32" s="12" t="s">
        <v>33</v>
      </c>
      <c r="B32" s="10"/>
      <c r="C32" s="11"/>
      <c r="D32" s="10"/>
      <c r="E32" s="11"/>
      <c r="F32" s="10"/>
      <c r="G32" s="11"/>
      <c r="H32" s="10"/>
      <c r="I32" s="11"/>
      <c r="J32" s="10"/>
      <c r="K32" s="11"/>
      <c r="L32" s="10"/>
      <c r="M32" s="11"/>
      <c r="N32" s="10"/>
      <c r="O32" s="11"/>
      <c r="P32" s="10"/>
      <c r="Q32" s="11"/>
      <c r="R32" s="10"/>
      <c r="S32" s="11"/>
      <c r="T32" s="10"/>
      <c r="U32" s="11"/>
      <c r="V32" s="10"/>
      <c r="W32" s="11"/>
      <c r="X32" s="10"/>
      <c r="Y32" s="11"/>
      <c r="Z32" s="10"/>
      <c r="AA32" s="6"/>
    </row>
    <row r="33" spans="1:27" ht="12.75" customHeight="1">
      <c r="A33" s="25" t="s">
        <v>93</v>
      </c>
      <c r="B33" s="10"/>
      <c r="C33" s="11"/>
      <c r="D33" s="10"/>
      <c r="E33" s="11"/>
      <c r="F33" s="10"/>
      <c r="G33" s="11"/>
      <c r="H33" s="10"/>
      <c r="I33" s="11"/>
      <c r="J33" s="10"/>
      <c r="K33" s="11"/>
      <c r="L33" s="10"/>
      <c r="M33" s="11"/>
      <c r="N33" s="10"/>
      <c r="O33" s="11"/>
      <c r="P33" s="10"/>
      <c r="Q33" s="11"/>
      <c r="R33" s="10"/>
      <c r="S33" s="11"/>
      <c r="T33" s="10"/>
      <c r="U33" s="11"/>
      <c r="V33" s="10"/>
      <c r="W33" s="11"/>
      <c r="X33" s="10"/>
      <c r="Y33" s="11"/>
      <c r="Z33" s="10"/>
      <c r="AA33" s="6"/>
    </row>
    <row r="34" spans="1:27" ht="12.75" customHeight="1">
      <c r="A34" s="71" t="s">
        <v>9</v>
      </c>
      <c r="B34" s="10"/>
      <c r="C34" s="11"/>
      <c r="D34" s="10"/>
      <c r="E34" s="11"/>
      <c r="F34" s="10"/>
      <c r="G34" s="11"/>
      <c r="H34" s="10"/>
      <c r="I34" s="11"/>
      <c r="J34" s="10"/>
      <c r="K34" s="11"/>
      <c r="L34" s="10"/>
      <c r="M34" s="11"/>
      <c r="N34" s="10"/>
      <c r="O34" s="11"/>
      <c r="P34" s="10"/>
      <c r="Q34" s="11"/>
      <c r="R34" s="10"/>
      <c r="S34" s="11"/>
      <c r="T34" s="10"/>
      <c r="U34" s="11"/>
      <c r="V34" s="10"/>
      <c r="W34" s="11"/>
      <c r="X34" s="10"/>
      <c r="Y34" s="11"/>
      <c r="Z34" s="10"/>
      <c r="AA34" s="6"/>
    </row>
    <row r="35" spans="1:27" ht="12.75" customHeight="1">
      <c r="A35" s="71" t="s">
        <v>31</v>
      </c>
      <c r="B35" s="10"/>
      <c r="C35" s="11"/>
      <c r="D35" s="10"/>
      <c r="E35" s="11"/>
      <c r="F35" s="10"/>
      <c r="G35" s="11"/>
      <c r="H35" s="10"/>
      <c r="I35" s="11"/>
      <c r="J35" s="10"/>
      <c r="K35" s="11"/>
      <c r="L35" s="10"/>
      <c r="M35" s="11"/>
      <c r="N35" s="10"/>
      <c r="O35" s="11"/>
      <c r="P35" s="10"/>
      <c r="Q35" s="11"/>
      <c r="R35" s="10"/>
      <c r="S35" s="11"/>
      <c r="T35" s="10"/>
      <c r="U35" s="11"/>
      <c r="V35" s="10"/>
      <c r="W35" s="11"/>
      <c r="X35" s="10"/>
      <c r="Y35" s="11"/>
      <c r="Z35" s="10"/>
      <c r="AA35" s="6"/>
    </row>
    <row r="36" spans="1:27" ht="12.75" customHeight="1">
      <c r="A36" s="71" t="s">
        <v>32</v>
      </c>
      <c r="B36" s="10"/>
      <c r="C36" s="11"/>
      <c r="D36" s="10"/>
      <c r="E36" s="11"/>
      <c r="F36" s="10"/>
      <c r="G36" s="11"/>
      <c r="H36" s="10"/>
      <c r="I36" s="11"/>
      <c r="J36" s="10"/>
      <c r="K36" s="11"/>
      <c r="L36" s="10"/>
      <c r="M36" s="11"/>
      <c r="N36" s="10"/>
      <c r="O36" s="11"/>
      <c r="P36" s="10"/>
      <c r="Q36" s="11"/>
      <c r="R36" s="10"/>
      <c r="S36" s="11"/>
      <c r="T36" s="10"/>
      <c r="U36" s="11"/>
      <c r="V36" s="10"/>
      <c r="W36" s="11"/>
      <c r="X36" s="10"/>
      <c r="Y36" s="11"/>
      <c r="Z36" s="10"/>
      <c r="AA36" s="6"/>
    </row>
    <row r="37" spans="1:27" ht="12.75" customHeight="1">
      <c r="A37" s="6" t="s">
        <v>52</v>
      </c>
      <c r="B37" s="10"/>
      <c r="C37" s="11"/>
      <c r="D37" s="10"/>
      <c r="E37" s="11"/>
      <c r="F37" s="10"/>
      <c r="G37" s="11"/>
      <c r="H37" s="10"/>
      <c r="I37" s="11"/>
      <c r="J37" s="10"/>
      <c r="K37" s="11"/>
      <c r="L37" s="10"/>
      <c r="M37" s="11"/>
      <c r="N37" s="10"/>
      <c r="O37" s="11"/>
      <c r="P37" s="10"/>
      <c r="Q37" s="11"/>
      <c r="R37" s="10"/>
      <c r="S37" s="11"/>
      <c r="T37" s="10"/>
      <c r="U37" s="11"/>
      <c r="V37" s="10"/>
      <c r="W37" s="11"/>
      <c r="X37" s="10"/>
      <c r="Y37" s="11"/>
      <c r="Z37" s="10"/>
      <c r="AA37" s="6"/>
    </row>
    <row r="38" spans="1:27" ht="12.75" customHeight="1">
      <c r="A38" s="72" t="s">
        <v>10</v>
      </c>
      <c r="B38" s="10"/>
      <c r="C38" s="11"/>
      <c r="D38" s="10"/>
      <c r="E38" s="11"/>
      <c r="F38" s="10"/>
      <c r="G38" s="11"/>
      <c r="H38" s="10"/>
      <c r="I38" s="11"/>
      <c r="J38" s="10"/>
      <c r="K38" s="11"/>
      <c r="L38" s="10"/>
      <c r="M38" s="11"/>
      <c r="N38" s="10"/>
      <c r="O38" s="11"/>
      <c r="P38" s="10"/>
      <c r="Q38" s="11"/>
      <c r="R38" s="10"/>
      <c r="S38" s="11"/>
      <c r="T38" s="10"/>
      <c r="U38" s="11"/>
      <c r="V38" s="10"/>
      <c r="W38" s="11"/>
      <c r="X38" s="10"/>
      <c r="Y38" s="11"/>
      <c r="Z38" s="10"/>
      <c r="AA38" s="6"/>
    </row>
    <row r="39" spans="1:27" ht="12.75" customHeight="1">
      <c r="A39" s="71" t="s">
        <v>39</v>
      </c>
      <c r="B39" s="10"/>
      <c r="C39" s="11"/>
      <c r="D39" s="10"/>
      <c r="E39" s="11"/>
      <c r="F39" s="10"/>
      <c r="G39" s="11"/>
      <c r="H39" s="10"/>
      <c r="I39" s="11"/>
      <c r="J39" s="10"/>
      <c r="K39" s="11"/>
      <c r="L39" s="10"/>
      <c r="M39" s="11"/>
      <c r="N39" s="10"/>
      <c r="O39" s="11"/>
      <c r="P39" s="10"/>
      <c r="Q39" s="11"/>
      <c r="R39" s="10"/>
      <c r="S39" s="11"/>
      <c r="T39" s="10"/>
      <c r="U39" s="11"/>
      <c r="V39" s="10"/>
      <c r="W39" s="11"/>
      <c r="X39" s="10"/>
      <c r="Y39" s="11"/>
      <c r="Z39" s="10"/>
      <c r="AA39" s="6"/>
    </row>
    <row r="40" spans="1:27" ht="12.75" customHeight="1">
      <c r="A40" s="71" t="s">
        <v>11</v>
      </c>
      <c r="B40" s="10"/>
      <c r="C40" s="11"/>
      <c r="D40" s="10"/>
      <c r="E40" s="11"/>
      <c r="F40" s="10"/>
      <c r="G40" s="11"/>
      <c r="H40" s="10"/>
      <c r="I40" s="11"/>
      <c r="J40" s="10"/>
      <c r="K40" s="11"/>
      <c r="L40" s="10"/>
      <c r="M40" s="11"/>
      <c r="N40" s="10"/>
      <c r="O40" s="11"/>
      <c r="P40" s="10"/>
      <c r="Q40" s="11"/>
      <c r="R40" s="10"/>
      <c r="S40" s="11"/>
      <c r="T40" s="10"/>
      <c r="U40" s="11"/>
      <c r="V40" s="10"/>
      <c r="W40" s="11"/>
      <c r="X40" s="10"/>
      <c r="Y40" s="11"/>
      <c r="Z40" s="10"/>
      <c r="AA40" s="6"/>
    </row>
    <row r="41" spans="1:27" ht="12.75" customHeight="1">
      <c r="A41" s="72" t="s">
        <v>94</v>
      </c>
      <c r="B41" s="10"/>
      <c r="C41" s="11"/>
      <c r="D41" s="10"/>
      <c r="E41" s="11"/>
      <c r="F41" s="10"/>
      <c r="G41" s="11"/>
      <c r="H41" s="10"/>
      <c r="I41" s="11"/>
      <c r="J41" s="10"/>
      <c r="K41" s="11"/>
      <c r="L41" s="10"/>
      <c r="M41" s="11"/>
      <c r="N41" s="10"/>
      <c r="O41" s="11"/>
      <c r="P41" s="10"/>
      <c r="Q41" s="11"/>
      <c r="R41" s="10"/>
      <c r="S41" s="11"/>
      <c r="T41" s="10"/>
      <c r="U41" s="11"/>
      <c r="V41" s="10"/>
      <c r="W41" s="11"/>
      <c r="X41" s="10"/>
      <c r="Y41" s="11"/>
      <c r="Z41" s="10"/>
      <c r="AA41" s="6"/>
    </row>
    <row r="42" spans="1:27" ht="12.75" customHeight="1">
      <c r="A42" s="72" t="s">
        <v>95</v>
      </c>
      <c r="B42" s="10"/>
      <c r="C42" s="11"/>
      <c r="D42" s="10"/>
      <c r="E42" s="11"/>
      <c r="F42" s="10"/>
      <c r="G42" s="11"/>
      <c r="H42" s="10"/>
      <c r="I42" s="11"/>
      <c r="J42" s="10"/>
      <c r="K42" s="11"/>
      <c r="L42" s="10"/>
      <c r="M42" s="11"/>
      <c r="N42" s="10"/>
      <c r="O42" s="11"/>
      <c r="P42" s="10"/>
      <c r="Q42" s="11"/>
      <c r="R42" s="10"/>
      <c r="S42" s="11"/>
      <c r="T42" s="10"/>
      <c r="U42" s="11"/>
      <c r="V42" s="10"/>
      <c r="W42" s="11"/>
      <c r="X42" s="10"/>
      <c r="Y42" s="11"/>
      <c r="Z42" s="10"/>
      <c r="AA42" s="6"/>
    </row>
    <row r="43" spans="1:27" ht="12.75" customHeight="1">
      <c r="A43" s="71" t="s">
        <v>12</v>
      </c>
      <c r="B43" s="10"/>
      <c r="C43" s="11"/>
      <c r="D43" s="10"/>
      <c r="E43" s="11"/>
      <c r="F43" s="10"/>
      <c r="G43" s="11"/>
      <c r="H43" s="10"/>
      <c r="I43" s="11"/>
      <c r="J43" s="10"/>
      <c r="K43" s="11"/>
      <c r="L43" s="10"/>
      <c r="M43" s="11"/>
      <c r="N43" s="10"/>
      <c r="O43" s="11"/>
      <c r="P43" s="10"/>
      <c r="Q43" s="11"/>
      <c r="R43" s="10"/>
      <c r="S43" s="11"/>
      <c r="T43" s="10"/>
      <c r="U43" s="11"/>
      <c r="V43" s="10"/>
      <c r="W43" s="11"/>
      <c r="X43" s="10"/>
      <c r="Y43" s="11"/>
      <c r="Z43" s="10"/>
      <c r="AA43" s="6"/>
    </row>
    <row r="44" spans="1:27" ht="12.75" customHeight="1">
      <c r="A44" s="71" t="s">
        <v>40</v>
      </c>
      <c r="B44" s="10"/>
      <c r="C44" s="11"/>
      <c r="D44" s="10"/>
      <c r="E44" s="11"/>
      <c r="F44" s="10"/>
      <c r="G44" s="11"/>
      <c r="H44" s="10"/>
      <c r="I44" s="11"/>
      <c r="J44" s="10"/>
      <c r="K44" s="11"/>
      <c r="L44" s="10"/>
      <c r="M44" s="11"/>
      <c r="N44" s="10"/>
      <c r="O44" s="11"/>
      <c r="P44" s="10"/>
      <c r="Q44" s="11"/>
      <c r="R44" s="10"/>
      <c r="S44" s="11"/>
      <c r="T44" s="10"/>
      <c r="U44" s="11"/>
      <c r="V44" s="10"/>
      <c r="W44" s="11"/>
      <c r="X44" s="10"/>
      <c r="Y44" s="11"/>
      <c r="Z44" s="10"/>
      <c r="AA44" s="6"/>
    </row>
    <row r="45" spans="1:27" ht="12.75" customHeight="1">
      <c r="A45" s="72" t="s">
        <v>41</v>
      </c>
      <c r="B45" s="10"/>
      <c r="C45" s="11"/>
      <c r="D45" s="10"/>
      <c r="E45" s="11"/>
      <c r="F45" s="10"/>
      <c r="G45" s="11"/>
      <c r="H45" s="10"/>
      <c r="I45" s="11"/>
      <c r="J45" s="10"/>
      <c r="K45" s="11"/>
      <c r="L45" s="10"/>
      <c r="M45" s="11"/>
      <c r="N45" s="10"/>
      <c r="O45" s="11"/>
      <c r="P45" s="10"/>
      <c r="Q45" s="11"/>
      <c r="R45" s="10"/>
      <c r="S45" s="11"/>
      <c r="T45" s="10"/>
      <c r="U45" s="11"/>
      <c r="V45" s="10"/>
      <c r="W45" s="11"/>
      <c r="X45" s="10"/>
      <c r="Y45" s="11"/>
      <c r="Z45" s="10"/>
      <c r="AA45" s="6"/>
    </row>
    <row r="46" spans="1:27" ht="12.75" customHeight="1">
      <c r="A46" s="71" t="s">
        <v>44</v>
      </c>
      <c r="B46" s="10"/>
      <c r="C46" s="11"/>
      <c r="D46" s="10"/>
      <c r="E46" s="11"/>
      <c r="F46" s="10"/>
      <c r="G46" s="11"/>
      <c r="H46" s="10"/>
      <c r="I46" s="11"/>
      <c r="J46" s="10"/>
      <c r="K46" s="11"/>
      <c r="L46" s="10"/>
      <c r="M46" s="11"/>
      <c r="N46" s="10"/>
      <c r="O46" s="11"/>
      <c r="P46" s="10"/>
      <c r="Q46" s="11"/>
      <c r="R46" s="10"/>
      <c r="S46" s="11"/>
      <c r="T46" s="10"/>
      <c r="U46" s="11"/>
      <c r="V46" s="10"/>
      <c r="W46" s="11"/>
      <c r="X46" s="10"/>
      <c r="Y46" s="11"/>
      <c r="Z46" s="10"/>
      <c r="AA46" s="6"/>
    </row>
    <row r="47" spans="1:27" ht="12.75" customHeight="1">
      <c r="A47" s="71" t="s">
        <v>62</v>
      </c>
      <c r="B47" s="10"/>
      <c r="C47" s="11"/>
      <c r="D47" s="10"/>
      <c r="E47" s="11"/>
      <c r="F47" s="10"/>
      <c r="G47" s="11"/>
      <c r="H47" s="10"/>
      <c r="I47" s="11"/>
      <c r="J47" s="10"/>
      <c r="K47" s="11"/>
      <c r="L47" s="10"/>
      <c r="M47" s="11"/>
      <c r="N47" s="10"/>
      <c r="O47" s="11"/>
      <c r="P47" s="10"/>
      <c r="Q47" s="11"/>
      <c r="R47" s="10"/>
      <c r="S47" s="11"/>
      <c r="T47" s="10"/>
      <c r="U47" s="11"/>
      <c r="V47" s="10"/>
      <c r="W47" s="11"/>
      <c r="X47" s="10"/>
      <c r="Y47" s="11"/>
      <c r="Z47" s="10"/>
      <c r="AA47" s="6"/>
    </row>
    <row r="48" spans="1:27" ht="12.75" customHeight="1">
      <c r="A48" s="71" t="s">
        <v>247</v>
      </c>
      <c r="B48" s="10"/>
      <c r="C48" s="11"/>
      <c r="D48" s="10"/>
      <c r="E48" s="11"/>
      <c r="F48" s="10"/>
      <c r="G48" s="11"/>
      <c r="H48" s="10"/>
      <c r="I48" s="11"/>
      <c r="J48" s="10"/>
      <c r="K48" s="11"/>
      <c r="L48" s="10"/>
      <c r="M48" s="11"/>
      <c r="N48" s="10"/>
      <c r="O48" s="11"/>
      <c r="P48" s="10"/>
      <c r="Q48" s="11"/>
      <c r="R48" s="10"/>
      <c r="S48" s="11"/>
      <c r="T48" s="10"/>
      <c r="U48" s="11"/>
      <c r="V48" s="10"/>
      <c r="W48" s="11"/>
      <c r="X48" s="10"/>
      <c r="Y48" s="11"/>
      <c r="Z48" s="10"/>
      <c r="AA48" s="6"/>
    </row>
    <row r="49" spans="1:27" ht="12.75" customHeight="1">
      <c r="A49" s="72" t="s">
        <v>34</v>
      </c>
      <c r="B49" s="10"/>
      <c r="C49" s="11"/>
      <c r="D49" s="10"/>
      <c r="E49" s="11"/>
      <c r="F49" s="10"/>
      <c r="G49" s="11"/>
      <c r="H49" s="10"/>
      <c r="I49" s="11"/>
      <c r="J49" s="10"/>
      <c r="K49" s="11"/>
      <c r="L49" s="10"/>
      <c r="M49" s="11"/>
      <c r="N49" s="10"/>
      <c r="O49" s="11"/>
      <c r="P49" s="10"/>
      <c r="Q49" s="11"/>
      <c r="R49" s="10"/>
      <c r="S49" s="11"/>
      <c r="T49" s="10"/>
      <c r="U49" s="11"/>
      <c r="V49" s="10"/>
      <c r="W49" s="11"/>
      <c r="X49" s="10"/>
      <c r="Y49" s="11"/>
      <c r="Z49" s="10"/>
      <c r="AA49" s="6"/>
    </row>
    <row r="50" spans="1:27" ht="12.75" customHeight="1">
      <c r="A50" s="72" t="s">
        <v>35</v>
      </c>
      <c r="B50" s="10"/>
      <c r="C50" s="11"/>
      <c r="D50" s="10"/>
      <c r="E50" s="11"/>
      <c r="F50" s="10"/>
      <c r="G50" s="11"/>
      <c r="H50" s="10"/>
      <c r="I50" s="11"/>
      <c r="J50" s="10"/>
      <c r="K50" s="11"/>
      <c r="L50" s="10"/>
      <c r="M50" s="11"/>
      <c r="N50" s="10"/>
      <c r="O50" s="11"/>
      <c r="P50" s="10"/>
      <c r="Q50" s="11"/>
      <c r="R50" s="10"/>
      <c r="S50" s="11"/>
      <c r="T50" s="10"/>
      <c r="U50" s="11"/>
      <c r="V50" s="10"/>
      <c r="W50" s="11"/>
      <c r="X50" s="10"/>
      <c r="Y50" s="11"/>
      <c r="Z50" s="10"/>
      <c r="AA50" s="6"/>
    </row>
    <row r="51" spans="1:27" ht="12.75" customHeight="1">
      <c r="A51" s="71" t="s">
        <v>37</v>
      </c>
      <c r="B51" s="10"/>
      <c r="C51" s="11"/>
      <c r="D51" s="10"/>
      <c r="E51" s="11"/>
      <c r="F51" s="10"/>
      <c r="G51" s="11"/>
      <c r="H51" s="10"/>
      <c r="I51" s="11"/>
      <c r="J51" s="10"/>
      <c r="K51" s="11"/>
      <c r="L51" s="10"/>
      <c r="M51" s="11"/>
      <c r="N51" s="10"/>
      <c r="O51" s="11"/>
      <c r="P51" s="10"/>
      <c r="Q51" s="11"/>
      <c r="R51" s="10"/>
      <c r="S51" s="11"/>
      <c r="T51" s="10"/>
      <c r="U51" s="11"/>
      <c r="V51" s="10"/>
      <c r="W51" s="11"/>
      <c r="X51" s="10"/>
      <c r="Y51" s="11"/>
      <c r="Z51" s="10"/>
      <c r="AA51" s="6"/>
    </row>
    <row r="52" spans="1:27" ht="12.75" customHeight="1">
      <c r="A52" s="25" t="s">
        <v>24</v>
      </c>
      <c r="B52" s="10"/>
      <c r="C52" s="11"/>
      <c r="D52" s="10"/>
      <c r="E52" s="11"/>
      <c r="F52" s="10"/>
      <c r="G52" s="11"/>
      <c r="H52" s="10"/>
      <c r="I52" s="11"/>
      <c r="J52" s="10"/>
      <c r="K52" s="11"/>
      <c r="L52" s="10"/>
      <c r="M52" s="11"/>
      <c r="N52" s="10"/>
      <c r="O52" s="11"/>
      <c r="P52" s="10"/>
      <c r="Q52" s="11"/>
      <c r="R52" s="10"/>
      <c r="S52" s="11"/>
      <c r="T52" s="10"/>
      <c r="U52" s="11"/>
      <c r="V52" s="10"/>
      <c r="W52" s="11"/>
      <c r="X52" s="10"/>
      <c r="Y52" s="11"/>
      <c r="Z52" s="10"/>
      <c r="AA52" s="6"/>
    </row>
    <row r="53" spans="1:27" ht="12.75" customHeight="1">
      <c r="A53" s="25" t="s">
        <v>364</v>
      </c>
      <c r="B53" s="10">
        <v>2</v>
      </c>
      <c r="C53" s="11"/>
      <c r="D53" s="10"/>
      <c r="E53" s="11"/>
      <c r="F53" s="10"/>
      <c r="G53" s="11"/>
      <c r="H53" s="10">
        <v>5</v>
      </c>
      <c r="I53" s="11"/>
      <c r="J53" s="10"/>
      <c r="K53" s="11"/>
      <c r="L53" s="10"/>
      <c r="M53" s="11"/>
      <c r="N53" s="10"/>
      <c r="O53" s="11"/>
      <c r="P53" s="10"/>
      <c r="Q53" s="11"/>
      <c r="R53" s="10"/>
      <c r="S53" s="11"/>
      <c r="T53" s="10"/>
      <c r="U53" s="11"/>
      <c r="V53" s="10"/>
      <c r="W53" s="11"/>
      <c r="X53" s="10"/>
      <c r="Y53" s="11"/>
      <c r="Z53" s="10"/>
      <c r="AA53" s="6"/>
    </row>
    <row r="54" spans="1:27" ht="12.75" customHeight="1">
      <c r="A54" s="12" t="s">
        <v>30</v>
      </c>
      <c r="B54" s="10"/>
      <c r="C54" s="11"/>
      <c r="D54" s="10"/>
      <c r="E54" s="11"/>
      <c r="F54" s="10"/>
      <c r="G54" s="11">
        <v>1</v>
      </c>
      <c r="H54" s="10">
        <v>1</v>
      </c>
      <c r="I54" s="11">
        <v>5</v>
      </c>
      <c r="J54" s="10"/>
      <c r="K54" s="11"/>
      <c r="L54" s="10"/>
      <c r="M54" s="11"/>
      <c r="N54" s="10"/>
      <c r="O54" s="11"/>
      <c r="P54" s="10"/>
      <c r="Q54" s="11"/>
      <c r="R54" s="10"/>
      <c r="S54" s="11"/>
      <c r="T54" s="10"/>
      <c r="U54" s="11"/>
      <c r="V54" s="10"/>
      <c r="W54" s="11"/>
      <c r="X54" s="10"/>
      <c r="Y54" s="11"/>
      <c r="Z54" s="10"/>
      <c r="AA54" s="6"/>
    </row>
    <row r="55" spans="1:27" ht="12.75" customHeight="1">
      <c r="A55" s="25" t="s">
        <v>43</v>
      </c>
      <c r="B55" s="10"/>
      <c r="C55" s="11"/>
      <c r="D55" s="10"/>
      <c r="E55" s="11"/>
      <c r="F55" s="10"/>
      <c r="G55" s="11"/>
      <c r="H55" s="10"/>
      <c r="I55" s="11"/>
      <c r="J55" s="10"/>
      <c r="K55" s="11"/>
      <c r="L55" s="10"/>
      <c r="M55" s="11"/>
      <c r="N55" s="10"/>
      <c r="O55" s="11"/>
      <c r="P55" s="10"/>
      <c r="Q55" s="11"/>
      <c r="R55" s="10"/>
      <c r="S55" s="11"/>
      <c r="T55" s="10"/>
      <c r="U55" s="11"/>
      <c r="V55" s="10"/>
      <c r="W55" s="11"/>
      <c r="X55" s="10"/>
      <c r="Y55" s="11"/>
      <c r="Z55" s="10"/>
      <c r="AA55" s="6"/>
    </row>
    <row r="56" spans="1:27" ht="12.75" customHeight="1">
      <c r="A56" s="12" t="s">
        <v>72</v>
      </c>
      <c r="B56" s="10"/>
      <c r="C56" s="11"/>
      <c r="D56" s="10"/>
      <c r="E56" s="11"/>
      <c r="F56" s="10"/>
      <c r="G56" s="11"/>
      <c r="H56" s="10"/>
      <c r="I56" s="11"/>
      <c r="J56" s="10"/>
      <c r="K56" s="11"/>
      <c r="L56" s="10"/>
      <c r="M56" s="11"/>
      <c r="N56" s="10"/>
      <c r="O56" s="11"/>
      <c r="P56" s="10"/>
      <c r="Q56" s="11"/>
      <c r="R56" s="10"/>
      <c r="S56" s="11"/>
      <c r="T56" s="10"/>
      <c r="U56" s="11"/>
      <c r="V56" s="10"/>
      <c r="W56" s="11"/>
      <c r="X56" s="10"/>
      <c r="Y56" s="11"/>
      <c r="Z56" s="10"/>
      <c r="AA56" s="6"/>
    </row>
    <row r="57" spans="1:27" ht="12.75" customHeight="1">
      <c r="A57" s="71" t="s">
        <v>68</v>
      </c>
      <c r="B57" s="10"/>
      <c r="C57" s="11"/>
      <c r="D57" s="10"/>
      <c r="E57" s="11"/>
      <c r="F57" s="10"/>
      <c r="G57" s="11"/>
      <c r="H57" s="10"/>
      <c r="I57" s="11"/>
      <c r="J57" s="10"/>
      <c r="K57" s="11"/>
      <c r="L57" s="10"/>
      <c r="M57" s="11"/>
      <c r="N57" s="10"/>
      <c r="O57" s="11"/>
      <c r="P57" s="10"/>
      <c r="Q57" s="11"/>
      <c r="R57" s="10"/>
      <c r="S57" s="11"/>
      <c r="T57" s="10"/>
      <c r="U57" s="11"/>
      <c r="V57" s="10"/>
      <c r="W57" s="11"/>
      <c r="X57" s="10"/>
      <c r="Y57" s="11"/>
      <c r="Z57" s="10"/>
      <c r="AA57" s="6"/>
    </row>
    <row r="58" spans="1:27" ht="12.75" customHeight="1">
      <c r="A58" s="71" t="s">
        <v>82</v>
      </c>
      <c r="B58" s="10"/>
      <c r="C58" s="11"/>
      <c r="D58" s="10"/>
      <c r="E58" s="11"/>
      <c r="F58" s="10"/>
      <c r="G58" s="11"/>
      <c r="H58" s="10"/>
      <c r="I58" s="11"/>
      <c r="J58" s="10"/>
      <c r="K58" s="11"/>
      <c r="L58" s="10"/>
      <c r="M58" s="11"/>
      <c r="N58" s="10"/>
      <c r="O58" s="11"/>
      <c r="P58" s="10"/>
      <c r="Q58" s="11"/>
      <c r="R58" s="10"/>
      <c r="S58" s="11"/>
      <c r="T58" s="10"/>
      <c r="U58" s="11"/>
      <c r="V58" s="10"/>
      <c r="W58" s="11"/>
      <c r="X58" s="10"/>
      <c r="Y58" s="11"/>
      <c r="Z58" s="10"/>
      <c r="AA58" s="6"/>
    </row>
    <row r="59" spans="1:27" ht="12.75" customHeight="1">
      <c r="A59" s="25" t="s">
        <v>275</v>
      </c>
      <c r="B59" s="10"/>
      <c r="C59" s="11"/>
      <c r="D59" s="10"/>
      <c r="E59" s="11"/>
      <c r="F59" s="10"/>
      <c r="G59" s="11"/>
      <c r="H59" s="10"/>
      <c r="I59" s="11"/>
      <c r="J59" s="10"/>
      <c r="K59" s="11"/>
      <c r="L59" s="10"/>
      <c r="M59" s="11"/>
      <c r="N59" s="10"/>
      <c r="O59" s="11"/>
      <c r="P59" s="10"/>
      <c r="Q59" s="11"/>
      <c r="R59" s="10"/>
      <c r="S59" s="11"/>
      <c r="T59" s="10"/>
      <c r="U59" s="11"/>
      <c r="V59" s="10"/>
      <c r="W59" s="11"/>
      <c r="X59" s="10"/>
      <c r="Y59" s="11"/>
      <c r="Z59" s="10"/>
      <c r="AA59" s="6"/>
    </row>
    <row r="60" spans="1:27" ht="12.75" customHeight="1">
      <c r="A60" s="12" t="s">
        <v>297</v>
      </c>
      <c r="B60" s="10"/>
      <c r="C60" s="11"/>
      <c r="D60" s="10"/>
      <c r="E60" s="11"/>
      <c r="F60" s="10"/>
      <c r="G60" s="11"/>
      <c r="H60" s="10"/>
      <c r="I60" s="11"/>
      <c r="J60" s="10"/>
      <c r="K60" s="11"/>
      <c r="L60" s="10"/>
      <c r="M60" s="11"/>
      <c r="N60" s="10"/>
      <c r="O60" s="11"/>
      <c r="P60" s="10"/>
      <c r="Q60" s="11"/>
      <c r="R60" s="10"/>
      <c r="S60" s="11"/>
      <c r="T60" s="10"/>
      <c r="U60" s="11"/>
      <c r="V60" s="10"/>
      <c r="W60" s="11"/>
      <c r="X60" s="10"/>
      <c r="Y60" s="11"/>
      <c r="Z60" s="10"/>
      <c r="AA60" s="6"/>
    </row>
    <row r="61" spans="1:27" ht="12.75" customHeight="1">
      <c r="A61" s="25" t="s">
        <v>38</v>
      </c>
      <c r="B61" s="10"/>
      <c r="C61" s="11"/>
      <c r="D61" s="10"/>
      <c r="E61" s="11"/>
      <c r="F61" s="10"/>
      <c r="G61" s="11"/>
      <c r="H61" s="10"/>
      <c r="I61" s="11"/>
      <c r="J61" s="10"/>
      <c r="K61" s="11"/>
      <c r="L61" s="10"/>
      <c r="M61" s="11"/>
      <c r="N61" s="10"/>
      <c r="O61" s="11"/>
      <c r="P61" s="10"/>
      <c r="Q61" s="11"/>
      <c r="R61" s="10"/>
      <c r="S61" s="11"/>
      <c r="T61" s="10"/>
      <c r="U61" s="11"/>
      <c r="V61" s="10"/>
      <c r="W61" s="11"/>
      <c r="X61" s="10"/>
      <c r="Y61" s="11"/>
      <c r="Z61" s="10"/>
      <c r="AA61" s="6"/>
    </row>
    <row r="62" spans="1:27" ht="12.75" customHeight="1">
      <c r="A62" s="25" t="s">
        <v>60</v>
      </c>
      <c r="B62" s="10"/>
      <c r="C62" s="11"/>
      <c r="D62" s="10"/>
      <c r="E62" s="11"/>
      <c r="F62" s="10"/>
      <c r="G62" s="11"/>
      <c r="H62" s="10"/>
      <c r="I62" s="11"/>
      <c r="J62" s="10"/>
      <c r="K62" s="11"/>
      <c r="L62" s="10"/>
      <c r="M62" s="11"/>
      <c r="N62" s="10"/>
      <c r="O62" s="11"/>
      <c r="P62" s="10"/>
      <c r="Q62" s="11"/>
      <c r="R62" s="10"/>
      <c r="S62" s="11"/>
      <c r="T62" s="10"/>
      <c r="U62" s="11"/>
      <c r="V62" s="10"/>
      <c r="W62" s="11"/>
      <c r="X62" s="10"/>
      <c r="Y62" s="11"/>
      <c r="Z62" s="10"/>
      <c r="AA62" s="6"/>
    </row>
    <row r="63" spans="1:27" ht="12.75" customHeight="1">
      <c r="A63" s="25" t="s">
        <v>73</v>
      </c>
      <c r="B63" s="10"/>
      <c r="C63" s="11"/>
      <c r="D63" s="10"/>
      <c r="E63" s="11"/>
      <c r="F63" s="10"/>
      <c r="G63" s="11"/>
      <c r="H63" s="10"/>
      <c r="I63" s="11"/>
      <c r="J63" s="10"/>
      <c r="K63" s="11"/>
      <c r="L63" s="10"/>
      <c r="M63" s="11"/>
      <c r="N63" s="10"/>
      <c r="O63" s="11"/>
      <c r="P63" s="10"/>
      <c r="Q63" s="11"/>
      <c r="R63" s="10"/>
      <c r="S63" s="11"/>
      <c r="T63" s="10"/>
      <c r="U63" s="11"/>
      <c r="V63" s="10"/>
      <c r="W63" s="11"/>
      <c r="X63" s="10"/>
      <c r="Y63" s="11"/>
      <c r="Z63" s="10"/>
      <c r="AA63" s="6"/>
    </row>
    <row r="64" spans="1:27" ht="12.75" customHeight="1">
      <c r="A64" s="25" t="s">
        <v>64</v>
      </c>
      <c r="B64" s="10"/>
      <c r="C64" s="11"/>
      <c r="D64" s="10"/>
      <c r="E64" s="11"/>
      <c r="F64" s="10"/>
      <c r="G64" s="11"/>
      <c r="H64" s="10"/>
      <c r="I64" s="11"/>
      <c r="J64" s="10"/>
      <c r="K64" s="11"/>
      <c r="L64" s="10"/>
      <c r="M64" s="11"/>
      <c r="N64" s="10"/>
      <c r="O64" s="11"/>
      <c r="P64" s="10"/>
      <c r="Q64" s="11"/>
      <c r="R64" s="10"/>
      <c r="S64" s="11"/>
      <c r="T64" s="10"/>
      <c r="U64" s="11"/>
      <c r="V64" s="10"/>
      <c r="W64" s="11"/>
      <c r="X64" s="10"/>
      <c r="Y64" s="11"/>
      <c r="Z64" s="10"/>
      <c r="AA64" s="6"/>
    </row>
    <row r="65" spans="1:27" ht="12.75" customHeight="1">
      <c r="A65" s="25" t="s">
        <v>61</v>
      </c>
      <c r="B65" s="10"/>
      <c r="C65" s="11"/>
      <c r="D65" s="10"/>
      <c r="E65" s="11"/>
      <c r="F65" s="10"/>
      <c r="G65" s="11"/>
      <c r="H65" s="10"/>
      <c r="I65" s="11"/>
      <c r="J65" s="10"/>
      <c r="K65" s="11"/>
      <c r="L65" s="10"/>
      <c r="M65" s="11"/>
      <c r="N65" s="10"/>
      <c r="O65" s="11"/>
      <c r="P65" s="10"/>
      <c r="Q65" s="11"/>
      <c r="R65" s="10"/>
      <c r="S65" s="11"/>
      <c r="T65" s="10"/>
      <c r="U65" s="11"/>
      <c r="V65" s="10"/>
      <c r="W65" s="11"/>
      <c r="X65" s="10"/>
      <c r="Y65" s="11"/>
      <c r="Z65" s="10"/>
      <c r="AA65" s="6"/>
    </row>
    <row r="66" spans="1:27" ht="12.75" customHeight="1">
      <c r="A66" s="72" t="s">
        <v>13</v>
      </c>
      <c r="B66" s="10"/>
      <c r="C66" s="11"/>
      <c r="D66" s="10"/>
      <c r="E66" s="11"/>
      <c r="F66" s="10"/>
      <c r="G66" s="11"/>
      <c r="H66" s="10"/>
      <c r="I66" s="11"/>
      <c r="J66" s="10"/>
      <c r="K66" s="11"/>
      <c r="L66" s="10"/>
      <c r="M66" s="11"/>
      <c r="N66" s="10"/>
      <c r="O66" s="11"/>
      <c r="P66" s="10"/>
      <c r="Q66" s="11"/>
      <c r="R66" s="10"/>
      <c r="S66" s="11"/>
      <c r="T66" s="10"/>
      <c r="U66" s="11"/>
      <c r="V66" s="10"/>
      <c r="W66" s="11"/>
      <c r="X66" s="10"/>
      <c r="Y66" s="11"/>
      <c r="Z66" s="10"/>
      <c r="AA66" s="6"/>
    </row>
    <row r="67" spans="1:27" ht="12.75" customHeight="1">
      <c r="A67" s="72" t="s">
        <v>55</v>
      </c>
      <c r="B67" s="10"/>
      <c r="C67" s="11"/>
      <c r="D67" s="10"/>
      <c r="E67" s="11"/>
      <c r="F67" s="10"/>
      <c r="G67" s="11"/>
      <c r="H67" s="10"/>
      <c r="I67" s="11"/>
      <c r="J67" s="10"/>
      <c r="K67" s="11"/>
      <c r="L67" s="10"/>
      <c r="M67" s="11"/>
      <c r="N67" s="10"/>
      <c r="O67" s="11"/>
      <c r="P67" s="10"/>
      <c r="Q67" s="11"/>
      <c r="R67" s="10"/>
      <c r="S67" s="11"/>
      <c r="T67" s="10"/>
      <c r="U67" s="11"/>
      <c r="V67" s="10"/>
      <c r="W67" s="11"/>
      <c r="X67" s="10"/>
      <c r="Y67" s="11"/>
      <c r="Z67" s="10"/>
      <c r="AA67" s="6"/>
    </row>
    <row r="68" spans="1:27" ht="12.75" customHeight="1">
      <c r="A68" s="71" t="s">
        <v>42</v>
      </c>
      <c r="B68" s="10"/>
      <c r="C68" s="11"/>
      <c r="D68" s="10"/>
      <c r="E68" s="11"/>
      <c r="F68" s="10"/>
      <c r="G68" s="11"/>
      <c r="H68" s="10"/>
      <c r="I68" s="11"/>
      <c r="J68" s="10"/>
      <c r="K68" s="11"/>
      <c r="L68" s="10"/>
      <c r="M68" s="11"/>
      <c r="N68" s="10"/>
      <c r="O68" s="11"/>
      <c r="P68" s="10"/>
      <c r="Q68" s="11"/>
      <c r="R68" s="10"/>
      <c r="S68" s="11"/>
      <c r="T68" s="10"/>
      <c r="U68" s="11"/>
      <c r="V68" s="10"/>
      <c r="W68" s="11"/>
      <c r="X68" s="10"/>
      <c r="Y68" s="11"/>
      <c r="Z68" s="10"/>
      <c r="AA68" s="6"/>
    </row>
    <row r="69" spans="1:27" ht="12.75" customHeight="1">
      <c r="A69" s="71" t="s">
        <v>57</v>
      </c>
      <c r="B69" s="10"/>
      <c r="C69" s="11"/>
      <c r="D69" s="10"/>
      <c r="E69" s="11"/>
      <c r="F69" s="10"/>
      <c r="G69" s="11"/>
      <c r="H69" s="10"/>
      <c r="I69" s="11"/>
      <c r="J69" s="10"/>
      <c r="K69" s="11"/>
      <c r="L69" s="10"/>
      <c r="M69" s="11"/>
      <c r="N69" s="10"/>
      <c r="O69" s="11"/>
      <c r="P69" s="10"/>
      <c r="Q69" s="11"/>
      <c r="R69" s="10"/>
      <c r="S69" s="11"/>
      <c r="T69" s="10"/>
      <c r="U69" s="11"/>
      <c r="V69" s="10"/>
      <c r="W69" s="11"/>
      <c r="X69" s="10"/>
      <c r="Y69" s="11"/>
      <c r="Z69" s="10"/>
      <c r="AA69" s="6"/>
    </row>
    <row r="70" spans="1:27" ht="12.75" customHeight="1">
      <c r="A70" s="72" t="s">
        <v>14</v>
      </c>
      <c r="B70" s="10"/>
      <c r="C70" s="11"/>
      <c r="D70" s="10"/>
      <c r="E70" s="11"/>
      <c r="F70" s="10"/>
      <c r="G70" s="11"/>
      <c r="H70" s="10"/>
      <c r="I70" s="11"/>
      <c r="J70" s="10"/>
      <c r="K70" s="11"/>
      <c r="L70" s="10"/>
      <c r="M70" s="11"/>
      <c r="N70" s="10"/>
      <c r="O70" s="11"/>
      <c r="P70" s="10"/>
      <c r="Q70" s="11"/>
      <c r="R70" s="10"/>
      <c r="S70" s="11"/>
      <c r="T70" s="10"/>
      <c r="U70" s="11"/>
      <c r="V70" s="10"/>
      <c r="W70" s="11"/>
      <c r="X70" s="10"/>
      <c r="Y70" s="11"/>
      <c r="Z70" s="10"/>
      <c r="AA70" s="6"/>
    </row>
    <row r="71" spans="1:27" ht="12.75" customHeight="1">
      <c r="A71" s="72" t="s">
        <v>15</v>
      </c>
      <c r="B71" s="10"/>
      <c r="C71" s="11"/>
      <c r="D71" s="10"/>
      <c r="E71" s="11"/>
      <c r="F71" s="10"/>
      <c r="G71" s="11"/>
      <c r="H71" s="10"/>
      <c r="I71" s="11"/>
      <c r="J71" s="10"/>
      <c r="K71" s="11"/>
      <c r="L71" s="10"/>
      <c r="M71" s="11"/>
      <c r="N71" s="10"/>
      <c r="O71" s="11"/>
      <c r="P71" s="10"/>
      <c r="Q71" s="11"/>
      <c r="R71" s="10"/>
      <c r="S71" s="11"/>
      <c r="T71" s="10"/>
      <c r="U71" s="11"/>
      <c r="V71" s="10"/>
      <c r="W71" s="11"/>
      <c r="X71" s="10"/>
      <c r="Y71" s="11"/>
      <c r="Z71" s="10"/>
      <c r="AA71" s="6"/>
    </row>
    <row r="72" spans="1:27" ht="12.75" customHeight="1">
      <c r="A72" s="72" t="s">
        <v>16</v>
      </c>
      <c r="B72" s="10"/>
      <c r="C72" s="11"/>
      <c r="D72" s="10"/>
      <c r="E72" s="11"/>
      <c r="F72" s="10"/>
      <c r="G72" s="11"/>
      <c r="H72" s="10"/>
      <c r="I72" s="11"/>
      <c r="J72" s="10"/>
      <c r="K72" s="11"/>
      <c r="L72" s="10"/>
      <c r="M72" s="11"/>
      <c r="N72" s="10"/>
      <c r="O72" s="11"/>
      <c r="P72" s="10"/>
      <c r="Q72" s="11"/>
      <c r="R72" s="10"/>
      <c r="S72" s="11"/>
      <c r="T72" s="10"/>
      <c r="U72" s="11"/>
      <c r="V72" s="10"/>
      <c r="W72" s="11"/>
      <c r="X72" s="10"/>
      <c r="Y72" s="11"/>
      <c r="Z72" s="10"/>
      <c r="AA72" s="6"/>
    </row>
    <row r="73" spans="1:27" ht="12.75" customHeight="1">
      <c r="A73" s="71" t="s">
        <v>36</v>
      </c>
      <c r="B73" s="10"/>
      <c r="C73" s="11"/>
      <c r="D73" s="10"/>
      <c r="E73" s="11"/>
      <c r="F73" s="10"/>
      <c r="G73" s="11"/>
      <c r="H73" s="10"/>
      <c r="I73" s="11"/>
      <c r="J73" s="10"/>
      <c r="K73" s="11"/>
      <c r="L73" s="10"/>
      <c r="M73" s="11"/>
      <c r="N73" s="10"/>
      <c r="O73" s="11"/>
      <c r="P73" s="10"/>
      <c r="Q73" s="11"/>
      <c r="R73" s="10"/>
      <c r="S73" s="11"/>
      <c r="T73" s="10"/>
      <c r="U73" s="11"/>
      <c r="V73" s="10"/>
      <c r="W73" s="11"/>
      <c r="X73" s="10"/>
      <c r="Y73" s="11"/>
      <c r="Z73" s="10"/>
      <c r="AA73" s="6"/>
    </row>
    <row r="74" spans="1:27" ht="12.75" customHeight="1">
      <c r="A74" s="72" t="s">
        <v>81</v>
      </c>
      <c r="B74" s="10"/>
      <c r="C74" s="11"/>
      <c r="D74" s="10"/>
      <c r="E74" s="11"/>
      <c r="F74" s="10"/>
      <c r="G74" s="11"/>
      <c r="H74" s="10"/>
      <c r="I74" s="11"/>
      <c r="J74" s="10"/>
      <c r="K74" s="11"/>
      <c r="L74" s="10"/>
      <c r="M74" s="11"/>
      <c r="N74" s="10"/>
      <c r="O74" s="11"/>
      <c r="P74" s="10"/>
      <c r="Q74" s="11"/>
      <c r="R74" s="10"/>
      <c r="S74" s="11"/>
      <c r="T74" s="10"/>
      <c r="U74" s="11"/>
      <c r="V74" s="10"/>
      <c r="W74" s="11"/>
      <c r="X74" s="10"/>
      <c r="Y74" s="11"/>
      <c r="Z74" s="10"/>
      <c r="AA74" s="6"/>
    </row>
    <row r="75" spans="1:27" ht="12.75" customHeight="1">
      <c r="A75" s="72" t="s">
        <v>74</v>
      </c>
      <c r="B75" s="10"/>
      <c r="C75" s="11"/>
      <c r="D75" s="10"/>
      <c r="E75" s="11"/>
      <c r="F75" s="10"/>
      <c r="G75" s="11"/>
      <c r="H75" s="10"/>
      <c r="I75" s="11"/>
      <c r="J75" s="10"/>
      <c r="K75" s="11"/>
      <c r="L75" s="10"/>
      <c r="M75" s="11"/>
      <c r="N75" s="10"/>
      <c r="O75" s="11"/>
      <c r="P75" s="10"/>
      <c r="Q75" s="11"/>
      <c r="R75" s="10"/>
      <c r="S75" s="11"/>
      <c r="T75" s="10"/>
      <c r="U75" s="11"/>
      <c r="V75" s="10"/>
      <c r="W75" s="11"/>
      <c r="X75" s="10"/>
      <c r="Y75" s="11"/>
      <c r="Z75" s="10"/>
      <c r="AA75" s="6"/>
    </row>
    <row r="76" spans="1:27" ht="12.75" customHeight="1">
      <c r="A76" s="72" t="s">
        <v>56</v>
      </c>
      <c r="B76" s="10"/>
      <c r="C76" s="11"/>
      <c r="D76" s="10"/>
      <c r="E76" s="11"/>
      <c r="F76" s="10"/>
      <c r="G76" s="11"/>
      <c r="H76" s="10"/>
      <c r="I76" s="11"/>
      <c r="J76" s="10"/>
      <c r="K76" s="11"/>
      <c r="L76" s="10"/>
      <c r="M76" s="11"/>
      <c r="N76" s="10"/>
      <c r="O76" s="11"/>
      <c r="P76" s="10"/>
      <c r="Q76" s="11"/>
      <c r="R76" s="10"/>
      <c r="S76" s="11"/>
      <c r="T76" s="10"/>
      <c r="U76" s="11"/>
      <c r="V76" s="10"/>
      <c r="W76" s="11"/>
      <c r="X76" s="10"/>
      <c r="Y76" s="11"/>
      <c r="Z76" s="10"/>
      <c r="AA76" s="6">
        <v>39</v>
      </c>
    </row>
    <row r="77" spans="1:27" ht="12.75" customHeight="1">
      <c r="A77" s="72" t="s">
        <v>367</v>
      </c>
      <c r="B77" s="10"/>
      <c r="C77" s="11"/>
      <c r="D77" s="10"/>
      <c r="E77" s="11"/>
      <c r="F77" s="10"/>
      <c r="G77" s="11"/>
      <c r="H77" s="10"/>
      <c r="I77" s="11"/>
      <c r="J77" s="10"/>
      <c r="K77" s="11"/>
      <c r="L77" s="10"/>
      <c r="M77" s="11"/>
      <c r="N77" s="10"/>
      <c r="O77" s="11"/>
      <c r="P77" s="10"/>
      <c r="Q77" s="11"/>
      <c r="R77" s="10"/>
      <c r="S77" s="11"/>
      <c r="T77" s="10"/>
      <c r="U77" s="11"/>
      <c r="V77" s="10"/>
      <c r="W77" s="11"/>
      <c r="X77" s="10"/>
      <c r="Y77" s="11"/>
      <c r="Z77" s="10"/>
      <c r="AA77" s="6"/>
    </row>
    <row r="78" spans="1:27" ht="12.75" customHeight="1">
      <c r="A78" s="72" t="s">
        <v>18</v>
      </c>
      <c r="B78" s="10"/>
      <c r="C78" s="11"/>
      <c r="D78" s="10"/>
      <c r="E78" s="11"/>
      <c r="F78" s="10"/>
      <c r="G78" s="11"/>
      <c r="H78" s="10"/>
      <c r="I78" s="11"/>
      <c r="J78" s="10"/>
      <c r="K78" s="11"/>
      <c r="L78" s="10"/>
      <c r="M78" s="11"/>
      <c r="N78" s="10"/>
      <c r="O78" s="11"/>
      <c r="P78" s="10"/>
      <c r="Q78" s="11"/>
      <c r="R78" s="10"/>
      <c r="S78" s="11"/>
      <c r="T78" s="10"/>
      <c r="U78" s="11"/>
      <c r="V78" s="10"/>
      <c r="W78" s="11"/>
      <c r="X78" s="10"/>
      <c r="Y78" s="11"/>
      <c r="Z78" s="10"/>
      <c r="AA78" s="6"/>
    </row>
    <row r="79" spans="1:27" ht="12.75" customHeight="1">
      <c r="A79" s="72" t="s">
        <v>19</v>
      </c>
      <c r="B79" s="10"/>
      <c r="C79" s="11">
        <v>3</v>
      </c>
      <c r="D79" s="10">
        <v>1</v>
      </c>
      <c r="E79" s="11">
        <v>1</v>
      </c>
      <c r="F79" s="10"/>
      <c r="G79" s="11">
        <v>1</v>
      </c>
      <c r="H79" s="10">
        <v>4</v>
      </c>
      <c r="I79" s="11">
        <v>2</v>
      </c>
      <c r="J79" s="10">
        <v>2</v>
      </c>
      <c r="K79" s="11"/>
      <c r="L79" s="10">
        <v>5</v>
      </c>
      <c r="M79" s="11">
        <v>10</v>
      </c>
      <c r="N79" s="10">
        <v>50</v>
      </c>
      <c r="O79" s="11">
        <v>13</v>
      </c>
      <c r="P79" s="10"/>
      <c r="Q79" s="11"/>
      <c r="R79" s="10">
        <v>90</v>
      </c>
      <c r="S79" s="11">
        <v>10</v>
      </c>
      <c r="T79" s="10">
        <v>15</v>
      </c>
      <c r="U79" s="11"/>
      <c r="V79" s="10">
        <v>10</v>
      </c>
      <c r="W79" s="11">
        <v>10</v>
      </c>
      <c r="X79" s="10">
        <v>10</v>
      </c>
      <c r="Y79" s="11">
        <v>15</v>
      </c>
      <c r="Z79" s="10">
        <v>10</v>
      </c>
      <c r="AA79" s="6"/>
    </row>
    <row r="80" spans="1:27" ht="12.75" customHeight="1">
      <c r="A80" s="72" t="s">
        <v>20</v>
      </c>
      <c r="B80" s="10"/>
      <c r="C80" s="11"/>
      <c r="D80" s="10"/>
      <c r="E80" s="11"/>
      <c r="F80" s="10"/>
      <c r="G80" s="11"/>
      <c r="H80" s="10"/>
      <c r="I80" s="11"/>
      <c r="J80" s="10"/>
      <c r="K80" s="11"/>
      <c r="L80" s="10"/>
      <c r="M80" s="11"/>
      <c r="N80" s="10"/>
      <c r="O80" s="11"/>
      <c r="P80" s="10"/>
      <c r="Q80" s="11"/>
      <c r="R80" s="10"/>
      <c r="S80" s="11"/>
      <c r="T80" s="10"/>
      <c r="U80" s="11"/>
      <c r="V80" s="10"/>
      <c r="W80" s="11"/>
      <c r="X80" s="10"/>
      <c r="Y80" s="11"/>
      <c r="Z80" s="10"/>
      <c r="AA80" s="6"/>
    </row>
    <row r="81" spans="1:27" ht="12.75" customHeight="1">
      <c r="A81" s="72" t="s">
        <v>21</v>
      </c>
      <c r="B81" s="10"/>
      <c r="C81" s="11"/>
      <c r="D81" s="10"/>
      <c r="E81" s="11"/>
      <c r="F81" s="10"/>
      <c r="G81" s="11"/>
      <c r="H81" s="10"/>
      <c r="I81" s="11"/>
      <c r="J81" s="10"/>
      <c r="K81" s="11"/>
      <c r="L81" s="10"/>
      <c r="M81" s="11"/>
      <c r="N81" s="10"/>
      <c r="O81" s="11"/>
      <c r="P81" s="10"/>
      <c r="Q81" s="11"/>
      <c r="R81" s="10"/>
      <c r="S81" s="11"/>
      <c r="T81" s="10"/>
      <c r="U81" s="11"/>
      <c r="V81" s="10"/>
      <c r="W81" s="11"/>
      <c r="X81" s="10"/>
      <c r="Y81" s="11"/>
      <c r="Z81" s="10"/>
      <c r="AA81" s="6"/>
    </row>
    <row r="82" spans="1:27" ht="12.75" customHeight="1">
      <c r="A82" s="71" t="s">
        <v>91</v>
      </c>
      <c r="B82" s="10"/>
      <c r="C82" s="11"/>
      <c r="D82" s="10"/>
      <c r="E82" s="11"/>
      <c r="F82" s="10"/>
      <c r="G82" s="11"/>
      <c r="H82" s="10"/>
      <c r="I82" s="11"/>
      <c r="J82" s="10"/>
      <c r="K82" s="11"/>
      <c r="L82" s="10">
        <v>20</v>
      </c>
      <c r="M82" s="11"/>
      <c r="N82" s="10"/>
      <c r="O82" s="11"/>
      <c r="P82" s="10"/>
      <c r="Q82" s="11"/>
      <c r="R82" s="10"/>
      <c r="S82" s="11"/>
      <c r="T82" s="10"/>
      <c r="U82" s="11"/>
      <c r="V82" s="10"/>
      <c r="W82" s="11"/>
      <c r="X82" s="10"/>
      <c r="Y82" s="11"/>
      <c r="Z82" s="10"/>
      <c r="AA82" s="6"/>
    </row>
    <row r="83" spans="1:27" ht="12.75" customHeight="1">
      <c r="A83" s="71" t="s">
        <v>220</v>
      </c>
      <c r="B83" s="10"/>
      <c r="C83" s="11"/>
      <c r="D83" s="10"/>
      <c r="E83" s="11"/>
      <c r="F83" s="10"/>
      <c r="G83" s="11"/>
      <c r="H83" s="10"/>
      <c r="I83" s="11"/>
      <c r="J83" s="10"/>
      <c r="K83" s="11"/>
      <c r="L83" s="10"/>
      <c r="M83" s="11"/>
      <c r="N83" s="10"/>
      <c r="O83" s="11"/>
      <c r="P83" s="10"/>
      <c r="Q83" s="11"/>
      <c r="R83" s="10"/>
      <c r="S83" s="11"/>
      <c r="T83" s="10"/>
      <c r="U83" s="11"/>
      <c r="V83" s="10">
        <v>35</v>
      </c>
      <c r="W83" s="11">
        <v>35</v>
      </c>
      <c r="X83" s="10"/>
      <c r="Y83" s="11"/>
      <c r="Z83" s="10"/>
      <c r="AA83" s="6"/>
    </row>
    <row r="84" spans="1:27" ht="12.75" customHeight="1">
      <c r="A84" s="72" t="s">
        <v>92</v>
      </c>
      <c r="B84" s="10"/>
      <c r="C84" s="11"/>
      <c r="D84" s="10"/>
      <c r="E84" s="11"/>
      <c r="F84" s="10"/>
      <c r="G84" s="11"/>
      <c r="H84" s="10"/>
      <c r="I84" s="11"/>
      <c r="J84" s="10"/>
      <c r="K84" s="11"/>
      <c r="L84" s="10"/>
      <c r="M84" s="11"/>
      <c r="N84" s="10"/>
      <c r="O84" s="11"/>
      <c r="P84" s="10"/>
      <c r="Q84" s="11"/>
      <c r="R84" s="10"/>
      <c r="S84" s="11"/>
      <c r="T84" s="10"/>
      <c r="U84" s="11"/>
      <c r="V84" s="10"/>
      <c r="W84" s="11"/>
      <c r="X84" s="10"/>
      <c r="Y84" s="11">
        <v>50</v>
      </c>
      <c r="Z84" s="10"/>
      <c r="AA84" s="6"/>
    </row>
    <row r="85" spans="1:27" ht="12.75" customHeight="1">
      <c r="A85" s="71" t="s">
        <v>87</v>
      </c>
      <c r="B85" s="10"/>
      <c r="C85" s="11"/>
      <c r="D85" s="10"/>
      <c r="E85" s="11"/>
      <c r="F85" s="10"/>
      <c r="G85" s="11"/>
      <c r="H85" s="10"/>
      <c r="I85" s="11"/>
      <c r="J85" s="10"/>
      <c r="K85" s="11"/>
      <c r="L85" s="10"/>
      <c r="M85" s="11"/>
      <c r="N85" s="10"/>
      <c r="O85" s="11"/>
      <c r="P85" s="10"/>
      <c r="Q85" s="11"/>
      <c r="R85" s="10"/>
      <c r="S85" s="11"/>
      <c r="T85" s="10"/>
      <c r="U85" s="11">
        <v>7</v>
      </c>
      <c r="V85" s="10">
        <v>10</v>
      </c>
      <c r="W85" s="11"/>
      <c r="X85" s="10"/>
      <c r="Y85" s="11"/>
      <c r="Z85" s="10"/>
      <c r="AA85" s="6"/>
    </row>
    <row r="86" spans="1:27" ht="12.75" customHeight="1">
      <c r="A86" s="72" t="s">
        <v>65</v>
      </c>
      <c r="B86" s="10"/>
      <c r="C86" s="11"/>
      <c r="D86" s="10"/>
      <c r="E86" s="11"/>
      <c r="F86" s="10"/>
      <c r="G86" s="11"/>
      <c r="H86" s="10"/>
      <c r="I86" s="11"/>
      <c r="J86" s="10"/>
      <c r="K86" s="11"/>
      <c r="L86" s="10"/>
      <c r="M86" s="11"/>
      <c r="N86" s="10"/>
      <c r="O86" s="11"/>
      <c r="P86" s="10"/>
      <c r="Q86" s="11"/>
      <c r="R86" s="10"/>
      <c r="S86" s="11"/>
      <c r="T86" s="10"/>
      <c r="U86" s="11"/>
      <c r="V86" s="10"/>
      <c r="W86" s="11"/>
      <c r="X86" s="10"/>
      <c r="Y86" s="11"/>
      <c r="Z86" s="10"/>
      <c r="AA86" s="6"/>
    </row>
    <row r="87" spans="1:27" ht="12.75" customHeight="1">
      <c r="A87" s="71" t="s">
        <v>46</v>
      </c>
      <c r="B87" s="10"/>
      <c r="C87" s="11"/>
      <c r="D87" s="10"/>
      <c r="E87" s="11"/>
      <c r="F87" s="10"/>
      <c r="G87" s="11"/>
      <c r="H87" s="10"/>
      <c r="I87" s="11"/>
      <c r="J87" s="10"/>
      <c r="K87" s="11"/>
      <c r="L87" s="10"/>
      <c r="M87" s="11"/>
      <c r="N87" s="10"/>
      <c r="O87" s="11"/>
      <c r="P87" s="10"/>
      <c r="Q87" s="11"/>
      <c r="R87" s="10"/>
      <c r="S87" s="11"/>
      <c r="T87" s="10"/>
      <c r="U87" s="11"/>
      <c r="V87" s="10"/>
      <c r="W87" s="11"/>
      <c r="X87" s="10"/>
      <c r="Y87" s="11"/>
      <c r="Z87" s="10"/>
      <c r="AA87" s="6"/>
    </row>
    <row r="88" spans="1:27" ht="12.75" customHeight="1">
      <c r="A88" s="72" t="s">
        <v>47</v>
      </c>
      <c r="B88" s="10"/>
      <c r="C88" s="11"/>
      <c r="D88" s="10"/>
      <c r="E88" s="11"/>
      <c r="F88" s="10"/>
      <c r="G88" s="11"/>
      <c r="H88" s="10"/>
      <c r="I88" s="11"/>
      <c r="J88" s="10"/>
      <c r="K88" s="11"/>
      <c r="L88" s="10"/>
      <c r="M88" s="11"/>
      <c r="N88" s="10"/>
      <c r="O88" s="11"/>
      <c r="P88" s="10"/>
      <c r="Q88" s="11"/>
      <c r="R88" s="10"/>
      <c r="S88" s="11"/>
      <c r="T88" s="10"/>
      <c r="U88" s="11"/>
      <c r="V88" s="10"/>
      <c r="W88" s="11"/>
      <c r="X88" s="10"/>
      <c r="Y88" s="11"/>
      <c r="Z88" s="10"/>
      <c r="AA88" s="6"/>
    </row>
    <row r="89" spans="1:27" ht="12.75" customHeight="1">
      <c r="A89" s="72" t="s">
        <v>66</v>
      </c>
      <c r="B89" s="10"/>
      <c r="C89" s="11"/>
      <c r="D89" s="10"/>
      <c r="E89" s="11"/>
      <c r="F89" s="10"/>
      <c r="G89" s="11"/>
      <c r="H89" s="10"/>
      <c r="I89" s="11"/>
      <c r="J89" s="10"/>
      <c r="K89" s="11"/>
      <c r="L89" s="10"/>
      <c r="M89" s="11"/>
      <c r="N89" s="10"/>
      <c r="O89" s="11"/>
      <c r="P89" s="10"/>
      <c r="Q89" s="11"/>
      <c r="R89" s="10"/>
      <c r="S89" s="11"/>
      <c r="T89" s="10"/>
      <c r="U89" s="11"/>
      <c r="V89" s="10"/>
      <c r="W89" s="11"/>
      <c r="X89" s="10"/>
      <c r="Y89" s="11"/>
      <c r="Z89" s="10"/>
      <c r="AA89" s="6"/>
    </row>
    <row r="90" spans="1:27" ht="12.75" customHeight="1">
      <c r="A90" s="71" t="s">
        <v>53</v>
      </c>
      <c r="B90" s="10"/>
      <c r="C90" s="11"/>
      <c r="D90" s="10"/>
      <c r="E90" s="11"/>
      <c r="F90" s="10"/>
      <c r="G90" s="11"/>
      <c r="H90" s="10"/>
      <c r="I90" s="11"/>
      <c r="J90" s="10"/>
      <c r="K90" s="11"/>
      <c r="L90" s="10"/>
      <c r="M90" s="11"/>
      <c r="N90" s="10"/>
      <c r="O90" s="11"/>
      <c r="P90" s="10"/>
      <c r="Q90" s="11"/>
      <c r="R90" s="10"/>
      <c r="S90" s="11"/>
      <c r="T90" s="10"/>
      <c r="U90" s="11"/>
      <c r="V90" s="10"/>
      <c r="W90" s="11"/>
      <c r="X90" s="10"/>
      <c r="Y90" s="11"/>
      <c r="Z90" s="10"/>
      <c r="AA90" s="6"/>
    </row>
    <row r="91" spans="1:27" ht="12.75" customHeight="1">
      <c r="A91" s="71" t="s">
        <v>54</v>
      </c>
      <c r="B91" s="10"/>
      <c r="C91" s="11"/>
      <c r="D91" s="10"/>
      <c r="E91" s="11"/>
      <c r="F91" s="10"/>
      <c r="G91" s="11"/>
      <c r="H91" s="10"/>
      <c r="I91" s="11"/>
      <c r="J91" s="10"/>
      <c r="K91" s="11"/>
      <c r="L91" s="10"/>
      <c r="M91" s="11"/>
      <c r="N91" s="10"/>
      <c r="O91" s="11"/>
      <c r="P91" s="10"/>
      <c r="Q91" s="11"/>
      <c r="R91" s="10"/>
      <c r="S91" s="11"/>
      <c r="T91" s="10"/>
      <c r="U91" s="11"/>
      <c r="V91" s="10"/>
      <c r="W91" s="11"/>
      <c r="X91" s="10"/>
      <c r="Y91" s="11"/>
      <c r="Z91" s="10"/>
      <c r="AA91" s="6"/>
    </row>
    <row r="92" spans="1:27" ht="12.75" customHeight="1">
      <c r="A92" s="71" t="s">
        <v>251</v>
      </c>
      <c r="B92" s="10"/>
      <c r="C92" s="11"/>
      <c r="D92" s="10"/>
      <c r="E92" s="11"/>
      <c r="F92" s="10"/>
      <c r="G92" s="11"/>
      <c r="H92" s="10"/>
      <c r="I92" s="11"/>
      <c r="J92" s="10"/>
      <c r="K92" s="11"/>
      <c r="L92" s="10"/>
      <c r="M92" s="11"/>
      <c r="N92" s="10"/>
      <c r="O92" s="11"/>
      <c r="P92" s="10"/>
      <c r="Q92" s="11"/>
      <c r="R92" s="10"/>
      <c r="S92" s="11"/>
      <c r="T92" s="10"/>
      <c r="U92" s="11"/>
      <c r="V92" s="10"/>
      <c r="W92" s="11"/>
      <c r="X92" s="10"/>
      <c r="Y92" s="11"/>
      <c r="Z92" s="10"/>
      <c r="AA92" s="6"/>
    </row>
    <row r="93" spans="1:27" ht="12.75" customHeight="1">
      <c r="A93" s="72" t="s">
        <v>58</v>
      </c>
      <c r="B93" s="10"/>
      <c r="C93" s="11"/>
      <c r="D93" s="10"/>
      <c r="E93" s="11"/>
      <c r="F93" s="10"/>
      <c r="G93" s="11"/>
      <c r="H93" s="10"/>
      <c r="I93" s="11"/>
      <c r="J93" s="10"/>
      <c r="K93" s="11"/>
      <c r="L93" s="10"/>
      <c r="M93" s="11"/>
      <c r="N93" s="10"/>
      <c r="O93" s="11"/>
      <c r="P93" s="10"/>
      <c r="Q93" s="11"/>
      <c r="R93" s="10"/>
      <c r="S93" s="11"/>
      <c r="T93" s="10"/>
      <c r="U93" s="11"/>
      <c r="V93" s="10"/>
      <c r="W93" s="11"/>
      <c r="X93" s="10"/>
      <c r="Y93" s="11"/>
      <c r="Z93" s="10"/>
      <c r="AA93" s="6"/>
    </row>
    <row r="94" spans="1:27" ht="12.75" customHeight="1">
      <c r="A94" s="71" t="s">
        <v>80</v>
      </c>
      <c r="B94" s="10"/>
      <c r="C94" s="11"/>
      <c r="D94" s="10"/>
      <c r="E94" s="11"/>
      <c r="F94" s="10"/>
      <c r="G94" s="11"/>
      <c r="H94" s="10"/>
      <c r="I94" s="11"/>
      <c r="J94" s="10"/>
      <c r="K94" s="11"/>
      <c r="L94" s="10"/>
      <c r="M94" s="11"/>
      <c r="N94" s="10"/>
      <c r="O94" s="11"/>
      <c r="P94" s="10"/>
      <c r="Q94" s="11"/>
      <c r="R94" s="10"/>
      <c r="S94" s="11"/>
      <c r="T94" s="10"/>
      <c r="U94" s="11"/>
      <c r="V94" s="10"/>
      <c r="W94" s="11"/>
      <c r="X94" s="10"/>
      <c r="Y94" s="11"/>
      <c r="Z94" s="10"/>
      <c r="AA94" s="6"/>
    </row>
    <row r="95" spans="1:27" ht="12.75" customHeight="1">
      <c r="A95" s="71" t="s">
        <v>48</v>
      </c>
      <c r="B95" s="10"/>
      <c r="C95" s="11"/>
      <c r="D95" s="10"/>
      <c r="E95" s="11"/>
      <c r="F95" s="10"/>
      <c r="G95" s="11"/>
      <c r="H95" s="10"/>
      <c r="I95" s="11"/>
      <c r="J95" s="10"/>
      <c r="K95" s="11"/>
      <c r="L95" s="10"/>
      <c r="M95" s="11"/>
      <c r="N95" s="10"/>
      <c r="O95" s="11"/>
      <c r="P95" s="10"/>
      <c r="Q95" s="11"/>
      <c r="R95" s="10"/>
      <c r="S95" s="11"/>
      <c r="T95" s="10"/>
      <c r="U95" s="11"/>
      <c r="V95" s="10"/>
      <c r="W95" s="11"/>
      <c r="X95" s="10"/>
      <c r="Y95" s="11"/>
      <c r="Z95" s="10"/>
      <c r="AA95" s="6"/>
    </row>
    <row r="96" spans="1:27" ht="12.75" customHeight="1">
      <c r="A96" s="72" t="s">
        <v>22</v>
      </c>
      <c r="B96" s="10"/>
      <c r="C96" s="11"/>
      <c r="D96" s="10"/>
      <c r="E96" s="11"/>
      <c r="F96" s="10"/>
      <c r="G96" s="11"/>
      <c r="H96" s="10">
        <v>1</v>
      </c>
      <c r="I96" s="11"/>
      <c r="J96" s="10"/>
      <c r="K96" s="11"/>
      <c r="L96" s="10"/>
      <c r="M96" s="11">
        <v>5</v>
      </c>
      <c r="N96" s="10"/>
      <c r="O96" s="11"/>
      <c r="P96" s="10"/>
      <c r="Q96" s="11"/>
      <c r="R96" s="10"/>
      <c r="S96" s="11"/>
      <c r="T96" s="10"/>
      <c r="U96" s="11"/>
      <c r="V96" s="10"/>
      <c r="W96" s="11"/>
      <c r="X96" s="10"/>
      <c r="Y96" s="11"/>
      <c r="Z96" s="10"/>
      <c r="AA96" s="6"/>
    </row>
    <row r="97" spans="1:27" ht="12.75" customHeight="1">
      <c r="A97" s="71" t="s">
        <v>75</v>
      </c>
      <c r="B97" s="10"/>
      <c r="C97" s="11"/>
      <c r="D97" s="10"/>
      <c r="E97" s="11"/>
      <c r="F97" s="10"/>
      <c r="G97" s="11"/>
      <c r="H97" s="10"/>
      <c r="I97" s="11"/>
      <c r="J97" s="10"/>
      <c r="K97" s="11"/>
      <c r="L97" s="10"/>
      <c r="M97" s="11"/>
      <c r="N97" s="10"/>
      <c r="O97" s="11"/>
      <c r="P97" s="10"/>
      <c r="Q97" s="11"/>
      <c r="R97" s="10"/>
      <c r="S97" s="11"/>
      <c r="T97" s="10"/>
      <c r="U97" s="11"/>
      <c r="V97" s="10"/>
      <c r="W97" s="11"/>
      <c r="X97" s="10"/>
      <c r="Y97" s="11"/>
      <c r="Z97" s="10"/>
      <c r="AA97" s="6"/>
    </row>
    <row r="98" spans="1:27" ht="12.75" customHeight="1">
      <c r="A98" s="71"/>
      <c r="B98" s="10"/>
      <c r="C98" s="11"/>
      <c r="D98" s="10"/>
      <c r="E98" s="11"/>
      <c r="F98" s="10"/>
      <c r="G98" s="11"/>
      <c r="H98" s="10"/>
      <c r="I98" s="11"/>
      <c r="J98" s="10"/>
      <c r="K98" s="11"/>
      <c r="L98" s="10"/>
      <c r="M98" s="11"/>
      <c r="N98" s="10"/>
      <c r="O98" s="11"/>
      <c r="P98" s="10"/>
      <c r="Q98" s="11"/>
      <c r="R98" s="10"/>
      <c r="S98" s="11"/>
      <c r="T98" s="10"/>
      <c r="U98" s="11"/>
      <c r="V98" s="10"/>
      <c r="W98" s="11"/>
      <c r="X98" s="10"/>
      <c r="Y98" s="11"/>
      <c r="Z98" s="10"/>
      <c r="AA98" s="6"/>
    </row>
    <row r="99" spans="1:27" ht="12.75" customHeight="1">
      <c r="A99" s="71"/>
      <c r="B99" s="10"/>
      <c r="C99" s="11"/>
      <c r="D99" s="10"/>
      <c r="E99" s="11"/>
      <c r="F99" s="10"/>
      <c r="G99" s="11"/>
      <c r="H99" s="10"/>
      <c r="I99" s="11"/>
      <c r="J99" s="10"/>
      <c r="K99" s="11"/>
      <c r="L99" s="10"/>
      <c r="M99" s="11"/>
      <c r="N99" s="10"/>
      <c r="O99" s="11"/>
      <c r="P99" s="10"/>
      <c r="Q99" s="11"/>
      <c r="R99" s="10"/>
      <c r="S99" s="11"/>
      <c r="T99" s="10"/>
      <c r="U99" s="11"/>
      <c r="V99" s="10"/>
      <c r="W99" s="11"/>
      <c r="X99" s="10"/>
      <c r="Y99" s="11"/>
      <c r="Z99" s="10"/>
      <c r="AA99" s="6"/>
    </row>
    <row r="100" spans="1:27" ht="12.75" customHeight="1">
      <c r="A100" s="10" t="s">
        <v>252</v>
      </c>
      <c r="B100" s="10"/>
      <c r="C100" s="11"/>
      <c r="D100" s="10"/>
      <c r="E100" s="11"/>
      <c r="F100" s="10"/>
      <c r="G100" s="11"/>
      <c r="H100" s="10"/>
      <c r="I100" s="11"/>
      <c r="J100" s="10"/>
      <c r="K100" s="11"/>
      <c r="L100" s="10"/>
      <c r="M100" s="11"/>
      <c r="N100" s="10"/>
      <c r="O100" s="11"/>
      <c r="P100" s="10"/>
      <c r="Q100" s="11"/>
      <c r="R100" s="10"/>
      <c r="S100" s="11"/>
      <c r="T100" s="10"/>
      <c r="U100" s="11"/>
      <c r="V100" s="10"/>
      <c r="W100" s="11"/>
      <c r="X100" s="10"/>
      <c r="Y100" s="11"/>
      <c r="Z100" s="10"/>
      <c r="AA100" s="6"/>
    </row>
    <row r="101" spans="1:27" ht="12.75" customHeight="1">
      <c r="A101" s="10" t="s">
        <v>90</v>
      </c>
      <c r="B101" s="10">
        <v>30</v>
      </c>
      <c r="C101" s="11">
        <v>6</v>
      </c>
      <c r="D101" s="10">
        <v>6</v>
      </c>
      <c r="E101" s="11"/>
      <c r="F101" s="10">
        <v>4</v>
      </c>
      <c r="G101" s="11"/>
      <c r="H101" s="10"/>
      <c r="I101" s="11">
        <v>10</v>
      </c>
      <c r="J101" s="10"/>
      <c r="K101" s="11">
        <v>15</v>
      </c>
      <c r="L101" s="10">
        <v>15</v>
      </c>
      <c r="M101" s="11">
        <v>5</v>
      </c>
      <c r="N101" s="10">
        <v>20</v>
      </c>
      <c r="O101" s="11"/>
      <c r="P101" s="10"/>
      <c r="Q101" s="11"/>
      <c r="R101" s="10"/>
      <c r="S101" s="11">
        <v>2</v>
      </c>
      <c r="T101" s="10"/>
      <c r="U101" s="11">
        <v>50</v>
      </c>
      <c r="V101" s="10">
        <v>10</v>
      </c>
      <c r="W101" s="11">
        <v>15</v>
      </c>
      <c r="X101" s="10">
        <v>30</v>
      </c>
      <c r="Y101" s="11"/>
      <c r="Z101" s="10">
        <v>75</v>
      </c>
      <c r="AA101" s="6"/>
    </row>
    <row r="102" spans="1:27" ht="12.75" customHeight="1">
      <c r="A102" s="10" t="s">
        <v>67</v>
      </c>
      <c r="B102" s="10"/>
      <c r="C102" s="11"/>
      <c r="D102" s="10"/>
      <c r="E102" s="11"/>
      <c r="F102" s="10"/>
      <c r="G102" s="11"/>
      <c r="H102" s="10"/>
      <c r="I102" s="11"/>
      <c r="J102" s="10"/>
      <c r="K102" s="11"/>
      <c r="L102" s="10"/>
      <c r="M102" s="11"/>
      <c r="N102" s="10"/>
      <c r="O102" s="11"/>
      <c r="P102" s="10"/>
      <c r="Q102" s="11"/>
      <c r="R102" s="10"/>
      <c r="S102" s="11"/>
      <c r="T102" s="10"/>
      <c r="U102" s="11"/>
      <c r="V102" s="10"/>
      <c r="W102" s="11"/>
      <c r="X102" s="10"/>
      <c r="Y102" s="11"/>
      <c r="Z102" s="10"/>
      <c r="AA102" s="6"/>
    </row>
    <row r="103" spans="1:27" ht="12.75" customHeight="1">
      <c r="A103" s="10" t="s">
        <v>50</v>
      </c>
      <c r="B103" s="10"/>
      <c r="C103" s="11"/>
      <c r="D103" s="10"/>
      <c r="E103" s="11"/>
      <c r="F103" s="10"/>
      <c r="G103" s="11"/>
      <c r="H103" s="10"/>
      <c r="I103" s="11"/>
      <c r="J103" s="10"/>
      <c r="K103" s="11"/>
      <c r="L103" s="10"/>
      <c r="M103" s="11">
        <v>5</v>
      </c>
      <c r="N103" s="10">
        <v>3</v>
      </c>
      <c r="O103" s="11"/>
      <c r="P103" s="10"/>
      <c r="Q103" s="11"/>
      <c r="R103" s="10"/>
      <c r="S103" s="11">
        <v>80</v>
      </c>
      <c r="T103" s="10">
        <v>25</v>
      </c>
      <c r="U103" s="11">
        <v>25</v>
      </c>
      <c r="V103" s="10">
        <v>3</v>
      </c>
      <c r="W103" s="11">
        <v>5</v>
      </c>
      <c r="X103" s="10"/>
      <c r="Y103" s="11">
        <v>20</v>
      </c>
      <c r="Z103" s="10">
        <v>2</v>
      </c>
      <c r="AA103" s="6"/>
    </row>
    <row r="104" spans="1:27" ht="12.75" customHeight="1">
      <c r="A104" s="10" t="s">
        <v>70</v>
      </c>
      <c r="B104" s="10">
        <v>30</v>
      </c>
      <c r="C104" s="11">
        <v>35</v>
      </c>
      <c r="D104" s="10">
        <v>30</v>
      </c>
      <c r="E104" s="11">
        <v>25</v>
      </c>
      <c r="F104" s="10">
        <v>20</v>
      </c>
      <c r="G104" s="11">
        <v>20</v>
      </c>
      <c r="H104" s="10">
        <v>4</v>
      </c>
      <c r="I104" s="11">
        <v>3</v>
      </c>
      <c r="J104" s="10">
        <v>3</v>
      </c>
      <c r="K104" s="11">
        <v>3</v>
      </c>
      <c r="L104" s="10">
        <v>3</v>
      </c>
      <c r="M104" s="11">
        <v>8</v>
      </c>
      <c r="N104" s="10">
        <v>30</v>
      </c>
      <c r="O104" s="11"/>
      <c r="P104" s="10"/>
      <c r="Q104" s="11"/>
      <c r="R104" s="10"/>
      <c r="S104" s="11"/>
      <c r="T104" s="10"/>
      <c r="U104" s="11"/>
      <c r="V104" s="10"/>
      <c r="W104" s="11"/>
      <c r="X104" s="10"/>
      <c r="Y104" s="11"/>
      <c r="Z104" s="10"/>
      <c r="AA104" s="6"/>
    </row>
    <row r="105" spans="1:27" ht="12.75" customHeight="1">
      <c r="A105" s="10" t="s">
        <v>49</v>
      </c>
      <c r="B105" s="10"/>
      <c r="C105" s="11"/>
      <c r="D105" s="10"/>
      <c r="E105" s="11"/>
      <c r="F105" s="10"/>
      <c r="G105" s="11"/>
      <c r="H105" s="10"/>
      <c r="I105" s="11"/>
      <c r="J105" s="10"/>
      <c r="K105" s="11"/>
      <c r="L105" s="10"/>
      <c r="M105" s="11"/>
      <c r="N105" s="10"/>
      <c r="O105" s="11">
        <v>35</v>
      </c>
      <c r="P105" s="10">
        <v>100</v>
      </c>
      <c r="Q105" s="11">
        <v>100</v>
      </c>
      <c r="R105" s="10">
        <v>25</v>
      </c>
      <c r="S105" s="11"/>
      <c r="T105" s="10"/>
      <c r="U105" s="11"/>
      <c r="V105" s="10"/>
      <c r="W105" s="11"/>
      <c r="X105" s="10"/>
      <c r="Y105" s="11"/>
      <c r="Z105" s="10"/>
      <c r="AA105" s="6"/>
    </row>
    <row r="106" spans="1:27" ht="12.75" customHeight="1">
      <c r="B106" s="10"/>
      <c r="C106" s="11"/>
      <c r="D106" s="10"/>
      <c r="E106" s="11"/>
      <c r="F106" s="10"/>
      <c r="G106" s="11"/>
      <c r="H106" s="10"/>
      <c r="I106" s="11"/>
      <c r="J106" s="10"/>
      <c r="K106" s="11"/>
      <c r="L106" s="10"/>
      <c r="M106" s="11"/>
      <c r="N106" s="10"/>
      <c r="O106" s="11"/>
      <c r="P106" s="10"/>
      <c r="Q106" s="11"/>
      <c r="R106" s="10"/>
      <c r="S106" s="11"/>
      <c r="T106" s="10"/>
      <c r="U106" s="11"/>
      <c r="V106" s="10"/>
      <c r="W106" s="11"/>
      <c r="X106" s="10"/>
      <c r="Y106" s="11"/>
      <c r="Z106" s="10"/>
      <c r="AA106" s="6"/>
    </row>
    <row r="107" spans="1:27" ht="12.75" customHeight="1">
      <c r="A107" s="10"/>
      <c r="B107" s="10"/>
      <c r="C107" s="11"/>
      <c r="D107" s="10"/>
      <c r="E107" s="11"/>
      <c r="F107" s="10"/>
      <c r="G107" s="11"/>
      <c r="H107" s="10"/>
      <c r="I107" s="11"/>
      <c r="J107" s="10"/>
      <c r="K107" s="11"/>
      <c r="L107" s="10"/>
      <c r="M107" s="11"/>
      <c r="N107" s="10"/>
      <c r="O107" s="11"/>
      <c r="P107" s="10"/>
      <c r="Q107" s="11"/>
      <c r="R107" s="10"/>
      <c r="S107" s="11"/>
      <c r="T107" s="10"/>
      <c r="U107" s="11"/>
      <c r="V107" s="10"/>
      <c r="W107" s="11"/>
      <c r="X107" s="10"/>
      <c r="Y107" s="11"/>
      <c r="Z107" s="10"/>
      <c r="AA107" s="6"/>
    </row>
    <row r="108" spans="1:27" ht="12.75" customHeight="1">
      <c r="A108" s="10"/>
      <c r="B108" s="10"/>
      <c r="C108" s="11"/>
      <c r="D108" s="10"/>
      <c r="E108" s="11"/>
      <c r="F108" s="10"/>
      <c r="G108" s="11"/>
      <c r="H108" s="10"/>
      <c r="I108" s="11"/>
      <c r="J108" s="10"/>
      <c r="K108" s="11"/>
      <c r="L108" s="10"/>
      <c r="M108" s="11"/>
      <c r="N108" s="10"/>
      <c r="O108" s="11"/>
      <c r="P108" s="10"/>
      <c r="Q108" s="11"/>
      <c r="R108" s="10"/>
      <c r="S108" s="11"/>
      <c r="T108" s="10"/>
      <c r="U108" s="11"/>
      <c r="V108" s="10"/>
      <c r="W108" s="11"/>
      <c r="X108" s="10"/>
      <c r="Y108" s="11"/>
      <c r="Z108" s="10"/>
      <c r="AA108" s="6"/>
    </row>
    <row r="109" spans="1:27" ht="12.75" customHeight="1">
      <c r="A109" s="10"/>
      <c r="B109" s="10"/>
      <c r="C109" s="11"/>
      <c r="D109" s="10"/>
      <c r="E109" s="11"/>
      <c r="F109" s="10"/>
      <c r="G109" s="11"/>
      <c r="H109" s="10"/>
      <c r="I109" s="11"/>
      <c r="J109" s="10"/>
      <c r="K109" s="11"/>
      <c r="L109" s="10"/>
      <c r="M109" s="11"/>
      <c r="N109" s="10"/>
      <c r="O109" s="11"/>
      <c r="P109" s="10"/>
      <c r="Q109" s="11"/>
      <c r="R109" s="10"/>
      <c r="S109" s="11"/>
      <c r="T109" s="10"/>
      <c r="U109" s="11"/>
      <c r="V109" s="10"/>
      <c r="W109" s="11"/>
      <c r="X109" s="10"/>
      <c r="Y109" s="11"/>
      <c r="Z109" s="10"/>
      <c r="AA109" s="6"/>
    </row>
    <row r="110" spans="1:27" ht="12.75" customHeight="1">
      <c r="A110" s="10"/>
      <c r="B110" s="10"/>
      <c r="C110" s="11"/>
      <c r="D110" s="10"/>
      <c r="E110" s="11"/>
      <c r="F110" s="10"/>
      <c r="G110" s="11"/>
      <c r="H110" s="10"/>
      <c r="I110" s="11"/>
      <c r="J110" s="10"/>
      <c r="K110" s="11"/>
      <c r="L110" s="10"/>
      <c r="M110" s="11"/>
      <c r="N110" s="10"/>
      <c r="O110" s="11"/>
      <c r="P110" s="10"/>
      <c r="Q110" s="11"/>
      <c r="R110" s="10"/>
      <c r="S110" s="11"/>
      <c r="T110" s="10"/>
      <c r="U110" s="11"/>
      <c r="V110" s="10"/>
      <c r="W110" s="11"/>
      <c r="X110" s="10"/>
      <c r="Y110" s="11"/>
      <c r="Z110" s="10"/>
      <c r="AA110" s="6"/>
    </row>
    <row r="111" spans="1:27" ht="12.75" customHeight="1">
      <c r="A111" s="10"/>
      <c r="B111" s="10"/>
      <c r="C111" s="11"/>
      <c r="D111" s="10"/>
      <c r="E111" s="11"/>
      <c r="F111" s="10"/>
      <c r="G111" s="11"/>
      <c r="H111" s="10"/>
      <c r="I111" s="11"/>
      <c r="J111" s="10"/>
      <c r="K111" s="11"/>
      <c r="L111" s="10"/>
      <c r="M111" s="11"/>
      <c r="N111" s="10"/>
      <c r="O111" s="11"/>
      <c r="P111" s="10"/>
      <c r="Q111" s="11"/>
      <c r="R111" s="10"/>
      <c r="S111" s="11"/>
      <c r="T111" s="10"/>
      <c r="U111" s="11"/>
      <c r="V111" s="10"/>
      <c r="W111" s="11"/>
      <c r="X111" s="10"/>
      <c r="Y111" s="11"/>
      <c r="Z111" s="10"/>
      <c r="AA111" s="6"/>
    </row>
    <row r="112" spans="1:27" ht="12.75" customHeight="1">
      <c r="A112" s="10"/>
      <c r="B112" s="10"/>
      <c r="C112" s="11"/>
      <c r="D112" s="10"/>
      <c r="E112" s="11"/>
      <c r="F112" s="10"/>
      <c r="G112" s="11"/>
      <c r="H112" s="10"/>
      <c r="I112" s="11"/>
      <c r="J112" s="10"/>
      <c r="K112" s="11"/>
      <c r="L112" s="10"/>
      <c r="M112" s="11"/>
      <c r="N112" s="10"/>
      <c r="O112" s="11"/>
      <c r="P112" s="10"/>
      <c r="Q112" s="11"/>
      <c r="R112" s="10"/>
      <c r="S112" s="11"/>
      <c r="T112" s="10"/>
      <c r="U112" s="11"/>
      <c r="V112" s="10"/>
      <c r="W112" s="11"/>
      <c r="X112" s="10"/>
      <c r="Y112" s="11"/>
      <c r="Z112" s="10"/>
      <c r="AA112" s="6"/>
    </row>
    <row r="113" spans="1:29" ht="12.75" customHeight="1">
      <c r="A113" s="10"/>
      <c r="B113" s="18"/>
      <c r="C113" s="19"/>
      <c r="D113" s="19"/>
      <c r="E113" s="19"/>
      <c r="F113" s="20"/>
      <c r="G113" s="20"/>
      <c r="H113" s="20"/>
      <c r="I113" s="20"/>
      <c r="J113" s="20"/>
      <c r="K113" s="20"/>
      <c r="L113" s="19"/>
      <c r="M113" s="19"/>
      <c r="N113" s="19"/>
      <c r="O113" s="19"/>
      <c r="P113" s="19"/>
      <c r="Q113" s="19"/>
      <c r="R113" s="19"/>
      <c r="S113" s="19"/>
      <c r="T113" s="21"/>
      <c r="U113" s="19"/>
      <c r="V113" s="18"/>
      <c r="W113" s="20"/>
      <c r="X113" s="18"/>
      <c r="Y113" s="20"/>
      <c r="Z113" s="22"/>
      <c r="AA113" s="23"/>
      <c r="AB113" t="s">
        <v>242</v>
      </c>
      <c r="AC113" t="s">
        <v>139</v>
      </c>
    </row>
    <row r="114" spans="1:29" ht="12.75" customHeight="1">
      <c r="A114" t="s">
        <v>96</v>
      </c>
      <c r="B114">
        <f>SUM(B5:B97)</f>
        <v>52</v>
      </c>
      <c r="C114">
        <f t="shared" ref="C114:Z114" si="0">SUM(C5:C97)</f>
        <v>44</v>
      </c>
      <c r="D114">
        <f t="shared" si="0"/>
        <v>65</v>
      </c>
      <c r="E114">
        <f t="shared" si="0"/>
        <v>81</v>
      </c>
      <c r="F114">
        <f t="shared" si="0"/>
        <v>80</v>
      </c>
      <c r="G114">
        <f t="shared" si="0"/>
        <v>87</v>
      </c>
      <c r="H114">
        <f t="shared" si="0"/>
        <v>101</v>
      </c>
      <c r="I114">
        <f t="shared" si="0"/>
        <v>92</v>
      </c>
      <c r="J114">
        <f t="shared" si="0"/>
        <v>107</v>
      </c>
      <c r="K114">
        <f t="shared" si="0"/>
        <v>85</v>
      </c>
      <c r="L114">
        <f t="shared" si="0"/>
        <v>105</v>
      </c>
      <c r="M114">
        <f t="shared" si="0"/>
        <v>115</v>
      </c>
      <c r="N114">
        <f t="shared" si="0"/>
        <v>108</v>
      </c>
      <c r="O114">
        <f t="shared" si="0"/>
        <v>78</v>
      </c>
      <c r="P114">
        <f t="shared" si="0"/>
        <v>0</v>
      </c>
      <c r="Q114">
        <f t="shared" si="0"/>
        <v>0</v>
      </c>
      <c r="R114">
        <f t="shared" si="0"/>
        <v>172</v>
      </c>
      <c r="S114">
        <f t="shared" si="0"/>
        <v>27</v>
      </c>
      <c r="T114">
        <f t="shared" si="0"/>
        <v>90</v>
      </c>
      <c r="U114">
        <f t="shared" si="0"/>
        <v>42</v>
      </c>
      <c r="V114">
        <f t="shared" si="0"/>
        <v>120</v>
      </c>
      <c r="W114">
        <f t="shared" si="0"/>
        <v>131</v>
      </c>
      <c r="X114">
        <f t="shared" si="0"/>
        <v>80</v>
      </c>
      <c r="Y114">
        <f t="shared" si="0"/>
        <v>115</v>
      </c>
      <c r="Z114">
        <f t="shared" si="0"/>
        <v>25</v>
      </c>
      <c r="AB114">
        <f>AVERAGE(B114:Z114)</f>
        <v>80.08</v>
      </c>
      <c r="AC114">
        <f>STDEV(B114:Z114)/5</f>
        <v>8.2056728344887517</v>
      </c>
    </row>
    <row r="115" spans="1:29" ht="12.75" customHeight="1">
      <c r="A115" t="s">
        <v>97</v>
      </c>
      <c r="B115">
        <f>SUM(B5:B7,B9:B12,B14,B17,B25:B26,B28:B29,B30,B33:B37,B39:B40,B43:B44,B46:B48,B51:B53,B55,B57:B59,B61:B65,B68:B69,B73,B82:B83,B85,B87,B90:B92,B94:B95,B97)</f>
        <v>2</v>
      </c>
      <c r="C115">
        <f t="shared" ref="C115:Z115" si="1">SUM(C5:C7,C9:C12,C14,C17,C25:C26,C28:C29,C30,C33:C37,C39:C40,C43:C44,C46:C48,C51:C53,C55,C57:C59,C61:C65,C68:C69,C73,C82:C83,C85,C87,C90:C92,C94:C95,C97)</f>
        <v>1</v>
      </c>
      <c r="D115">
        <f t="shared" si="1"/>
        <v>4</v>
      </c>
      <c r="E115">
        <f t="shared" si="1"/>
        <v>0</v>
      </c>
      <c r="F115">
        <f t="shared" si="1"/>
        <v>0</v>
      </c>
      <c r="G115">
        <f t="shared" si="1"/>
        <v>0</v>
      </c>
      <c r="H115">
        <f t="shared" si="1"/>
        <v>5</v>
      </c>
      <c r="I115">
        <f t="shared" si="1"/>
        <v>0</v>
      </c>
      <c r="J115">
        <f t="shared" si="1"/>
        <v>0</v>
      </c>
      <c r="K115">
        <f t="shared" si="1"/>
        <v>0</v>
      </c>
      <c r="L115">
        <f t="shared" si="1"/>
        <v>20</v>
      </c>
      <c r="M115">
        <f t="shared" si="1"/>
        <v>0</v>
      </c>
      <c r="N115">
        <f t="shared" si="1"/>
        <v>0</v>
      </c>
      <c r="O115">
        <f t="shared" si="1"/>
        <v>65</v>
      </c>
      <c r="P115">
        <f t="shared" si="1"/>
        <v>0</v>
      </c>
      <c r="Q115">
        <f t="shared" si="1"/>
        <v>0</v>
      </c>
      <c r="R115">
        <f t="shared" si="1"/>
        <v>71</v>
      </c>
      <c r="S115">
        <f t="shared" si="1"/>
        <v>0</v>
      </c>
      <c r="T115">
        <f t="shared" si="1"/>
        <v>0</v>
      </c>
      <c r="U115">
        <f t="shared" si="1"/>
        <v>7</v>
      </c>
      <c r="V115">
        <f t="shared" si="1"/>
        <v>45</v>
      </c>
      <c r="W115">
        <f t="shared" si="1"/>
        <v>41</v>
      </c>
      <c r="X115">
        <f t="shared" si="1"/>
        <v>0</v>
      </c>
      <c r="Y115">
        <f t="shared" si="1"/>
        <v>0</v>
      </c>
      <c r="Z115">
        <f t="shared" si="1"/>
        <v>0</v>
      </c>
      <c r="AB115">
        <f>AVERAGE(B115:Z115)</f>
        <v>10.44</v>
      </c>
      <c r="AC115">
        <f>STDEV(B115:Z115)/5</f>
        <v>4.2312645863854934</v>
      </c>
    </row>
    <row r="116" spans="1:29" ht="12.75" customHeight="1">
      <c r="A116" t="s">
        <v>98</v>
      </c>
      <c r="B116">
        <f>SUM(B8,B13,B15:B16,B18:B24,B27,B31:B32,B38,B41:B42,B45,B49:B50,B54,B56,B60,B66:B67,B70:B72,B74:B81,B84,B86,B88:B89,B93,B96)</f>
        <v>50</v>
      </c>
      <c r="C116">
        <f t="shared" ref="C116:Z116" si="2">SUM(C8,C13,C15:C16,C18:C24,C27,C31:C32,C38,C41:C42,C45,C49:C50,C54,C56,C60,C66:C67,C70:C72,C74:C81,C84,C86,C88:C89,C93,C96)</f>
        <v>43</v>
      </c>
      <c r="D116">
        <f t="shared" si="2"/>
        <v>61</v>
      </c>
      <c r="E116">
        <f t="shared" si="2"/>
        <v>81</v>
      </c>
      <c r="F116">
        <f t="shared" si="2"/>
        <v>80</v>
      </c>
      <c r="G116">
        <f t="shared" si="2"/>
        <v>87</v>
      </c>
      <c r="H116">
        <f t="shared" si="2"/>
        <v>96</v>
      </c>
      <c r="I116">
        <f t="shared" si="2"/>
        <v>92</v>
      </c>
      <c r="J116">
        <f t="shared" si="2"/>
        <v>107</v>
      </c>
      <c r="K116">
        <f t="shared" si="2"/>
        <v>85</v>
      </c>
      <c r="L116">
        <f t="shared" si="2"/>
        <v>85</v>
      </c>
      <c r="M116">
        <f t="shared" si="2"/>
        <v>115</v>
      </c>
      <c r="N116">
        <f t="shared" si="2"/>
        <v>108</v>
      </c>
      <c r="O116">
        <f t="shared" si="2"/>
        <v>13</v>
      </c>
      <c r="P116">
        <f t="shared" si="2"/>
        <v>0</v>
      </c>
      <c r="Q116">
        <f t="shared" si="2"/>
        <v>0</v>
      </c>
      <c r="R116">
        <f t="shared" si="2"/>
        <v>101</v>
      </c>
      <c r="S116">
        <f t="shared" si="2"/>
        <v>27</v>
      </c>
      <c r="T116">
        <f t="shared" si="2"/>
        <v>90</v>
      </c>
      <c r="U116">
        <f t="shared" si="2"/>
        <v>35</v>
      </c>
      <c r="V116">
        <f t="shared" si="2"/>
        <v>75</v>
      </c>
      <c r="W116">
        <f t="shared" si="2"/>
        <v>90</v>
      </c>
      <c r="X116">
        <f t="shared" si="2"/>
        <v>80</v>
      </c>
      <c r="Y116">
        <f t="shared" si="2"/>
        <v>115</v>
      </c>
      <c r="Z116">
        <f t="shared" si="2"/>
        <v>25</v>
      </c>
      <c r="AB116">
        <f>AVERAGE(B116:Z116)</f>
        <v>69.64</v>
      </c>
      <c r="AC116">
        <f>STDEV(B116:Z116)/5</f>
        <v>7.0973891913388343</v>
      </c>
    </row>
    <row r="117" spans="1:29" ht="12.75" customHeight="1">
      <c r="A117" t="s">
        <v>99</v>
      </c>
      <c r="B117">
        <f>SUM(B100:B105)</f>
        <v>60</v>
      </c>
      <c r="C117">
        <f t="shared" ref="C117:Z117" si="3">SUM(C100:C105)</f>
        <v>41</v>
      </c>
      <c r="D117">
        <f t="shared" si="3"/>
        <v>36</v>
      </c>
      <c r="E117">
        <f t="shared" si="3"/>
        <v>25</v>
      </c>
      <c r="F117">
        <f t="shared" si="3"/>
        <v>24</v>
      </c>
      <c r="G117">
        <f t="shared" si="3"/>
        <v>20</v>
      </c>
      <c r="H117">
        <f t="shared" si="3"/>
        <v>4</v>
      </c>
      <c r="I117">
        <f t="shared" si="3"/>
        <v>13</v>
      </c>
      <c r="J117">
        <f t="shared" si="3"/>
        <v>3</v>
      </c>
      <c r="K117">
        <f t="shared" si="3"/>
        <v>18</v>
      </c>
      <c r="L117">
        <f t="shared" si="3"/>
        <v>18</v>
      </c>
      <c r="M117">
        <f t="shared" si="3"/>
        <v>18</v>
      </c>
      <c r="N117">
        <f t="shared" si="3"/>
        <v>53</v>
      </c>
      <c r="O117">
        <f t="shared" si="3"/>
        <v>35</v>
      </c>
      <c r="P117">
        <f t="shared" si="3"/>
        <v>100</v>
      </c>
      <c r="Q117">
        <f t="shared" si="3"/>
        <v>100</v>
      </c>
      <c r="R117">
        <f t="shared" si="3"/>
        <v>25</v>
      </c>
      <c r="S117">
        <f t="shared" si="3"/>
        <v>82</v>
      </c>
      <c r="T117">
        <f t="shared" si="3"/>
        <v>25</v>
      </c>
      <c r="U117">
        <f t="shared" si="3"/>
        <v>75</v>
      </c>
      <c r="V117">
        <f t="shared" si="3"/>
        <v>13</v>
      </c>
      <c r="W117">
        <f t="shared" si="3"/>
        <v>20</v>
      </c>
      <c r="X117">
        <f t="shared" si="3"/>
        <v>30</v>
      </c>
      <c r="Y117">
        <f t="shared" si="3"/>
        <v>20</v>
      </c>
      <c r="Z117">
        <f t="shared" si="3"/>
        <v>77</v>
      </c>
      <c r="AB117">
        <f>AVERAGE(B117:Z117)</f>
        <v>37.4</v>
      </c>
      <c r="AC117">
        <f>STDEV(B117:Z117)/5</f>
        <v>5.7454329688892898</v>
      </c>
    </row>
  </sheetData>
  <mergeCells count="2">
    <mergeCell ref="A1:AA1"/>
    <mergeCell ref="A2:AA2"/>
  </mergeCells>
  <pageMargins left="0.7" right="0.7" top="0.75" bottom="0.75" header="0.3" footer="0.3"/>
</worksheet>
</file>

<file path=xl/worksheets/sheet2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126"/>
  <sheetViews>
    <sheetView zoomScale="107" workbookViewId="0">
      <selection activeCell="H29" sqref="H29"/>
    </sheetView>
  </sheetViews>
  <sheetFormatPr baseColWidth="10" defaultColWidth="8.83203125" defaultRowHeight="13"/>
  <cols>
    <col min="1" max="1" width="35.33203125" bestFit="1" customWidth="1"/>
  </cols>
  <sheetData>
    <row r="1" spans="1:28" ht="18">
      <c r="A1" s="221" t="s">
        <v>88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spans="1:28" ht="12.75" customHeight="1">
      <c r="A2" s="222" t="s">
        <v>375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4"/>
    </row>
    <row r="3" spans="1:28" ht="12.75" customHeight="1">
      <c r="A3" s="5" t="s">
        <v>0</v>
      </c>
      <c r="B3" s="52">
        <v>0</v>
      </c>
      <c r="C3" s="70">
        <v>3</v>
      </c>
      <c r="D3" s="52">
        <v>6</v>
      </c>
      <c r="E3" s="70">
        <v>9</v>
      </c>
      <c r="F3" s="52">
        <v>12</v>
      </c>
      <c r="G3" s="70">
        <v>15</v>
      </c>
      <c r="H3" s="52">
        <v>18</v>
      </c>
      <c r="I3" s="70">
        <v>21</v>
      </c>
      <c r="J3" s="52">
        <v>24</v>
      </c>
      <c r="K3" s="70">
        <v>27</v>
      </c>
      <c r="L3" s="52">
        <v>30</v>
      </c>
      <c r="M3" s="70">
        <v>33</v>
      </c>
      <c r="N3" s="52">
        <v>36</v>
      </c>
      <c r="O3" s="70">
        <v>39</v>
      </c>
      <c r="P3" s="52">
        <v>42</v>
      </c>
      <c r="Q3" s="70">
        <v>45</v>
      </c>
      <c r="R3" s="52">
        <v>48</v>
      </c>
      <c r="S3" s="70">
        <v>51</v>
      </c>
      <c r="T3" s="52">
        <v>54</v>
      </c>
      <c r="U3" s="70">
        <v>57</v>
      </c>
      <c r="V3" s="52">
        <v>60</v>
      </c>
      <c r="W3" s="70">
        <v>63</v>
      </c>
      <c r="X3" s="52">
        <v>66</v>
      </c>
      <c r="Y3" s="70">
        <v>69</v>
      </c>
      <c r="Z3" s="52">
        <v>72</v>
      </c>
      <c r="AA3" s="52" t="s">
        <v>1</v>
      </c>
    </row>
    <row r="4" spans="1:28" ht="12.75" customHeight="1">
      <c r="A4" s="5" t="s">
        <v>2</v>
      </c>
      <c r="B4" s="6"/>
      <c r="C4" s="7"/>
      <c r="D4" s="6"/>
      <c r="E4" s="7"/>
      <c r="F4" s="6"/>
      <c r="G4" s="7"/>
      <c r="H4" s="6"/>
      <c r="I4" s="7"/>
      <c r="J4" s="6"/>
      <c r="K4" s="7"/>
      <c r="L4" s="6"/>
      <c r="M4" s="7"/>
      <c r="N4" s="6"/>
      <c r="O4" s="7"/>
      <c r="P4" s="6"/>
      <c r="Q4" s="7"/>
      <c r="R4" s="6"/>
      <c r="S4" s="7"/>
      <c r="T4" s="6"/>
      <c r="U4" s="7"/>
      <c r="V4" s="6"/>
      <c r="W4" s="7"/>
      <c r="X4" s="6"/>
      <c r="Y4" s="7"/>
      <c r="Z4" s="6"/>
      <c r="AA4" s="6"/>
    </row>
    <row r="5" spans="1:28" ht="12.75" customHeight="1">
      <c r="A5" s="30" t="s">
        <v>267</v>
      </c>
      <c r="B5" s="6"/>
      <c r="C5" s="7"/>
      <c r="D5" s="6"/>
      <c r="E5" s="7"/>
      <c r="F5" s="6"/>
      <c r="G5" s="7"/>
      <c r="H5" s="6"/>
      <c r="I5" s="7"/>
      <c r="J5" s="6"/>
      <c r="K5" s="7"/>
      <c r="L5" s="6">
        <v>2</v>
      </c>
      <c r="M5" s="7"/>
      <c r="N5" s="6"/>
      <c r="O5" s="7"/>
      <c r="P5" s="6"/>
      <c r="Q5" s="7"/>
      <c r="R5" s="6"/>
      <c r="S5" s="7"/>
      <c r="T5" s="6"/>
      <c r="U5" s="7"/>
      <c r="V5" s="6"/>
      <c r="W5" s="7"/>
      <c r="X5" s="6"/>
      <c r="Y5" s="7"/>
      <c r="Z5" s="6"/>
      <c r="AA5" s="6"/>
      <c r="AB5" s="155">
        <f>SUM(B5:Z5)/25</f>
        <v>0.08</v>
      </c>
    </row>
    <row r="6" spans="1:28" ht="12.75" customHeight="1">
      <c r="A6" s="25" t="s">
        <v>25</v>
      </c>
      <c r="B6" s="10"/>
      <c r="C6" s="11"/>
      <c r="D6" s="10"/>
      <c r="E6" s="11"/>
      <c r="F6" s="10"/>
      <c r="G6" s="11"/>
      <c r="H6" s="10"/>
      <c r="I6" s="11"/>
      <c r="J6" s="10"/>
      <c r="K6" s="11"/>
      <c r="L6" s="10"/>
      <c r="M6" s="11"/>
      <c r="N6" s="10"/>
      <c r="O6" s="11"/>
      <c r="P6" s="10"/>
      <c r="Q6" s="11"/>
      <c r="R6" s="10"/>
      <c r="S6" s="11"/>
      <c r="T6" s="10"/>
      <c r="U6" s="11"/>
      <c r="V6" s="10"/>
      <c r="W6" s="11"/>
      <c r="X6" s="10"/>
      <c r="Y6" s="11"/>
      <c r="Z6" s="10"/>
      <c r="AA6" s="6"/>
      <c r="AB6" s="155">
        <f t="shared" ref="AB6:AB69" si="0">SUM(B6:Z6)/25</f>
        <v>0</v>
      </c>
    </row>
    <row r="7" spans="1:28" ht="12.75" customHeight="1">
      <c r="A7" s="25" t="s">
        <v>3</v>
      </c>
      <c r="B7" s="10">
        <v>8</v>
      </c>
      <c r="C7" s="11">
        <v>1</v>
      </c>
      <c r="D7" s="10">
        <v>2</v>
      </c>
      <c r="E7" s="11"/>
      <c r="F7" s="10"/>
      <c r="G7" s="11"/>
      <c r="H7" s="10">
        <v>4</v>
      </c>
      <c r="I7" s="11">
        <v>1</v>
      </c>
      <c r="J7" s="10">
        <v>2</v>
      </c>
      <c r="K7" s="11"/>
      <c r="L7" s="10"/>
      <c r="M7" s="11">
        <v>3</v>
      </c>
      <c r="N7" s="10">
        <v>3</v>
      </c>
      <c r="O7" s="11"/>
      <c r="P7" s="10">
        <v>1</v>
      </c>
      <c r="Q7" s="11"/>
      <c r="R7" s="10"/>
      <c r="S7" s="11"/>
      <c r="T7" s="10"/>
      <c r="U7" s="11"/>
      <c r="V7" s="10"/>
      <c r="W7" s="11"/>
      <c r="X7" s="10"/>
      <c r="Y7" s="11"/>
      <c r="Z7" s="10"/>
      <c r="AA7" s="6"/>
      <c r="AB7" s="155">
        <f t="shared" si="0"/>
        <v>1</v>
      </c>
    </row>
    <row r="8" spans="1:28" ht="12.75" customHeight="1">
      <c r="A8" s="25" t="s">
        <v>59</v>
      </c>
      <c r="B8" s="10"/>
      <c r="C8" s="11"/>
      <c r="D8" s="10"/>
      <c r="E8" s="11"/>
      <c r="F8" s="10"/>
      <c r="G8" s="11"/>
      <c r="H8" s="10"/>
      <c r="I8" s="11"/>
      <c r="J8" s="10"/>
      <c r="K8" s="11"/>
      <c r="L8" s="10"/>
      <c r="M8" s="11"/>
      <c r="N8" s="10"/>
      <c r="O8" s="11"/>
      <c r="P8" s="10"/>
      <c r="Q8" s="11"/>
      <c r="R8" s="10"/>
      <c r="S8" s="11"/>
      <c r="T8" s="10"/>
      <c r="U8" s="11"/>
      <c r="V8" s="10"/>
      <c r="W8" s="11"/>
      <c r="X8" s="10"/>
      <c r="Y8" s="11"/>
      <c r="Z8" s="10"/>
      <c r="AA8" s="6"/>
      <c r="AB8" s="155">
        <f t="shared" si="0"/>
        <v>0</v>
      </c>
    </row>
    <row r="9" spans="1:28" s="162" customFormat="1" ht="12.75" customHeight="1">
      <c r="A9" s="12" t="s">
        <v>4</v>
      </c>
      <c r="B9" s="5"/>
      <c r="C9" s="161"/>
      <c r="D9" s="5"/>
      <c r="E9" s="161"/>
      <c r="F9" s="5"/>
      <c r="G9" s="161"/>
      <c r="H9" s="5"/>
      <c r="I9" s="161"/>
      <c r="J9" s="5"/>
      <c r="K9" s="161"/>
      <c r="L9" s="5"/>
      <c r="M9" s="161"/>
      <c r="N9" s="5"/>
      <c r="O9" s="161"/>
      <c r="P9" s="5"/>
      <c r="Q9" s="161"/>
      <c r="R9" s="5"/>
      <c r="S9" s="161"/>
      <c r="T9" s="5"/>
      <c r="U9" s="161"/>
      <c r="V9" s="5"/>
      <c r="W9" s="161"/>
      <c r="X9" s="5"/>
      <c r="Y9" s="161"/>
      <c r="Z9" s="5"/>
      <c r="AA9" s="52"/>
      <c r="AB9" s="162">
        <f t="shared" si="0"/>
        <v>0</v>
      </c>
    </row>
    <row r="10" spans="1:28" ht="12.75" customHeight="1">
      <c r="A10" s="25" t="s">
        <v>45</v>
      </c>
      <c r="B10" s="10"/>
      <c r="C10" s="11"/>
      <c r="D10" s="10"/>
      <c r="E10" s="11"/>
      <c r="F10" s="10"/>
      <c r="G10" s="11"/>
      <c r="H10" s="10"/>
      <c r="I10" s="11"/>
      <c r="J10" s="10"/>
      <c r="K10" s="11"/>
      <c r="L10" s="10">
        <v>1</v>
      </c>
      <c r="M10" s="11"/>
      <c r="N10" s="10"/>
      <c r="O10" s="11"/>
      <c r="P10" s="10"/>
      <c r="Q10" s="11">
        <v>70</v>
      </c>
      <c r="R10" s="10">
        <v>7</v>
      </c>
      <c r="S10" s="11">
        <v>35</v>
      </c>
      <c r="T10" s="10">
        <v>1</v>
      </c>
      <c r="U10" s="11"/>
      <c r="V10" s="10">
        <v>5</v>
      </c>
      <c r="W10" s="11"/>
      <c r="X10" s="10"/>
      <c r="Y10" s="11"/>
      <c r="Z10" s="10"/>
      <c r="AA10" s="6"/>
      <c r="AB10" s="155">
        <f t="shared" si="0"/>
        <v>4.76</v>
      </c>
    </row>
    <row r="11" spans="1:28" ht="12.75" customHeight="1">
      <c r="A11" s="25" t="s">
        <v>86</v>
      </c>
      <c r="B11" s="10"/>
      <c r="C11" s="11"/>
      <c r="D11" s="10"/>
      <c r="E11" s="11"/>
      <c r="F11" s="10"/>
      <c r="G11" s="11"/>
      <c r="H11" s="10"/>
      <c r="I11" s="11"/>
      <c r="J11" s="10"/>
      <c r="K11" s="11"/>
      <c r="L11" s="10"/>
      <c r="M11" s="11"/>
      <c r="N11" s="10"/>
      <c r="O11" s="11"/>
      <c r="P11" s="10"/>
      <c r="Q11" s="11"/>
      <c r="R11" s="10"/>
      <c r="S11" s="11"/>
      <c r="T11" s="10"/>
      <c r="U11" s="11"/>
      <c r="V11" s="10"/>
      <c r="W11" s="11"/>
      <c r="X11" s="10"/>
      <c r="Y11" s="11"/>
      <c r="Z11" s="10"/>
      <c r="AA11" s="6"/>
      <c r="AB11" s="155">
        <f t="shared" si="0"/>
        <v>0</v>
      </c>
    </row>
    <row r="12" spans="1:28" ht="12.75" customHeight="1">
      <c r="A12" s="25" t="s">
        <v>357</v>
      </c>
      <c r="B12" s="10"/>
      <c r="C12" s="11"/>
      <c r="D12" s="10"/>
      <c r="E12" s="11"/>
      <c r="F12" s="10"/>
      <c r="G12" s="11"/>
      <c r="H12" s="10"/>
      <c r="I12" s="11"/>
      <c r="J12" s="10"/>
      <c r="K12" s="11"/>
      <c r="L12" s="10"/>
      <c r="M12" s="11"/>
      <c r="N12" s="10"/>
      <c r="O12" s="11"/>
      <c r="P12" s="10"/>
      <c r="Q12" s="11"/>
      <c r="R12" s="10"/>
      <c r="S12" s="11"/>
      <c r="T12" s="10"/>
      <c r="U12" s="11"/>
      <c r="V12" s="10"/>
      <c r="W12" s="11"/>
      <c r="X12" s="10"/>
      <c r="Y12" s="11"/>
      <c r="Z12" s="10"/>
      <c r="AA12" s="6"/>
      <c r="AB12" s="155">
        <f t="shared" si="0"/>
        <v>0</v>
      </c>
    </row>
    <row r="13" spans="1:28" ht="12.75" customHeight="1">
      <c r="A13" s="25" t="s">
        <v>26</v>
      </c>
      <c r="B13" s="10"/>
      <c r="C13" s="11"/>
      <c r="D13" s="10"/>
      <c r="E13" s="11"/>
      <c r="F13" s="10"/>
      <c r="G13" s="11"/>
      <c r="H13" s="10"/>
      <c r="I13" s="11"/>
      <c r="J13" s="10"/>
      <c r="K13" s="11"/>
      <c r="L13" s="10"/>
      <c r="M13" s="11"/>
      <c r="N13" s="10"/>
      <c r="O13" s="11"/>
      <c r="P13" s="10"/>
      <c r="Q13" s="11"/>
      <c r="R13" s="10"/>
      <c r="S13" s="11"/>
      <c r="T13" s="10"/>
      <c r="U13" s="11"/>
      <c r="V13" s="10"/>
      <c r="W13" s="11"/>
      <c r="X13" s="10"/>
      <c r="Y13" s="11"/>
      <c r="Z13" s="10"/>
      <c r="AA13" s="6"/>
      <c r="AB13" s="155">
        <f t="shared" si="0"/>
        <v>0</v>
      </c>
    </row>
    <row r="14" spans="1:28" s="162" customFormat="1" ht="12.75" customHeight="1">
      <c r="A14" s="12" t="s">
        <v>51</v>
      </c>
      <c r="B14" s="5"/>
      <c r="C14" s="161"/>
      <c r="D14" s="5"/>
      <c r="E14" s="161"/>
      <c r="F14" s="5"/>
      <c r="G14" s="161"/>
      <c r="H14" s="5"/>
      <c r="I14" s="161"/>
      <c r="J14" s="5"/>
      <c r="K14" s="161"/>
      <c r="L14" s="5"/>
      <c r="M14" s="161"/>
      <c r="N14" s="5"/>
      <c r="O14" s="161"/>
      <c r="P14" s="5"/>
      <c r="Q14" s="161"/>
      <c r="R14" s="5"/>
      <c r="S14" s="161"/>
      <c r="T14" s="5"/>
      <c r="U14" s="161"/>
      <c r="V14" s="5"/>
      <c r="W14" s="161"/>
      <c r="X14" s="5"/>
      <c r="Y14" s="161"/>
      <c r="Z14" s="5"/>
      <c r="AA14" s="52"/>
      <c r="AB14" s="162">
        <f t="shared" si="0"/>
        <v>0</v>
      </c>
    </row>
    <row r="15" spans="1:28" ht="12.75" customHeight="1">
      <c r="A15" s="25" t="s">
        <v>29</v>
      </c>
      <c r="B15" s="10"/>
      <c r="C15" s="11"/>
      <c r="D15" s="10"/>
      <c r="E15" s="11"/>
      <c r="F15" s="10"/>
      <c r="G15" s="11"/>
      <c r="H15" s="10"/>
      <c r="I15" s="11"/>
      <c r="J15" s="10"/>
      <c r="K15" s="11"/>
      <c r="L15" s="10"/>
      <c r="M15" s="11"/>
      <c r="N15" s="10"/>
      <c r="O15" s="11"/>
      <c r="P15" s="10"/>
      <c r="Q15" s="11"/>
      <c r="R15" s="10"/>
      <c r="S15" s="11"/>
      <c r="T15" s="10"/>
      <c r="U15" s="11"/>
      <c r="V15" s="10"/>
      <c r="W15" s="11"/>
      <c r="X15" s="10"/>
      <c r="Y15" s="11"/>
      <c r="Z15" s="10"/>
      <c r="AA15" s="6"/>
      <c r="AB15" s="155">
        <f t="shared" si="0"/>
        <v>0</v>
      </c>
    </row>
    <row r="16" spans="1:28" s="162" customFormat="1" ht="12.75" customHeight="1">
      <c r="A16" s="12" t="s">
        <v>76</v>
      </c>
      <c r="B16" s="5"/>
      <c r="C16" s="161"/>
      <c r="D16" s="5"/>
      <c r="E16" s="161"/>
      <c r="F16" s="5"/>
      <c r="G16" s="161"/>
      <c r="H16" s="5"/>
      <c r="I16" s="161"/>
      <c r="J16" s="5"/>
      <c r="K16" s="161"/>
      <c r="L16" s="5"/>
      <c r="M16" s="161"/>
      <c r="N16" s="5"/>
      <c r="O16" s="161"/>
      <c r="P16" s="5"/>
      <c r="Q16" s="161"/>
      <c r="R16" s="5"/>
      <c r="S16" s="161"/>
      <c r="T16" s="5"/>
      <c r="U16" s="161"/>
      <c r="V16" s="5"/>
      <c r="W16" s="161"/>
      <c r="X16" s="5"/>
      <c r="Y16" s="161"/>
      <c r="Z16" s="5"/>
      <c r="AA16" s="52"/>
      <c r="AB16" s="162">
        <f t="shared" si="0"/>
        <v>0</v>
      </c>
    </row>
    <row r="17" spans="1:28" s="162" customFormat="1" ht="12.75" customHeight="1">
      <c r="A17" s="12" t="s">
        <v>77</v>
      </c>
      <c r="B17" s="5"/>
      <c r="C17" s="161"/>
      <c r="D17" s="5"/>
      <c r="E17" s="161"/>
      <c r="F17" s="5"/>
      <c r="G17" s="161"/>
      <c r="H17" s="5"/>
      <c r="I17" s="161"/>
      <c r="J17" s="5"/>
      <c r="K17" s="161"/>
      <c r="L17" s="5"/>
      <c r="M17" s="161"/>
      <c r="N17" s="5"/>
      <c r="O17" s="161"/>
      <c r="P17" s="5"/>
      <c r="Q17" s="161"/>
      <c r="R17" s="5"/>
      <c r="S17" s="161"/>
      <c r="T17" s="5"/>
      <c r="U17" s="161"/>
      <c r="V17" s="5"/>
      <c r="W17" s="161"/>
      <c r="X17" s="5"/>
      <c r="Y17" s="161"/>
      <c r="Z17" s="5"/>
      <c r="AA17" s="52"/>
      <c r="AB17" s="162">
        <f t="shared" si="0"/>
        <v>0</v>
      </c>
    </row>
    <row r="18" spans="1:28" ht="12.75" customHeight="1">
      <c r="A18" s="25" t="s">
        <v>5</v>
      </c>
      <c r="B18" s="10"/>
      <c r="C18" s="11"/>
      <c r="D18" s="10">
        <v>45</v>
      </c>
      <c r="E18" s="11"/>
      <c r="F18" s="10">
        <v>5</v>
      </c>
      <c r="G18" s="11">
        <v>5</v>
      </c>
      <c r="H18" s="10">
        <v>8</v>
      </c>
      <c r="I18" s="11"/>
      <c r="J18" s="10"/>
      <c r="K18" s="11"/>
      <c r="L18" s="10"/>
      <c r="M18" s="11"/>
      <c r="N18" s="10"/>
      <c r="O18" s="11"/>
      <c r="P18" s="10"/>
      <c r="Q18" s="11"/>
      <c r="R18" s="10"/>
      <c r="S18" s="11"/>
      <c r="T18" s="10"/>
      <c r="U18" s="11"/>
      <c r="V18" s="10"/>
      <c r="W18" s="11"/>
      <c r="X18" s="10"/>
      <c r="Y18" s="11"/>
      <c r="Z18" s="10"/>
      <c r="AA18" s="6"/>
      <c r="AB18" s="155">
        <f t="shared" si="0"/>
        <v>2.52</v>
      </c>
    </row>
    <row r="19" spans="1:28" s="162" customFormat="1" ht="12.75" customHeight="1">
      <c r="A19" s="12" t="s">
        <v>79</v>
      </c>
      <c r="B19" s="5"/>
      <c r="C19" s="161"/>
      <c r="D19" s="5"/>
      <c r="E19" s="161"/>
      <c r="F19" s="5"/>
      <c r="G19" s="161"/>
      <c r="H19" s="5"/>
      <c r="I19" s="161"/>
      <c r="J19" s="5"/>
      <c r="K19" s="161"/>
      <c r="L19" s="5"/>
      <c r="M19" s="161"/>
      <c r="N19" s="5"/>
      <c r="O19" s="161"/>
      <c r="P19" s="5"/>
      <c r="Q19" s="161"/>
      <c r="R19" s="5"/>
      <c r="S19" s="161"/>
      <c r="T19" s="5"/>
      <c r="U19" s="161"/>
      <c r="V19" s="5"/>
      <c r="W19" s="161"/>
      <c r="X19" s="5"/>
      <c r="Y19" s="161"/>
      <c r="Z19" s="5"/>
      <c r="AA19" s="52"/>
      <c r="AB19" s="162">
        <f t="shared" si="0"/>
        <v>0</v>
      </c>
    </row>
    <row r="20" spans="1:28" s="162" customFormat="1" ht="12.75" customHeight="1">
      <c r="A20" s="12" t="s">
        <v>358</v>
      </c>
      <c r="B20" s="5"/>
      <c r="C20" s="161"/>
      <c r="D20" s="5"/>
      <c r="E20" s="161"/>
      <c r="F20" s="5"/>
      <c r="G20" s="161"/>
      <c r="H20" s="5"/>
      <c r="I20" s="161"/>
      <c r="J20" s="5"/>
      <c r="K20" s="161"/>
      <c r="L20" s="5"/>
      <c r="M20" s="161"/>
      <c r="N20" s="5"/>
      <c r="O20" s="161"/>
      <c r="P20" s="5"/>
      <c r="Q20" s="161"/>
      <c r="R20" s="5"/>
      <c r="S20" s="161"/>
      <c r="T20" s="5"/>
      <c r="U20" s="161"/>
      <c r="V20" s="5"/>
      <c r="W20" s="161"/>
      <c r="X20" s="5"/>
      <c r="Y20" s="161"/>
      <c r="Z20" s="5"/>
      <c r="AA20" s="52"/>
      <c r="AB20" s="162">
        <f t="shared" si="0"/>
        <v>0</v>
      </c>
    </row>
    <row r="21" spans="1:28" s="162" customFormat="1" ht="12.75" customHeight="1">
      <c r="A21" s="12" t="s">
        <v>78</v>
      </c>
      <c r="B21" s="5"/>
      <c r="C21" s="161"/>
      <c r="D21" s="5"/>
      <c r="E21" s="161"/>
      <c r="F21" s="5"/>
      <c r="G21" s="161"/>
      <c r="H21" s="5"/>
      <c r="I21" s="161"/>
      <c r="J21" s="5"/>
      <c r="K21" s="161"/>
      <c r="L21" s="5"/>
      <c r="M21" s="161"/>
      <c r="N21" s="5"/>
      <c r="O21" s="161"/>
      <c r="P21" s="5"/>
      <c r="Q21" s="161"/>
      <c r="R21" s="5"/>
      <c r="S21" s="161"/>
      <c r="T21" s="5"/>
      <c r="U21" s="161"/>
      <c r="V21" s="5"/>
      <c r="W21" s="161"/>
      <c r="X21" s="5"/>
      <c r="Y21" s="161"/>
      <c r="Z21" s="5"/>
      <c r="AA21" s="52"/>
      <c r="AB21" s="162">
        <f t="shared" si="0"/>
        <v>0</v>
      </c>
    </row>
    <row r="22" spans="1:28" s="162" customFormat="1" ht="12.75" customHeight="1">
      <c r="A22" s="12" t="s">
        <v>6</v>
      </c>
      <c r="B22" s="5">
        <v>100</v>
      </c>
      <c r="C22" s="161">
        <v>100</v>
      </c>
      <c r="D22" s="5">
        <v>100</v>
      </c>
      <c r="E22" s="161">
        <v>100</v>
      </c>
      <c r="F22" s="5">
        <v>100</v>
      </c>
      <c r="G22" s="161">
        <v>100</v>
      </c>
      <c r="H22" s="5">
        <v>100</v>
      </c>
      <c r="I22" s="161">
        <v>100</v>
      </c>
      <c r="J22" s="5">
        <v>100</v>
      </c>
      <c r="K22" s="161">
        <v>40</v>
      </c>
      <c r="L22" s="5">
        <v>1</v>
      </c>
      <c r="M22" s="161">
        <v>1</v>
      </c>
      <c r="N22" s="5">
        <v>1</v>
      </c>
      <c r="O22" s="161">
        <v>1</v>
      </c>
      <c r="P22" s="5">
        <v>4</v>
      </c>
      <c r="Q22" s="161">
        <v>1</v>
      </c>
      <c r="R22" s="5">
        <v>4</v>
      </c>
      <c r="S22" s="161">
        <v>4</v>
      </c>
      <c r="T22" s="5">
        <v>1</v>
      </c>
      <c r="U22" s="161">
        <v>3</v>
      </c>
      <c r="V22" s="5">
        <v>3</v>
      </c>
      <c r="W22" s="161">
        <v>3</v>
      </c>
      <c r="X22" s="5">
        <v>2</v>
      </c>
      <c r="Y22" s="161">
        <v>7</v>
      </c>
      <c r="Z22" s="5">
        <v>12</v>
      </c>
      <c r="AA22" s="52"/>
      <c r="AB22" s="162">
        <f t="shared" si="0"/>
        <v>39.520000000000003</v>
      </c>
    </row>
    <row r="23" spans="1:28" s="162" customFormat="1" ht="12.75" customHeight="1">
      <c r="A23" s="12" t="s">
        <v>7</v>
      </c>
      <c r="B23" s="5"/>
      <c r="C23" s="161"/>
      <c r="D23" s="5"/>
      <c r="E23" s="161"/>
      <c r="F23" s="5"/>
      <c r="G23" s="161"/>
      <c r="H23" s="5"/>
      <c r="I23" s="161"/>
      <c r="J23" s="5"/>
      <c r="K23" s="161"/>
      <c r="L23" s="5"/>
      <c r="M23" s="161"/>
      <c r="N23" s="5"/>
      <c r="O23" s="161"/>
      <c r="P23" s="5"/>
      <c r="Q23" s="161"/>
      <c r="R23" s="5"/>
      <c r="S23" s="161"/>
      <c r="T23" s="5"/>
      <c r="U23" s="161"/>
      <c r="V23" s="5"/>
      <c r="W23" s="161"/>
      <c r="X23" s="5"/>
      <c r="Y23" s="161"/>
      <c r="Z23" s="5"/>
      <c r="AA23" s="52"/>
      <c r="AB23" s="162">
        <f t="shared" si="0"/>
        <v>0</v>
      </c>
    </row>
    <row r="24" spans="1:28" s="162" customFormat="1" ht="12.75" customHeight="1">
      <c r="A24" s="12" t="s">
        <v>85</v>
      </c>
      <c r="B24" s="5"/>
      <c r="C24" s="161"/>
      <c r="D24" s="5"/>
      <c r="E24" s="161"/>
      <c r="F24" s="5"/>
      <c r="G24" s="161"/>
      <c r="H24" s="5"/>
      <c r="I24" s="161"/>
      <c r="J24" s="5"/>
      <c r="K24" s="161"/>
      <c r="L24" s="5"/>
      <c r="M24" s="161"/>
      <c r="N24" s="5"/>
      <c r="O24" s="161"/>
      <c r="P24" s="5"/>
      <c r="Q24" s="161"/>
      <c r="R24" s="5"/>
      <c r="S24" s="161"/>
      <c r="T24" s="5"/>
      <c r="U24" s="161"/>
      <c r="V24" s="5"/>
      <c r="W24" s="161"/>
      <c r="X24" s="5"/>
      <c r="Y24" s="161"/>
      <c r="Z24" s="5"/>
      <c r="AA24" s="52"/>
      <c r="AB24" s="162">
        <f t="shared" si="0"/>
        <v>0</v>
      </c>
    </row>
    <row r="25" spans="1:28" s="162" customFormat="1" ht="12.75" customHeight="1">
      <c r="A25" s="12" t="s">
        <v>28</v>
      </c>
      <c r="B25" s="5"/>
      <c r="C25" s="161"/>
      <c r="D25" s="5"/>
      <c r="E25" s="161"/>
      <c r="F25" s="5"/>
      <c r="G25" s="161"/>
      <c r="H25" s="5"/>
      <c r="I25" s="161"/>
      <c r="J25" s="5"/>
      <c r="K25" s="161"/>
      <c r="L25" s="5"/>
      <c r="M25" s="161"/>
      <c r="N25" s="5"/>
      <c r="O25" s="161"/>
      <c r="P25" s="5"/>
      <c r="Q25" s="161"/>
      <c r="R25" s="5"/>
      <c r="S25" s="161"/>
      <c r="T25" s="5"/>
      <c r="U25" s="161"/>
      <c r="V25" s="5"/>
      <c r="W25" s="161"/>
      <c r="X25" s="5"/>
      <c r="Y25" s="161"/>
      <c r="Z25" s="5"/>
      <c r="AA25" s="52"/>
      <c r="AB25" s="162">
        <f t="shared" si="0"/>
        <v>0</v>
      </c>
    </row>
    <row r="26" spans="1:28" ht="12.75" customHeight="1">
      <c r="A26" s="25" t="s">
        <v>360</v>
      </c>
      <c r="B26" s="10"/>
      <c r="C26" s="11"/>
      <c r="D26" s="10"/>
      <c r="E26" s="11"/>
      <c r="F26" s="10"/>
      <c r="G26" s="11"/>
      <c r="H26" s="10"/>
      <c r="I26" s="11"/>
      <c r="J26" s="10"/>
      <c r="K26" s="11"/>
      <c r="L26" s="10"/>
      <c r="M26" s="11"/>
      <c r="N26" s="10"/>
      <c r="O26" s="11"/>
      <c r="P26" s="10"/>
      <c r="Q26" s="11"/>
      <c r="R26" s="10"/>
      <c r="S26" s="11"/>
      <c r="T26" s="10"/>
      <c r="U26" s="11"/>
      <c r="V26" s="10"/>
      <c r="W26" s="11"/>
      <c r="X26" s="10"/>
      <c r="Y26" s="11"/>
      <c r="Z26" s="10">
        <v>40</v>
      </c>
      <c r="AA26" s="6"/>
      <c r="AB26" s="155">
        <f t="shared" si="0"/>
        <v>1.6</v>
      </c>
    </row>
    <row r="27" spans="1:28" ht="12.75" customHeight="1">
      <c r="A27" s="25" t="s">
        <v>8</v>
      </c>
      <c r="B27" s="10"/>
      <c r="C27" s="11"/>
      <c r="D27" s="10"/>
      <c r="E27" s="11"/>
      <c r="F27" s="10"/>
      <c r="G27" s="11"/>
      <c r="H27" s="10"/>
      <c r="I27" s="11"/>
      <c r="J27" s="10"/>
      <c r="K27" s="11"/>
      <c r="L27" s="10"/>
      <c r="M27" s="11"/>
      <c r="N27" s="10"/>
      <c r="O27" s="11"/>
      <c r="P27" s="10"/>
      <c r="Q27" s="11"/>
      <c r="R27" s="10"/>
      <c r="S27" s="11"/>
      <c r="T27" s="10"/>
      <c r="U27" s="11"/>
      <c r="V27" s="10"/>
      <c r="W27" s="11"/>
      <c r="X27" s="10"/>
      <c r="Y27" s="11"/>
      <c r="Z27" s="10"/>
      <c r="AA27" s="6"/>
      <c r="AB27" s="155">
        <f t="shared" si="0"/>
        <v>0</v>
      </c>
    </row>
    <row r="28" spans="1:28" ht="12.75" customHeight="1">
      <c r="A28" s="25" t="s">
        <v>376</v>
      </c>
      <c r="B28" s="10"/>
      <c r="C28" s="11"/>
      <c r="D28" s="10"/>
      <c r="E28" s="11"/>
      <c r="F28" s="10"/>
      <c r="G28" s="11"/>
      <c r="H28" s="10"/>
      <c r="I28" s="11"/>
      <c r="J28" s="10"/>
      <c r="K28" s="11">
        <v>14</v>
      </c>
      <c r="L28" s="10">
        <v>3</v>
      </c>
      <c r="M28" s="11"/>
      <c r="N28" s="10"/>
      <c r="O28" s="11">
        <v>8</v>
      </c>
      <c r="P28" s="10">
        <v>3</v>
      </c>
      <c r="Q28" s="11">
        <v>15</v>
      </c>
      <c r="R28" s="10">
        <v>8</v>
      </c>
      <c r="S28" s="11">
        <v>1</v>
      </c>
      <c r="T28" s="10">
        <v>2</v>
      </c>
      <c r="U28" s="11"/>
      <c r="V28" s="10">
        <v>12</v>
      </c>
      <c r="W28" s="11">
        <v>32</v>
      </c>
      <c r="X28" s="10">
        <v>80</v>
      </c>
      <c r="Y28" s="11">
        <v>70</v>
      </c>
      <c r="Z28" s="10">
        <v>30</v>
      </c>
      <c r="AA28" s="6"/>
      <c r="AB28" s="155">
        <f t="shared" si="0"/>
        <v>11.12</v>
      </c>
    </row>
    <row r="29" spans="1:28" s="162" customFormat="1" ht="12.75" customHeight="1">
      <c r="A29" s="12" t="s">
        <v>23</v>
      </c>
      <c r="B29" s="5"/>
      <c r="C29" s="161"/>
      <c r="D29" s="5"/>
      <c r="E29" s="161"/>
      <c r="F29" s="5"/>
      <c r="G29" s="161"/>
      <c r="H29" s="5"/>
      <c r="I29" s="161"/>
      <c r="J29" s="5"/>
      <c r="K29" s="161"/>
      <c r="L29" s="5"/>
      <c r="M29" s="161"/>
      <c r="N29" s="5"/>
      <c r="O29" s="161"/>
      <c r="P29" s="5"/>
      <c r="Q29" s="161"/>
      <c r="R29" s="5"/>
      <c r="S29" s="161"/>
      <c r="T29" s="5"/>
      <c r="U29" s="161"/>
      <c r="V29" s="5"/>
      <c r="W29" s="161"/>
      <c r="X29" s="5"/>
      <c r="Y29" s="161"/>
      <c r="Z29" s="5"/>
      <c r="AA29" s="52"/>
      <c r="AB29" s="162">
        <f t="shared" si="0"/>
        <v>0</v>
      </c>
    </row>
    <row r="30" spans="1:28" ht="12.75" customHeight="1">
      <c r="A30" s="25" t="s">
        <v>71</v>
      </c>
      <c r="B30" s="10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  <c r="P30" s="10"/>
      <c r="Q30" s="11"/>
      <c r="R30" s="10"/>
      <c r="S30" s="11"/>
      <c r="T30" s="10"/>
      <c r="U30" s="11"/>
      <c r="V30" s="10"/>
      <c r="W30" s="11"/>
      <c r="X30" s="10"/>
      <c r="Y30" s="11"/>
      <c r="Z30" s="10"/>
      <c r="AA30" s="6"/>
      <c r="AB30" s="155">
        <f t="shared" si="0"/>
        <v>0</v>
      </c>
    </row>
    <row r="31" spans="1:28" ht="12.75" customHeight="1">
      <c r="A31" s="25" t="s">
        <v>83</v>
      </c>
      <c r="B31" s="10"/>
      <c r="C31" s="11"/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O31" s="11"/>
      <c r="P31" s="10"/>
      <c r="Q31" s="11"/>
      <c r="R31" s="10"/>
      <c r="S31" s="11"/>
      <c r="T31" s="10"/>
      <c r="U31" s="11"/>
      <c r="V31" s="10"/>
      <c r="W31" s="11"/>
      <c r="X31" s="10"/>
      <c r="Y31" s="11"/>
      <c r="Z31" s="10"/>
      <c r="AA31" s="6"/>
      <c r="AB31" s="155">
        <f t="shared" si="0"/>
        <v>0</v>
      </c>
    </row>
    <row r="32" spans="1:28" ht="12.75" customHeight="1">
      <c r="A32" s="25" t="s">
        <v>362</v>
      </c>
      <c r="B32" s="10"/>
      <c r="C32" s="11"/>
      <c r="D32" s="10"/>
      <c r="E32" s="11"/>
      <c r="F32" s="10"/>
      <c r="G32" s="11"/>
      <c r="H32" s="10"/>
      <c r="I32" s="11"/>
      <c r="J32" s="10"/>
      <c r="K32" s="11"/>
      <c r="L32" s="10"/>
      <c r="M32" s="11"/>
      <c r="N32" s="10"/>
      <c r="O32" s="11"/>
      <c r="P32" s="10"/>
      <c r="Q32" s="11"/>
      <c r="R32" s="10"/>
      <c r="S32" s="11"/>
      <c r="T32" s="10"/>
      <c r="U32" s="11"/>
      <c r="V32" s="10"/>
      <c r="W32" s="11"/>
      <c r="X32" s="10"/>
      <c r="Y32" s="11"/>
      <c r="Z32" s="10"/>
      <c r="AA32" s="6"/>
      <c r="AB32" s="155">
        <f t="shared" si="0"/>
        <v>0</v>
      </c>
    </row>
    <row r="33" spans="1:28" s="162" customFormat="1" ht="12.75" customHeight="1">
      <c r="A33" s="12" t="s">
        <v>84</v>
      </c>
      <c r="B33" s="5"/>
      <c r="C33" s="161"/>
      <c r="D33" s="5"/>
      <c r="E33" s="161"/>
      <c r="F33" s="5"/>
      <c r="G33" s="161"/>
      <c r="H33" s="5"/>
      <c r="I33" s="161"/>
      <c r="J33" s="5"/>
      <c r="K33" s="161"/>
      <c r="L33" s="5"/>
      <c r="M33" s="161"/>
      <c r="N33" s="5"/>
      <c r="O33" s="161"/>
      <c r="P33" s="5"/>
      <c r="Q33" s="161"/>
      <c r="R33" s="5"/>
      <c r="S33" s="161"/>
      <c r="T33" s="5"/>
      <c r="U33" s="161"/>
      <c r="V33" s="5"/>
      <c r="W33" s="161"/>
      <c r="X33" s="5"/>
      <c r="Y33" s="161"/>
      <c r="Z33" s="5"/>
      <c r="AA33" s="52"/>
      <c r="AB33" s="162">
        <f t="shared" si="0"/>
        <v>0</v>
      </c>
    </row>
    <row r="34" spans="1:28" s="162" customFormat="1" ht="12.75" customHeight="1">
      <c r="A34" s="12" t="s">
        <v>33</v>
      </c>
      <c r="B34" s="5"/>
      <c r="C34" s="161"/>
      <c r="D34" s="5"/>
      <c r="E34" s="161"/>
      <c r="F34" s="5"/>
      <c r="G34" s="161"/>
      <c r="H34" s="5"/>
      <c r="I34" s="161"/>
      <c r="J34" s="5"/>
      <c r="K34" s="161"/>
      <c r="L34" s="5"/>
      <c r="M34" s="161"/>
      <c r="N34" s="5"/>
      <c r="O34" s="161"/>
      <c r="P34" s="5"/>
      <c r="Q34" s="161"/>
      <c r="R34" s="5"/>
      <c r="S34" s="161"/>
      <c r="T34" s="5"/>
      <c r="U34" s="161"/>
      <c r="V34" s="5"/>
      <c r="W34" s="161"/>
      <c r="X34" s="5"/>
      <c r="Y34" s="161"/>
      <c r="Z34" s="5"/>
      <c r="AA34" s="52"/>
      <c r="AB34" s="162">
        <f t="shared" si="0"/>
        <v>0</v>
      </c>
    </row>
    <row r="35" spans="1:28" ht="12.75" customHeight="1">
      <c r="A35" s="25" t="s">
        <v>93</v>
      </c>
      <c r="B35" s="10"/>
      <c r="C35" s="11"/>
      <c r="D35" s="10"/>
      <c r="E35" s="11"/>
      <c r="F35" s="10"/>
      <c r="G35" s="11"/>
      <c r="H35" s="10"/>
      <c r="I35" s="11"/>
      <c r="J35" s="10"/>
      <c r="K35" s="11"/>
      <c r="L35" s="10"/>
      <c r="M35" s="11"/>
      <c r="N35" s="10"/>
      <c r="O35" s="11"/>
      <c r="P35" s="10"/>
      <c r="Q35" s="11"/>
      <c r="R35" s="10"/>
      <c r="S35" s="11"/>
      <c r="T35" s="10"/>
      <c r="U35" s="11"/>
      <c r="V35" s="10"/>
      <c r="W35" s="11"/>
      <c r="X35" s="10"/>
      <c r="Y35" s="11"/>
      <c r="Z35" s="10"/>
      <c r="AA35" s="6"/>
      <c r="AB35" s="155">
        <f t="shared" si="0"/>
        <v>0</v>
      </c>
    </row>
    <row r="36" spans="1:28" ht="12.75" customHeight="1">
      <c r="A36" s="71" t="s">
        <v>9</v>
      </c>
      <c r="B36" s="10"/>
      <c r="C36" s="11"/>
      <c r="D36" s="10"/>
      <c r="E36" s="11"/>
      <c r="F36" s="10"/>
      <c r="G36" s="11"/>
      <c r="H36" s="10"/>
      <c r="I36" s="11"/>
      <c r="J36" s="10"/>
      <c r="K36" s="11"/>
      <c r="L36" s="10"/>
      <c r="M36" s="11"/>
      <c r="N36" s="10"/>
      <c r="O36" s="11"/>
      <c r="P36" s="10"/>
      <c r="Q36" s="11"/>
      <c r="R36" s="10"/>
      <c r="S36" s="11"/>
      <c r="T36" s="10"/>
      <c r="U36" s="11"/>
      <c r="V36" s="10"/>
      <c r="W36" s="11"/>
      <c r="X36" s="10"/>
      <c r="Y36" s="11"/>
      <c r="Z36" s="10"/>
      <c r="AA36" s="6"/>
      <c r="AB36" s="155">
        <f t="shared" si="0"/>
        <v>0</v>
      </c>
    </row>
    <row r="37" spans="1:28" ht="12.75" customHeight="1">
      <c r="A37" s="71" t="s">
        <v>31</v>
      </c>
      <c r="B37" s="10"/>
      <c r="C37" s="11"/>
      <c r="D37" s="10"/>
      <c r="E37" s="11"/>
      <c r="F37" s="10"/>
      <c r="G37" s="11"/>
      <c r="H37" s="10"/>
      <c r="I37" s="11"/>
      <c r="J37" s="10">
        <v>17</v>
      </c>
      <c r="K37" s="11">
        <v>2</v>
      </c>
      <c r="L37" s="10"/>
      <c r="M37" s="11"/>
      <c r="N37" s="10"/>
      <c r="O37" s="11">
        <v>75</v>
      </c>
      <c r="P37" s="10"/>
      <c r="Q37" s="11">
        <v>60</v>
      </c>
      <c r="R37" s="10">
        <v>2</v>
      </c>
      <c r="S37" s="11"/>
      <c r="T37" s="10"/>
      <c r="U37" s="11"/>
      <c r="V37" s="10"/>
      <c r="W37" s="11"/>
      <c r="X37" s="10"/>
      <c r="Y37" s="11"/>
      <c r="Z37" s="10"/>
      <c r="AA37" s="6"/>
      <c r="AB37" s="155">
        <f t="shared" si="0"/>
        <v>6.24</v>
      </c>
    </row>
    <row r="38" spans="1:28" ht="12.75" customHeight="1">
      <c r="A38" s="71" t="s">
        <v>363</v>
      </c>
      <c r="B38" s="10"/>
      <c r="C38" s="11"/>
      <c r="D38" s="10"/>
      <c r="E38" s="11"/>
      <c r="F38" s="10"/>
      <c r="G38" s="11"/>
      <c r="H38" s="10"/>
      <c r="I38" s="11"/>
      <c r="J38" s="10">
        <v>20</v>
      </c>
      <c r="K38" s="11"/>
      <c r="L38" s="10">
        <v>85</v>
      </c>
      <c r="M38" s="11">
        <v>60</v>
      </c>
      <c r="N38" s="10">
        <v>28</v>
      </c>
      <c r="O38" s="11">
        <v>2</v>
      </c>
      <c r="P38" s="10">
        <v>4</v>
      </c>
      <c r="Q38" s="11">
        <v>9</v>
      </c>
      <c r="R38" s="10">
        <v>25</v>
      </c>
      <c r="S38" s="11">
        <v>1</v>
      </c>
      <c r="T38" s="10">
        <v>50</v>
      </c>
      <c r="U38" s="11">
        <v>4</v>
      </c>
      <c r="V38" s="10">
        <v>5</v>
      </c>
      <c r="W38" s="11"/>
      <c r="X38" s="10"/>
      <c r="Y38" s="11"/>
      <c r="Z38" s="10"/>
      <c r="AA38" s="6"/>
      <c r="AB38" s="155">
        <f t="shared" si="0"/>
        <v>11.72</v>
      </c>
    </row>
    <row r="39" spans="1:28" ht="12.75" customHeight="1">
      <c r="A39" s="71" t="s">
        <v>52</v>
      </c>
      <c r="B39" s="10"/>
      <c r="C39" s="11"/>
      <c r="D39" s="10"/>
      <c r="E39" s="11"/>
      <c r="F39" s="10"/>
      <c r="G39" s="11"/>
      <c r="H39" s="10"/>
      <c r="I39" s="11"/>
      <c r="J39" s="10"/>
      <c r="K39" s="11"/>
      <c r="L39" s="10"/>
      <c r="M39" s="11"/>
      <c r="N39" s="10"/>
      <c r="O39" s="11"/>
      <c r="P39" s="10"/>
      <c r="Q39" s="11"/>
      <c r="R39" s="10"/>
      <c r="S39" s="11"/>
      <c r="T39" s="10"/>
      <c r="U39" s="11"/>
      <c r="V39" s="10"/>
      <c r="W39" s="11"/>
      <c r="X39" s="10"/>
      <c r="Y39" s="11"/>
      <c r="Z39" s="10"/>
      <c r="AA39" s="6"/>
      <c r="AB39" s="155">
        <f t="shared" si="0"/>
        <v>0</v>
      </c>
    </row>
    <row r="40" spans="1:28" s="162" customFormat="1" ht="12.75" customHeight="1">
      <c r="A40" s="72" t="s">
        <v>10</v>
      </c>
      <c r="B40" s="5"/>
      <c r="C40" s="161"/>
      <c r="D40" s="5"/>
      <c r="E40" s="161"/>
      <c r="F40" s="5"/>
      <c r="G40" s="161"/>
      <c r="H40" s="5"/>
      <c r="I40" s="161"/>
      <c r="J40" s="5"/>
      <c r="K40" s="161"/>
      <c r="L40" s="5"/>
      <c r="M40" s="161"/>
      <c r="N40" s="5"/>
      <c r="O40" s="161"/>
      <c r="P40" s="5"/>
      <c r="Q40" s="161">
        <v>1</v>
      </c>
      <c r="R40" s="5"/>
      <c r="S40" s="161"/>
      <c r="T40" s="5"/>
      <c r="U40" s="161"/>
      <c r="V40" s="5"/>
      <c r="W40" s="161"/>
      <c r="X40" s="5"/>
      <c r="Y40" s="161"/>
      <c r="Z40" s="5"/>
      <c r="AA40" s="52"/>
      <c r="AB40" s="162">
        <f t="shared" si="0"/>
        <v>0.04</v>
      </c>
    </row>
    <row r="41" spans="1:28" ht="12.75" customHeight="1">
      <c r="A41" s="71" t="s">
        <v>39</v>
      </c>
      <c r="B41" s="10"/>
      <c r="C41" s="11"/>
      <c r="D41" s="10"/>
      <c r="E41" s="11"/>
      <c r="F41" s="10"/>
      <c r="G41" s="11"/>
      <c r="H41" s="10"/>
      <c r="I41" s="11"/>
      <c r="J41" s="10"/>
      <c r="K41" s="11"/>
      <c r="L41" s="10"/>
      <c r="M41" s="11"/>
      <c r="N41" s="10">
        <v>5</v>
      </c>
      <c r="O41" s="11">
        <v>12</v>
      </c>
      <c r="P41" s="10"/>
      <c r="Q41" s="11">
        <v>4</v>
      </c>
      <c r="R41" s="10"/>
      <c r="S41" s="11"/>
      <c r="T41" s="10"/>
      <c r="U41" s="11"/>
      <c r="V41" s="10"/>
      <c r="W41" s="11">
        <v>4</v>
      </c>
      <c r="X41" s="10">
        <v>8</v>
      </c>
      <c r="Y41" s="11">
        <v>16</v>
      </c>
      <c r="Z41" s="10">
        <v>12</v>
      </c>
      <c r="AA41" s="6"/>
      <c r="AB41" s="155">
        <f t="shared" si="0"/>
        <v>2.44</v>
      </c>
    </row>
    <row r="42" spans="1:28" ht="12.75" customHeight="1">
      <c r="A42" s="71" t="s">
        <v>11</v>
      </c>
      <c r="B42" s="10"/>
      <c r="C42" s="11"/>
      <c r="D42" s="10"/>
      <c r="E42" s="11"/>
      <c r="F42" s="10"/>
      <c r="G42" s="11"/>
      <c r="H42" s="10"/>
      <c r="I42" s="11"/>
      <c r="J42" s="10"/>
      <c r="K42" s="11"/>
      <c r="L42" s="10"/>
      <c r="M42" s="11"/>
      <c r="N42" s="10"/>
      <c r="O42" s="11"/>
      <c r="P42" s="10"/>
      <c r="Q42" s="11"/>
      <c r="R42" s="10"/>
      <c r="S42" s="11"/>
      <c r="T42" s="10"/>
      <c r="U42" s="11"/>
      <c r="V42" s="10"/>
      <c r="W42" s="11"/>
      <c r="X42" s="10"/>
      <c r="Y42" s="11"/>
      <c r="Z42" s="10"/>
      <c r="AA42" s="6"/>
      <c r="AB42" s="155">
        <f t="shared" si="0"/>
        <v>0</v>
      </c>
    </row>
    <row r="43" spans="1:28" s="162" customFormat="1" ht="12.75" customHeight="1">
      <c r="A43" s="72" t="s">
        <v>94</v>
      </c>
      <c r="B43" s="5"/>
      <c r="C43" s="161"/>
      <c r="D43" s="5"/>
      <c r="E43" s="161"/>
      <c r="F43" s="5"/>
      <c r="G43" s="161"/>
      <c r="H43" s="5"/>
      <c r="I43" s="161"/>
      <c r="J43" s="5"/>
      <c r="K43" s="161"/>
      <c r="L43" s="5"/>
      <c r="M43" s="161"/>
      <c r="N43" s="5"/>
      <c r="O43" s="161"/>
      <c r="P43" s="5"/>
      <c r="Q43" s="161"/>
      <c r="R43" s="5"/>
      <c r="S43" s="161"/>
      <c r="T43" s="5"/>
      <c r="U43" s="161"/>
      <c r="V43" s="5"/>
      <c r="W43" s="161"/>
      <c r="X43" s="5"/>
      <c r="Y43" s="161"/>
      <c r="Z43" s="5"/>
      <c r="AA43" s="52"/>
      <c r="AB43" s="162">
        <f t="shared" si="0"/>
        <v>0</v>
      </c>
    </row>
    <row r="44" spans="1:28" s="162" customFormat="1" ht="12.75" customHeight="1">
      <c r="A44" s="72" t="s">
        <v>95</v>
      </c>
      <c r="B44" s="5"/>
      <c r="C44" s="161"/>
      <c r="D44" s="5"/>
      <c r="E44" s="161"/>
      <c r="F44" s="5"/>
      <c r="G44" s="161"/>
      <c r="H44" s="5"/>
      <c r="I44" s="161"/>
      <c r="J44" s="5"/>
      <c r="K44" s="161"/>
      <c r="L44" s="5"/>
      <c r="M44" s="161"/>
      <c r="N44" s="5"/>
      <c r="O44" s="161"/>
      <c r="P44" s="5"/>
      <c r="Q44" s="161"/>
      <c r="R44" s="5"/>
      <c r="S44" s="161"/>
      <c r="T44" s="5"/>
      <c r="U44" s="161"/>
      <c r="V44" s="5"/>
      <c r="W44" s="161"/>
      <c r="X44" s="5"/>
      <c r="Y44" s="161"/>
      <c r="Z44" s="5"/>
      <c r="AA44" s="52"/>
      <c r="AB44" s="162">
        <f t="shared" si="0"/>
        <v>0</v>
      </c>
    </row>
    <row r="45" spans="1:28" s="162" customFormat="1" ht="12.75" customHeight="1">
      <c r="A45" s="72" t="s">
        <v>265</v>
      </c>
      <c r="B45" s="5"/>
      <c r="C45" s="161"/>
      <c r="D45" s="5"/>
      <c r="E45" s="161"/>
      <c r="F45" s="5"/>
      <c r="G45" s="161"/>
      <c r="H45" s="5"/>
      <c r="I45" s="161"/>
      <c r="J45" s="5"/>
      <c r="K45" s="161"/>
      <c r="L45" s="5"/>
      <c r="M45" s="161"/>
      <c r="N45" s="5">
        <v>1</v>
      </c>
      <c r="O45" s="161"/>
      <c r="P45" s="5"/>
      <c r="Q45" s="161"/>
      <c r="R45" s="5"/>
      <c r="S45" s="161"/>
      <c r="T45" s="5"/>
      <c r="U45" s="161"/>
      <c r="V45" s="5"/>
      <c r="W45" s="161"/>
      <c r="X45" s="5">
        <v>3</v>
      </c>
      <c r="Y45" s="161"/>
      <c r="Z45" s="5"/>
      <c r="AA45" s="52"/>
      <c r="AB45" s="162">
        <f t="shared" si="0"/>
        <v>0.16</v>
      </c>
    </row>
    <row r="46" spans="1:28" ht="12.75" customHeight="1">
      <c r="A46" s="71" t="s">
        <v>12</v>
      </c>
      <c r="B46" s="10"/>
      <c r="C46" s="11"/>
      <c r="D46" s="10"/>
      <c r="E46" s="11"/>
      <c r="F46" s="10"/>
      <c r="G46" s="11"/>
      <c r="H46" s="10"/>
      <c r="I46" s="11"/>
      <c r="J46" s="10"/>
      <c r="K46" s="11"/>
      <c r="L46" s="10"/>
      <c r="M46" s="11"/>
      <c r="N46" s="10"/>
      <c r="O46" s="11"/>
      <c r="P46" s="10"/>
      <c r="Q46" s="11"/>
      <c r="R46" s="10"/>
      <c r="S46" s="11"/>
      <c r="T46" s="10"/>
      <c r="U46" s="11"/>
      <c r="V46" s="10"/>
      <c r="W46" s="11"/>
      <c r="X46" s="10"/>
      <c r="Y46" s="11"/>
      <c r="Z46" s="10"/>
      <c r="AA46" s="6"/>
      <c r="AB46" s="155">
        <f t="shared" si="0"/>
        <v>0</v>
      </c>
    </row>
    <row r="47" spans="1:28" ht="12.75" customHeight="1">
      <c r="A47" s="71" t="s">
        <v>40</v>
      </c>
      <c r="B47" s="10"/>
      <c r="C47" s="11"/>
      <c r="D47" s="10"/>
      <c r="E47" s="11"/>
      <c r="F47" s="10"/>
      <c r="G47" s="11"/>
      <c r="H47" s="10"/>
      <c r="I47" s="11"/>
      <c r="J47" s="10"/>
      <c r="K47" s="11"/>
      <c r="L47" s="10"/>
      <c r="M47" s="11"/>
      <c r="N47" s="10"/>
      <c r="O47" s="11"/>
      <c r="P47" s="10"/>
      <c r="Q47" s="11"/>
      <c r="R47" s="10"/>
      <c r="S47" s="11"/>
      <c r="T47" s="10"/>
      <c r="U47" s="11"/>
      <c r="V47" s="10"/>
      <c r="W47" s="11"/>
      <c r="X47" s="10"/>
      <c r="Y47" s="11"/>
      <c r="Z47" s="10"/>
      <c r="AA47" s="6"/>
      <c r="AB47" s="155">
        <f t="shared" si="0"/>
        <v>0</v>
      </c>
    </row>
    <row r="48" spans="1:28" s="162" customFormat="1" ht="12.75" customHeight="1">
      <c r="A48" s="72" t="s">
        <v>41</v>
      </c>
      <c r="B48" s="5"/>
      <c r="C48" s="161"/>
      <c r="D48" s="5"/>
      <c r="E48" s="161"/>
      <c r="F48" s="5"/>
      <c r="G48" s="161"/>
      <c r="H48" s="5"/>
      <c r="I48" s="161"/>
      <c r="J48" s="5"/>
      <c r="K48" s="161"/>
      <c r="L48" s="5"/>
      <c r="M48" s="161"/>
      <c r="N48" s="5"/>
      <c r="O48" s="161"/>
      <c r="P48" s="5"/>
      <c r="Q48" s="161"/>
      <c r="R48" s="5"/>
      <c r="S48" s="161"/>
      <c r="T48" s="5"/>
      <c r="U48" s="161"/>
      <c r="V48" s="5"/>
      <c r="W48" s="161"/>
      <c r="X48" s="5"/>
      <c r="Y48" s="161"/>
      <c r="Z48" s="5"/>
      <c r="AA48" s="52"/>
      <c r="AB48" s="162">
        <f t="shared" si="0"/>
        <v>0</v>
      </c>
    </row>
    <row r="49" spans="1:28" ht="12.75" customHeight="1">
      <c r="A49" s="71" t="s">
        <v>44</v>
      </c>
      <c r="B49" s="10"/>
      <c r="C49" s="11"/>
      <c r="D49" s="10"/>
      <c r="E49" s="11"/>
      <c r="F49" s="10"/>
      <c r="G49" s="11"/>
      <c r="H49" s="10"/>
      <c r="I49" s="11"/>
      <c r="J49" s="10"/>
      <c r="K49" s="11"/>
      <c r="L49" s="10"/>
      <c r="M49" s="11"/>
      <c r="N49" s="10"/>
      <c r="O49" s="11"/>
      <c r="P49" s="10"/>
      <c r="Q49" s="11"/>
      <c r="R49" s="10"/>
      <c r="S49" s="11"/>
      <c r="T49" s="10"/>
      <c r="U49" s="11"/>
      <c r="V49" s="10"/>
      <c r="W49" s="11"/>
      <c r="X49" s="10"/>
      <c r="Y49" s="11"/>
      <c r="Z49" s="10"/>
      <c r="AA49" s="6"/>
      <c r="AB49" s="155">
        <f t="shared" si="0"/>
        <v>0</v>
      </c>
    </row>
    <row r="50" spans="1:28" ht="12.75" customHeight="1">
      <c r="A50" s="71" t="s">
        <v>62</v>
      </c>
      <c r="B50" s="10"/>
      <c r="C50" s="11"/>
      <c r="D50" s="10"/>
      <c r="E50" s="11"/>
      <c r="F50" s="10"/>
      <c r="G50" s="11"/>
      <c r="H50" s="10"/>
      <c r="I50" s="11"/>
      <c r="J50" s="10"/>
      <c r="K50" s="11"/>
      <c r="L50" s="10"/>
      <c r="M50" s="11"/>
      <c r="N50" s="10"/>
      <c r="O50" s="11"/>
      <c r="P50" s="10"/>
      <c r="Q50" s="11"/>
      <c r="R50" s="10"/>
      <c r="S50" s="11"/>
      <c r="T50" s="10"/>
      <c r="U50" s="11"/>
      <c r="V50" s="10"/>
      <c r="W50" s="11"/>
      <c r="X50" s="10"/>
      <c r="Y50" s="11"/>
      <c r="Z50" s="10"/>
      <c r="AA50" s="6"/>
      <c r="AB50" s="155">
        <f t="shared" si="0"/>
        <v>0</v>
      </c>
    </row>
    <row r="51" spans="1:28" ht="12.75" customHeight="1">
      <c r="A51" s="71" t="s">
        <v>247</v>
      </c>
      <c r="B51" s="10"/>
      <c r="C51" s="11"/>
      <c r="D51" s="10"/>
      <c r="E51" s="11"/>
      <c r="F51" s="10"/>
      <c r="G51" s="11"/>
      <c r="H51" s="10"/>
      <c r="I51" s="11"/>
      <c r="J51" s="10"/>
      <c r="K51" s="11"/>
      <c r="L51" s="10"/>
      <c r="M51" s="11"/>
      <c r="N51" s="10"/>
      <c r="O51" s="11"/>
      <c r="P51" s="10"/>
      <c r="Q51" s="11"/>
      <c r="R51" s="10"/>
      <c r="S51" s="11"/>
      <c r="T51" s="10"/>
      <c r="U51" s="11"/>
      <c r="V51" s="10"/>
      <c r="W51" s="11"/>
      <c r="X51" s="10"/>
      <c r="Y51" s="11"/>
      <c r="Z51" s="10"/>
      <c r="AA51" s="6"/>
      <c r="AB51" s="155">
        <f t="shared" si="0"/>
        <v>0</v>
      </c>
    </row>
    <row r="52" spans="1:28" s="162" customFormat="1" ht="12.75" customHeight="1">
      <c r="A52" s="72" t="s">
        <v>34</v>
      </c>
      <c r="B52" s="5"/>
      <c r="C52" s="161"/>
      <c r="D52" s="5"/>
      <c r="E52" s="161"/>
      <c r="F52" s="5"/>
      <c r="G52" s="161"/>
      <c r="H52" s="5"/>
      <c r="I52" s="161"/>
      <c r="J52" s="5"/>
      <c r="K52" s="161"/>
      <c r="L52" s="5"/>
      <c r="M52" s="161"/>
      <c r="N52" s="5"/>
      <c r="O52" s="161"/>
      <c r="P52" s="5"/>
      <c r="Q52" s="161"/>
      <c r="R52" s="5"/>
      <c r="S52" s="161"/>
      <c r="T52" s="5"/>
      <c r="U52" s="161"/>
      <c r="V52" s="5"/>
      <c r="W52" s="161"/>
      <c r="X52" s="5"/>
      <c r="Y52" s="161"/>
      <c r="Z52" s="5"/>
      <c r="AA52" s="52"/>
      <c r="AB52" s="162">
        <f t="shared" si="0"/>
        <v>0</v>
      </c>
    </row>
    <row r="53" spans="1:28" s="162" customFormat="1" ht="12.75" customHeight="1">
      <c r="A53" s="72" t="s">
        <v>35</v>
      </c>
      <c r="B53" s="5"/>
      <c r="C53" s="161"/>
      <c r="D53" s="5"/>
      <c r="E53" s="161"/>
      <c r="F53" s="5"/>
      <c r="G53" s="161"/>
      <c r="H53" s="5"/>
      <c r="I53" s="161"/>
      <c r="J53" s="5"/>
      <c r="K53" s="161"/>
      <c r="L53" s="5"/>
      <c r="M53" s="161"/>
      <c r="N53" s="5"/>
      <c r="O53" s="161"/>
      <c r="P53" s="5"/>
      <c r="Q53" s="161"/>
      <c r="R53" s="5"/>
      <c r="S53" s="161"/>
      <c r="T53" s="5"/>
      <c r="U53" s="161"/>
      <c r="V53" s="5"/>
      <c r="W53" s="161"/>
      <c r="X53" s="5"/>
      <c r="Y53" s="161"/>
      <c r="Z53" s="5"/>
      <c r="AA53" s="52"/>
      <c r="AB53" s="162">
        <f t="shared" si="0"/>
        <v>0</v>
      </c>
    </row>
    <row r="54" spans="1:28" ht="12.75" customHeight="1">
      <c r="A54" s="71" t="s">
        <v>37</v>
      </c>
      <c r="B54" s="10"/>
      <c r="C54" s="11"/>
      <c r="D54" s="10"/>
      <c r="E54" s="11"/>
      <c r="F54" s="10"/>
      <c r="G54" s="11"/>
      <c r="H54" s="10"/>
      <c r="I54" s="11"/>
      <c r="J54" s="10"/>
      <c r="K54" s="11"/>
      <c r="L54" s="10"/>
      <c r="M54" s="11"/>
      <c r="N54" s="10"/>
      <c r="O54" s="11"/>
      <c r="P54" s="10"/>
      <c r="Q54" s="11"/>
      <c r="R54" s="10"/>
      <c r="S54" s="11"/>
      <c r="T54" s="10"/>
      <c r="U54" s="11"/>
      <c r="V54" s="10"/>
      <c r="W54" s="11"/>
      <c r="X54" s="10"/>
      <c r="Y54" s="11"/>
      <c r="Z54" s="10"/>
      <c r="AA54" s="6"/>
      <c r="AB54" s="155">
        <f t="shared" si="0"/>
        <v>0</v>
      </c>
    </row>
    <row r="55" spans="1:28" ht="12.75" customHeight="1">
      <c r="A55" s="25" t="s">
        <v>24</v>
      </c>
      <c r="B55" s="10"/>
      <c r="C55" s="11"/>
      <c r="D55" s="10"/>
      <c r="E55" s="11"/>
      <c r="F55" s="10"/>
      <c r="G55" s="11"/>
      <c r="H55" s="10"/>
      <c r="I55" s="11"/>
      <c r="J55" s="10"/>
      <c r="K55" s="11"/>
      <c r="L55" s="10"/>
      <c r="M55" s="11"/>
      <c r="N55" s="10"/>
      <c r="O55" s="11"/>
      <c r="P55" s="10"/>
      <c r="Q55" s="11"/>
      <c r="R55" s="10"/>
      <c r="S55" s="11"/>
      <c r="T55" s="10"/>
      <c r="U55" s="11"/>
      <c r="V55" s="10"/>
      <c r="W55" s="11"/>
      <c r="X55" s="10"/>
      <c r="Y55" s="11"/>
      <c r="Z55" s="10"/>
      <c r="AA55" s="6"/>
      <c r="AB55" s="155">
        <f t="shared" si="0"/>
        <v>0</v>
      </c>
    </row>
    <row r="56" spans="1:28" ht="12.75" customHeight="1">
      <c r="A56" s="25" t="s">
        <v>364</v>
      </c>
      <c r="B56" s="10"/>
      <c r="C56" s="11"/>
      <c r="D56" s="10"/>
      <c r="E56" s="11"/>
      <c r="F56" s="10"/>
      <c r="G56" s="11"/>
      <c r="H56" s="10"/>
      <c r="I56" s="11"/>
      <c r="J56" s="10"/>
      <c r="K56" s="11"/>
      <c r="L56" s="10"/>
      <c r="M56" s="11"/>
      <c r="N56" s="10"/>
      <c r="O56" s="11"/>
      <c r="P56" s="10"/>
      <c r="Q56" s="11"/>
      <c r="R56" s="10"/>
      <c r="S56" s="11"/>
      <c r="T56" s="10"/>
      <c r="U56" s="11"/>
      <c r="V56" s="10"/>
      <c r="W56" s="11"/>
      <c r="X56" s="10"/>
      <c r="Y56" s="11"/>
      <c r="Z56" s="10"/>
      <c r="AA56" s="6"/>
      <c r="AB56" s="155">
        <f t="shared" si="0"/>
        <v>0</v>
      </c>
    </row>
    <row r="57" spans="1:28" s="162" customFormat="1" ht="12.75" customHeight="1">
      <c r="A57" s="12" t="s">
        <v>30</v>
      </c>
      <c r="B57" s="5"/>
      <c r="C57" s="161"/>
      <c r="D57" s="5"/>
      <c r="E57" s="161"/>
      <c r="F57" s="5"/>
      <c r="G57" s="161"/>
      <c r="H57" s="5"/>
      <c r="I57" s="161"/>
      <c r="J57" s="5"/>
      <c r="K57" s="161"/>
      <c r="L57" s="5"/>
      <c r="M57" s="161"/>
      <c r="N57" s="5"/>
      <c r="O57" s="161"/>
      <c r="P57" s="5"/>
      <c r="Q57" s="161"/>
      <c r="R57" s="5"/>
      <c r="S57" s="161"/>
      <c r="T57" s="5"/>
      <c r="U57" s="161"/>
      <c r="V57" s="5"/>
      <c r="W57" s="161"/>
      <c r="X57" s="5"/>
      <c r="Y57" s="161"/>
      <c r="Z57" s="5"/>
      <c r="AA57" s="52"/>
      <c r="AB57" s="162">
        <f t="shared" si="0"/>
        <v>0</v>
      </c>
    </row>
    <row r="58" spans="1:28" ht="12.75" customHeight="1">
      <c r="A58" s="25" t="s">
        <v>43</v>
      </c>
      <c r="B58" s="10"/>
      <c r="C58" s="11"/>
      <c r="D58" s="10"/>
      <c r="E58" s="11"/>
      <c r="F58" s="10"/>
      <c r="G58" s="11"/>
      <c r="H58" s="10"/>
      <c r="I58" s="11"/>
      <c r="J58" s="10"/>
      <c r="K58" s="11"/>
      <c r="L58" s="10"/>
      <c r="M58" s="11"/>
      <c r="N58" s="10"/>
      <c r="O58" s="11"/>
      <c r="P58" s="10"/>
      <c r="Q58" s="11"/>
      <c r="R58" s="10"/>
      <c r="S58" s="11"/>
      <c r="T58" s="10"/>
      <c r="U58" s="11"/>
      <c r="V58" s="10"/>
      <c r="W58" s="11"/>
      <c r="X58" s="10"/>
      <c r="Y58" s="11"/>
      <c r="Z58" s="10"/>
      <c r="AA58" s="6"/>
      <c r="AB58" s="155">
        <f t="shared" si="0"/>
        <v>0</v>
      </c>
    </row>
    <row r="59" spans="1:28" s="162" customFormat="1" ht="12.75" customHeight="1">
      <c r="A59" s="12" t="s">
        <v>72</v>
      </c>
      <c r="B59" s="5"/>
      <c r="C59" s="161"/>
      <c r="D59" s="5"/>
      <c r="E59" s="161"/>
      <c r="F59" s="5"/>
      <c r="G59" s="161"/>
      <c r="H59" s="5"/>
      <c r="I59" s="161"/>
      <c r="J59" s="5"/>
      <c r="K59" s="161"/>
      <c r="L59" s="5"/>
      <c r="M59" s="161"/>
      <c r="N59" s="5"/>
      <c r="O59" s="161"/>
      <c r="P59" s="5"/>
      <c r="Q59" s="161"/>
      <c r="R59" s="5"/>
      <c r="S59" s="161"/>
      <c r="T59" s="5"/>
      <c r="U59" s="161"/>
      <c r="V59" s="5"/>
      <c r="W59" s="161"/>
      <c r="X59" s="5"/>
      <c r="Y59" s="161"/>
      <c r="Z59" s="5"/>
      <c r="AA59" s="52"/>
      <c r="AB59" s="162">
        <f t="shared" si="0"/>
        <v>0</v>
      </c>
    </row>
    <row r="60" spans="1:28" ht="12.75" customHeight="1">
      <c r="A60" s="71" t="s">
        <v>68</v>
      </c>
      <c r="B60" s="10"/>
      <c r="C60" s="11"/>
      <c r="D60" s="10"/>
      <c r="E60" s="11"/>
      <c r="F60" s="10"/>
      <c r="G60" s="11"/>
      <c r="H60" s="10"/>
      <c r="I60" s="11"/>
      <c r="J60" s="10"/>
      <c r="K60" s="11"/>
      <c r="L60" s="10"/>
      <c r="M60" s="11"/>
      <c r="N60" s="10"/>
      <c r="O60" s="11"/>
      <c r="P60" s="10"/>
      <c r="Q60" s="11"/>
      <c r="R60" s="10"/>
      <c r="S60" s="11"/>
      <c r="T60" s="10"/>
      <c r="U60" s="11"/>
      <c r="V60" s="10"/>
      <c r="W60" s="11"/>
      <c r="X60" s="10"/>
      <c r="Y60" s="11"/>
      <c r="Z60" s="10"/>
      <c r="AA60" s="6"/>
      <c r="AB60" s="155">
        <f t="shared" si="0"/>
        <v>0</v>
      </c>
    </row>
    <row r="61" spans="1:28" ht="12.75" customHeight="1">
      <c r="A61" s="71" t="s">
        <v>82</v>
      </c>
      <c r="B61" s="10"/>
      <c r="C61" s="11"/>
      <c r="D61" s="10"/>
      <c r="E61" s="11"/>
      <c r="F61" s="10"/>
      <c r="G61" s="11"/>
      <c r="H61" s="10"/>
      <c r="I61" s="11"/>
      <c r="J61" s="10"/>
      <c r="K61" s="11"/>
      <c r="L61" s="10"/>
      <c r="M61" s="11"/>
      <c r="N61" s="10"/>
      <c r="O61" s="11"/>
      <c r="P61" s="10"/>
      <c r="Q61" s="11"/>
      <c r="R61" s="10"/>
      <c r="S61" s="11"/>
      <c r="T61" s="10"/>
      <c r="U61" s="11"/>
      <c r="V61" s="10"/>
      <c r="W61" s="11"/>
      <c r="X61" s="10"/>
      <c r="Y61" s="11"/>
      <c r="Z61" s="10"/>
      <c r="AA61" s="6"/>
      <c r="AB61" s="155">
        <f t="shared" si="0"/>
        <v>0</v>
      </c>
    </row>
    <row r="62" spans="1:28" ht="12.75" customHeight="1">
      <c r="A62" s="71" t="s">
        <v>377</v>
      </c>
      <c r="B62" s="10"/>
      <c r="C62" s="11"/>
      <c r="D62" s="10"/>
      <c r="E62" s="11"/>
      <c r="F62" s="10"/>
      <c r="G62" s="11"/>
      <c r="H62" s="10"/>
      <c r="I62" s="11"/>
      <c r="J62" s="10"/>
      <c r="K62" s="11"/>
      <c r="L62" s="10">
        <v>9</v>
      </c>
      <c r="M62" s="11"/>
      <c r="N62" s="10"/>
      <c r="O62" s="11"/>
      <c r="P62" s="10"/>
      <c r="Q62" s="11"/>
      <c r="R62" s="10"/>
      <c r="S62" s="11"/>
      <c r="T62" s="10"/>
      <c r="U62" s="11">
        <v>6</v>
      </c>
      <c r="V62" s="10"/>
      <c r="W62" s="11"/>
      <c r="X62" s="10"/>
      <c r="Y62" s="11"/>
      <c r="Z62" s="10"/>
      <c r="AA62" s="6"/>
      <c r="AB62" s="155">
        <f t="shared" si="0"/>
        <v>0.6</v>
      </c>
    </row>
    <row r="63" spans="1:28" ht="12.75" customHeight="1">
      <c r="A63" s="71" t="s">
        <v>30</v>
      </c>
      <c r="B63" s="10"/>
      <c r="C63" s="11"/>
      <c r="D63" s="10"/>
      <c r="E63" s="11"/>
      <c r="F63" s="10"/>
      <c r="G63" s="11"/>
      <c r="H63" s="10"/>
      <c r="I63" s="11"/>
      <c r="J63" s="10"/>
      <c r="K63" s="11">
        <v>27</v>
      </c>
      <c r="L63" s="10"/>
      <c r="M63" s="11"/>
      <c r="N63" s="10"/>
      <c r="O63" s="11"/>
      <c r="P63" s="10"/>
      <c r="Q63" s="11"/>
      <c r="R63" s="10"/>
      <c r="S63" s="11"/>
      <c r="T63" s="10"/>
      <c r="U63" s="11"/>
      <c r="V63" s="10"/>
      <c r="W63" s="11"/>
      <c r="X63" s="10"/>
      <c r="Y63" s="11"/>
      <c r="Z63" s="10"/>
      <c r="AA63" s="6"/>
      <c r="AB63" s="155">
        <f t="shared" si="0"/>
        <v>1.08</v>
      </c>
    </row>
    <row r="64" spans="1:28" ht="12.75" customHeight="1">
      <c r="A64" s="25" t="s">
        <v>275</v>
      </c>
      <c r="B64" s="10"/>
      <c r="C64" s="11"/>
      <c r="D64" s="10"/>
      <c r="E64" s="11"/>
      <c r="F64" s="10"/>
      <c r="G64" s="11"/>
      <c r="H64" s="10"/>
      <c r="I64" s="11"/>
      <c r="J64" s="10"/>
      <c r="K64" s="11"/>
      <c r="L64" s="10"/>
      <c r="M64" s="11"/>
      <c r="N64" s="10"/>
      <c r="O64" s="11"/>
      <c r="P64" s="10"/>
      <c r="Q64" s="11"/>
      <c r="R64" s="10"/>
      <c r="S64" s="11"/>
      <c r="T64" s="10"/>
      <c r="U64" s="11"/>
      <c r="V64" s="10"/>
      <c r="W64" s="11"/>
      <c r="X64" s="10"/>
      <c r="Y64" s="11"/>
      <c r="Z64" s="10"/>
      <c r="AA64" s="6"/>
      <c r="AB64" s="155">
        <f t="shared" si="0"/>
        <v>0</v>
      </c>
    </row>
    <row r="65" spans="1:28" ht="12.75" customHeight="1">
      <c r="A65" s="25" t="s">
        <v>265</v>
      </c>
      <c r="B65" s="10"/>
      <c r="C65" s="11"/>
      <c r="D65" s="10"/>
      <c r="E65" s="11"/>
      <c r="F65" s="10"/>
      <c r="G65" s="11"/>
      <c r="H65" s="10"/>
      <c r="I65" s="11"/>
      <c r="J65" s="10"/>
      <c r="K65" s="11"/>
      <c r="L65" s="10"/>
      <c r="M65" s="11"/>
      <c r="N65" s="10"/>
      <c r="O65" s="11"/>
      <c r="P65" s="10"/>
      <c r="Q65" s="11"/>
      <c r="R65" s="10"/>
      <c r="S65" s="11"/>
      <c r="T65" s="10"/>
      <c r="U65" s="11"/>
      <c r="V65" s="10"/>
      <c r="W65" s="11"/>
      <c r="X65" s="10"/>
      <c r="Y65" s="11"/>
      <c r="Z65" s="10"/>
      <c r="AA65" s="6"/>
      <c r="AB65" s="155">
        <f t="shared" si="0"/>
        <v>0</v>
      </c>
    </row>
    <row r="66" spans="1:28" s="162" customFormat="1" ht="12.75" customHeight="1">
      <c r="A66" s="12" t="s">
        <v>297</v>
      </c>
      <c r="B66" s="5"/>
      <c r="C66" s="161"/>
      <c r="D66" s="5"/>
      <c r="E66" s="161"/>
      <c r="F66" s="5"/>
      <c r="G66" s="161"/>
      <c r="H66" s="5"/>
      <c r="I66" s="161"/>
      <c r="J66" s="5"/>
      <c r="K66" s="161"/>
      <c r="L66" s="5"/>
      <c r="M66" s="161"/>
      <c r="N66" s="5"/>
      <c r="O66" s="161"/>
      <c r="P66" s="5"/>
      <c r="Q66" s="161"/>
      <c r="R66" s="5"/>
      <c r="S66" s="161"/>
      <c r="T66" s="5"/>
      <c r="U66" s="161"/>
      <c r="V66" s="5"/>
      <c r="W66" s="161"/>
      <c r="X66" s="5"/>
      <c r="Y66" s="161"/>
      <c r="Z66" s="5"/>
      <c r="AA66" s="52"/>
      <c r="AB66" s="162">
        <f t="shared" si="0"/>
        <v>0</v>
      </c>
    </row>
    <row r="67" spans="1:28" ht="12.75" customHeight="1">
      <c r="A67" s="25" t="s">
        <v>38</v>
      </c>
      <c r="B67" s="10"/>
      <c r="C67" s="11"/>
      <c r="D67" s="10"/>
      <c r="E67" s="11"/>
      <c r="F67" s="10"/>
      <c r="G67" s="11"/>
      <c r="H67" s="10"/>
      <c r="I67" s="11"/>
      <c r="J67" s="10"/>
      <c r="K67" s="11"/>
      <c r="L67" s="10"/>
      <c r="M67" s="11"/>
      <c r="N67" s="10"/>
      <c r="O67" s="11"/>
      <c r="P67" s="10"/>
      <c r="Q67" s="11"/>
      <c r="R67" s="10"/>
      <c r="S67" s="11"/>
      <c r="T67" s="10"/>
      <c r="U67" s="11"/>
      <c r="V67" s="10"/>
      <c r="W67" s="11"/>
      <c r="X67" s="10"/>
      <c r="Y67" s="11"/>
      <c r="Z67" s="10"/>
      <c r="AA67" s="6"/>
      <c r="AB67" s="155">
        <f t="shared" si="0"/>
        <v>0</v>
      </c>
    </row>
    <row r="68" spans="1:28" ht="12.75" customHeight="1">
      <c r="A68" s="25" t="s">
        <v>60</v>
      </c>
      <c r="B68" s="10"/>
      <c r="C68" s="11"/>
      <c r="D68" s="10"/>
      <c r="E68" s="11"/>
      <c r="F68" s="10"/>
      <c r="G68" s="11"/>
      <c r="H68" s="10"/>
      <c r="I68" s="11"/>
      <c r="J68" s="10"/>
      <c r="K68" s="11"/>
      <c r="L68" s="10"/>
      <c r="M68" s="11"/>
      <c r="N68" s="10"/>
      <c r="O68" s="11"/>
      <c r="P68" s="10"/>
      <c r="Q68" s="11"/>
      <c r="R68" s="10"/>
      <c r="S68" s="11"/>
      <c r="T68" s="10"/>
      <c r="U68" s="11"/>
      <c r="V68" s="10"/>
      <c r="W68" s="11"/>
      <c r="X68" s="10"/>
      <c r="Y68" s="11"/>
      <c r="Z68" s="10"/>
      <c r="AA68" s="6"/>
      <c r="AB68" s="155">
        <f t="shared" si="0"/>
        <v>0</v>
      </c>
    </row>
    <row r="69" spans="1:28" ht="12.75" customHeight="1">
      <c r="A69" s="25" t="s">
        <v>73</v>
      </c>
      <c r="B69" s="10"/>
      <c r="C69" s="11"/>
      <c r="D69" s="10"/>
      <c r="E69" s="11"/>
      <c r="F69" s="10"/>
      <c r="G69" s="11"/>
      <c r="H69" s="10"/>
      <c r="I69" s="11"/>
      <c r="J69" s="10"/>
      <c r="K69" s="11"/>
      <c r="L69" s="10"/>
      <c r="M69" s="11"/>
      <c r="N69" s="10"/>
      <c r="O69" s="11"/>
      <c r="P69" s="10"/>
      <c r="Q69" s="11"/>
      <c r="R69" s="10"/>
      <c r="S69" s="11"/>
      <c r="T69" s="10"/>
      <c r="U69" s="11"/>
      <c r="V69" s="10"/>
      <c r="W69" s="11"/>
      <c r="X69" s="10"/>
      <c r="Y69" s="11"/>
      <c r="Z69" s="10"/>
      <c r="AA69" s="6"/>
      <c r="AB69" s="155">
        <f t="shared" si="0"/>
        <v>0</v>
      </c>
    </row>
    <row r="70" spans="1:28" ht="12.75" customHeight="1">
      <c r="A70" s="25" t="s">
        <v>64</v>
      </c>
      <c r="B70" s="10"/>
      <c r="C70" s="11"/>
      <c r="D70" s="10"/>
      <c r="E70" s="11"/>
      <c r="F70" s="10"/>
      <c r="G70" s="11"/>
      <c r="H70" s="10"/>
      <c r="I70" s="11"/>
      <c r="J70" s="10"/>
      <c r="K70" s="11"/>
      <c r="L70" s="10"/>
      <c r="M70" s="11"/>
      <c r="N70" s="10"/>
      <c r="O70" s="11"/>
      <c r="P70" s="10"/>
      <c r="Q70" s="11"/>
      <c r="R70" s="10"/>
      <c r="S70" s="11"/>
      <c r="T70" s="10"/>
      <c r="U70" s="11"/>
      <c r="V70" s="10"/>
      <c r="W70" s="11"/>
      <c r="X70" s="10"/>
      <c r="Y70" s="11"/>
      <c r="Z70" s="10"/>
      <c r="AA70" s="6"/>
      <c r="AB70" s="155">
        <f t="shared" ref="AB70:AB121" si="1">SUM(B70:Z70)/25</f>
        <v>0</v>
      </c>
    </row>
    <row r="71" spans="1:28" ht="12.75" customHeight="1">
      <c r="A71" s="25" t="s">
        <v>61</v>
      </c>
      <c r="B71" s="10"/>
      <c r="C71" s="11"/>
      <c r="D71" s="10"/>
      <c r="E71" s="11"/>
      <c r="F71" s="10"/>
      <c r="G71" s="11"/>
      <c r="H71" s="10"/>
      <c r="I71" s="11"/>
      <c r="J71" s="10"/>
      <c r="K71" s="11"/>
      <c r="L71" s="10"/>
      <c r="M71" s="11"/>
      <c r="N71" s="10"/>
      <c r="O71" s="11"/>
      <c r="P71" s="10"/>
      <c r="Q71" s="11"/>
      <c r="R71" s="10"/>
      <c r="S71" s="11"/>
      <c r="T71" s="10"/>
      <c r="U71" s="11"/>
      <c r="V71" s="10"/>
      <c r="W71" s="11"/>
      <c r="X71" s="10"/>
      <c r="Y71" s="11"/>
      <c r="Z71" s="10"/>
      <c r="AA71" s="6"/>
      <c r="AB71" s="155">
        <f t="shared" si="1"/>
        <v>0</v>
      </c>
    </row>
    <row r="72" spans="1:28" s="162" customFormat="1" ht="12.75" customHeight="1">
      <c r="A72" s="72" t="s">
        <v>13</v>
      </c>
      <c r="B72" s="5"/>
      <c r="C72" s="161"/>
      <c r="D72" s="5"/>
      <c r="E72" s="161"/>
      <c r="F72" s="5"/>
      <c r="G72" s="161"/>
      <c r="H72" s="5"/>
      <c r="I72" s="161"/>
      <c r="J72" s="5"/>
      <c r="K72" s="161"/>
      <c r="L72" s="5"/>
      <c r="M72" s="161"/>
      <c r="N72" s="5"/>
      <c r="O72" s="161"/>
      <c r="P72" s="5"/>
      <c r="Q72" s="161"/>
      <c r="R72" s="5"/>
      <c r="S72" s="161"/>
      <c r="T72" s="5"/>
      <c r="U72" s="161"/>
      <c r="V72" s="5"/>
      <c r="W72" s="161"/>
      <c r="X72" s="5"/>
      <c r="Y72" s="161"/>
      <c r="Z72" s="5"/>
      <c r="AA72" s="52"/>
      <c r="AB72" s="162">
        <f t="shared" si="1"/>
        <v>0</v>
      </c>
    </row>
    <row r="73" spans="1:28" s="162" customFormat="1" ht="12.75" customHeight="1">
      <c r="A73" s="72" t="s">
        <v>55</v>
      </c>
      <c r="B73" s="5"/>
      <c r="C73" s="161"/>
      <c r="D73" s="5"/>
      <c r="E73" s="161"/>
      <c r="F73" s="5"/>
      <c r="G73" s="161"/>
      <c r="H73" s="5"/>
      <c r="I73" s="161"/>
      <c r="J73" s="5"/>
      <c r="K73" s="161"/>
      <c r="L73" s="5"/>
      <c r="M73" s="161"/>
      <c r="N73" s="5"/>
      <c r="O73" s="161"/>
      <c r="P73" s="5"/>
      <c r="Q73" s="161"/>
      <c r="R73" s="5"/>
      <c r="S73" s="161"/>
      <c r="T73" s="5"/>
      <c r="U73" s="161"/>
      <c r="V73" s="5"/>
      <c r="W73" s="161"/>
      <c r="X73" s="5"/>
      <c r="Y73" s="161"/>
      <c r="Z73" s="5"/>
      <c r="AA73" s="52"/>
      <c r="AB73" s="162">
        <f t="shared" si="1"/>
        <v>0</v>
      </c>
    </row>
    <row r="74" spans="1:28" ht="12.75" customHeight="1">
      <c r="A74" s="71" t="s">
        <v>42</v>
      </c>
      <c r="B74" s="10"/>
      <c r="C74" s="11"/>
      <c r="D74" s="10"/>
      <c r="E74" s="11"/>
      <c r="F74" s="10"/>
      <c r="G74" s="11"/>
      <c r="H74" s="10"/>
      <c r="I74" s="11"/>
      <c r="J74" s="10"/>
      <c r="K74" s="11"/>
      <c r="L74" s="10"/>
      <c r="M74" s="11"/>
      <c r="N74" s="10"/>
      <c r="O74" s="11"/>
      <c r="P74" s="10"/>
      <c r="Q74" s="11"/>
      <c r="R74" s="10"/>
      <c r="S74" s="11"/>
      <c r="T74" s="10"/>
      <c r="U74" s="11"/>
      <c r="V74" s="10"/>
      <c r="W74" s="11"/>
      <c r="X74" s="10"/>
      <c r="Y74" s="11"/>
      <c r="Z74" s="10"/>
      <c r="AA74" s="6"/>
      <c r="AB74" s="155">
        <f t="shared" si="1"/>
        <v>0</v>
      </c>
    </row>
    <row r="75" spans="1:28" ht="12.75" customHeight="1">
      <c r="A75" s="71" t="s">
        <v>57</v>
      </c>
      <c r="B75" s="10"/>
      <c r="C75" s="11"/>
      <c r="D75" s="10"/>
      <c r="E75" s="11"/>
      <c r="F75" s="10"/>
      <c r="G75" s="11"/>
      <c r="H75" s="10"/>
      <c r="I75" s="11"/>
      <c r="J75" s="10"/>
      <c r="K75" s="11"/>
      <c r="L75" s="10"/>
      <c r="M75" s="11"/>
      <c r="N75" s="10"/>
      <c r="O75" s="11"/>
      <c r="P75" s="10"/>
      <c r="Q75" s="11"/>
      <c r="R75" s="10"/>
      <c r="S75" s="11"/>
      <c r="T75" s="10"/>
      <c r="U75" s="11"/>
      <c r="V75" s="10"/>
      <c r="W75" s="11"/>
      <c r="X75" s="10"/>
      <c r="Y75" s="11"/>
      <c r="Z75" s="10"/>
      <c r="AA75" s="6"/>
      <c r="AB75" s="155">
        <f t="shared" si="1"/>
        <v>0</v>
      </c>
    </row>
    <row r="76" spans="1:28" s="162" customFormat="1" ht="12.75" customHeight="1">
      <c r="A76" s="72" t="s">
        <v>14</v>
      </c>
      <c r="B76" s="5"/>
      <c r="C76" s="161"/>
      <c r="D76" s="5"/>
      <c r="E76" s="161"/>
      <c r="F76" s="5"/>
      <c r="G76" s="161"/>
      <c r="H76" s="5"/>
      <c r="I76" s="161"/>
      <c r="J76" s="5"/>
      <c r="K76" s="161"/>
      <c r="L76" s="5">
        <v>1</v>
      </c>
      <c r="M76" s="161"/>
      <c r="N76" s="5"/>
      <c r="O76" s="161"/>
      <c r="P76" s="5"/>
      <c r="Q76" s="161"/>
      <c r="R76" s="5"/>
      <c r="S76" s="161"/>
      <c r="T76" s="5"/>
      <c r="U76" s="161"/>
      <c r="V76" s="5"/>
      <c r="W76" s="161"/>
      <c r="X76" s="5"/>
      <c r="Y76" s="161"/>
      <c r="Z76" s="5"/>
      <c r="AA76" s="52"/>
      <c r="AB76" s="162">
        <f t="shared" si="1"/>
        <v>0.04</v>
      </c>
    </row>
    <row r="77" spans="1:28" ht="12.75" customHeight="1">
      <c r="A77" s="71" t="s">
        <v>366</v>
      </c>
      <c r="B77" s="10"/>
      <c r="C77" s="11"/>
      <c r="D77" s="10"/>
      <c r="E77" s="11"/>
      <c r="F77" s="10"/>
      <c r="G77" s="11"/>
      <c r="H77" s="10"/>
      <c r="I77" s="11"/>
      <c r="J77" s="10"/>
      <c r="K77" s="11"/>
      <c r="L77" s="10">
        <v>3</v>
      </c>
      <c r="M77" s="11">
        <v>3</v>
      </c>
      <c r="N77" s="10">
        <v>3</v>
      </c>
      <c r="O77" s="11"/>
      <c r="P77" s="10">
        <v>3</v>
      </c>
      <c r="Q77" s="11">
        <v>8</v>
      </c>
      <c r="R77" s="10">
        <v>5</v>
      </c>
      <c r="S77" s="11">
        <v>2</v>
      </c>
      <c r="T77" s="10">
        <v>9</v>
      </c>
      <c r="U77" s="11">
        <v>8</v>
      </c>
      <c r="V77" s="10">
        <v>10</v>
      </c>
      <c r="W77" s="11">
        <v>9</v>
      </c>
      <c r="X77" s="10">
        <v>13</v>
      </c>
      <c r="Y77" s="11"/>
      <c r="Z77" s="10"/>
      <c r="AA77" s="6"/>
      <c r="AB77" s="155">
        <f t="shared" si="1"/>
        <v>3.04</v>
      </c>
    </row>
    <row r="78" spans="1:28" s="162" customFormat="1" ht="12.75" customHeight="1">
      <c r="A78" s="72" t="s">
        <v>15</v>
      </c>
      <c r="B78" s="5"/>
      <c r="C78" s="161"/>
      <c r="D78" s="5"/>
      <c r="E78" s="161"/>
      <c r="F78" s="5"/>
      <c r="G78" s="161"/>
      <c r="H78" s="5"/>
      <c r="I78" s="161"/>
      <c r="J78" s="5"/>
      <c r="K78" s="161"/>
      <c r="L78" s="5"/>
      <c r="M78" s="161"/>
      <c r="N78" s="5"/>
      <c r="O78" s="161"/>
      <c r="P78" s="5"/>
      <c r="Q78" s="161"/>
      <c r="R78" s="5"/>
      <c r="S78" s="161"/>
      <c r="T78" s="5"/>
      <c r="U78" s="161"/>
      <c r="V78" s="5"/>
      <c r="W78" s="161"/>
      <c r="X78" s="5"/>
      <c r="Y78" s="161"/>
      <c r="Z78" s="5"/>
      <c r="AA78" s="52"/>
      <c r="AB78" s="162">
        <f t="shared" si="1"/>
        <v>0</v>
      </c>
    </row>
    <row r="79" spans="1:28" s="162" customFormat="1" ht="12.75" customHeight="1">
      <c r="A79" s="72" t="s">
        <v>16</v>
      </c>
      <c r="B79" s="5"/>
      <c r="C79" s="161"/>
      <c r="D79" s="5"/>
      <c r="E79" s="161"/>
      <c r="F79" s="5"/>
      <c r="G79" s="161"/>
      <c r="H79" s="5"/>
      <c r="I79" s="161"/>
      <c r="J79" s="5"/>
      <c r="K79" s="161"/>
      <c r="L79" s="5"/>
      <c r="M79" s="161"/>
      <c r="N79" s="5"/>
      <c r="O79" s="161"/>
      <c r="P79" s="5"/>
      <c r="Q79" s="161"/>
      <c r="R79" s="5"/>
      <c r="S79" s="161"/>
      <c r="T79" s="5"/>
      <c r="U79" s="161"/>
      <c r="V79" s="5"/>
      <c r="W79" s="161"/>
      <c r="X79" s="5"/>
      <c r="Y79" s="161"/>
      <c r="Z79" s="5"/>
      <c r="AA79" s="52"/>
      <c r="AB79" s="162">
        <f t="shared" si="1"/>
        <v>0</v>
      </c>
    </row>
    <row r="80" spans="1:28" ht="12.75" customHeight="1">
      <c r="A80" s="71" t="s">
        <v>36</v>
      </c>
      <c r="B80" s="10"/>
      <c r="C80" s="11"/>
      <c r="D80" s="10"/>
      <c r="E80" s="11"/>
      <c r="F80" s="10"/>
      <c r="G80" s="11"/>
      <c r="H80" s="10"/>
      <c r="I80" s="11"/>
      <c r="J80" s="10"/>
      <c r="K80" s="11"/>
      <c r="L80" s="10"/>
      <c r="M80" s="11"/>
      <c r="N80" s="10"/>
      <c r="O80" s="11"/>
      <c r="P80" s="10"/>
      <c r="Q80" s="11"/>
      <c r="R80" s="10"/>
      <c r="S80" s="11"/>
      <c r="T80" s="10"/>
      <c r="U80" s="11"/>
      <c r="V80" s="10"/>
      <c r="W80" s="11"/>
      <c r="X80" s="10"/>
      <c r="Y80" s="11"/>
      <c r="Z80" s="10"/>
      <c r="AA80" s="6"/>
      <c r="AB80" s="155">
        <f t="shared" si="1"/>
        <v>0</v>
      </c>
    </row>
    <row r="81" spans="1:28" s="162" customFormat="1" ht="12.75" customHeight="1">
      <c r="A81" s="72" t="s">
        <v>81</v>
      </c>
      <c r="B81" s="5"/>
      <c r="C81" s="161"/>
      <c r="D81" s="5"/>
      <c r="E81" s="161"/>
      <c r="F81" s="5"/>
      <c r="G81" s="161"/>
      <c r="H81" s="5"/>
      <c r="I81" s="161"/>
      <c r="J81" s="5"/>
      <c r="K81" s="161"/>
      <c r="L81" s="5"/>
      <c r="M81" s="161"/>
      <c r="N81" s="5"/>
      <c r="O81" s="161"/>
      <c r="P81" s="5"/>
      <c r="Q81" s="161"/>
      <c r="R81" s="5"/>
      <c r="S81" s="161"/>
      <c r="T81" s="5"/>
      <c r="U81" s="161"/>
      <c r="V81" s="5"/>
      <c r="W81" s="161"/>
      <c r="X81" s="5"/>
      <c r="Y81" s="161"/>
      <c r="Z81" s="5"/>
      <c r="AA81" s="52"/>
      <c r="AB81" s="162">
        <f t="shared" si="1"/>
        <v>0</v>
      </c>
    </row>
    <row r="82" spans="1:28" s="162" customFormat="1" ht="12.75" customHeight="1">
      <c r="A82" s="72" t="s">
        <v>74</v>
      </c>
      <c r="B82" s="5"/>
      <c r="C82" s="161"/>
      <c r="D82" s="5"/>
      <c r="E82" s="161"/>
      <c r="F82" s="5"/>
      <c r="G82" s="161"/>
      <c r="H82" s="5"/>
      <c r="I82" s="161"/>
      <c r="J82" s="5"/>
      <c r="K82" s="161"/>
      <c r="L82" s="5"/>
      <c r="M82" s="161"/>
      <c r="N82" s="5"/>
      <c r="O82" s="161"/>
      <c r="P82" s="5"/>
      <c r="Q82" s="161"/>
      <c r="R82" s="5"/>
      <c r="S82" s="161"/>
      <c r="T82" s="5"/>
      <c r="U82" s="161"/>
      <c r="V82" s="5"/>
      <c r="W82" s="161"/>
      <c r="X82" s="5"/>
      <c r="Y82" s="161"/>
      <c r="Z82" s="5"/>
      <c r="AA82" s="52"/>
      <c r="AB82" s="162">
        <f t="shared" si="1"/>
        <v>0</v>
      </c>
    </row>
    <row r="83" spans="1:28" s="162" customFormat="1" ht="12.75" customHeight="1">
      <c r="A83" s="72" t="s">
        <v>56</v>
      </c>
      <c r="B83" s="5"/>
      <c r="C83" s="161"/>
      <c r="D83" s="5"/>
      <c r="E83" s="161"/>
      <c r="F83" s="5"/>
      <c r="G83" s="161"/>
      <c r="H83" s="5"/>
      <c r="I83" s="161"/>
      <c r="J83" s="5"/>
      <c r="K83" s="161"/>
      <c r="L83" s="5"/>
      <c r="M83" s="161"/>
      <c r="N83" s="5"/>
      <c r="O83" s="161"/>
      <c r="P83" s="5"/>
      <c r="Q83" s="161"/>
      <c r="R83" s="5"/>
      <c r="S83" s="161"/>
      <c r="T83" s="5"/>
      <c r="U83" s="161"/>
      <c r="V83" s="5"/>
      <c r="W83" s="161"/>
      <c r="X83" s="5"/>
      <c r="Y83" s="161"/>
      <c r="Z83" s="5"/>
      <c r="AA83" s="52"/>
      <c r="AB83" s="162">
        <f t="shared" si="1"/>
        <v>0</v>
      </c>
    </row>
    <row r="84" spans="1:28" s="162" customFormat="1" ht="12.75" customHeight="1">
      <c r="A84" s="72" t="s">
        <v>367</v>
      </c>
      <c r="B84" s="5"/>
      <c r="C84" s="161"/>
      <c r="D84" s="5"/>
      <c r="E84" s="161"/>
      <c r="F84" s="5"/>
      <c r="G84" s="161"/>
      <c r="H84" s="5"/>
      <c r="I84" s="161"/>
      <c r="J84" s="5"/>
      <c r="K84" s="161"/>
      <c r="L84" s="5"/>
      <c r="M84" s="161"/>
      <c r="N84" s="5"/>
      <c r="O84" s="161"/>
      <c r="P84" s="5"/>
      <c r="Q84" s="161"/>
      <c r="R84" s="5"/>
      <c r="S84" s="161"/>
      <c r="T84" s="5"/>
      <c r="U84" s="161"/>
      <c r="V84" s="5"/>
      <c r="W84" s="161"/>
      <c r="X84" s="5"/>
      <c r="Y84" s="161"/>
      <c r="Z84" s="5"/>
      <c r="AA84" s="52"/>
      <c r="AB84" s="162">
        <f t="shared" si="1"/>
        <v>0</v>
      </c>
    </row>
    <row r="85" spans="1:28" s="162" customFormat="1" ht="12.75" customHeight="1">
      <c r="A85" s="72" t="s">
        <v>18</v>
      </c>
      <c r="B85" s="5"/>
      <c r="C85" s="161"/>
      <c r="D85" s="5"/>
      <c r="E85" s="161"/>
      <c r="F85" s="5"/>
      <c r="G85" s="161"/>
      <c r="H85" s="5"/>
      <c r="I85" s="161"/>
      <c r="J85" s="5"/>
      <c r="K85" s="161"/>
      <c r="L85" s="5"/>
      <c r="M85" s="161"/>
      <c r="N85" s="5"/>
      <c r="O85" s="161"/>
      <c r="P85" s="5"/>
      <c r="Q85" s="161"/>
      <c r="R85" s="5"/>
      <c r="S85" s="161"/>
      <c r="T85" s="5"/>
      <c r="U85" s="161"/>
      <c r="V85" s="5"/>
      <c r="W85" s="161"/>
      <c r="X85" s="5"/>
      <c r="Y85" s="161"/>
      <c r="Z85" s="5"/>
      <c r="AA85" s="52"/>
      <c r="AB85" s="162">
        <f t="shared" si="1"/>
        <v>0</v>
      </c>
    </row>
    <row r="86" spans="1:28" s="162" customFormat="1" ht="12.75" customHeight="1">
      <c r="A86" s="72" t="s">
        <v>19</v>
      </c>
      <c r="B86" s="5">
        <v>5</v>
      </c>
      <c r="C86" s="161">
        <v>1</v>
      </c>
      <c r="D86" s="5">
        <v>2</v>
      </c>
      <c r="E86" s="161"/>
      <c r="F86" s="5"/>
      <c r="G86" s="161"/>
      <c r="H86" s="5">
        <v>3</v>
      </c>
      <c r="I86" s="161">
        <v>4</v>
      </c>
      <c r="J86" s="5"/>
      <c r="K86" s="161"/>
      <c r="L86" s="5"/>
      <c r="M86" s="161"/>
      <c r="N86" s="5"/>
      <c r="O86" s="161"/>
      <c r="P86" s="5"/>
      <c r="Q86" s="161"/>
      <c r="R86" s="5"/>
      <c r="S86" s="161"/>
      <c r="T86" s="5"/>
      <c r="U86" s="161"/>
      <c r="V86" s="5"/>
      <c r="W86" s="161">
        <v>4</v>
      </c>
      <c r="X86" s="5"/>
      <c r="Y86" s="161"/>
      <c r="Z86" s="5"/>
      <c r="AA86" s="52"/>
      <c r="AB86" s="162">
        <f t="shared" si="1"/>
        <v>0.76</v>
      </c>
    </row>
    <row r="87" spans="1:28" s="162" customFormat="1" ht="12.75" customHeight="1">
      <c r="A87" s="72" t="s">
        <v>20</v>
      </c>
      <c r="B87" s="5"/>
      <c r="C87" s="161"/>
      <c r="D87" s="5"/>
      <c r="E87" s="161"/>
      <c r="F87" s="5"/>
      <c r="G87" s="161"/>
      <c r="H87" s="5"/>
      <c r="I87" s="161"/>
      <c r="J87" s="5"/>
      <c r="K87" s="161"/>
      <c r="L87" s="5"/>
      <c r="M87" s="161"/>
      <c r="N87" s="5"/>
      <c r="O87" s="161"/>
      <c r="P87" s="5"/>
      <c r="Q87" s="161"/>
      <c r="R87" s="5"/>
      <c r="S87" s="161"/>
      <c r="T87" s="5"/>
      <c r="U87" s="161"/>
      <c r="V87" s="5"/>
      <c r="W87" s="161"/>
      <c r="X87" s="5"/>
      <c r="Y87" s="161"/>
      <c r="Z87" s="5"/>
      <c r="AA87" s="52"/>
      <c r="AB87" s="162">
        <f t="shared" si="1"/>
        <v>0</v>
      </c>
    </row>
    <row r="88" spans="1:28" s="162" customFormat="1" ht="12.75" customHeight="1">
      <c r="A88" s="72" t="s">
        <v>21</v>
      </c>
      <c r="B88" s="5"/>
      <c r="C88" s="161"/>
      <c r="D88" s="5"/>
      <c r="E88" s="161"/>
      <c r="F88" s="5"/>
      <c r="G88" s="161"/>
      <c r="H88" s="5"/>
      <c r="I88" s="161"/>
      <c r="J88" s="5"/>
      <c r="K88" s="161"/>
      <c r="L88" s="5"/>
      <c r="M88" s="161"/>
      <c r="N88" s="5"/>
      <c r="O88" s="161"/>
      <c r="P88" s="5"/>
      <c r="Q88" s="161"/>
      <c r="R88" s="5"/>
      <c r="S88" s="161"/>
      <c r="T88" s="5"/>
      <c r="U88" s="161"/>
      <c r="V88" s="5"/>
      <c r="W88" s="161"/>
      <c r="X88" s="5"/>
      <c r="Y88" s="161"/>
      <c r="Z88" s="5"/>
      <c r="AA88" s="52"/>
      <c r="AB88" s="162">
        <f t="shared" si="1"/>
        <v>0</v>
      </c>
    </row>
    <row r="89" spans="1:28" ht="12.75" customHeight="1">
      <c r="A89" s="71" t="s">
        <v>91</v>
      </c>
      <c r="B89" s="10"/>
      <c r="C89" s="11"/>
      <c r="D89" s="10"/>
      <c r="E89" s="11"/>
      <c r="F89" s="10"/>
      <c r="G89" s="11"/>
      <c r="H89" s="10"/>
      <c r="I89" s="11"/>
      <c r="J89" s="10"/>
      <c r="K89" s="11"/>
      <c r="L89" s="10"/>
      <c r="M89" s="11"/>
      <c r="N89" s="10"/>
      <c r="O89" s="11"/>
      <c r="P89" s="10"/>
      <c r="Q89" s="11"/>
      <c r="R89" s="10"/>
      <c r="S89" s="11"/>
      <c r="T89" s="10"/>
      <c r="U89" s="11"/>
      <c r="V89" s="10"/>
      <c r="W89" s="11"/>
      <c r="X89" s="10"/>
      <c r="Y89" s="11"/>
      <c r="Z89" s="10"/>
      <c r="AA89" s="6"/>
      <c r="AB89" s="155">
        <f t="shared" si="1"/>
        <v>0</v>
      </c>
    </row>
    <row r="90" spans="1:28" ht="12.75" customHeight="1">
      <c r="A90" s="71" t="s">
        <v>220</v>
      </c>
      <c r="B90" s="10"/>
      <c r="C90" s="11"/>
      <c r="D90" s="10"/>
      <c r="E90" s="11"/>
      <c r="F90" s="10"/>
      <c r="G90" s="11"/>
      <c r="H90" s="10"/>
      <c r="I90" s="11"/>
      <c r="J90" s="10"/>
      <c r="K90" s="11"/>
      <c r="L90" s="10"/>
      <c r="M90" s="11"/>
      <c r="N90" s="10"/>
      <c r="O90" s="11"/>
      <c r="P90" s="10"/>
      <c r="Q90" s="11"/>
      <c r="R90" s="10"/>
      <c r="S90" s="11"/>
      <c r="T90" s="10"/>
      <c r="U90" s="11"/>
      <c r="V90" s="10"/>
      <c r="W90" s="11"/>
      <c r="X90" s="10"/>
      <c r="Y90" s="11"/>
      <c r="Z90" s="10"/>
      <c r="AA90" s="6"/>
      <c r="AB90" s="155">
        <f t="shared" si="1"/>
        <v>0</v>
      </c>
    </row>
    <row r="91" spans="1:28" s="162" customFormat="1" ht="12.75" customHeight="1">
      <c r="A91" s="72" t="s">
        <v>92</v>
      </c>
      <c r="B91" s="5"/>
      <c r="C91" s="161"/>
      <c r="D91" s="5"/>
      <c r="E91" s="161"/>
      <c r="F91" s="5"/>
      <c r="G91" s="161"/>
      <c r="H91" s="5"/>
      <c r="I91" s="161"/>
      <c r="J91" s="5"/>
      <c r="K91" s="161"/>
      <c r="L91" s="5"/>
      <c r="M91" s="161"/>
      <c r="N91" s="5"/>
      <c r="O91" s="161"/>
      <c r="P91" s="5"/>
      <c r="Q91" s="161"/>
      <c r="R91" s="5"/>
      <c r="S91" s="161"/>
      <c r="T91" s="5"/>
      <c r="U91" s="161"/>
      <c r="V91" s="5"/>
      <c r="W91" s="161"/>
      <c r="X91" s="5"/>
      <c r="Y91" s="161"/>
      <c r="Z91" s="5"/>
      <c r="AA91" s="52"/>
      <c r="AB91" s="162">
        <f t="shared" si="1"/>
        <v>0</v>
      </c>
    </row>
    <row r="92" spans="1:28" s="162" customFormat="1" ht="12.75" customHeight="1">
      <c r="A92" s="72" t="s">
        <v>368</v>
      </c>
      <c r="B92" s="5"/>
      <c r="C92" s="161"/>
      <c r="D92" s="5"/>
      <c r="E92" s="161"/>
      <c r="F92" s="5"/>
      <c r="G92" s="161"/>
      <c r="H92" s="5"/>
      <c r="I92" s="161"/>
      <c r="J92" s="5"/>
      <c r="K92" s="161"/>
      <c r="L92" s="5"/>
      <c r="M92" s="161"/>
      <c r="N92" s="5"/>
      <c r="O92" s="161">
        <v>1</v>
      </c>
      <c r="P92" s="5"/>
      <c r="Q92" s="161"/>
      <c r="R92" s="5"/>
      <c r="S92" s="161"/>
      <c r="T92" s="5"/>
      <c r="U92" s="161"/>
      <c r="V92" s="5"/>
      <c r="W92" s="161"/>
      <c r="X92" s="5"/>
      <c r="Y92" s="161"/>
      <c r="Z92" s="5"/>
      <c r="AA92" s="52"/>
      <c r="AB92" s="162">
        <f t="shared" si="1"/>
        <v>0.04</v>
      </c>
    </row>
    <row r="93" spans="1:28" ht="12.75" customHeight="1">
      <c r="A93" s="71" t="s">
        <v>87</v>
      </c>
      <c r="B93" s="10"/>
      <c r="C93" s="11"/>
      <c r="D93" s="10"/>
      <c r="E93" s="11"/>
      <c r="F93" s="10"/>
      <c r="G93" s="11"/>
      <c r="H93" s="10"/>
      <c r="I93" s="11"/>
      <c r="J93" s="10"/>
      <c r="K93" s="11"/>
      <c r="L93" s="10"/>
      <c r="M93" s="11"/>
      <c r="N93" s="10"/>
      <c r="O93" s="11"/>
      <c r="P93" s="10"/>
      <c r="Q93" s="11"/>
      <c r="R93" s="10"/>
      <c r="S93" s="11"/>
      <c r="T93" s="10"/>
      <c r="U93" s="11"/>
      <c r="V93" s="10"/>
      <c r="W93" s="11"/>
      <c r="X93" s="10"/>
      <c r="Y93" s="11"/>
      <c r="Z93" s="10"/>
      <c r="AA93" s="6"/>
      <c r="AB93" s="155">
        <f t="shared" si="1"/>
        <v>0</v>
      </c>
    </row>
    <row r="94" spans="1:28" s="162" customFormat="1" ht="12.75" customHeight="1">
      <c r="A94" s="72" t="s">
        <v>65</v>
      </c>
      <c r="B94" s="5"/>
      <c r="C94" s="161"/>
      <c r="D94" s="5"/>
      <c r="E94" s="161"/>
      <c r="F94" s="5"/>
      <c r="G94" s="161"/>
      <c r="H94" s="5"/>
      <c r="I94" s="161"/>
      <c r="J94" s="5"/>
      <c r="K94" s="161">
        <v>1</v>
      </c>
      <c r="L94" s="5">
        <v>4</v>
      </c>
      <c r="M94" s="161">
        <v>6</v>
      </c>
      <c r="N94" s="5">
        <v>4</v>
      </c>
      <c r="O94" s="161"/>
      <c r="P94" s="5"/>
      <c r="Q94" s="161"/>
      <c r="R94" s="5">
        <v>6</v>
      </c>
      <c r="S94" s="161">
        <v>3</v>
      </c>
      <c r="T94" s="5">
        <v>11</v>
      </c>
      <c r="U94" s="161"/>
      <c r="V94" s="5">
        <v>2</v>
      </c>
      <c r="W94" s="161">
        <v>1</v>
      </c>
      <c r="X94" s="5"/>
      <c r="Y94" s="161"/>
      <c r="Z94" s="5"/>
      <c r="AA94" s="52"/>
      <c r="AB94" s="162">
        <f t="shared" si="1"/>
        <v>1.52</v>
      </c>
    </row>
    <row r="95" spans="1:28" ht="12.75" customHeight="1">
      <c r="A95" s="71" t="s">
        <v>46</v>
      </c>
      <c r="B95" s="10"/>
      <c r="C95" s="11"/>
      <c r="D95" s="10"/>
      <c r="E95" s="11"/>
      <c r="F95" s="10"/>
      <c r="G95" s="11"/>
      <c r="H95" s="10"/>
      <c r="I95" s="11"/>
      <c r="J95" s="10"/>
      <c r="K95" s="11"/>
      <c r="L95" s="10"/>
      <c r="M95" s="11"/>
      <c r="N95" s="10"/>
      <c r="O95" s="11"/>
      <c r="P95" s="10"/>
      <c r="Q95" s="11"/>
      <c r="R95" s="10"/>
      <c r="S95" s="11"/>
      <c r="T95" s="10"/>
      <c r="U95" s="11"/>
      <c r="V95" s="10"/>
      <c r="W95" s="11"/>
      <c r="X95" s="10"/>
      <c r="Y95" s="11"/>
      <c r="Z95" s="10"/>
      <c r="AA95" s="6"/>
      <c r="AB95" s="155">
        <f t="shared" si="1"/>
        <v>0</v>
      </c>
    </row>
    <row r="96" spans="1:28" s="162" customFormat="1" ht="12.75" customHeight="1">
      <c r="A96" s="72" t="s">
        <v>47</v>
      </c>
      <c r="B96" s="5"/>
      <c r="C96" s="161"/>
      <c r="D96" s="5"/>
      <c r="E96" s="161"/>
      <c r="F96" s="5"/>
      <c r="G96" s="161"/>
      <c r="H96" s="5"/>
      <c r="I96" s="161"/>
      <c r="J96" s="5"/>
      <c r="K96" s="161"/>
      <c r="L96" s="5"/>
      <c r="M96" s="161"/>
      <c r="N96" s="5"/>
      <c r="O96" s="161"/>
      <c r="P96" s="5"/>
      <c r="Q96" s="161"/>
      <c r="R96" s="5"/>
      <c r="S96" s="161"/>
      <c r="T96" s="5"/>
      <c r="U96" s="161"/>
      <c r="V96" s="5"/>
      <c r="W96" s="161"/>
      <c r="X96" s="5"/>
      <c r="Y96" s="161"/>
      <c r="Z96" s="5"/>
      <c r="AA96" s="52"/>
      <c r="AB96" s="162">
        <f t="shared" si="1"/>
        <v>0</v>
      </c>
    </row>
    <row r="97" spans="1:28" s="162" customFormat="1" ht="12.75" customHeight="1">
      <c r="A97" s="72" t="s">
        <v>66</v>
      </c>
      <c r="B97" s="5"/>
      <c r="C97" s="161"/>
      <c r="D97" s="5"/>
      <c r="E97" s="161"/>
      <c r="F97" s="5"/>
      <c r="G97" s="161"/>
      <c r="H97" s="5"/>
      <c r="I97" s="161"/>
      <c r="J97" s="5"/>
      <c r="K97" s="161"/>
      <c r="L97" s="5"/>
      <c r="M97" s="161"/>
      <c r="N97" s="5"/>
      <c r="O97" s="161"/>
      <c r="P97" s="5"/>
      <c r="Q97" s="161"/>
      <c r="R97" s="5"/>
      <c r="S97" s="161"/>
      <c r="T97" s="5"/>
      <c r="U97" s="161"/>
      <c r="V97" s="5"/>
      <c r="W97" s="161"/>
      <c r="X97" s="5"/>
      <c r="Y97" s="161"/>
      <c r="Z97" s="5"/>
      <c r="AA97" s="52"/>
      <c r="AB97" s="162">
        <f t="shared" si="1"/>
        <v>0</v>
      </c>
    </row>
    <row r="98" spans="1:28" s="162" customFormat="1" ht="12.75" customHeight="1">
      <c r="A98" s="72" t="s">
        <v>369</v>
      </c>
      <c r="B98" s="5"/>
      <c r="C98" s="161"/>
      <c r="D98" s="5"/>
      <c r="E98" s="161"/>
      <c r="F98" s="5"/>
      <c r="G98" s="161"/>
      <c r="H98" s="5"/>
      <c r="I98" s="161"/>
      <c r="J98" s="5"/>
      <c r="K98" s="161"/>
      <c r="L98" s="5"/>
      <c r="M98" s="161"/>
      <c r="N98" s="5"/>
      <c r="O98" s="161"/>
      <c r="P98" s="5"/>
      <c r="Q98" s="161"/>
      <c r="R98" s="5"/>
      <c r="S98" s="161"/>
      <c r="T98" s="5"/>
      <c r="U98" s="161"/>
      <c r="V98" s="5"/>
      <c r="W98" s="161"/>
      <c r="X98" s="5"/>
      <c r="Y98" s="161"/>
      <c r="Z98" s="5">
        <v>3</v>
      </c>
      <c r="AA98" s="52"/>
      <c r="AB98" s="162">
        <f t="shared" si="1"/>
        <v>0.12</v>
      </c>
    </row>
    <row r="99" spans="1:28" ht="12.75" customHeight="1">
      <c r="A99" s="71" t="s">
        <v>53</v>
      </c>
      <c r="B99" s="10"/>
      <c r="C99" s="11"/>
      <c r="D99" s="10"/>
      <c r="E99" s="11"/>
      <c r="F99" s="10"/>
      <c r="G99" s="11"/>
      <c r="H99" s="10"/>
      <c r="I99" s="11"/>
      <c r="J99" s="10"/>
      <c r="K99" s="11"/>
      <c r="L99" s="10"/>
      <c r="M99" s="11"/>
      <c r="N99" s="10"/>
      <c r="O99" s="11"/>
      <c r="P99" s="10"/>
      <c r="Q99" s="11"/>
      <c r="R99" s="10"/>
      <c r="S99" s="11"/>
      <c r="T99" s="10"/>
      <c r="U99" s="11"/>
      <c r="V99" s="10"/>
      <c r="W99" s="11"/>
      <c r="X99" s="10"/>
      <c r="Y99" s="11"/>
      <c r="Z99" s="10"/>
      <c r="AA99" s="6"/>
      <c r="AB99" s="155">
        <f t="shared" si="1"/>
        <v>0</v>
      </c>
    </row>
    <row r="100" spans="1:28" ht="12.75" customHeight="1">
      <c r="A100" s="71" t="s">
        <v>54</v>
      </c>
      <c r="B100" s="10"/>
      <c r="C100" s="11"/>
      <c r="D100" s="10"/>
      <c r="E100" s="11"/>
      <c r="F100" s="10"/>
      <c r="G100" s="11"/>
      <c r="H100" s="10"/>
      <c r="I100" s="11"/>
      <c r="J100" s="10"/>
      <c r="K100" s="11"/>
      <c r="L100" s="10"/>
      <c r="M100" s="11"/>
      <c r="N100" s="10"/>
      <c r="O100" s="11"/>
      <c r="P100" s="10"/>
      <c r="Q100" s="11"/>
      <c r="R100" s="10"/>
      <c r="S100" s="11"/>
      <c r="T100" s="10"/>
      <c r="U100" s="11"/>
      <c r="V100" s="10"/>
      <c r="W100" s="11"/>
      <c r="X100" s="10"/>
      <c r="Y100" s="11"/>
      <c r="Z100" s="10"/>
      <c r="AA100" s="6"/>
      <c r="AB100" s="155">
        <f t="shared" si="1"/>
        <v>0</v>
      </c>
    </row>
    <row r="101" spans="1:28" ht="12.75" customHeight="1">
      <c r="A101" s="71" t="s">
        <v>251</v>
      </c>
      <c r="B101" s="10"/>
      <c r="C101" s="11"/>
      <c r="D101" s="10"/>
      <c r="E101" s="11"/>
      <c r="F101" s="10"/>
      <c r="G101" s="11"/>
      <c r="H101" s="10"/>
      <c r="I101" s="11"/>
      <c r="J101" s="10"/>
      <c r="K101" s="11"/>
      <c r="L101" s="10"/>
      <c r="M101" s="11"/>
      <c r="N101" s="10"/>
      <c r="O101" s="11"/>
      <c r="P101" s="10"/>
      <c r="Q101" s="11"/>
      <c r="R101" s="10"/>
      <c r="S101" s="11"/>
      <c r="T101" s="10"/>
      <c r="U101" s="11"/>
      <c r="V101" s="10"/>
      <c r="W101" s="11"/>
      <c r="X101" s="10"/>
      <c r="Y101" s="11"/>
      <c r="Z101" s="10"/>
      <c r="AA101" s="6"/>
      <c r="AB101" s="155">
        <f t="shared" si="1"/>
        <v>0</v>
      </c>
    </row>
    <row r="102" spans="1:28" s="162" customFormat="1" ht="12.75" customHeight="1">
      <c r="A102" s="72" t="s">
        <v>58</v>
      </c>
      <c r="B102" s="5"/>
      <c r="C102" s="161"/>
      <c r="D102" s="5"/>
      <c r="E102" s="161"/>
      <c r="F102" s="5"/>
      <c r="G102" s="161"/>
      <c r="H102" s="5"/>
      <c r="I102" s="161"/>
      <c r="J102" s="5"/>
      <c r="K102" s="161"/>
      <c r="L102" s="5"/>
      <c r="M102" s="161"/>
      <c r="N102" s="5"/>
      <c r="O102" s="161"/>
      <c r="P102" s="5"/>
      <c r="Q102" s="161"/>
      <c r="R102" s="5"/>
      <c r="S102" s="161"/>
      <c r="T102" s="5"/>
      <c r="U102" s="161"/>
      <c r="V102" s="5"/>
      <c r="W102" s="161"/>
      <c r="X102" s="5"/>
      <c r="Y102" s="161"/>
      <c r="Z102" s="5"/>
      <c r="AA102" s="52"/>
      <c r="AB102" s="162">
        <f t="shared" si="1"/>
        <v>0</v>
      </c>
    </row>
    <row r="103" spans="1:28" ht="12.75" customHeight="1">
      <c r="A103" s="71" t="s">
        <v>80</v>
      </c>
      <c r="B103" s="10"/>
      <c r="C103" s="11"/>
      <c r="D103" s="10"/>
      <c r="E103" s="11"/>
      <c r="F103" s="10"/>
      <c r="G103" s="11"/>
      <c r="H103" s="10"/>
      <c r="I103" s="11"/>
      <c r="J103" s="10"/>
      <c r="K103" s="11"/>
      <c r="L103" s="10"/>
      <c r="M103" s="11"/>
      <c r="N103" s="10"/>
      <c r="O103" s="11"/>
      <c r="P103" s="10"/>
      <c r="Q103" s="11"/>
      <c r="R103" s="10"/>
      <c r="S103" s="11"/>
      <c r="T103" s="10"/>
      <c r="U103" s="11"/>
      <c r="V103" s="10"/>
      <c r="W103" s="11"/>
      <c r="X103" s="10"/>
      <c r="Y103" s="11"/>
      <c r="Z103" s="10"/>
      <c r="AA103" s="6"/>
      <c r="AB103" s="155">
        <f t="shared" si="1"/>
        <v>0</v>
      </c>
    </row>
    <row r="104" spans="1:28" ht="12.75" customHeight="1">
      <c r="A104" s="71" t="s">
        <v>48</v>
      </c>
      <c r="B104" s="10"/>
      <c r="C104" s="11"/>
      <c r="D104" s="10"/>
      <c r="E104" s="11"/>
      <c r="F104" s="10"/>
      <c r="G104" s="11"/>
      <c r="H104" s="10"/>
      <c r="I104" s="11"/>
      <c r="J104" s="10"/>
      <c r="K104" s="11"/>
      <c r="L104" s="10"/>
      <c r="M104" s="11"/>
      <c r="N104" s="10"/>
      <c r="O104" s="11"/>
      <c r="P104" s="10"/>
      <c r="Q104" s="11"/>
      <c r="R104" s="10"/>
      <c r="S104" s="11"/>
      <c r="T104" s="10"/>
      <c r="U104" s="11"/>
      <c r="V104" s="10"/>
      <c r="W104" s="11"/>
      <c r="X104" s="10"/>
      <c r="Y104" s="11"/>
      <c r="Z104" s="10"/>
      <c r="AA104" s="6"/>
      <c r="AB104" s="155">
        <f t="shared" si="1"/>
        <v>0</v>
      </c>
    </row>
    <row r="105" spans="1:28" s="162" customFormat="1" ht="12.75" customHeight="1">
      <c r="A105" s="72" t="s">
        <v>22</v>
      </c>
      <c r="B105" s="5"/>
      <c r="C105" s="161"/>
      <c r="D105" s="5"/>
      <c r="E105" s="161"/>
      <c r="F105" s="5"/>
      <c r="G105" s="161"/>
      <c r="H105" s="5"/>
      <c r="I105" s="161"/>
      <c r="J105" s="5"/>
      <c r="K105" s="161"/>
      <c r="L105" s="5"/>
      <c r="M105" s="161"/>
      <c r="N105" s="5"/>
      <c r="O105" s="161"/>
      <c r="P105" s="5"/>
      <c r="Q105" s="161"/>
      <c r="R105" s="5">
        <v>1</v>
      </c>
      <c r="S105" s="161"/>
      <c r="T105" s="5">
        <v>2</v>
      </c>
      <c r="U105" s="161"/>
      <c r="V105" s="5"/>
      <c r="W105" s="161"/>
      <c r="X105" s="5"/>
      <c r="Y105" s="161"/>
      <c r="Z105" s="5">
        <v>12</v>
      </c>
      <c r="AA105" s="52"/>
      <c r="AB105" s="162">
        <f t="shared" si="1"/>
        <v>0.6</v>
      </c>
    </row>
    <row r="106" spans="1:28" ht="12.75" customHeight="1">
      <c r="A106" s="71" t="s">
        <v>75</v>
      </c>
      <c r="B106" s="10"/>
      <c r="C106" s="11"/>
      <c r="D106" s="10"/>
      <c r="E106" s="11"/>
      <c r="F106" s="10"/>
      <c r="G106" s="11"/>
      <c r="H106" s="10"/>
      <c r="I106" s="11"/>
      <c r="J106" s="10"/>
      <c r="K106" s="11"/>
      <c r="L106" s="10"/>
      <c r="M106" s="11"/>
      <c r="N106" s="10"/>
      <c r="O106" s="11"/>
      <c r="P106" s="10"/>
      <c r="Q106" s="11"/>
      <c r="R106" s="10"/>
      <c r="S106" s="11"/>
      <c r="T106" s="10"/>
      <c r="U106" s="11"/>
      <c r="V106" s="10"/>
      <c r="W106" s="11"/>
      <c r="X106" s="10"/>
      <c r="Y106" s="11"/>
      <c r="Z106" s="10"/>
      <c r="AA106" s="6"/>
      <c r="AB106" s="155">
        <f t="shared" si="1"/>
        <v>0</v>
      </c>
    </row>
    <row r="107" spans="1:28" ht="12.75" customHeight="1">
      <c r="A107" s="71"/>
      <c r="B107" s="10"/>
      <c r="C107" s="11"/>
      <c r="D107" s="10"/>
      <c r="E107" s="11"/>
      <c r="F107" s="10"/>
      <c r="G107" s="11"/>
      <c r="H107" s="10"/>
      <c r="I107" s="11"/>
      <c r="J107" s="10"/>
      <c r="K107" s="11"/>
      <c r="L107" s="10"/>
      <c r="M107" s="11"/>
      <c r="N107" s="10"/>
      <c r="O107" s="11"/>
      <c r="P107" s="10"/>
      <c r="Q107" s="11"/>
      <c r="R107" s="10"/>
      <c r="S107" s="11"/>
      <c r="T107" s="10"/>
      <c r="U107" s="11"/>
      <c r="V107" s="10"/>
      <c r="W107" s="11"/>
      <c r="X107" s="10"/>
      <c r="Y107" s="11"/>
      <c r="Z107" s="10"/>
      <c r="AA107" s="6"/>
      <c r="AB107" s="155">
        <f t="shared" si="1"/>
        <v>0</v>
      </c>
    </row>
    <row r="108" spans="1:28" ht="12.75" customHeight="1">
      <c r="A108" s="71"/>
      <c r="B108" s="10"/>
      <c r="C108" s="11"/>
      <c r="D108" s="10"/>
      <c r="E108" s="11"/>
      <c r="F108" s="10"/>
      <c r="G108" s="11"/>
      <c r="H108" s="10"/>
      <c r="I108" s="11"/>
      <c r="J108" s="10"/>
      <c r="K108" s="11"/>
      <c r="L108" s="10"/>
      <c r="M108" s="11"/>
      <c r="N108" s="10"/>
      <c r="O108" s="11"/>
      <c r="P108" s="10"/>
      <c r="Q108" s="11"/>
      <c r="R108" s="10"/>
      <c r="S108" s="11"/>
      <c r="T108" s="10"/>
      <c r="U108" s="11"/>
      <c r="V108" s="10"/>
      <c r="W108" s="11"/>
      <c r="X108" s="10"/>
      <c r="Y108" s="11"/>
      <c r="Z108" s="10"/>
      <c r="AA108" s="6"/>
      <c r="AB108" s="155">
        <f t="shared" si="1"/>
        <v>0</v>
      </c>
    </row>
    <row r="109" spans="1:28" ht="12.75" customHeight="1">
      <c r="A109" s="10" t="s">
        <v>252</v>
      </c>
      <c r="B109" s="10"/>
      <c r="C109" s="11"/>
      <c r="D109" s="10"/>
      <c r="E109" s="11"/>
      <c r="F109" s="10"/>
      <c r="G109" s="11"/>
      <c r="H109" s="10"/>
      <c r="I109" s="11"/>
      <c r="J109" s="10"/>
      <c r="K109" s="11"/>
      <c r="L109" s="10"/>
      <c r="M109" s="11"/>
      <c r="N109" s="10"/>
      <c r="O109" s="11"/>
      <c r="P109" s="10"/>
      <c r="Q109" s="11"/>
      <c r="R109" s="10"/>
      <c r="S109" s="11"/>
      <c r="T109" s="10"/>
      <c r="U109" s="11"/>
      <c r="V109" s="10"/>
      <c r="W109" s="11"/>
      <c r="X109" s="10"/>
      <c r="Y109" s="11"/>
      <c r="Z109" s="10"/>
      <c r="AA109" s="6"/>
      <c r="AB109" s="155">
        <f t="shared" si="1"/>
        <v>0</v>
      </c>
    </row>
    <row r="110" spans="1:28" ht="12.75" customHeight="1">
      <c r="A110" s="10" t="s">
        <v>90</v>
      </c>
      <c r="B110" s="10"/>
      <c r="C110" s="11"/>
      <c r="D110" s="10"/>
      <c r="E110" s="11"/>
      <c r="F110" s="10"/>
      <c r="G110" s="11"/>
      <c r="H110" s="10"/>
      <c r="I110" s="11"/>
      <c r="J110" s="10"/>
      <c r="K110" s="11">
        <v>30</v>
      </c>
      <c r="L110" s="10">
        <v>80</v>
      </c>
      <c r="M110" s="11">
        <v>15</v>
      </c>
      <c r="N110" s="10">
        <v>20</v>
      </c>
      <c r="O110" s="11">
        <v>50</v>
      </c>
      <c r="P110" s="10">
        <v>9</v>
      </c>
      <c r="Q110" s="11">
        <v>12</v>
      </c>
      <c r="R110" s="10">
        <v>12</v>
      </c>
      <c r="S110" s="11">
        <v>20</v>
      </c>
      <c r="T110" s="10">
        <v>75</v>
      </c>
      <c r="U110" s="11">
        <v>25</v>
      </c>
      <c r="V110" s="10">
        <v>70</v>
      </c>
      <c r="W110" s="11">
        <v>40</v>
      </c>
      <c r="X110" s="10">
        <v>10</v>
      </c>
      <c r="Y110" s="11">
        <v>6</v>
      </c>
      <c r="Z110" s="10"/>
      <c r="AA110" s="6"/>
      <c r="AB110" s="155">
        <f t="shared" si="1"/>
        <v>18.96</v>
      </c>
    </row>
    <row r="111" spans="1:28" ht="12.75" customHeight="1">
      <c r="A111" s="10" t="s">
        <v>67</v>
      </c>
      <c r="B111" s="10"/>
      <c r="C111" s="11"/>
      <c r="D111" s="10"/>
      <c r="E111" s="11"/>
      <c r="F111" s="10"/>
      <c r="G111" s="11"/>
      <c r="H111" s="10"/>
      <c r="I111" s="11"/>
      <c r="J111" s="10"/>
      <c r="K111" s="11"/>
      <c r="L111" s="10"/>
      <c r="M111" s="11"/>
      <c r="N111" s="10"/>
      <c r="O111" s="11"/>
      <c r="P111" s="10"/>
      <c r="Q111" s="11"/>
      <c r="R111" s="10"/>
      <c r="S111" s="11"/>
      <c r="T111" s="10"/>
      <c r="U111" s="11"/>
      <c r="V111" s="10"/>
      <c r="W111" s="11"/>
      <c r="X111" s="10"/>
      <c r="Y111" s="11"/>
      <c r="Z111" s="10"/>
      <c r="AA111" s="6"/>
      <c r="AB111" s="155">
        <f t="shared" si="1"/>
        <v>0</v>
      </c>
    </row>
    <row r="112" spans="1:28" ht="12.75" customHeight="1">
      <c r="A112" s="10" t="s">
        <v>50</v>
      </c>
      <c r="B112" s="10">
        <v>100</v>
      </c>
      <c r="C112" s="11">
        <v>100</v>
      </c>
      <c r="D112" s="10">
        <v>100</v>
      </c>
      <c r="E112" s="11">
        <v>100</v>
      </c>
      <c r="F112" s="10">
        <v>100</v>
      </c>
      <c r="G112" s="11">
        <v>100</v>
      </c>
      <c r="H112" s="10">
        <v>100</v>
      </c>
      <c r="I112" s="11">
        <v>100</v>
      </c>
      <c r="J112" s="10">
        <v>100</v>
      </c>
      <c r="K112" s="11"/>
      <c r="L112" s="10"/>
      <c r="M112" s="11"/>
      <c r="N112" s="10"/>
      <c r="O112" s="11"/>
      <c r="P112" s="10"/>
      <c r="Q112" s="11"/>
      <c r="R112" s="10"/>
      <c r="S112" s="11"/>
      <c r="T112" s="10"/>
      <c r="U112" s="11"/>
      <c r="V112" s="10"/>
      <c r="W112" s="11"/>
      <c r="X112" s="10"/>
      <c r="Y112" s="11"/>
      <c r="Z112" s="10"/>
      <c r="AA112" s="6"/>
      <c r="AB112" s="155">
        <f t="shared" si="1"/>
        <v>36</v>
      </c>
    </row>
    <row r="113" spans="1:30" ht="12.75" customHeight="1">
      <c r="A113" s="10" t="s">
        <v>70</v>
      </c>
      <c r="B113" s="10"/>
      <c r="C113" s="11"/>
      <c r="D113" s="10">
        <v>30</v>
      </c>
      <c r="E113" s="11"/>
      <c r="F113" s="10">
        <v>15</v>
      </c>
      <c r="G113" s="11">
        <v>70</v>
      </c>
      <c r="H113" s="10"/>
      <c r="I113" s="11">
        <v>20</v>
      </c>
      <c r="J113" s="10"/>
      <c r="K113" s="11"/>
      <c r="L113" s="10"/>
      <c r="M113" s="11">
        <v>20</v>
      </c>
      <c r="N113" s="10">
        <v>4</v>
      </c>
      <c r="O113" s="11"/>
      <c r="P113" s="10">
        <v>3</v>
      </c>
      <c r="Q113" s="11"/>
      <c r="R113" s="10"/>
      <c r="S113" s="11">
        <v>5</v>
      </c>
      <c r="T113" s="10"/>
      <c r="U113" s="11">
        <v>5</v>
      </c>
      <c r="V113" s="10"/>
      <c r="W113" s="11"/>
      <c r="X113" s="10">
        <v>10</v>
      </c>
      <c r="Y113" s="11"/>
      <c r="Z113" s="10"/>
      <c r="AA113" s="6"/>
      <c r="AB113" s="155">
        <f t="shared" si="1"/>
        <v>7.28</v>
      </c>
    </row>
    <row r="114" spans="1:30" ht="12.75" customHeight="1">
      <c r="A114" s="10" t="s">
        <v>49</v>
      </c>
      <c r="B114" s="10"/>
      <c r="C114" s="11"/>
      <c r="D114" s="10"/>
      <c r="E114" s="11"/>
      <c r="F114" s="10"/>
      <c r="G114" s="11"/>
      <c r="H114" s="10"/>
      <c r="I114" s="11"/>
      <c r="J114" s="10"/>
      <c r="K114" s="11"/>
      <c r="L114" s="10"/>
      <c r="M114" s="11"/>
      <c r="N114" s="10"/>
      <c r="O114" s="11"/>
      <c r="P114" s="10"/>
      <c r="Q114" s="11"/>
      <c r="R114" s="10"/>
      <c r="S114" s="11"/>
      <c r="T114" s="10"/>
      <c r="U114" s="11"/>
      <c r="V114" s="10"/>
      <c r="W114" s="11"/>
      <c r="X114" s="10"/>
      <c r="Y114" s="11"/>
      <c r="Z114" s="10"/>
      <c r="AA114" s="6"/>
      <c r="AB114" s="155">
        <f t="shared" si="1"/>
        <v>0</v>
      </c>
    </row>
    <row r="115" spans="1:30" ht="12.75" customHeight="1">
      <c r="B115" s="10"/>
      <c r="C115" s="11"/>
      <c r="D115" s="10"/>
      <c r="E115" s="11"/>
      <c r="F115" s="10"/>
      <c r="G115" s="11"/>
      <c r="H115" s="10"/>
      <c r="I115" s="11"/>
      <c r="J115" s="10"/>
      <c r="K115" s="11"/>
      <c r="L115" s="10"/>
      <c r="M115" s="11"/>
      <c r="N115" s="10"/>
      <c r="O115" s="11"/>
      <c r="P115" s="10"/>
      <c r="Q115" s="11"/>
      <c r="R115" s="10"/>
      <c r="S115" s="11"/>
      <c r="T115" s="10"/>
      <c r="U115" s="11"/>
      <c r="V115" s="10"/>
      <c r="W115" s="11"/>
      <c r="X115" s="10"/>
      <c r="Y115" s="11"/>
      <c r="Z115" s="10"/>
      <c r="AA115" s="6"/>
      <c r="AB115" s="155">
        <f t="shared" si="1"/>
        <v>0</v>
      </c>
    </row>
    <row r="116" spans="1:30" ht="12.75" customHeight="1">
      <c r="A116" s="10"/>
      <c r="B116" s="10"/>
      <c r="C116" s="11"/>
      <c r="D116" s="10"/>
      <c r="E116" s="11"/>
      <c r="F116" s="10"/>
      <c r="G116" s="11"/>
      <c r="H116" s="10"/>
      <c r="I116" s="11"/>
      <c r="J116" s="10"/>
      <c r="K116" s="11"/>
      <c r="L116" s="10"/>
      <c r="M116" s="11"/>
      <c r="N116" s="10"/>
      <c r="O116" s="11"/>
      <c r="P116" s="10"/>
      <c r="Q116" s="11"/>
      <c r="R116" s="10"/>
      <c r="S116" s="11"/>
      <c r="T116" s="10"/>
      <c r="U116" s="11"/>
      <c r="V116" s="10"/>
      <c r="W116" s="11"/>
      <c r="X116" s="10"/>
      <c r="Y116" s="11"/>
      <c r="Z116" s="10"/>
      <c r="AA116" s="6"/>
      <c r="AB116" s="155">
        <f t="shared" si="1"/>
        <v>0</v>
      </c>
      <c r="AD116" s="162"/>
    </row>
    <row r="117" spans="1:30" ht="12.75" customHeight="1">
      <c r="A117" s="10"/>
      <c r="B117" s="10"/>
      <c r="C117" s="11"/>
      <c r="D117" s="10"/>
      <c r="E117" s="11"/>
      <c r="F117" s="10"/>
      <c r="G117" s="11"/>
      <c r="H117" s="10"/>
      <c r="I117" s="11"/>
      <c r="J117" s="10"/>
      <c r="K117" s="11"/>
      <c r="L117" s="10"/>
      <c r="M117" s="11"/>
      <c r="N117" s="10"/>
      <c r="O117" s="11"/>
      <c r="P117" s="10"/>
      <c r="Q117" s="11"/>
      <c r="R117" s="10"/>
      <c r="S117" s="11"/>
      <c r="T117" s="10"/>
      <c r="U117" s="11"/>
      <c r="V117" s="10"/>
      <c r="W117" s="11"/>
      <c r="X117" s="10"/>
      <c r="Y117" s="11"/>
      <c r="Z117" s="10"/>
      <c r="AA117" s="6"/>
      <c r="AB117" s="155">
        <f t="shared" si="1"/>
        <v>0</v>
      </c>
    </row>
    <row r="118" spans="1:30" ht="12.75" customHeight="1">
      <c r="A118" s="10"/>
      <c r="B118" s="10"/>
      <c r="C118" s="11"/>
      <c r="D118" s="10"/>
      <c r="E118" s="11"/>
      <c r="F118" s="10"/>
      <c r="G118" s="11"/>
      <c r="H118" s="10"/>
      <c r="I118" s="11"/>
      <c r="J118" s="10"/>
      <c r="K118" s="11"/>
      <c r="L118" s="10"/>
      <c r="M118" s="11"/>
      <c r="N118" s="10"/>
      <c r="O118" s="11"/>
      <c r="P118" s="10"/>
      <c r="Q118" s="11"/>
      <c r="R118" s="10"/>
      <c r="S118" s="11"/>
      <c r="T118" s="10"/>
      <c r="U118" s="11"/>
      <c r="V118" s="10"/>
      <c r="W118" s="11"/>
      <c r="X118" s="10"/>
      <c r="Y118" s="11"/>
      <c r="Z118" s="10"/>
      <c r="AA118" s="6"/>
      <c r="AB118" s="155">
        <f t="shared" si="1"/>
        <v>0</v>
      </c>
    </row>
    <row r="119" spans="1:30" ht="12.75" customHeight="1">
      <c r="A119" s="10"/>
      <c r="B119" s="10"/>
      <c r="C119" s="11"/>
      <c r="D119" s="10"/>
      <c r="E119" s="11"/>
      <c r="F119" s="10"/>
      <c r="G119" s="11"/>
      <c r="H119" s="10"/>
      <c r="I119" s="11"/>
      <c r="J119" s="10"/>
      <c r="K119" s="11"/>
      <c r="L119" s="10"/>
      <c r="M119" s="11"/>
      <c r="N119" s="10"/>
      <c r="O119" s="11"/>
      <c r="P119" s="10"/>
      <c r="Q119" s="11"/>
      <c r="R119" s="10"/>
      <c r="S119" s="11"/>
      <c r="T119" s="10"/>
      <c r="U119" s="11"/>
      <c r="V119" s="10"/>
      <c r="W119" s="11"/>
      <c r="X119" s="10"/>
      <c r="Y119" s="11"/>
      <c r="Z119" s="10"/>
      <c r="AA119" s="6"/>
      <c r="AB119" s="155">
        <f t="shared" si="1"/>
        <v>0</v>
      </c>
    </row>
    <row r="120" spans="1:30" ht="12.75" customHeight="1">
      <c r="A120" s="10"/>
      <c r="B120" s="10"/>
      <c r="C120" s="11"/>
      <c r="D120" s="10"/>
      <c r="E120" s="11"/>
      <c r="F120" s="10"/>
      <c r="G120" s="11"/>
      <c r="H120" s="10"/>
      <c r="I120" s="11"/>
      <c r="J120" s="10"/>
      <c r="K120" s="11"/>
      <c r="L120" s="10"/>
      <c r="M120" s="11"/>
      <c r="N120" s="10"/>
      <c r="O120" s="11"/>
      <c r="P120" s="10"/>
      <c r="Q120" s="11"/>
      <c r="R120" s="10"/>
      <c r="S120" s="11"/>
      <c r="T120" s="10"/>
      <c r="U120" s="11"/>
      <c r="V120" s="10"/>
      <c r="W120" s="11"/>
      <c r="X120" s="10"/>
      <c r="Y120" s="11"/>
      <c r="Z120" s="10"/>
      <c r="AA120" s="6"/>
      <c r="AB120" s="155">
        <f t="shared" si="1"/>
        <v>0</v>
      </c>
    </row>
    <row r="121" spans="1:30" ht="12.75" customHeight="1">
      <c r="A121" s="10"/>
      <c r="B121" s="10"/>
      <c r="C121" s="11"/>
      <c r="D121" s="10"/>
      <c r="E121" s="11"/>
      <c r="F121" s="10"/>
      <c r="G121" s="11"/>
      <c r="H121" s="10"/>
      <c r="I121" s="11"/>
      <c r="J121" s="10"/>
      <c r="K121" s="11"/>
      <c r="L121" s="10"/>
      <c r="M121" s="11"/>
      <c r="N121" s="10"/>
      <c r="O121" s="11"/>
      <c r="P121" s="10"/>
      <c r="Q121" s="11"/>
      <c r="R121" s="10"/>
      <c r="S121" s="11"/>
      <c r="T121" s="10"/>
      <c r="U121" s="11"/>
      <c r="V121" s="10"/>
      <c r="W121" s="11"/>
      <c r="X121" s="10"/>
      <c r="Y121" s="11"/>
      <c r="Z121" s="10"/>
      <c r="AA121" s="6"/>
      <c r="AB121" s="155">
        <f t="shared" si="1"/>
        <v>0</v>
      </c>
    </row>
    <row r="122" spans="1:30" ht="12.75" customHeight="1">
      <c r="A122" s="10"/>
      <c r="B122" s="18"/>
      <c r="C122" s="19"/>
      <c r="D122" s="19"/>
      <c r="E122" s="19"/>
      <c r="F122" s="20"/>
      <c r="G122" s="20"/>
      <c r="H122" s="20"/>
      <c r="I122" s="20"/>
      <c r="J122" s="20"/>
      <c r="K122" s="20"/>
      <c r="L122" s="19"/>
      <c r="M122" s="19"/>
      <c r="N122" s="19"/>
      <c r="O122" s="19"/>
      <c r="P122" s="19"/>
      <c r="Q122" s="19"/>
      <c r="R122" s="19"/>
      <c r="S122" s="19"/>
      <c r="T122" s="21"/>
      <c r="U122" s="19"/>
      <c r="V122" s="18"/>
      <c r="W122" s="20"/>
      <c r="X122" s="18"/>
      <c r="Y122" s="20"/>
      <c r="Z122" s="22"/>
      <c r="AA122" s="23"/>
      <c r="AB122" t="s">
        <v>242</v>
      </c>
      <c r="AC122" t="s">
        <v>139</v>
      </c>
    </row>
    <row r="123" spans="1:30" ht="12.75" customHeight="1">
      <c r="A123" t="s">
        <v>96</v>
      </c>
      <c r="B123">
        <f>SUM(B5:B106)</f>
        <v>113</v>
      </c>
      <c r="C123">
        <f t="shared" ref="C123:Z123" si="2">SUM(C5:C106)</f>
        <v>102</v>
      </c>
      <c r="D123">
        <f t="shared" si="2"/>
        <v>149</v>
      </c>
      <c r="E123">
        <f t="shared" si="2"/>
        <v>100</v>
      </c>
      <c r="F123">
        <f t="shared" si="2"/>
        <v>105</v>
      </c>
      <c r="G123">
        <f t="shared" si="2"/>
        <v>105</v>
      </c>
      <c r="H123">
        <f t="shared" si="2"/>
        <v>115</v>
      </c>
      <c r="I123">
        <f>SUM(I5:I106)</f>
        <v>105</v>
      </c>
      <c r="J123">
        <f t="shared" si="2"/>
        <v>139</v>
      </c>
      <c r="K123">
        <f t="shared" si="2"/>
        <v>84</v>
      </c>
      <c r="L123">
        <f t="shared" si="2"/>
        <v>109</v>
      </c>
      <c r="M123">
        <f t="shared" si="2"/>
        <v>73</v>
      </c>
      <c r="N123">
        <f t="shared" si="2"/>
        <v>45</v>
      </c>
      <c r="O123">
        <f t="shared" si="2"/>
        <v>99</v>
      </c>
      <c r="P123">
        <f t="shared" si="2"/>
        <v>15</v>
      </c>
      <c r="Q123">
        <f t="shared" si="2"/>
        <v>168</v>
      </c>
      <c r="R123">
        <f t="shared" si="2"/>
        <v>58</v>
      </c>
      <c r="S123">
        <f t="shared" si="2"/>
        <v>46</v>
      </c>
      <c r="T123">
        <f t="shared" si="2"/>
        <v>76</v>
      </c>
      <c r="U123">
        <f t="shared" si="2"/>
        <v>21</v>
      </c>
      <c r="V123">
        <f t="shared" si="2"/>
        <v>37</v>
      </c>
      <c r="W123">
        <f t="shared" si="2"/>
        <v>53</v>
      </c>
      <c r="X123">
        <f t="shared" si="2"/>
        <v>106</v>
      </c>
      <c r="Y123">
        <f t="shared" si="2"/>
        <v>93</v>
      </c>
      <c r="Z123">
        <f t="shared" si="2"/>
        <v>109</v>
      </c>
      <c r="AB123">
        <f>AVERAGE(B123:Z123)</f>
        <v>89</v>
      </c>
      <c r="AC123">
        <f>STDEV(B123:Z123)/5</f>
        <v>7.6541927508174679</v>
      </c>
    </row>
    <row r="124" spans="1:30" ht="12.75" customHeight="1">
      <c r="A124" t="s">
        <v>97</v>
      </c>
      <c r="B124">
        <f>SUM(B5:B8,B10:B13,B15,B18,B26:B28,B30:B31,B32,B35:B39,B41:B42,B46:B47,B49:B51,B54:B55,B56,B58,B60:B65,B67:B71,B74:B75,B77,B80,B89:B90,B93,B95,B99:B101,B103:B104,B106)</f>
        <v>8</v>
      </c>
      <c r="C124">
        <f t="shared" ref="C124:Z124" si="3">SUM(C5:C8,C10:C13,C15,C18,C26:C28,C30:C31,C32,C35:C39,C41:C42,C46:C47,C49:C51,C54:C55,C56,C58,C60:C65,C67:C71,C74:C75,C77,C80,C89:C90,C93,C95,C99:C101,C103:C104,C106)</f>
        <v>1</v>
      </c>
      <c r="D124">
        <f t="shared" si="3"/>
        <v>47</v>
      </c>
      <c r="E124">
        <f t="shared" si="3"/>
        <v>0</v>
      </c>
      <c r="F124">
        <f t="shared" si="3"/>
        <v>5</v>
      </c>
      <c r="G124">
        <f t="shared" si="3"/>
        <v>5</v>
      </c>
      <c r="H124">
        <f t="shared" si="3"/>
        <v>12</v>
      </c>
      <c r="I124">
        <f t="shared" si="3"/>
        <v>1</v>
      </c>
      <c r="J124">
        <f t="shared" si="3"/>
        <v>39</v>
      </c>
      <c r="K124">
        <f t="shared" si="3"/>
        <v>43</v>
      </c>
      <c r="L124">
        <f t="shared" si="3"/>
        <v>103</v>
      </c>
      <c r="M124">
        <f t="shared" si="3"/>
        <v>66</v>
      </c>
      <c r="N124">
        <f t="shared" si="3"/>
        <v>39</v>
      </c>
      <c r="O124">
        <f t="shared" si="3"/>
        <v>97</v>
      </c>
      <c r="P124">
        <f t="shared" si="3"/>
        <v>11</v>
      </c>
      <c r="Q124">
        <f t="shared" si="3"/>
        <v>166</v>
      </c>
      <c r="R124">
        <f t="shared" si="3"/>
        <v>47</v>
      </c>
      <c r="S124">
        <f t="shared" si="3"/>
        <v>39</v>
      </c>
      <c r="T124">
        <f t="shared" si="3"/>
        <v>62</v>
      </c>
      <c r="U124">
        <f t="shared" si="3"/>
        <v>18</v>
      </c>
      <c r="V124">
        <f t="shared" si="3"/>
        <v>32</v>
      </c>
      <c r="W124">
        <f t="shared" si="3"/>
        <v>45</v>
      </c>
      <c r="X124">
        <f t="shared" si="3"/>
        <v>101</v>
      </c>
      <c r="Y124">
        <f t="shared" si="3"/>
        <v>86</v>
      </c>
      <c r="Z124">
        <f t="shared" si="3"/>
        <v>82</v>
      </c>
      <c r="AB124">
        <f>AVERAGE(B124:Z124)</f>
        <v>46.2</v>
      </c>
      <c r="AC124">
        <f>STDEV(B124:Z124)/5</f>
        <v>8.2983934188090487</v>
      </c>
    </row>
    <row r="125" spans="1:30" ht="12.75" customHeight="1">
      <c r="A125" t="s">
        <v>98</v>
      </c>
      <c r="B125">
        <f>SUM(B9,B14,B16,B17,B19:B25,B29,B33:B34,B40,B43:B45,B48,B52:B53,B57,B59,B66,B72:B73,B76,B78:B79,B81:B88,B91:B92,B94,B96:B98,B102,B105)</f>
        <v>105</v>
      </c>
      <c r="C125">
        <f t="shared" ref="C125:Z125" si="4">SUM(C9,C14,C16,C17,C19:C25,C29,C33:C34,C40,C43:C45,C48,C52:C53,C57,C59,C66,C72:C73,C76,C78:C79,C81:C88,C91:C92,C94,C96:C98,C102,C105)</f>
        <v>101</v>
      </c>
      <c r="D125">
        <f t="shared" si="4"/>
        <v>102</v>
      </c>
      <c r="E125">
        <f t="shared" si="4"/>
        <v>100</v>
      </c>
      <c r="F125">
        <f t="shared" si="4"/>
        <v>100</v>
      </c>
      <c r="G125">
        <f t="shared" si="4"/>
        <v>100</v>
      </c>
      <c r="H125">
        <f t="shared" si="4"/>
        <v>103</v>
      </c>
      <c r="I125">
        <f t="shared" si="4"/>
        <v>104</v>
      </c>
      <c r="J125">
        <f t="shared" si="4"/>
        <v>100</v>
      </c>
      <c r="K125">
        <f t="shared" si="4"/>
        <v>41</v>
      </c>
      <c r="L125">
        <f t="shared" si="4"/>
        <v>6</v>
      </c>
      <c r="M125">
        <f t="shared" si="4"/>
        <v>7</v>
      </c>
      <c r="N125">
        <f t="shared" si="4"/>
        <v>6</v>
      </c>
      <c r="O125">
        <f t="shared" si="4"/>
        <v>2</v>
      </c>
      <c r="P125">
        <f t="shared" si="4"/>
        <v>4</v>
      </c>
      <c r="Q125">
        <f t="shared" si="4"/>
        <v>2</v>
      </c>
      <c r="R125">
        <f t="shared" si="4"/>
        <v>11</v>
      </c>
      <c r="S125">
        <f t="shared" si="4"/>
        <v>7</v>
      </c>
      <c r="T125">
        <f t="shared" si="4"/>
        <v>14</v>
      </c>
      <c r="U125">
        <f t="shared" si="4"/>
        <v>3</v>
      </c>
      <c r="V125">
        <f t="shared" si="4"/>
        <v>5</v>
      </c>
      <c r="W125">
        <f t="shared" si="4"/>
        <v>8</v>
      </c>
      <c r="X125">
        <f t="shared" si="4"/>
        <v>5</v>
      </c>
      <c r="Y125">
        <f t="shared" si="4"/>
        <v>7</v>
      </c>
      <c r="Z125">
        <f t="shared" si="4"/>
        <v>27</v>
      </c>
      <c r="AB125">
        <f>AVERAGE(B125:Z125)</f>
        <v>42.8</v>
      </c>
      <c r="AC125">
        <f>STDEV(B125:Z125)/5</f>
        <v>9.1607859924790294</v>
      </c>
    </row>
    <row r="126" spans="1:30" ht="12.75" customHeight="1">
      <c r="A126" t="s">
        <v>99</v>
      </c>
      <c r="B126">
        <f>SUM(B109:B114)</f>
        <v>100</v>
      </c>
      <c r="C126">
        <f t="shared" ref="C126:Z126" si="5">SUM(C109:C114)</f>
        <v>100</v>
      </c>
      <c r="D126">
        <f t="shared" si="5"/>
        <v>130</v>
      </c>
      <c r="E126">
        <f t="shared" si="5"/>
        <v>100</v>
      </c>
      <c r="F126">
        <f t="shared" si="5"/>
        <v>115</v>
      </c>
      <c r="G126">
        <f t="shared" si="5"/>
        <v>170</v>
      </c>
      <c r="H126">
        <f t="shared" si="5"/>
        <v>100</v>
      </c>
      <c r="I126">
        <f t="shared" si="5"/>
        <v>120</v>
      </c>
      <c r="J126">
        <f t="shared" si="5"/>
        <v>100</v>
      </c>
      <c r="K126">
        <f t="shared" si="5"/>
        <v>30</v>
      </c>
      <c r="L126">
        <f t="shared" si="5"/>
        <v>80</v>
      </c>
      <c r="M126">
        <f t="shared" si="5"/>
        <v>35</v>
      </c>
      <c r="N126">
        <f t="shared" si="5"/>
        <v>24</v>
      </c>
      <c r="O126">
        <f t="shared" si="5"/>
        <v>50</v>
      </c>
      <c r="P126">
        <f t="shared" si="5"/>
        <v>12</v>
      </c>
      <c r="Q126">
        <f t="shared" si="5"/>
        <v>12</v>
      </c>
      <c r="R126">
        <f t="shared" si="5"/>
        <v>12</v>
      </c>
      <c r="S126">
        <f t="shared" si="5"/>
        <v>25</v>
      </c>
      <c r="T126">
        <f t="shared" si="5"/>
        <v>75</v>
      </c>
      <c r="U126">
        <f t="shared" si="5"/>
        <v>30</v>
      </c>
      <c r="V126">
        <f t="shared" si="5"/>
        <v>70</v>
      </c>
      <c r="W126">
        <f t="shared" si="5"/>
        <v>40</v>
      </c>
      <c r="X126">
        <f t="shared" si="5"/>
        <v>20</v>
      </c>
      <c r="Y126">
        <f t="shared" si="5"/>
        <v>6</v>
      </c>
      <c r="Z126">
        <f t="shared" si="5"/>
        <v>0</v>
      </c>
      <c r="AB126">
        <f>AVERAGE(B126:Z126)</f>
        <v>62.24</v>
      </c>
      <c r="AC126">
        <f>STDEV(B126:Z126)/5</f>
        <v>9.3718159037260929</v>
      </c>
    </row>
  </sheetData>
  <mergeCells count="2">
    <mergeCell ref="A1:AA1"/>
    <mergeCell ref="A2:AA2"/>
  </mergeCells>
  <pageMargins left="0.7" right="0.7" top="0.75" bottom="0.75" header="0.3" footer="0.3"/>
</worksheet>
</file>

<file path=xl/worksheets/sheet3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125"/>
  <sheetViews>
    <sheetView workbookViewId="0">
      <selection activeCell="AC125" sqref="AC125"/>
    </sheetView>
  </sheetViews>
  <sheetFormatPr baseColWidth="10" defaultColWidth="8.83203125" defaultRowHeight="13"/>
  <cols>
    <col min="1" max="1" width="35.33203125" bestFit="1" customWidth="1"/>
  </cols>
  <sheetData>
    <row r="1" spans="1:27" ht="18">
      <c r="A1" s="221" t="s">
        <v>88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spans="1:27" ht="12.75" customHeight="1">
      <c r="A2" s="222" t="s">
        <v>378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4"/>
    </row>
    <row r="3" spans="1:27" ht="12.75" customHeight="1">
      <c r="A3" s="5" t="s">
        <v>0</v>
      </c>
      <c r="B3" s="52">
        <v>0</v>
      </c>
      <c r="C3" s="70">
        <v>3</v>
      </c>
      <c r="D3" s="52">
        <v>6</v>
      </c>
      <c r="E3" s="70">
        <v>9</v>
      </c>
      <c r="F3" s="52">
        <v>12</v>
      </c>
      <c r="G3" s="70">
        <v>15</v>
      </c>
      <c r="H3" s="52">
        <v>18</v>
      </c>
      <c r="I3" s="70">
        <v>21</v>
      </c>
      <c r="J3" s="52">
        <v>24</v>
      </c>
      <c r="K3" s="70">
        <v>27</v>
      </c>
      <c r="L3" s="52">
        <v>30</v>
      </c>
      <c r="M3" s="70">
        <v>33</v>
      </c>
      <c r="N3" s="52">
        <v>36</v>
      </c>
      <c r="O3" s="70">
        <v>39</v>
      </c>
      <c r="P3" s="52">
        <v>42</v>
      </c>
      <c r="Q3" s="70">
        <v>45</v>
      </c>
      <c r="R3" s="52">
        <v>48</v>
      </c>
      <c r="S3" s="70">
        <v>51</v>
      </c>
      <c r="T3" s="52">
        <v>54</v>
      </c>
      <c r="U3" s="70">
        <v>57</v>
      </c>
      <c r="V3" s="52">
        <v>60</v>
      </c>
      <c r="W3" s="70">
        <v>63</v>
      </c>
      <c r="X3" s="52">
        <v>66</v>
      </c>
      <c r="Y3" s="70">
        <v>69</v>
      </c>
      <c r="Z3" s="52">
        <v>72</v>
      </c>
      <c r="AA3" s="52" t="s">
        <v>1</v>
      </c>
    </row>
    <row r="4" spans="1:27" ht="12.75" customHeight="1">
      <c r="A4" s="5" t="s">
        <v>2</v>
      </c>
      <c r="B4" s="6"/>
      <c r="C4" s="7"/>
      <c r="D4" s="6"/>
      <c r="E4" s="7"/>
      <c r="F4" s="6"/>
      <c r="G4" s="7"/>
      <c r="H4" s="6"/>
      <c r="I4" s="7"/>
      <c r="J4" s="6"/>
      <c r="K4" s="7"/>
      <c r="L4" s="6"/>
      <c r="M4" s="7"/>
      <c r="N4" s="6"/>
      <c r="O4" s="7"/>
      <c r="P4" s="6"/>
      <c r="Q4" s="7"/>
      <c r="R4" s="6"/>
      <c r="S4" s="7"/>
      <c r="T4" s="6"/>
      <c r="U4" s="7"/>
      <c r="V4" s="6"/>
      <c r="W4" s="7"/>
      <c r="X4" s="6"/>
      <c r="Y4" s="7"/>
      <c r="Z4" s="6"/>
      <c r="AA4" s="6"/>
    </row>
    <row r="5" spans="1:27" ht="12.75" customHeight="1">
      <c r="A5" s="30" t="s">
        <v>267</v>
      </c>
      <c r="B5" s="6"/>
      <c r="C5" s="7"/>
      <c r="D5" s="6"/>
      <c r="E5" s="7"/>
      <c r="F5" s="6"/>
      <c r="G5" s="7"/>
      <c r="H5" s="6"/>
      <c r="I5" s="7"/>
      <c r="J5" s="6"/>
      <c r="K5" s="7"/>
      <c r="L5" s="6"/>
      <c r="M5" s="7"/>
      <c r="N5" s="6"/>
      <c r="O5" s="7"/>
      <c r="P5" s="6"/>
      <c r="Q5" s="7"/>
      <c r="R5" s="6"/>
      <c r="S5" s="7"/>
      <c r="T5" s="6"/>
      <c r="U5" s="7"/>
      <c r="V5" s="6"/>
      <c r="W5" s="7"/>
      <c r="X5" s="6"/>
      <c r="Y5" s="7"/>
      <c r="Z5" s="6"/>
      <c r="AA5" s="6"/>
    </row>
    <row r="6" spans="1:27" ht="12.75" customHeight="1">
      <c r="A6" s="25" t="s">
        <v>25</v>
      </c>
      <c r="B6" s="10"/>
      <c r="C6" s="11"/>
      <c r="D6" s="10"/>
      <c r="E6" s="11"/>
      <c r="F6" s="10"/>
      <c r="G6" s="11"/>
      <c r="H6" s="10"/>
      <c r="I6" s="11"/>
      <c r="J6" s="10"/>
      <c r="K6" s="11"/>
      <c r="L6" s="10"/>
      <c r="M6" s="11"/>
      <c r="N6" s="10"/>
      <c r="O6" s="11"/>
      <c r="P6" s="10"/>
      <c r="Q6" s="11"/>
      <c r="R6" s="10"/>
      <c r="S6" s="11"/>
      <c r="T6" s="10"/>
      <c r="U6" s="11"/>
      <c r="V6" s="10"/>
      <c r="W6" s="11"/>
      <c r="X6" s="10"/>
      <c r="Y6" s="11"/>
      <c r="Z6" s="10"/>
      <c r="AA6" s="6"/>
    </row>
    <row r="7" spans="1:27" ht="12.75" customHeight="1">
      <c r="A7" s="25" t="s">
        <v>3</v>
      </c>
      <c r="B7" s="10"/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  <c r="P7" s="10"/>
      <c r="Q7" s="11"/>
      <c r="R7" s="10"/>
      <c r="S7" s="11"/>
      <c r="T7" s="10"/>
      <c r="U7" s="11"/>
      <c r="V7" s="10"/>
      <c r="W7" s="11"/>
      <c r="X7" s="10"/>
      <c r="Y7" s="11"/>
      <c r="Z7" s="10"/>
      <c r="AA7" s="6"/>
    </row>
    <row r="8" spans="1:27" ht="12.75" customHeight="1">
      <c r="A8" s="25" t="s">
        <v>59</v>
      </c>
      <c r="B8" s="10"/>
      <c r="C8" s="11"/>
      <c r="D8" s="10"/>
      <c r="E8" s="11"/>
      <c r="F8" s="10"/>
      <c r="G8" s="11"/>
      <c r="H8" s="10"/>
      <c r="I8" s="11"/>
      <c r="J8" s="10"/>
      <c r="K8" s="11"/>
      <c r="L8" s="10"/>
      <c r="M8" s="11"/>
      <c r="N8" s="10"/>
      <c r="O8" s="11"/>
      <c r="P8" s="10"/>
      <c r="Q8" s="11"/>
      <c r="R8" s="10"/>
      <c r="S8" s="11"/>
      <c r="T8" s="10"/>
      <c r="U8" s="11"/>
      <c r="V8" s="10"/>
      <c r="W8" s="11"/>
      <c r="X8" s="10"/>
      <c r="Y8" s="11"/>
      <c r="Z8" s="10"/>
      <c r="AA8" s="6"/>
    </row>
    <row r="9" spans="1:27" ht="12.75" customHeight="1">
      <c r="A9" s="12" t="s">
        <v>4</v>
      </c>
      <c r="B9" s="10"/>
      <c r="C9" s="11"/>
      <c r="D9" s="10"/>
      <c r="E9" s="11"/>
      <c r="F9" s="10"/>
      <c r="G9" s="11">
        <v>1</v>
      </c>
      <c r="H9" s="10">
        <v>2</v>
      </c>
      <c r="I9" s="11">
        <v>2</v>
      </c>
      <c r="J9" s="10"/>
      <c r="K9" s="11"/>
      <c r="L9" s="10"/>
      <c r="M9" s="11"/>
      <c r="N9" s="10"/>
      <c r="O9" s="11"/>
      <c r="P9" s="10"/>
      <c r="Q9" s="11"/>
      <c r="R9" s="10"/>
      <c r="S9" s="11"/>
      <c r="T9" s="10"/>
      <c r="U9" s="11">
        <v>3</v>
      </c>
      <c r="V9" s="10"/>
      <c r="W9" s="11"/>
      <c r="X9" s="10"/>
      <c r="Y9" s="11"/>
      <c r="Z9" s="10"/>
      <c r="AA9" s="6"/>
    </row>
    <row r="10" spans="1:27" ht="12.75" customHeight="1">
      <c r="A10" s="25" t="s">
        <v>45</v>
      </c>
      <c r="B10" s="10"/>
      <c r="C10" s="11"/>
      <c r="D10" s="10"/>
      <c r="E10" s="11"/>
      <c r="F10" s="10"/>
      <c r="G10" s="11"/>
      <c r="H10" s="10"/>
      <c r="I10" s="11"/>
      <c r="J10" s="10"/>
      <c r="K10" s="11"/>
      <c r="L10" s="10"/>
      <c r="M10" s="11"/>
      <c r="N10" s="10"/>
      <c r="O10" s="11"/>
      <c r="P10" s="10"/>
      <c r="Q10" s="11"/>
      <c r="R10" s="10"/>
      <c r="S10" s="11"/>
      <c r="T10" s="10"/>
      <c r="U10" s="11"/>
      <c r="V10" s="10"/>
      <c r="W10" s="11"/>
      <c r="X10" s="10"/>
      <c r="Y10" s="11"/>
      <c r="Z10" s="10"/>
      <c r="AA10" s="6"/>
    </row>
    <row r="11" spans="1:27" ht="12.75" customHeight="1">
      <c r="A11" s="25" t="s">
        <v>86</v>
      </c>
      <c r="B11" s="10"/>
      <c r="C11" s="11"/>
      <c r="D11" s="10"/>
      <c r="E11" s="11"/>
      <c r="F11" s="10"/>
      <c r="G11" s="11"/>
      <c r="H11" s="10"/>
      <c r="I11" s="11"/>
      <c r="J11" s="10"/>
      <c r="K11" s="11"/>
      <c r="L11" s="10"/>
      <c r="M11" s="11"/>
      <c r="N11" s="10"/>
      <c r="O11" s="11"/>
      <c r="P11" s="10"/>
      <c r="Q11" s="11"/>
      <c r="R11" s="10"/>
      <c r="S11" s="11"/>
      <c r="T11" s="10"/>
      <c r="U11" s="11"/>
      <c r="V11" s="10"/>
      <c r="W11" s="11"/>
      <c r="X11" s="10"/>
      <c r="Y11" s="11"/>
      <c r="Z11" s="10"/>
      <c r="AA11" s="6"/>
    </row>
    <row r="12" spans="1:27" ht="12.75" customHeight="1">
      <c r="A12" s="25" t="s">
        <v>357</v>
      </c>
      <c r="B12" s="10"/>
      <c r="C12" s="11"/>
      <c r="D12" s="10"/>
      <c r="E12" s="11"/>
      <c r="F12" s="10"/>
      <c r="G12" s="11"/>
      <c r="H12" s="10"/>
      <c r="I12" s="11"/>
      <c r="J12" s="10"/>
      <c r="K12" s="11"/>
      <c r="L12" s="10"/>
      <c r="M12" s="11"/>
      <c r="N12" s="10"/>
      <c r="O12" s="11"/>
      <c r="P12" s="10"/>
      <c r="Q12" s="11"/>
      <c r="R12" s="10"/>
      <c r="S12" s="11"/>
      <c r="T12" s="10"/>
      <c r="U12" s="11"/>
      <c r="V12" s="10"/>
      <c r="W12" s="11"/>
      <c r="X12" s="10"/>
      <c r="Y12" s="11"/>
      <c r="Z12" s="10"/>
      <c r="AA12" s="6"/>
    </row>
    <row r="13" spans="1:27" ht="12.75" customHeight="1">
      <c r="A13" s="25" t="s">
        <v>26</v>
      </c>
      <c r="B13" s="10"/>
      <c r="C13" s="11"/>
      <c r="D13" s="10"/>
      <c r="E13" s="11"/>
      <c r="F13" s="10"/>
      <c r="G13" s="11"/>
      <c r="H13" s="10"/>
      <c r="I13" s="11"/>
      <c r="J13" s="10"/>
      <c r="K13" s="11"/>
      <c r="L13" s="10"/>
      <c r="M13" s="11"/>
      <c r="N13" s="10"/>
      <c r="O13" s="11"/>
      <c r="P13" s="10"/>
      <c r="Q13" s="11"/>
      <c r="R13" s="10"/>
      <c r="S13" s="11"/>
      <c r="T13" s="10"/>
      <c r="U13" s="11"/>
      <c r="V13" s="10"/>
      <c r="W13" s="11"/>
      <c r="X13" s="10"/>
      <c r="Y13" s="11"/>
      <c r="Z13" s="10"/>
      <c r="AA13" s="6"/>
    </row>
    <row r="14" spans="1:27" ht="12.75" customHeight="1">
      <c r="A14" s="12" t="s">
        <v>51</v>
      </c>
      <c r="B14" s="10"/>
      <c r="C14" s="11"/>
      <c r="D14" s="10"/>
      <c r="E14" s="11"/>
      <c r="F14" s="10"/>
      <c r="G14" s="11"/>
      <c r="H14" s="10"/>
      <c r="I14" s="11"/>
      <c r="J14" s="10"/>
      <c r="K14" s="11"/>
      <c r="L14" s="10"/>
      <c r="M14" s="11"/>
      <c r="N14" s="10"/>
      <c r="O14" s="11"/>
      <c r="P14" s="10"/>
      <c r="Q14" s="11"/>
      <c r="R14" s="10"/>
      <c r="S14" s="11"/>
      <c r="T14" s="10"/>
      <c r="U14" s="11"/>
      <c r="V14" s="10"/>
      <c r="W14" s="11"/>
      <c r="X14" s="10"/>
      <c r="Y14" s="11"/>
      <c r="Z14" s="10"/>
      <c r="AA14" s="6"/>
    </row>
    <row r="15" spans="1:27" ht="12.75" customHeight="1">
      <c r="A15" s="25" t="s">
        <v>29</v>
      </c>
      <c r="B15" s="10"/>
      <c r="C15" s="11"/>
      <c r="D15" s="10"/>
      <c r="E15" s="11"/>
      <c r="F15" s="10"/>
      <c r="G15" s="11"/>
      <c r="H15" s="10"/>
      <c r="I15" s="11"/>
      <c r="J15" s="10"/>
      <c r="K15" s="11"/>
      <c r="L15" s="10"/>
      <c r="M15" s="11"/>
      <c r="N15" s="10"/>
      <c r="O15" s="11"/>
      <c r="P15" s="10"/>
      <c r="Q15" s="11"/>
      <c r="R15" s="10"/>
      <c r="S15" s="11"/>
      <c r="T15" s="10"/>
      <c r="U15" s="11"/>
      <c r="V15" s="10"/>
      <c r="W15" s="11"/>
      <c r="X15" s="10"/>
      <c r="Y15" s="11"/>
      <c r="Z15" s="10"/>
      <c r="AA15" s="6"/>
    </row>
    <row r="16" spans="1:27" ht="12.75" customHeight="1">
      <c r="A16" s="12" t="s">
        <v>76</v>
      </c>
      <c r="B16" s="10"/>
      <c r="C16" s="11"/>
      <c r="D16" s="10"/>
      <c r="E16" s="11"/>
      <c r="F16" s="10"/>
      <c r="G16" s="11"/>
      <c r="H16" s="10"/>
      <c r="I16" s="11"/>
      <c r="J16" s="10"/>
      <c r="K16" s="11"/>
      <c r="L16" s="10"/>
      <c r="M16" s="11"/>
      <c r="N16" s="10"/>
      <c r="O16" s="11"/>
      <c r="P16" s="10"/>
      <c r="Q16" s="11"/>
      <c r="R16" s="10"/>
      <c r="S16" s="11"/>
      <c r="T16" s="10"/>
      <c r="U16" s="11"/>
      <c r="V16" s="10"/>
      <c r="W16" s="11"/>
      <c r="X16" s="10"/>
      <c r="Y16" s="11"/>
      <c r="Z16" s="10"/>
      <c r="AA16" s="6"/>
    </row>
    <row r="17" spans="1:27" ht="12.75" customHeight="1">
      <c r="A17" s="12" t="s">
        <v>77</v>
      </c>
      <c r="B17" s="10"/>
      <c r="C17" s="11"/>
      <c r="D17" s="10"/>
      <c r="E17" s="11"/>
      <c r="F17" s="10"/>
      <c r="G17" s="11"/>
      <c r="H17" s="10"/>
      <c r="I17" s="11"/>
      <c r="J17" s="10"/>
      <c r="K17" s="11"/>
      <c r="L17" s="10"/>
      <c r="M17" s="11"/>
      <c r="N17" s="10"/>
      <c r="O17" s="11"/>
      <c r="P17" s="10"/>
      <c r="Q17" s="11"/>
      <c r="R17" s="10"/>
      <c r="S17" s="11"/>
      <c r="T17" s="10"/>
      <c r="U17" s="11"/>
      <c r="V17" s="10"/>
      <c r="W17" s="11"/>
      <c r="X17" s="10"/>
      <c r="Y17" s="11"/>
      <c r="Z17" s="10"/>
      <c r="AA17" s="6"/>
    </row>
    <row r="18" spans="1:27" ht="12.75" customHeight="1">
      <c r="A18" s="25" t="s">
        <v>5</v>
      </c>
      <c r="B18" s="10"/>
      <c r="C18" s="11"/>
      <c r="D18" s="10"/>
      <c r="E18" s="11"/>
      <c r="F18" s="10"/>
      <c r="G18" s="11">
        <v>15</v>
      </c>
      <c r="H18" s="10"/>
      <c r="I18" s="11"/>
      <c r="J18" s="10"/>
      <c r="K18" s="11"/>
      <c r="L18" s="10"/>
      <c r="M18" s="11"/>
      <c r="N18" s="10"/>
      <c r="O18" s="11"/>
      <c r="P18" s="10"/>
      <c r="Q18" s="11"/>
      <c r="R18" s="10"/>
      <c r="S18" s="11"/>
      <c r="T18" s="10"/>
      <c r="U18" s="11"/>
      <c r="V18" s="10"/>
      <c r="W18" s="11"/>
      <c r="X18" s="10"/>
      <c r="Y18" s="11"/>
      <c r="Z18" s="10"/>
      <c r="AA18" s="6"/>
    </row>
    <row r="19" spans="1:27" ht="12.75" customHeight="1">
      <c r="A19" s="12" t="s">
        <v>79</v>
      </c>
      <c r="B19" s="10"/>
      <c r="C19" s="11"/>
      <c r="D19" s="10"/>
      <c r="E19" s="11"/>
      <c r="F19" s="10"/>
      <c r="G19" s="11"/>
      <c r="H19" s="10"/>
      <c r="I19" s="11"/>
      <c r="J19" s="10"/>
      <c r="K19" s="11"/>
      <c r="L19" s="10"/>
      <c r="M19" s="11"/>
      <c r="N19" s="10"/>
      <c r="O19" s="11"/>
      <c r="P19" s="10"/>
      <c r="Q19" s="11"/>
      <c r="R19" s="10"/>
      <c r="S19" s="11"/>
      <c r="T19" s="10"/>
      <c r="U19" s="11"/>
      <c r="V19" s="10"/>
      <c r="W19" s="11"/>
      <c r="X19" s="10"/>
      <c r="Y19" s="11"/>
      <c r="Z19" s="10"/>
      <c r="AA19" s="6"/>
    </row>
    <row r="20" spans="1:27" ht="12.75" customHeight="1">
      <c r="A20" s="12" t="s">
        <v>358</v>
      </c>
      <c r="B20" s="10"/>
      <c r="C20" s="11"/>
      <c r="D20" s="10"/>
      <c r="E20" s="11"/>
      <c r="F20" s="10"/>
      <c r="G20" s="11"/>
      <c r="H20" s="10"/>
      <c r="I20" s="11"/>
      <c r="J20" s="10"/>
      <c r="K20" s="11"/>
      <c r="L20" s="10"/>
      <c r="M20" s="11"/>
      <c r="N20" s="10"/>
      <c r="O20" s="11"/>
      <c r="P20" s="10"/>
      <c r="Q20" s="11"/>
      <c r="R20" s="10"/>
      <c r="S20" s="11"/>
      <c r="T20" s="10"/>
      <c r="U20" s="11"/>
      <c r="V20" s="10"/>
      <c r="W20" s="11"/>
      <c r="X20" s="10"/>
      <c r="Y20" s="11"/>
      <c r="Z20" s="10"/>
      <c r="AA20" s="6"/>
    </row>
    <row r="21" spans="1:27" ht="12.75" customHeight="1">
      <c r="A21" s="12" t="s">
        <v>78</v>
      </c>
      <c r="B21" s="10"/>
      <c r="C21" s="11"/>
      <c r="D21" s="10"/>
      <c r="E21" s="11"/>
      <c r="F21" s="10"/>
      <c r="G21" s="11"/>
      <c r="H21" s="10"/>
      <c r="I21" s="11">
        <v>3</v>
      </c>
      <c r="J21" s="10"/>
      <c r="K21" s="11"/>
      <c r="L21" s="10"/>
      <c r="M21" s="11"/>
      <c r="N21" s="10"/>
      <c r="O21" s="11"/>
      <c r="P21" s="10"/>
      <c r="Q21" s="11"/>
      <c r="R21" s="10"/>
      <c r="S21" s="11"/>
      <c r="T21" s="10"/>
      <c r="U21" s="11"/>
      <c r="V21" s="10"/>
      <c r="W21" s="11"/>
      <c r="X21" s="10"/>
      <c r="Y21" s="11"/>
      <c r="Z21" s="10"/>
      <c r="AA21" s="6"/>
    </row>
    <row r="22" spans="1:27" ht="12.75" customHeight="1">
      <c r="A22" s="12" t="s">
        <v>359</v>
      </c>
      <c r="B22" s="10"/>
      <c r="C22" s="11">
        <v>2</v>
      </c>
      <c r="D22" s="10">
        <v>1</v>
      </c>
      <c r="E22" s="11">
        <v>5</v>
      </c>
      <c r="F22" s="10"/>
      <c r="G22" s="11"/>
      <c r="H22" s="10"/>
      <c r="I22" s="11"/>
      <c r="J22" s="10"/>
      <c r="K22" s="11"/>
      <c r="L22" s="10"/>
      <c r="M22" s="11"/>
      <c r="N22" s="10"/>
      <c r="O22" s="11"/>
      <c r="P22" s="10"/>
      <c r="Q22" s="11"/>
      <c r="R22" s="10"/>
      <c r="S22" s="11"/>
      <c r="T22" s="10">
        <v>2</v>
      </c>
      <c r="U22" s="11"/>
      <c r="V22" s="10"/>
      <c r="W22" s="11"/>
      <c r="X22" s="10"/>
      <c r="Y22" s="11"/>
      <c r="Z22" s="10">
        <v>1</v>
      </c>
      <c r="AA22" s="6"/>
    </row>
    <row r="23" spans="1:27" ht="12.75" customHeight="1">
      <c r="A23" s="12" t="s">
        <v>6</v>
      </c>
      <c r="B23" s="10">
        <v>80</v>
      </c>
      <c r="C23" s="11">
        <v>30</v>
      </c>
      <c r="D23" s="10">
        <v>90</v>
      </c>
      <c r="E23" s="11">
        <v>80</v>
      </c>
      <c r="F23" s="10">
        <v>70</v>
      </c>
      <c r="G23" s="11">
        <v>60</v>
      </c>
      <c r="H23" s="10">
        <v>50</v>
      </c>
      <c r="I23" s="11">
        <v>30</v>
      </c>
      <c r="J23" s="10"/>
      <c r="K23" s="11">
        <v>10</v>
      </c>
      <c r="L23" s="10">
        <v>60</v>
      </c>
      <c r="M23" s="11">
        <v>35</v>
      </c>
      <c r="N23" s="10">
        <v>15</v>
      </c>
      <c r="O23" s="11">
        <v>15</v>
      </c>
      <c r="P23" s="10">
        <v>10</v>
      </c>
      <c r="Q23" s="11">
        <v>25</v>
      </c>
      <c r="R23" s="10">
        <v>81</v>
      </c>
      <c r="S23" s="11">
        <v>20</v>
      </c>
      <c r="T23" s="10">
        <v>85</v>
      </c>
      <c r="U23" s="11">
        <v>55</v>
      </c>
      <c r="V23" s="10">
        <v>65</v>
      </c>
      <c r="W23" s="11">
        <v>40</v>
      </c>
      <c r="X23" s="10">
        <v>25</v>
      </c>
      <c r="Y23" s="11">
        <v>30</v>
      </c>
      <c r="Z23" s="10">
        <v>15</v>
      </c>
      <c r="AA23" s="6"/>
    </row>
    <row r="24" spans="1:27" ht="12.75" customHeight="1">
      <c r="A24" s="12" t="s">
        <v>7</v>
      </c>
      <c r="B24" s="10"/>
      <c r="C24" s="11"/>
      <c r="D24" s="10"/>
      <c r="E24" s="11"/>
      <c r="F24" s="10"/>
      <c r="G24" s="11"/>
      <c r="H24" s="10"/>
      <c r="I24" s="11"/>
      <c r="J24" s="10"/>
      <c r="K24" s="11"/>
      <c r="L24" s="10"/>
      <c r="M24" s="11"/>
      <c r="N24" s="10"/>
      <c r="O24" s="11"/>
      <c r="P24" s="10"/>
      <c r="Q24" s="11"/>
      <c r="R24" s="10"/>
      <c r="S24" s="11"/>
      <c r="T24" s="10"/>
      <c r="U24" s="11"/>
      <c r="V24" s="10"/>
      <c r="W24" s="11"/>
      <c r="X24" s="10"/>
      <c r="Y24" s="11"/>
      <c r="Z24" s="10"/>
      <c r="AA24" s="6"/>
    </row>
    <row r="25" spans="1:27" ht="12.75" customHeight="1">
      <c r="A25" s="12" t="s">
        <v>85</v>
      </c>
      <c r="B25" s="10"/>
      <c r="C25" s="11"/>
      <c r="D25" s="10"/>
      <c r="E25" s="11"/>
      <c r="F25" s="10"/>
      <c r="G25" s="11"/>
      <c r="H25" s="10"/>
      <c r="I25" s="11"/>
      <c r="J25" s="10"/>
      <c r="K25" s="11">
        <v>10</v>
      </c>
      <c r="L25" s="10"/>
      <c r="M25" s="11">
        <v>100</v>
      </c>
      <c r="N25" s="10">
        <v>75</v>
      </c>
      <c r="O25" s="11"/>
      <c r="P25" s="10"/>
      <c r="Q25" s="11"/>
      <c r="R25" s="10"/>
      <c r="S25" s="11"/>
      <c r="T25" s="10"/>
      <c r="U25" s="11"/>
      <c r="V25" s="10"/>
      <c r="W25" s="11"/>
      <c r="X25" s="10"/>
      <c r="Y25" s="11"/>
      <c r="Z25" s="10"/>
      <c r="AA25" s="6"/>
    </row>
    <row r="26" spans="1:27" ht="12.75" customHeight="1">
      <c r="A26" s="12" t="s">
        <v>28</v>
      </c>
      <c r="B26" s="10"/>
      <c r="C26" s="11"/>
      <c r="D26" s="10"/>
      <c r="E26" s="11"/>
      <c r="F26" s="10"/>
      <c r="G26" s="11"/>
      <c r="H26" s="10"/>
      <c r="I26" s="11"/>
      <c r="J26" s="10"/>
      <c r="K26" s="11"/>
      <c r="L26" s="10"/>
      <c r="M26" s="11"/>
      <c r="N26" s="10"/>
      <c r="O26" s="11"/>
      <c r="P26" s="10"/>
      <c r="Q26" s="11"/>
      <c r="R26" s="10"/>
      <c r="S26" s="11"/>
      <c r="T26" s="10"/>
      <c r="U26" s="11"/>
      <c r="V26" s="10"/>
      <c r="W26" s="11"/>
      <c r="X26" s="10"/>
      <c r="Y26" s="11"/>
      <c r="Z26" s="10"/>
      <c r="AA26" s="6"/>
    </row>
    <row r="27" spans="1:27" ht="12.75" customHeight="1">
      <c r="A27" s="25" t="s">
        <v>360</v>
      </c>
      <c r="B27" s="10"/>
      <c r="C27" s="11"/>
      <c r="D27" s="10"/>
      <c r="E27" s="11"/>
      <c r="F27" s="10"/>
      <c r="G27" s="11"/>
      <c r="H27" s="10"/>
      <c r="I27" s="11"/>
      <c r="J27" s="10"/>
      <c r="K27" s="11"/>
      <c r="L27" s="10"/>
      <c r="M27" s="11"/>
      <c r="N27" s="10"/>
      <c r="O27" s="11"/>
      <c r="P27" s="10"/>
      <c r="Q27" s="11"/>
      <c r="R27" s="10"/>
      <c r="S27" s="11"/>
      <c r="T27" s="10"/>
      <c r="U27" s="11"/>
      <c r="V27" s="10"/>
      <c r="W27" s="11"/>
      <c r="X27" s="10"/>
      <c r="Y27" s="11"/>
      <c r="Z27" s="10"/>
      <c r="AA27" s="6"/>
    </row>
    <row r="28" spans="1:27" ht="12.75" customHeight="1">
      <c r="A28" s="25" t="s">
        <v>8</v>
      </c>
      <c r="B28" s="10"/>
      <c r="C28" s="11"/>
      <c r="D28" s="10">
        <v>1</v>
      </c>
      <c r="E28" s="11"/>
      <c r="F28" s="10">
        <v>1</v>
      </c>
      <c r="G28" s="11">
        <v>2</v>
      </c>
      <c r="H28" s="10">
        <v>1</v>
      </c>
      <c r="I28" s="11"/>
      <c r="J28" s="10"/>
      <c r="K28" s="11"/>
      <c r="L28" s="10"/>
      <c r="M28" s="11"/>
      <c r="N28" s="10">
        <v>3</v>
      </c>
      <c r="O28" s="11"/>
      <c r="P28" s="10"/>
      <c r="Q28" s="11"/>
      <c r="R28" s="10"/>
      <c r="S28" s="11"/>
      <c r="T28" s="10"/>
      <c r="U28" s="11"/>
      <c r="V28" s="10">
        <v>1</v>
      </c>
      <c r="W28" s="11"/>
      <c r="X28" s="10"/>
      <c r="Y28" s="11"/>
      <c r="Z28" s="10"/>
      <c r="AA28" s="6"/>
    </row>
    <row r="29" spans="1:27" ht="12.75" customHeight="1">
      <c r="A29" s="25" t="s">
        <v>361</v>
      </c>
      <c r="B29" s="10"/>
      <c r="C29" s="11"/>
      <c r="D29" s="10"/>
      <c r="E29" s="11"/>
      <c r="F29" s="10"/>
      <c r="G29" s="11"/>
      <c r="H29" s="10"/>
      <c r="I29" s="11"/>
      <c r="J29" s="10"/>
      <c r="K29" s="11"/>
      <c r="L29" s="10"/>
      <c r="M29" s="11"/>
      <c r="N29" s="10"/>
      <c r="O29" s="11"/>
      <c r="P29" s="10"/>
      <c r="Q29" s="11"/>
      <c r="R29" s="10"/>
      <c r="S29" s="11"/>
      <c r="T29" s="10"/>
      <c r="U29" s="11"/>
      <c r="V29" s="10"/>
      <c r="W29" s="11"/>
      <c r="X29" s="10"/>
      <c r="Y29" s="11"/>
      <c r="Z29" s="10"/>
      <c r="AA29" s="6"/>
    </row>
    <row r="30" spans="1:27" ht="12.75" customHeight="1">
      <c r="A30" s="12" t="s">
        <v>23</v>
      </c>
      <c r="B30" s="10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  <c r="P30" s="10"/>
      <c r="Q30" s="11"/>
      <c r="R30" s="10"/>
      <c r="S30" s="11"/>
      <c r="T30" s="10"/>
      <c r="U30" s="11"/>
      <c r="V30" s="10"/>
      <c r="W30" s="11"/>
      <c r="X30" s="10"/>
      <c r="Y30" s="11"/>
      <c r="Z30" s="10"/>
      <c r="AA30" s="6"/>
    </row>
    <row r="31" spans="1:27" ht="12.75" customHeight="1">
      <c r="A31" s="25" t="s">
        <v>71</v>
      </c>
      <c r="B31" s="10"/>
      <c r="C31" s="11"/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O31" s="11"/>
      <c r="P31" s="10"/>
      <c r="Q31" s="11"/>
      <c r="R31" s="10"/>
      <c r="S31" s="11"/>
      <c r="T31" s="10"/>
      <c r="U31" s="11"/>
      <c r="V31" s="10"/>
      <c r="W31" s="11"/>
      <c r="X31" s="10"/>
      <c r="Y31" s="11"/>
      <c r="Z31" s="10"/>
      <c r="AA31" s="6"/>
    </row>
    <row r="32" spans="1:27" ht="12.75" customHeight="1">
      <c r="A32" s="25" t="s">
        <v>83</v>
      </c>
      <c r="B32" s="10"/>
      <c r="C32" s="11"/>
      <c r="D32" s="10"/>
      <c r="E32" s="11"/>
      <c r="F32" s="10"/>
      <c r="G32" s="11"/>
      <c r="H32" s="10"/>
      <c r="I32" s="11"/>
      <c r="J32" s="10"/>
      <c r="K32" s="11"/>
      <c r="L32" s="10"/>
      <c r="M32" s="11"/>
      <c r="N32" s="10"/>
      <c r="O32" s="11"/>
      <c r="P32" s="10"/>
      <c r="Q32" s="11"/>
      <c r="R32" s="10"/>
      <c r="S32" s="11"/>
      <c r="T32" s="10"/>
      <c r="U32" s="11"/>
      <c r="V32" s="10"/>
      <c r="W32" s="11"/>
      <c r="X32" s="10"/>
      <c r="Y32" s="11"/>
      <c r="Z32" s="10"/>
      <c r="AA32" s="6"/>
    </row>
    <row r="33" spans="1:27" ht="12.75" customHeight="1">
      <c r="A33" s="25" t="s">
        <v>362</v>
      </c>
      <c r="B33" s="10"/>
      <c r="C33" s="11"/>
      <c r="D33" s="10"/>
      <c r="E33" s="11"/>
      <c r="F33" s="10"/>
      <c r="G33" s="11"/>
      <c r="H33" s="10"/>
      <c r="I33" s="11"/>
      <c r="J33" s="10"/>
      <c r="K33" s="11"/>
      <c r="L33" s="10"/>
      <c r="M33" s="11"/>
      <c r="N33" s="10"/>
      <c r="O33" s="11"/>
      <c r="P33" s="10"/>
      <c r="Q33" s="11"/>
      <c r="R33" s="10"/>
      <c r="S33" s="11"/>
      <c r="T33" s="10"/>
      <c r="U33" s="11"/>
      <c r="V33" s="10"/>
      <c r="W33" s="11"/>
      <c r="X33" s="10"/>
      <c r="Y33" s="11"/>
      <c r="Z33" s="10"/>
      <c r="AA33" s="6"/>
    </row>
    <row r="34" spans="1:27" ht="12.75" customHeight="1">
      <c r="A34" s="12" t="s">
        <v>84</v>
      </c>
      <c r="B34" s="10"/>
      <c r="C34" s="11"/>
      <c r="D34" s="10"/>
      <c r="E34" s="11"/>
      <c r="F34" s="10"/>
      <c r="G34" s="11"/>
      <c r="H34" s="10"/>
      <c r="I34" s="11"/>
      <c r="J34" s="10"/>
      <c r="K34" s="11"/>
      <c r="L34" s="10"/>
      <c r="M34" s="11"/>
      <c r="N34" s="10"/>
      <c r="O34" s="11"/>
      <c r="P34" s="10"/>
      <c r="Q34" s="11"/>
      <c r="R34" s="10"/>
      <c r="S34" s="11">
        <v>20</v>
      </c>
      <c r="T34" s="10"/>
      <c r="U34" s="11"/>
      <c r="V34" s="10"/>
      <c r="W34" s="11"/>
      <c r="X34" s="10"/>
      <c r="Y34" s="11"/>
      <c r="Z34" s="10"/>
      <c r="AA34" s="6"/>
    </row>
    <row r="35" spans="1:27" ht="12.75" customHeight="1">
      <c r="A35" s="12" t="s">
        <v>33</v>
      </c>
      <c r="B35" s="10"/>
      <c r="C35" s="11"/>
      <c r="D35" s="10"/>
      <c r="E35" s="11"/>
      <c r="F35" s="10"/>
      <c r="G35" s="11"/>
      <c r="H35" s="10"/>
      <c r="I35" s="11"/>
      <c r="J35" s="10"/>
      <c r="K35" s="11"/>
      <c r="L35" s="10"/>
      <c r="M35" s="11"/>
      <c r="N35" s="10"/>
      <c r="O35" s="11"/>
      <c r="P35" s="10"/>
      <c r="Q35" s="11"/>
      <c r="R35" s="10"/>
      <c r="S35" s="11"/>
      <c r="T35" s="10"/>
      <c r="U35" s="11"/>
      <c r="V35" s="10"/>
      <c r="W35" s="11"/>
      <c r="X35" s="10"/>
      <c r="Y35" s="11"/>
      <c r="Z35" s="10"/>
      <c r="AA35" s="6"/>
    </row>
    <row r="36" spans="1:27" ht="12.75" customHeight="1">
      <c r="A36" s="25" t="s">
        <v>93</v>
      </c>
      <c r="B36" s="10"/>
      <c r="C36" s="11"/>
      <c r="D36" s="10"/>
      <c r="E36" s="11"/>
      <c r="F36" s="10"/>
      <c r="G36" s="11"/>
      <c r="H36" s="10"/>
      <c r="I36" s="11"/>
      <c r="J36" s="10"/>
      <c r="K36" s="11"/>
      <c r="L36" s="10"/>
      <c r="M36" s="11"/>
      <c r="N36" s="10"/>
      <c r="O36" s="11"/>
      <c r="P36" s="10"/>
      <c r="Q36" s="11"/>
      <c r="R36" s="10"/>
      <c r="S36" s="11"/>
      <c r="T36" s="10"/>
      <c r="U36" s="11"/>
      <c r="V36" s="10"/>
      <c r="W36" s="11"/>
      <c r="X36" s="10"/>
      <c r="Y36" s="11"/>
      <c r="Z36" s="10"/>
      <c r="AA36" s="6"/>
    </row>
    <row r="37" spans="1:27" ht="12.75" customHeight="1">
      <c r="A37" s="71" t="s">
        <v>9</v>
      </c>
      <c r="B37" s="10"/>
      <c r="C37" s="11"/>
      <c r="D37" s="10"/>
      <c r="E37" s="11"/>
      <c r="F37" s="10"/>
      <c r="G37" s="11"/>
      <c r="H37" s="10"/>
      <c r="I37" s="11"/>
      <c r="J37" s="10"/>
      <c r="K37" s="11"/>
      <c r="L37" s="10"/>
      <c r="M37" s="11"/>
      <c r="N37" s="10"/>
      <c r="O37" s="11"/>
      <c r="P37" s="10"/>
      <c r="Q37" s="11"/>
      <c r="R37" s="10"/>
      <c r="S37" s="11"/>
      <c r="T37" s="10"/>
      <c r="U37" s="11"/>
      <c r="V37" s="10"/>
      <c r="W37" s="11"/>
      <c r="X37" s="10"/>
      <c r="Y37" s="11"/>
      <c r="Z37" s="10"/>
      <c r="AA37" s="6"/>
    </row>
    <row r="38" spans="1:27" ht="12.75" customHeight="1">
      <c r="A38" s="71" t="s">
        <v>31</v>
      </c>
      <c r="B38" s="10"/>
      <c r="C38" s="11"/>
      <c r="D38" s="10"/>
      <c r="E38" s="11"/>
      <c r="F38" s="10"/>
      <c r="G38" s="11"/>
      <c r="H38" s="10"/>
      <c r="I38" s="11"/>
      <c r="J38" s="10"/>
      <c r="K38" s="11"/>
      <c r="L38" s="10"/>
      <c r="M38" s="11"/>
      <c r="N38" s="10"/>
      <c r="O38" s="11"/>
      <c r="P38" s="10"/>
      <c r="Q38" s="11"/>
      <c r="R38" s="10"/>
      <c r="S38" s="11"/>
      <c r="T38" s="10"/>
      <c r="U38" s="11"/>
      <c r="V38" s="10"/>
      <c r="W38" s="11"/>
      <c r="X38" s="10"/>
      <c r="Y38" s="11"/>
      <c r="Z38" s="10"/>
      <c r="AA38" s="6"/>
    </row>
    <row r="39" spans="1:27" ht="12.75" customHeight="1">
      <c r="A39" s="71" t="s">
        <v>363</v>
      </c>
      <c r="B39" s="10"/>
      <c r="C39" s="11"/>
      <c r="D39" s="10"/>
      <c r="E39" s="11"/>
      <c r="F39" s="10"/>
      <c r="G39" s="11"/>
      <c r="H39" s="10"/>
      <c r="I39" s="11"/>
      <c r="J39" s="10"/>
      <c r="K39" s="11"/>
      <c r="L39" s="10"/>
      <c r="M39" s="11"/>
      <c r="N39" s="10"/>
      <c r="O39" s="11"/>
      <c r="P39" s="10"/>
      <c r="Q39" s="11"/>
      <c r="R39" s="10"/>
      <c r="S39" s="11"/>
      <c r="T39" s="10"/>
      <c r="U39" s="11"/>
      <c r="V39" s="10"/>
      <c r="W39" s="11"/>
      <c r="X39" s="10"/>
      <c r="Y39" s="11"/>
      <c r="Z39" s="10"/>
      <c r="AA39" s="6"/>
    </row>
    <row r="40" spans="1:27" ht="12.75" customHeight="1">
      <c r="A40" s="71" t="s">
        <v>52</v>
      </c>
      <c r="B40" s="10"/>
      <c r="C40" s="11"/>
      <c r="D40" s="10"/>
      <c r="E40" s="11"/>
      <c r="F40" s="10"/>
      <c r="G40" s="11"/>
      <c r="H40" s="10"/>
      <c r="I40" s="11"/>
      <c r="J40" s="10"/>
      <c r="K40" s="11"/>
      <c r="L40" s="10"/>
      <c r="M40" s="11"/>
      <c r="N40" s="10"/>
      <c r="O40" s="11"/>
      <c r="P40" s="10"/>
      <c r="Q40" s="11"/>
      <c r="R40" s="10"/>
      <c r="S40" s="11"/>
      <c r="T40" s="10"/>
      <c r="U40" s="11"/>
      <c r="V40" s="10"/>
      <c r="W40" s="11"/>
      <c r="X40" s="10"/>
      <c r="Y40" s="11"/>
      <c r="Z40" s="10"/>
      <c r="AA40" s="6"/>
    </row>
    <row r="41" spans="1:27" ht="12.75" customHeight="1">
      <c r="A41" s="72" t="s">
        <v>10</v>
      </c>
      <c r="B41" s="10"/>
      <c r="C41" s="11"/>
      <c r="D41" s="10"/>
      <c r="E41" s="11"/>
      <c r="F41" s="10"/>
      <c r="G41" s="11"/>
      <c r="H41" s="10"/>
      <c r="I41" s="11"/>
      <c r="J41" s="10"/>
      <c r="K41" s="11"/>
      <c r="L41" s="10"/>
      <c r="M41" s="11"/>
      <c r="N41" s="10"/>
      <c r="O41" s="11"/>
      <c r="P41" s="10"/>
      <c r="Q41" s="11"/>
      <c r="R41" s="10"/>
      <c r="S41" s="11"/>
      <c r="T41" s="10"/>
      <c r="U41" s="11"/>
      <c r="V41" s="10"/>
      <c r="W41" s="11"/>
      <c r="X41" s="10"/>
      <c r="Y41" s="11"/>
      <c r="Z41" s="10"/>
      <c r="AA41" s="6"/>
    </row>
    <row r="42" spans="1:27" ht="12.75" customHeight="1">
      <c r="A42" s="71" t="s">
        <v>39</v>
      </c>
      <c r="B42" s="10"/>
      <c r="C42" s="11"/>
      <c r="D42" s="10"/>
      <c r="E42" s="11"/>
      <c r="F42" s="10"/>
      <c r="G42" s="11"/>
      <c r="H42" s="10"/>
      <c r="I42" s="11"/>
      <c r="J42" s="10"/>
      <c r="K42" s="11"/>
      <c r="L42" s="10"/>
      <c r="M42" s="11"/>
      <c r="N42" s="10"/>
      <c r="O42" s="11"/>
      <c r="P42" s="10"/>
      <c r="Q42" s="11"/>
      <c r="R42" s="10"/>
      <c r="S42" s="11"/>
      <c r="T42" s="10"/>
      <c r="U42" s="11"/>
      <c r="V42" s="10"/>
      <c r="W42" s="11"/>
      <c r="X42" s="10"/>
      <c r="Y42" s="11"/>
      <c r="Z42" s="10"/>
      <c r="AA42" s="6"/>
    </row>
    <row r="43" spans="1:27" ht="12.75" customHeight="1">
      <c r="A43" s="71" t="s">
        <v>11</v>
      </c>
      <c r="B43" s="10"/>
      <c r="C43" s="11"/>
      <c r="D43" s="10"/>
      <c r="E43" s="11"/>
      <c r="F43" s="10"/>
      <c r="G43" s="11"/>
      <c r="H43" s="10"/>
      <c r="I43" s="11"/>
      <c r="J43" s="10"/>
      <c r="K43" s="11"/>
      <c r="L43" s="10"/>
      <c r="M43" s="11"/>
      <c r="N43" s="10"/>
      <c r="O43" s="11"/>
      <c r="P43" s="10"/>
      <c r="Q43" s="11"/>
      <c r="R43" s="10"/>
      <c r="S43" s="11"/>
      <c r="T43" s="10"/>
      <c r="U43" s="11"/>
      <c r="V43" s="10"/>
      <c r="W43" s="11"/>
      <c r="X43" s="10"/>
      <c r="Y43" s="11"/>
      <c r="Z43" s="10"/>
      <c r="AA43" s="6"/>
    </row>
    <row r="44" spans="1:27" ht="12.75" customHeight="1">
      <c r="A44" s="72" t="s">
        <v>94</v>
      </c>
      <c r="B44" s="10"/>
      <c r="C44" s="11"/>
      <c r="D44" s="10"/>
      <c r="E44" s="11"/>
      <c r="F44" s="10"/>
      <c r="G44" s="11"/>
      <c r="H44" s="10"/>
      <c r="I44" s="11"/>
      <c r="J44" s="10"/>
      <c r="K44" s="11"/>
      <c r="L44" s="10"/>
      <c r="M44" s="11"/>
      <c r="N44" s="10"/>
      <c r="O44" s="11"/>
      <c r="P44" s="10"/>
      <c r="Q44" s="11"/>
      <c r="R44" s="10"/>
      <c r="S44" s="11"/>
      <c r="T44" s="10"/>
      <c r="U44" s="11"/>
      <c r="V44" s="10"/>
      <c r="W44" s="11">
        <v>100</v>
      </c>
      <c r="X44" s="10">
        <v>100</v>
      </c>
      <c r="Y44" s="11">
        <v>50</v>
      </c>
      <c r="Z44" s="10"/>
      <c r="AA44" s="6"/>
    </row>
    <row r="45" spans="1:27" ht="12.75" customHeight="1">
      <c r="A45" s="72" t="s">
        <v>95</v>
      </c>
      <c r="B45" s="10"/>
      <c r="C45" s="11"/>
      <c r="D45" s="10"/>
      <c r="E45" s="11"/>
      <c r="F45" s="10"/>
      <c r="G45" s="11"/>
      <c r="H45" s="10"/>
      <c r="I45" s="11"/>
      <c r="J45" s="10"/>
      <c r="K45" s="11"/>
      <c r="L45" s="10"/>
      <c r="M45" s="11"/>
      <c r="N45" s="10"/>
      <c r="O45" s="11"/>
      <c r="P45" s="10"/>
      <c r="Q45" s="11"/>
      <c r="R45" s="10"/>
      <c r="S45" s="11"/>
      <c r="T45" s="10"/>
      <c r="U45" s="11"/>
      <c r="V45" s="10"/>
      <c r="W45" s="11"/>
      <c r="X45" s="10"/>
      <c r="Y45" s="11"/>
      <c r="Z45" s="10"/>
      <c r="AA45" s="6"/>
    </row>
    <row r="46" spans="1:27" ht="12.75" customHeight="1">
      <c r="A46" s="71" t="s">
        <v>12</v>
      </c>
      <c r="B46" s="10"/>
      <c r="C46" s="11"/>
      <c r="D46" s="10"/>
      <c r="E46" s="11"/>
      <c r="F46" s="10"/>
      <c r="G46" s="11"/>
      <c r="H46" s="10"/>
      <c r="I46" s="11"/>
      <c r="J46" s="10"/>
      <c r="K46" s="11"/>
      <c r="L46" s="10"/>
      <c r="M46" s="11"/>
      <c r="N46" s="10"/>
      <c r="O46" s="11"/>
      <c r="P46" s="10"/>
      <c r="Q46" s="11"/>
      <c r="R46" s="10"/>
      <c r="S46" s="11"/>
      <c r="T46" s="10"/>
      <c r="U46" s="11"/>
      <c r="V46" s="10"/>
      <c r="W46" s="11"/>
      <c r="X46" s="10"/>
      <c r="Y46" s="11"/>
      <c r="Z46" s="10"/>
      <c r="AA46" s="6"/>
    </row>
    <row r="47" spans="1:27" ht="12.75" customHeight="1">
      <c r="A47" s="71" t="s">
        <v>40</v>
      </c>
      <c r="B47" s="10"/>
      <c r="C47" s="11"/>
      <c r="D47" s="10"/>
      <c r="E47" s="11"/>
      <c r="F47" s="10"/>
      <c r="G47" s="11"/>
      <c r="H47" s="10"/>
      <c r="I47" s="11"/>
      <c r="J47" s="10"/>
      <c r="K47" s="11"/>
      <c r="L47" s="10"/>
      <c r="M47" s="11"/>
      <c r="N47" s="10"/>
      <c r="O47" s="11"/>
      <c r="P47" s="10"/>
      <c r="Q47" s="11"/>
      <c r="R47" s="10"/>
      <c r="S47" s="11"/>
      <c r="T47" s="10"/>
      <c r="U47" s="11"/>
      <c r="V47" s="10"/>
      <c r="W47" s="11"/>
      <c r="X47" s="10"/>
      <c r="Y47" s="11"/>
      <c r="Z47" s="10"/>
      <c r="AA47" s="6"/>
    </row>
    <row r="48" spans="1:27" ht="12.75" customHeight="1">
      <c r="A48" s="72" t="s">
        <v>41</v>
      </c>
      <c r="B48" s="10"/>
      <c r="C48" s="11"/>
      <c r="D48" s="10"/>
      <c r="E48" s="11"/>
      <c r="F48" s="10"/>
      <c r="G48" s="11"/>
      <c r="H48" s="10"/>
      <c r="I48" s="11"/>
      <c r="J48" s="10"/>
      <c r="K48" s="11"/>
      <c r="L48" s="10"/>
      <c r="M48" s="11"/>
      <c r="N48" s="10"/>
      <c r="O48" s="11"/>
      <c r="P48" s="10"/>
      <c r="Q48" s="11"/>
      <c r="R48" s="10"/>
      <c r="S48" s="11"/>
      <c r="T48" s="10"/>
      <c r="U48" s="11"/>
      <c r="V48" s="10"/>
      <c r="W48" s="11"/>
      <c r="X48" s="10"/>
      <c r="Y48" s="11"/>
      <c r="Z48" s="10"/>
      <c r="AA48" s="6"/>
    </row>
    <row r="49" spans="1:27" ht="12.75" customHeight="1">
      <c r="A49" s="71" t="s">
        <v>44</v>
      </c>
      <c r="B49" s="10"/>
      <c r="C49" s="11"/>
      <c r="D49" s="10"/>
      <c r="E49" s="11"/>
      <c r="F49" s="10"/>
      <c r="G49" s="11"/>
      <c r="H49" s="10"/>
      <c r="I49" s="11"/>
      <c r="J49" s="10"/>
      <c r="K49" s="11"/>
      <c r="L49" s="10"/>
      <c r="M49" s="11"/>
      <c r="N49" s="10"/>
      <c r="O49" s="11"/>
      <c r="P49" s="10"/>
      <c r="Q49" s="11"/>
      <c r="R49" s="10"/>
      <c r="S49" s="11"/>
      <c r="T49" s="10"/>
      <c r="U49" s="11"/>
      <c r="V49" s="10"/>
      <c r="W49" s="11"/>
      <c r="X49" s="10"/>
      <c r="Y49" s="11"/>
      <c r="Z49" s="10"/>
      <c r="AA49" s="6"/>
    </row>
    <row r="50" spans="1:27" ht="12.75" customHeight="1">
      <c r="A50" s="71" t="s">
        <v>62</v>
      </c>
      <c r="B50" s="10"/>
      <c r="C50" s="11"/>
      <c r="D50" s="10"/>
      <c r="E50" s="11"/>
      <c r="F50" s="10"/>
      <c r="G50" s="11"/>
      <c r="H50" s="10"/>
      <c r="I50" s="11"/>
      <c r="J50" s="10"/>
      <c r="K50" s="11"/>
      <c r="L50" s="10"/>
      <c r="M50" s="11"/>
      <c r="N50" s="10"/>
      <c r="O50" s="11"/>
      <c r="P50" s="10"/>
      <c r="Q50" s="11"/>
      <c r="R50" s="10"/>
      <c r="S50" s="11"/>
      <c r="T50" s="10"/>
      <c r="U50" s="11"/>
      <c r="V50" s="10"/>
      <c r="W50" s="11"/>
      <c r="X50" s="10"/>
      <c r="Y50" s="11"/>
      <c r="Z50" s="10"/>
      <c r="AA50" s="6"/>
    </row>
    <row r="51" spans="1:27" ht="12.75" customHeight="1">
      <c r="A51" s="71" t="s">
        <v>247</v>
      </c>
      <c r="B51" s="10"/>
      <c r="C51" s="11"/>
      <c r="D51" s="10"/>
      <c r="E51" s="11"/>
      <c r="F51" s="10"/>
      <c r="G51" s="11"/>
      <c r="H51" s="10"/>
      <c r="I51" s="11"/>
      <c r="J51" s="10"/>
      <c r="K51" s="11"/>
      <c r="L51" s="10"/>
      <c r="M51" s="11"/>
      <c r="N51" s="10"/>
      <c r="O51" s="11"/>
      <c r="P51" s="10"/>
      <c r="Q51" s="11"/>
      <c r="R51" s="10"/>
      <c r="S51" s="11"/>
      <c r="T51" s="10"/>
      <c r="U51" s="11"/>
      <c r="V51" s="10"/>
      <c r="W51" s="11"/>
      <c r="X51" s="10"/>
      <c r="Y51" s="11"/>
      <c r="Z51" s="10"/>
      <c r="AA51" s="6"/>
    </row>
    <row r="52" spans="1:27" ht="12.75" customHeight="1">
      <c r="A52" s="72" t="s">
        <v>34</v>
      </c>
      <c r="B52" s="10"/>
      <c r="C52" s="11"/>
      <c r="D52" s="10"/>
      <c r="E52" s="11"/>
      <c r="F52" s="10"/>
      <c r="G52" s="11"/>
      <c r="H52" s="10"/>
      <c r="I52" s="11"/>
      <c r="J52" s="10"/>
      <c r="K52" s="11"/>
      <c r="L52" s="10"/>
      <c r="M52" s="11"/>
      <c r="N52" s="10"/>
      <c r="O52" s="11"/>
      <c r="P52" s="10"/>
      <c r="Q52" s="11"/>
      <c r="R52" s="10"/>
      <c r="S52" s="11"/>
      <c r="T52" s="10"/>
      <c r="U52" s="11"/>
      <c r="V52" s="10"/>
      <c r="W52" s="11"/>
      <c r="X52" s="10"/>
      <c r="Y52" s="11"/>
      <c r="Z52" s="10"/>
      <c r="AA52" s="6"/>
    </row>
    <row r="53" spans="1:27" ht="12.75" customHeight="1">
      <c r="A53" s="72" t="s">
        <v>35</v>
      </c>
      <c r="B53" s="10"/>
      <c r="C53" s="11"/>
      <c r="D53" s="10"/>
      <c r="E53" s="11"/>
      <c r="F53" s="10"/>
      <c r="G53" s="11"/>
      <c r="H53" s="10"/>
      <c r="I53" s="11"/>
      <c r="J53" s="10"/>
      <c r="K53" s="11"/>
      <c r="L53" s="10"/>
      <c r="M53" s="11"/>
      <c r="N53" s="10"/>
      <c r="O53" s="11"/>
      <c r="P53" s="10"/>
      <c r="Q53" s="11"/>
      <c r="R53" s="10"/>
      <c r="S53" s="11"/>
      <c r="T53" s="10"/>
      <c r="U53" s="11"/>
      <c r="V53" s="10"/>
      <c r="W53" s="11"/>
      <c r="X53" s="10"/>
      <c r="Y53" s="11"/>
      <c r="Z53" s="10"/>
      <c r="AA53" s="6"/>
    </row>
    <row r="54" spans="1:27" ht="12.75" customHeight="1">
      <c r="A54" s="71" t="s">
        <v>37</v>
      </c>
      <c r="B54" s="10"/>
      <c r="C54" s="11"/>
      <c r="D54" s="10"/>
      <c r="E54" s="11"/>
      <c r="F54" s="10"/>
      <c r="G54" s="11"/>
      <c r="H54" s="10"/>
      <c r="I54" s="11"/>
      <c r="J54" s="10"/>
      <c r="K54" s="11"/>
      <c r="L54" s="10"/>
      <c r="M54" s="11"/>
      <c r="N54" s="10"/>
      <c r="O54" s="11"/>
      <c r="P54" s="10"/>
      <c r="Q54" s="11"/>
      <c r="R54" s="10"/>
      <c r="S54" s="11"/>
      <c r="T54" s="10"/>
      <c r="U54" s="11"/>
      <c r="V54" s="10"/>
      <c r="W54" s="11"/>
      <c r="X54" s="10"/>
      <c r="Y54" s="11"/>
      <c r="Z54" s="10"/>
      <c r="AA54" s="6"/>
    </row>
    <row r="55" spans="1:27" ht="12.75" customHeight="1">
      <c r="A55" s="25" t="s">
        <v>24</v>
      </c>
      <c r="B55" s="10"/>
      <c r="C55" s="11"/>
      <c r="D55" s="10"/>
      <c r="E55" s="11"/>
      <c r="F55" s="10"/>
      <c r="G55" s="11"/>
      <c r="H55" s="10"/>
      <c r="I55" s="11"/>
      <c r="J55" s="10"/>
      <c r="K55" s="11"/>
      <c r="L55" s="10"/>
      <c r="M55" s="11"/>
      <c r="N55" s="10"/>
      <c r="O55" s="11"/>
      <c r="P55" s="10"/>
      <c r="Q55" s="11"/>
      <c r="R55" s="10"/>
      <c r="S55" s="11"/>
      <c r="T55" s="10"/>
      <c r="U55" s="11"/>
      <c r="V55" s="10"/>
      <c r="W55" s="11"/>
      <c r="X55" s="10"/>
      <c r="Y55" s="11"/>
      <c r="Z55" s="10"/>
      <c r="AA55" s="6"/>
    </row>
    <row r="56" spans="1:27" ht="12.75" customHeight="1">
      <c r="A56" s="25" t="s">
        <v>364</v>
      </c>
      <c r="B56" s="10"/>
      <c r="C56" s="11"/>
      <c r="D56" s="10"/>
      <c r="E56" s="11"/>
      <c r="F56" s="10"/>
      <c r="G56" s="11"/>
      <c r="H56" s="10"/>
      <c r="I56" s="11"/>
      <c r="J56" s="10"/>
      <c r="K56" s="11"/>
      <c r="L56" s="10"/>
      <c r="M56" s="11"/>
      <c r="N56" s="10"/>
      <c r="O56" s="11"/>
      <c r="P56" s="10"/>
      <c r="Q56" s="11"/>
      <c r="R56" s="10"/>
      <c r="S56" s="11"/>
      <c r="T56" s="10"/>
      <c r="U56" s="11"/>
      <c r="V56" s="10"/>
      <c r="W56" s="11"/>
      <c r="X56" s="10"/>
      <c r="Y56" s="11"/>
      <c r="Z56" s="10"/>
      <c r="AA56" s="6"/>
    </row>
    <row r="57" spans="1:27" ht="12.75" customHeight="1">
      <c r="A57" s="12" t="s">
        <v>30</v>
      </c>
      <c r="B57" s="10"/>
      <c r="C57" s="11"/>
      <c r="D57" s="10"/>
      <c r="E57" s="11"/>
      <c r="F57" s="10"/>
      <c r="G57" s="11"/>
      <c r="H57" s="10"/>
      <c r="I57" s="11"/>
      <c r="J57" s="10"/>
      <c r="K57" s="11"/>
      <c r="L57" s="10"/>
      <c r="M57" s="11"/>
      <c r="N57" s="10"/>
      <c r="O57" s="11"/>
      <c r="P57" s="10"/>
      <c r="Q57" s="11"/>
      <c r="R57" s="10"/>
      <c r="S57" s="11"/>
      <c r="T57" s="10"/>
      <c r="U57" s="11"/>
      <c r="V57" s="10"/>
      <c r="W57" s="11"/>
      <c r="X57" s="10">
        <v>1</v>
      </c>
      <c r="Y57" s="11"/>
      <c r="Z57" s="10">
        <v>2</v>
      </c>
      <c r="AA57" s="6"/>
    </row>
    <row r="58" spans="1:27" ht="12.75" customHeight="1">
      <c r="A58" s="25" t="s">
        <v>43</v>
      </c>
      <c r="B58" s="10"/>
      <c r="C58" s="11"/>
      <c r="D58" s="10"/>
      <c r="E58" s="11"/>
      <c r="F58" s="10"/>
      <c r="G58" s="11"/>
      <c r="H58" s="10"/>
      <c r="I58" s="11"/>
      <c r="J58" s="10"/>
      <c r="K58" s="11"/>
      <c r="L58" s="10"/>
      <c r="M58" s="11"/>
      <c r="N58" s="10"/>
      <c r="O58" s="11"/>
      <c r="P58" s="10"/>
      <c r="Q58" s="11"/>
      <c r="R58" s="10"/>
      <c r="S58" s="11"/>
      <c r="T58" s="10"/>
      <c r="U58" s="11"/>
      <c r="V58" s="10"/>
      <c r="W58" s="11"/>
      <c r="X58" s="10"/>
      <c r="Y58" s="11"/>
      <c r="Z58" s="10"/>
      <c r="AA58" s="6"/>
    </row>
    <row r="59" spans="1:27" ht="12.75" customHeight="1">
      <c r="A59" s="12" t="s">
        <v>72</v>
      </c>
      <c r="B59" s="10"/>
      <c r="C59" s="11"/>
      <c r="D59" s="10"/>
      <c r="E59" s="11"/>
      <c r="F59" s="10"/>
      <c r="G59" s="11"/>
      <c r="H59" s="10"/>
      <c r="I59" s="11"/>
      <c r="J59" s="10"/>
      <c r="K59" s="11"/>
      <c r="L59" s="10"/>
      <c r="M59" s="11"/>
      <c r="N59" s="10"/>
      <c r="O59" s="11"/>
      <c r="P59" s="10"/>
      <c r="Q59" s="11"/>
      <c r="R59" s="10"/>
      <c r="S59" s="11"/>
      <c r="T59" s="10"/>
      <c r="U59" s="11"/>
      <c r="V59" s="10"/>
      <c r="W59" s="11"/>
      <c r="X59" s="10"/>
      <c r="Y59" s="11"/>
      <c r="Z59" s="10"/>
      <c r="AA59" s="6"/>
    </row>
    <row r="60" spans="1:27" ht="12.75" customHeight="1">
      <c r="A60" s="71" t="s">
        <v>68</v>
      </c>
      <c r="B60" s="10"/>
      <c r="C60" s="11"/>
      <c r="D60" s="10"/>
      <c r="E60" s="11"/>
      <c r="F60" s="10"/>
      <c r="G60" s="11"/>
      <c r="H60" s="10"/>
      <c r="I60" s="11"/>
      <c r="J60" s="10"/>
      <c r="K60" s="11"/>
      <c r="L60" s="10"/>
      <c r="M60" s="11"/>
      <c r="N60" s="10"/>
      <c r="O60" s="11"/>
      <c r="P60" s="10"/>
      <c r="Q60" s="11"/>
      <c r="R60" s="10"/>
      <c r="S60" s="11"/>
      <c r="T60" s="10"/>
      <c r="U60" s="11"/>
      <c r="V60" s="10"/>
      <c r="W60" s="11"/>
      <c r="X60" s="10"/>
      <c r="Y60" s="11"/>
      <c r="Z60" s="10"/>
      <c r="AA60" s="6"/>
    </row>
    <row r="61" spans="1:27" ht="12.75" customHeight="1">
      <c r="A61" s="71" t="s">
        <v>82</v>
      </c>
      <c r="B61" s="10"/>
      <c r="C61" s="11"/>
      <c r="D61" s="10"/>
      <c r="E61" s="11"/>
      <c r="F61" s="10"/>
      <c r="G61" s="11"/>
      <c r="H61" s="10"/>
      <c r="I61" s="11"/>
      <c r="J61" s="10"/>
      <c r="K61" s="11"/>
      <c r="L61" s="10"/>
      <c r="M61" s="11"/>
      <c r="N61" s="10"/>
      <c r="O61" s="11"/>
      <c r="P61" s="10"/>
      <c r="Q61" s="11"/>
      <c r="R61" s="10"/>
      <c r="S61" s="11"/>
      <c r="T61" s="10"/>
      <c r="U61" s="11"/>
      <c r="V61" s="10"/>
      <c r="W61" s="11"/>
      <c r="X61" s="10"/>
      <c r="Y61" s="11"/>
      <c r="Z61" s="10"/>
      <c r="AA61" s="6"/>
    </row>
    <row r="62" spans="1:27" ht="12.75" customHeight="1">
      <c r="A62" s="25" t="s">
        <v>275</v>
      </c>
      <c r="B62" s="10"/>
      <c r="C62" s="11"/>
      <c r="D62" s="10"/>
      <c r="E62" s="11"/>
      <c r="F62" s="10"/>
      <c r="G62" s="11"/>
      <c r="H62" s="10"/>
      <c r="I62" s="11"/>
      <c r="J62" s="10"/>
      <c r="K62" s="11"/>
      <c r="L62" s="10"/>
      <c r="M62" s="11"/>
      <c r="N62" s="10"/>
      <c r="O62" s="11"/>
      <c r="P62" s="10"/>
      <c r="Q62" s="11"/>
      <c r="R62" s="10"/>
      <c r="S62" s="11"/>
      <c r="T62" s="10"/>
      <c r="U62" s="11"/>
      <c r="V62" s="10"/>
      <c r="W62" s="11"/>
      <c r="X62" s="10"/>
      <c r="Y62" s="11"/>
      <c r="Z62" s="10"/>
      <c r="AA62" s="6"/>
    </row>
    <row r="63" spans="1:27" ht="12.75" customHeight="1">
      <c r="A63" s="25" t="s">
        <v>265</v>
      </c>
      <c r="B63" s="10"/>
      <c r="C63" s="11"/>
      <c r="D63" s="10"/>
      <c r="E63" s="11"/>
      <c r="F63" s="10"/>
      <c r="G63" s="11"/>
      <c r="H63" s="10"/>
      <c r="I63" s="11"/>
      <c r="J63" s="10"/>
      <c r="K63" s="11"/>
      <c r="L63" s="10"/>
      <c r="M63" s="11"/>
      <c r="N63" s="10"/>
      <c r="O63" s="11"/>
      <c r="P63" s="10"/>
      <c r="Q63" s="11"/>
      <c r="R63" s="10"/>
      <c r="S63" s="11"/>
      <c r="T63" s="10"/>
      <c r="U63" s="11"/>
      <c r="V63" s="10"/>
      <c r="W63" s="11"/>
      <c r="X63" s="10"/>
      <c r="Y63" s="11"/>
      <c r="Z63" s="10"/>
      <c r="AA63" s="6"/>
    </row>
    <row r="64" spans="1:27" ht="12.75" customHeight="1">
      <c r="A64" s="12" t="s">
        <v>297</v>
      </c>
      <c r="B64" s="10"/>
      <c r="C64" s="11"/>
      <c r="D64" s="10"/>
      <c r="E64" s="11"/>
      <c r="F64" s="10"/>
      <c r="G64" s="11"/>
      <c r="H64" s="10"/>
      <c r="I64" s="11"/>
      <c r="J64" s="10"/>
      <c r="K64" s="11"/>
      <c r="L64" s="10"/>
      <c r="M64" s="11"/>
      <c r="N64" s="10"/>
      <c r="O64" s="11"/>
      <c r="P64" s="10"/>
      <c r="Q64" s="11"/>
      <c r="R64" s="10"/>
      <c r="S64" s="11"/>
      <c r="T64" s="10"/>
      <c r="U64" s="11"/>
      <c r="V64" s="10"/>
      <c r="W64" s="11"/>
      <c r="X64" s="10"/>
      <c r="Y64" s="11"/>
      <c r="Z64" s="10"/>
      <c r="AA64" s="6"/>
    </row>
    <row r="65" spans="1:27" ht="12.75" customHeight="1">
      <c r="A65" s="25" t="s">
        <v>38</v>
      </c>
      <c r="B65" s="10"/>
      <c r="C65" s="11"/>
      <c r="D65" s="10"/>
      <c r="E65" s="11"/>
      <c r="F65" s="10"/>
      <c r="G65" s="11"/>
      <c r="H65" s="10"/>
      <c r="I65" s="11"/>
      <c r="J65" s="10"/>
      <c r="K65" s="11"/>
      <c r="L65" s="10"/>
      <c r="M65" s="11"/>
      <c r="N65" s="10"/>
      <c r="O65" s="11"/>
      <c r="P65" s="10"/>
      <c r="Q65" s="11"/>
      <c r="R65" s="10"/>
      <c r="S65" s="11"/>
      <c r="T65" s="10"/>
      <c r="U65" s="11"/>
      <c r="V65" s="10"/>
      <c r="W65" s="11"/>
      <c r="X65" s="10"/>
      <c r="Y65" s="11"/>
      <c r="Z65" s="10"/>
      <c r="AA65" s="6"/>
    </row>
    <row r="66" spans="1:27" ht="12.75" customHeight="1">
      <c r="A66" s="25" t="s">
        <v>60</v>
      </c>
      <c r="B66" s="10"/>
      <c r="C66" s="11"/>
      <c r="D66" s="10"/>
      <c r="E66" s="11"/>
      <c r="F66" s="10"/>
      <c r="G66" s="11"/>
      <c r="H66" s="10"/>
      <c r="I66" s="11"/>
      <c r="J66" s="10"/>
      <c r="K66" s="11"/>
      <c r="L66" s="10"/>
      <c r="M66" s="11"/>
      <c r="N66" s="10"/>
      <c r="O66" s="11"/>
      <c r="P66" s="10"/>
      <c r="Q66" s="11"/>
      <c r="R66" s="10"/>
      <c r="S66" s="11"/>
      <c r="T66" s="10"/>
      <c r="U66" s="11"/>
      <c r="V66" s="10"/>
      <c r="W66" s="11"/>
      <c r="X66" s="10"/>
      <c r="Y66" s="11"/>
      <c r="Z66" s="10"/>
      <c r="AA66" s="6"/>
    </row>
    <row r="67" spans="1:27" ht="12.75" customHeight="1">
      <c r="A67" s="25" t="s">
        <v>73</v>
      </c>
      <c r="B67" s="10"/>
      <c r="C67" s="11"/>
      <c r="D67" s="10"/>
      <c r="E67" s="11"/>
      <c r="F67" s="10"/>
      <c r="G67" s="11"/>
      <c r="H67" s="10"/>
      <c r="I67" s="11"/>
      <c r="J67" s="10"/>
      <c r="K67" s="11"/>
      <c r="L67" s="10"/>
      <c r="M67" s="11"/>
      <c r="N67" s="10"/>
      <c r="O67" s="11"/>
      <c r="P67" s="10"/>
      <c r="Q67" s="11"/>
      <c r="R67" s="10"/>
      <c r="S67" s="11"/>
      <c r="T67" s="10"/>
      <c r="U67" s="11"/>
      <c r="V67" s="10"/>
      <c r="W67" s="11"/>
      <c r="X67" s="10"/>
      <c r="Y67" s="11"/>
      <c r="Z67" s="10"/>
      <c r="AA67" s="6"/>
    </row>
    <row r="68" spans="1:27" ht="12.75" customHeight="1">
      <c r="A68" s="25" t="s">
        <v>64</v>
      </c>
      <c r="B68" s="10"/>
      <c r="C68" s="11"/>
      <c r="D68" s="10"/>
      <c r="E68" s="11"/>
      <c r="F68" s="10"/>
      <c r="G68" s="11"/>
      <c r="H68" s="10"/>
      <c r="I68" s="11"/>
      <c r="J68" s="10"/>
      <c r="K68" s="11"/>
      <c r="L68" s="10"/>
      <c r="M68" s="11"/>
      <c r="N68" s="10"/>
      <c r="O68" s="11"/>
      <c r="P68" s="10"/>
      <c r="Q68" s="11"/>
      <c r="R68" s="10"/>
      <c r="S68" s="11"/>
      <c r="T68" s="10"/>
      <c r="U68" s="11"/>
      <c r="V68" s="10"/>
      <c r="W68" s="11"/>
      <c r="X68" s="10"/>
      <c r="Y68" s="11"/>
      <c r="Z68" s="10"/>
      <c r="AA68" s="6"/>
    </row>
    <row r="69" spans="1:27" ht="12.75" customHeight="1">
      <c r="A69" s="25" t="s">
        <v>61</v>
      </c>
      <c r="B69" s="10"/>
      <c r="C69" s="11"/>
      <c r="D69" s="10"/>
      <c r="E69" s="11"/>
      <c r="F69" s="10"/>
      <c r="G69" s="11"/>
      <c r="H69" s="10"/>
      <c r="I69" s="11"/>
      <c r="J69" s="10"/>
      <c r="K69" s="11"/>
      <c r="L69" s="10"/>
      <c r="M69" s="11"/>
      <c r="N69" s="10"/>
      <c r="O69" s="11"/>
      <c r="P69" s="10"/>
      <c r="Q69" s="11"/>
      <c r="R69" s="10"/>
      <c r="S69" s="11"/>
      <c r="T69" s="10"/>
      <c r="U69" s="11"/>
      <c r="V69" s="10"/>
      <c r="W69" s="11"/>
      <c r="X69" s="10"/>
      <c r="Y69" s="11"/>
      <c r="Z69" s="10"/>
      <c r="AA69" s="6"/>
    </row>
    <row r="70" spans="1:27" ht="12.75" customHeight="1">
      <c r="A70" s="72" t="s">
        <v>13</v>
      </c>
      <c r="B70" s="10"/>
      <c r="C70" s="11"/>
      <c r="D70" s="10"/>
      <c r="E70" s="11"/>
      <c r="F70" s="10"/>
      <c r="G70" s="11"/>
      <c r="H70" s="10"/>
      <c r="I70" s="11"/>
      <c r="J70" s="10"/>
      <c r="K70" s="11"/>
      <c r="L70" s="10"/>
      <c r="M70" s="11"/>
      <c r="N70" s="10"/>
      <c r="O70" s="11"/>
      <c r="P70" s="10"/>
      <c r="Q70" s="11"/>
      <c r="R70" s="10"/>
      <c r="S70" s="11"/>
      <c r="T70" s="10"/>
      <c r="U70" s="11"/>
      <c r="V70" s="10"/>
      <c r="W70" s="11"/>
      <c r="X70" s="10"/>
      <c r="Y70" s="11"/>
      <c r="Z70" s="10"/>
      <c r="AA70" s="6"/>
    </row>
    <row r="71" spans="1:27" ht="12.75" customHeight="1">
      <c r="A71" s="72" t="s">
        <v>55</v>
      </c>
      <c r="B71" s="10"/>
      <c r="C71" s="11"/>
      <c r="D71" s="10"/>
      <c r="E71" s="11"/>
      <c r="F71" s="10"/>
      <c r="G71" s="11"/>
      <c r="H71" s="10"/>
      <c r="I71" s="11"/>
      <c r="J71" s="10"/>
      <c r="K71" s="11"/>
      <c r="L71" s="10"/>
      <c r="M71" s="11"/>
      <c r="N71" s="10"/>
      <c r="O71" s="11"/>
      <c r="P71" s="10"/>
      <c r="Q71" s="11"/>
      <c r="R71" s="10"/>
      <c r="S71" s="11"/>
      <c r="T71" s="10"/>
      <c r="U71" s="11"/>
      <c r="V71" s="10"/>
      <c r="W71" s="11"/>
      <c r="X71" s="10"/>
      <c r="Y71" s="11"/>
      <c r="Z71" s="10"/>
      <c r="AA71" s="6"/>
    </row>
    <row r="72" spans="1:27" ht="12.75" customHeight="1">
      <c r="A72" s="71" t="s">
        <v>42</v>
      </c>
      <c r="B72" s="10"/>
      <c r="C72" s="11"/>
      <c r="D72" s="10"/>
      <c r="E72" s="11"/>
      <c r="F72" s="10"/>
      <c r="G72" s="11"/>
      <c r="H72" s="10"/>
      <c r="I72" s="11"/>
      <c r="J72" s="10"/>
      <c r="K72" s="11"/>
      <c r="L72" s="10"/>
      <c r="M72" s="11"/>
      <c r="N72" s="10"/>
      <c r="O72" s="11"/>
      <c r="P72" s="10"/>
      <c r="Q72" s="11"/>
      <c r="R72" s="10"/>
      <c r="S72" s="11"/>
      <c r="T72" s="10"/>
      <c r="U72" s="11"/>
      <c r="V72" s="10"/>
      <c r="W72" s="11"/>
      <c r="X72" s="10"/>
      <c r="Y72" s="11"/>
      <c r="Z72" s="10"/>
      <c r="AA72" s="6"/>
    </row>
    <row r="73" spans="1:27" ht="12.75" customHeight="1">
      <c r="A73" s="71" t="s">
        <v>57</v>
      </c>
      <c r="B73" s="10"/>
      <c r="C73" s="11"/>
      <c r="D73" s="10"/>
      <c r="E73" s="11"/>
      <c r="F73" s="10"/>
      <c r="G73" s="11"/>
      <c r="H73" s="10"/>
      <c r="I73" s="11"/>
      <c r="J73" s="10"/>
      <c r="K73" s="11"/>
      <c r="L73" s="10"/>
      <c r="M73" s="11"/>
      <c r="N73" s="10"/>
      <c r="O73" s="11"/>
      <c r="P73" s="10"/>
      <c r="Q73" s="11"/>
      <c r="R73" s="10"/>
      <c r="S73" s="11"/>
      <c r="T73" s="10"/>
      <c r="U73" s="11"/>
      <c r="V73" s="10"/>
      <c r="W73" s="11"/>
      <c r="X73" s="10"/>
      <c r="Y73" s="11"/>
      <c r="Z73" s="10"/>
      <c r="AA73" s="6"/>
    </row>
    <row r="74" spans="1:27" ht="12.75" customHeight="1">
      <c r="A74" s="72" t="s">
        <v>14</v>
      </c>
      <c r="B74" s="10"/>
      <c r="C74" s="11"/>
      <c r="D74" s="10"/>
      <c r="E74" s="11"/>
      <c r="F74" s="10"/>
      <c r="G74" s="11"/>
      <c r="H74" s="10"/>
      <c r="I74" s="11"/>
      <c r="J74" s="10"/>
      <c r="K74" s="11"/>
      <c r="L74" s="10"/>
      <c r="M74" s="11"/>
      <c r="N74" s="10"/>
      <c r="O74" s="11"/>
      <c r="P74" s="10"/>
      <c r="Q74" s="11"/>
      <c r="R74" s="10"/>
      <c r="S74" s="11"/>
      <c r="T74" s="10"/>
      <c r="U74" s="11"/>
      <c r="V74" s="10"/>
      <c r="W74" s="11"/>
      <c r="X74" s="10"/>
      <c r="Y74" s="11"/>
      <c r="Z74" s="10"/>
      <c r="AA74" s="6"/>
    </row>
    <row r="75" spans="1:27" ht="12.75" customHeight="1">
      <c r="A75" s="71" t="s">
        <v>366</v>
      </c>
      <c r="B75" s="10"/>
      <c r="C75" s="11"/>
      <c r="D75" s="10"/>
      <c r="E75" s="11"/>
      <c r="F75" s="10"/>
      <c r="G75" s="11"/>
      <c r="H75" s="10"/>
      <c r="I75" s="11"/>
      <c r="J75" s="10"/>
      <c r="K75" s="11"/>
      <c r="L75" s="10"/>
      <c r="M75" s="11"/>
      <c r="N75" s="10"/>
      <c r="O75" s="11"/>
      <c r="P75" s="10"/>
      <c r="Q75" s="11"/>
      <c r="R75" s="10"/>
      <c r="S75" s="11"/>
      <c r="T75" s="10"/>
      <c r="U75" s="11"/>
      <c r="V75" s="10"/>
      <c r="W75" s="11"/>
      <c r="X75" s="10"/>
      <c r="Y75" s="11"/>
      <c r="Z75" s="10"/>
      <c r="AA75" s="6"/>
    </row>
    <row r="76" spans="1:27" ht="12.75" customHeight="1">
      <c r="A76" s="72" t="s">
        <v>15</v>
      </c>
      <c r="B76" s="10"/>
      <c r="C76" s="11"/>
      <c r="D76" s="10"/>
      <c r="E76" s="11"/>
      <c r="F76" s="10"/>
      <c r="G76" s="11"/>
      <c r="H76" s="10"/>
      <c r="I76" s="11"/>
      <c r="J76" s="10"/>
      <c r="K76" s="11"/>
      <c r="L76" s="10"/>
      <c r="M76" s="11"/>
      <c r="N76" s="10"/>
      <c r="O76" s="11"/>
      <c r="P76" s="10"/>
      <c r="Q76" s="11"/>
      <c r="R76" s="10"/>
      <c r="S76" s="11"/>
      <c r="T76" s="10"/>
      <c r="U76" s="11"/>
      <c r="V76" s="10"/>
      <c r="W76" s="11"/>
      <c r="X76" s="10"/>
      <c r="Y76" s="11"/>
      <c r="Z76" s="10"/>
      <c r="AA76" s="6"/>
    </row>
    <row r="77" spans="1:27" ht="12.75" customHeight="1">
      <c r="A77" s="72" t="s">
        <v>16</v>
      </c>
      <c r="B77" s="10"/>
      <c r="C77" s="11"/>
      <c r="D77" s="10"/>
      <c r="E77" s="11"/>
      <c r="F77" s="10"/>
      <c r="G77" s="11"/>
      <c r="H77" s="10"/>
      <c r="I77" s="11"/>
      <c r="J77" s="10"/>
      <c r="K77" s="11"/>
      <c r="L77" s="10"/>
      <c r="M77" s="11"/>
      <c r="N77" s="10"/>
      <c r="O77" s="11"/>
      <c r="P77" s="10"/>
      <c r="Q77" s="11"/>
      <c r="R77" s="10"/>
      <c r="S77" s="11"/>
      <c r="T77" s="10"/>
      <c r="U77" s="11"/>
      <c r="V77" s="10"/>
      <c r="W77" s="11"/>
      <c r="X77" s="10"/>
      <c r="Y77" s="11"/>
      <c r="Z77" s="10"/>
      <c r="AA77" s="6"/>
    </row>
    <row r="78" spans="1:27" ht="12.75" customHeight="1">
      <c r="A78" s="71" t="s">
        <v>36</v>
      </c>
      <c r="B78" s="10"/>
      <c r="C78" s="11"/>
      <c r="D78" s="10"/>
      <c r="E78" s="11"/>
      <c r="F78" s="10"/>
      <c r="G78" s="11"/>
      <c r="H78" s="10"/>
      <c r="I78" s="11"/>
      <c r="J78" s="10"/>
      <c r="K78" s="11"/>
      <c r="L78" s="10"/>
      <c r="M78" s="11"/>
      <c r="N78" s="10"/>
      <c r="O78" s="11"/>
      <c r="P78" s="10"/>
      <c r="Q78" s="11"/>
      <c r="R78" s="10"/>
      <c r="S78" s="11"/>
      <c r="T78" s="10"/>
      <c r="U78" s="11"/>
      <c r="V78" s="10"/>
      <c r="W78" s="11"/>
      <c r="X78" s="10"/>
      <c r="Y78" s="11"/>
      <c r="Z78" s="10"/>
      <c r="AA78" s="6"/>
    </row>
    <row r="79" spans="1:27" ht="12.75" customHeight="1">
      <c r="A79" s="72" t="s">
        <v>81</v>
      </c>
      <c r="B79" s="10"/>
      <c r="C79" s="11"/>
      <c r="D79" s="10"/>
      <c r="E79" s="11"/>
      <c r="F79" s="10"/>
      <c r="G79" s="11"/>
      <c r="H79" s="10"/>
      <c r="I79" s="11"/>
      <c r="J79" s="10"/>
      <c r="K79" s="11"/>
      <c r="L79" s="10"/>
      <c r="M79" s="11"/>
      <c r="N79" s="10"/>
      <c r="O79" s="11"/>
      <c r="P79" s="10"/>
      <c r="Q79" s="11"/>
      <c r="R79" s="10"/>
      <c r="S79" s="11"/>
      <c r="T79" s="10"/>
      <c r="U79" s="11"/>
      <c r="V79" s="10"/>
      <c r="W79" s="11"/>
      <c r="X79" s="10"/>
      <c r="Y79" s="11"/>
      <c r="Z79" s="10"/>
      <c r="AA79" s="6"/>
    </row>
    <row r="80" spans="1:27" ht="12.75" customHeight="1">
      <c r="A80" s="72" t="s">
        <v>74</v>
      </c>
      <c r="B80" s="10"/>
      <c r="C80" s="11"/>
      <c r="D80" s="10"/>
      <c r="E80" s="11"/>
      <c r="F80" s="10"/>
      <c r="G80" s="11"/>
      <c r="H80" s="10"/>
      <c r="I80" s="11"/>
      <c r="J80" s="10"/>
      <c r="K80" s="11"/>
      <c r="L80" s="10"/>
      <c r="M80" s="11"/>
      <c r="N80" s="10"/>
      <c r="O80" s="11"/>
      <c r="P80" s="10"/>
      <c r="Q80" s="11"/>
      <c r="R80" s="10"/>
      <c r="S80" s="11"/>
      <c r="T80" s="10"/>
      <c r="U80" s="11"/>
      <c r="V80" s="10"/>
      <c r="W80" s="11"/>
      <c r="X80" s="10"/>
      <c r="Y80" s="11"/>
      <c r="Z80" s="10"/>
      <c r="AA80" s="6"/>
    </row>
    <row r="81" spans="1:27" ht="12.75" customHeight="1">
      <c r="A81" s="72" t="s">
        <v>56</v>
      </c>
      <c r="B81" s="10"/>
      <c r="C81" s="11"/>
      <c r="D81" s="10"/>
      <c r="E81" s="11"/>
      <c r="F81" s="10"/>
      <c r="G81" s="11"/>
      <c r="H81" s="10"/>
      <c r="I81" s="11"/>
      <c r="J81" s="10"/>
      <c r="K81" s="11"/>
      <c r="L81" s="10"/>
      <c r="M81" s="11"/>
      <c r="N81" s="10"/>
      <c r="O81" s="11"/>
      <c r="P81" s="10"/>
      <c r="Q81" s="11"/>
      <c r="R81" s="10"/>
      <c r="S81" s="11"/>
      <c r="T81" s="10"/>
      <c r="U81" s="11"/>
      <c r="V81" s="10"/>
      <c r="W81" s="11"/>
      <c r="X81" s="10"/>
      <c r="Y81" s="11"/>
      <c r="Z81" s="10"/>
      <c r="AA81" s="6"/>
    </row>
    <row r="82" spans="1:27" ht="12.75" customHeight="1">
      <c r="A82" s="72" t="s">
        <v>367</v>
      </c>
      <c r="B82" s="10"/>
      <c r="C82" s="11"/>
      <c r="D82" s="10"/>
      <c r="E82" s="11"/>
      <c r="F82" s="10"/>
      <c r="G82" s="11"/>
      <c r="H82" s="10"/>
      <c r="I82" s="11"/>
      <c r="J82" s="10"/>
      <c r="K82" s="11"/>
      <c r="L82" s="10"/>
      <c r="M82" s="11"/>
      <c r="N82" s="10"/>
      <c r="O82" s="11"/>
      <c r="P82" s="10"/>
      <c r="Q82" s="11"/>
      <c r="R82" s="10"/>
      <c r="S82" s="11"/>
      <c r="T82" s="10"/>
      <c r="U82" s="11"/>
      <c r="V82" s="10"/>
      <c r="W82" s="11"/>
      <c r="X82" s="10"/>
      <c r="Y82" s="11"/>
      <c r="Z82" s="10"/>
      <c r="AA82" s="6"/>
    </row>
    <row r="83" spans="1:27" ht="12.75" customHeight="1">
      <c r="A83" s="72" t="s">
        <v>18</v>
      </c>
      <c r="B83" s="10"/>
      <c r="C83" s="11"/>
      <c r="D83" s="10"/>
      <c r="E83" s="11"/>
      <c r="F83" s="10"/>
      <c r="G83" s="11"/>
      <c r="H83" s="10"/>
      <c r="I83" s="11"/>
      <c r="J83" s="10"/>
      <c r="K83" s="11"/>
      <c r="L83" s="10"/>
      <c r="M83" s="11"/>
      <c r="N83" s="10"/>
      <c r="O83" s="11"/>
      <c r="P83" s="10"/>
      <c r="Q83" s="11"/>
      <c r="R83" s="10"/>
      <c r="S83" s="11"/>
      <c r="T83" s="10"/>
      <c r="U83" s="11"/>
      <c r="V83" s="10"/>
      <c r="W83" s="11"/>
      <c r="X83" s="10"/>
      <c r="Y83" s="11"/>
      <c r="Z83" s="10"/>
      <c r="AA83" s="6"/>
    </row>
    <row r="84" spans="1:27" ht="12.75" customHeight="1">
      <c r="A84" s="71" t="s">
        <v>129</v>
      </c>
      <c r="B84" s="10">
        <v>60</v>
      </c>
      <c r="C84" s="11"/>
      <c r="D84" s="10"/>
      <c r="E84" s="11"/>
      <c r="F84" s="10">
        <v>5</v>
      </c>
      <c r="G84" s="11"/>
      <c r="H84" s="10"/>
      <c r="I84" s="11"/>
      <c r="J84" s="10"/>
      <c r="K84" s="11"/>
      <c r="L84" s="10"/>
      <c r="M84" s="11"/>
      <c r="N84" s="10"/>
      <c r="O84" s="11"/>
      <c r="P84" s="10"/>
      <c r="Q84" s="11"/>
      <c r="R84" s="10"/>
      <c r="S84" s="11">
        <v>4</v>
      </c>
      <c r="T84" s="10">
        <v>1</v>
      </c>
      <c r="U84" s="11">
        <v>4</v>
      </c>
      <c r="V84" s="10">
        <v>1</v>
      </c>
      <c r="W84" s="11">
        <v>4</v>
      </c>
      <c r="X84" s="10">
        <v>10</v>
      </c>
      <c r="Y84" s="11"/>
      <c r="Z84" s="10">
        <v>15</v>
      </c>
      <c r="AA84" s="6"/>
    </row>
    <row r="85" spans="1:27" ht="12.75" customHeight="1">
      <c r="A85" s="72" t="s">
        <v>19</v>
      </c>
      <c r="B85" s="10"/>
      <c r="C85" s="11"/>
      <c r="D85" s="10"/>
      <c r="E85" s="11"/>
      <c r="F85" s="10"/>
      <c r="G85" s="11">
        <v>1</v>
      </c>
      <c r="H85" s="10">
        <v>2</v>
      </c>
      <c r="I85" s="11">
        <v>8</v>
      </c>
      <c r="J85" s="10">
        <v>3</v>
      </c>
      <c r="K85" s="11"/>
      <c r="L85" s="10"/>
      <c r="M85" s="11">
        <v>3</v>
      </c>
      <c r="N85" s="10"/>
      <c r="O85" s="11"/>
      <c r="P85" s="10"/>
      <c r="Q85" s="11">
        <v>1</v>
      </c>
      <c r="R85" s="10"/>
      <c r="S85" s="11"/>
      <c r="T85" s="10"/>
      <c r="U85" s="11"/>
      <c r="V85" s="10"/>
      <c r="W85" s="11"/>
      <c r="X85" s="10"/>
      <c r="Y85" s="11"/>
      <c r="Z85" s="10"/>
      <c r="AA85" s="6"/>
    </row>
    <row r="86" spans="1:27" ht="12.75" customHeight="1">
      <c r="A86" s="72" t="s">
        <v>20</v>
      </c>
      <c r="B86" s="10"/>
      <c r="C86" s="11"/>
      <c r="D86" s="10"/>
      <c r="E86" s="11"/>
      <c r="F86" s="10"/>
      <c r="G86" s="11"/>
      <c r="H86" s="10"/>
      <c r="I86" s="11"/>
      <c r="J86" s="10"/>
      <c r="K86" s="11"/>
      <c r="L86" s="10"/>
      <c r="M86" s="11"/>
      <c r="N86" s="10"/>
      <c r="O86" s="11"/>
      <c r="P86" s="10"/>
      <c r="Q86" s="11"/>
      <c r="R86" s="10"/>
      <c r="S86" s="11"/>
      <c r="T86" s="10"/>
      <c r="U86" s="11"/>
      <c r="V86" s="10"/>
      <c r="W86" s="11"/>
      <c r="X86" s="10"/>
      <c r="Y86" s="11"/>
      <c r="Z86" s="10"/>
      <c r="AA86" s="6"/>
    </row>
    <row r="87" spans="1:27" ht="12.75" customHeight="1">
      <c r="A87" s="72" t="s">
        <v>21</v>
      </c>
      <c r="B87" s="10"/>
      <c r="C87" s="11"/>
      <c r="D87" s="10"/>
      <c r="E87" s="11"/>
      <c r="F87" s="10"/>
      <c r="G87" s="11"/>
      <c r="H87" s="10"/>
      <c r="I87" s="11"/>
      <c r="J87" s="10"/>
      <c r="K87" s="11"/>
      <c r="L87" s="10"/>
      <c r="M87" s="11"/>
      <c r="N87" s="10"/>
      <c r="O87" s="11"/>
      <c r="P87" s="10"/>
      <c r="Q87" s="11"/>
      <c r="R87" s="10"/>
      <c r="S87" s="11"/>
      <c r="T87" s="10"/>
      <c r="U87" s="11"/>
      <c r="V87" s="10"/>
      <c r="W87" s="11"/>
      <c r="X87" s="10"/>
      <c r="Y87" s="11"/>
      <c r="Z87" s="10"/>
      <c r="AA87" s="6"/>
    </row>
    <row r="88" spans="1:27" ht="12.75" customHeight="1">
      <c r="A88" s="71" t="s">
        <v>91</v>
      </c>
      <c r="B88" s="10"/>
      <c r="C88" s="11"/>
      <c r="D88" s="10"/>
      <c r="E88" s="11"/>
      <c r="F88" s="10"/>
      <c r="G88" s="11"/>
      <c r="H88" s="10"/>
      <c r="I88" s="11"/>
      <c r="J88" s="10"/>
      <c r="K88" s="11"/>
      <c r="L88" s="10"/>
      <c r="M88" s="11"/>
      <c r="N88" s="10"/>
      <c r="O88" s="11"/>
      <c r="P88" s="10"/>
      <c r="Q88" s="11"/>
      <c r="R88" s="10"/>
      <c r="S88" s="11"/>
      <c r="T88" s="10"/>
      <c r="U88" s="11"/>
      <c r="V88" s="10"/>
      <c r="W88" s="11"/>
      <c r="X88" s="10"/>
      <c r="Y88" s="11"/>
      <c r="Z88" s="10"/>
      <c r="AA88" s="6"/>
    </row>
    <row r="89" spans="1:27" ht="12.75" customHeight="1">
      <c r="A89" s="71" t="s">
        <v>220</v>
      </c>
      <c r="B89" s="10"/>
      <c r="C89" s="11"/>
      <c r="D89" s="10"/>
      <c r="E89" s="11"/>
      <c r="F89" s="10"/>
      <c r="G89" s="11"/>
      <c r="H89" s="10"/>
      <c r="I89" s="11"/>
      <c r="J89" s="10"/>
      <c r="K89" s="11"/>
      <c r="L89" s="10"/>
      <c r="M89" s="11"/>
      <c r="N89" s="10"/>
      <c r="O89" s="11"/>
      <c r="P89" s="10"/>
      <c r="Q89" s="11"/>
      <c r="R89" s="10"/>
      <c r="S89" s="11"/>
      <c r="T89" s="10"/>
      <c r="U89" s="11"/>
      <c r="V89" s="10"/>
      <c r="W89" s="11"/>
      <c r="X89" s="10"/>
      <c r="Y89" s="11"/>
      <c r="Z89" s="10"/>
      <c r="AA89" s="6"/>
    </row>
    <row r="90" spans="1:27" ht="12.75" customHeight="1">
      <c r="A90" s="72" t="s">
        <v>92</v>
      </c>
      <c r="B90" s="10"/>
      <c r="C90" s="11"/>
      <c r="D90" s="10"/>
      <c r="E90" s="11"/>
      <c r="F90" s="10"/>
      <c r="G90" s="11"/>
      <c r="H90" s="10"/>
      <c r="I90" s="11"/>
      <c r="J90" s="10"/>
      <c r="K90" s="11"/>
      <c r="L90" s="10"/>
      <c r="M90" s="11"/>
      <c r="N90" s="10"/>
      <c r="O90" s="11"/>
      <c r="P90" s="10"/>
      <c r="Q90" s="11"/>
      <c r="R90" s="10"/>
      <c r="S90" s="11"/>
      <c r="T90" s="10"/>
      <c r="U90" s="11"/>
      <c r="V90" s="10"/>
      <c r="W90" s="11"/>
      <c r="X90" s="10"/>
      <c r="Y90" s="11"/>
      <c r="Z90" s="10"/>
      <c r="AA90" s="6"/>
    </row>
    <row r="91" spans="1:27" ht="12.75" customHeight="1">
      <c r="A91" s="72" t="s">
        <v>368</v>
      </c>
      <c r="B91" s="10"/>
      <c r="C91" s="11"/>
      <c r="D91" s="10"/>
      <c r="E91" s="11"/>
      <c r="F91" s="10"/>
      <c r="G91" s="11"/>
      <c r="H91" s="10"/>
      <c r="I91" s="11"/>
      <c r="J91" s="10"/>
      <c r="K91" s="11"/>
      <c r="L91" s="10"/>
      <c r="M91" s="11"/>
      <c r="N91" s="10"/>
      <c r="O91" s="11"/>
      <c r="P91" s="10"/>
      <c r="Q91" s="11"/>
      <c r="R91" s="10"/>
      <c r="S91" s="11"/>
      <c r="T91" s="10"/>
      <c r="U91" s="11"/>
      <c r="V91" s="10"/>
      <c r="W91" s="11"/>
      <c r="X91" s="10"/>
      <c r="Y91" s="11"/>
      <c r="Z91" s="10"/>
      <c r="AA91" s="6"/>
    </row>
    <row r="92" spans="1:27" ht="12.75" customHeight="1">
      <c r="A92" s="71" t="s">
        <v>87</v>
      </c>
      <c r="B92" s="10"/>
      <c r="C92" s="11"/>
      <c r="D92" s="10"/>
      <c r="E92" s="11"/>
      <c r="F92" s="10"/>
      <c r="G92" s="11"/>
      <c r="H92" s="10"/>
      <c r="I92" s="11"/>
      <c r="J92" s="10"/>
      <c r="K92" s="11"/>
      <c r="L92" s="10"/>
      <c r="M92" s="11"/>
      <c r="N92" s="10"/>
      <c r="O92" s="11"/>
      <c r="P92" s="10"/>
      <c r="Q92" s="11"/>
      <c r="R92" s="10"/>
      <c r="S92" s="11"/>
      <c r="T92" s="10">
        <v>3</v>
      </c>
      <c r="U92" s="11"/>
      <c r="V92" s="10"/>
      <c r="W92" s="11"/>
      <c r="X92" s="10"/>
      <c r="Y92" s="11"/>
      <c r="Z92" s="10"/>
      <c r="AA92" s="6"/>
    </row>
    <row r="93" spans="1:27" ht="12.75" customHeight="1">
      <c r="A93" s="72" t="s">
        <v>65</v>
      </c>
      <c r="B93" s="10"/>
      <c r="C93" s="11"/>
      <c r="D93" s="10"/>
      <c r="E93" s="11"/>
      <c r="F93" s="10"/>
      <c r="G93" s="11"/>
      <c r="H93" s="10"/>
      <c r="I93" s="11"/>
      <c r="J93" s="10"/>
      <c r="K93" s="11"/>
      <c r="L93" s="10"/>
      <c r="M93" s="11"/>
      <c r="N93" s="10"/>
      <c r="O93" s="11"/>
      <c r="P93" s="10"/>
      <c r="Q93" s="11"/>
      <c r="R93" s="10"/>
      <c r="S93" s="11"/>
      <c r="T93" s="10"/>
      <c r="U93" s="11"/>
      <c r="V93" s="10"/>
      <c r="W93" s="11"/>
      <c r="X93" s="10"/>
      <c r="Y93" s="11"/>
      <c r="Z93" s="10"/>
      <c r="AA93" s="6"/>
    </row>
    <row r="94" spans="1:27" ht="12.75" customHeight="1">
      <c r="A94" s="71" t="s">
        <v>46</v>
      </c>
      <c r="B94" s="10"/>
      <c r="C94" s="11"/>
      <c r="D94" s="10"/>
      <c r="E94" s="11"/>
      <c r="F94" s="10"/>
      <c r="G94" s="11"/>
      <c r="H94" s="10"/>
      <c r="I94" s="11"/>
      <c r="J94" s="10"/>
      <c r="K94" s="11"/>
      <c r="L94" s="10"/>
      <c r="M94" s="11"/>
      <c r="N94" s="10"/>
      <c r="O94" s="11"/>
      <c r="P94" s="10"/>
      <c r="Q94" s="11"/>
      <c r="R94" s="10"/>
      <c r="S94" s="11"/>
      <c r="T94" s="10"/>
      <c r="U94" s="11"/>
      <c r="V94" s="10"/>
      <c r="W94" s="11"/>
      <c r="X94" s="10"/>
      <c r="Y94" s="11"/>
      <c r="Z94" s="10"/>
      <c r="AA94" s="6"/>
    </row>
    <row r="95" spans="1:27" ht="12.75" customHeight="1">
      <c r="A95" s="72" t="s">
        <v>47</v>
      </c>
      <c r="B95" s="10"/>
      <c r="C95" s="11"/>
      <c r="D95" s="10"/>
      <c r="E95" s="11"/>
      <c r="F95" s="10"/>
      <c r="G95" s="11"/>
      <c r="H95" s="10"/>
      <c r="I95" s="11"/>
      <c r="J95" s="10"/>
      <c r="K95" s="11"/>
      <c r="L95" s="10"/>
      <c r="M95" s="11"/>
      <c r="N95" s="10"/>
      <c r="O95" s="11"/>
      <c r="P95" s="10"/>
      <c r="Q95" s="11"/>
      <c r="R95" s="10"/>
      <c r="S95" s="11"/>
      <c r="T95" s="10"/>
      <c r="U95" s="11"/>
      <c r="V95" s="10"/>
      <c r="W95" s="11"/>
      <c r="X95" s="10"/>
      <c r="Y95" s="11"/>
      <c r="Z95" s="10"/>
      <c r="AA95" s="6"/>
    </row>
    <row r="96" spans="1:27" ht="12.75" customHeight="1">
      <c r="A96" s="72" t="s">
        <v>66</v>
      </c>
      <c r="B96" s="10"/>
      <c r="C96" s="11"/>
      <c r="D96" s="10"/>
      <c r="E96" s="11"/>
      <c r="F96" s="10"/>
      <c r="G96" s="11"/>
      <c r="H96" s="10"/>
      <c r="I96" s="11"/>
      <c r="J96" s="10"/>
      <c r="K96" s="11"/>
      <c r="L96" s="10"/>
      <c r="M96" s="11"/>
      <c r="N96" s="10"/>
      <c r="O96" s="11"/>
      <c r="P96" s="10"/>
      <c r="Q96" s="11"/>
      <c r="R96" s="10"/>
      <c r="S96" s="11"/>
      <c r="T96" s="10"/>
      <c r="U96" s="11"/>
      <c r="V96" s="10"/>
      <c r="W96" s="11"/>
      <c r="X96" s="10"/>
      <c r="Y96" s="11"/>
      <c r="Z96" s="10"/>
      <c r="AA96" s="6"/>
    </row>
    <row r="97" spans="1:27" ht="12.75" customHeight="1">
      <c r="A97" s="72" t="s">
        <v>369</v>
      </c>
      <c r="B97" s="10"/>
      <c r="C97" s="11"/>
      <c r="D97" s="10"/>
      <c r="E97" s="11"/>
      <c r="F97" s="10"/>
      <c r="G97" s="11"/>
      <c r="H97" s="10"/>
      <c r="I97" s="11"/>
      <c r="J97" s="10"/>
      <c r="K97" s="11"/>
      <c r="L97" s="10"/>
      <c r="M97" s="11"/>
      <c r="N97" s="10"/>
      <c r="O97" s="11"/>
      <c r="P97" s="10"/>
      <c r="Q97" s="11"/>
      <c r="R97" s="10"/>
      <c r="S97" s="11"/>
      <c r="T97" s="10"/>
      <c r="U97" s="11"/>
      <c r="V97" s="10"/>
      <c r="W97" s="11"/>
      <c r="X97" s="10"/>
      <c r="Y97" s="11"/>
      <c r="Z97" s="10"/>
      <c r="AA97" s="6"/>
    </row>
    <row r="98" spans="1:27" ht="12.75" customHeight="1">
      <c r="A98" s="71" t="s">
        <v>53</v>
      </c>
      <c r="B98" s="10"/>
      <c r="C98" s="11"/>
      <c r="D98" s="10"/>
      <c r="E98" s="11"/>
      <c r="F98" s="10"/>
      <c r="G98" s="11"/>
      <c r="H98" s="10"/>
      <c r="I98" s="11"/>
      <c r="J98" s="10"/>
      <c r="K98" s="11"/>
      <c r="L98" s="10"/>
      <c r="M98" s="11"/>
      <c r="N98" s="10"/>
      <c r="O98" s="11"/>
      <c r="P98" s="10"/>
      <c r="Q98" s="11"/>
      <c r="R98" s="10"/>
      <c r="S98" s="11"/>
      <c r="T98" s="10"/>
      <c r="U98" s="11"/>
      <c r="V98" s="10"/>
      <c r="W98" s="11"/>
      <c r="X98" s="10"/>
      <c r="Y98" s="11"/>
      <c r="Z98" s="10"/>
      <c r="AA98" s="6"/>
    </row>
    <row r="99" spans="1:27" ht="12.75" customHeight="1">
      <c r="A99" s="71" t="s">
        <v>54</v>
      </c>
      <c r="B99" s="10"/>
      <c r="C99" s="11"/>
      <c r="D99" s="10"/>
      <c r="E99" s="11"/>
      <c r="F99" s="10"/>
      <c r="G99" s="11"/>
      <c r="H99" s="10"/>
      <c r="I99" s="11"/>
      <c r="J99" s="10"/>
      <c r="K99" s="11"/>
      <c r="L99" s="10"/>
      <c r="M99" s="11"/>
      <c r="N99" s="10"/>
      <c r="O99" s="11"/>
      <c r="P99" s="10"/>
      <c r="Q99" s="11"/>
      <c r="R99" s="10"/>
      <c r="S99" s="11"/>
      <c r="T99" s="10"/>
      <c r="U99" s="11"/>
      <c r="V99" s="10"/>
      <c r="W99" s="11"/>
      <c r="X99" s="10"/>
      <c r="Y99" s="11"/>
      <c r="Z99" s="10"/>
      <c r="AA99" s="6"/>
    </row>
    <row r="100" spans="1:27" ht="12.75" customHeight="1">
      <c r="A100" s="71" t="s">
        <v>251</v>
      </c>
      <c r="B100" s="10"/>
      <c r="C100" s="11"/>
      <c r="D100" s="10"/>
      <c r="E100" s="11"/>
      <c r="F100" s="10"/>
      <c r="G100" s="11"/>
      <c r="H100" s="10"/>
      <c r="I100" s="11"/>
      <c r="J100" s="10"/>
      <c r="K100" s="11"/>
      <c r="L100" s="10"/>
      <c r="M100" s="11"/>
      <c r="N100" s="10"/>
      <c r="O100" s="11"/>
      <c r="P100" s="10"/>
      <c r="Q100" s="11"/>
      <c r="R100" s="10"/>
      <c r="S100" s="11"/>
      <c r="T100" s="10"/>
      <c r="U100" s="11"/>
      <c r="V100" s="10"/>
      <c r="W100" s="11"/>
      <c r="X100" s="10"/>
      <c r="Y100" s="11"/>
      <c r="Z100" s="10"/>
      <c r="AA100" s="6"/>
    </row>
    <row r="101" spans="1:27" ht="12.75" customHeight="1">
      <c r="A101" s="72" t="s">
        <v>58</v>
      </c>
      <c r="B101" s="10"/>
      <c r="C101" s="11"/>
      <c r="D101" s="10"/>
      <c r="E101" s="11"/>
      <c r="F101" s="10"/>
      <c r="G101" s="11"/>
      <c r="H101" s="10"/>
      <c r="I101" s="11"/>
      <c r="J101" s="10"/>
      <c r="K101" s="11"/>
      <c r="L101" s="10"/>
      <c r="M101" s="11"/>
      <c r="N101" s="10"/>
      <c r="O101" s="11"/>
      <c r="P101" s="10"/>
      <c r="Q101" s="11"/>
      <c r="R101" s="10"/>
      <c r="S101" s="11"/>
      <c r="T101" s="10"/>
      <c r="U101" s="11"/>
      <c r="V101" s="10"/>
      <c r="W101" s="11"/>
      <c r="X101" s="10"/>
      <c r="Y101" s="11"/>
      <c r="Z101" s="10"/>
      <c r="AA101" s="6"/>
    </row>
    <row r="102" spans="1:27" ht="12.75" customHeight="1">
      <c r="A102" s="71" t="s">
        <v>80</v>
      </c>
      <c r="B102" s="10"/>
      <c r="C102" s="11"/>
      <c r="D102" s="10"/>
      <c r="E102" s="11"/>
      <c r="F102" s="10"/>
      <c r="G102" s="11"/>
      <c r="H102" s="10"/>
      <c r="I102" s="11"/>
      <c r="J102" s="10"/>
      <c r="K102" s="11"/>
      <c r="L102" s="10"/>
      <c r="M102" s="11"/>
      <c r="N102" s="10"/>
      <c r="O102" s="11"/>
      <c r="P102" s="10"/>
      <c r="Q102" s="11"/>
      <c r="R102" s="10"/>
      <c r="S102" s="11"/>
      <c r="T102" s="10"/>
      <c r="U102" s="11"/>
      <c r="V102" s="10"/>
      <c r="W102" s="11"/>
      <c r="X102" s="10"/>
      <c r="Y102" s="11"/>
      <c r="Z102" s="10"/>
      <c r="AA102" s="6"/>
    </row>
    <row r="103" spans="1:27" ht="12.75" customHeight="1">
      <c r="A103" s="71" t="s">
        <v>48</v>
      </c>
      <c r="B103" s="10"/>
      <c r="C103" s="11"/>
      <c r="D103" s="10"/>
      <c r="E103" s="11"/>
      <c r="F103" s="10"/>
      <c r="G103" s="11"/>
      <c r="H103" s="10"/>
      <c r="I103" s="11"/>
      <c r="J103" s="10"/>
      <c r="K103" s="11"/>
      <c r="L103" s="10"/>
      <c r="M103" s="11"/>
      <c r="N103" s="10"/>
      <c r="O103" s="11"/>
      <c r="P103" s="10"/>
      <c r="Q103" s="11"/>
      <c r="R103" s="10"/>
      <c r="S103" s="11"/>
      <c r="T103" s="10"/>
      <c r="U103" s="11"/>
      <c r="V103" s="10"/>
      <c r="W103" s="11"/>
      <c r="X103" s="10"/>
      <c r="Y103" s="11"/>
      <c r="Z103" s="10"/>
      <c r="AA103" s="6"/>
    </row>
    <row r="104" spans="1:27" ht="12.75" customHeight="1">
      <c r="A104" s="72" t="s">
        <v>22</v>
      </c>
      <c r="B104" s="10"/>
      <c r="C104" s="11"/>
      <c r="D104" s="10"/>
      <c r="E104" s="11"/>
      <c r="F104" s="10"/>
      <c r="G104" s="11"/>
      <c r="H104" s="10"/>
      <c r="I104" s="11"/>
      <c r="J104" s="10"/>
      <c r="K104" s="11"/>
      <c r="L104" s="10"/>
      <c r="M104" s="11"/>
      <c r="N104" s="10"/>
      <c r="O104" s="11"/>
      <c r="P104" s="10"/>
      <c r="Q104" s="11"/>
      <c r="R104" s="10"/>
      <c r="S104" s="11"/>
      <c r="T104" s="10"/>
      <c r="U104" s="11"/>
      <c r="V104" s="10"/>
      <c r="W104" s="11"/>
      <c r="X104" s="10"/>
      <c r="Y104" s="11"/>
      <c r="Z104" s="10"/>
      <c r="AA104" s="6"/>
    </row>
    <row r="105" spans="1:27" ht="12.75" customHeight="1">
      <c r="A105" s="71" t="s">
        <v>75</v>
      </c>
      <c r="B105" s="10"/>
      <c r="C105" s="11"/>
      <c r="D105" s="10"/>
      <c r="E105" s="11"/>
      <c r="F105" s="10"/>
      <c r="G105" s="11"/>
      <c r="H105" s="10"/>
      <c r="I105" s="11"/>
      <c r="J105" s="10"/>
      <c r="K105" s="11"/>
      <c r="L105" s="10"/>
      <c r="M105" s="11"/>
      <c r="N105" s="10"/>
      <c r="O105" s="11"/>
      <c r="P105" s="10"/>
      <c r="Q105" s="11"/>
      <c r="R105" s="10"/>
      <c r="S105" s="11"/>
      <c r="T105" s="10"/>
      <c r="U105" s="11"/>
      <c r="V105" s="10"/>
      <c r="W105" s="11"/>
      <c r="X105" s="10"/>
      <c r="Y105" s="11"/>
      <c r="Z105" s="10"/>
      <c r="AA105" s="6"/>
    </row>
    <row r="106" spans="1:27" ht="12.75" customHeight="1">
      <c r="A106" s="71"/>
      <c r="B106" s="10"/>
      <c r="C106" s="11"/>
      <c r="D106" s="10"/>
      <c r="E106" s="11"/>
      <c r="F106" s="10"/>
      <c r="G106" s="11"/>
      <c r="H106" s="10"/>
      <c r="I106" s="11"/>
      <c r="J106" s="10"/>
      <c r="K106" s="11"/>
      <c r="L106" s="10"/>
      <c r="M106" s="11"/>
      <c r="N106" s="10"/>
      <c r="O106" s="11"/>
      <c r="P106" s="10"/>
      <c r="Q106" s="11"/>
      <c r="R106" s="10"/>
      <c r="S106" s="11"/>
      <c r="T106" s="10"/>
      <c r="U106" s="11"/>
      <c r="V106" s="10"/>
      <c r="W106" s="11"/>
      <c r="X106" s="10"/>
      <c r="Y106" s="11"/>
      <c r="Z106" s="10"/>
      <c r="AA106" s="6"/>
    </row>
    <row r="107" spans="1:27" ht="12.75" customHeight="1">
      <c r="A107" s="71"/>
      <c r="B107" s="10"/>
      <c r="C107" s="11"/>
      <c r="D107" s="10"/>
      <c r="E107" s="11"/>
      <c r="F107" s="10"/>
      <c r="G107" s="11"/>
      <c r="H107" s="10"/>
      <c r="I107" s="11"/>
      <c r="J107" s="10"/>
      <c r="K107" s="11"/>
      <c r="L107" s="10"/>
      <c r="M107" s="11"/>
      <c r="N107" s="10"/>
      <c r="O107" s="11"/>
      <c r="P107" s="10"/>
      <c r="Q107" s="11"/>
      <c r="R107" s="10"/>
      <c r="S107" s="11"/>
      <c r="T107" s="10"/>
      <c r="U107" s="11"/>
      <c r="V107" s="10"/>
      <c r="W107" s="11"/>
      <c r="X107" s="10"/>
      <c r="Y107" s="11"/>
      <c r="Z107" s="10"/>
      <c r="AA107" s="6"/>
    </row>
    <row r="108" spans="1:27" ht="12.75" customHeight="1">
      <c r="A108" s="10" t="s">
        <v>252</v>
      </c>
      <c r="B108" s="10"/>
      <c r="C108" s="11"/>
      <c r="D108" s="10"/>
      <c r="E108" s="11"/>
      <c r="F108" s="10"/>
      <c r="G108" s="11"/>
      <c r="H108" s="10"/>
      <c r="I108" s="11"/>
      <c r="J108" s="10"/>
      <c r="K108" s="11"/>
      <c r="L108" s="10"/>
      <c r="M108" s="11"/>
      <c r="N108" s="10"/>
      <c r="O108" s="11"/>
      <c r="P108" s="10"/>
      <c r="Q108" s="11"/>
      <c r="R108" s="10"/>
      <c r="S108" s="11"/>
      <c r="T108" s="10"/>
      <c r="U108" s="11"/>
      <c r="V108" s="10"/>
      <c r="W108" s="11"/>
      <c r="X108" s="10"/>
      <c r="Y108" s="11"/>
      <c r="Z108" s="10"/>
      <c r="AA108" s="6"/>
    </row>
    <row r="109" spans="1:27" ht="12.75" customHeight="1">
      <c r="A109" s="10" t="s">
        <v>90</v>
      </c>
      <c r="B109" s="10">
        <v>5</v>
      </c>
      <c r="C109" s="11">
        <v>5</v>
      </c>
      <c r="D109" s="10">
        <v>5</v>
      </c>
      <c r="E109" s="11">
        <v>20</v>
      </c>
      <c r="F109" s="10">
        <v>20</v>
      </c>
      <c r="G109" s="11">
        <v>30</v>
      </c>
      <c r="H109" s="10">
        <v>40</v>
      </c>
      <c r="I109" s="11">
        <v>65</v>
      </c>
      <c r="J109" s="10"/>
      <c r="K109" s="11"/>
      <c r="L109" s="10">
        <v>20</v>
      </c>
      <c r="M109" s="11">
        <v>68</v>
      </c>
      <c r="N109" s="10">
        <v>35</v>
      </c>
      <c r="O109" s="11">
        <v>7</v>
      </c>
      <c r="P109" s="10"/>
      <c r="Q109" s="11">
        <v>10</v>
      </c>
      <c r="R109" s="10">
        <v>30</v>
      </c>
      <c r="S109" s="11">
        <v>60</v>
      </c>
      <c r="T109" s="10">
        <v>10</v>
      </c>
      <c r="U109" s="11">
        <v>20</v>
      </c>
      <c r="V109" s="10">
        <v>10</v>
      </c>
      <c r="W109" s="11">
        <v>20</v>
      </c>
      <c r="X109" s="10">
        <v>20</v>
      </c>
      <c r="Y109" s="11"/>
      <c r="Z109" s="10">
        <v>25</v>
      </c>
      <c r="AA109" s="6"/>
    </row>
    <row r="110" spans="1:27" ht="12.75" customHeight="1">
      <c r="A110" s="10" t="s">
        <v>67</v>
      </c>
      <c r="B110" s="10"/>
      <c r="C110" s="11"/>
      <c r="D110" s="10"/>
      <c r="E110" s="11"/>
      <c r="F110" s="10"/>
      <c r="G110" s="11"/>
      <c r="H110" s="10"/>
      <c r="I110" s="11"/>
      <c r="J110" s="10"/>
      <c r="K110" s="11"/>
      <c r="L110" s="10"/>
      <c r="M110" s="11"/>
      <c r="N110" s="10"/>
      <c r="O110" s="11"/>
      <c r="P110" s="10"/>
      <c r="Q110" s="11"/>
      <c r="R110" s="10"/>
      <c r="S110" s="11"/>
      <c r="T110" s="10"/>
      <c r="U110" s="11"/>
      <c r="V110" s="10"/>
      <c r="W110" s="11"/>
      <c r="X110" s="10"/>
      <c r="Y110" s="11"/>
      <c r="Z110" s="10"/>
      <c r="AA110" s="6"/>
    </row>
    <row r="111" spans="1:27" ht="12.75" customHeight="1">
      <c r="A111" s="10" t="s">
        <v>50</v>
      </c>
      <c r="B111" s="10"/>
      <c r="C111" s="11"/>
      <c r="D111" s="10"/>
      <c r="E111" s="11"/>
      <c r="F111" s="10"/>
      <c r="G111" s="11"/>
      <c r="H111" s="10"/>
      <c r="I111" s="11"/>
      <c r="J111" s="10"/>
      <c r="K111" s="11"/>
      <c r="L111" s="10"/>
      <c r="M111" s="11"/>
      <c r="N111" s="10"/>
      <c r="O111" s="11"/>
      <c r="P111" s="10"/>
      <c r="Q111" s="11"/>
      <c r="R111" s="10"/>
      <c r="S111" s="11"/>
      <c r="T111" s="10"/>
      <c r="U111" s="11"/>
      <c r="V111" s="10"/>
      <c r="W111" s="11"/>
      <c r="X111" s="10"/>
      <c r="Y111" s="11"/>
      <c r="Z111" s="10"/>
      <c r="AA111" s="6"/>
    </row>
    <row r="112" spans="1:27" ht="12.75" customHeight="1">
      <c r="A112" s="10" t="s">
        <v>70</v>
      </c>
      <c r="B112" s="10">
        <v>20</v>
      </c>
      <c r="C112" s="11">
        <v>80</v>
      </c>
      <c r="D112" s="10">
        <v>10</v>
      </c>
      <c r="E112" s="11"/>
      <c r="F112" s="10"/>
      <c r="G112" s="11">
        <v>2</v>
      </c>
      <c r="H112" s="10"/>
      <c r="I112" s="11">
        <v>20</v>
      </c>
      <c r="J112" s="10"/>
      <c r="K112" s="11">
        <v>20</v>
      </c>
      <c r="L112" s="10">
        <v>10</v>
      </c>
      <c r="M112" s="11">
        <v>35</v>
      </c>
      <c r="N112" s="10"/>
      <c r="O112" s="11">
        <v>80</v>
      </c>
      <c r="P112" s="10">
        <v>90</v>
      </c>
      <c r="Q112" s="11">
        <v>65</v>
      </c>
      <c r="R112" s="10">
        <v>62</v>
      </c>
      <c r="S112" s="11">
        <v>15</v>
      </c>
      <c r="T112" s="10">
        <v>3</v>
      </c>
      <c r="U112" s="11">
        <v>20</v>
      </c>
      <c r="V112" s="10">
        <v>25</v>
      </c>
      <c r="W112" s="11">
        <v>25</v>
      </c>
      <c r="X112" s="10">
        <v>30</v>
      </c>
      <c r="Y112" s="11">
        <v>70</v>
      </c>
      <c r="Z112" s="10">
        <v>47</v>
      </c>
      <c r="AA112" s="6"/>
    </row>
    <row r="113" spans="1:29" ht="12.75" customHeight="1">
      <c r="A113" s="10" t="s">
        <v>49</v>
      </c>
      <c r="B113" s="10"/>
      <c r="C113" s="11"/>
      <c r="D113" s="10"/>
      <c r="E113" s="11"/>
      <c r="F113" s="10"/>
      <c r="G113" s="11"/>
      <c r="H113" s="10"/>
      <c r="I113" s="11"/>
      <c r="J113" s="10"/>
      <c r="K113" s="11"/>
      <c r="L113" s="10"/>
      <c r="M113" s="11"/>
      <c r="N113" s="10"/>
      <c r="O113" s="11"/>
      <c r="P113" s="10"/>
      <c r="Q113" s="11"/>
      <c r="R113" s="10"/>
      <c r="S113" s="11"/>
      <c r="T113" s="10"/>
      <c r="U113" s="11"/>
      <c r="V113" s="10"/>
      <c r="W113" s="11"/>
      <c r="X113" s="10"/>
      <c r="Y113" s="11"/>
      <c r="Z113" s="10"/>
      <c r="AA113" s="6"/>
    </row>
    <row r="114" spans="1:29" ht="12.75" customHeight="1">
      <c r="B114" s="10"/>
      <c r="C114" s="11"/>
      <c r="D114" s="10"/>
      <c r="E114" s="11"/>
      <c r="F114" s="10"/>
      <c r="G114" s="11"/>
      <c r="H114" s="10"/>
      <c r="I114" s="11"/>
      <c r="J114" s="10"/>
      <c r="K114" s="11"/>
      <c r="L114" s="10"/>
      <c r="M114" s="11"/>
      <c r="N114" s="10"/>
      <c r="O114" s="11"/>
      <c r="P114" s="10"/>
      <c r="Q114" s="11"/>
      <c r="R114" s="10"/>
      <c r="S114" s="11"/>
      <c r="T114" s="10"/>
      <c r="U114" s="11"/>
      <c r="V114" s="10"/>
      <c r="W114" s="11"/>
      <c r="X114" s="10"/>
      <c r="Y114" s="11"/>
      <c r="Z114" s="10"/>
      <c r="AA114" s="6"/>
    </row>
    <row r="115" spans="1:29" ht="12.75" customHeight="1">
      <c r="A115" s="10"/>
      <c r="B115" s="10"/>
      <c r="C115" s="11"/>
      <c r="D115" s="10"/>
      <c r="E115" s="11"/>
      <c r="F115" s="10"/>
      <c r="G115" s="11"/>
      <c r="H115" s="10"/>
      <c r="I115" s="11"/>
      <c r="J115" s="10"/>
      <c r="K115" s="11"/>
      <c r="L115" s="10"/>
      <c r="M115" s="11"/>
      <c r="N115" s="10"/>
      <c r="O115" s="11"/>
      <c r="P115" s="10"/>
      <c r="Q115" s="11"/>
      <c r="R115" s="10"/>
      <c r="S115" s="11"/>
      <c r="T115" s="10"/>
      <c r="U115" s="11"/>
      <c r="V115" s="10"/>
      <c r="W115" s="11"/>
      <c r="X115" s="10"/>
      <c r="Y115" s="11"/>
      <c r="Z115" s="10"/>
      <c r="AA115" s="6"/>
    </row>
    <row r="116" spans="1:29" ht="12.75" customHeight="1">
      <c r="A116" s="10"/>
      <c r="B116" s="10"/>
      <c r="C116" s="11"/>
      <c r="D116" s="10"/>
      <c r="E116" s="11"/>
      <c r="F116" s="10"/>
      <c r="G116" s="11"/>
      <c r="H116" s="10"/>
      <c r="I116" s="11"/>
      <c r="J116" s="10"/>
      <c r="K116" s="11"/>
      <c r="L116" s="10"/>
      <c r="M116" s="11"/>
      <c r="N116" s="10"/>
      <c r="O116" s="11"/>
      <c r="P116" s="10"/>
      <c r="Q116" s="11"/>
      <c r="R116" s="10"/>
      <c r="S116" s="11"/>
      <c r="T116" s="10"/>
      <c r="U116" s="11"/>
      <c r="V116" s="10"/>
      <c r="W116" s="11"/>
      <c r="X116" s="10"/>
      <c r="Y116" s="11"/>
      <c r="Z116" s="10"/>
      <c r="AA116" s="6"/>
    </row>
    <row r="117" spans="1:29" ht="12.75" customHeight="1">
      <c r="A117" s="10"/>
      <c r="B117" s="10"/>
      <c r="C117" s="11"/>
      <c r="D117" s="10"/>
      <c r="E117" s="11"/>
      <c r="F117" s="10"/>
      <c r="G117" s="11"/>
      <c r="H117" s="10"/>
      <c r="I117" s="11"/>
      <c r="J117" s="10"/>
      <c r="K117" s="11"/>
      <c r="L117" s="10"/>
      <c r="M117" s="11"/>
      <c r="N117" s="10"/>
      <c r="O117" s="11"/>
      <c r="P117" s="10"/>
      <c r="Q117" s="11"/>
      <c r="R117" s="10"/>
      <c r="S117" s="11"/>
      <c r="T117" s="10"/>
      <c r="U117" s="11"/>
      <c r="V117" s="10"/>
      <c r="W117" s="11"/>
      <c r="X117" s="10"/>
      <c r="Y117" s="11"/>
      <c r="Z117" s="10"/>
      <c r="AA117" s="6"/>
    </row>
    <row r="118" spans="1:29" ht="12.75" customHeight="1">
      <c r="A118" s="10"/>
      <c r="B118" s="10"/>
      <c r="C118" s="11"/>
      <c r="D118" s="10"/>
      <c r="E118" s="11"/>
      <c r="F118" s="10"/>
      <c r="G118" s="11"/>
      <c r="H118" s="10"/>
      <c r="I118" s="11"/>
      <c r="J118" s="10"/>
      <c r="K118" s="11"/>
      <c r="L118" s="10"/>
      <c r="M118" s="11"/>
      <c r="N118" s="10"/>
      <c r="O118" s="11"/>
      <c r="P118" s="10"/>
      <c r="Q118" s="11"/>
      <c r="R118" s="10"/>
      <c r="S118" s="11"/>
      <c r="T118" s="10"/>
      <c r="U118" s="11"/>
      <c r="V118" s="10"/>
      <c r="W118" s="11"/>
      <c r="X118" s="10"/>
      <c r="Y118" s="11"/>
      <c r="Z118" s="10"/>
      <c r="AA118" s="6"/>
    </row>
    <row r="119" spans="1:29" ht="12.75" customHeight="1">
      <c r="A119" s="10"/>
      <c r="B119" s="10"/>
      <c r="C119" s="11"/>
      <c r="D119" s="10"/>
      <c r="E119" s="11"/>
      <c r="F119" s="10"/>
      <c r="G119" s="11"/>
      <c r="H119" s="10"/>
      <c r="I119" s="11"/>
      <c r="J119" s="10"/>
      <c r="K119" s="11"/>
      <c r="L119" s="10"/>
      <c r="M119" s="11"/>
      <c r="N119" s="10"/>
      <c r="O119" s="11"/>
      <c r="P119" s="10"/>
      <c r="Q119" s="11"/>
      <c r="R119" s="10"/>
      <c r="S119" s="11"/>
      <c r="T119" s="10"/>
      <c r="U119" s="11"/>
      <c r="V119" s="10"/>
      <c r="W119" s="11"/>
      <c r="X119" s="10"/>
      <c r="Y119" s="11"/>
      <c r="Z119" s="10"/>
      <c r="AA119" s="6"/>
    </row>
    <row r="120" spans="1:29" ht="12.75" customHeight="1">
      <c r="A120" s="10"/>
      <c r="B120" s="10"/>
      <c r="C120" s="11"/>
      <c r="D120" s="10"/>
      <c r="E120" s="11"/>
      <c r="F120" s="10"/>
      <c r="G120" s="11"/>
      <c r="H120" s="10"/>
      <c r="I120" s="11"/>
      <c r="J120" s="10"/>
      <c r="K120" s="11"/>
      <c r="L120" s="10"/>
      <c r="M120" s="11"/>
      <c r="N120" s="10"/>
      <c r="O120" s="11"/>
      <c r="P120" s="10"/>
      <c r="Q120" s="11"/>
      <c r="R120" s="10"/>
      <c r="S120" s="11"/>
      <c r="T120" s="10"/>
      <c r="U120" s="11"/>
      <c r="V120" s="10"/>
      <c r="W120" s="11"/>
      <c r="X120" s="10"/>
      <c r="Y120" s="11"/>
      <c r="Z120" s="10"/>
      <c r="AA120" s="6"/>
    </row>
    <row r="121" spans="1:29" ht="12.75" customHeight="1">
      <c r="A121" s="10"/>
      <c r="B121" s="18"/>
      <c r="C121" s="19"/>
      <c r="D121" s="19"/>
      <c r="E121" s="19"/>
      <c r="F121" s="20"/>
      <c r="G121" s="20"/>
      <c r="H121" s="20"/>
      <c r="I121" s="20"/>
      <c r="J121" s="20"/>
      <c r="K121" s="20"/>
      <c r="L121" s="19"/>
      <c r="M121" s="19"/>
      <c r="N121" s="19"/>
      <c r="O121" s="19"/>
      <c r="P121" s="19"/>
      <c r="Q121" s="19"/>
      <c r="R121" s="19"/>
      <c r="S121" s="19"/>
      <c r="T121" s="21"/>
      <c r="U121" s="19"/>
      <c r="V121" s="18"/>
      <c r="W121" s="20"/>
      <c r="X121" s="18"/>
      <c r="Y121" s="20"/>
      <c r="Z121" s="22"/>
      <c r="AA121" s="23"/>
      <c r="AB121" t="s">
        <v>242</v>
      </c>
      <c r="AC121" t="s">
        <v>139</v>
      </c>
    </row>
    <row r="122" spans="1:29" ht="12.75" customHeight="1">
      <c r="A122" t="s">
        <v>96</v>
      </c>
      <c r="B122">
        <f>SUM(B5:B105)</f>
        <v>140</v>
      </c>
      <c r="C122">
        <f t="shared" ref="C122:Z122" si="0">SUM(C5:C105)</f>
        <v>32</v>
      </c>
      <c r="D122">
        <f t="shared" si="0"/>
        <v>92</v>
      </c>
      <c r="E122">
        <f t="shared" si="0"/>
        <v>85</v>
      </c>
      <c r="F122">
        <f t="shared" si="0"/>
        <v>76</v>
      </c>
      <c r="G122">
        <f t="shared" si="0"/>
        <v>79</v>
      </c>
      <c r="H122">
        <f t="shared" si="0"/>
        <v>55</v>
      </c>
      <c r="I122">
        <f t="shared" si="0"/>
        <v>43</v>
      </c>
      <c r="J122">
        <f t="shared" si="0"/>
        <v>3</v>
      </c>
      <c r="K122">
        <f t="shared" si="0"/>
        <v>20</v>
      </c>
      <c r="L122">
        <f t="shared" si="0"/>
        <v>60</v>
      </c>
      <c r="M122">
        <f t="shared" si="0"/>
        <v>138</v>
      </c>
      <c r="N122">
        <f t="shared" si="0"/>
        <v>93</v>
      </c>
      <c r="O122">
        <f t="shared" si="0"/>
        <v>15</v>
      </c>
      <c r="P122">
        <f t="shared" si="0"/>
        <v>10</v>
      </c>
      <c r="Q122">
        <f t="shared" si="0"/>
        <v>26</v>
      </c>
      <c r="R122">
        <f t="shared" si="0"/>
        <v>81</v>
      </c>
      <c r="S122">
        <f t="shared" si="0"/>
        <v>44</v>
      </c>
      <c r="T122">
        <f t="shared" si="0"/>
        <v>91</v>
      </c>
      <c r="U122">
        <f t="shared" si="0"/>
        <v>62</v>
      </c>
      <c r="V122">
        <f t="shared" si="0"/>
        <v>67</v>
      </c>
      <c r="W122">
        <f t="shared" si="0"/>
        <v>144</v>
      </c>
      <c r="X122">
        <f t="shared" si="0"/>
        <v>136</v>
      </c>
      <c r="Y122">
        <f t="shared" si="0"/>
        <v>80</v>
      </c>
      <c r="Z122">
        <f t="shared" si="0"/>
        <v>33</v>
      </c>
      <c r="AB122">
        <f>AVERAGE(B122:Z122)</f>
        <v>68.2</v>
      </c>
      <c r="AC122">
        <f>STDEV(B122:Z122)/5</f>
        <v>8.3124404759773576</v>
      </c>
    </row>
    <row r="123" spans="1:29" ht="12.75" customHeight="1">
      <c r="A123" t="s">
        <v>97</v>
      </c>
      <c r="B123">
        <f>SUM(B5:B8,B10:B13,B15,B18,B27:B29,B31:B32,B33,B36:B40,B42:B43,B46:B47,B49:B51,B54:B56,B58,B60:B63,B65:B69,B72:B73,B75,B78,B84,B88:B89,B92,B94,B98:B100,B102:B103,B105)</f>
        <v>60</v>
      </c>
      <c r="C123">
        <f t="shared" ref="C123:Z123" si="1">SUM(C5:C8,C10:C13,C15,C18,C27:C29,C31:C32,C33,C36:C40,C42:C43,C46:C47,C49:C51,C54:C56,C58,C60:C63,C65:C69,C72:C73,C75,C78,C84,C88:C89,C92,C94,C98:C100,C102:C103,C105)</f>
        <v>0</v>
      </c>
      <c r="D123">
        <f t="shared" si="1"/>
        <v>1</v>
      </c>
      <c r="E123">
        <f t="shared" si="1"/>
        <v>0</v>
      </c>
      <c r="F123">
        <f t="shared" si="1"/>
        <v>6</v>
      </c>
      <c r="G123">
        <f t="shared" si="1"/>
        <v>17</v>
      </c>
      <c r="H123">
        <f t="shared" si="1"/>
        <v>1</v>
      </c>
      <c r="I123">
        <f t="shared" si="1"/>
        <v>0</v>
      </c>
      <c r="J123">
        <f t="shared" si="1"/>
        <v>0</v>
      </c>
      <c r="K123">
        <f t="shared" si="1"/>
        <v>0</v>
      </c>
      <c r="L123">
        <f t="shared" si="1"/>
        <v>0</v>
      </c>
      <c r="M123">
        <f t="shared" si="1"/>
        <v>0</v>
      </c>
      <c r="N123">
        <f t="shared" si="1"/>
        <v>3</v>
      </c>
      <c r="O123">
        <f t="shared" si="1"/>
        <v>0</v>
      </c>
      <c r="P123">
        <f t="shared" si="1"/>
        <v>0</v>
      </c>
      <c r="Q123">
        <f t="shared" si="1"/>
        <v>0</v>
      </c>
      <c r="R123">
        <f t="shared" si="1"/>
        <v>0</v>
      </c>
      <c r="S123">
        <f t="shared" si="1"/>
        <v>4</v>
      </c>
      <c r="T123">
        <f t="shared" si="1"/>
        <v>4</v>
      </c>
      <c r="U123">
        <f t="shared" si="1"/>
        <v>4</v>
      </c>
      <c r="V123">
        <f t="shared" si="1"/>
        <v>2</v>
      </c>
      <c r="W123">
        <f t="shared" si="1"/>
        <v>4</v>
      </c>
      <c r="X123">
        <f t="shared" si="1"/>
        <v>10</v>
      </c>
      <c r="Y123">
        <f t="shared" si="1"/>
        <v>0</v>
      </c>
      <c r="Z123">
        <f t="shared" si="1"/>
        <v>15</v>
      </c>
      <c r="AB123">
        <f>AVERAGE(B123:Z123)</f>
        <v>5.24</v>
      </c>
      <c r="AC123">
        <f>STDEV(B123:Z123)/5</f>
        <v>2.4639264058273604</v>
      </c>
    </row>
    <row r="124" spans="1:29" ht="12.75" customHeight="1">
      <c r="A124" t="s">
        <v>98</v>
      </c>
      <c r="B124">
        <f>SUM(B9,B14,B16:B17,B19:B26,B30,B34:B35,B41,B44:B45,B48,B52:B53,B57,B59,B64,B70:B71,B74,B76:B77,B79:B83,B85:B87,B90:B91,B93,B95:B97,B101,B104)</f>
        <v>80</v>
      </c>
      <c r="C124">
        <f t="shared" ref="C124:Z124" si="2">SUM(C9,C14,C16:C17,C19:C26,C30,C34:C35,C41,C44:C45,C48,C52:C53,C57,C59,C64,C70:C71,C74,C76:C77,C79:C83,C85:C87,C90:C91,C93,C95:C97,C101,C104)</f>
        <v>32</v>
      </c>
      <c r="D124">
        <f t="shared" si="2"/>
        <v>91</v>
      </c>
      <c r="E124">
        <f t="shared" si="2"/>
        <v>85</v>
      </c>
      <c r="F124">
        <f t="shared" si="2"/>
        <v>70</v>
      </c>
      <c r="G124">
        <f t="shared" si="2"/>
        <v>62</v>
      </c>
      <c r="H124">
        <f t="shared" si="2"/>
        <v>54</v>
      </c>
      <c r="I124">
        <f t="shared" si="2"/>
        <v>43</v>
      </c>
      <c r="J124">
        <f t="shared" si="2"/>
        <v>3</v>
      </c>
      <c r="K124">
        <f t="shared" si="2"/>
        <v>20</v>
      </c>
      <c r="L124">
        <f t="shared" si="2"/>
        <v>60</v>
      </c>
      <c r="M124">
        <f t="shared" si="2"/>
        <v>138</v>
      </c>
      <c r="N124">
        <f t="shared" si="2"/>
        <v>90</v>
      </c>
      <c r="O124">
        <f t="shared" si="2"/>
        <v>15</v>
      </c>
      <c r="P124">
        <f t="shared" si="2"/>
        <v>10</v>
      </c>
      <c r="Q124">
        <f t="shared" si="2"/>
        <v>26</v>
      </c>
      <c r="R124">
        <f t="shared" si="2"/>
        <v>81</v>
      </c>
      <c r="S124">
        <f t="shared" si="2"/>
        <v>40</v>
      </c>
      <c r="T124">
        <f t="shared" si="2"/>
        <v>87</v>
      </c>
      <c r="U124">
        <f t="shared" si="2"/>
        <v>58</v>
      </c>
      <c r="V124">
        <f t="shared" si="2"/>
        <v>65</v>
      </c>
      <c r="W124">
        <f t="shared" si="2"/>
        <v>140</v>
      </c>
      <c r="X124">
        <f t="shared" si="2"/>
        <v>126</v>
      </c>
      <c r="Y124">
        <f t="shared" si="2"/>
        <v>80</v>
      </c>
      <c r="Z124">
        <f t="shared" si="2"/>
        <v>18</v>
      </c>
      <c r="AB124">
        <f>AVERAGE(B124:Z124)</f>
        <v>62.96</v>
      </c>
      <c r="AC124">
        <f>STDEV(B124:Z124)/5</f>
        <v>7.6390400793118856</v>
      </c>
    </row>
    <row r="125" spans="1:29" ht="12.75" customHeight="1">
      <c r="A125" t="s">
        <v>99</v>
      </c>
      <c r="B125">
        <f>SUM(B108:B113)</f>
        <v>25</v>
      </c>
      <c r="C125">
        <f t="shared" ref="C125:Z125" si="3">SUM(C108:C113)</f>
        <v>85</v>
      </c>
      <c r="D125">
        <f t="shared" si="3"/>
        <v>15</v>
      </c>
      <c r="E125">
        <f t="shared" si="3"/>
        <v>20</v>
      </c>
      <c r="F125">
        <f t="shared" si="3"/>
        <v>20</v>
      </c>
      <c r="G125">
        <f t="shared" si="3"/>
        <v>32</v>
      </c>
      <c r="H125">
        <f t="shared" si="3"/>
        <v>40</v>
      </c>
      <c r="I125">
        <f t="shared" si="3"/>
        <v>85</v>
      </c>
      <c r="J125">
        <f t="shared" si="3"/>
        <v>0</v>
      </c>
      <c r="K125">
        <f t="shared" si="3"/>
        <v>20</v>
      </c>
      <c r="L125">
        <f t="shared" si="3"/>
        <v>30</v>
      </c>
      <c r="M125">
        <f t="shared" si="3"/>
        <v>103</v>
      </c>
      <c r="N125">
        <f t="shared" si="3"/>
        <v>35</v>
      </c>
      <c r="O125">
        <f t="shared" si="3"/>
        <v>87</v>
      </c>
      <c r="P125">
        <f t="shared" si="3"/>
        <v>90</v>
      </c>
      <c r="Q125">
        <f t="shared" si="3"/>
        <v>75</v>
      </c>
      <c r="R125">
        <f t="shared" si="3"/>
        <v>92</v>
      </c>
      <c r="S125">
        <f t="shared" si="3"/>
        <v>75</v>
      </c>
      <c r="T125">
        <f t="shared" si="3"/>
        <v>13</v>
      </c>
      <c r="U125">
        <f t="shared" si="3"/>
        <v>40</v>
      </c>
      <c r="V125">
        <f t="shared" si="3"/>
        <v>35</v>
      </c>
      <c r="W125">
        <f t="shared" si="3"/>
        <v>45</v>
      </c>
      <c r="X125">
        <f t="shared" si="3"/>
        <v>50</v>
      </c>
      <c r="Y125">
        <f t="shared" si="3"/>
        <v>70</v>
      </c>
      <c r="Z125">
        <f t="shared" si="3"/>
        <v>72</v>
      </c>
      <c r="AB125">
        <f>AVERAGE(B125:Z125)</f>
        <v>50.16</v>
      </c>
      <c r="AC125">
        <f>STDEV(B125:Z125)/5</f>
        <v>6.0475008612373653</v>
      </c>
    </row>
  </sheetData>
  <mergeCells count="2">
    <mergeCell ref="A1:AA1"/>
    <mergeCell ref="A2:AA2"/>
  </mergeCells>
  <pageMargins left="0.7" right="0.7" top="0.75" bottom="0.75" header="0.3" footer="0.3"/>
</worksheet>
</file>

<file path=xl/worksheets/sheet3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28"/>
  <sheetViews>
    <sheetView workbookViewId="0">
      <selection activeCell="AC128" sqref="AC128"/>
    </sheetView>
  </sheetViews>
  <sheetFormatPr baseColWidth="10" defaultColWidth="8.83203125" defaultRowHeight="13"/>
  <cols>
    <col min="1" max="1" width="35.33203125" bestFit="1" customWidth="1"/>
  </cols>
  <sheetData>
    <row r="1" spans="1:27" ht="18">
      <c r="A1" s="221" t="s">
        <v>88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spans="1:27" ht="12.75" customHeight="1">
      <c r="A2" s="222" t="s">
        <v>379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4"/>
    </row>
    <row r="3" spans="1:27" ht="12.75" customHeight="1">
      <c r="A3" s="5" t="s">
        <v>0</v>
      </c>
      <c r="B3" s="52">
        <v>0</v>
      </c>
      <c r="C3" s="70">
        <v>3</v>
      </c>
      <c r="D3" s="52">
        <v>6</v>
      </c>
      <c r="E3" s="70">
        <v>9</v>
      </c>
      <c r="F3" s="52">
        <v>12</v>
      </c>
      <c r="G3" s="70">
        <v>15</v>
      </c>
      <c r="H3" s="52">
        <v>18</v>
      </c>
      <c r="I3" s="70">
        <v>21</v>
      </c>
      <c r="J3" s="52">
        <v>24</v>
      </c>
      <c r="K3" s="70">
        <v>27</v>
      </c>
      <c r="L3" s="52">
        <v>30</v>
      </c>
      <c r="M3" s="70">
        <v>33</v>
      </c>
      <c r="N3" s="52">
        <v>36</v>
      </c>
      <c r="O3" s="70">
        <v>39</v>
      </c>
      <c r="P3" s="52">
        <v>42</v>
      </c>
      <c r="Q3" s="70">
        <v>45</v>
      </c>
      <c r="R3" s="52">
        <v>48</v>
      </c>
      <c r="S3" s="70">
        <v>51</v>
      </c>
      <c r="T3" s="52">
        <v>54</v>
      </c>
      <c r="U3" s="70">
        <v>57</v>
      </c>
      <c r="V3" s="52">
        <v>60</v>
      </c>
      <c r="W3" s="70">
        <v>63</v>
      </c>
      <c r="X3" s="52">
        <v>66</v>
      </c>
      <c r="Y3" s="70">
        <v>69</v>
      </c>
      <c r="Z3" s="52">
        <v>72</v>
      </c>
      <c r="AA3" s="52" t="s">
        <v>1</v>
      </c>
    </row>
    <row r="4" spans="1:27" ht="12.75" customHeight="1">
      <c r="A4" s="5" t="s">
        <v>2</v>
      </c>
      <c r="B4" s="6"/>
      <c r="C4" s="7"/>
      <c r="D4" s="6"/>
      <c r="E4" s="7"/>
      <c r="F4" s="6"/>
      <c r="G4" s="7"/>
      <c r="H4" s="6"/>
      <c r="I4" s="7"/>
      <c r="J4" s="6"/>
      <c r="K4" s="7"/>
      <c r="L4" s="6"/>
      <c r="M4" s="7"/>
      <c r="N4" s="6"/>
      <c r="O4" s="7"/>
      <c r="P4" s="6"/>
      <c r="Q4" s="7"/>
      <c r="R4" s="6"/>
      <c r="S4" s="7"/>
      <c r="T4" s="6"/>
      <c r="U4" s="7"/>
      <c r="V4" s="6"/>
      <c r="W4" s="7"/>
      <c r="X4" s="6"/>
      <c r="Y4" s="7"/>
      <c r="Z4" s="6"/>
      <c r="AA4" s="6"/>
    </row>
    <row r="5" spans="1:27" ht="12.75" customHeight="1">
      <c r="A5" s="30" t="s">
        <v>267</v>
      </c>
      <c r="B5" s="6">
        <v>4</v>
      </c>
      <c r="C5" s="7"/>
      <c r="D5" s="6"/>
      <c r="E5" s="7"/>
      <c r="F5" s="6">
        <v>5</v>
      </c>
      <c r="G5" s="7">
        <v>2</v>
      </c>
      <c r="H5" s="6"/>
      <c r="I5" s="7"/>
      <c r="J5" s="6"/>
      <c r="K5" s="7"/>
      <c r="L5" s="6"/>
      <c r="M5" s="7"/>
      <c r="N5" s="6"/>
      <c r="O5" s="7"/>
      <c r="P5" s="6"/>
      <c r="Q5" s="7"/>
      <c r="R5" s="6"/>
      <c r="S5" s="7"/>
      <c r="T5" s="6"/>
      <c r="U5" s="7"/>
      <c r="V5" s="6"/>
      <c r="W5" s="7"/>
      <c r="X5" s="6"/>
      <c r="Y5" s="7"/>
      <c r="Z5" s="6"/>
      <c r="AA5" s="6"/>
    </row>
    <row r="6" spans="1:27" ht="12.75" customHeight="1">
      <c r="A6" s="25" t="s">
        <v>25</v>
      </c>
      <c r="B6" s="10"/>
      <c r="C6" s="11"/>
      <c r="D6" s="10"/>
      <c r="E6" s="11"/>
      <c r="F6" s="10"/>
      <c r="G6" s="11"/>
      <c r="H6" s="10"/>
      <c r="I6" s="11"/>
      <c r="J6" s="10"/>
      <c r="K6" s="11"/>
      <c r="L6" s="10"/>
      <c r="M6" s="11"/>
      <c r="N6" s="10"/>
      <c r="O6" s="11"/>
      <c r="P6" s="10"/>
      <c r="Q6" s="11"/>
      <c r="R6" s="10"/>
      <c r="S6" s="11"/>
      <c r="T6" s="10"/>
      <c r="U6" s="11"/>
      <c r="V6" s="10"/>
      <c r="W6" s="11"/>
      <c r="X6" s="10"/>
      <c r="Y6" s="11"/>
      <c r="Z6" s="10"/>
      <c r="AA6" s="6"/>
    </row>
    <row r="7" spans="1:27" ht="12.75" customHeight="1">
      <c r="A7" s="25" t="s">
        <v>3</v>
      </c>
      <c r="B7" s="10">
        <v>3</v>
      </c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  <c r="P7" s="10"/>
      <c r="Q7" s="11"/>
      <c r="R7" s="10"/>
      <c r="S7" s="11"/>
      <c r="T7" s="10"/>
      <c r="U7" s="11"/>
      <c r="V7" s="10"/>
      <c r="W7" s="11"/>
      <c r="X7" s="10"/>
      <c r="Y7" s="11"/>
      <c r="Z7" s="10"/>
      <c r="AA7" s="6"/>
    </row>
    <row r="8" spans="1:27" ht="12.75" customHeight="1">
      <c r="A8" s="25" t="s">
        <v>59</v>
      </c>
      <c r="B8" s="10"/>
      <c r="C8" s="11"/>
      <c r="D8" s="10"/>
      <c r="E8" s="11"/>
      <c r="F8" s="10"/>
      <c r="G8" s="11"/>
      <c r="H8" s="10"/>
      <c r="I8" s="11"/>
      <c r="J8" s="10"/>
      <c r="K8" s="11"/>
      <c r="L8" s="10"/>
      <c r="M8" s="11"/>
      <c r="N8" s="10"/>
      <c r="O8" s="11"/>
      <c r="P8" s="10"/>
      <c r="Q8" s="11"/>
      <c r="R8" s="10"/>
      <c r="S8" s="11"/>
      <c r="T8" s="10"/>
      <c r="U8" s="11"/>
      <c r="V8" s="10"/>
      <c r="W8" s="11"/>
      <c r="X8" s="10"/>
      <c r="Y8" s="11"/>
      <c r="Z8" s="10"/>
      <c r="AA8" s="6"/>
    </row>
    <row r="9" spans="1:27" ht="12.75" customHeight="1">
      <c r="A9" s="12" t="s">
        <v>4</v>
      </c>
      <c r="B9" s="10"/>
      <c r="C9" s="11"/>
      <c r="D9" s="10"/>
      <c r="E9" s="11"/>
      <c r="F9" s="10">
        <v>1</v>
      </c>
      <c r="G9" s="11">
        <v>4</v>
      </c>
      <c r="H9" s="10"/>
      <c r="I9" s="11"/>
      <c r="J9" s="10"/>
      <c r="K9" s="11">
        <v>5</v>
      </c>
      <c r="L9" s="10">
        <v>40</v>
      </c>
      <c r="M9" s="11"/>
      <c r="N9" s="10"/>
      <c r="O9" s="11"/>
      <c r="P9" s="10"/>
      <c r="Q9" s="11"/>
      <c r="R9" s="10"/>
      <c r="S9" s="11"/>
      <c r="T9" s="10"/>
      <c r="U9" s="11"/>
      <c r="V9" s="10"/>
      <c r="W9" s="11"/>
      <c r="X9" s="10"/>
      <c r="Y9" s="11">
        <v>1</v>
      </c>
      <c r="Z9" s="10"/>
      <c r="AA9" s="6"/>
    </row>
    <row r="10" spans="1:27" ht="12.75" customHeight="1">
      <c r="A10" s="25" t="s">
        <v>45</v>
      </c>
      <c r="B10" s="10"/>
      <c r="C10" s="11"/>
      <c r="D10" s="10"/>
      <c r="E10" s="11"/>
      <c r="F10" s="10"/>
      <c r="G10" s="11"/>
      <c r="H10" s="10"/>
      <c r="I10" s="11"/>
      <c r="J10" s="10"/>
      <c r="K10" s="11"/>
      <c r="L10" s="10"/>
      <c r="M10" s="11"/>
      <c r="N10" s="10"/>
      <c r="O10" s="11"/>
      <c r="P10" s="10"/>
      <c r="Q10" s="11"/>
      <c r="R10" s="10"/>
      <c r="S10" s="11"/>
      <c r="T10" s="10"/>
      <c r="U10" s="11"/>
      <c r="V10" s="10"/>
      <c r="W10" s="11"/>
      <c r="X10" s="10"/>
      <c r="Y10" s="11"/>
      <c r="Z10" s="10"/>
      <c r="AA10" s="6"/>
    </row>
    <row r="11" spans="1:27" ht="12.75" customHeight="1">
      <c r="A11" s="25" t="s">
        <v>86</v>
      </c>
      <c r="B11" s="10"/>
      <c r="C11" s="11"/>
      <c r="D11" s="10"/>
      <c r="E11" s="11"/>
      <c r="F11" s="10"/>
      <c r="G11" s="11"/>
      <c r="H11" s="10"/>
      <c r="I11" s="11"/>
      <c r="J11" s="10"/>
      <c r="K11" s="11"/>
      <c r="L11" s="10"/>
      <c r="M11" s="11"/>
      <c r="N11" s="10"/>
      <c r="O11" s="11"/>
      <c r="P11" s="10"/>
      <c r="Q11" s="11"/>
      <c r="R11" s="10"/>
      <c r="S11" s="11"/>
      <c r="T11" s="10"/>
      <c r="U11" s="11"/>
      <c r="V11" s="10"/>
      <c r="W11" s="11"/>
      <c r="X11" s="10"/>
      <c r="Y11" s="11"/>
      <c r="Z11" s="10"/>
      <c r="AA11" s="6"/>
    </row>
    <row r="12" spans="1:27" ht="12.75" customHeight="1">
      <c r="A12" s="25" t="s">
        <v>357</v>
      </c>
      <c r="B12" s="10"/>
      <c r="C12" s="11"/>
      <c r="D12" s="10"/>
      <c r="E12" s="11"/>
      <c r="F12" s="10"/>
      <c r="G12" s="11"/>
      <c r="H12" s="10"/>
      <c r="I12" s="11"/>
      <c r="J12" s="10"/>
      <c r="K12" s="11"/>
      <c r="L12" s="10"/>
      <c r="M12" s="11"/>
      <c r="N12" s="10"/>
      <c r="O12" s="11"/>
      <c r="P12" s="10"/>
      <c r="Q12" s="11"/>
      <c r="R12" s="10"/>
      <c r="S12" s="11"/>
      <c r="T12" s="10"/>
      <c r="U12" s="11"/>
      <c r="V12" s="10"/>
      <c r="W12" s="11"/>
      <c r="X12" s="10"/>
      <c r="Y12" s="11"/>
      <c r="Z12" s="10"/>
      <c r="AA12" s="6"/>
    </row>
    <row r="13" spans="1:27" ht="12.75" customHeight="1">
      <c r="A13" s="25" t="s">
        <v>26</v>
      </c>
      <c r="B13" s="10"/>
      <c r="C13" s="11"/>
      <c r="D13" s="10"/>
      <c r="E13" s="11"/>
      <c r="F13" s="10"/>
      <c r="G13" s="11"/>
      <c r="H13" s="10"/>
      <c r="I13" s="11"/>
      <c r="J13" s="10"/>
      <c r="K13" s="11"/>
      <c r="L13" s="10"/>
      <c r="M13" s="11"/>
      <c r="N13" s="10"/>
      <c r="O13" s="11"/>
      <c r="P13" s="10"/>
      <c r="Q13" s="11"/>
      <c r="R13" s="10"/>
      <c r="S13" s="11"/>
      <c r="T13" s="10"/>
      <c r="U13" s="11"/>
      <c r="V13" s="10"/>
      <c r="W13" s="11"/>
      <c r="X13" s="10"/>
      <c r="Y13" s="11"/>
      <c r="Z13" s="10"/>
      <c r="AA13" s="6"/>
    </row>
    <row r="14" spans="1:27" ht="12.75" customHeight="1">
      <c r="A14" s="12" t="s">
        <v>51</v>
      </c>
      <c r="B14" s="10"/>
      <c r="C14" s="11"/>
      <c r="D14" s="10"/>
      <c r="E14" s="11"/>
      <c r="F14" s="10"/>
      <c r="G14" s="11"/>
      <c r="H14" s="10"/>
      <c r="I14" s="11"/>
      <c r="J14" s="10"/>
      <c r="K14" s="11"/>
      <c r="L14" s="10"/>
      <c r="M14" s="11"/>
      <c r="N14" s="10"/>
      <c r="O14" s="11"/>
      <c r="P14" s="10"/>
      <c r="Q14" s="11"/>
      <c r="R14" s="10"/>
      <c r="S14" s="11"/>
      <c r="T14" s="10"/>
      <c r="U14" s="11"/>
      <c r="V14" s="10"/>
      <c r="W14" s="11"/>
      <c r="X14" s="10"/>
      <c r="Y14" s="11"/>
      <c r="Z14" s="10"/>
      <c r="AA14" s="6"/>
    </row>
    <row r="15" spans="1:27" ht="12.75" customHeight="1">
      <c r="A15" s="25" t="s">
        <v>29</v>
      </c>
      <c r="B15" s="10"/>
      <c r="C15" s="11"/>
      <c r="D15" s="10"/>
      <c r="E15" s="11"/>
      <c r="F15" s="10"/>
      <c r="G15" s="11"/>
      <c r="H15" s="10"/>
      <c r="I15" s="11"/>
      <c r="J15" s="10"/>
      <c r="K15" s="11"/>
      <c r="L15" s="10"/>
      <c r="M15" s="11"/>
      <c r="N15" s="10"/>
      <c r="O15" s="11"/>
      <c r="P15" s="10"/>
      <c r="Q15" s="11"/>
      <c r="R15" s="10"/>
      <c r="S15" s="11"/>
      <c r="T15" s="10"/>
      <c r="U15" s="11"/>
      <c r="V15" s="10"/>
      <c r="W15" s="11"/>
      <c r="X15" s="10"/>
      <c r="Y15" s="11"/>
      <c r="Z15" s="10"/>
      <c r="AA15" s="6"/>
    </row>
    <row r="16" spans="1:27" ht="12.75" customHeight="1">
      <c r="A16" s="12" t="s">
        <v>76</v>
      </c>
      <c r="B16" s="10"/>
      <c r="C16" s="11"/>
      <c r="D16" s="10"/>
      <c r="E16" s="11"/>
      <c r="F16" s="10"/>
      <c r="G16" s="11"/>
      <c r="H16" s="10"/>
      <c r="I16" s="11"/>
      <c r="J16" s="10"/>
      <c r="K16" s="11"/>
      <c r="L16" s="10"/>
      <c r="M16" s="11"/>
      <c r="N16" s="10"/>
      <c r="O16" s="11"/>
      <c r="P16" s="10"/>
      <c r="Q16" s="11"/>
      <c r="R16" s="10"/>
      <c r="S16" s="11"/>
      <c r="T16" s="10"/>
      <c r="U16" s="11"/>
      <c r="V16" s="10"/>
      <c r="W16" s="11"/>
      <c r="X16" s="10"/>
      <c r="Y16" s="11"/>
      <c r="Z16" s="10"/>
      <c r="AA16" s="6"/>
    </row>
    <row r="17" spans="1:27" ht="12.75" customHeight="1">
      <c r="A17" s="12" t="s">
        <v>77</v>
      </c>
      <c r="B17" s="10"/>
      <c r="C17" s="11"/>
      <c r="D17" s="10"/>
      <c r="E17" s="11"/>
      <c r="F17" s="10"/>
      <c r="G17" s="11"/>
      <c r="H17" s="10"/>
      <c r="I17" s="11"/>
      <c r="J17" s="10"/>
      <c r="K17" s="11"/>
      <c r="L17" s="10"/>
      <c r="M17" s="11"/>
      <c r="N17" s="10"/>
      <c r="O17" s="11"/>
      <c r="P17" s="10"/>
      <c r="Q17" s="11"/>
      <c r="R17" s="10"/>
      <c r="S17" s="11"/>
      <c r="T17" s="10"/>
      <c r="U17" s="11"/>
      <c r="V17" s="10"/>
      <c r="W17" s="11"/>
      <c r="X17" s="10"/>
      <c r="Y17" s="11"/>
      <c r="Z17" s="10"/>
      <c r="AA17" s="6"/>
    </row>
    <row r="18" spans="1:27" ht="12.75" customHeight="1">
      <c r="A18" s="25" t="s">
        <v>5</v>
      </c>
      <c r="B18" s="10"/>
      <c r="C18" s="11"/>
      <c r="D18" s="10">
        <v>60</v>
      </c>
      <c r="E18" s="11"/>
      <c r="F18" s="10"/>
      <c r="G18" s="11">
        <v>1</v>
      </c>
      <c r="H18" s="10"/>
      <c r="I18" s="11">
        <v>60</v>
      </c>
      <c r="J18" s="10"/>
      <c r="K18" s="11">
        <v>20</v>
      </c>
      <c r="L18" s="10"/>
      <c r="M18" s="11"/>
      <c r="N18" s="10"/>
      <c r="O18" s="11"/>
      <c r="P18" s="10"/>
      <c r="Q18" s="11"/>
      <c r="R18" s="10"/>
      <c r="S18" s="11"/>
      <c r="T18" s="10">
        <v>10</v>
      </c>
      <c r="U18" s="11">
        <v>100</v>
      </c>
      <c r="V18" s="10"/>
      <c r="W18" s="11"/>
      <c r="X18" s="10"/>
      <c r="Y18" s="11"/>
      <c r="Z18" s="10"/>
      <c r="AA18" s="6"/>
    </row>
    <row r="19" spans="1:27" ht="12.75" customHeight="1">
      <c r="A19" s="12" t="s">
        <v>79</v>
      </c>
      <c r="B19" s="10"/>
      <c r="C19" s="11"/>
      <c r="D19" s="10"/>
      <c r="E19" s="11"/>
      <c r="F19" s="10"/>
      <c r="G19" s="11"/>
      <c r="H19" s="10"/>
      <c r="I19" s="11"/>
      <c r="J19" s="10"/>
      <c r="K19" s="11"/>
      <c r="L19" s="10"/>
      <c r="M19" s="11"/>
      <c r="N19" s="10"/>
      <c r="O19" s="11"/>
      <c r="P19" s="10"/>
      <c r="Q19" s="11"/>
      <c r="R19" s="10"/>
      <c r="S19" s="11"/>
      <c r="T19" s="10"/>
      <c r="U19" s="11"/>
      <c r="V19" s="10"/>
      <c r="W19" s="11"/>
      <c r="X19" s="10"/>
      <c r="Y19" s="11"/>
      <c r="Z19" s="10"/>
      <c r="AA19" s="6"/>
    </row>
    <row r="20" spans="1:27" ht="12.75" customHeight="1">
      <c r="A20" s="12" t="s">
        <v>358</v>
      </c>
      <c r="B20" s="10"/>
      <c r="C20" s="11"/>
      <c r="D20" s="10"/>
      <c r="E20" s="11"/>
      <c r="F20" s="10"/>
      <c r="G20" s="11"/>
      <c r="H20" s="10"/>
      <c r="I20" s="11"/>
      <c r="J20" s="10"/>
      <c r="K20" s="11"/>
      <c r="L20" s="10"/>
      <c r="M20" s="11"/>
      <c r="N20" s="10"/>
      <c r="O20" s="11"/>
      <c r="P20" s="10"/>
      <c r="Q20" s="11"/>
      <c r="R20" s="10"/>
      <c r="S20" s="11"/>
      <c r="T20" s="10"/>
      <c r="U20" s="11"/>
      <c r="V20" s="10"/>
      <c r="W20" s="11"/>
      <c r="X20" s="10"/>
      <c r="Y20" s="11"/>
      <c r="Z20" s="10"/>
      <c r="AA20" s="6"/>
    </row>
    <row r="21" spans="1:27" ht="12.75" customHeight="1">
      <c r="A21" s="12" t="s">
        <v>78</v>
      </c>
      <c r="B21" s="10"/>
      <c r="C21" s="11"/>
      <c r="D21" s="10"/>
      <c r="E21" s="11"/>
      <c r="F21" s="10"/>
      <c r="G21" s="11"/>
      <c r="H21" s="10"/>
      <c r="I21" s="11"/>
      <c r="J21" s="10"/>
      <c r="K21" s="11"/>
      <c r="L21" s="10"/>
      <c r="M21" s="11"/>
      <c r="N21" s="10"/>
      <c r="O21" s="11"/>
      <c r="P21" s="10"/>
      <c r="Q21" s="11"/>
      <c r="R21" s="10"/>
      <c r="S21" s="11"/>
      <c r="T21" s="10"/>
      <c r="U21" s="11"/>
      <c r="V21" s="10"/>
      <c r="W21" s="11"/>
      <c r="X21" s="10"/>
      <c r="Y21" s="11"/>
      <c r="Z21" s="10"/>
      <c r="AA21" s="6"/>
    </row>
    <row r="22" spans="1:27" ht="12.75" customHeight="1">
      <c r="A22" s="12" t="s">
        <v>359</v>
      </c>
      <c r="B22" s="10"/>
      <c r="C22" s="11"/>
      <c r="D22" s="10"/>
      <c r="E22" s="11"/>
      <c r="F22" s="10"/>
      <c r="G22" s="11"/>
      <c r="H22" s="10"/>
      <c r="I22" s="11"/>
      <c r="J22" s="10"/>
      <c r="K22" s="11"/>
      <c r="L22" s="10"/>
      <c r="M22" s="11"/>
      <c r="N22" s="10"/>
      <c r="O22" s="11"/>
      <c r="P22" s="10"/>
      <c r="Q22" s="11"/>
      <c r="R22" s="10"/>
      <c r="S22" s="11"/>
      <c r="T22" s="10">
        <v>2</v>
      </c>
      <c r="U22" s="11"/>
      <c r="V22" s="10"/>
      <c r="W22" s="11"/>
      <c r="X22" s="10"/>
      <c r="Y22" s="11"/>
      <c r="Z22" s="10">
        <v>1</v>
      </c>
      <c r="AA22" s="6"/>
    </row>
    <row r="23" spans="1:27" ht="12.75" customHeight="1">
      <c r="A23" s="12" t="s">
        <v>6</v>
      </c>
      <c r="B23" s="10">
        <v>100</v>
      </c>
      <c r="C23" s="11">
        <v>100</v>
      </c>
      <c r="D23" s="10">
        <v>20</v>
      </c>
      <c r="E23" s="11">
        <v>100</v>
      </c>
      <c r="F23" s="10">
        <v>50</v>
      </c>
      <c r="G23" s="11">
        <v>90</v>
      </c>
      <c r="H23" s="10">
        <v>8</v>
      </c>
      <c r="I23" s="11">
        <v>100</v>
      </c>
      <c r="J23" s="10">
        <v>24</v>
      </c>
      <c r="K23" s="11">
        <v>33</v>
      </c>
      <c r="L23" s="10">
        <v>10</v>
      </c>
      <c r="M23" s="11">
        <v>95</v>
      </c>
      <c r="N23" s="10">
        <v>98</v>
      </c>
      <c r="O23" s="11">
        <v>100</v>
      </c>
      <c r="P23" s="10">
        <v>100</v>
      </c>
      <c r="Q23" s="11">
        <v>100</v>
      </c>
      <c r="R23" s="10">
        <v>90</v>
      </c>
      <c r="S23" s="11">
        <v>100</v>
      </c>
      <c r="T23" s="10">
        <v>60</v>
      </c>
      <c r="U23" s="11">
        <v>5</v>
      </c>
      <c r="V23" s="10">
        <v>40</v>
      </c>
      <c r="W23" s="11">
        <v>70</v>
      </c>
      <c r="X23" s="10">
        <v>100</v>
      </c>
      <c r="Y23" s="11">
        <v>85</v>
      </c>
      <c r="Z23" s="10">
        <v>96</v>
      </c>
      <c r="AA23" s="6"/>
    </row>
    <row r="24" spans="1:27" ht="12.75" customHeight="1">
      <c r="A24" s="12" t="s">
        <v>7</v>
      </c>
      <c r="B24" s="10"/>
      <c r="C24" s="11"/>
      <c r="D24" s="10"/>
      <c r="E24" s="11"/>
      <c r="F24" s="10"/>
      <c r="G24" s="11"/>
      <c r="H24" s="10"/>
      <c r="I24" s="11"/>
      <c r="J24" s="10"/>
      <c r="K24" s="11"/>
      <c r="L24" s="10"/>
      <c r="M24" s="11"/>
      <c r="N24" s="10"/>
      <c r="O24" s="11"/>
      <c r="P24" s="10"/>
      <c r="Q24" s="11"/>
      <c r="R24" s="10"/>
      <c r="S24" s="11"/>
      <c r="T24" s="10"/>
      <c r="U24" s="11"/>
      <c r="V24" s="10"/>
      <c r="W24" s="11"/>
      <c r="X24" s="10"/>
      <c r="Y24" s="11"/>
      <c r="Z24" s="10"/>
      <c r="AA24" s="6"/>
    </row>
    <row r="25" spans="1:27" ht="12.75" customHeight="1">
      <c r="A25" s="12" t="s">
        <v>85</v>
      </c>
      <c r="B25" s="10"/>
      <c r="C25" s="11"/>
      <c r="D25" s="10"/>
      <c r="E25" s="11"/>
      <c r="F25" s="10"/>
      <c r="G25" s="11"/>
      <c r="H25" s="10"/>
      <c r="I25" s="11"/>
      <c r="J25" s="10"/>
      <c r="K25" s="11"/>
      <c r="L25" s="10"/>
      <c r="M25" s="11"/>
      <c r="N25" s="10"/>
      <c r="O25" s="11"/>
      <c r="P25" s="10"/>
      <c r="Q25" s="11"/>
      <c r="R25" s="10"/>
      <c r="S25" s="11"/>
      <c r="T25" s="10"/>
      <c r="U25" s="11"/>
      <c r="V25" s="10"/>
      <c r="W25" s="11"/>
      <c r="X25" s="10"/>
      <c r="Y25" s="11"/>
      <c r="Z25" s="10"/>
      <c r="AA25" s="6"/>
    </row>
    <row r="26" spans="1:27" ht="12.75" customHeight="1">
      <c r="A26" s="12" t="s">
        <v>28</v>
      </c>
      <c r="B26" s="10"/>
      <c r="C26" s="11"/>
      <c r="D26" s="10"/>
      <c r="E26" s="11"/>
      <c r="F26" s="10"/>
      <c r="G26" s="11"/>
      <c r="H26" s="10"/>
      <c r="I26" s="11"/>
      <c r="J26" s="10"/>
      <c r="K26" s="11"/>
      <c r="L26" s="10"/>
      <c r="M26" s="11"/>
      <c r="N26" s="10"/>
      <c r="O26" s="11"/>
      <c r="P26" s="10"/>
      <c r="Q26" s="11"/>
      <c r="R26" s="10"/>
      <c r="S26" s="11"/>
      <c r="T26" s="10"/>
      <c r="U26" s="11"/>
      <c r="V26" s="10"/>
      <c r="W26" s="11"/>
      <c r="X26" s="10"/>
      <c r="Y26" s="11"/>
      <c r="Z26" s="10"/>
      <c r="AA26" s="6"/>
    </row>
    <row r="27" spans="1:27" ht="12.75" customHeight="1">
      <c r="A27" s="25" t="s">
        <v>360</v>
      </c>
      <c r="B27" s="10"/>
      <c r="C27" s="11"/>
      <c r="D27" s="10"/>
      <c r="E27" s="11"/>
      <c r="F27" s="10"/>
      <c r="G27" s="11"/>
      <c r="H27" s="10"/>
      <c r="I27" s="11"/>
      <c r="J27" s="10"/>
      <c r="K27" s="11"/>
      <c r="L27" s="10"/>
      <c r="M27" s="11"/>
      <c r="N27" s="10"/>
      <c r="O27" s="11"/>
      <c r="P27" s="10"/>
      <c r="Q27" s="11"/>
      <c r="R27" s="10"/>
      <c r="S27" s="11"/>
      <c r="T27" s="10"/>
      <c r="U27" s="11"/>
      <c r="V27" s="10"/>
      <c r="W27" s="11"/>
      <c r="X27" s="10"/>
      <c r="Y27" s="11"/>
      <c r="Z27" s="10"/>
      <c r="AA27" s="6"/>
    </row>
    <row r="28" spans="1:27" ht="12.75" customHeight="1">
      <c r="A28" s="25" t="s">
        <v>8</v>
      </c>
      <c r="B28" s="10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  <c r="P28" s="10"/>
      <c r="Q28" s="11"/>
      <c r="R28" s="10"/>
      <c r="S28" s="11"/>
      <c r="T28" s="10"/>
      <c r="U28" s="11"/>
      <c r="V28" s="10"/>
      <c r="W28" s="11"/>
      <c r="X28" s="10"/>
      <c r="Y28" s="11"/>
      <c r="Z28" s="10"/>
      <c r="AA28" s="6"/>
    </row>
    <row r="29" spans="1:27" ht="12.75" customHeight="1">
      <c r="A29" s="25" t="s">
        <v>376</v>
      </c>
      <c r="B29" s="10"/>
      <c r="C29" s="11"/>
      <c r="D29" s="10"/>
      <c r="E29" s="11"/>
      <c r="F29" s="10"/>
      <c r="G29" s="11"/>
      <c r="H29" s="10"/>
      <c r="I29" s="11"/>
      <c r="J29" s="10"/>
      <c r="K29" s="11"/>
      <c r="L29" s="10"/>
      <c r="M29" s="11"/>
      <c r="N29" s="10"/>
      <c r="O29" s="11"/>
      <c r="P29" s="10"/>
      <c r="Q29" s="11"/>
      <c r="R29" s="10"/>
      <c r="S29" s="11"/>
      <c r="T29" s="10"/>
      <c r="U29" s="11"/>
      <c r="V29" s="10"/>
      <c r="W29" s="11"/>
      <c r="X29" s="10"/>
      <c r="Y29" s="11"/>
      <c r="Z29" s="10"/>
      <c r="AA29" s="6"/>
    </row>
    <row r="30" spans="1:27" ht="12.75" customHeight="1">
      <c r="A30" s="25" t="s">
        <v>380</v>
      </c>
      <c r="B30" s="10"/>
      <c r="C30" s="11"/>
      <c r="D30" s="10"/>
      <c r="E30" s="11"/>
      <c r="F30" s="10">
        <v>3</v>
      </c>
      <c r="G30" s="11"/>
      <c r="H30" s="10"/>
      <c r="I30" s="11"/>
      <c r="J30" s="10"/>
      <c r="K30" s="11"/>
      <c r="L30" s="10"/>
      <c r="M30" s="11"/>
      <c r="N30" s="10"/>
      <c r="O30" s="11"/>
      <c r="P30" s="10"/>
      <c r="Q30" s="11"/>
      <c r="R30" s="10"/>
      <c r="S30" s="11"/>
      <c r="T30" s="10"/>
      <c r="U30" s="11"/>
      <c r="V30" s="10"/>
      <c r="W30" s="11"/>
      <c r="X30" s="10"/>
      <c r="Y30" s="11"/>
      <c r="Z30" s="10"/>
      <c r="AA30" s="6"/>
    </row>
    <row r="31" spans="1:27" ht="12.75" customHeight="1">
      <c r="A31" s="12" t="s">
        <v>23</v>
      </c>
      <c r="B31" s="10"/>
      <c r="C31" s="11"/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O31" s="11"/>
      <c r="P31" s="10"/>
      <c r="Q31" s="11"/>
      <c r="R31" s="10"/>
      <c r="S31" s="11"/>
      <c r="T31" s="10"/>
      <c r="U31" s="11"/>
      <c r="V31" s="10"/>
      <c r="W31" s="11"/>
      <c r="X31" s="10"/>
      <c r="Y31" s="11"/>
      <c r="Z31" s="10"/>
      <c r="AA31" s="6"/>
    </row>
    <row r="32" spans="1:27" ht="12.75" customHeight="1">
      <c r="A32" s="25" t="s">
        <v>71</v>
      </c>
      <c r="B32" s="10"/>
      <c r="C32" s="11"/>
      <c r="D32" s="10"/>
      <c r="E32" s="11"/>
      <c r="F32" s="10"/>
      <c r="G32" s="11"/>
      <c r="H32" s="10"/>
      <c r="I32" s="11"/>
      <c r="J32" s="10"/>
      <c r="K32" s="11"/>
      <c r="L32" s="10"/>
      <c r="M32" s="11"/>
      <c r="N32" s="10"/>
      <c r="O32" s="11"/>
      <c r="P32" s="10"/>
      <c r="Q32" s="11"/>
      <c r="R32" s="10"/>
      <c r="S32" s="11"/>
      <c r="T32" s="10"/>
      <c r="U32" s="11"/>
      <c r="V32" s="10"/>
      <c r="W32" s="11"/>
      <c r="X32" s="10"/>
      <c r="Y32" s="11"/>
      <c r="Z32" s="10"/>
      <c r="AA32" s="6"/>
    </row>
    <row r="33" spans="1:27" ht="12.75" customHeight="1">
      <c r="A33" s="25" t="s">
        <v>83</v>
      </c>
      <c r="B33" s="10"/>
      <c r="C33" s="11"/>
      <c r="D33" s="10"/>
      <c r="E33" s="11"/>
      <c r="F33" s="10"/>
      <c r="G33" s="11"/>
      <c r="H33" s="10"/>
      <c r="I33" s="11"/>
      <c r="J33" s="10"/>
      <c r="K33" s="11"/>
      <c r="L33" s="10"/>
      <c r="M33" s="11"/>
      <c r="N33" s="10"/>
      <c r="O33" s="11"/>
      <c r="P33" s="10"/>
      <c r="Q33" s="11"/>
      <c r="R33" s="10"/>
      <c r="S33" s="11"/>
      <c r="T33" s="10"/>
      <c r="U33" s="11"/>
      <c r="V33" s="10"/>
      <c r="W33" s="11"/>
      <c r="X33" s="10"/>
      <c r="Y33" s="11"/>
      <c r="Z33" s="10"/>
      <c r="AA33" s="6"/>
    </row>
    <row r="34" spans="1:27" ht="12.75" customHeight="1">
      <c r="A34" s="25" t="s">
        <v>362</v>
      </c>
      <c r="B34" s="10"/>
      <c r="C34" s="11"/>
      <c r="D34" s="10"/>
      <c r="E34" s="11"/>
      <c r="F34" s="10"/>
      <c r="G34" s="11"/>
      <c r="H34" s="10"/>
      <c r="I34" s="11"/>
      <c r="J34" s="10"/>
      <c r="K34" s="11"/>
      <c r="L34" s="10"/>
      <c r="M34" s="11"/>
      <c r="N34" s="10"/>
      <c r="O34" s="11"/>
      <c r="P34" s="10"/>
      <c r="Q34" s="11"/>
      <c r="R34" s="10"/>
      <c r="S34" s="11"/>
      <c r="T34" s="10"/>
      <c r="U34" s="11"/>
      <c r="V34" s="10"/>
      <c r="W34" s="11"/>
      <c r="X34" s="10"/>
      <c r="Y34" s="11"/>
      <c r="Z34" s="10"/>
      <c r="AA34" s="6"/>
    </row>
    <row r="35" spans="1:27" ht="12.75" customHeight="1">
      <c r="A35" s="25" t="s">
        <v>128</v>
      </c>
      <c r="B35" s="10"/>
      <c r="C35" s="11"/>
      <c r="D35" s="10"/>
      <c r="E35" s="11"/>
      <c r="F35" s="10"/>
      <c r="G35" s="11">
        <v>2</v>
      </c>
      <c r="H35" s="10"/>
      <c r="I35" s="11"/>
      <c r="J35" s="10"/>
      <c r="K35" s="11">
        <v>1</v>
      </c>
      <c r="L35" s="10">
        <v>1</v>
      </c>
      <c r="M35" s="11"/>
      <c r="N35" s="10"/>
      <c r="O35" s="11"/>
      <c r="P35" s="10"/>
      <c r="Q35" s="11"/>
      <c r="R35" s="10"/>
      <c r="S35" s="11"/>
      <c r="T35" s="10"/>
      <c r="U35" s="11"/>
      <c r="V35" s="10"/>
      <c r="W35" s="11"/>
      <c r="X35" s="10"/>
      <c r="Y35" s="11"/>
      <c r="Z35" s="10"/>
      <c r="AA35" s="6"/>
    </row>
    <row r="36" spans="1:27" ht="12.75" customHeight="1">
      <c r="A36" s="12" t="s">
        <v>84</v>
      </c>
      <c r="B36" s="10"/>
      <c r="C36" s="11"/>
      <c r="D36" s="10"/>
      <c r="E36" s="11"/>
      <c r="F36" s="10"/>
      <c r="G36" s="11"/>
      <c r="H36" s="10"/>
      <c r="I36" s="11"/>
      <c r="J36" s="10"/>
      <c r="K36" s="11"/>
      <c r="L36" s="10"/>
      <c r="M36" s="11"/>
      <c r="N36" s="10"/>
      <c r="O36" s="11"/>
      <c r="P36" s="10"/>
      <c r="Q36" s="11"/>
      <c r="R36" s="10"/>
      <c r="S36" s="11"/>
      <c r="T36" s="10"/>
      <c r="U36" s="11"/>
      <c r="V36" s="10"/>
      <c r="W36" s="11"/>
      <c r="X36" s="10"/>
      <c r="Y36" s="11"/>
      <c r="Z36" s="10"/>
      <c r="AA36" s="6"/>
    </row>
    <row r="37" spans="1:27" ht="12.75" customHeight="1">
      <c r="A37" s="12" t="s">
        <v>33</v>
      </c>
      <c r="B37" s="10"/>
      <c r="C37" s="11"/>
      <c r="D37" s="10"/>
      <c r="E37" s="11"/>
      <c r="F37" s="10"/>
      <c r="G37" s="11"/>
      <c r="H37" s="10"/>
      <c r="I37" s="11"/>
      <c r="J37" s="10"/>
      <c r="K37" s="11"/>
      <c r="L37" s="10"/>
      <c r="M37" s="11"/>
      <c r="N37" s="10"/>
      <c r="O37" s="11"/>
      <c r="P37" s="10"/>
      <c r="Q37" s="11"/>
      <c r="R37" s="10"/>
      <c r="S37" s="11"/>
      <c r="T37" s="10"/>
      <c r="U37" s="11"/>
      <c r="V37" s="10"/>
      <c r="W37" s="11"/>
      <c r="X37" s="10"/>
      <c r="Y37" s="11"/>
      <c r="Z37" s="10"/>
      <c r="AA37" s="6"/>
    </row>
    <row r="38" spans="1:27" ht="12.75" customHeight="1">
      <c r="A38" s="25" t="s">
        <v>93</v>
      </c>
      <c r="B38" s="10"/>
      <c r="C38" s="11"/>
      <c r="D38" s="10"/>
      <c r="E38" s="11"/>
      <c r="F38" s="10"/>
      <c r="G38" s="11"/>
      <c r="H38" s="10"/>
      <c r="I38" s="11"/>
      <c r="J38" s="10"/>
      <c r="K38" s="11"/>
      <c r="L38" s="10"/>
      <c r="M38" s="11"/>
      <c r="N38" s="10"/>
      <c r="O38" s="11"/>
      <c r="P38" s="10"/>
      <c r="Q38" s="11"/>
      <c r="R38" s="10"/>
      <c r="S38" s="11"/>
      <c r="T38" s="10"/>
      <c r="U38" s="11"/>
      <c r="V38" s="10"/>
      <c r="W38" s="11"/>
      <c r="X38" s="10"/>
      <c r="Y38" s="11"/>
      <c r="Z38" s="10"/>
      <c r="AA38" s="6"/>
    </row>
    <row r="39" spans="1:27" ht="12.75" customHeight="1">
      <c r="A39" s="71" t="s">
        <v>9</v>
      </c>
      <c r="B39" s="10"/>
      <c r="C39" s="11"/>
      <c r="D39" s="10"/>
      <c r="E39" s="11"/>
      <c r="F39" s="10"/>
      <c r="G39" s="11"/>
      <c r="H39" s="10"/>
      <c r="I39" s="11"/>
      <c r="J39" s="10"/>
      <c r="K39" s="11"/>
      <c r="L39" s="10"/>
      <c r="M39" s="11"/>
      <c r="N39" s="10"/>
      <c r="O39" s="11"/>
      <c r="P39" s="10"/>
      <c r="Q39" s="11"/>
      <c r="R39" s="10"/>
      <c r="S39" s="11"/>
      <c r="T39" s="10"/>
      <c r="U39" s="11"/>
      <c r="V39" s="10"/>
      <c r="W39" s="11"/>
      <c r="X39" s="10"/>
      <c r="Y39" s="11"/>
      <c r="Z39" s="10"/>
      <c r="AA39" s="6"/>
    </row>
    <row r="40" spans="1:27" ht="12.75" customHeight="1">
      <c r="A40" s="71" t="s">
        <v>31</v>
      </c>
      <c r="B40" s="10"/>
      <c r="C40" s="11"/>
      <c r="D40" s="10"/>
      <c r="E40" s="11"/>
      <c r="F40" s="10"/>
      <c r="G40" s="11"/>
      <c r="H40" s="10"/>
      <c r="I40" s="11"/>
      <c r="J40" s="10"/>
      <c r="K40" s="11"/>
      <c r="L40" s="10"/>
      <c r="M40" s="11"/>
      <c r="N40" s="10"/>
      <c r="O40" s="11"/>
      <c r="P40" s="10"/>
      <c r="Q40" s="11"/>
      <c r="R40" s="10"/>
      <c r="S40" s="11"/>
      <c r="T40" s="10"/>
      <c r="U40" s="11"/>
      <c r="V40" s="10"/>
      <c r="W40" s="11"/>
      <c r="X40" s="10"/>
      <c r="Y40" s="11"/>
      <c r="Z40" s="10"/>
      <c r="AA40" s="6"/>
    </row>
    <row r="41" spans="1:27" ht="12.75" customHeight="1">
      <c r="A41" s="71" t="s">
        <v>363</v>
      </c>
      <c r="B41" s="10"/>
      <c r="C41" s="11"/>
      <c r="D41" s="10"/>
      <c r="E41" s="11"/>
      <c r="F41" s="10"/>
      <c r="G41" s="11"/>
      <c r="H41" s="10"/>
      <c r="I41" s="11"/>
      <c r="J41" s="10"/>
      <c r="K41" s="11"/>
      <c r="L41" s="10"/>
      <c r="M41" s="11"/>
      <c r="N41" s="10"/>
      <c r="O41" s="11"/>
      <c r="P41" s="10"/>
      <c r="Q41" s="11"/>
      <c r="R41" s="10"/>
      <c r="S41" s="11"/>
      <c r="T41" s="10"/>
      <c r="U41" s="11"/>
      <c r="V41" s="10"/>
      <c r="W41" s="11"/>
      <c r="X41" s="10"/>
      <c r="Y41" s="11"/>
      <c r="Z41" s="10"/>
      <c r="AA41" s="6"/>
    </row>
    <row r="42" spans="1:27" ht="12.75" customHeight="1">
      <c r="A42" s="71" t="s">
        <v>52</v>
      </c>
      <c r="B42" s="10"/>
      <c r="C42" s="11"/>
      <c r="D42" s="10"/>
      <c r="E42" s="11"/>
      <c r="F42" s="10"/>
      <c r="G42" s="11"/>
      <c r="H42" s="10"/>
      <c r="I42" s="11"/>
      <c r="J42" s="10"/>
      <c r="K42" s="11"/>
      <c r="L42" s="10"/>
      <c r="M42" s="11"/>
      <c r="N42" s="10"/>
      <c r="O42" s="11"/>
      <c r="P42" s="10"/>
      <c r="Q42" s="11"/>
      <c r="R42" s="10"/>
      <c r="S42" s="11"/>
      <c r="T42" s="10"/>
      <c r="U42" s="11"/>
      <c r="V42" s="10"/>
      <c r="W42" s="11"/>
      <c r="X42" s="10"/>
      <c r="Y42" s="11"/>
      <c r="Z42" s="10"/>
      <c r="AA42" s="6"/>
    </row>
    <row r="43" spans="1:27" ht="12.75" customHeight="1">
      <c r="A43" s="72" t="s">
        <v>10</v>
      </c>
      <c r="B43" s="10"/>
      <c r="C43" s="11"/>
      <c r="D43" s="10"/>
      <c r="E43" s="11"/>
      <c r="F43" s="10"/>
      <c r="G43" s="11"/>
      <c r="H43" s="10"/>
      <c r="I43" s="11"/>
      <c r="J43" s="10"/>
      <c r="K43" s="11"/>
      <c r="L43" s="10"/>
      <c r="M43" s="11"/>
      <c r="N43" s="10"/>
      <c r="O43" s="11"/>
      <c r="P43" s="10"/>
      <c r="Q43" s="11"/>
      <c r="R43" s="10"/>
      <c r="S43" s="11"/>
      <c r="T43" s="10"/>
      <c r="U43" s="11"/>
      <c r="V43" s="10"/>
      <c r="W43" s="11"/>
      <c r="X43" s="10"/>
      <c r="Y43" s="11"/>
      <c r="Z43" s="10"/>
      <c r="AA43" s="6"/>
    </row>
    <row r="44" spans="1:27" ht="12.75" customHeight="1">
      <c r="A44" s="71" t="s">
        <v>39</v>
      </c>
      <c r="B44" s="10"/>
      <c r="C44" s="11"/>
      <c r="D44" s="10"/>
      <c r="E44" s="11"/>
      <c r="F44" s="10"/>
      <c r="G44" s="11"/>
      <c r="H44" s="10"/>
      <c r="I44" s="11"/>
      <c r="J44" s="10"/>
      <c r="K44" s="11"/>
      <c r="L44" s="10"/>
      <c r="M44" s="11"/>
      <c r="N44" s="10"/>
      <c r="O44" s="11"/>
      <c r="P44" s="10"/>
      <c r="Q44" s="11"/>
      <c r="R44" s="10"/>
      <c r="S44" s="11"/>
      <c r="T44" s="10"/>
      <c r="U44" s="11"/>
      <c r="V44" s="10"/>
      <c r="W44" s="11"/>
      <c r="X44" s="10"/>
      <c r="Y44" s="11"/>
      <c r="Z44" s="10"/>
      <c r="AA44" s="6"/>
    </row>
    <row r="45" spans="1:27" ht="12.75" customHeight="1">
      <c r="A45" s="71" t="s">
        <v>11</v>
      </c>
      <c r="B45" s="10"/>
      <c r="C45" s="11"/>
      <c r="D45" s="10"/>
      <c r="E45" s="11"/>
      <c r="F45" s="10"/>
      <c r="G45" s="11"/>
      <c r="H45" s="10"/>
      <c r="I45" s="11"/>
      <c r="J45" s="10"/>
      <c r="K45" s="11"/>
      <c r="L45" s="10"/>
      <c r="M45" s="11"/>
      <c r="N45" s="10"/>
      <c r="O45" s="11"/>
      <c r="P45" s="10"/>
      <c r="Q45" s="11"/>
      <c r="R45" s="10"/>
      <c r="S45" s="11"/>
      <c r="T45" s="10"/>
      <c r="U45" s="11"/>
      <c r="V45" s="10"/>
      <c r="W45" s="11"/>
      <c r="X45" s="10"/>
      <c r="Y45" s="11"/>
      <c r="Z45" s="10"/>
      <c r="AA45" s="6"/>
    </row>
    <row r="46" spans="1:27" ht="12.75" customHeight="1">
      <c r="A46" s="72" t="s">
        <v>94</v>
      </c>
      <c r="B46" s="10"/>
      <c r="C46" s="11"/>
      <c r="D46" s="10"/>
      <c r="E46" s="11"/>
      <c r="F46" s="10"/>
      <c r="G46" s="11"/>
      <c r="H46" s="10"/>
      <c r="I46" s="11"/>
      <c r="J46" s="10"/>
      <c r="K46" s="11"/>
      <c r="L46" s="10"/>
      <c r="M46" s="11"/>
      <c r="N46" s="10"/>
      <c r="O46" s="11"/>
      <c r="P46" s="10"/>
      <c r="Q46" s="11"/>
      <c r="R46" s="10"/>
      <c r="S46" s="11"/>
      <c r="T46" s="10"/>
      <c r="U46" s="11"/>
      <c r="V46" s="10"/>
      <c r="W46" s="11"/>
      <c r="X46" s="10"/>
      <c r="Y46" s="11"/>
      <c r="Z46" s="10"/>
      <c r="AA46" s="6"/>
    </row>
    <row r="47" spans="1:27" ht="12.75" customHeight="1">
      <c r="A47" s="72" t="s">
        <v>95</v>
      </c>
      <c r="B47" s="10"/>
      <c r="C47" s="11"/>
      <c r="D47" s="10"/>
      <c r="E47" s="11"/>
      <c r="F47" s="10"/>
      <c r="G47" s="11"/>
      <c r="H47" s="10"/>
      <c r="I47" s="11"/>
      <c r="J47" s="10"/>
      <c r="K47" s="11"/>
      <c r="L47" s="10"/>
      <c r="M47" s="11"/>
      <c r="N47" s="10"/>
      <c r="O47" s="11"/>
      <c r="P47" s="10"/>
      <c r="Q47" s="11"/>
      <c r="R47" s="10"/>
      <c r="S47" s="11"/>
      <c r="T47" s="10"/>
      <c r="U47" s="11"/>
      <c r="V47" s="10"/>
      <c r="W47" s="11"/>
      <c r="X47" s="10"/>
      <c r="Y47" s="11"/>
      <c r="Z47" s="10"/>
      <c r="AA47" s="6"/>
    </row>
    <row r="48" spans="1:27" ht="12.75" customHeight="1">
      <c r="A48" s="72" t="s">
        <v>265</v>
      </c>
      <c r="B48" s="10"/>
      <c r="C48" s="11"/>
      <c r="D48" s="10"/>
      <c r="E48" s="11"/>
      <c r="F48" s="10">
        <v>24</v>
      </c>
      <c r="G48" s="11"/>
      <c r="H48" s="10"/>
      <c r="I48" s="11"/>
      <c r="J48" s="10"/>
      <c r="K48" s="11"/>
      <c r="L48" s="10"/>
      <c r="M48" s="11"/>
      <c r="N48" s="10"/>
      <c r="O48" s="11"/>
      <c r="P48" s="10"/>
      <c r="Q48" s="11"/>
      <c r="R48" s="10"/>
      <c r="S48" s="11"/>
      <c r="T48" s="10"/>
      <c r="U48" s="11"/>
      <c r="V48" s="10"/>
      <c r="W48" s="11"/>
      <c r="X48" s="10"/>
      <c r="Y48" s="11"/>
      <c r="Z48" s="10"/>
      <c r="AA48" s="6"/>
    </row>
    <row r="49" spans="1:27" ht="12.75" customHeight="1">
      <c r="A49" s="71" t="s">
        <v>12</v>
      </c>
      <c r="B49" s="10"/>
      <c r="C49" s="11"/>
      <c r="D49" s="10"/>
      <c r="E49" s="11"/>
      <c r="F49" s="10"/>
      <c r="G49" s="11"/>
      <c r="H49" s="10"/>
      <c r="I49" s="11"/>
      <c r="J49" s="10"/>
      <c r="K49" s="11"/>
      <c r="L49" s="10"/>
      <c r="M49" s="11"/>
      <c r="N49" s="10"/>
      <c r="O49" s="11"/>
      <c r="P49" s="10"/>
      <c r="Q49" s="11"/>
      <c r="R49" s="10"/>
      <c r="S49" s="11"/>
      <c r="T49" s="10"/>
      <c r="U49" s="11"/>
      <c r="V49" s="10"/>
      <c r="W49" s="11"/>
      <c r="X49" s="10"/>
      <c r="Y49" s="11"/>
      <c r="Z49" s="10"/>
      <c r="AA49" s="6"/>
    </row>
    <row r="50" spans="1:27" ht="12.75" customHeight="1">
      <c r="A50" s="71" t="s">
        <v>40</v>
      </c>
      <c r="B50" s="10"/>
      <c r="C50" s="11"/>
      <c r="D50" s="10"/>
      <c r="E50" s="11"/>
      <c r="F50" s="10"/>
      <c r="G50" s="11"/>
      <c r="H50" s="10"/>
      <c r="I50" s="11"/>
      <c r="J50" s="10"/>
      <c r="K50" s="11"/>
      <c r="L50" s="10"/>
      <c r="M50" s="11"/>
      <c r="N50" s="10"/>
      <c r="O50" s="11"/>
      <c r="P50" s="10"/>
      <c r="Q50" s="11"/>
      <c r="R50" s="10"/>
      <c r="S50" s="11"/>
      <c r="T50" s="10"/>
      <c r="U50" s="11"/>
      <c r="V50" s="10"/>
      <c r="W50" s="11"/>
      <c r="X50" s="10"/>
      <c r="Y50" s="11"/>
      <c r="Z50" s="10"/>
      <c r="AA50" s="6"/>
    </row>
    <row r="51" spans="1:27" ht="12.75" customHeight="1">
      <c r="A51" s="72" t="s">
        <v>41</v>
      </c>
      <c r="B51" s="10"/>
      <c r="C51" s="11"/>
      <c r="D51" s="10"/>
      <c r="E51" s="11"/>
      <c r="F51" s="10"/>
      <c r="G51" s="11"/>
      <c r="H51" s="10"/>
      <c r="I51" s="11"/>
      <c r="J51" s="10"/>
      <c r="K51" s="11"/>
      <c r="L51" s="10"/>
      <c r="M51" s="11"/>
      <c r="N51" s="10"/>
      <c r="O51" s="11"/>
      <c r="P51" s="10"/>
      <c r="Q51" s="11"/>
      <c r="R51" s="10"/>
      <c r="S51" s="11"/>
      <c r="T51" s="10"/>
      <c r="U51" s="11"/>
      <c r="V51" s="10"/>
      <c r="W51" s="11"/>
      <c r="X51" s="10"/>
      <c r="Y51" s="11"/>
      <c r="Z51" s="10"/>
      <c r="AA51" s="6"/>
    </row>
    <row r="52" spans="1:27" ht="12.75" customHeight="1">
      <c r="A52" s="71" t="s">
        <v>44</v>
      </c>
      <c r="B52" s="10"/>
      <c r="C52" s="11"/>
      <c r="D52" s="10"/>
      <c r="E52" s="11"/>
      <c r="F52" s="10"/>
      <c r="G52" s="11"/>
      <c r="H52" s="10"/>
      <c r="I52" s="11"/>
      <c r="J52" s="10"/>
      <c r="K52" s="11"/>
      <c r="L52" s="10"/>
      <c r="M52" s="11"/>
      <c r="N52" s="10"/>
      <c r="O52" s="11"/>
      <c r="P52" s="10"/>
      <c r="Q52" s="11"/>
      <c r="R52" s="10"/>
      <c r="S52" s="11"/>
      <c r="T52" s="10"/>
      <c r="U52" s="11"/>
      <c r="V52" s="10"/>
      <c r="W52" s="11"/>
      <c r="X52" s="10"/>
      <c r="Y52" s="11"/>
      <c r="Z52" s="10"/>
      <c r="AA52" s="6"/>
    </row>
    <row r="53" spans="1:27" ht="12.75" customHeight="1">
      <c r="A53" s="71" t="s">
        <v>62</v>
      </c>
      <c r="B53" s="10"/>
      <c r="C53" s="11"/>
      <c r="D53" s="10"/>
      <c r="E53" s="11"/>
      <c r="F53" s="10"/>
      <c r="G53" s="11"/>
      <c r="H53" s="10"/>
      <c r="I53" s="11"/>
      <c r="J53" s="10"/>
      <c r="K53" s="11"/>
      <c r="L53" s="10"/>
      <c r="M53" s="11"/>
      <c r="N53" s="10"/>
      <c r="O53" s="11"/>
      <c r="P53" s="10"/>
      <c r="Q53" s="11"/>
      <c r="R53" s="10"/>
      <c r="S53" s="11"/>
      <c r="T53" s="10"/>
      <c r="U53" s="11"/>
      <c r="V53" s="10"/>
      <c r="W53" s="11"/>
      <c r="X53" s="10"/>
      <c r="Y53" s="11"/>
      <c r="Z53" s="10"/>
      <c r="AA53" s="6"/>
    </row>
    <row r="54" spans="1:27" ht="12.75" customHeight="1">
      <c r="A54" s="71" t="s">
        <v>247</v>
      </c>
      <c r="B54" s="10"/>
      <c r="C54" s="11"/>
      <c r="D54" s="10"/>
      <c r="E54" s="11"/>
      <c r="F54" s="10"/>
      <c r="G54" s="11"/>
      <c r="H54" s="10"/>
      <c r="I54" s="11"/>
      <c r="J54" s="10"/>
      <c r="K54" s="11"/>
      <c r="L54" s="10"/>
      <c r="M54" s="11"/>
      <c r="N54" s="10"/>
      <c r="O54" s="11"/>
      <c r="P54" s="10"/>
      <c r="Q54" s="11"/>
      <c r="R54" s="10"/>
      <c r="S54" s="11"/>
      <c r="T54" s="10"/>
      <c r="U54" s="11"/>
      <c r="V54" s="10"/>
      <c r="W54" s="11"/>
      <c r="X54" s="10"/>
      <c r="Y54" s="11"/>
      <c r="Z54" s="10"/>
      <c r="AA54" s="6"/>
    </row>
    <row r="55" spans="1:27" ht="12.75" customHeight="1">
      <c r="A55" s="72" t="s">
        <v>34</v>
      </c>
      <c r="B55" s="10"/>
      <c r="C55" s="11"/>
      <c r="D55" s="10"/>
      <c r="E55" s="11"/>
      <c r="F55" s="10"/>
      <c r="G55" s="11"/>
      <c r="H55" s="10"/>
      <c r="I55" s="11"/>
      <c r="J55" s="10"/>
      <c r="K55" s="11"/>
      <c r="L55" s="10"/>
      <c r="M55" s="11"/>
      <c r="N55" s="10"/>
      <c r="O55" s="11"/>
      <c r="P55" s="10"/>
      <c r="Q55" s="11"/>
      <c r="R55" s="10"/>
      <c r="S55" s="11"/>
      <c r="T55" s="10"/>
      <c r="U55" s="11"/>
      <c r="V55" s="10"/>
      <c r="W55" s="11"/>
      <c r="X55" s="10"/>
      <c r="Y55" s="11"/>
      <c r="Z55" s="10"/>
      <c r="AA55" s="6"/>
    </row>
    <row r="56" spans="1:27" ht="12.75" customHeight="1">
      <c r="A56" s="72" t="s">
        <v>35</v>
      </c>
      <c r="B56" s="10"/>
      <c r="C56" s="11"/>
      <c r="D56" s="10"/>
      <c r="E56" s="11"/>
      <c r="F56" s="10"/>
      <c r="G56" s="11"/>
      <c r="H56" s="10"/>
      <c r="I56" s="11"/>
      <c r="J56" s="10"/>
      <c r="K56" s="11"/>
      <c r="L56" s="10"/>
      <c r="M56" s="11"/>
      <c r="N56" s="10"/>
      <c r="O56" s="11"/>
      <c r="P56" s="10"/>
      <c r="Q56" s="11"/>
      <c r="R56" s="10"/>
      <c r="S56" s="11"/>
      <c r="T56" s="10"/>
      <c r="U56" s="11"/>
      <c r="V56" s="10"/>
      <c r="W56" s="11"/>
      <c r="X56" s="10"/>
      <c r="Y56" s="11"/>
      <c r="Z56" s="10"/>
      <c r="AA56" s="6"/>
    </row>
    <row r="57" spans="1:27" ht="12.75" customHeight="1">
      <c r="A57" s="71" t="s">
        <v>37</v>
      </c>
      <c r="B57" s="10"/>
      <c r="C57" s="11"/>
      <c r="D57" s="10"/>
      <c r="E57" s="11"/>
      <c r="F57" s="10"/>
      <c r="G57" s="11"/>
      <c r="H57" s="10"/>
      <c r="I57" s="11"/>
      <c r="J57" s="10"/>
      <c r="K57" s="11"/>
      <c r="L57" s="10"/>
      <c r="M57" s="11"/>
      <c r="N57" s="10"/>
      <c r="O57" s="11"/>
      <c r="P57" s="10"/>
      <c r="Q57" s="11"/>
      <c r="R57" s="10"/>
      <c r="S57" s="11"/>
      <c r="T57" s="10"/>
      <c r="U57" s="11"/>
      <c r="V57" s="10"/>
      <c r="W57" s="11"/>
      <c r="X57" s="10"/>
      <c r="Y57" s="11"/>
      <c r="Z57" s="10"/>
      <c r="AA57" s="6"/>
    </row>
    <row r="58" spans="1:27" ht="12.75" customHeight="1">
      <c r="A58" s="25" t="s">
        <v>24</v>
      </c>
      <c r="B58" s="10"/>
      <c r="C58" s="11"/>
      <c r="D58" s="10"/>
      <c r="E58" s="11"/>
      <c r="F58" s="10"/>
      <c r="G58" s="11"/>
      <c r="H58" s="10"/>
      <c r="I58" s="11"/>
      <c r="J58" s="10"/>
      <c r="K58" s="11"/>
      <c r="L58" s="10"/>
      <c r="M58" s="11"/>
      <c r="N58" s="10"/>
      <c r="O58" s="11"/>
      <c r="P58" s="10"/>
      <c r="Q58" s="11"/>
      <c r="R58" s="10"/>
      <c r="S58" s="11"/>
      <c r="T58" s="10"/>
      <c r="U58" s="11"/>
      <c r="V58" s="10"/>
      <c r="W58" s="11"/>
      <c r="X58" s="10"/>
      <c r="Y58" s="11"/>
      <c r="Z58" s="10"/>
      <c r="AA58" s="6"/>
    </row>
    <row r="59" spans="1:27" ht="12.75" customHeight="1">
      <c r="A59" s="25" t="s">
        <v>364</v>
      </c>
      <c r="B59" s="10"/>
      <c r="C59" s="11"/>
      <c r="D59" s="10"/>
      <c r="E59" s="11"/>
      <c r="F59" s="10"/>
      <c r="G59" s="11"/>
      <c r="H59" s="10"/>
      <c r="I59" s="11"/>
      <c r="J59" s="10"/>
      <c r="K59" s="11"/>
      <c r="L59" s="10"/>
      <c r="M59" s="11"/>
      <c r="N59" s="10"/>
      <c r="O59" s="11"/>
      <c r="P59" s="10"/>
      <c r="Q59" s="11"/>
      <c r="R59" s="10"/>
      <c r="S59" s="11"/>
      <c r="T59" s="10"/>
      <c r="U59" s="11"/>
      <c r="V59" s="10"/>
      <c r="W59" s="11"/>
      <c r="X59" s="10"/>
      <c r="Y59" s="11"/>
      <c r="Z59" s="10"/>
      <c r="AA59" s="6"/>
    </row>
    <row r="60" spans="1:27" ht="12.75" customHeight="1">
      <c r="A60" s="12" t="s">
        <v>30</v>
      </c>
      <c r="B60" s="10"/>
      <c r="C60" s="11"/>
      <c r="D60" s="10"/>
      <c r="E60" s="11"/>
      <c r="F60" s="10"/>
      <c r="G60" s="11"/>
      <c r="H60" s="10"/>
      <c r="I60" s="11"/>
      <c r="J60" s="10"/>
      <c r="K60" s="11"/>
      <c r="L60" s="10"/>
      <c r="M60" s="11"/>
      <c r="N60" s="10"/>
      <c r="O60" s="11"/>
      <c r="P60" s="10"/>
      <c r="Q60" s="11"/>
      <c r="R60" s="10"/>
      <c r="S60" s="11"/>
      <c r="T60" s="10"/>
      <c r="U60" s="11"/>
      <c r="V60" s="10"/>
      <c r="W60" s="11"/>
      <c r="X60" s="10"/>
      <c r="Y60" s="11"/>
      <c r="Z60" s="10"/>
      <c r="AA60" s="6"/>
    </row>
    <row r="61" spans="1:27" ht="12.75" customHeight="1">
      <c r="A61" s="25" t="s">
        <v>43</v>
      </c>
      <c r="B61" s="10"/>
      <c r="C61" s="11"/>
      <c r="D61" s="10"/>
      <c r="E61" s="11"/>
      <c r="F61" s="10"/>
      <c r="G61" s="11"/>
      <c r="H61" s="10"/>
      <c r="I61" s="11"/>
      <c r="J61" s="10"/>
      <c r="K61" s="11"/>
      <c r="L61" s="10"/>
      <c r="M61" s="11"/>
      <c r="N61" s="10"/>
      <c r="O61" s="11"/>
      <c r="P61" s="10"/>
      <c r="Q61" s="11"/>
      <c r="R61" s="10"/>
      <c r="S61" s="11"/>
      <c r="T61" s="10"/>
      <c r="U61" s="11"/>
      <c r="V61" s="10"/>
      <c r="W61" s="11"/>
      <c r="X61" s="10"/>
      <c r="Y61" s="11"/>
      <c r="Z61" s="10"/>
      <c r="AA61" s="6"/>
    </row>
    <row r="62" spans="1:27" ht="12.75" customHeight="1">
      <c r="A62" s="12" t="s">
        <v>72</v>
      </c>
      <c r="B62" s="10"/>
      <c r="C62" s="11"/>
      <c r="D62" s="10"/>
      <c r="E62" s="11"/>
      <c r="F62" s="10"/>
      <c r="G62" s="11"/>
      <c r="H62" s="10"/>
      <c r="I62" s="11"/>
      <c r="J62" s="10"/>
      <c r="K62" s="11"/>
      <c r="L62" s="10"/>
      <c r="M62" s="11"/>
      <c r="N62" s="10"/>
      <c r="O62" s="11"/>
      <c r="P62" s="10"/>
      <c r="Q62" s="11"/>
      <c r="R62" s="10"/>
      <c r="S62" s="11"/>
      <c r="T62" s="10"/>
      <c r="U62" s="11"/>
      <c r="V62" s="10"/>
      <c r="W62" s="11"/>
      <c r="X62" s="10"/>
      <c r="Y62" s="11"/>
      <c r="Z62" s="10"/>
      <c r="AA62" s="6"/>
    </row>
    <row r="63" spans="1:27" ht="12.75" customHeight="1">
      <c r="A63" s="71" t="s">
        <v>68</v>
      </c>
      <c r="B63" s="10"/>
      <c r="C63" s="11"/>
      <c r="D63" s="10"/>
      <c r="E63" s="11"/>
      <c r="F63" s="10"/>
      <c r="G63" s="11"/>
      <c r="H63" s="10"/>
      <c r="I63" s="11"/>
      <c r="J63" s="10"/>
      <c r="K63" s="11"/>
      <c r="L63" s="10"/>
      <c r="M63" s="11"/>
      <c r="N63" s="10"/>
      <c r="O63" s="11"/>
      <c r="P63" s="10"/>
      <c r="Q63" s="11"/>
      <c r="R63" s="10"/>
      <c r="S63" s="11"/>
      <c r="T63" s="10"/>
      <c r="U63" s="11"/>
      <c r="V63" s="10"/>
      <c r="W63" s="11"/>
      <c r="X63" s="10"/>
      <c r="Y63" s="11"/>
      <c r="Z63" s="10"/>
      <c r="AA63" s="6"/>
    </row>
    <row r="64" spans="1:27" ht="12.75" customHeight="1">
      <c r="A64" s="71" t="s">
        <v>82</v>
      </c>
      <c r="B64" s="10"/>
      <c r="C64" s="11"/>
      <c r="D64" s="10"/>
      <c r="E64" s="11"/>
      <c r="F64" s="10"/>
      <c r="G64" s="11"/>
      <c r="H64" s="10"/>
      <c r="I64" s="11"/>
      <c r="J64" s="10"/>
      <c r="K64" s="11"/>
      <c r="L64" s="10"/>
      <c r="M64" s="11"/>
      <c r="N64" s="10"/>
      <c r="O64" s="11"/>
      <c r="P64" s="10"/>
      <c r="Q64" s="11"/>
      <c r="R64" s="10"/>
      <c r="S64" s="11"/>
      <c r="T64" s="10"/>
      <c r="U64" s="11"/>
      <c r="V64" s="10"/>
      <c r="W64" s="11"/>
      <c r="X64" s="10"/>
      <c r="Y64" s="11"/>
      <c r="Z64" s="10"/>
      <c r="AA64" s="6"/>
    </row>
    <row r="65" spans="1:27" ht="12.75" customHeight="1">
      <c r="A65" s="25" t="s">
        <v>275</v>
      </c>
      <c r="B65" s="10"/>
      <c r="C65" s="11"/>
      <c r="D65" s="10"/>
      <c r="E65" s="11"/>
      <c r="F65" s="10"/>
      <c r="G65" s="11"/>
      <c r="H65" s="10"/>
      <c r="I65" s="11"/>
      <c r="J65" s="10"/>
      <c r="K65" s="11"/>
      <c r="L65" s="10"/>
      <c r="M65" s="11"/>
      <c r="N65" s="10"/>
      <c r="O65" s="11"/>
      <c r="P65" s="10"/>
      <c r="Q65" s="11"/>
      <c r="R65" s="10"/>
      <c r="S65" s="11"/>
      <c r="T65" s="10"/>
      <c r="U65" s="11"/>
      <c r="V65" s="10"/>
      <c r="W65" s="11"/>
      <c r="X65" s="10"/>
      <c r="Y65" s="11"/>
      <c r="Z65" s="10"/>
      <c r="AA65" s="6"/>
    </row>
    <row r="66" spans="1:27" ht="12.75" customHeight="1">
      <c r="A66" s="25" t="s">
        <v>265</v>
      </c>
      <c r="B66" s="10"/>
      <c r="C66" s="11"/>
      <c r="D66" s="10"/>
      <c r="E66" s="11"/>
      <c r="F66" s="10"/>
      <c r="G66" s="11"/>
      <c r="H66" s="10"/>
      <c r="I66" s="11"/>
      <c r="J66" s="10"/>
      <c r="K66" s="11"/>
      <c r="L66" s="10"/>
      <c r="M66" s="11"/>
      <c r="N66" s="10"/>
      <c r="O66" s="11"/>
      <c r="P66" s="10"/>
      <c r="Q66" s="11"/>
      <c r="R66" s="10"/>
      <c r="S66" s="11"/>
      <c r="T66" s="10"/>
      <c r="U66" s="11"/>
      <c r="V66" s="10"/>
      <c r="W66" s="11"/>
      <c r="X66" s="10"/>
      <c r="Y66" s="11"/>
      <c r="Z66" s="10"/>
      <c r="AA66" s="6"/>
    </row>
    <row r="67" spans="1:27" ht="12.75" customHeight="1">
      <c r="A67" s="12" t="s">
        <v>297</v>
      </c>
      <c r="B67" s="10"/>
      <c r="C67" s="11"/>
      <c r="D67" s="10"/>
      <c r="E67" s="11"/>
      <c r="F67" s="10"/>
      <c r="G67" s="11"/>
      <c r="H67" s="10"/>
      <c r="I67" s="11"/>
      <c r="J67" s="10"/>
      <c r="K67" s="11"/>
      <c r="L67" s="10"/>
      <c r="M67" s="11"/>
      <c r="N67" s="10"/>
      <c r="O67" s="11"/>
      <c r="P67" s="10"/>
      <c r="Q67" s="11"/>
      <c r="R67" s="10"/>
      <c r="S67" s="11"/>
      <c r="T67" s="10"/>
      <c r="U67" s="11"/>
      <c r="V67" s="10"/>
      <c r="W67" s="11"/>
      <c r="X67" s="10"/>
      <c r="Y67" s="11"/>
      <c r="Z67" s="10"/>
      <c r="AA67" s="6"/>
    </row>
    <row r="68" spans="1:27" ht="12.75" customHeight="1">
      <c r="A68" s="25" t="s">
        <v>38</v>
      </c>
      <c r="B68" s="10"/>
      <c r="C68" s="11"/>
      <c r="D68" s="10"/>
      <c r="E68" s="11"/>
      <c r="F68" s="10"/>
      <c r="G68" s="11"/>
      <c r="H68" s="10"/>
      <c r="I68" s="11"/>
      <c r="J68" s="10"/>
      <c r="K68" s="11"/>
      <c r="L68" s="10"/>
      <c r="M68" s="11"/>
      <c r="N68" s="10"/>
      <c r="O68" s="11"/>
      <c r="P68" s="10"/>
      <c r="Q68" s="11"/>
      <c r="R68" s="10"/>
      <c r="S68" s="11"/>
      <c r="T68" s="10"/>
      <c r="U68" s="11"/>
      <c r="V68" s="10"/>
      <c r="W68" s="11"/>
      <c r="X68" s="10"/>
      <c r="Y68" s="11"/>
      <c r="Z68" s="10"/>
      <c r="AA68" s="6"/>
    </row>
    <row r="69" spans="1:27" ht="12.75" customHeight="1">
      <c r="A69" s="25" t="s">
        <v>60</v>
      </c>
      <c r="B69" s="10"/>
      <c r="C69" s="11"/>
      <c r="D69" s="10"/>
      <c r="E69" s="11"/>
      <c r="F69" s="10"/>
      <c r="G69" s="11"/>
      <c r="H69" s="10"/>
      <c r="I69" s="11"/>
      <c r="J69" s="10"/>
      <c r="K69" s="11"/>
      <c r="L69" s="10"/>
      <c r="M69" s="11"/>
      <c r="N69" s="10"/>
      <c r="O69" s="11"/>
      <c r="P69" s="10"/>
      <c r="Q69" s="11"/>
      <c r="R69" s="10"/>
      <c r="S69" s="11"/>
      <c r="T69" s="10"/>
      <c r="U69" s="11"/>
      <c r="V69" s="10"/>
      <c r="W69" s="11"/>
      <c r="X69" s="10"/>
      <c r="Y69" s="11"/>
      <c r="Z69" s="10"/>
      <c r="AA69" s="6"/>
    </row>
    <row r="70" spans="1:27" ht="12.75" customHeight="1">
      <c r="A70" s="25" t="s">
        <v>73</v>
      </c>
      <c r="B70" s="10"/>
      <c r="C70" s="11"/>
      <c r="D70" s="10"/>
      <c r="E70" s="11"/>
      <c r="F70" s="10"/>
      <c r="G70" s="11"/>
      <c r="H70" s="10"/>
      <c r="I70" s="11"/>
      <c r="J70" s="10"/>
      <c r="K70" s="11"/>
      <c r="L70" s="10"/>
      <c r="M70" s="11"/>
      <c r="N70" s="10"/>
      <c r="O70" s="11"/>
      <c r="P70" s="10"/>
      <c r="Q70" s="11"/>
      <c r="R70" s="10"/>
      <c r="S70" s="11"/>
      <c r="T70" s="10"/>
      <c r="U70" s="11"/>
      <c r="V70" s="10"/>
      <c r="W70" s="11"/>
      <c r="X70" s="10"/>
      <c r="Y70" s="11"/>
      <c r="Z70" s="10"/>
      <c r="AA70" s="6"/>
    </row>
    <row r="71" spans="1:27" ht="12.75" customHeight="1">
      <c r="A71" s="25" t="s">
        <v>64</v>
      </c>
      <c r="B71" s="10"/>
      <c r="C71" s="11"/>
      <c r="D71" s="10"/>
      <c r="E71" s="11"/>
      <c r="F71" s="10"/>
      <c r="G71" s="11"/>
      <c r="H71" s="10"/>
      <c r="I71" s="11"/>
      <c r="J71" s="10"/>
      <c r="K71" s="11"/>
      <c r="L71" s="10"/>
      <c r="M71" s="11"/>
      <c r="N71" s="10"/>
      <c r="O71" s="11"/>
      <c r="P71" s="10"/>
      <c r="Q71" s="11"/>
      <c r="R71" s="10"/>
      <c r="S71" s="11"/>
      <c r="T71" s="10"/>
      <c r="U71" s="11"/>
      <c r="V71" s="10"/>
      <c r="W71" s="11"/>
      <c r="X71" s="10"/>
      <c r="Y71" s="11"/>
      <c r="Z71" s="10"/>
      <c r="AA71" s="6"/>
    </row>
    <row r="72" spans="1:27" ht="12.75" customHeight="1">
      <c r="A72" s="25" t="s">
        <v>61</v>
      </c>
      <c r="B72" s="10"/>
      <c r="C72" s="11"/>
      <c r="D72" s="10"/>
      <c r="E72" s="11"/>
      <c r="F72" s="10"/>
      <c r="G72" s="11"/>
      <c r="H72" s="10"/>
      <c r="I72" s="11"/>
      <c r="J72" s="10"/>
      <c r="K72" s="11"/>
      <c r="L72" s="10"/>
      <c r="M72" s="11"/>
      <c r="N72" s="10"/>
      <c r="O72" s="11"/>
      <c r="P72" s="10"/>
      <c r="Q72" s="11"/>
      <c r="R72" s="10"/>
      <c r="S72" s="11"/>
      <c r="T72" s="10"/>
      <c r="U72" s="11"/>
      <c r="V72" s="10"/>
      <c r="W72" s="11"/>
      <c r="X72" s="10"/>
      <c r="Y72" s="11"/>
      <c r="Z72" s="10"/>
      <c r="AA72" s="6"/>
    </row>
    <row r="73" spans="1:27" ht="12.75" customHeight="1">
      <c r="A73" s="72" t="s">
        <v>13</v>
      </c>
      <c r="B73" s="10"/>
      <c r="C73" s="11"/>
      <c r="D73" s="10"/>
      <c r="E73" s="11"/>
      <c r="F73" s="10"/>
      <c r="G73" s="11"/>
      <c r="H73" s="10"/>
      <c r="I73" s="11"/>
      <c r="J73" s="10"/>
      <c r="K73" s="11"/>
      <c r="L73" s="10"/>
      <c r="M73" s="11"/>
      <c r="N73" s="10"/>
      <c r="O73" s="11"/>
      <c r="P73" s="10"/>
      <c r="Q73" s="11"/>
      <c r="R73" s="10"/>
      <c r="S73" s="11"/>
      <c r="T73" s="10"/>
      <c r="U73" s="11"/>
      <c r="V73" s="10"/>
      <c r="W73" s="11"/>
      <c r="X73" s="10"/>
      <c r="Y73" s="11"/>
      <c r="Z73" s="10"/>
      <c r="AA73" s="6"/>
    </row>
    <row r="74" spans="1:27" ht="12.75" customHeight="1">
      <c r="A74" s="72" t="s">
        <v>55</v>
      </c>
      <c r="B74" s="10"/>
      <c r="C74" s="11"/>
      <c r="D74" s="10"/>
      <c r="E74" s="11"/>
      <c r="F74" s="10"/>
      <c r="G74" s="11"/>
      <c r="H74" s="10"/>
      <c r="I74" s="11"/>
      <c r="J74" s="10"/>
      <c r="K74" s="11"/>
      <c r="L74" s="10"/>
      <c r="M74" s="11"/>
      <c r="N74" s="10"/>
      <c r="O74" s="11"/>
      <c r="P74" s="10"/>
      <c r="Q74" s="11"/>
      <c r="R74" s="10"/>
      <c r="S74" s="11"/>
      <c r="T74" s="10"/>
      <c r="U74" s="11"/>
      <c r="V74" s="10"/>
      <c r="W74" s="11"/>
      <c r="X74" s="10"/>
      <c r="Y74" s="11"/>
      <c r="Z74" s="10"/>
      <c r="AA74" s="6"/>
    </row>
    <row r="75" spans="1:27" ht="12.75" customHeight="1">
      <c r="A75" s="71" t="s">
        <v>42</v>
      </c>
      <c r="B75" s="10"/>
      <c r="C75" s="11"/>
      <c r="D75" s="10"/>
      <c r="E75" s="11"/>
      <c r="F75" s="10"/>
      <c r="G75" s="11"/>
      <c r="H75" s="10"/>
      <c r="I75" s="11"/>
      <c r="J75" s="10"/>
      <c r="K75" s="11"/>
      <c r="L75" s="10"/>
      <c r="M75" s="11"/>
      <c r="N75" s="10"/>
      <c r="O75" s="11"/>
      <c r="P75" s="10"/>
      <c r="Q75" s="11"/>
      <c r="R75" s="10"/>
      <c r="S75" s="11"/>
      <c r="T75" s="10"/>
      <c r="U75" s="11"/>
      <c r="V75" s="10"/>
      <c r="W75" s="11"/>
      <c r="X75" s="10"/>
      <c r="Y75" s="11"/>
      <c r="Z75" s="10"/>
      <c r="AA75" s="6"/>
    </row>
    <row r="76" spans="1:27" ht="12.75" customHeight="1">
      <c r="A76" s="71" t="s">
        <v>57</v>
      </c>
      <c r="B76" s="10"/>
      <c r="C76" s="11"/>
      <c r="D76" s="10"/>
      <c r="E76" s="11"/>
      <c r="F76" s="10"/>
      <c r="G76" s="11"/>
      <c r="H76" s="10"/>
      <c r="I76" s="11"/>
      <c r="J76" s="10"/>
      <c r="K76" s="11"/>
      <c r="L76" s="10"/>
      <c r="M76" s="11"/>
      <c r="N76" s="10"/>
      <c r="O76" s="11"/>
      <c r="P76" s="10"/>
      <c r="Q76" s="11"/>
      <c r="R76" s="10"/>
      <c r="S76" s="11"/>
      <c r="T76" s="10"/>
      <c r="U76" s="11"/>
      <c r="V76" s="10"/>
      <c r="W76" s="11"/>
      <c r="X76" s="10"/>
      <c r="Y76" s="11"/>
      <c r="Z76" s="10"/>
      <c r="AA76" s="6"/>
    </row>
    <row r="77" spans="1:27" ht="12.75" customHeight="1">
      <c r="A77" s="72" t="s">
        <v>14</v>
      </c>
      <c r="B77" s="10"/>
      <c r="C77" s="11"/>
      <c r="D77" s="10"/>
      <c r="E77" s="11"/>
      <c r="F77" s="10"/>
      <c r="G77" s="11"/>
      <c r="H77" s="10"/>
      <c r="I77" s="11"/>
      <c r="J77" s="10"/>
      <c r="K77" s="11"/>
      <c r="L77" s="10"/>
      <c r="M77" s="11"/>
      <c r="N77" s="10"/>
      <c r="O77" s="11"/>
      <c r="P77" s="10"/>
      <c r="Q77" s="11"/>
      <c r="R77" s="10"/>
      <c r="S77" s="11"/>
      <c r="T77" s="10"/>
      <c r="U77" s="11"/>
      <c r="V77" s="10"/>
      <c r="W77" s="11"/>
      <c r="X77" s="10"/>
      <c r="Y77" s="11"/>
      <c r="Z77" s="10"/>
      <c r="AA77" s="6"/>
    </row>
    <row r="78" spans="1:27" ht="12.75" customHeight="1">
      <c r="A78" s="71" t="s">
        <v>366</v>
      </c>
      <c r="B78" s="10"/>
      <c r="C78" s="11"/>
      <c r="D78" s="10"/>
      <c r="E78" s="11"/>
      <c r="F78" s="10"/>
      <c r="G78" s="11"/>
      <c r="H78" s="10"/>
      <c r="I78" s="11"/>
      <c r="J78" s="10"/>
      <c r="K78" s="11"/>
      <c r="L78" s="10"/>
      <c r="M78" s="11"/>
      <c r="N78" s="10"/>
      <c r="O78" s="11"/>
      <c r="P78" s="10"/>
      <c r="Q78" s="11"/>
      <c r="R78" s="10"/>
      <c r="S78" s="11"/>
      <c r="T78" s="10"/>
      <c r="U78" s="11"/>
      <c r="V78" s="10"/>
      <c r="W78" s="11"/>
      <c r="X78" s="10"/>
      <c r="Y78" s="11"/>
      <c r="Z78" s="10"/>
      <c r="AA78" s="6"/>
    </row>
    <row r="79" spans="1:27" ht="12.75" customHeight="1">
      <c r="A79" s="72" t="s">
        <v>15</v>
      </c>
      <c r="B79" s="10"/>
      <c r="C79" s="11"/>
      <c r="D79" s="10"/>
      <c r="E79" s="11"/>
      <c r="F79" s="10"/>
      <c r="G79" s="11"/>
      <c r="H79" s="10"/>
      <c r="I79" s="11"/>
      <c r="J79" s="10"/>
      <c r="K79" s="11"/>
      <c r="L79" s="10"/>
      <c r="M79" s="11"/>
      <c r="N79" s="10"/>
      <c r="O79" s="11"/>
      <c r="P79" s="10"/>
      <c r="Q79" s="11"/>
      <c r="R79" s="10"/>
      <c r="S79" s="11"/>
      <c r="T79" s="10"/>
      <c r="U79" s="11"/>
      <c r="V79" s="10"/>
      <c r="W79" s="11"/>
      <c r="X79" s="10"/>
      <c r="Y79" s="11"/>
      <c r="Z79" s="10"/>
      <c r="AA79" s="6"/>
    </row>
    <row r="80" spans="1:27" ht="12.75" customHeight="1">
      <c r="A80" s="72" t="s">
        <v>16</v>
      </c>
      <c r="B80" s="10"/>
      <c r="C80" s="11"/>
      <c r="D80" s="10"/>
      <c r="E80" s="11"/>
      <c r="F80" s="10"/>
      <c r="G80" s="11"/>
      <c r="H80" s="10"/>
      <c r="I80" s="11"/>
      <c r="J80" s="10"/>
      <c r="K80" s="11"/>
      <c r="L80" s="10"/>
      <c r="M80" s="11"/>
      <c r="N80" s="10"/>
      <c r="O80" s="11"/>
      <c r="P80" s="10"/>
      <c r="Q80" s="11"/>
      <c r="R80" s="10"/>
      <c r="S80" s="11"/>
      <c r="T80" s="10"/>
      <c r="U80" s="11"/>
      <c r="V80" s="10"/>
      <c r="W80" s="11"/>
      <c r="X80" s="10"/>
      <c r="Y80" s="11"/>
      <c r="Z80" s="10"/>
      <c r="AA80" s="6"/>
    </row>
    <row r="81" spans="1:27" ht="12.75" customHeight="1">
      <c r="A81" s="71" t="s">
        <v>36</v>
      </c>
      <c r="B81" s="10"/>
      <c r="C81" s="11"/>
      <c r="D81" s="10"/>
      <c r="E81" s="11"/>
      <c r="F81" s="10"/>
      <c r="G81" s="11"/>
      <c r="H81" s="10"/>
      <c r="I81" s="11"/>
      <c r="J81" s="10"/>
      <c r="K81" s="11"/>
      <c r="L81" s="10"/>
      <c r="M81" s="11"/>
      <c r="N81" s="10"/>
      <c r="O81" s="11"/>
      <c r="P81" s="10"/>
      <c r="Q81" s="11"/>
      <c r="R81" s="10"/>
      <c r="S81" s="11"/>
      <c r="T81" s="10"/>
      <c r="U81" s="11"/>
      <c r="V81" s="10"/>
      <c r="W81" s="11"/>
      <c r="X81" s="10"/>
      <c r="Y81" s="11"/>
      <c r="Z81" s="10"/>
      <c r="AA81" s="6"/>
    </row>
    <row r="82" spans="1:27" ht="12.75" customHeight="1">
      <c r="A82" s="72" t="s">
        <v>81</v>
      </c>
      <c r="B82" s="10"/>
      <c r="C82" s="11"/>
      <c r="D82" s="10"/>
      <c r="E82" s="11"/>
      <c r="F82" s="10"/>
      <c r="G82" s="11"/>
      <c r="H82" s="10"/>
      <c r="I82" s="11"/>
      <c r="J82" s="10"/>
      <c r="K82" s="11"/>
      <c r="L82" s="10"/>
      <c r="M82" s="11"/>
      <c r="N82" s="10"/>
      <c r="O82" s="11"/>
      <c r="P82" s="10"/>
      <c r="Q82" s="11"/>
      <c r="R82" s="10"/>
      <c r="S82" s="11"/>
      <c r="T82" s="10"/>
      <c r="U82" s="11"/>
      <c r="V82" s="10"/>
      <c r="W82" s="11"/>
      <c r="X82" s="10"/>
      <c r="Y82" s="11"/>
      <c r="Z82" s="10"/>
      <c r="AA82" s="6"/>
    </row>
    <row r="83" spans="1:27" ht="12.75" customHeight="1">
      <c r="A83" s="72" t="s">
        <v>74</v>
      </c>
      <c r="B83" s="10"/>
      <c r="C83" s="11"/>
      <c r="D83" s="10"/>
      <c r="E83" s="11"/>
      <c r="F83" s="10"/>
      <c r="G83" s="11"/>
      <c r="H83" s="10"/>
      <c r="I83" s="11"/>
      <c r="J83" s="10"/>
      <c r="K83" s="11"/>
      <c r="L83" s="10"/>
      <c r="M83" s="11"/>
      <c r="N83" s="10"/>
      <c r="O83" s="11"/>
      <c r="P83" s="10"/>
      <c r="Q83" s="11"/>
      <c r="R83" s="10"/>
      <c r="S83" s="11"/>
      <c r="T83" s="10"/>
      <c r="U83" s="11"/>
      <c r="V83" s="10"/>
      <c r="W83" s="11"/>
      <c r="X83" s="10"/>
      <c r="Y83" s="11"/>
      <c r="Z83" s="10"/>
      <c r="AA83" s="6"/>
    </row>
    <row r="84" spans="1:27" ht="12.75" customHeight="1">
      <c r="A84" s="72" t="s">
        <v>56</v>
      </c>
      <c r="B84" s="10"/>
      <c r="C84" s="11"/>
      <c r="D84" s="10"/>
      <c r="E84" s="11"/>
      <c r="F84" s="10"/>
      <c r="G84" s="11"/>
      <c r="H84" s="10"/>
      <c r="I84" s="11"/>
      <c r="J84" s="10"/>
      <c r="K84" s="11"/>
      <c r="L84" s="10"/>
      <c r="M84" s="11"/>
      <c r="N84" s="10"/>
      <c r="O84" s="11"/>
      <c r="P84" s="10"/>
      <c r="Q84" s="11"/>
      <c r="R84" s="10"/>
      <c r="S84" s="11"/>
      <c r="T84" s="10"/>
      <c r="U84" s="11"/>
      <c r="V84" s="10"/>
      <c r="W84" s="11"/>
      <c r="X84" s="10"/>
      <c r="Y84" s="11"/>
      <c r="Z84" s="10"/>
      <c r="AA84" s="6"/>
    </row>
    <row r="85" spans="1:27" ht="12.75" customHeight="1">
      <c r="A85" s="72" t="s">
        <v>367</v>
      </c>
      <c r="B85" s="10"/>
      <c r="C85" s="11"/>
      <c r="D85" s="10"/>
      <c r="E85" s="11"/>
      <c r="F85" s="10"/>
      <c r="G85" s="11"/>
      <c r="H85" s="10"/>
      <c r="I85" s="11"/>
      <c r="J85" s="10"/>
      <c r="K85" s="11"/>
      <c r="L85" s="10"/>
      <c r="M85" s="11"/>
      <c r="N85" s="10"/>
      <c r="O85" s="11"/>
      <c r="P85" s="10"/>
      <c r="Q85" s="11"/>
      <c r="R85" s="10"/>
      <c r="S85" s="11"/>
      <c r="T85" s="10"/>
      <c r="U85" s="11"/>
      <c r="V85" s="10"/>
      <c r="W85" s="11"/>
      <c r="X85" s="10"/>
      <c r="Y85" s="11"/>
      <c r="Z85" s="10"/>
      <c r="AA85" s="6"/>
    </row>
    <row r="86" spans="1:27" ht="12.75" customHeight="1">
      <c r="A86" s="72" t="s">
        <v>18</v>
      </c>
      <c r="B86" s="10"/>
      <c r="C86" s="11"/>
      <c r="D86" s="10"/>
      <c r="E86" s="11"/>
      <c r="F86" s="10"/>
      <c r="G86" s="11"/>
      <c r="H86" s="10"/>
      <c r="I86" s="11"/>
      <c r="J86" s="10"/>
      <c r="K86" s="11"/>
      <c r="L86" s="10"/>
      <c r="M86" s="11"/>
      <c r="N86" s="10"/>
      <c r="O86" s="11"/>
      <c r="P86" s="10"/>
      <c r="Q86" s="11"/>
      <c r="R86" s="10"/>
      <c r="S86" s="11"/>
      <c r="T86" s="10"/>
      <c r="U86" s="11"/>
      <c r="V86" s="10"/>
      <c r="W86" s="11"/>
      <c r="X86" s="10"/>
      <c r="Y86" s="11"/>
      <c r="Z86" s="10"/>
      <c r="AA86" s="6"/>
    </row>
    <row r="87" spans="1:27" ht="12.75" customHeight="1">
      <c r="A87" s="71" t="s">
        <v>129</v>
      </c>
      <c r="B87" s="10"/>
      <c r="C87" s="11"/>
      <c r="D87" s="10"/>
      <c r="E87" s="11"/>
      <c r="F87" s="10"/>
      <c r="G87" s="11"/>
      <c r="H87" s="10"/>
      <c r="I87" s="11"/>
      <c r="J87" s="10"/>
      <c r="K87" s="11"/>
      <c r="L87" s="10"/>
      <c r="M87" s="11"/>
      <c r="N87" s="10"/>
      <c r="O87" s="11"/>
      <c r="P87" s="10"/>
      <c r="Q87" s="11"/>
      <c r="R87" s="10"/>
      <c r="S87" s="11"/>
      <c r="T87" s="10"/>
      <c r="U87" s="11"/>
      <c r="V87" s="10"/>
      <c r="W87" s="11"/>
      <c r="X87" s="10"/>
      <c r="Y87" s="11">
        <v>20</v>
      </c>
      <c r="Z87" s="10"/>
      <c r="AA87" s="6"/>
    </row>
    <row r="88" spans="1:27" ht="12.75" customHeight="1">
      <c r="A88" s="72" t="s">
        <v>19</v>
      </c>
      <c r="B88" s="10"/>
      <c r="C88" s="11">
        <v>15</v>
      </c>
      <c r="D88" s="10"/>
      <c r="E88" s="11"/>
      <c r="F88" s="10"/>
      <c r="G88" s="11"/>
      <c r="H88" s="10"/>
      <c r="I88" s="11">
        <v>1</v>
      </c>
      <c r="J88" s="10">
        <v>20</v>
      </c>
      <c r="K88" s="11"/>
      <c r="L88" s="10"/>
      <c r="M88" s="11"/>
      <c r="N88" s="10">
        <v>10</v>
      </c>
      <c r="O88" s="11">
        <v>1</v>
      </c>
      <c r="P88" s="10">
        <v>10</v>
      </c>
      <c r="Q88" s="11">
        <v>15</v>
      </c>
      <c r="R88" s="10">
        <v>6</v>
      </c>
      <c r="S88" s="11">
        <v>8</v>
      </c>
      <c r="T88" s="10">
        <v>20</v>
      </c>
      <c r="U88" s="11"/>
      <c r="V88" s="10"/>
      <c r="W88" s="11"/>
      <c r="X88" s="10"/>
      <c r="Y88" s="11"/>
      <c r="Z88" s="10"/>
      <c r="AA88" s="6"/>
    </row>
    <row r="89" spans="1:27" ht="12.75" customHeight="1">
      <c r="A89" s="72" t="s">
        <v>20</v>
      </c>
      <c r="B89" s="10"/>
      <c r="C89" s="11"/>
      <c r="D89" s="10"/>
      <c r="E89" s="11"/>
      <c r="F89" s="10"/>
      <c r="G89" s="11"/>
      <c r="H89" s="10"/>
      <c r="I89" s="11"/>
      <c r="J89" s="10"/>
      <c r="K89" s="11"/>
      <c r="L89" s="10"/>
      <c r="M89" s="11"/>
      <c r="N89" s="10"/>
      <c r="O89" s="11"/>
      <c r="P89" s="10"/>
      <c r="Q89" s="11"/>
      <c r="R89" s="10"/>
      <c r="S89" s="11"/>
      <c r="T89" s="10"/>
      <c r="U89" s="11"/>
      <c r="V89" s="10"/>
      <c r="W89" s="11"/>
      <c r="X89" s="10"/>
      <c r="Y89" s="11"/>
      <c r="Z89" s="10"/>
      <c r="AA89" s="6"/>
    </row>
    <row r="90" spans="1:27" ht="12.75" customHeight="1">
      <c r="A90" s="72" t="s">
        <v>21</v>
      </c>
      <c r="B90" s="10"/>
      <c r="C90" s="11"/>
      <c r="D90" s="10"/>
      <c r="E90" s="11"/>
      <c r="F90" s="10"/>
      <c r="G90" s="11"/>
      <c r="H90" s="10"/>
      <c r="I90" s="11"/>
      <c r="J90" s="10"/>
      <c r="K90" s="11"/>
      <c r="L90" s="10"/>
      <c r="M90" s="11"/>
      <c r="N90" s="10"/>
      <c r="O90" s="11"/>
      <c r="P90" s="10"/>
      <c r="Q90" s="11"/>
      <c r="R90" s="10"/>
      <c r="S90" s="11"/>
      <c r="T90" s="10"/>
      <c r="U90" s="11"/>
      <c r="V90" s="10"/>
      <c r="W90" s="11"/>
      <c r="X90" s="10"/>
      <c r="Y90" s="11"/>
      <c r="Z90" s="10"/>
      <c r="AA90" s="6"/>
    </row>
    <row r="91" spans="1:27" ht="12.75" customHeight="1">
      <c r="A91" s="71" t="s">
        <v>91</v>
      </c>
      <c r="B91" s="10"/>
      <c r="C91" s="11"/>
      <c r="D91" s="10"/>
      <c r="E91" s="11"/>
      <c r="F91" s="10"/>
      <c r="G91" s="11"/>
      <c r="H91" s="10"/>
      <c r="I91" s="11"/>
      <c r="J91" s="10"/>
      <c r="K91" s="11"/>
      <c r="L91" s="10"/>
      <c r="M91" s="11"/>
      <c r="N91" s="10"/>
      <c r="O91" s="11"/>
      <c r="P91" s="10"/>
      <c r="Q91" s="11"/>
      <c r="R91" s="10"/>
      <c r="S91" s="11"/>
      <c r="T91" s="10"/>
      <c r="U91" s="11"/>
      <c r="V91" s="10"/>
      <c r="W91" s="11"/>
      <c r="X91" s="10"/>
      <c r="Y91" s="11"/>
      <c r="Z91" s="10"/>
      <c r="AA91" s="6"/>
    </row>
    <row r="92" spans="1:27" ht="12.75" customHeight="1">
      <c r="A92" s="71" t="s">
        <v>220</v>
      </c>
      <c r="B92" s="10"/>
      <c r="C92" s="11"/>
      <c r="D92" s="10"/>
      <c r="E92" s="11"/>
      <c r="F92" s="10"/>
      <c r="G92" s="11"/>
      <c r="H92" s="10"/>
      <c r="I92" s="11"/>
      <c r="J92" s="10"/>
      <c r="K92" s="11"/>
      <c r="L92" s="10"/>
      <c r="M92" s="11"/>
      <c r="N92" s="10"/>
      <c r="O92" s="11"/>
      <c r="P92" s="10"/>
      <c r="Q92" s="11"/>
      <c r="R92" s="10"/>
      <c r="S92" s="11"/>
      <c r="T92" s="10"/>
      <c r="U92" s="11"/>
      <c r="V92" s="10"/>
      <c r="W92" s="11"/>
      <c r="X92" s="10"/>
      <c r="Y92" s="11"/>
      <c r="Z92" s="10"/>
      <c r="AA92" s="6"/>
    </row>
    <row r="93" spans="1:27" ht="12.75" customHeight="1">
      <c r="A93" s="72" t="s">
        <v>92</v>
      </c>
      <c r="B93" s="10"/>
      <c r="C93" s="11"/>
      <c r="D93" s="10"/>
      <c r="E93" s="11"/>
      <c r="F93" s="10"/>
      <c r="G93" s="11"/>
      <c r="H93" s="10"/>
      <c r="I93" s="11"/>
      <c r="J93" s="10"/>
      <c r="K93" s="11"/>
      <c r="L93" s="10"/>
      <c r="M93" s="11"/>
      <c r="N93" s="10"/>
      <c r="O93" s="11"/>
      <c r="P93" s="10"/>
      <c r="Q93" s="11"/>
      <c r="R93" s="10"/>
      <c r="S93" s="11"/>
      <c r="T93" s="10"/>
      <c r="U93" s="11"/>
      <c r="V93" s="10"/>
      <c r="W93" s="11"/>
      <c r="X93" s="10"/>
      <c r="Y93" s="11"/>
      <c r="Z93" s="10"/>
      <c r="AA93" s="6"/>
    </row>
    <row r="94" spans="1:27" ht="12.75" customHeight="1">
      <c r="A94" s="72" t="s">
        <v>368</v>
      </c>
      <c r="B94" s="10"/>
      <c r="C94" s="11"/>
      <c r="D94" s="10"/>
      <c r="E94" s="11"/>
      <c r="F94" s="10"/>
      <c r="G94" s="11"/>
      <c r="H94" s="10"/>
      <c r="I94" s="11"/>
      <c r="J94" s="10"/>
      <c r="K94" s="11"/>
      <c r="L94" s="10"/>
      <c r="M94" s="11"/>
      <c r="N94" s="10"/>
      <c r="O94" s="11"/>
      <c r="P94" s="10"/>
      <c r="Q94" s="11"/>
      <c r="R94" s="10"/>
      <c r="S94" s="11"/>
      <c r="T94" s="10"/>
      <c r="U94" s="11"/>
      <c r="V94" s="10"/>
      <c r="W94" s="11"/>
      <c r="X94" s="10"/>
      <c r="Y94" s="11"/>
      <c r="Z94" s="10"/>
      <c r="AA94" s="6"/>
    </row>
    <row r="95" spans="1:27" ht="12.75" customHeight="1">
      <c r="A95" s="71" t="s">
        <v>87</v>
      </c>
      <c r="B95" s="10"/>
      <c r="C95" s="11"/>
      <c r="D95" s="10">
        <v>25</v>
      </c>
      <c r="E95" s="11"/>
      <c r="F95" s="10"/>
      <c r="G95" s="11"/>
      <c r="H95" s="10">
        <v>7</v>
      </c>
      <c r="I95" s="11"/>
      <c r="J95" s="10"/>
      <c r="K95" s="11">
        <v>7</v>
      </c>
      <c r="L95" s="10">
        <v>5</v>
      </c>
      <c r="M95" s="11">
        <v>1</v>
      </c>
      <c r="N95" s="10"/>
      <c r="O95" s="11"/>
      <c r="P95" s="10"/>
      <c r="Q95" s="11"/>
      <c r="R95" s="10"/>
      <c r="S95" s="11"/>
      <c r="T95" s="10"/>
      <c r="U95" s="11">
        <v>20</v>
      </c>
      <c r="V95" s="10"/>
      <c r="W95" s="11">
        <v>10</v>
      </c>
      <c r="X95" s="10"/>
      <c r="Y95" s="11"/>
      <c r="Z95" s="10"/>
      <c r="AA95" s="6"/>
    </row>
    <row r="96" spans="1:27" ht="12.75" customHeight="1">
      <c r="A96" s="72" t="s">
        <v>65</v>
      </c>
      <c r="B96" s="10"/>
      <c r="C96" s="11"/>
      <c r="D96" s="10"/>
      <c r="E96" s="11"/>
      <c r="F96" s="10">
        <v>1</v>
      </c>
      <c r="G96" s="11"/>
      <c r="H96" s="10"/>
      <c r="I96" s="11"/>
      <c r="J96" s="10"/>
      <c r="K96" s="11">
        <v>1</v>
      </c>
      <c r="L96" s="10"/>
      <c r="M96" s="11"/>
      <c r="N96" s="10"/>
      <c r="O96" s="11"/>
      <c r="P96" s="10"/>
      <c r="Q96" s="11"/>
      <c r="R96" s="10"/>
      <c r="S96" s="11"/>
      <c r="T96" s="10"/>
      <c r="U96" s="11"/>
      <c r="V96" s="10"/>
      <c r="W96" s="11"/>
      <c r="X96" s="10"/>
      <c r="Y96" s="11"/>
      <c r="Z96" s="10"/>
      <c r="AA96" s="6"/>
    </row>
    <row r="97" spans="1:27" ht="12.75" customHeight="1">
      <c r="A97" s="71" t="s">
        <v>46</v>
      </c>
      <c r="B97" s="10"/>
      <c r="C97" s="11"/>
      <c r="D97" s="10"/>
      <c r="E97" s="11"/>
      <c r="F97" s="10"/>
      <c r="G97" s="11"/>
      <c r="H97" s="10"/>
      <c r="I97" s="11"/>
      <c r="J97" s="10"/>
      <c r="K97" s="11"/>
      <c r="L97" s="10"/>
      <c r="M97" s="11"/>
      <c r="N97" s="10"/>
      <c r="O97" s="11"/>
      <c r="P97" s="10"/>
      <c r="Q97" s="11"/>
      <c r="R97" s="10"/>
      <c r="S97" s="11"/>
      <c r="T97" s="10"/>
      <c r="U97" s="11"/>
      <c r="V97" s="10"/>
      <c r="W97" s="11"/>
      <c r="X97" s="10"/>
      <c r="Y97" s="11"/>
      <c r="Z97" s="10"/>
      <c r="AA97" s="6"/>
    </row>
    <row r="98" spans="1:27" ht="12.75" customHeight="1">
      <c r="A98" s="72" t="s">
        <v>47</v>
      </c>
      <c r="B98" s="10"/>
      <c r="C98" s="11"/>
      <c r="D98" s="10"/>
      <c r="E98" s="11"/>
      <c r="F98" s="10"/>
      <c r="G98" s="11"/>
      <c r="H98" s="10"/>
      <c r="I98" s="11"/>
      <c r="J98" s="10"/>
      <c r="K98" s="11"/>
      <c r="L98" s="10"/>
      <c r="M98" s="11"/>
      <c r="N98" s="10"/>
      <c r="O98" s="11"/>
      <c r="P98" s="10"/>
      <c r="Q98" s="11"/>
      <c r="R98" s="10"/>
      <c r="S98" s="11"/>
      <c r="T98" s="10"/>
      <c r="U98" s="11"/>
      <c r="V98" s="10"/>
      <c r="W98" s="11"/>
      <c r="X98" s="10"/>
      <c r="Y98" s="11"/>
      <c r="Z98" s="10"/>
      <c r="AA98" s="6"/>
    </row>
    <row r="99" spans="1:27" ht="12.75" customHeight="1">
      <c r="A99" s="72" t="s">
        <v>66</v>
      </c>
      <c r="B99" s="10"/>
      <c r="C99" s="11"/>
      <c r="D99" s="10"/>
      <c r="E99" s="11"/>
      <c r="F99" s="10"/>
      <c r="G99" s="11"/>
      <c r="H99" s="10"/>
      <c r="I99" s="11"/>
      <c r="J99" s="10"/>
      <c r="K99" s="11"/>
      <c r="L99" s="10"/>
      <c r="M99" s="11"/>
      <c r="N99" s="10"/>
      <c r="O99" s="11"/>
      <c r="P99" s="10"/>
      <c r="Q99" s="11"/>
      <c r="R99" s="10"/>
      <c r="S99" s="11"/>
      <c r="T99" s="10"/>
      <c r="U99" s="11"/>
      <c r="V99" s="10"/>
      <c r="W99" s="11"/>
      <c r="X99" s="10"/>
      <c r="Y99" s="11"/>
      <c r="Z99" s="10"/>
      <c r="AA99" s="6"/>
    </row>
    <row r="100" spans="1:27" ht="12.75" customHeight="1">
      <c r="A100" s="72" t="s">
        <v>369</v>
      </c>
      <c r="B100" s="10"/>
      <c r="C100" s="11"/>
      <c r="D100" s="10"/>
      <c r="E100" s="11"/>
      <c r="F100" s="10"/>
      <c r="G100" s="11"/>
      <c r="H100" s="10"/>
      <c r="I100" s="11"/>
      <c r="J100" s="10"/>
      <c r="K100" s="11"/>
      <c r="L100" s="10"/>
      <c r="M100" s="11"/>
      <c r="N100" s="10"/>
      <c r="O100" s="11"/>
      <c r="P100" s="10"/>
      <c r="Q100" s="11"/>
      <c r="R100" s="10"/>
      <c r="S100" s="11"/>
      <c r="T100" s="10"/>
      <c r="U100" s="11"/>
      <c r="V100" s="10"/>
      <c r="W100" s="11"/>
      <c r="X100" s="10"/>
      <c r="Y100" s="11"/>
      <c r="Z100" s="10"/>
      <c r="AA100" s="6"/>
    </row>
    <row r="101" spans="1:27" ht="12.75" customHeight="1">
      <c r="A101" s="71" t="s">
        <v>53</v>
      </c>
      <c r="B101" s="10"/>
      <c r="C101" s="11"/>
      <c r="D101" s="10"/>
      <c r="E101" s="11"/>
      <c r="F101" s="10"/>
      <c r="G101" s="11"/>
      <c r="H101" s="10"/>
      <c r="I101" s="11"/>
      <c r="J101" s="10"/>
      <c r="K101" s="11"/>
      <c r="L101" s="10"/>
      <c r="M101" s="11"/>
      <c r="N101" s="10"/>
      <c r="O101" s="11"/>
      <c r="P101" s="10"/>
      <c r="Q101" s="11"/>
      <c r="R101" s="10"/>
      <c r="S101" s="11"/>
      <c r="T101" s="10"/>
      <c r="U101" s="11"/>
      <c r="V101" s="10"/>
      <c r="W101" s="11"/>
      <c r="X101" s="10"/>
      <c r="Y101" s="11"/>
      <c r="Z101" s="10"/>
      <c r="AA101" s="6"/>
    </row>
    <row r="102" spans="1:27" ht="12.75" customHeight="1">
      <c r="A102" s="71" t="s">
        <v>54</v>
      </c>
      <c r="B102" s="10"/>
      <c r="C102" s="11"/>
      <c r="D102" s="10"/>
      <c r="E102" s="11"/>
      <c r="F102" s="10"/>
      <c r="G102" s="11"/>
      <c r="H102" s="10"/>
      <c r="I102" s="11"/>
      <c r="J102" s="10"/>
      <c r="K102" s="11"/>
      <c r="L102" s="10"/>
      <c r="M102" s="11"/>
      <c r="N102" s="10"/>
      <c r="O102" s="11"/>
      <c r="P102" s="10"/>
      <c r="Q102" s="11"/>
      <c r="R102" s="10"/>
      <c r="S102" s="11"/>
      <c r="T102" s="10"/>
      <c r="U102" s="11"/>
      <c r="V102" s="10"/>
      <c r="W102" s="11"/>
      <c r="X102" s="10"/>
      <c r="Y102" s="11"/>
      <c r="Z102" s="10"/>
      <c r="AA102" s="6"/>
    </row>
    <row r="103" spans="1:27" ht="12.75" customHeight="1">
      <c r="A103" s="71" t="s">
        <v>251</v>
      </c>
      <c r="B103" s="10"/>
      <c r="C103" s="11"/>
      <c r="D103" s="10"/>
      <c r="E103" s="11"/>
      <c r="F103" s="10"/>
      <c r="G103" s="11"/>
      <c r="H103" s="10"/>
      <c r="I103" s="11"/>
      <c r="J103" s="10"/>
      <c r="K103" s="11"/>
      <c r="L103" s="10"/>
      <c r="M103" s="11"/>
      <c r="N103" s="10"/>
      <c r="O103" s="11"/>
      <c r="P103" s="10"/>
      <c r="Q103" s="11"/>
      <c r="R103" s="10"/>
      <c r="S103" s="11"/>
      <c r="T103" s="10"/>
      <c r="U103" s="11"/>
      <c r="V103" s="10"/>
      <c r="W103" s="11"/>
      <c r="X103" s="10"/>
      <c r="Y103" s="11"/>
      <c r="Z103" s="10"/>
      <c r="AA103" s="6"/>
    </row>
    <row r="104" spans="1:27" ht="12.75" customHeight="1">
      <c r="A104" s="72" t="s">
        <v>58</v>
      </c>
      <c r="B104" s="10"/>
      <c r="C104" s="11"/>
      <c r="D104" s="10"/>
      <c r="E104" s="11"/>
      <c r="F104" s="10"/>
      <c r="G104" s="11"/>
      <c r="H104" s="10"/>
      <c r="I104" s="11"/>
      <c r="J104" s="10"/>
      <c r="K104" s="11"/>
      <c r="L104" s="10"/>
      <c r="M104" s="11"/>
      <c r="N104" s="10"/>
      <c r="O104" s="11"/>
      <c r="P104" s="10"/>
      <c r="Q104" s="11"/>
      <c r="R104" s="10"/>
      <c r="S104" s="11"/>
      <c r="T104" s="10"/>
      <c r="U104" s="11"/>
      <c r="V104" s="10"/>
      <c r="W104" s="11"/>
      <c r="X104" s="10"/>
      <c r="Y104" s="11"/>
      <c r="Z104" s="10"/>
      <c r="AA104" s="6"/>
    </row>
    <row r="105" spans="1:27" ht="12.75" customHeight="1">
      <c r="A105" s="71" t="s">
        <v>80</v>
      </c>
      <c r="B105" s="10"/>
      <c r="C105" s="11"/>
      <c r="D105" s="10"/>
      <c r="E105" s="11"/>
      <c r="F105" s="10"/>
      <c r="G105" s="11"/>
      <c r="H105" s="10"/>
      <c r="I105" s="11"/>
      <c r="J105" s="10"/>
      <c r="K105" s="11"/>
      <c r="L105" s="10"/>
      <c r="M105" s="11"/>
      <c r="N105" s="10"/>
      <c r="O105" s="11"/>
      <c r="P105" s="10"/>
      <c r="Q105" s="11"/>
      <c r="R105" s="10"/>
      <c r="S105" s="11"/>
      <c r="T105" s="10"/>
      <c r="U105" s="11"/>
      <c r="V105" s="10"/>
      <c r="W105" s="11"/>
      <c r="X105" s="10"/>
      <c r="Y105" s="11"/>
      <c r="Z105" s="10"/>
      <c r="AA105" s="6"/>
    </row>
    <row r="106" spans="1:27" ht="12.75" customHeight="1">
      <c r="A106" s="71" t="s">
        <v>48</v>
      </c>
      <c r="B106" s="10"/>
      <c r="C106" s="11"/>
      <c r="D106" s="10"/>
      <c r="E106" s="11"/>
      <c r="F106" s="10"/>
      <c r="G106" s="11"/>
      <c r="H106" s="10"/>
      <c r="I106" s="11"/>
      <c r="J106" s="10"/>
      <c r="K106" s="11"/>
      <c r="L106" s="10"/>
      <c r="M106" s="11"/>
      <c r="N106" s="10"/>
      <c r="O106" s="11"/>
      <c r="P106" s="10"/>
      <c r="Q106" s="11"/>
      <c r="R106" s="10"/>
      <c r="S106" s="11"/>
      <c r="T106" s="10"/>
      <c r="U106" s="11"/>
      <c r="V106" s="10"/>
      <c r="W106" s="11"/>
      <c r="X106" s="10"/>
      <c r="Y106" s="11"/>
      <c r="Z106" s="10"/>
      <c r="AA106" s="6"/>
    </row>
    <row r="107" spans="1:27" ht="12.75" customHeight="1">
      <c r="A107" s="72" t="s">
        <v>22</v>
      </c>
      <c r="B107" s="10"/>
      <c r="C107" s="11"/>
      <c r="D107" s="10"/>
      <c r="E107" s="11"/>
      <c r="F107" s="10"/>
      <c r="G107" s="11"/>
      <c r="H107" s="10"/>
      <c r="I107" s="11"/>
      <c r="J107" s="10"/>
      <c r="K107" s="11"/>
      <c r="L107" s="10"/>
      <c r="M107" s="11"/>
      <c r="N107" s="10"/>
      <c r="O107" s="11"/>
      <c r="P107" s="10"/>
      <c r="Q107" s="11"/>
      <c r="R107" s="10"/>
      <c r="S107" s="11"/>
      <c r="T107" s="10"/>
      <c r="U107" s="11"/>
      <c r="V107" s="10"/>
      <c r="W107" s="11"/>
      <c r="X107" s="10"/>
      <c r="Y107" s="11"/>
      <c r="Z107" s="10"/>
      <c r="AA107" s="6"/>
    </row>
    <row r="108" spans="1:27" ht="12.75" customHeight="1">
      <c r="A108" s="71" t="s">
        <v>75</v>
      </c>
      <c r="B108" s="10"/>
      <c r="C108" s="11"/>
      <c r="D108" s="10"/>
      <c r="E108" s="11"/>
      <c r="F108" s="10"/>
      <c r="G108" s="11"/>
      <c r="H108" s="10"/>
      <c r="I108" s="11"/>
      <c r="J108" s="10"/>
      <c r="K108" s="11"/>
      <c r="L108" s="10"/>
      <c r="M108" s="11"/>
      <c r="N108" s="10"/>
      <c r="O108" s="11"/>
      <c r="P108" s="10"/>
      <c r="Q108" s="11"/>
      <c r="R108" s="10"/>
      <c r="S108" s="11"/>
      <c r="T108" s="10"/>
      <c r="U108" s="11"/>
      <c r="V108" s="10"/>
      <c r="W108" s="11"/>
      <c r="X108" s="10"/>
      <c r="Y108" s="11"/>
      <c r="Z108" s="10"/>
      <c r="AA108" s="6"/>
    </row>
    <row r="109" spans="1:27" ht="12.75" customHeight="1">
      <c r="A109" s="71"/>
      <c r="B109" s="10"/>
      <c r="C109" s="11"/>
      <c r="D109" s="10"/>
      <c r="E109" s="11"/>
      <c r="F109" s="10"/>
      <c r="G109" s="11"/>
      <c r="H109" s="10"/>
      <c r="I109" s="11"/>
      <c r="J109" s="10"/>
      <c r="K109" s="11"/>
      <c r="L109" s="10"/>
      <c r="M109" s="11"/>
      <c r="N109" s="10"/>
      <c r="O109" s="11"/>
      <c r="P109" s="10"/>
      <c r="Q109" s="11"/>
      <c r="R109" s="10"/>
      <c r="S109" s="11"/>
      <c r="T109" s="10"/>
      <c r="U109" s="11"/>
      <c r="V109" s="10"/>
      <c r="W109" s="11"/>
      <c r="X109" s="10"/>
      <c r="Y109" s="11"/>
      <c r="Z109" s="10"/>
      <c r="AA109" s="6"/>
    </row>
    <row r="110" spans="1:27" ht="12.75" customHeight="1">
      <c r="A110" s="71"/>
      <c r="B110" s="10"/>
      <c r="C110" s="11"/>
      <c r="D110" s="10"/>
      <c r="E110" s="11"/>
      <c r="F110" s="10"/>
      <c r="G110" s="11"/>
      <c r="H110" s="10"/>
      <c r="I110" s="11"/>
      <c r="J110" s="10"/>
      <c r="K110" s="11"/>
      <c r="L110" s="10"/>
      <c r="M110" s="11"/>
      <c r="N110" s="10"/>
      <c r="O110" s="11"/>
      <c r="P110" s="10"/>
      <c r="Q110" s="11"/>
      <c r="R110" s="10"/>
      <c r="S110" s="11"/>
      <c r="T110" s="10"/>
      <c r="U110" s="11"/>
      <c r="V110" s="10"/>
      <c r="W110" s="11"/>
      <c r="X110" s="10"/>
      <c r="Y110" s="11"/>
      <c r="Z110" s="10"/>
      <c r="AA110" s="6"/>
    </row>
    <row r="111" spans="1:27" ht="12.75" customHeight="1">
      <c r="A111" s="10" t="s">
        <v>252</v>
      </c>
      <c r="B111" s="10"/>
      <c r="C111" s="11"/>
      <c r="D111" s="10"/>
      <c r="E111" s="11"/>
      <c r="F111" s="10"/>
      <c r="G111" s="11"/>
      <c r="H111" s="10"/>
      <c r="I111" s="11"/>
      <c r="J111" s="10"/>
      <c r="K111" s="11"/>
      <c r="L111" s="10"/>
      <c r="M111" s="11"/>
      <c r="N111" s="10"/>
      <c r="O111" s="11"/>
      <c r="P111" s="10"/>
      <c r="Q111" s="11"/>
      <c r="R111" s="10"/>
      <c r="S111" s="11"/>
      <c r="T111" s="10"/>
      <c r="U111" s="11"/>
      <c r="V111" s="10"/>
      <c r="W111" s="11"/>
      <c r="X111" s="10"/>
      <c r="Y111" s="11"/>
      <c r="Z111" s="10"/>
      <c r="AA111" s="6"/>
    </row>
    <row r="112" spans="1:27" ht="12.75" customHeight="1">
      <c r="A112" s="10" t="s">
        <v>90</v>
      </c>
      <c r="B112" s="10"/>
      <c r="C112" s="11"/>
      <c r="D112" s="10"/>
      <c r="E112" s="11"/>
      <c r="F112" s="10">
        <v>15</v>
      </c>
      <c r="G112" s="11">
        <v>1</v>
      </c>
      <c r="H112" s="10"/>
      <c r="I112" s="11"/>
      <c r="J112" s="10"/>
      <c r="K112" s="11">
        <v>25</v>
      </c>
      <c r="L112" s="10">
        <v>8</v>
      </c>
      <c r="M112" s="11"/>
      <c r="N112" s="10"/>
      <c r="O112" s="11"/>
      <c r="P112" s="10"/>
      <c r="Q112" s="11"/>
      <c r="R112" s="10"/>
      <c r="S112" s="11"/>
      <c r="T112" s="10"/>
      <c r="U112" s="11"/>
      <c r="V112" s="10"/>
      <c r="W112" s="11"/>
      <c r="X112" s="10">
        <v>1</v>
      </c>
      <c r="Y112" s="11"/>
      <c r="Z112" s="10">
        <v>4</v>
      </c>
      <c r="AA112" s="6"/>
    </row>
    <row r="113" spans="1:29" ht="12.75" customHeight="1">
      <c r="A113" s="10" t="s">
        <v>67</v>
      </c>
      <c r="B113" s="10"/>
      <c r="C113" s="11"/>
      <c r="D113" s="10"/>
      <c r="E113" s="11"/>
      <c r="F113" s="10"/>
      <c r="G113" s="11"/>
      <c r="H113" s="10"/>
      <c r="I113" s="11"/>
      <c r="J113" s="10"/>
      <c r="K113" s="11"/>
      <c r="L113" s="10"/>
      <c r="M113" s="11"/>
      <c r="N113" s="10">
        <v>10</v>
      </c>
      <c r="O113" s="11"/>
      <c r="P113" s="10"/>
      <c r="Q113" s="11"/>
      <c r="R113" s="10"/>
      <c r="S113" s="11"/>
      <c r="T113" s="10"/>
      <c r="U113" s="11"/>
      <c r="V113" s="10"/>
      <c r="W113" s="11"/>
      <c r="X113" s="10"/>
      <c r="Y113" s="11"/>
      <c r="Z113" s="10"/>
      <c r="AA113" s="6"/>
    </row>
    <row r="114" spans="1:29" ht="12.75" customHeight="1">
      <c r="A114" s="10" t="s">
        <v>50</v>
      </c>
      <c r="B114" s="10"/>
      <c r="C114" s="11">
        <v>20</v>
      </c>
      <c r="D114" s="10">
        <v>10</v>
      </c>
      <c r="E114" s="11">
        <v>4</v>
      </c>
      <c r="F114" s="10">
        <v>7</v>
      </c>
      <c r="G114" s="11">
        <v>100</v>
      </c>
      <c r="H114" s="10"/>
      <c r="I114" s="11"/>
      <c r="J114" s="10">
        <v>20</v>
      </c>
      <c r="K114" s="11">
        <v>80</v>
      </c>
      <c r="L114" s="10">
        <v>12</v>
      </c>
      <c r="M114" s="11"/>
      <c r="N114" s="10"/>
      <c r="O114" s="11"/>
      <c r="P114" s="10"/>
      <c r="Q114" s="11">
        <v>20</v>
      </c>
      <c r="R114" s="10"/>
      <c r="S114" s="11">
        <v>10</v>
      </c>
      <c r="T114" s="10">
        <v>10</v>
      </c>
      <c r="U114" s="11">
        <v>90</v>
      </c>
      <c r="V114" s="10">
        <v>80</v>
      </c>
      <c r="W114" s="11"/>
      <c r="X114" s="10"/>
      <c r="Y114" s="11"/>
      <c r="Z114" s="10"/>
      <c r="AA114" s="6"/>
    </row>
    <row r="115" spans="1:29" ht="12.75" customHeight="1">
      <c r="A115" s="10" t="s">
        <v>70</v>
      </c>
      <c r="B115" s="10"/>
      <c r="C115" s="11"/>
      <c r="D115" s="10"/>
      <c r="E115" s="11"/>
      <c r="F115" s="10"/>
      <c r="G115" s="11"/>
      <c r="H115" s="10"/>
      <c r="I115" s="11"/>
      <c r="J115" s="10"/>
      <c r="K115" s="11"/>
      <c r="L115" s="10"/>
      <c r="M115" s="11"/>
      <c r="N115" s="10"/>
      <c r="O115" s="11"/>
      <c r="P115" s="10"/>
      <c r="Q115" s="11"/>
      <c r="R115" s="10"/>
      <c r="S115" s="11"/>
      <c r="T115" s="10"/>
      <c r="U115" s="11"/>
      <c r="V115" s="10"/>
      <c r="W115" s="11"/>
      <c r="X115" s="10"/>
      <c r="Y115" s="11"/>
      <c r="Z115" s="10"/>
      <c r="AA115" s="6"/>
    </row>
    <row r="116" spans="1:29" ht="12.75" customHeight="1">
      <c r="A116" s="10" t="s">
        <v>49</v>
      </c>
      <c r="B116" s="10"/>
      <c r="C116" s="11"/>
      <c r="D116" s="10"/>
      <c r="E116" s="11"/>
      <c r="F116" s="10"/>
      <c r="G116" s="11"/>
      <c r="H116" s="10"/>
      <c r="I116" s="11"/>
      <c r="J116" s="10"/>
      <c r="K116" s="11"/>
      <c r="L116" s="10"/>
      <c r="M116" s="11"/>
      <c r="N116" s="10"/>
      <c r="O116" s="11"/>
      <c r="P116" s="10"/>
      <c r="Q116" s="11"/>
      <c r="R116" s="10"/>
      <c r="S116" s="11"/>
      <c r="T116" s="10"/>
      <c r="U116" s="11"/>
      <c r="V116" s="10"/>
      <c r="W116" s="11"/>
      <c r="X116" s="10"/>
      <c r="Y116" s="11"/>
      <c r="Z116" s="10"/>
      <c r="AA116" s="6"/>
    </row>
    <row r="117" spans="1:29" ht="12.75" customHeight="1">
      <c r="B117" s="10"/>
      <c r="C117" s="11"/>
      <c r="D117" s="10"/>
      <c r="E117" s="11"/>
      <c r="F117" s="10"/>
      <c r="G117" s="11"/>
      <c r="H117" s="10"/>
      <c r="I117" s="11"/>
      <c r="J117" s="10"/>
      <c r="K117" s="11"/>
      <c r="L117" s="10"/>
      <c r="M117" s="11"/>
      <c r="N117" s="10"/>
      <c r="O117" s="11"/>
      <c r="P117" s="10"/>
      <c r="Q117" s="11"/>
      <c r="R117" s="10"/>
      <c r="S117" s="11"/>
      <c r="T117" s="10"/>
      <c r="U117" s="11"/>
      <c r="V117" s="10"/>
      <c r="W117" s="11"/>
      <c r="X117" s="10"/>
      <c r="Y117" s="11"/>
      <c r="Z117" s="10"/>
      <c r="AA117" s="6"/>
    </row>
    <row r="118" spans="1:29" ht="12.75" customHeight="1">
      <c r="A118" s="10"/>
      <c r="B118" s="10"/>
      <c r="C118" s="11"/>
      <c r="D118" s="10"/>
      <c r="E118" s="11"/>
      <c r="F118" s="10"/>
      <c r="G118" s="11"/>
      <c r="H118" s="10"/>
      <c r="I118" s="11"/>
      <c r="J118" s="10"/>
      <c r="K118" s="11"/>
      <c r="L118" s="10"/>
      <c r="M118" s="11"/>
      <c r="N118" s="10"/>
      <c r="O118" s="11"/>
      <c r="P118" s="10"/>
      <c r="Q118" s="11"/>
      <c r="R118" s="10"/>
      <c r="S118" s="11"/>
      <c r="T118" s="10"/>
      <c r="U118" s="11"/>
      <c r="V118" s="10"/>
      <c r="W118" s="11"/>
      <c r="X118" s="10"/>
      <c r="Y118" s="11"/>
      <c r="Z118" s="10"/>
      <c r="AA118" s="6"/>
    </row>
    <row r="119" spans="1:29" ht="12.75" customHeight="1">
      <c r="A119" s="10"/>
      <c r="B119" s="10"/>
      <c r="C119" s="11"/>
      <c r="D119" s="10"/>
      <c r="E119" s="11"/>
      <c r="F119" s="10"/>
      <c r="G119" s="11"/>
      <c r="H119" s="10"/>
      <c r="I119" s="11"/>
      <c r="J119" s="10"/>
      <c r="K119" s="11"/>
      <c r="L119" s="10"/>
      <c r="M119" s="11"/>
      <c r="N119" s="10"/>
      <c r="O119" s="11"/>
      <c r="P119" s="10"/>
      <c r="Q119" s="11"/>
      <c r="R119" s="10"/>
      <c r="S119" s="11"/>
      <c r="T119" s="10"/>
      <c r="U119" s="11"/>
      <c r="V119" s="10"/>
      <c r="W119" s="11"/>
      <c r="X119" s="10"/>
      <c r="Y119" s="11"/>
      <c r="Z119" s="10"/>
      <c r="AA119" s="6"/>
    </row>
    <row r="120" spans="1:29" ht="12.75" customHeight="1">
      <c r="A120" s="10"/>
      <c r="B120" s="10"/>
      <c r="C120" s="11"/>
      <c r="D120" s="10"/>
      <c r="E120" s="11"/>
      <c r="F120" s="10"/>
      <c r="G120" s="11"/>
      <c r="H120" s="10"/>
      <c r="I120" s="11"/>
      <c r="J120" s="10"/>
      <c r="K120" s="11"/>
      <c r="L120" s="10"/>
      <c r="M120" s="11"/>
      <c r="N120" s="10"/>
      <c r="O120" s="11"/>
      <c r="P120" s="10"/>
      <c r="Q120" s="11"/>
      <c r="R120" s="10"/>
      <c r="S120" s="11"/>
      <c r="T120" s="10"/>
      <c r="U120" s="11"/>
      <c r="V120" s="10"/>
      <c r="W120" s="11"/>
      <c r="X120" s="10"/>
      <c r="Y120" s="11"/>
      <c r="Z120" s="10"/>
      <c r="AA120" s="6"/>
    </row>
    <row r="121" spans="1:29" ht="12.75" customHeight="1">
      <c r="A121" s="10"/>
      <c r="B121" s="10"/>
      <c r="C121" s="11"/>
      <c r="D121" s="10"/>
      <c r="E121" s="11"/>
      <c r="F121" s="10"/>
      <c r="G121" s="11"/>
      <c r="H121" s="10"/>
      <c r="I121" s="11"/>
      <c r="J121" s="10"/>
      <c r="K121" s="11"/>
      <c r="L121" s="10"/>
      <c r="M121" s="11"/>
      <c r="N121" s="10"/>
      <c r="O121" s="11"/>
      <c r="P121" s="10"/>
      <c r="Q121" s="11"/>
      <c r="R121" s="10"/>
      <c r="S121" s="11"/>
      <c r="T121" s="10"/>
      <c r="U121" s="11"/>
      <c r="V121" s="10"/>
      <c r="W121" s="11"/>
      <c r="X121" s="10"/>
      <c r="Y121" s="11"/>
      <c r="Z121" s="10"/>
      <c r="AA121" s="6"/>
    </row>
    <row r="122" spans="1:29" ht="12.75" customHeight="1">
      <c r="A122" s="10"/>
      <c r="B122" s="10"/>
      <c r="C122" s="11"/>
      <c r="D122" s="10"/>
      <c r="E122" s="11"/>
      <c r="F122" s="10"/>
      <c r="G122" s="11"/>
      <c r="H122" s="10"/>
      <c r="I122" s="11"/>
      <c r="J122" s="10"/>
      <c r="K122" s="11"/>
      <c r="L122" s="10"/>
      <c r="M122" s="11"/>
      <c r="N122" s="10"/>
      <c r="O122" s="11"/>
      <c r="P122" s="10"/>
      <c r="Q122" s="11"/>
      <c r="R122" s="10"/>
      <c r="S122" s="11"/>
      <c r="T122" s="10"/>
      <c r="U122" s="11"/>
      <c r="V122" s="10"/>
      <c r="W122" s="11"/>
      <c r="X122" s="10"/>
      <c r="Y122" s="11"/>
      <c r="Z122" s="10"/>
      <c r="AA122" s="6"/>
    </row>
    <row r="123" spans="1:29" ht="12.75" customHeight="1">
      <c r="A123" s="10"/>
      <c r="B123" s="18"/>
      <c r="C123" s="19"/>
      <c r="D123" s="19"/>
      <c r="E123" s="19"/>
      <c r="F123" s="20"/>
      <c r="G123" s="20"/>
      <c r="H123" s="20"/>
      <c r="I123" s="20"/>
      <c r="J123" s="20"/>
      <c r="K123" s="20"/>
      <c r="L123" s="19"/>
      <c r="M123" s="19"/>
      <c r="N123" s="19"/>
      <c r="O123" s="19"/>
      <c r="P123" s="19"/>
      <c r="Q123" s="19"/>
      <c r="R123" s="19"/>
      <c r="S123" s="19"/>
      <c r="T123" s="21"/>
      <c r="U123" s="19"/>
      <c r="V123" s="18"/>
      <c r="W123" s="20"/>
      <c r="X123" s="18"/>
      <c r="Y123" s="20"/>
      <c r="Z123" s="22"/>
      <c r="AA123" s="23"/>
    </row>
    <row r="124" spans="1:29" ht="12.75" customHeight="1">
      <c r="A124" s="10"/>
      <c r="AB124" t="s">
        <v>242</v>
      </c>
      <c r="AC124" t="s">
        <v>139</v>
      </c>
    </row>
    <row r="125" spans="1:29" ht="12.75" customHeight="1">
      <c r="A125" t="s">
        <v>96</v>
      </c>
      <c r="B125">
        <f>SUM(B5:B108)</f>
        <v>107</v>
      </c>
      <c r="C125">
        <f t="shared" ref="C125:Z125" si="0">SUM(C5:C108)</f>
        <v>115</v>
      </c>
      <c r="D125">
        <f t="shared" si="0"/>
        <v>105</v>
      </c>
      <c r="E125">
        <f t="shared" si="0"/>
        <v>100</v>
      </c>
      <c r="F125">
        <f t="shared" si="0"/>
        <v>84</v>
      </c>
      <c r="G125">
        <f t="shared" si="0"/>
        <v>99</v>
      </c>
      <c r="H125">
        <f t="shared" si="0"/>
        <v>15</v>
      </c>
      <c r="I125">
        <f t="shared" si="0"/>
        <v>161</v>
      </c>
      <c r="J125">
        <f t="shared" si="0"/>
        <v>44</v>
      </c>
      <c r="K125">
        <f t="shared" si="0"/>
        <v>67</v>
      </c>
      <c r="L125">
        <f t="shared" si="0"/>
        <v>56</v>
      </c>
      <c r="M125">
        <f t="shared" si="0"/>
        <v>96</v>
      </c>
      <c r="N125">
        <f t="shared" si="0"/>
        <v>108</v>
      </c>
      <c r="O125">
        <f t="shared" si="0"/>
        <v>101</v>
      </c>
      <c r="P125">
        <f t="shared" si="0"/>
        <v>110</v>
      </c>
      <c r="Q125">
        <f t="shared" si="0"/>
        <v>115</v>
      </c>
      <c r="R125">
        <f t="shared" si="0"/>
        <v>96</v>
      </c>
      <c r="S125">
        <f t="shared" si="0"/>
        <v>108</v>
      </c>
      <c r="T125">
        <f t="shared" si="0"/>
        <v>92</v>
      </c>
      <c r="U125">
        <f t="shared" si="0"/>
        <v>125</v>
      </c>
      <c r="V125">
        <f t="shared" si="0"/>
        <v>40</v>
      </c>
      <c r="W125">
        <f t="shared" si="0"/>
        <v>80</v>
      </c>
      <c r="X125">
        <f t="shared" si="0"/>
        <v>100</v>
      </c>
      <c r="Y125">
        <f t="shared" si="0"/>
        <v>106</v>
      </c>
      <c r="Z125">
        <f t="shared" si="0"/>
        <v>97</v>
      </c>
      <c r="AB125">
        <f>AVERAGE(B125:Z125)</f>
        <v>93.08</v>
      </c>
      <c r="AC125">
        <f>STDEV(B125:Z125)/SQRT(COUNT(B125:Z125))</f>
        <v>6.0119104007517157</v>
      </c>
    </row>
    <row r="126" spans="1:29" ht="12.75" customHeight="1">
      <c r="A126" t="s">
        <v>97</v>
      </c>
      <c r="B126">
        <f>SUM(B5:B8,B10:B13,B15,B18,B27:B30,B32:B35,B38:B42,B44:B45,B49:B50,B52:B54,B57:B59,B61,B63:B66,B68:B72,B75:B76,B78,B81,B87,B91:B92,B95,B97,B101:B103,B105:B106,B108)</f>
        <v>7</v>
      </c>
      <c r="C126">
        <f t="shared" ref="C126:Z126" si="1">SUM(C5:C8,C10:C13,C15,C18,C27:C30,C32:C35,C38:C42,C44:C45,C49:C50,C52:C54,C57:C59,C61,C63:C66,C68:C72,C75:C76,C78,C81,C87,C91:C92,C95,C97,C101:C103,C105:C106,C108)</f>
        <v>0</v>
      </c>
      <c r="D126">
        <f t="shared" si="1"/>
        <v>85</v>
      </c>
      <c r="E126">
        <f t="shared" si="1"/>
        <v>0</v>
      </c>
      <c r="F126">
        <f t="shared" si="1"/>
        <v>8</v>
      </c>
      <c r="G126">
        <f t="shared" si="1"/>
        <v>5</v>
      </c>
      <c r="H126">
        <f t="shared" si="1"/>
        <v>7</v>
      </c>
      <c r="I126">
        <f t="shared" si="1"/>
        <v>60</v>
      </c>
      <c r="J126">
        <f t="shared" si="1"/>
        <v>0</v>
      </c>
      <c r="K126">
        <f t="shared" si="1"/>
        <v>28</v>
      </c>
      <c r="L126">
        <f t="shared" si="1"/>
        <v>6</v>
      </c>
      <c r="M126">
        <f t="shared" si="1"/>
        <v>1</v>
      </c>
      <c r="N126">
        <f t="shared" si="1"/>
        <v>0</v>
      </c>
      <c r="O126">
        <f t="shared" si="1"/>
        <v>0</v>
      </c>
      <c r="P126">
        <f t="shared" si="1"/>
        <v>0</v>
      </c>
      <c r="Q126">
        <f t="shared" si="1"/>
        <v>0</v>
      </c>
      <c r="R126">
        <f t="shared" si="1"/>
        <v>0</v>
      </c>
      <c r="S126">
        <f t="shared" si="1"/>
        <v>0</v>
      </c>
      <c r="T126">
        <f t="shared" si="1"/>
        <v>10</v>
      </c>
      <c r="U126">
        <f t="shared" si="1"/>
        <v>120</v>
      </c>
      <c r="V126">
        <f t="shared" si="1"/>
        <v>0</v>
      </c>
      <c r="W126">
        <f t="shared" si="1"/>
        <v>10</v>
      </c>
      <c r="X126">
        <f t="shared" si="1"/>
        <v>0</v>
      </c>
      <c r="Y126">
        <f t="shared" si="1"/>
        <v>20</v>
      </c>
      <c r="Z126">
        <f t="shared" si="1"/>
        <v>0</v>
      </c>
      <c r="AB126">
        <f>AVERAGE(B126:Z126)</f>
        <v>14.68</v>
      </c>
      <c r="AC126">
        <f>STDEV(B126:Z126)/SQRT(COUNT(B126:Z126))</f>
        <v>5.9784947938423425</v>
      </c>
    </row>
    <row r="127" spans="1:29" ht="12.75" customHeight="1">
      <c r="A127" t="s">
        <v>98</v>
      </c>
      <c r="B127">
        <f>SUM(B107,B104,B98:B100,B96,B93:B94,B88:B90,B82:B86,B79:B80,B77,B73:B74,B67,B62,B60,B55:B56,B51,B46:B48,B43,B36:B37,B31,B19:B26,B16:B17,B14,B9)</f>
        <v>100</v>
      </c>
      <c r="C127">
        <f t="shared" ref="C127:Z127" si="2">SUM(C107,C104,C98:C100,C96,C93:C94,C88:C90,C82:C86,C79:C80,C77,C73:C74,C67,C62,C60,C55:C56,C51,C46:C48,C43,C36:C37,C31,C19:C26,C16:C17,C14,C9)</f>
        <v>115</v>
      </c>
      <c r="D127">
        <f t="shared" si="2"/>
        <v>20</v>
      </c>
      <c r="E127">
        <f t="shared" si="2"/>
        <v>100</v>
      </c>
      <c r="F127">
        <f t="shared" si="2"/>
        <v>76</v>
      </c>
      <c r="G127">
        <f t="shared" si="2"/>
        <v>94</v>
      </c>
      <c r="H127">
        <f t="shared" si="2"/>
        <v>8</v>
      </c>
      <c r="I127">
        <f t="shared" si="2"/>
        <v>101</v>
      </c>
      <c r="J127">
        <f t="shared" si="2"/>
        <v>44</v>
      </c>
      <c r="K127">
        <f t="shared" si="2"/>
        <v>39</v>
      </c>
      <c r="L127">
        <f t="shared" si="2"/>
        <v>50</v>
      </c>
      <c r="M127">
        <f t="shared" si="2"/>
        <v>95</v>
      </c>
      <c r="N127">
        <f t="shared" si="2"/>
        <v>108</v>
      </c>
      <c r="O127">
        <f t="shared" si="2"/>
        <v>101</v>
      </c>
      <c r="P127">
        <f t="shared" si="2"/>
        <v>110</v>
      </c>
      <c r="Q127">
        <f t="shared" si="2"/>
        <v>115</v>
      </c>
      <c r="R127">
        <f t="shared" si="2"/>
        <v>96</v>
      </c>
      <c r="S127">
        <f t="shared" si="2"/>
        <v>108</v>
      </c>
      <c r="T127">
        <f t="shared" si="2"/>
        <v>82</v>
      </c>
      <c r="U127">
        <f t="shared" si="2"/>
        <v>5</v>
      </c>
      <c r="V127">
        <f t="shared" si="2"/>
        <v>40</v>
      </c>
      <c r="W127">
        <f t="shared" si="2"/>
        <v>70</v>
      </c>
      <c r="X127">
        <f t="shared" si="2"/>
        <v>100</v>
      </c>
      <c r="Y127">
        <f t="shared" si="2"/>
        <v>86</v>
      </c>
      <c r="Z127">
        <f t="shared" si="2"/>
        <v>97</v>
      </c>
      <c r="AB127">
        <f>AVERAGE(B127:Z127)</f>
        <v>78.400000000000006</v>
      </c>
      <c r="AC127">
        <f>STDEV(B127:Z127)/SQRT(COUNT(B127:Z127))</f>
        <v>6.8244657910589108</v>
      </c>
    </row>
    <row r="128" spans="1:29">
      <c r="A128" t="s">
        <v>99</v>
      </c>
      <c r="B128">
        <f>SUM(B111:B116)</f>
        <v>0</v>
      </c>
      <c r="C128">
        <f t="shared" ref="C128:Z128" si="3">SUM(C111:C116)</f>
        <v>20</v>
      </c>
      <c r="D128">
        <f t="shared" si="3"/>
        <v>10</v>
      </c>
      <c r="E128">
        <f t="shared" si="3"/>
        <v>4</v>
      </c>
      <c r="F128">
        <f t="shared" si="3"/>
        <v>22</v>
      </c>
      <c r="G128">
        <f t="shared" si="3"/>
        <v>101</v>
      </c>
      <c r="H128">
        <f t="shared" si="3"/>
        <v>0</v>
      </c>
      <c r="I128">
        <f t="shared" si="3"/>
        <v>0</v>
      </c>
      <c r="J128">
        <f t="shared" si="3"/>
        <v>20</v>
      </c>
      <c r="K128">
        <f t="shared" si="3"/>
        <v>105</v>
      </c>
      <c r="L128">
        <f t="shared" si="3"/>
        <v>20</v>
      </c>
      <c r="M128">
        <f t="shared" si="3"/>
        <v>0</v>
      </c>
      <c r="N128">
        <f t="shared" si="3"/>
        <v>10</v>
      </c>
      <c r="O128">
        <f t="shared" si="3"/>
        <v>0</v>
      </c>
      <c r="P128">
        <f t="shared" si="3"/>
        <v>0</v>
      </c>
      <c r="Q128">
        <f t="shared" si="3"/>
        <v>20</v>
      </c>
      <c r="R128">
        <f t="shared" si="3"/>
        <v>0</v>
      </c>
      <c r="S128">
        <f t="shared" si="3"/>
        <v>10</v>
      </c>
      <c r="T128">
        <f t="shared" si="3"/>
        <v>10</v>
      </c>
      <c r="U128">
        <f t="shared" si="3"/>
        <v>90</v>
      </c>
      <c r="V128">
        <f t="shared" si="3"/>
        <v>80</v>
      </c>
      <c r="W128">
        <f t="shared" si="3"/>
        <v>0</v>
      </c>
      <c r="X128">
        <f t="shared" si="3"/>
        <v>1</v>
      </c>
      <c r="Y128">
        <f t="shared" si="3"/>
        <v>0</v>
      </c>
      <c r="Z128">
        <f t="shared" si="3"/>
        <v>4</v>
      </c>
      <c r="AB128">
        <f>AVERAGE(B128:Z128)</f>
        <v>21.08</v>
      </c>
      <c r="AC128">
        <f>STDEV(B128:Z128)/SQRT(COUNT(B128:Z128))</f>
        <v>6.7248097866532008</v>
      </c>
    </row>
  </sheetData>
  <mergeCells count="2">
    <mergeCell ref="A1:AA1"/>
    <mergeCell ref="A2:AA2"/>
  </mergeCells>
  <pageMargins left="0.7" right="0.7" top="0.75" bottom="0.75" header="0.3" footer="0.3"/>
</worksheet>
</file>

<file path=xl/worksheets/sheet3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29"/>
  <sheetViews>
    <sheetView topLeftCell="A8" zoomScale="110" workbookViewId="0">
      <pane xSplit="1" topLeftCell="B1" activePane="topRight" state="frozen"/>
      <selection pane="topRight" activeCell="C40" sqref="C40"/>
    </sheetView>
  </sheetViews>
  <sheetFormatPr baseColWidth="10" defaultColWidth="8.83203125" defaultRowHeight="13"/>
  <cols>
    <col min="1" max="1" width="35.33203125" bestFit="1" customWidth="1"/>
  </cols>
  <sheetData>
    <row r="1" spans="1:28" ht="18">
      <c r="A1" s="221" t="s">
        <v>88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spans="1:28" ht="12.75" customHeight="1">
      <c r="A2" s="222" t="s">
        <v>381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4"/>
    </row>
    <row r="3" spans="1:28" ht="12.75" customHeight="1">
      <c r="A3" s="5" t="s">
        <v>0</v>
      </c>
      <c r="B3" s="52">
        <v>0</v>
      </c>
      <c r="C3" s="70">
        <v>3</v>
      </c>
      <c r="D3" s="52">
        <v>6</v>
      </c>
      <c r="E3" s="70">
        <v>9</v>
      </c>
      <c r="F3" s="52">
        <v>12</v>
      </c>
      <c r="G3" s="70">
        <v>15</v>
      </c>
      <c r="H3" s="52">
        <v>18</v>
      </c>
      <c r="I3" s="70">
        <v>21</v>
      </c>
      <c r="J3" s="52">
        <v>24</v>
      </c>
      <c r="K3" s="70">
        <v>27</v>
      </c>
      <c r="L3" s="52">
        <v>30</v>
      </c>
      <c r="M3" s="70">
        <v>33</v>
      </c>
      <c r="N3" s="52">
        <v>36</v>
      </c>
      <c r="O3" s="70">
        <v>39</v>
      </c>
      <c r="P3" s="52">
        <v>42</v>
      </c>
      <c r="Q3" s="70">
        <v>45</v>
      </c>
      <c r="R3" s="52">
        <v>48</v>
      </c>
      <c r="S3" s="70">
        <v>51</v>
      </c>
      <c r="T3" s="52">
        <v>54</v>
      </c>
      <c r="U3" s="70">
        <v>57</v>
      </c>
      <c r="V3" s="52">
        <v>60</v>
      </c>
      <c r="W3" s="70">
        <v>63</v>
      </c>
      <c r="X3" s="52">
        <v>66</v>
      </c>
      <c r="Y3" s="70">
        <v>69</v>
      </c>
      <c r="Z3" s="52">
        <v>72</v>
      </c>
      <c r="AA3" s="52" t="s">
        <v>1</v>
      </c>
    </row>
    <row r="4" spans="1:28" ht="12.75" customHeight="1">
      <c r="A4" s="5" t="s">
        <v>2</v>
      </c>
      <c r="B4" s="6"/>
      <c r="C4" s="7"/>
      <c r="D4" s="6"/>
      <c r="E4" s="7"/>
      <c r="F4" s="6"/>
      <c r="G4" s="7"/>
      <c r="H4" s="6"/>
      <c r="I4" s="7"/>
      <c r="J4" s="6"/>
      <c r="K4" s="7"/>
      <c r="L4" s="6"/>
      <c r="M4" s="7"/>
      <c r="N4" s="6"/>
      <c r="O4" s="7"/>
      <c r="P4" s="6"/>
      <c r="Q4" s="7"/>
      <c r="R4" s="6"/>
      <c r="S4" s="7"/>
      <c r="T4" s="6"/>
      <c r="U4" s="7"/>
      <c r="V4" s="6"/>
      <c r="W4" s="7"/>
      <c r="X4" s="6"/>
      <c r="Y4" s="7"/>
      <c r="Z4" s="6"/>
      <c r="AA4" s="6"/>
    </row>
    <row r="5" spans="1:28" ht="12.75" customHeight="1">
      <c r="A5" s="30" t="s">
        <v>267</v>
      </c>
      <c r="B5" s="6"/>
      <c r="C5" s="7"/>
      <c r="D5" s="6"/>
      <c r="E5" s="7"/>
      <c r="F5" s="6">
        <v>2</v>
      </c>
      <c r="G5" s="7"/>
      <c r="H5" s="6"/>
      <c r="I5" s="7"/>
      <c r="J5" s="6"/>
      <c r="K5" s="7"/>
      <c r="L5" s="6"/>
      <c r="M5" s="7"/>
      <c r="N5" s="6"/>
      <c r="O5" s="7"/>
      <c r="P5" s="6"/>
      <c r="Q5" s="7"/>
      <c r="R5" s="6"/>
      <c r="S5" s="7"/>
      <c r="T5" s="6"/>
      <c r="U5" s="7"/>
      <c r="V5" s="6"/>
      <c r="W5" s="7"/>
      <c r="X5" s="6"/>
      <c r="Y5" s="7"/>
      <c r="Z5" s="6"/>
      <c r="AA5" s="6"/>
      <c r="AB5" s="155">
        <f>SUM(B5:Z5)/25</f>
        <v>0.08</v>
      </c>
    </row>
    <row r="6" spans="1:28" ht="12.75" customHeight="1">
      <c r="A6" s="25" t="s">
        <v>275</v>
      </c>
      <c r="B6" s="10"/>
      <c r="C6" s="11"/>
      <c r="D6" s="10"/>
      <c r="E6" s="11"/>
      <c r="F6" s="10"/>
      <c r="G6" s="11"/>
      <c r="H6" s="10"/>
      <c r="I6" s="11"/>
      <c r="J6" s="10"/>
      <c r="K6" s="11"/>
      <c r="L6" s="10"/>
      <c r="M6" s="11"/>
      <c r="N6" s="10"/>
      <c r="O6" s="11"/>
      <c r="P6" s="10"/>
      <c r="Q6" s="11"/>
      <c r="R6" s="10"/>
      <c r="S6" s="11"/>
      <c r="T6" s="10"/>
      <c r="U6" s="11"/>
      <c r="V6" s="10"/>
      <c r="W6" s="11"/>
      <c r="X6" s="10"/>
      <c r="Y6" s="11"/>
      <c r="Z6" s="10"/>
      <c r="AA6" s="6"/>
      <c r="AB6" s="155">
        <f t="shared" ref="AB6:AB69" si="0">SUM(B6:Z6)/25</f>
        <v>0</v>
      </c>
    </row>
    <row r="7" spans="1:28" ht="12.75" customHeight="1">
      <c r="A7" s="25" t="s">
        <v>25</v>
      </c>
      <c r="B7" s="10"/>
      <c r="C7" s="11">
        <v>3</v>
      </c>
      <c r="D7" s="10"/>
      <c r="E7" s="11">
        <v>4</v>
      </c>
      <c r="F7" s="10">
        <v>3</v>
      </c>
      <c r="G7" s="11">
        <v>4</v>
      </c>
      <c r="H7" s="10">
        <v>2</v>
      </c>
      <c r="I7" s="11"/>
      <c r="J7" s="10">
        <v>2</v>
      </c>
      <c r="K7" s="11"/>
      <c r="L7" s="10"/>
      <c r="M7" s="11"/>
      <c r="N7" s="10"/>
      <c r="O7" s="11"/>
      <c r="P7" s="10"/>
      <c r="Q7" s="11"/>
      <c r="R7" s="10">
        <v>1</v>
      </c>
      <c r="S7" s="11">
        <v>1</v>
      </c>
      <c r="T7" s="10"/>
      <c r="U7" s="11"/>
      <c r="V7" s="10">
        <v>1</v>
      </c>
      <c r="W7" s="11"/>
      <c r="X7" s="10"/>
      <c r="Y7" s="11"/>
      <c r="Z7" s="10"/>
      <c r="AA7" s="6"/>
      <c r="AB7" s="155">
        <f t="shared" si="0"/>
        <v>0.84</v>
      </c>
    </row>
    <row r="8" spans="1:28" ht="12.75" customHeight="1">
      <c r="A8" s="25" t="s">
        <v>3</v>
      </c>
      <c r="B8" s="10"/>
      <c r="C8" s="11"/>
      <c r="D8" s="10"/>
      <c r="E8" s="11"/>
      <c r="F8" s="10"/>
      <c r="G8" s="11"/>
      <c r="H8" s="10"/>
      <c r="I8" s="11"/>
      <c r="J8" s="10"/>
      <c r="K8" s="11"/>
      <c r="L8" s="10"/>
      <c r="M8" s="11"/>
      <c r="N8" s="10"/>
      <c r="O8" s="11"/>
      <c r="P8" s="10"/>
      <c r="Q8" s="11"/>
      <c r="R8" s="10"/>
      <c r="S8" s="11"/>
      <c r="T8" s="10"/>
      <c r="U8" s="11"/>
      <c r="V8" s="10"/>
      <c r="W8" s="11"/>
      <c r="X8" s="10"/>
      <c r="Y8" s="11"/>
      <c r="Z8" s="10"/>
      <c r="AA8" s="6"/>
      <c r="AB8" s="155">
        <f t="shared" si="0"/>
        <v>0</v>
      </c>
    </row>
    <row r="9" spans="1:28" ht="12.75" customHeight="1">
      <c r="A9" s="25" t="s">
        <v>59</v>
      </c>
      <c r="B9" s="10"/>
      <c r="C9" s="11"/>
      <c r="D9" s="10"/>
      <c r="E9" s="11">
        <v>3</v>
      </c>
      <c r="F9" s="10">
        <v>1</v>
      </c>
      <c r="G9" s="11">
        <v>4</v>
      </c>
      <c r="H9" s="10">
        <v>21</v>
      </c>
      <c r="I9" s="11">
        <v>7</v>
      </c>
      <c r="J9" s="10">
        <v>20</v>
      </c>
      <c r="K9" s="11">
        <v>2</v>
      </c>
      <c r="L9" s="10"/>
      <c r="M9" s="11"/>
      <c r="N9" s="10"/>
      <c r="O9" s="11"/>
      <c r="P9" s="10">
        <v>1</v>
      </c>
      <c r="Q9" s="11"/>
      <c r="R9" s="10">
        <v>7</v>
      </c>
      <c r="S9" s="11">
        <v>1</v>
      </c>
      <c r="T9" s="10">
        <v>6</v>
      </c>
      <c r="U9" s="11">
        <v>2</v>
      </c>
      <c r="V9" s="10">
        <v>1</v>
      </c>
      <c r="W9" s="11">
        <v>1</v>
      </c>
      <c r="X9" s="10"/>
      <c r="Y9" s="11"/>
      <c r="Z9" s="10"/>
      <c r="AA9" s="6"/>
      <c r="AB9" s="155">
        <f t="shared" si="0"/>
        <v>3.08</v>
      </c>
    </row>
    <row r="10" spans="1:28" s="162" customFormat="1" ht="12.75" customHeight="1">
      <c r="A10" s="12" t="s">
        <v>4</v>
      </c>
      <c r="B10" s="5"/>
      <c r="C10" s="161"/>
      <c r="D10" s="5"/>
      <c r="E10" s="161"/>
      <c r="F10" s="5"/>
      <c r="G10" s="161"/>
      <c r="H10" s="5"/>
      <c r="I10" s="161"/>
      <c r="J10" s="5"/>
      <c r="K10" s="161"/>
      <c r="L10" s="5"/>
      <c r="M10" s="161"/>
      <c r="N10" s="5"/>
      <c r="O10" s="161"/>
      <c r="P10" s="5"/>
      <c r="Q10" s="161"/>
      <c r="R10" s="5"/>
      <c r="S10" s="161"/>
      <c r="T10" s="5"/>
      <c r="U10" s="161"/>
      <c r="V10" s="5"/>
      <c r="W10" s="161"/>
      <c r="X10" s="5"/>
      <c r="Y10" s="161"/>
      <c r="Z10" s="5"/>
      <c r="AA10" s="52"/>
      <c r="AB10" s="162">
        <f t="shared" si="0"/>
        <v>0</v>
      </c>
    </row>
    <row r="11" spans="1:28" ht="12.75" customHeight="1">
      <c r="A11" s="25" t="s">
        <v>45</v>
      </c>
      <c r="B11" s="10"/>
      <c r="C11" s="11"/>
      <c r="D11" s="10"/>
      <c r="E11" s="11"/>
      <c r="F11" s="10"/>
      <c r="G11" s="11"/>
      <c r="H11" s="10"/>
      <c r="I11" s="11"/>
      <c r="J11" s="10"/>
      <c r="K11" s="11"/>
      <c r="L11" s="10"/>
      <c r="M11" s="11"/>
      <c r="N11" s="10"/>
      <c r="O11" s="11"/>
      <c r="P11" s="10"/>
      <c r="Q11" s="11"/>
      <c r="R11" s="10"/>
      <c r="S11" s="11"/>
      <c r="T11" s="10"/>
      <c r="U11" s="11"/>
      <c r="V11" s="10"/>
      <c r="W11" s="11"/>
      <c r="X11" s="10"/>
      <c r="Y11" s="11"/>
      <c r="Z11" s="10"/>
      <c r="AA11" s="6"/>
      <c r="AB11" s="155">
        <f t="shared" si="0"/>
        <v>0</v>
      </c>
    </row>
    <row r="12" spans="1:28" ht="12.75" customHeight="1">
      <c r="A12" s="25" t="s">
        <v>86</v>
      </c>
      <c r="B12" s="10"/>
      <c r="C12" s="11"/>
      <c r="D12" s="10"/>
      <c r="E12" s="11"/>
      <c r="F12" s="10"/>
      <c r="G12" s="11"/>
      <c r="H12" s="10"/>
      <c r="I12" s="11"/>
      <c r="J12" s="10"/>
      <c r="K12" s="11"/>
      <c r="L12" s="10"/>
      <c r="M12" s="11"/>
      <c r="N12" s="10"/>
      <c r="O12" s="11"/>
      <c r="P12" s="10"/>
      <c r="Q12" s="11"/>
      <c r="R12" s="10"/>
      <c r="S12" s="11"/>
      <c r="T12" s="10"/>
      <c r="U12" s="11"/>
      <c r="V12" s="10"/>
      <c r="W12" s="11"/>
      <c r="X12" s="10"/>
      <c r="Y12" s="11"/>
      <c r="Z12" s="10"/>
      <c r="AA12" s="6"/>
      <c r="AB12" s="155">
        <f t="shared" si="0"/>
        <v>0</v>
      </c>
    </row>
    <row r="13" spans="1:28" ht="12.75" customHeight="1">
      <c r="A13" s="25" t="s">
        <v>26</v>
      </c>
      <c r="B13" s="10"/>
      <c r="C13" s="11"/>
      <c r="D13" s="10"/>
      <c r="E13" s="11"/>
      <c r="F13" s="10"/>
      <c r="G13" s="11"/>
      <c r="H13" s="10"/>
      <c r="I13" s="11"/>
      <c r="J13" s="10"/>
      <c r="K13" s="11"/>
      <c r="L13" s="10"/>
      <c r="M13" s="11"/>
      <c r="N13" s="10"/>
      <c r="O13" s="11"/>
      <c r="P13" s="10"/>
      <c r="Q13" s="11"/>
      <c r="R13" s="10"/>
      <c r="S13" s="11"/>
      <c r="T13" s="10"/>
      <c r="U13" s="11"/>
      <c r="V13" s="10"/>
      <c r="W13" s="11"/>
      <c r="X13" s="10"/>
      <c r="Y13" s="11"/>
      <c r="Z13" s="10"/>
      <c r="AA13" s="6"/>
      <c r="AB13" s="155">
        <f t="shared" si="0"/>
        <v>0</v>
      </c>
    </row>
    <row r="14" spans="1:28" ht="12.75" customHeight="1">
      <c r="A14" s="25" t="s">
        <v>357</v>
      </c>
      <c r="B14" s="10"/>
      <c r="C14" s="11"/>
      <c r="D14" s="10"/>
      <c r="E14" s="11"/>
      <c r="F14" s="10"/>
      <c r="G14" s="11"/>
      <c r="H14" s="10"/>
      <c r="I14" s="11"/>
      <c r="J14" s="10"/>
      <c r="K14" s="11"/>
      <c r="L14" s="10"/>
      <c r="M14" s="11"/>
      <c r="N14" s="10"/>
      <c r="O14" s="11"/>
      <c r="P14" s="10"/>
      <c r="Q14" s="11"/>
      <c r="R14" s="10"/>
      <c r="S14" s="11"/>
      <c r="T14" s="10"/>
      <c r="U14" s="11"/>
      <c r="V14" s="10"/>
      <c r="W14" s="11"/>
      <c r="X14" s="10"/>
      <c r="Y14" s="11"/>
      <c r="Z14" s="10"/>
      <c r="AA14" s="6"/>
      <c r="AB14" s="155">
        <f t="shared" si="0"/>
        <v>0</v>
      </c>
    </row>
    <row r="15" spans="1:28" s="162" customFormat="1" ht="12.75" customHeight="1">
      <c r="A15" s="12" t="s">
        <v>51</v>
      </c>
      <c r="B15" s="5"/>
      <c r="C15" s="161"/>
      <c r="D15" s="5"/>
      <c r="E15" s="161"/>
      <c r="F15" s="5"/>
      <c r="G15" s="161"/>
      <c r="H15" s="5"/>
      <c r="I15" s="161"/>
      <c r="J15" s="5"/>
      <c r="K15" s="161"/>
      <c r="L15" s="5"/>
      <c r="M15" s="161"/>
      <c r="N15" s="5"/>
      <c r="O15" s="161"/>
      <c r="P15" s="5"/>
      <c r="Q15" s="161"/>
      <c r="R15" s="5"/>
      <c r="S15" s="161"/>
      <c r="T15" s="5"/>
      <c r="U15" s="161"/>
      <c r="V15" s="5"/>
      <c r="W15" s="161"/>
      <c r="X15" s="5"/>
      <c r="Y15" s="161"/>
      <c r="Z15" s="5"/>
      <c r="AA15" s="52"/>
      <c r="AB15" s="162">
        <f t="shared" si="0"/>
        <v>0</v>
      </c>
    </row>
    <row r="16" spans="1:28" ht="12.75" customHeight="1">
      <c r="A16" s="25" t="s">
        <v>29</v>
      </c>
      <c r="B16" s="10"/>
      <c r="C16" s="11">
        <v>1</v>
      </c>
      <c r="D16" s="10"/>
      <c r="E16" s="11"/>
      <c r="F16" s="10"/>
      <c r="G16" s="11"/>
      <c r="H16" s="10"/>
      <c r="I16" s="11"/>
      <c r="J16" s="10"/>
      <c r="K16" s="11"/>
      <c r="L16" s="10"/>
      <c r="M16" s="11"/>
      <c r="N16" s="10"/>
      <c r="O16" s="11"/>
      <c r="P16" s="10"/>
      <c r="Q16" s="11">
        <v>2</v>
      </c>
      <c r="R16" s="10"/>
      <c r="S16" s="11"/>
      <c r="T16" s="10"/>
      <c r="U16" s="11"/>
      <c r="V16" s="10"/>
      <c r="W16" s="11"/>
      <c r="X16" s="10"/>
      <c r="Y16" s="11"/>
      <c r="Z16" s="10"/>
      <c r="AA16" s="6"/>
      <c r="AB16" s="155">
        <f t="shared" si="0"/>
        <v>0.12</v>
      </c>
    </row>
    <row r="17" spans="1:28" s="162" customFormat="1" ht="12.75" customHeight="1">
      <c r="A17" s="12" t="s">
        <v>77</v>
      </c>
      <c r="B17" s="5"/>
      <c r="C17" s="161"/>
      <c r="D17" s="5"/>
      <c r="E17" s="161"/>
      <c r="F17" s="5"/>
      <c r="G17" s="161"/>
      <c r="H17" s="5"/>
      <c r="I17" s="161"/>
      <c r="J17" s="5"/>
      <c r="K17" s="161"/>
      <c r="L17" s="5"/>
      <c r="M17" s="161"/>
      <c r="N17" s="5"/>
      <c r="O17" s="161"/>
      <c r="P17" s="5"/>
      <c r="Q17" s="161"/>
      <c r="R17" s="5"/>
      <c r="S17" s="161"/>
      <c r="T17" s="5"/>
      <c r="U17" s="161"/>
      <c r="V17" s="5"/>
      <c r="W17" s="161"/>
      <c r="X17" s="5"/>
      <c r="Y17" s="161"/>
      <c r="Z17" s="5"/>
      <c r="AA17" s="52"/>
      <c r="AB17" s="162">
        <f t="shared" si="0"/>
        <v>0</v>
      </c>
    </row>
    <row r="18" spans="1:28" s="162" customFormat="1" ht="12.75" customHeight="1">
      <c r="A18" s="12" t="s">
        <v>76</v>
      </c>
      <c r="B18" s="5"/>
      <c r="C18" s="161"/>
      <c r="D18" s="5"/>
      <c r="E18" s="161"/>
      <c r="F18" s="5"/>
      <c r="G18" s="161"/>
      <c r="H18" s="5"/>
      <c r="I18" s="161"/>
      <c r="J18" s="5"/>
      <c r="K18" s="161">
        <v>12</v>
      </c>
      <c r="L18" s="5"/>
      <c r="M18" s="161"/>
      <c r="N18" s="5"/>
      <c r="O18" s="161"/>
      <c r="P18" s="5"/>
      <c r="Q18" s="161"/>
      <c r="R18" s="5"/>
      <c r="S18" s="161"/>
      <c r="T18" s="5"/>
      <c r="U18" s="161"/>
      <c r="V18" s="5"/>
      <c r="W18" s="161"/>
      <c r="X18" s="5"/>
      <c r="Y18" s="161"/>
      <c r="Z18" s="5"/>
      <c r="AA18" s="52"/>
      <c r="AB18" s="162">
        <f t="shared" si="0"/>
        <v>0.48</v>
      </c>
    </row>
    <row r="19" spans="1:28" ht="12.75" customHeight="1">
      <c r="A19" s="25" t="s">
        <v>5</v>
      </c>
      <c r="B19" s="10"/>
      <c r="C19" s="11"/>
      <c r="D19" s="10"/>
      <c r="E19" s="11"/>
      <c r="F19" s="10"/>
      <c r="G19" s="11"/>
      <c r="H19" s="10"/>
      <c r="I19" s="11"/>
      <c r="J19" s="10"/>
      <c r="K19" s="11"/>
      <c r="L19" s="10"/>
      <c r="M19" s="11"/>
      <c r="N19" s="10"/>
      <c r="O19" s="11"/>
      <c r="P19" s="10"/>
      <c r="Q19" s="11"/>
      <c r="R19" s="10"/>
      <c r="S19" s="11"/>
      <c r="T19" s="10"/>
      <c r="U19" s="11"/>
      <c r="V19" s="10"/>
      <c r="W19" s="11"/>
      <c r="X19" s="10"/>
      <c r="Y19" s="11"/>
      <c r="Z19" s="10"/>
      <c r="AA19" s="6"/>
      <c r="AB19" s="155">
        <f t="shared" si="0"/>
        <v>0</v>
      </c>
    </row>
    <row r="20" spans="1:28" s="162" customFormat="1" ht="12.75" customHeight="1">
      <c r="A20" s="12" t="s">
        <v>85</v>
      </c>
      <c r="B20" s="5"/>
      <c r="C20" s="161"/>
      <c r="D20" s="5"/>
      <c r="E20" s="161"/>
      <c r="F20" s="5"/>
      <c r="G20" s="161"/>
      <c r="H20" s="5"/>
      <c r="I20" s="161"/>
      <c r="J20" s="5"/>
      <c r="K20" s="161"/>
      <c r="L20" s="5"/>
      <c r="M20" s="161"/>
      <c r="N20" s="5"/>
      <c r="O20" s="161"/>
      <c r="P20" s="5"/>
      <c r="Q20" s="161"/>
      <c r="R20" s="5"/>
      <c r="S20" s="161"/>
      <c r="T20" s="5"/>
      <c r="U20" s="161"/>
      <c r="V20" s="5"/>
      <c r="W20" s="161"/>
      <c r="X20" s="5"/>
      <c r="Y20" s="161"/>
      <c r="Z20" s="5"/>
      <c r="AA20" s="52"/>
      <c r="AB20" s="162">
        <f t="shared" si="0"/>
        <v>0</v>
      </c>
    </row>
    <row r="21" spans="1:28" s="162" customFormat="1" ht="12.75" customHeight="1">
      <c r="A21" s="12" t="s">
        <v>79</v>
      </c>
      <c r="B21" s="5"/>
      <c r="C21" s="161"/>
      <c r="D21" s="5"/>
      <c r="E21" s="161"/>
      <c r="F21" s="5"/>
      <c r="G21" s="161"/>
      <c r="H21" s="5"/>
      <c r="I21" s="161"/>
      <c r="J21" s="5"/>
      <c r="K21" s="161"/>
      <c r="L21" s="5"/>
      <c r="M21" s="161"/>
      <c r="N21" s="5"/>
      <c r="O21" s="161"/>
      <c r="P21" s="5"/>
      <c r="Q21" s="161"/>
      <c r="R21" s="5"/>
      <c r="S21" s="161"/>
      <c r="T21" s="5"/>
      <c r="U21" s="161"/>
      <c r="V21" s="5"/>
      <c r="W21" s="161"/>
      <c r="X21" s="5"/>
      <c r="Y21" s="161"/>
      <c r="Z21" s="5"/>
      <c r="AA21" s="52"/>
      <c r="AB21" s="162">
        <f t="shared" si="0"/>
        <v>0</v>
      </c>
    </row>
    <row r="22" spans="1:28" s="162" customFormat="1" ht="12.75" customHeight="1">
      <c r="A22" s="12" t="s">
        <v>358</v>
      </c>
      <c r="B22" s="5"/>
      <c r="C22" s="161"/>
      <c r="D22" s="5"/>
      <c r="E22" s="161"/>
      <c r="F22" s="5"/>
      <c r="G22" s="161"/>
      <c r="H22" s="5"/>
      <c r="I22" s="161"/>
      <c r="J22" s="5"/>
      <c r="K22" s="161"/>
      <c r="L22" s="5"/>
      <c r="M22" s="161"/>
      <c r="N22" s="5"/>
      <c r="O22" s="161"/>
      <c r="P22" s="5"/>
      <c r="Q22" s="161"/>
      <c r="R22" s="5"/>
      <c r="S22" s="161"/>
      <c r="T22" s="5">
        <v>2</v>
      </c>
      <c r="U22" s="161"/>
      <c r="V22" s="5"/>
      <c r="W22" s="161"/>
      <c r="X22" s="5"/>
      <c r="Y22" s="161"/>
      <c r="Z22" s="5">
        <v>1</v>
      </c>
      <c r="AA22" s="52"/>
      <c r="AB22" s="162">
        <f t="shared" si="0"/>
        <v>0.12</v>
      </c>
    </row>
    <row r="23" spans="1:28" s="162" customFormat="1" ht="12.75" customHeight="1">
      <c r="A23" s="12" t="s">
        <v>359</v>
      </c>
      <c r="B23" s="5">
        <v>30</v>
      </c>
      <c r="C23" s="161">
        <v>7</v>
      </c>
      <c r="D23" s="5">
        <v>25</v>
      </c>
      <c r="E23" s="161">
        <v>70</v>
      </c>
      <c r="F23" s="5">
        <v>25</v>
      </c>
      <c r="G23" s="161">
        <v>18</v>
      </c>
      <c r="H23" s="5">
        <v>12</v>
      </c>
      <c r="I23" s="161">
        <v>55</v>
      </c>
      <c r="J23" s="5">
        <v>30</v>
      </c>
      <c r="K23" s="161"/>
      <c r="L23" s="5"/>
      <c r="M23" s="161">
        <v>31</v>
      </c>
      <c r="N23" s="5"/>
      <c r="O23" s="161"/>
      <c r="P23" s="5"/>
      <c r="Q23" s="161">
        <v>18</v>
      </c>
      <c r="R23" s="5">
        <v>28</v>
      </c>
      <c r="S23" s="161">
        <v>35</v>
      </c>
      <c r="T23" s="5">
        <v>6</v>
      </c>
      <c r="U23" s="161">
        <v>8</v>
      </c>
      <c r="V23" s="5">
        <v>55</v>
      </c>
      <c r="W23" s="161">
        <v>30</v>
      </c>
      <c r="X23" s="5">
        <v>85</v>
      </c>
      <c r="Y23" s="161">
        <v>65</v>
      </c>
      <c r="Z23" s="5">
        <v>8</v>
      </c>
      <c r="AA23" s="52"/>
      <c r="AB23" s="162">
        <f t="shared" si="0"/>
        <v>25.64</v>
      </c>
    </row>
    <row r="24" spans="1:28" s="162" customFormat="1" ht="12.75" customHeight="1">
      <c r="A24" s="12" t="s">
        <v>78</v>
      </c>
      <c r="B24" s="5"/>
      <c r="C24" s="161"/>
      <c r="D24" s="5"/>
      <c r="E24" s="161"/>
      <c r="F24" s="5"/>
      <c r="G24" s="161"/>
      <c r="H24" s="5"/>
      <c r="I24" s="161"/>
      <c r="J24" s="5"/>
      <c r="K24" s="161"/>
      <c r="L24" s="5"/>
      <c r="M24" s="161"/>
      <c r="N24" s="5"/>
      <c r="O24" s="161"/>
      <c r="P24" s="5"/>
      <c r="Q24" s="161"/>
      <c r="R24" s="5"/>
      <c r="S24" s="161"/>
      <c r="T24" s="5"/>
      <c r="U24" s="161"/>
      <c r="V24" s="5"/>
      <c r="W24" s="161"/>
      <c r="X24" s="5"/>
      <c r="Y24" s="161"/>
      <c r="Z24" s="5"/>
      <c r="AA24" s="52"/>
      <c r="AB24" s="162">
        <f t="shared" si="0"/>
        <v>0</v>
      </c>
    </row>
    <row r="25" spans="1:28" s="162" customFormat="1" ht="12.75" customHeight="1">
      <c r="A25" s="12" t="s">
        <v>6</v>
      </c>
      <c r="B25" s="5"/>
      <c r="C25" s="161"/>
      <c r="D25" s="5"/>
      <c r="E25" s="161"/>
      <c r="F25" s="5"/>
      <c r="G25" s="161"/>
      <c r="H25" s="5"/>
      <c r="I25" s="161"/>
      <c r="J25" s="5"/>
      <c r="K25" s="161"/>
      <c r="L25" s="5"/>
      <c r="M25" s="161"/>
      <c r="N25" s="5"/>
      <c r="O25" s="161"/>
      <c r="P25" s="5"/>
      <c r="Q25" s="161"/>
      <c r="R25" s="5"/>
      <c r="S25" s="161"/>
      <c r="T25" s="5"/>
      <c r="U25" s="161"/>
      <c r="V25" s="5"/>
      <c r="W25" s="161"/>
      <c r="X25" s="5"/>
      <c r="Y25" s="161"/>
      <c r="Z25" s="5"/>
      <c r="AA25" s="52"/>
      <c r="AB25" s="162">
        <f t="shared" si="0"/>
        <v>0</v>
      </c>
    </row>
    <row r="26" spans="1:28" s="162" customFormat="1" ht="12.75" customHeight="1">
      <c r="A26" s="12" t="s">
        <v>7</v>
      </c>
      <c r="B26" s="5"/>
      <c r="C26" s="161"/>
      <c r="D26" s="5"/>
      <c r="E26" s="161"/>
      <c r="F26" s="5"/>
      <c r="G26" s="161"/>
      <c r="H26" s="5"/>
      <c r="I26" s="161"/>
      <c r="J26" s="5"/>
      <c r="K26" s="161"/>
      <c r="L26" s="5"/>
      <c r="M26" s="161"/>
      <c r="N26" s="5"/>
      <c r="O26" s="161"/>
      <c r="P26" s="5"/>
      <c r="Q26" s="161"/>
      <c r="R26" s="5"/>
      <c r="S26" s="161"/>
      <c r="T26" s="5"/>
      <c r="U26" s="161"/>
      <c r="V26" s="5"/>
      <c r="W26" s="161"/>
      <c r="X26" s="5"/>
      <c r="Y26" s="161"/>
      <c r="Z26" s="5"/>
      <c r="AA26" s="52"/>
      <c r="AB26" s="162">
        <f t="shared" si="0"/>
        <v>0</v>
      </c>
    </row>
    <row r="27" spans="1:28" s="162" customFormat="1" ht="12.75" customHeight="1">
      <c r="A27" s="12" t="s">
        <v>28</v>
      </c>
      <c r="B27" s="5"/>
      <c r="C27" s="161"/>
      <c r="D27" s="5"/>
      <c r="E27" s="161"/>
      <c r="F27" s="5"/>
      <c r="G27" s="161"/>
      <c r="H27" s="5"/>
      <c r="I27" s="161"/>
      <c r="J27" s="5"/>
      <c r="K27" s="161"/>
      <c r="L27" s="5"/>
      <c r="M27" s="161"/>
      <c r="N27" s="5"/>
      <c r="O27" s="161"/>
      <c r="P27" s="5"/>
      <c r="Q27" s="161"/>
      <c r="R27" s="5"/>
      <c r="S27" s="161"/>
      <c r="T27" s="5"/>
      <c r="U27" s="161"/>
      <c r="V27" s="5"/>
      <c r="W27" s="161"/>
      <c r="X27" s="5"/>
      <c r="Y27" s="161"/>
      <c r="Z27" s="5"/>
      <c r="AA27" s="52"/>
      <c r="AB27" s="162">
        <f t="shared" si="0"/>
        <v>0</v>
      </c>
    </row>
    <row r="28" spans="1:28" ht="12.75" customHeight="1">
      <c r="A28" s="25" t="s">
        <v>360</v>
      </c>
      <c r="B28" s="10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  <c r="P28" s="10"/>
      <c r="Q28" s="11"/>
      <c r="R28" s="10"/>
      <c r="S28" s="11"/>
      <c r="T28" s="10"/>
      <c r="U28" s="11"/>
      <c r="V28" s="10"/>
      <c r="W28" s="11"/>
      <c r="X28" s="10"/>
      <c r="Y28" s="11"/>
      <c r="Z28" s="10"/>
      <c r="AA28" s="6"/>
      <c r="AB28" s="155">
        <f t="shared" si="0"/>
        <v>0</v>
      </c>
    </row>
    <row r="29" spans="1:28" ht="12.75" customHeight="1">
      <c r="A29" s="25" t="s">
        <v>8</v>
      </c>
      <c r="B29" s="10"/>
      <c r="C29" s="11"/>
      <c r="D29" s="10"/>
      <c r="E29" s="11"/>
      <c r="F29" s="10"/>
      <c r="G29" s="11"/>
      <c r="H29" s="10"/>
      <c r="I29" s="11"/>
      <c r="J29" s="10"/>
      <c r="K29" s="11"/>
      <c r="L29" s="10"/>
      <c r="M29" s="11"/>
      <c r="N29" s="10"/>
      <c r="O29" s="11"/>
      <c r="P29" s="10"/>
      <c r="Q29" s="11"/>
      <c r="R29" s="10"/>
      <c r="S29" s="11"/>
      <c r="T29" s="10"/>
      <c r="U29" s="11"/>
      <c r="V29" s="10"/>
      <c r="W29" s="11"/>
      <c r="X29" s="10"/>
      <c r="Y29" s="11"/>
      <c r="Z29" s="10"/>
      <c r="AA29" s="6"/>
      <c r="AB29" s="155">
        <f t="shared" si="0"/>
        <v>0</v>
      </c>
    </row>
    <row r="30" spans="1:28" ht="12.75" customHeight="1">
      <c r="A30" s="25" t="s">
        <v>361</v>
      </c>
      <c r="B30" s="10"/>
      <c r="C30" s="11">
        <v>50</v>
      </c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  <c r="P30" s="10"/>
      <c r="Q30" s="11"/>
      <c r="R30" s="10"/>
      <c r="S30" s="11"/>
      <c r="T30" s="10"/>
      <c r="U30" s="11"/>
      <c r="V30" s="10"/>
      <c r="W30" s="11"/>
      <c r="X30" s="10"/>
      <c r="Y30" s="11"/>
      <c r="Z30" s="10"/>
      <c r="AA30" s="6"/>
      <c r="AB30" s="155">
        <f t="shared" si="0"/>
        <v>2</v>
      </c>
    </row>
    <row r="31" spans="1:28" s="162" customFormat="1" ht="12.75" customHeight="1">
      <c r="A31" s="12" t="s">
        <v>23</v>
      </c>
      <c r="B31" s="5"/>
      <c r="C31" s="161"/>
      <c r="D31" s="5"/>
      <c r="E31" s="161"/>
      <c r="F31" s="5"/>
      <c r="G31" s="161"/>
      <c r="H31" s="5"/>
      <c r="I31" s="161"/>
      <c r="J31" s="5"/>
      <c r="K31" s="161"/>
      <c r="L31" s="5"/>
      <c r="M31" s="161"/>
      <c r="N31" s="5"/>
      <c r="O31" s="161"/>
      <c r="P31" s="5"/>
      <c r="Q31" s="161"/>
      <c r="R31" s="5"/>
      <c r="S31" s="161"/>
      <c r="T31" s="5"/>
      <c r="U31" s="161"/>
      <c r="V31" s="5"/>
      <c r="W31" s="161"/>
      <c r="X31" s="5"/>
      <c r="Y31" s="161"/>
      <c r="Z31" s="5"/>
      <c r="AA31" s="52"/>
      <c r="AB31" s="162">
        <f t="shared" si="0"/>
        <v>0</v>
      </c>
    </row>
    <row r="32" spans="1:28" ht="12.75" customHeight="1">
      <c r="A32" s="25" t="s">
        <v>71</v>
      </c>
      <c r="B32" s="10"/>
      <c r="C32" s="11"/>
      <c r="D32" s="10"/>
      <c r="E32" s="11"/>
      <c r="F32" s="10"/>
      <c r="G32" s="11"/>
      <c r="H32" s="10"/>
      <c r="I32" s="11"/>
      <c r="J32" s="10"/>
      <c r="K32" s="11"/>
      <c r="L32" s="10"/>
      <c r="M32" s="11"/>
      <c r="N32" s="10"/>
      <c r="O32" s="11"/>
      <c r="P32" s="10"/>
      <c r="Q32" s="11"/>
      <c r="R32" s="10"/>
      <c r="S32" s="11"/>
      <c r="T32" s="10"/>
      <c r="U32" s="11"/>
      <c r="V32" s="10"/>
      <c r="W32" s="11"/>
      <c r="X32" s="10"/>
      <c r="Y32" s="11"/>
      <c r="Z32" s="10"/>
      <c r="AA32" s="6"/>
      <c r="AB32" s="155">
        <f t="shared" si="0"/>
        <v>0</v>
      </c>
    </row>
    <row r="33" spans="1:28" ht="12.75" customHeight="1">
      <c r="A33" s="25" t="s">
        <v>83</v>
      </c>
      <c r="B33" s="10"/>
      <c r="C33" s="11"/>
      <c r="D33" s="10"/>
      <c r="E33" s="11"/>
      <c r="F33" s="10"/>
      <c r="G33" s="11"/>
      <c r="H33" s="10"/>
      <c r="I33" s="11"/>
      <c r="J33" s="10"/>
      <c r="K33" s="11"/>
      <c r="L33" s="10"/>
      <c r="M33" s="11"/>
      <c r="N33" s="10"/>
      <c r="O33" s="11"/>
      <c r="P33" s="10"/>
      <c r="Q33" s="11"/>
      <c r="R33" s="10"/>
      <c r="S33" s="11"/>
      <c r="T33" s="10"/>
      <c r="U33" s="11"/>
      <c r="V33" s="10"/>
      <c r="W33" s="11"/>
      <c r="X33" s="10"/>
      <c r="Y33" s="11"/>
      <c r="Z33" s="10"/>
      <c r="AA33" s="6"/>
      <c r="AB33" s="155">
        <f t="shared" si="0"/>
        <v>0</v>
      </c>
    </row>
    <row r="34" spans="1:28" ht="12.75" customHeight="1">
      <c r="A34" s="25" t="s">
        <v>128</v>
      </c>
      <c r="B34" s="10"/>
      <c r="C34" s="11"/>
      <c r="D34" s="10">
        <v>1</v>
      </c>
      <c r="E34" s="11"/>
      <c r="F34" s="10"/>
      <c r="G34" s="11"/>
      <c r="H34" s="10"/>
      <c r="I34" s="11"/>
      <c r="J34" s="10"/>
      <c r="K34" s="11"/>
      <c r="L34" s="10"/>
      <c r="M34" s="11"/>
      <c r="N34" s="10"/>
      <c r="O34" s="11"/>
      <c r="P34" s="10"/>
      <c r="Q34" s="11"/>
      <c r="R34" s="10"/>
      <c r="S34" s="11"/>
      <c r="T34" s="10"/>
      <c r="U34" s="11"/>
      <c r="V34" s="10"/>
      <c r="W34" s="11"/>
      <c r="X34" s="10"/>
      <c r="Y34" s="11"/>
      <c r="Z34" s="10"/>
      <c r="AA34" s="6"/>
      <c r="AB34" s="155">
        <f t="shared" si="0"/>
        <v>0.04</v>
      </c>
    </row>
    <row r="35" spans="1:28" s="162" customFormat="1" ht="12.75" customHeight="1">
      <c r="A35" s="12" t="s">
        <v>33</v>
      </c>
      <c r="B35" s="5"/>
      <c r="C35" s="161"/>
      <c r="D35" s="5"/>
      <c r="E35" s="161"/>
      <c r="F35" s="5"/>
      <c r="G35" s="161"/>
      <c r="H35" s="5"/>
      <c r="I35" s="161"/>
      <c r="J35" s="5"/>
      <c r="K35" s="161"/>
      <c r="L35" s="5"/>
      <c r="M35" s="161"/>
      <c r="N35" s="5"/>
      <c r="O35" s="161"/>
      <c r="P35" s="5"/>
      <c r="Q35" s="161"/>
      <c r="R35" s="5"/>
      <c r="S35" s="161"/>
      <c r="T35" s="5"/>
      <c r="U35" s="161"/>
      <c r="V35" s="5"/>
      <c r="W35" s="161"/>
      <c r="X35" s="5"/>
      <c r="Y35" s="161"/>
      <c r="Z35" s="5"/>
      <c r="AA35" s="52"/>
      <c r="AB35" s="162">
        <f t="shared" si="0"/>
        <v>0</v>
      </c>
    </row>
    <row r="36" spans="1:28" s="162" customFormat="1" ht="12.75" customHeight="1">
      <c r="A36" s="12" t="s">
        <v>84</v>
      </c>
      <c r="B36" s="5"/>
      <c r="C36" s="161"/>
      <c r="D36" s="5"/>
      <c r="E36" s="161"/>
      <c r="F36" s="5"/>
      <c r="G36" s="161"/>
      <c r="H36" s="5"/>
      <c r="I36" s="161"/>
      <c r="J36" s="5"/>
      <c r="K36" s="161"/>
      <c r="L36" s="5"/>
      <c r="M36" s="161"/>
      <c r="N36" s="5"/>
      <c r="O36" s="161"/>
      <c r="P36" s="5"/>
      <c r="Q36" s="161"/>
      <c r="R36" s="5"/>
      <c r="S36" s="161"/>
      <c r="T36" s="5"/>
      <c r="U36" s="161"/>
      <c r="V36" s="5"/>
      <c r="W36" s="161"/>
      <c r="X36" s="5"/>
      <c r="Y36" s="161"/>
      <c r="Z36" s="5"/>
      <c r="AA36" s="52"/>
      <c r="AB36" s="162">
        <f t="shared" si="0"/>
        <v>0</v>
      </c>
    </row>
    <row r="37" spans="1:28" ht="12.75" customHeight="1">
      <c r="A37" s="25" t="s">
        <v>93</v>
      </c>
      <c r="B37" s="10"/>
      <c r="C37" s="11"/>
      <c r="D37" s="10"/>
      <c r="E37" s="11"/>
      <c r="F37" s="10"/>
      <c r="G37" s="11"/>
      <c r="H37" s="10"/>
      <c r="I37" s="11"/>
      <c r="J37" s="10"/>
      <c r="K37" s="11"/>
      <c r="L37" s="10"/>
      <c r="M37" s="11"/>
      <c r="N37" s="10"/>
      <c r="O37" s="11"/>
      <c r="P37" s="10"/>
      <c r="Q37" s="11"/>
      <c r="R37" s="10"/>
      <c r="S37" s="11"/>
      <c r="T37" s="10"/>
      <c r="U37" s="11"/>
      <c r="V37" s="10"/>
      <c r="W37" s="11"/>
      <c r="X37" s="10"/>
      <c r="Y37" s="11"/>
      <c r="Z37" s="10"/>
      <c r="AA37" s="6"/>
      <c r="AB37" s="155">
        <f t="shared" si="0"/>
        <v>0</v>
      </c>
    </row>
    <row r="38" spans="1:28" ht="12.75" customHeight="1">
      <c r="A38" s="71" t="s">
        <v>9</v>
      </c>
      <c r="B38" s="10"/>
      <c r="C38" s="11"/>
      <c r="D38" s="10"/>
      <c r="E38" s="11"/>
      <c r="F38" s="10"/>
      <c r="G38" s="11"/>
      <c r="H38" s="10"/>
      <c r="I38" s="11"/>
      <c r="J38" s="10"/>
      <c r="K38" s="11"/>
      <c r="L38" s="10"/>
      <c r="M38" s="11"/>
      <c r="N38" s="10"/>
      <c r="O38" s="11"/>
      <c r="P38" s="10"/>
      <c r="Q38" s="11"/>
      <c r="R38" s="10"/>
      <c r="S38" s="11"/>
      <c r="T38" s="10"/>
      <c r="U38" s="11"/>
      <c r="V38" s="10"/>
      <c r="W38" s="11"/>
      <c r="X38" s="10"/>
      <c r="Y38" s="11"/>
      <c r="Z38" s="10"/>
      <c r="AA38" s="6"/>
      <c r="AB38" s="155">
        <f t="shared" si="0"/>
        <v>0</v>
      </c>
    </row>
    <row r="39" spans="1:28" ht="12.75" customHeight="1">
      <c r="A39" s="71" t="s">
        <v>75</v>
      </c>
      <c r="B39" s="10"/>
      <c r="C39" s="11"/>
      <c r="D39" s="10"/>
      <c r="E39" s="11"/>
      <c r="F39" s="10">
        <v>2</v>
      </c>
      <c r="G39" s="11"/>
      <c r="H39" s="10"/>
      <c r="I39" s="11">
        <v>15</v>
      </c>
      <c r="J39" s="10"/>
      <c r="K39" s="11">
        <v>25</v>
      </c>
      <c r="L39" s="10"/>
      <c r="M39" s="11"/>
      <c r="N39" s="10"/>
      <c r="O39" s="11">
        <v>66</v>
      </c>
      <c r="P39" s="10">
        <v>18</v>
      </c>
      <c r="Q39" s="11">
        <v>17</v>
      </c>
      <c r="R39" s="10"/>
      <c r="S39" s="11"/>
      <c r="T39" s="10">
        <v>12</v>
      </c>
      <c r="U39" s="11">
        <v>40</v>
      </c>
      <c r="V39" s="10">
        <v>2</v>
      </c>
      <c r="W39" s="11"/>
      <c r="X39" s="10"/>
      <c r="Y39" s="11"/>
      <c r="Z39" s="10">
        <v>10</v>
      </c>
      <c r="AA39" s="187"/>
      <c r="AB39" s="155">
        <f t="shared" si="0"/>
        <v>8.2799999999999994</v>
      </c>
    </row>
    <row r="40" spans="1:28" ht="12.75" customHeight="1">
      <c r="A40" s="71" t="s">
        <v>31</v>
      </c>
      <c r="B40" s="10">
        <v>6</v>
      </c>
      <c r="C40" s="11">
        <v>6</v>
      </c>
      <c r="D40" s="10">
        <v>20</v>
      </c>
      <c r="E40" s="11">
        <v>7</v>
      </c>
      <c r="F40" s="10">
        <v>35</v>
      </c>
      <c r="G40" s="11">
        <v>50</v>
      </c>
      <c r="H40" s="10">
        <v>25</v>
      </c>
      <c r="I40" s="11">
        <v>25</v>
      </c>
      <c r="J40" s="10">
        <v>28</v>
      </c>
      <c r="K40" s="11">
        <v>60</v>
      </c>
      <c r="L40" s="10">
        <v>65</v>
      </c>
      <c r="M40" s="11">
        <v>54</v>
      </c>
      <c r="N40" s="10">
        <v>20</v>
      </c>
      <c r="O40" s="11">
        <v>40</v>
      </c>
      <c r="P40" s="10">
        <v>30</v>
      </c>
      <c r="Q40" s="11">
        <v>45</v>
      </c>
      <c r="R40" s="10">
        <v>38</v>
      </c>
      <c r="S40" s="11">
        <v>30</v>
      </c>
      <c r="T40" s="10"/>
      <c r="U40" s="11">
        <v>30</v>
      </c>
      <c r="V40" s="10">
        <v>40</v>
      </c>
      <c r="W40" s="11">
        <v>5</v>
      </c>
      <c r="X40" s="10"/>
      <c r="Y40" s="11">
        <v>18</v>
      </c>
      <c r="Z40" s="10">
        <v>50</v>
      </c>
      <c r="AA40" s="6"/>
      <c r="AB40" s="155">
        <f t="shared" si="0"/>
        <v>29.08</v>
      </c>
    </row>
    <row r="41" spans="1:28" ht="12.75" customHeight="1">
      <c r="A41" s="25" t="s">
        <v>362</v>
      </c>
      <c r="B41" s="10"/>
      <c r="C41" s="11"/>
      <c r="D41" s="10"/>
      <c r="E41" s="11"/>
      <c r="F41" s="10"/>
      <c r="G41" s="11"/>
      <c r="H41" s="10"/>
      <c r="I41" s="11"/>
      <c r="J41" s="10"/>
      <c r="K41" s="11"/>
      <c r="L41" s="10"/>
      <c r="M41" s="11"/>
      <c r="N41" s="10"/>
      <c r="O41" s="11"/>
      <c r="P41" s="10"/>
      <c r="Q41" s="11"/>
      <c r="R41" s="10"/>
      <c r="S41" s="11"/>
      <c r="T41" s="10"/>
      <c r="U41" s="11"/>
      <c r="V41" s="10"/>
      <c r="W41" s="11"/>
      <c r="X41" s="10"/>
      <c r="Y41" s="11"/>
      <c r="Z41" s="10"/>
      <c r="AA41" s="6"/>
      <c r="AB41" s="155">
        <f t="shared" si="0"/>
        <v>0</v>
      </c>
    </row>
    <row r="42" spans="1:28" ht="12.75" customHeight="1">
      <c r="A42" s="71" t="s">
        <v>363</v>
      </c>
      <c r="B42" s="10"/>
      <c r="C42" s="11"/>
      <c r="D42" s="10"/>
      <c r="E42" s="11"/>
      <c r="F42" s="10"/>
      <c r="G42" s="11"/>
      <c r="H42" s="10"/>
      <c r="I42" s="11"/>
      <c r="J42" s="10"/>
      <c r="K42" s="11"/>
      <c r="L42" s="10"/>
      <c r="M42" s="11"/>
      <c r="N42" s="10"/>
      <c r="O42" s="11"/>
      <c r="P42" s="10"/>
      <c r="Q42" s="11"/>
      <c r="R42" s="10"/>
      <c r="S42" s="11"/>
      <c r="T42" s="10"/>
      <c r="U42" s="11"/>
      <c r="V42" s="10"/>
      <c r="W42" s="11"/>
      <c r="X42" s="10"/>
      <c r="Y42" s="11"/>
      <c r="Z42" s="10"/>
      <c r="AA42" s="6"/>
      <c r="AB42" s="155">
        <f t="shared" si="0"/>
        <v>0</v>
      </c>
    </row>
    <row r="43" spans="1:28" ht="12.75" customHeight="1">
      <c r="A43" s="71" t="s">
        <v>52</v>
      </c>
      <c r="B43" s="10"/>
      <c r="C43" s="11"/>
      <c r="D43" s="10"/>
      <c r="E43" s="11"/>
      <c r="F43" s="10"/>
      <c r="G43" s="11"/>
      <c r="H43" s="10"/>
      <c r="I43" s="11"/>
      <c r="J43" s="10"/>
      <c r="K43" s="11"/>
      <c r="L43" s="10"/>
      <c r="M43" s="11"/>
      <c r="N43" s="10"/>
      <c r="O43" s="11"/>
      <c r="P43" s="10"/>
      <c r="Q43" s="11"/>
      <c r="R43" s="10"/>
      <c r="S43" s="11"/>
      <c r="T43" s="10"/>
      <c r="U43" s="11"/>
      <c r="V43" s="10"/>
      <c r="W43" s="11"/>
      <c r="X43" s="10"/>
      <c r="Y43" s="11"/>
      <c r="Z43" s="10"/>
      <c r="AA43" s="6"/>
      <c r="AB43" s="155">
        <f t="shared" si="0"/>
        <v>0</v>
      </c>
    </row>
    <row r="44" spans="1:28" s="162" customFormat="1" ht="12.75" customHeight="1">
      <c r="A44" s="72" t="s">
        <v>10</v>
      </c>
      <c r="B44" s="5"/>
      <c r="C44" s="161"/>
      <c r="D44" s="5"/>
      <c r="E44" s="161"/>
      <c r="F44" s="5"/>
      <c r="G44" s="161"/>
      <c r="H44" s="5"/>
      <c r="I44" s="161"/>
      <c r="J44" s="5"/>
      <c r="K44" s="161"/>
      <c r="L44" s="5"/>
      <c r="M44" s="161"/>
      <c r="N44" s="5"/>
      <c r="O44" s="161"/>
      <c r="P44" s="5"/>
      <c r="Q44" s="161"/>
      <c r="R44" s="5"/>
      <c r="S44" s="161"/>
      <c r="T44" s="5"/>
      <c r="U44" s="161"/>
      <c r="V44" s="5"/>
      <c r="W44" s="161"/>
      <c r="X44" s="5"/>
      <c r="Y44" s="161"/>
      <c r="Z44" s="5"/>
      <c r="AA44" s="52"/>
      <c r="AB44" s="162">
        <f t="shared" si="0"/>
        <v>0</v>
      </c>
    </row>
    <row r="45" spans="1:28" ht="12.75" customHeight="1">
      <c r="A45" s="71" t="s">
        <v>39</v>
      </c>
      <c r="B45" s="10"/>
      <c r="C45" s="11"/>
      <c r="D45" s="10"/>
      <c r="E45" s="11"/>
      <c r="F45" s="10"/>
      <c r="G45" s="11"/>
      <c r="H45" s="10"/>
      <c r="I45" s="11"/>
      <c r="J45" s="10"/>
      <c r="K45" s="11"/>
      <c r="L45" s="10"/>
      <c r="M45" s="11"/>
      <c r="N45" s="10"/>
      <c r="O45" s="11"/>
      <c r="P45" s="10"/>
      <c r="Q45" s="11"/>
      <c r="R45" s="10"/>
      <c r="S45" s="11"/>
      <c r="T45" s="10"/>
      <c r="U45" s="11"/>
      <c r="V45" s="10"/>
      <c r="W45" s="11"/>
      <c r="X45" s="10"/>
      <c r="Y45" s="11"/>
      <c r="Z45" s="10"/>
      <c r="AA45" s="6"/>
      <c r="AB45" s="155">
        <f t="shared" si="0"/>
        <v>0</v>
      </c>
    </row>
    <row r="46" spans="1:28" s="162" customFormat="1" ht="12.75" customHeight="1">
      <c r="A46" s="72" t="s">
        <v>94</v>
      </c>
      <c r="B46" s="5"/>
      <c r="C46" s="161"/>
      <c r="D46" s="5"/>
      <c r="E46" s="161"/>
      <c r="F46" s="5"/>
      <c r="G46" s="161"/>
      <c r="H46" s="5"/>
      <c r="I46" s="161"/>
      <c r="J46" s="5"/>
      <c r="K46" s="161"/>
      <c r="L46" s="5"/>
      <c r="M46" s="161"/>
      <c r="N46" s="5"/>
      <c r="O46" s="161"/>
      <c r="P46" s="5"/>
      <c r="Q46" s="161"/>
      <c r="R46" s="5"/>
      <c r="S46" s="161"/>
      <c r="T46" s="5"/>
      <c r="U46" s="161"/>
      <c r="V46" s="5"/>
      <c r="W46" s="161"/>
      <c r="X46" s="5"/>
      <c r="Y46" s="161"/>
      <c r="Z46" s="5"/>
      <c r="AA46" s="52"/>
      <c r="AB46" s="162">
        <f t="shared" si="0"/>
        <v>0</v>
      </c>
    </row>
    <row r="47" spans="1:28" s="162" customFormat="1" ht="12.75" customHeight="1">
      <c r="A47" s="72" t="s">
        <v>95</v>
      </c>
      <c r="B47" s="5"/>
      <c r="C47" s="161"/>
      <c r="D47" s="5"/>
      <c r="E47" s="161"/>
      <c r="F47" s="5"/>
      <c r="G47" s="161"/>
      <c r="H47" s="5"/>
      <c r="I47" s="161"/>
      <c r="J47" s="5"/>
      <c r="K47" s="161"/>
      <c r="L47" s="5"/>
      <c r="M47" s="161"/>
      <c r="N47" s="5"/>
      <c r="O47" s="161"/>
      <c r="P47" s="5"/>
      <c r="Q47" s="161"/>
      <c r="R47" s="5"/>
      <c r="S47" s="161"/>
      <c r="T47" s="5"/>
      <c r="U47" s="161"/>
      <c r="V47" s="5"/>
      <c r="W47" s="161"/>
      <c r="X47" s="5"/>
      <c r="Y47" s="161"/>
      <c r="Z47" s="5"/>
      <c r="AA47" s="52"/>
      <c r="AB47" s="162">
        <f t="shared" si="0"/>
        <v>0</v>
      </c>
    </row>
    <row r="48" spans="1:28" ht="12.75" customHeight="1">
      <c r="A48" s="71" t="s">
        <v>11</v>
      </c>
      <c r="B48" s="10"/>
      <c r="C48" s="11"/>
      <c r="D48" s="10"/>
      <c r="E48" s="11"/>
      <c r="F48" s="10"/>
      <c r="G48" s="11"/>
      <c r="H48" s="10"/>
      <c r="I48" s="11"/>
      <c r="J48" s="10"/>
      <c r="K48" s="11"/>
      <c r="L48" s="10"/>
      <c r="M48" s="11"/>
      <c r="N48" s="10"/>
      <c r="O48" s="11"/>
      <c r="P48" s="10"/>
      <c r="Q48" s="11"/>
      <c r="R48" s="10"/>
      <c r="S48" s="11"/>
      <c r="T48" s="10"/>
      <c r="U48" s="11"/>
      <c r="V48" s="10"/>
      <c r="W48" s="11"/>
      <c r="X48" s="10"/>
      <c r="Y48" s="11"/>
      <c r="Z48" s="10"/>
      <c r="AA48" s="6"/>
      <c r="AB48" s="155">
        <f t="shared" si="0"/>
        <v>0</v>
      </c>
    </row>
    <row r="49" spans="1:28" ht="12.75" customHeight="1">
      <c r="A49" s="25" t="s">
        <v>265</v>
      </c>
      <c r="B49" s="10"/>
      <c r="C49" s="11"/>
      <c r="D49" s="10"/>
      <c r="E49" s="11"/>
      <c r="F49" s="10"/>
      <c r="G49" s="11"/>
      <c r="H49" s="10"/>
      <c r="I49" s="11"/>
      <c r="J49" s="10"/>
      <c r="K49" s="11"/>
      <c r="L49" s="10"/>
      <c r="M49" s="11"/>
      <c r="N49" s="10"/>
      <c r="O49" s="11"/>
      <c r="P49" s="10"/>
      <c r="Q49" s="11"/>
      <c r="R49" s="10"/>
      <c r="S49" s="11"/>
      <c r="T49" s="10"/>
      <c r="U49" s="11"/>
      <c r="V49" s="10"/>
      <c r="W49" s="11"/>
      <c r="X49" s="10"/>
      <c r="Y49" s="11"/>
      <c r="Z49" s="10"/>
      <c r="AA49" s="6"/>
      <c r="AB49" s="155">
        <f t="shared" si="0"/>
        <v>0</v>
      </c>
    </row>
    <row r="50" spans="1:28" s="162" customFormat="1" ht="12.75" customHeight="1">
      <c r="A50" s="12" t="s">
        <v>297</v>
      </c>
      <c r="B50" s="5"/>
      <c r="C50" s="161"/>
      <c r="D50" s="5"/>
      <c r="E50" s="161"/>
      <c r="F50" s="5"/>
      <c r="G50" s="161"/>
      <c r="H50" s="5"/>
      <c r="I50" s="161"/>
      <c r="J50" s="5"/>
      <c r="K50" s="161"/>
      <c r="L50" s="5"/>
      <c r="M50" s="161"/>
      <c r="N50" s="5"/>
      <c r="O50" s="161"/>
      <c r="P50" s="5"/>
      <c r="Q50" s="161"/>
      <c r="R50" s="5"/>
      <c r="S50" s="161"/>
      <c r="T50" s="5"/>
      <c r="U50" s="161"/>
      <c r="V50" s="5"/>
      <c r="W50" s="161"/>
      <c r="X50" s="5"/>
      <c r="Y50" s="161"/>
      <c r="Z50" s="5"/>
      <c r="AA50" s="52"/>
      <c r="AB50" s="162">
        <f t="shared" si="0"/>
        <v>0</v>
      </c>
    </row>
    <row r="51" spans="1:28" ht="12.75" customHeight="1">
      <c r="A51" s="71" t="s">
        <v>12</v>
      </c>
      <c r="B51" s="10"/>
      <c r="C51" s="11"/>
      <c r="D51" s="10"/>
      <c r="E51" s="11"/>
      <c r="F51" s="10"/>
      <c r="G51" s="11"/>
      <c r="H51" s="10"/>
      <c r="I51" s="11"/>
      <c r="J51" s="10"/>
      <c r="K51" s="11"/>
      <c r="L51" s="10"/>
      <c r="M51" s="11"/>
      <c r="N51" s="10"/>
      <c r="O51" s="11"/>
      <c r="P51" s="10"/>
      <c r="Q51" s="11"/>
      <c r="R51" s="10"/>
      <c r="S51" s="11"/>
      <c r="T51" s="10"/>
      <c r="U51" s="11"/>
      <c r="V51" s="10"/>
      <c r="W51" s="11"/>
      <c r="X51" s="10"/>
      <c r="Y51" s="11"/>
      <c r="Z51" s="10"/>
      <c r="AA51" s="6"/>
      <c r="AB51" s="155">
        <f t="shared" si="0"/>
        <v>0</v>
      </c>
    </row>
    <row r="52" spans="1:28" ht="12.75" customHeight="1">
      <c r="A52" s="71" t="s">
        <v>40</v>
      </c>
      <c r="B52" s="10"/>
      <c r="C52" s="11"/>
      <c r="D52" s="10"/>
      <c r="E52" s="11"/>
      <c r="F52" s="10"/>
      <c r="G52" s="11"/>
      <c r="H52" s="10"/>
      <c r="I52" s="11"/>
      <c r="J52" s="10"/>
      <c r="K52" s="11"/>
      <c r="L52" s="10"/>
      <c r="M52" s="11"/>
      <c r="N52" s="10"/>
      <c r="O52" s="11"/>
      <c r="P52" s="10"/>
      <c r="Q52" s="11"/>
      <c r="R52" s="10"/>
      <c r="S52" s="11"/>
      <c r="T52" s="10"/>
      <c r="U52" s="11"/>
      <c r="V52" s="10"/>
      <c r="W52" s="11"/>
      <c r="X52" s="10"/>
      <c r="Y52" s="11"/>
      <c r="Z52" s="10"/>
      <c r="AA52" s="6"/>
      <c r="AB52" s="155">
        <f t="shared" si="0"/>
        <v>0</v>
      </c>
    </row>
    <row r="53" spans="1:28" s="162" customFormat="1" ht="12.75" customHeight="1">
      <c r="A53" s="72" t="s">
        <v>41</v>
      </c>
      <c r="B53" s="5"/>
      <c r="C53" s="161"/>
      <c r="D53" s="5"/>
      <c r="E53" s="161"/>
      <c r="F53" s="5"/>
      <c r="G53" s="161"/>
      <c r="H53" s="5"/>
      <c r="I53" s="161"/>
      <c r="J53" s="5"/>
      <c r="K53" s="161"/>
      <c r="L53" s="5"/>
      <c r="M53" s="161"/>
      <c r="N53" s="5"/>
      <c r="O53" s="161"/>
      <c r="P53" s="5"/>
      <c r="Q53" s="161"/>
      <c r="R53" s="5"/>
      <c r="S53" s="161"/>
      <c r="T53" s="5"/>
      <c r="U53" s="161"/>
      <c r="V53" s="5"/>
      <c r="W53" s="161"/>
      <c r="X53" s="5"/>
      <c r="Y53" s="161"/>
      <c r="Z53" s="5"/>
      <c r="AA53" s="52"/>
      <c r="AB53" s="162">
        <f t="shared" si="0"/>
        <v>0</v>
      </c>
    </row>
    <row r="54" spans="1:28" ht="12.75" customHeight="1">
      <c r="A54" s="71" t="s">
        <v>44</v>
      </c>
      <c r="B54" s="10"/>
      <c r="C54" s="11"/>
      <c r="D54" s="10"/>
      <c r="E54" s="11"/>
      <c r="F54" s="10"/>
      <c r="G54" s="11"/>
      <c r="H54" s="10"/>
      <c r="I54" s="11"/>
      <c r="J54" s="10"/>
      <c r="K54" s="11"/>
      <c r="L54" s="10"/>
      <c r="M54" s="11"/>
      <c r="N54" s="10"/>
      <c r="O54" s="11"/>
      <c r="P54" s="10"/>
      <c r="Q54" s="11"/>
      <c r="R54" s="10"/>
      <c r="S54" s="11"/>
      <c r="T54" s="10"/>
      <c r="U54" s="11"/>
      <c r="V54" s="10"/>
      <c r="W54" s="11"/>
      <c r="X54" s="10"/>
      <c r="Y54" s="11"/>
      <c r="Z54" s="10"/>
      <c r="AA54" s="6"/>
      <c r="AB54" s="155">
        <f t="shared" si="0"/>
        <v>0</v>
      </c>
    </row>
    <row r="55" spans="1:28" ht="12.75" customHeight="1">
      <c r="A55" s="71" t="s">
        <v>62</v>
      </c>
      <c r="B55" s="10"/>
      <c r="C55" s="11"/>
      <c r="D55" s="10"/>
      <c r="E55" s="11"/>
      <c r="F55" s="10"/>
      <c r="G55" s="11"/>
      <c r="H55" s="10"/>
      <c r="I55" s="11"/>
      <c r="J55" s="10"/>
      <c r="K55" s="11"/>
      <c r="L55" s="10"/>
      <c r="M55" s="11"/>
      <c r="N55" s="10"/>
      <c r="O55" s="11"/>
      <c r="P55" s="10"/>
      <c r="Q55" s="11"/>
      <c r="R55" s="10"/>
      <c r="S55" s="11"/>
      <c r="T55" s="10"/>
      <c r="U55" s="11"/>
      <c r="V55" s="10"/>
      <c r="W55" s="11"/>
      <c r="X55" s="10"/>
      <c r="Y55" s="11"/>
      <c r="Z55" s="10"/>
      <c r="AA55" s="6"/>
      <c r="AB55" s="155">
        <f t="shared" si="0"/>
        <v>0</v>
      </c>
    </row>
    <row r="56" spans="1:28" ht="12.75" customHeight="1">
      <c r="A56" s="71" t="s">
        <v>247</v>
      </c>
      <c r="B56" s="10"/>
      <c r="C56" s="11"/>
      <c r="D56" s="10"/>
      <c r="E56" s="11"/>
      <c r="F56" s="10"/>
      <c r="G56" s="11"/>
      <c r="H56" s="10"/>
      <c r="I56" s="11"/>
      <c r="J56" s="10"/>
      <c r="K56" s="11"/>
      <c r="L56" s="10"/>
      <c r="M56" s="11"/>
      <c r="N56" s="10"/>
      <c r="O56" s="11"/>
      <c r="P56" s="10"/>
      <c r="Q56" s="11"/>
      <c r="R56" s="10"/>
      <c r="S56" s="11"/>
      <c r="T56" s="10"/>
      <c r="U56" s="11"/>
      <c r="V56" s="10"/>
      <c r="W56" s="11"/>
      <c r="X56" s="10"/>
      <c r="Y56" s="11"/>
      <c r="Z56" s="10"/>
      <c r="AA56" s="6"/>
      <c r="AB56" s="155">
        <f t="shared" si="0"/>
        <v>0</v>
      </c>
    </row>
    <row r="57" spans="1:28" s="162" customFormat="1" ht="12.75" customHeight="1">
      <c r="A57" s="72" t="s">
        <v>34</v>
      </c>
      <c r="B57" s="5"/>
      <c r="C57" s="161"/>
      <c r="D57" s="5"/>
      <c r="E57" s="161">
        <v>1</v>
      </c>
      <c r="F57" s="5"/>
      <c r="G57" s="161"/>
      <c r="H57" s="5"/>
      <c r="I57" s="161"/>
      <c r="J57" s="5"/>
      <c r="K57" s="161"/>
      <c r="L57" s="5"/>
      <c r="M57" s="161"/>
      <c r="N57" s="5"/>
      <c r="O57" s="161"/>
      <c r="P57" s="5"/>
      <c r="Q57" s="161"/>
      <c r="R57" s="5"/>
      <c r="S57" s="161"/>
      <c r="T57" s="5"/>
      <c r="U57" s="161"/>
      <c r="V57" s="5"/>
      <c r="W57" s="161"/>
      <c r="X57" s="5"/>
      <c r="Y57" s="161"/>
      <c r="Z57" s="5"/>
      <c r="AA57" s="52"/>
      <c r="AB57" s="162">
        <f t="shared" si="0"/>
        <v>0.04</v>
      </c>
    </row>
    <row r="58" spans="1:28" s="162" customFormat="1" ht="12.75" customHeight="1">
      <c r="A58" s="72" t="s">
        <v>35</v>
      </c>
      <c r="B58" s="5"/>
      <c r="C58" s="161"/>
      <c r="D58" s="5"/>
      <c r="E58" s="161"/>
      <c r="F58" s="5"/>
      <c r="G58" s="161"/>
      <c r="H58" s="5"/>
      <c r="I58" s="161"/>
      <c r="J58" s="5"/>
      <c r="K58" s="161"/>
      <c r="L58" s="5"/>
      <c r="M58" s="161"/>
      <c r="N58" s="5"/>
      <c r="O58" s="161"/>
      <c r="P58" s="5"/>
      <c r="Q58" s="161"/>
      <c r="R58" s="5"/>
      <c r="S58" s="161"/>
      <c r="T58" s="5"/>
      <c r="U58" s="161"/>
      <c r="V58" s="5"/>
      <c r="W58" s="161"/>
      <c r="X58" s="5"/>
      <c r="Y58" s="161"/>
      <c r="Z58" s="5"/>
      <c r="AA58" s="52"/>
      <c r="AB58" s="162">
        <f t="shared" si="0"/>
        <v>0</v>
      </c>
    </row>
    <row r="59" spans="1:28" ht="12.75" customHeight="1">
      <c r="A59" s="71" t="s">
        <v>37</v>
      </c>
      <c r="B59" s="10"/>
      <c r="C59" s="11"/>
      <c r="D59" s="10"/>
      <c r="E59" s="11"/>
      <c r="F59" s="10"/>
      <c r="G59" s="11"/>
      <c r="H59" s="10"/>
      <c r="I59" s="11"/>
      <c r="J59" s="10"/>
      <c r="K59" s="11"/>
      <c r="L59" s="10"/>
      <c r="M59" s="11"/>
      <c r="N59" s="10"/>
      <c r="O59" s="11"/>
      <c r="P59" s="10"/>
      <c r="Q59" s="11"/>
      <c r="R59" s="10"/>
      <c r="S59" s="11"/>
      <c r="T59" s="10"/>
      <c r="U59" s="11"/>
      <c r="V59" s="10"/>
      <c r="W59" s="11"/>
      <c r="X59" s="10"/>
      <c r="Y59" s="11"/>
      <c r="Z59" s="10"/>
      <c r="AA59" s="6"/>
      <c r="AB59" s="155">
        <f t="shared" si="0"/>
        <v>0</v>
      </c>
    </row>
    <row r="60" spans="1:28" ht="12.75" customHeight="1">
      <c r="A60" s="25" t="s">
        <v>24</v>
      </c>
      <c r="B60" s="10"/>
      <c r="C60" s="11"/>
      <c r="D60" s="10">
        <v>4</v>
      </c>
      <c r="E60" s="11"/>
      <c r="F60" s="10"/>
      <c r="G60" s="11"/>
      <c r="H60" s="10"/>
      <c r="I60" s="11"/>
      <c r="J60" s="10"/>
      <c r="K60" s="11"/>
      <c r="L60" s="10"/>
      <c r="M60" s="11"/>
      <c r="N60" s="10"/>
      <c r="O60" s="11"/>
      <c r="P60" s="10"/>
      <c r="Q60" s="11"/>
      <c r="R60" s="10"/>
      <c r="S60" s="11"/>
      <c r="T60" s="10"/>
      <c r="U60" s="11"/>
      <c r="V60" s="10"/>
      <c r="W60" s="11"/>
      <c r="X60" s="10"/>
      <c r="Y60" s="11"/>
      <c r="Z60" s="10"/>
      <c r="AA60" s="6"/>
      <c r="AB60" s="155">
        <f t="shared" si="0"/>
        <v>0.16</v>
      </c>
    </row>
    <row r="61" spans="1:28" ht="12.75" customHeight="1">
      <c r="A61" s="25" t="s">
        <v>43</v>
      </c>
      <c r="B61" s="10"/>
      <c r="C61" s="11"/>
      <c r="D61" s="10"/>
      <c r="E61" s="11"/>
      <c r="F61" s="10"/>
      <c r="G61" s="11"/>
      <c r="H61" s="10"/>
      <c r="I61" s="11"/>
      <c r="J61" s="10"/>
      <c r="K61" s="11"/>
      <c r="L61" s="10"/>
      <c r="M61" s="11"/>
      <c r="N61" s="10"/>
      <c r="O61" s="11"/>
      <c r="P61" s="10"/>
      <c r="Q61" s="11"/>
      <c r="R61" s="10"/>
      <c r="S61" s="11"/>
      <c r="T61" s="10"/>
      <c r="U61" s="11"/>
      <c r="V61" s="10"/>
      <c r="W61" s="11"/>
      <c r="X61" s="10"/>
      <c r="Y61" s="11"/>
      <c r="Z61" s="10"/>
      <c r="AA61" s="6"/>
      <c r="AB61" s="155">
        <f t="shared" si="0"/>
        <v>0</v>
      </c>
    </row>
    <row r="62" spans="1:28" ht="12.75" customHeight="1">
      <c r="A62" s="25" t="s">
        <v>364</v>
      </c>
      <c r="B62" s="10"/>
      <c r="C62" s="11"/>
      <c r="D62" s="10"/>
      <c r="E62" s="11"/>
      <c r="F62" s="10"/>
      <c r="G62" s="11"/>
      <c r="H62" s="10"/>
      <c r="I62" s="11"/>
      <c r="J62" s="10"/>
      <c r="K62" s="11"/>
      <c r="L62" s="10"/>
      <c r="M62" s="11"/>
      <c r="N62" s="10"/>
      <c r="O62" s="11"/>
      <c r="P62" s="10"/>
      <c r="Q62" s="11"/>
      <c r="R62" s="10"/>
      <c r="S62" s="11"/>
      <c r="T62" s="10"/>
      <c r="U62" s="11"/>
      <c r="V62" s="10"/>
      <c r="W62" s="11"/>
      <c r="X62" s="10"/>
      <c r="Y62" s="11"/>
      <c r="Z62" s="10"/>
      <c r="AA62" s="6"/>
      <c r="AB62" s="155">
        <f t="shared" si="0"/>
        <v>0</v>
      </c>
    </row>
    <row r="63" spans="1:28" ht="12.75" customHeight="1">
      <c r="A63" s="25" t="s">
        <v>365</v>
      </c>
      <c r="B63" s="10"/>
      <c r="C63" s="11"/>
      <c r="D63" s="10"/>
      <c r="E63" s="11"/>
      <c r="F63" s="10"/>
      <c r="G63" s="11"/>
      <c r="H63" s="10"/>
      <c r="I63" s="11"/>
      <c r="J63" s="10"/>
      <c r="K63" s="11"/>
      <c r="L63" s="10"/>
      <c r="M63" s="11"/>
      <c r="N63" s="10"/>
      <c r="O63" s="11"/>
      <c r="P63" s="10"/>
      <c r="Q63" s="11"/>
      <c r="R63" s="10"/>
      <c r="S63" s="11"/>
      <c r="T63" s="10"/>
      <c r="U63" s="11"/>
      <c r="V63" s="10"/>
      <c r="W63" s="11"/>
      <c r="X63" s="10"/>
      <c r="Y63" s="11"/>
      <c r="Z63" s="10"/>
      <c r="AA63" s="6"/>
      <c r="AB63" s="155">
        <f t="shared" si="0"/>
        <v>0</v>
      </c>
    </row>
    <row r="64" spans="1:28" s="162" customFormat="1" ht="12.75" customHeight="1">
      <c r="A64" s="12" t="s">
        <v>72</v>
      </c>
      <c r="B64" s="5"/>
      <c r="C64" s="161"/>
      <c r="D64" s="5"/>
      <c r="E64" s="161"/>
      <c r="F64" s="5"/>
      <c r="G64" s="161"/>
      <c r="H64" s="5"/>
      <c r="I64" s="161"/>
      <c r="J64" s="5"/>
      <c r="K64" s="161"/>
      <c r="L64" s="5"/>
      <c r="M64" s="161"/>
      <c r="N64" s="5"/>
      <c r="O64" s="161"/>
      <c r="P64" s="5"/>
      <c r="Q64" s="161"/>
      <c r="R64" s="5"/>
      <c r="S64" s="161"/>
      <c r="T64" s="5"/>
      <c r="U64" s="161"/>
      <c r="V64" s="5"/>
      <c r="W64" s="161"/>
      <c r="X64" s="5"/>
      <c r="Y64" s="161"/>
      <c r="Z64" s="5"/>
      <c r="AA64" s="52"/>
      <c r="AB64" s="162">
        <f t="shared" si="0"/>
        <v>0</v>
      </c>
    </row>
    <row r="65" spans="1:28" ht="12.75" customHeight="1">
      <c r="A65" s="71" t="s">
        <v>68</v>
      </c>
      <c r="B65" s="10"/>
      <c r="C65" s="11"/>
      <c r="D65" s="10"/>
      <c r="E65" s="11"/>
      <c r="F65" s="10">
        <v>15</v>
      </c>
      <c r="G65" s="11"/>
      <c r="H65" s="10"/>
      <c r="I65" s="11"/>
      <c r="J65" s="10"/>
      <c r="K65" s="11"/>
      <c r="L65" s="10"/>
      <c r="M65" s="11"/>
      <c r="N65" s="10"/>
      <c r="O65" s="11"/>
      <c r="P65" s="10"/>
      <c r="Q65" s="11"/>
      <c r="R65" s="10"/>
      <c r="S65" s="11"/>
      <c r="T65" s="10"/>
      <c r="U65" s="11"/>
      <c r="V65" s="10"/>
      <c r="W65" s="11"/>
      <c r="X65" s="10">
        <v>15</v>
      </c>
      <c r="Y65" s="11">
        <v>10</v>
      </c>
      <c r="Z65" s="10"/>
      <c r="AA65" s="6"/>
      <c r="AB65" s="155">
        <f t="shared" si="0"/>
        <v>1.6</v>
      </c>
    </row>
    <row r="66" spans="1:28" s="162" customFormat="1" ht="12.75" customHeight="1">
      <c r="A66" s="12" t="s">
        <v>30</v>
      </c>
      <c r="B66" s="5"/>
      <c r="C66" s="161"/>
      <c r="D66" s="5"/>
      <c r="E66" s="161"/>
      <c r="F66" s="5"/>
      <c r="G66" s="161"/>
      <c r="H66" s="5"/>
      <c r="I66" s="161"/>
      <c r="J66" s="5"/>
      <c r="K66" s="161"/>
      <c r="L66" s="5"/>
      <c r="M66" s="161"/>
      <c r="N66" s="5"/>
      <c r="O66" s="161"/>
      <c r="P66" s="5"/>
      <c r="Q66" s="161"/>
      <c r="R66" s="5"/>
      <c r="S66" s="161"/>
      <c r="T66" s="5"/>
      <c r="U66" s="161"/>
      <c r="V66" s="5"/>
      <c r="W66" s="161"/>
      <c r="X66" s="5"/>
      <c r="Y66" s="161"/>
      <c r="Z66" s="5"/>
      <c r="AA66" s="52"/>
      <c r="AB66" s="162">
        <f t="shared" si="0"/>
        <v>0</v>
      </c>
    </row>
    <row r="67" spans="1:28" ht="12.75" customHeight="1">
      <c r="A67" s="71" t="s">
        <v>82</v>
      </c>
      <c r="B67" s="10"/>
      <c r="C67" s="11"/>
      <c r="D67" s="10"/>
      <c r="E67" s="11"/>
      <c r="F67" s="10"/>
      <c r="G67" s="11"/>
      <c r="H67" s="10"/>
      <c r="I67" s="11"/>
      <c r="J67" s="10"/>
      <c r="K67" s="11"/>
      <c r="L67" s="10"/>
      <c r="M67" s="11"/>
      <c r="N67" s="10"/>
      <c r="O67" s="11"/>
      <c r="P67" s="10"/>
      <c r="Q67" s="11"/>
      <c r="R67" s="10"/>
      <c r="S67" s="11"/>
      <c r="T67" s="10"/>
      <c r="U67" s="11"/>
      <c r="V67" s="10"/>
      <c r="W67" s="11"/>
      <c r="X67" s="10"/>
      <c r="Y67" s="11"/>
      <c r="Z67" s="10"/>
      <c r="AA67" s="6"/>
      <c r="AB67" s="155">
        <f t="shared" si="0"/>
        <v>0</v>
      </c>
    </row>
    <row r="68" spans="1:28" ht="12.75" customHeight="1">
      <c r="A68" s="71" t="s">
        <v>377</v>
      </c>
      <c r="B68" s="10"/>
      <c r="C68" s="11"/>
      <c r="D68" s="10"/>
      <c r="E68" s="11"/>
      <c r="F68" s="10"/>
      <c r="G68" s="11"/>
      <c r="H68" s="10"/>
      <c r="I68" s="11"/>
      <c r="J68" s="10"/>
      <c r="K68" s="11"/>
      <c r="L68" s="10"/>
      <c r="M68" s="11"/>
      <c r="N68" s="10"/>
      <c r="O68" s="11"/>
      <c r="P68" s="10"/>
      <c r="Q68" s="11"/>
      <c r="R68" s="10"/>
      <c r="S68" s="11">
        <v>30</v>
      </c>
      <c r="T68" s="10"/>
      <c r="U68" s="11"/>
      <c r="V68" s="10"/>
      <c r="W68" s="11"/>
      <c r="X68" s="10"/>
      <c r="Y68" s="11"/>
      <c r="Z68" s="10"/>
      <c r="AA68" s="6"/>
      <c r="AB68" s="155">
        <f t="shared" si="0"/>
        <v>1.2</v>
      </c>
    </row>
    <row r="69" spans="1:28" ht="12.75" customHeight="1">
      <c r="A69" s="25" t="s">
        <v>38</v>
      </c>
      <c r="B69" s="10"/>
      <c r="C69" s="11"/>
      <c r="D69" s="10"/>
      <c r="E69" s="11">
        <v>1</v>
      </c>
      <c r="F69" s="10"/>
      <c r="G69" s="11"/>
      <c r="H69" s="10"/>
      <c r="I69" s="11"/>
      <c r="J69" s="10"/>
      <c r="K69" s="11"/>
      <c r="L69" s="10"/>
      <c r="M69" s="11"/>
      <c r="N69" s="10"/>
      <c r="O69" s="11"/>
      <c r="P69" s="10"/>
      <c r="Q69" s="11"/>
      <c r="R69" s="10"/>
      <c r="S69" s="11">
        <v>1</v>
      </c>
      <c r="T69" s="10"/>
      <c r="U69" s="11"/>
      <c r="V69" s="10"/>
      <c r="W69" s="11"/>
      <c r="X69" s="10"/>
      <c r="Y69" s="11"/>
      <c r="Z69" s="10"/>
      <c r="AA69" s="6"/>
      <c r="AB69" s="155">
        <f t="shared" si="0"/>
        <v>0.08</v>
      </c>
    </row>
    <row r="70" spans="1:28" ht="12.75" customHeight="1">
      <c r="A70" s="25" t="s">
        <v>73</v>
      </c>
      <c r="B70" s="10"/>
      <c r="C70" s="11"/>
      <c r="D70" s="10"/>
      <c r="E70" s="11"/>
      <c r="F70" s="10"/>
      <c r="G70" s="11"/>
      <c r="H70" s="10"/>
      <c r="I70" s="11"/>
      <c r="J70" s="10"/>
      <c r="K70" s="11"/>
      <c r="L70" s="10"/>
      <c r="M70" s="11"/>
      <c r="N70" s="10"/>
      <c r="O70" s="11"/>
      <c r="P70" s="10"/>
      <c r="Q70" s="11"/>
      <c r="R70" s="10"/>
      <c r="S70" s="11"/>
      <c r="T70" s="10"/>
      <c r="U70" s="11"/>
      <c r="V70" s="10"/>
      <c r="W70" s="11"/>
      <c r="X70" s="10"/>
      <c r="Y70" s="11"/>
      <c r="Z70" s="10"/>
      <c r="AA70" s="6"/>
      <c r="AB70" s="155">
        <f t="shared" ref="AB70:AB124" si="1">SUM(B70:Z70)/25</f>
        <v>0</v>
      </c>
    </row>
    <row r="71" spans="1:28" ht="12.75" customHeight="1">
      <c r="A71" s="25" t="s">
        <v>60</v>
      </c>
      <c r="B71" s="10"/>
      <c r="C71" s="11"/>
      <c r="D71" s="10"/>
      <c r="E71" s="11"/>
      <c r="F71" s="10"/>
      <c r="G71" s="11"/>
      <c r="H71" s="10"/>
      <c r="I71" s="11"/>
      <c r="J71" s="10"/>
      <c r="K71" s="11"/>
      <c r="L71" s="10"/>
      <c r="M71" s="11"/>
      <c r="N71" s="10"/>
      <c r="O71" s="11"/>
      <c r="P71" s="10"/>
      <c r="Q71" s="11"/>
      <c r="R71" s="10"/>
      <c r="S71" s="11"/>
      <c r="T71" s="10"/>
      <c r="U71" s="11"/>
      <c r="V71" s="10"/>
      <c r="W71" s="11"/>
      <c r="X71" s="10"/>
      <c r="Y71" s="11"/>
      <c r="Z71" s="10"/>
      <c r="AA71" s="6"/>
      <c r="AB71" s="155">
        <f t="shared" si="1"/>
        <v>0</v>
      </c>
    </row>
    <row r="72" spans="1:28" ht="12.75" customHeight="1">
      <c r="A72" s="25" t="s">
        <v>64</v>
      </c>
      <c r="B72" s="10"/>
      <c r="C72" s="11"/>
      <c r="D72" s="10"/>
      <c r="E72" s="11"/>
      <c r="F72" s="10"/>
      <c r="G72" s="11"/>
      <c r="H72" s="10"/>
      <c r="I72" s="11"/>
      <c r="J72" s="10"/>
      <c r="K72" s="11"/>
      <c r="L72" s="10"/>
      <c r="M72" s="11"/>
      <c r="N72" s="10"/>
      <c r="O72" s="11"/>
      <c r="P72" s="10"/>
      <c r="Q72" s="11"/>
      <c r="R72" s="10"/>
      <c r="S72" s="11"/>
      <c r="T72" s="10"/>
      <c r="U72" s="11"/>
      <c r="V72" s="10"/>
      <c r="W72" s="11"/>
      <c r="X72" s="10"/>
      <c r="Y72" s="11"/>
      <c r="Z72" s="10"/>
      <c r="AA72" s="6"/>
      <c r="AB72" s="155">
        <f t="shared" si="1"/>
        <v>0</v>
      </c>
    </row>
    <row r="73" spans="1:28" s="162" customFormat="1" ht="12.75" customHeight="1">
      <c r="A73" s="72" t="s">
        <v>13</v>
      </c>
      <c r="B73" s="5"/>
      <c r="C73" s="161"/>
      <c r="D73" s="5"/>
      <c r="E73" s="161"/>
      <c r="F73" s="5"/>
      <c r="G73" s="161"/>
      <c r="H73" s="5"/>
      <c r="I73" s="161"/>
      <c r="J73" s="5"/>
      <c r="K73" s="161"/>
      <c r="L73" s="5"/>
      <c r="M73" s="161"/>
      <c r="N73" s="5"/>
      <c r="O73" s="161"/>
      <c r="P73" s="5"/>
      <c r="Q73" s="161"/>
      <c r="R73" s="5"/>
      <c r="S73" s="161"/>
      <c r="T73" s="5"/>
      <c r="U73" s="161"/>
      <c r="V73" s="5"/>
      <c r="W73" s="161"/>
      <c r="X73" s="5"/>
      <c r="Y73" s="161"/>
      <c r="Z73" s="5"/>
      <c r="AA73" s="52"/>
      <c r="AB73" s="162">
        <f t="shared" si="1"/>
        <v>0</v>
      </c>
    </row>
    <row r="74" spans="1:28" ht="12.75" customHeight="1">
      <c r="A74" s="25" t="s">
        <v>61</v>
      </c>
      <c r="B74" s="10"/>
      <c r="C74" s="11"/>
      <c r="D74" s="10"/>
      <c r="E74" s="11"/>
      <c r="F74" s="10"/>
      <c r="G74" s="11"/>
      <c r="H74" s="10"/>
      <c r="I74" s="11"/>
      <c r="J74" s="10"/>
      <c r="K74" s="11"/>
      <c r="L74" s="10"/>
      <c r="M74" s="11"/>
      <c r="N74" s="10"/>
      <c r="O74" s="11"/>
      <c r="P74" s="10"/>
      <c r="Q74" s="11"/>
      <c r="R74" s="10"/>
      <c r="S74" s="11"/>
      <c r="T74" s="10"/>
      <c r="U74" s="11"/>
      <c r="V74" s="10"/>
      <c r="W74" s="11"/>
      <c r="X74" s="10"/>
      <c r="Y74" s="11"/>
      <c r="Z74" s="10"/>
      <c r="AA74" s="6"/>
      <c r="AB74" s="155">
        <f t="shared" si="1"/>
        <v>0</v>
      </c>
    </row>
    <row r="75" spans="1:28" s="162" customFormat="1" ht="12.75" customHeight="1">
      <c r="A75" s="72" t="s">
        <v>55</v>
      </c>
      <c r="B75" s="5"/>
      <c r="C75" s="161"/>
      <c r="D75" s="5"/>
      <c r="E75" s="161"/>
      <c r="F75" s="5"/>
      <c r="G75" s="161"/>
      <c r="H75" s="5"/>
      <c r="I75" s="161"/>
      <c r="J75" s="5"/>
      <c r="K75" s="161"/>
      <c r="L75" s="5"/>
      <c r="M75" s="161"/>
      <c r="N75" s="5"/>
      <c r="O75" s="161"/>
      <c r="P75" s="5"/>
      <c r="Q75" s="161"/>
      <c r="R75" s="5"/>
      <c r="S75" s="161"/>
      <c r="T75" s="5"/>
      <c r="U75" s="161"/>
      <c r="V75" s="5"/>
      <c r="W75" s="161"/>
      <c r="X75" s="5"/>
      <c r="Y75" s="161"/>
      <c r="Z75" s="5"/>
      <c r="AA75" s="52"/>
      <c r="AB75" s="162">
        <f t="shared" si="1"/>
        <v>0</v>
      </c>
    </row>
    <row r="76" spans="1:28" s="162" customFormat="1" ht="12.75" customHeight="1">
      <c r="A76" s="72" t="s">
        <v>14</v>
      </c>
      <c r="B76" s="5"/>
      <c r="C76" s="161"/>
      <c r="D76" s="5"/>
      <c r="E76" s="161"/>
      <c r="F76" s="5"/>
      <c r="G76" s="161"/>
      <c r="H76" s="5"/>
      <c r="I76" s="161"/>
      <c r="J76" s="5"/>
      <c r="K76" s="161"/>
      <c r="L76" s="5"/>
      <c r="M76" s="161"/>
      <c r="N76" s="5"/>
      <c r="O76" s="161"/>
      <c r="P76" s="5"/>
      <c r="Q76" s="161"/>
      <c r="R76" s="5"/>
      <c r="S76" s="161"/>
      <c r="T76" s="5"/>
      <c r="U76" s="161"/>
      <c r="V76" s="5"/>
      <c r="W76" s="161"/>
      <c r="X76" s="5"/>
      <c r="Y76" s="161"/>
      <c r="Z76" s="5"/>
      <c r="AA76" s="52"/>
      <c r="AB76" s="162">
        <f t="shared" si="1"/>
        <v>0</v>
      </c>
    </row>
    <row r="77" spans="1:28" ht="12.75" customHeight="1">
      <c r="A77" s="71" t="s">
        <v>42</v>
      </c>
      <c r="B77" s="10"/>
      <c r="C77" s="11"/>
      <c r="D77" s="10"/>
      <c r="E77" s="11"/>
      <c r="F77" s="10"/>
      <c r="G77" s="11"/>
      <c r="H77" s="10"/>
      <c r="I77" s="11"/>
      <c r="J77" s="10"/>
      <c r="K77" s="11"/>
      <c r="L77" s="10"/>
      <c r="M77" s="11"/>
      <c r="N77" s="10"/>
      <c r="O77" s="11"/>
      <c r="P77" s="10"/>
      <c r="Q77" s="11"/>
      <c r="R77" s="10"/>
      <c r="S77" s="11"/>
      <c r="T77" s="10"/>
      <c r="U77" s="11"/>
      <c r="V77" s="10"/>
      <c r="W77" s="11"/>
      <c r="X77" s="10"/>
      <c r="Y77" s="11"/>
      <c r="Z77" s="10"/>
      <c r="AA77" s="6"/>
      <c r="AB77" s="155">
        <f t="shared" si="1"/>
        <v>0</v>
      </c>
    </row>
    <row r="78" spans="1:28" ht="12.75" customHeight="1">
      <c r="A78" s="71" t="s">
        <v>57</v>
      </c>
      <c r="B78" s="10"/>
      <c r="C78" s="11"/>
      <c r="D78" s="10"/>
      <c r="E78" s="11"/>
      <c r="F78" s="10"/>
      <c r="G78" s="11"/>
      <c r="H78" s="10"/>
      <c r="I78" s="11"/>
      <c r="J78" s="10"/>
      <c r="K78" s="11"/>
      <c r="L78" s="10"/>
      <c r="M78" s="11"/>
      <c r="N78" s="10"/>
      <c r="O78" s="11"/>
      <c r="P78" s="10"/>
      <c r="Q78" s="11"/>
      <c r="R78" s="10"/>
      <c r="S78" s="11"/>
      <c r="T78" s="10"/>
      <c r="U78" s="11"/>
      <c r="V78" s="10"/>
      <c r="W78" s="11"/>
      <c r="X78" s="10"/>
      <c r="Y78" s="11"/>
      <c r="Z78" s="10"/>
      <c r="AA78" s="6"/>
      <c r="AB78" s="155">
        <f t="shared" si="1"/>
        <v>0</v>
      </c>
    </row>
    <row r="79" spans="1:28" ht="12.75" customHeight="1">
      <c r="A79" s="71" t="s">
        <v>366</v>
      </c>
      <c r="B79" s="10"/>
      <c r="C79" s="11"/>
      <c r="D79" s="10"/>
      <c r="E79" s="11"/>
      <c r="F79" s="10"/>
      <c r="G79" s="11"/>
      <c r="H79" s="10"/>
      <c r="I79" s="11"/>
      <c r="J79" s="10"/>
      <c r="K79" s="11"/>
      <c r="L79" s="10"/>
      <c r="M79" s="11"/>
      <c r="N79" s="10"/>
      <c r="O79" s="11"/>
      <c r="P79" s="10"/>
      <c r="Q79" s="11"/>
      <c r="R79" s="10"/>
      <c r="S79" s="11"/>
      <c r="T79" s="10"/>
      <c r="U79" s="11"/>
      <c r="V79" s="10"/>
      <c r="W79" s="11"/>
      <c r="X79" s="10"/>
      <c r="Y79" s="11"/>
      <c r="Z79" s="10"/>
      <c r="AA79" s="6"/>
      <c r="AB79" s="155">
        <f t="shared" si="1"/>
        <v>0</v>
      </c>
    </row>
    <row r="80" spans="1:28" s="162" customFormat="1" ht="12.75" customHeight="1">
      <c r="A80" s="72" t="s">
        <v>15</v>
      </c>
      <c r="B80" s="5"/>
      <c r="C80" s="161"/>
      <c r="D80" s="5"/>
      <c r="E80" s="161"/>
      <c r="F80" s="5"/>
      <c r="G80" s="161"/>
      <c r="H80" s="5"/>
      <c r="I80" s="161"/>
      <c r="J80" s="5"/>
      <c r="K80" s="161"/>
      <c r="L80" s="5"/>
      <c r="M80" s="161"/>
      <c r="N80" s="5"/>
      <c r="O80" s="161"/>
      <c r="P80" s="5"/>
      <c r="Q80" s="161"/>
      <c r="R80" s="5"/>
      <c r="S80" s="161"/>
      <c r="T80" s="5"/>
      <c r="U80" s="161"/>
      <c r="V80" s="5"/>
      <c r="W80" s="161"/>
      <c r="X80" s="5"/>
      <c r="Y80" s="161"/>
      <c r="Z80" s="5"/>
      <c r="AA80" s="52"/>
      <c r="AB80" s="162">
        <f t="shared" si="1"/>
        <v>0</v>
      </c>
    </row>
    <row r="81" spans="1:28" s="162" customFormat="1" ht="12.75" customHeight="1">
      <c r="A81" s="72" t="s">
        <v>16</v>
      </c>
      <c r="B81" s="5"/>
      <c r="C81" s="161"/>
      <c r="D81" s="5"/>
      <c r="E81" s="161"/>
      <c r="F81" s="5"/>
      <c r="G81" s="161"/>
      <c r="H81" s="5"/>
      <c r="I81" s="161"/>
      <c r="J81" s="5"/>
      <c r="K81" s="161"/>
      <c r="L81" s="5"/>
      <c r="M81" s="161"/>
      <c r="N81" s="5"/>
      <c r="O81" s="161"/>
      <c r="P81" s="5"/>
      <c r="Q81" s="161"/>
      <c r="R81" s="5"/>
      <c r="S81" s="161"/>
      <c r="T81" s="5"/>
      <c r="U81" s="161"/>
      <c r="V81" s="5"/>
      <c r="W81" s="161"/>
      <c r="X81" s="5"/>
      <c r="Y81" s="161"/>
      <c r="Z81" s="5"/>
      <c r="AA81" s="52"/>
      <c r="AB81" s="162">
        <f t="shared" si="1"/>
        <v>0</v>
      </c>
    </row>
    <row r="82" spans="1:28" ht="12.75" customHeight="1">
      <c r="A82" s="71" t="s">
        <v>36</v>
      </c>
      <c r="B82" s="10"/>
      <c r="C82" s="11"/>
      <c r="D82" s="10"/>
      <c r="E82" s="11"/>
      <c r="F82" s="10"/>
      <c r="G82" s="11"/>
      <c r="H82" s="10"/>
      <c r="I82" s="11"/>
      <c r="J82" s="10"/>
      <c r="K82" s="11"/>
      <c r="L82" s="10"/>
      <c r="M82" s="11"/>
      <c r="N82" s="10"/>
      <c r="O82" s="11"/>
      <c r="P82" s="10"/>
      <c r="Q82" s="11"/>
      <c r="R82" s="10"/>
      <c r="S82" s="11"/>
      <c r="T82" s="10"/>
      <c r="U82" s="11"/>
      <c r="V82" s="10"/>
      <c r="W82" s="11"/>
      <c r="X82" s="10"/>
      <c r="Y82" s="11"/>
      <c r="Z82" s="10"/>
      <c r="AA82" s="6"/>
      <c r="AB82" s="155">
        <f t="shared" si="1"/>
        <v>0</v>
      </c>
    </row>
    <row r="83" spans="1:28" s="162" customFormat="1" ht="12.75" customHeight="1">
      <c r="A83" s="72" t="s">
        <v>56</v>
      </c>
      <c r="B83" s="5"/>
      <c r="C83" s="161"/>
      <c r="D83" s="5"/>
      <c r="E83" s="161"/>
      <c r="F83" s="5"/>
      <c r="G83" s="161"/>
      <c r="H83" s="5"/>
      <c r="I83" s="161"/>
      <c r="J83" s="5"/>
      <c r="K83" s="161"/>
      <c r="L83" s="5"/>
      <c r="M83" s="161"/>
      <c r="N83" s="5"/>
      <c r="O83" s="161"/>
      <c r="P83" s="5"/>
      <c r="Q83" s="161"/>
      <c r="R83" s="5"/>
      <c r="S83" s="161"/>
      <c r="T83" s="5"/>
      <c r="U83" s="161"/>
      <c r="V83" s="5"/>
      <c r="W83" s="161"/>
      <c r="X83" s="5"/>
      <c r="Y83" s="161"/>
      <c r="Z83" s="5"/>
      <c r="AA83" s="52"/>
      <c r="AB83" s="162">
        <f t="shared" si="1"/>
        <v>0</v>
      </c>
    </row>
    <row r="84" spans="1:28" s="162" customFormat="1" ht="12.75" customHeight="1">
      <c r="A84" s="72" t="s">
        <v>81</v>
      </c>
      <c r="B84" s="5"/>
      <c r="C84" s="161"/>
      <c r="D84" s="5"/>
      <c r="E84" s="161"/>
      <c r="F84" s="5"/>
      <c r="G84" s="161"/>
      <c r="H84" s="5"/>
      <c r="I84" s="161"/>
      <c r="J84" s="5"/>
      <c r="K84" s="161"/>
      <c r="L84" s="5"/>
      <c r="M84" s="161"/>
      <c r="N84" s="5"/>
      <c r="O84" s="161"/>
      <c r="P84" s="5"/>
      <c r="Q84" s="161"/>
      <c r="R84" s="5"/>
      <c r="S84" s="161"/>
      <c r="T84" s="5"/>
      <c r="U84" s="161"/>
      <c r="V84" s="5"/>
      <c r="W84" s="161"/>
      <c r="X84" s="5"/>
      <c r="Y84" s="161"/>
      <c r="Z84" s="5"/>
      <c r="AA84" s="52"/>
      <c r="AB84" s="162">
        <f t="shared" si="1"/>
        <v>0</v>
      </c>
    </row>
    <row r="85" spans="1:28" s="162" customFormat="1" ht="12.75" customHeight="1">
      <c r="A85" s="72" t="s">
        <v>74</v>
      </c>
      <c r="B85" s="5"/>
      <c r="C85" s="161"/>
      <c r="D85" s="5"/>
      <c r="E85" s="161"/>
      <c r="F85" s="5"/>
      <c r="G85" s="161"/>
      <c r="H85" s="5"/>
      <c r="I85" s="161"/>
      <c r="J85" s="5"/>
      <c r="K85" s="161"/>
      <c r="L85" s="5"/>
      <c r="M85" s="161"/>
      <c r="N85" s="5"/>
      <c r="O85" s="161"/>
      <c r="P85" s="5"/>
      <c r="Q85" s="161"/>
      <c r="R85" s="5"/>
      <c r="S85" s="161"/>
      <c r="T85" s="5"/>
      <c r="U85" s="161"/>
      <c r="V85" s="5"/>
      <c r="W85" s="161"/>
      <c r="X85" s="5"/>
      <c r="Y85" s="161"/>
      <c r="Z85" s="5"/>
      <c r="AA85" s="52"/>
      <c r="AB85" s="162">
        <f t="shared" si="1"/>
        <v>0</v>
      </c>
    </row>
    <row r="86" spans="1:28" s="162" customFormat="1" ht="12.75" customHeight="1">
      <c r="A86" s="72" t="s">
        <v>367</v>
      </c>
      <c r="B86" s="5"/>
      <c r="C86" s="161"/>
      <c r="D86" s="5"/>
      <c r="E86" s="161"/>
      <c r="F86" s="5"/>
      <c r="G86" s="161"/>
      <c r="H86" s="5"/>
      <c r="I86" s="161"/>
      <c r="J86" s="5"/>
      <c r="K86" s="161"/>
      <c r="L86" s="5"/>
      <c r="M86" s="161"/>
      <c r="N86" s="5"/>
      <c r="O86" s="161"/>
      <c r="P86" s="5"/>
      <c r="Q86" s="161"/>
      <c r="R86" s="5"/>
      <c r="S86" s="161"/>
      <c r="T86" s="5"/>
      <c r="U86" s="161"/>
      <c r="V86" s="5"/>
      <c r="W86" s="161"/>
      <c r="X86" s="5"/>
      <c r="Y86" s="161"/>
      <c r="Z86" s="5"/>
      <c r="AA86" s="52"/>
      <c r="AB86" s="162">
        <f t="shared" si="1"/>
        <v>0</v>
      </c>
    </row>
    <row r="87" spans="1:28" s="162" customFormat="1" ht="12.75" customHeight="1">
      <c r="A87" s="72" t="s">
        <v>18</v>
      </c>
      <c r="B87" s="5"/>
      <c r="C87" s="161"/>
      <c r="D87" s="5"/>
      <c r="E87" s="161"/>
      <c r="F87" s="5"/>
      <c r="G87" s="161"/>
      <c r="H87" s="5"/>
      <c r="I87" s="161"/>
      <c r="J87" s="5"/>
      <c r="K87" s="161"/>
      <c r="L87" s="5"/>
      <c r="M87" s="161"/>
      <c r="N87" s="5"/>
      <c r="O87" s="161"/>
      <c r="P87" s="5"/>
      <c r="Q87" s="161"/>
      <c r="R87" s="5"/>
      <c r="S87" s="161"/>
      <c r="T87" s="5"/>
      <c r="U87" s="161"/>
      <c r="V87" s="5"/>
      <c r="W87" s="161"/>
      <c r="X87" s="5"/>
      <c r="Y87" s="161"/>
      <c r="Z87" s="5"/>
      <c r="AA87" s="52"/>
      <c r="AB87" s="162">
        <f t="shared" si="1"/>
        <v>0</v>
      </c>
    </row>
    <row r="88" spans="1:28" ht="12.75" customHeight="1">
      <c r="A88" s="71" t="s">
        <v>129</v>
      </c>
      <c r="B88" s="10"/>
      <c r="C88" s="11"/>
      <c r="D88" s="10"/>
      <c r="E88" s="11"/>
      <c r="F88" s="10"/>
      <c r="G88" s="11"/>
      <c r="H88" s="10"/>
      <c r="I88" s="11"/>
      <c r="J88" s="10"/>
      <c r="K88" s="11"/>
      <c r="L88" s="10"/>
      <c r="M88" s="11"/>
      <c r="N88" s="10"/>
      <c r="O88" s="11"/>
      <c r="P88" s="10"/>
      <c r="Q88" s="11"/>
      <c r="R88" s="10"/>
      <c r="S88" s="11"/>
      <c r="T88" s="10"/>
      <c r="U88" s="11"/>
      <c r="V88" s="10"/>
      <c r="W88" s="11"/>
      <c r="X88" s="10"/>
      <c r="Y88" s="11"/>
      <c r="Z88" s="10"/>
      <c r="AA88" s="6"/>
      <c r="AB88" s="155">
        <f t="shared" si="1"/>
        <v>0</v>
      </c>
    </row>
    <row r="89" spans="1:28" s="162" customFormat="1" ht="12.75" customHeight="1">
      <c r="A89" s="72" t="s">
        <v>19</v>
      </c>
      <c r="B89" s="5"/>
      <c r="C89" s="161"/>
      <c r="D89" s="5"/>
      <c r="E89" s="161"/>
      <c r="F89" s="5"/>
      <c r="G89" s="161"/>
      <c r="H89" s="5"/>
      <c r="I89" s="161"/>
      <c r="J89" s="5"/>
      <c r="K89" s="161"/>
      <c r="L89" s="5"/>
      <c r="M89" s="161"/>
      <c r="N89" s="5"/>
      <c r="O89" s="161"/>
      <c r="P89" s="5"/>
      <c r="Q89" s="161"/>
      <c r="R89" s="5"/>
      <c r="S89" s="161"/>
      <c r="T89" s="5"/>
      <c r="U89" s="161"/>
      <c r="V89" s="5"/>
      <c r="W89" s="161"/>
      <c r="X89" s="5"/>
      <c r="Y89" s="161"/>
      <c r="Z89" s="5">
        <v>1</v>
      </c>
      <c r="AA89" s="52"/>
      <c r="AB89" s="162">
        <f t="shared" si="1"/>
        <v>0.04</v>
      </c>
    </row>
    <row r="90" spans="1:28" ht="12.75" customHeight="1">
      <c r="A90" s="71" t="s">
        <v>91</v>
      </c>
      <c r="B90" s="10"/>
      <c r="C90" s="11"/>
      <c r="D90" s="10"/>
      <c r="E90" s="11"/>
      <c r="F90" s="10"/>
      <c r="G90" s="11"/>
      <c r="H90" s="10"/>
      <c r="I90" s="11"/>
      <c r="J90" s="10"/>
      <c r="K90" s="11"/>
      <c r="L90" s="10"/>
      <c r="M90" s="11"/>
      <c r="N90" s="10"/>
      <c r="O90" s="11"/>
      <c r="P90" s="10"/>
      <c r="Q90" s="11"/>
      <c r="R90" s="10"/>
      <c r="S90" s="11"/>
      <c r="T90" s="10"/>
      <c r="U90" s="11"/>
      <c r="V90" s="10"/>
      <c r="W90" s="11"/>
      <c r="X90" s="10"/>
      <c r="Y90" s="11"/>
      <c r="Z90" s="10"/>
      <c r="AA90" s="6"/>
      <c r="AB90" s="155">
        <f t="shared" si="1"/>
        <v>0</v>
      </c>
    </row>
    <row r="91" spans="1:28" ht="12.75" customHeight="1">
      <c r="A91" s="71" t="s">
        <v>220</v>
      </c>
      <c r="B91" s="10"/>
      <c r="C91" s="11"/>
      <c r="D91" s="10"/>
      <c r="E91" s="11"/>
      <c r="F91" s="10"/>
      <c r="G91" s="11"/>
      <c r="H91" s="10"/>
      <c r="I91" s="11"/>
      <c r="J91" s="10"/>
      <c r="K91" s="11"/>
      <c r="L91" s="10"/>
      <c r="M91" s="11"/>
      <c r="N91" s="10"/>
      <c r="O91" s="11"/>
      <c r="P91" s="10"/>
      <c r="Q91" s="11"/>
      <c r="R91" s="10"/>
      <c r="S91" s="11"/>
      <c r="T91" s="10"/>
      <c r="U91" s="11"/>
      <c r="V91" s="10"/>
      <c r="W91" s="11"/>
      <c r="X91" s="10"/>
      <c r="Y91" s="11"/>
      <c r="Z91" s="10"/>
      <c r="AA91" s="6"/>
      <c r="AB91" s="155">
        <f t="shared" si="1"/>
        <v>0</v>
      </c>
    </row>
    <row r="92" spans="1:28" s="162" customFormat="1" ht="12.75" customHeight="1">
      <c r="A92" s="72" t="s">
        <v>20</v>
      </c>
      <c r="B92" s="5"/>
      <c r="C92" s="161"/>
      <c r="D92" s="5"/>
      <c r="E92" s="161"/>
      <c r="F92" s="5"/>
      <c r="G92" s="161"/>
      <c r="H92" s="5"/>
      <c r="I92" s="161"/>
      <c r="J92" s="5"/>
      <c r="K92" s="161"/>
      <c r="L92" s="5"/>
      <c r="M92" s="161"/>
      <c r="N92" s="5"/>
      <c r="O92" s="161"/>
      <c r="P92" s="5"/>
      <c r="Q92" s="161"/>
      <c r="R92" s="5"/>
      <c r="S92" s="161"/>
      <c r="T92" s="5"/>
      <c r="U92" s="161"/>
      <c r="V92" s="5"/>
      <c r="W92" s="161"/>
      <c r="X92" s="5"/>
      <c r="Y92" s="161"/>
      <c r="Z92" s="5"/>
      <c r="AA92" s="52"/>
      <c r="AB92" s="162">
        <f t="shared" si="1"/>
        <v>0</v>
      </c>
    </row>
    <row r="93" spans="1:28" s="162" customFormat="1" ht="12.75" customHeight="1">
      <c r="A93" s="72" t="s">
        <v>21</v>
      </c>
      <c r="B93" s="5"/>
      <c r="C93" s="161"/>
      <c r="D93" s="5"/>
      <c r="E93" s="161"/>
      <c r="F93" s="5"/>
      <c r="G93" s="161"/>
      <c r="H93" s="5"/>
      <c r="I93" s="161"/>
      <c r="J93" s="5"/>
      <c r="K93" s="161"/>
      <c r="L93" s="5"/>
      <c r="M93" s="161"/>
      <c r="N93" s="5"/>
      <c r="O93" s="161"/>
      <c r="P93" s="5"/>
      <c r="Q93" s="161"/>
      <c r="R93" s="5"/>
      <c r="S93" s="161"/>
      <c r="T93" s="5"/>
      <c r="U93" s="161"/>
      <c r="V93" s="5"/>
      <c r="W93" s="161"/>
      <c r="X93" s="5"/>
      <c r="Y93" s="161"/>
      <c r="Z93" s="5"/>
      <c r="AA93" s="52"/>
      <c r="AB93" s="162">
        <f t="shared" si="1"/>
        <v>0</v>
      </c>
    </row>
    <row r="94" spans="1:28" s="162" customFormat="1" ht="12.75" customHeight="1">
      <c r="A94" s="72" t="s">
        <v>92</v>
      </c>
      <c r="B94" s="5"/>
      <c r="C94" s="161"/>
      <c r="D94" s="5"/>
      <c r="E94" s="161"/>
      <c r="F94" s="5"/>
      <c r="G94" s="161"/>
      <c r="H94" s="5"/>
      <c r="I94" s="161"/>
      <c r="J94" s="5"/>
      <c r="K94" s="161"/>
      <c r="L94" s="5"/>
      <c r="M94" s="161"/>
      <c r="N94" s="5"/>
      <c r="O94" s="161"/>
      <c r="P94" s="5"/>
      <c r="Q94" s="161"/>
      <c r="R94" s="5"/>
      <c r="S94" s="161"/>
      <c r="T94" s="5"/>
      <c r="U94" s="161"/>
      <c r="V94" s="5"/>
      <c r="W94" s="161"/>
      <c r="X94" s="5"/>
      <c r="Y94" s="161"/>
      <c r="Z94" s="5"/>
      <c r="AA94" s="52"/>
      <c r="AB94" s="162">
        <f t="shared" si="1"/>
        <v>0</v>
      </c>
    </row>
    <row r="95" spans="1:28" s="162" customFormat="1" ht="12.75" customHeight="1">
      <c r="A95" s="72" t="s">
        <v>368</v>
      </c>
      <c r="B95" s="5"/>
      <c r="C95" s="161"/>
      <c r="D95" s="5"/>
      <c r="E95" s="161"/>
      <c r="F95" s="5"/>
      <c r="G95" s="161"/>
      <c r="H95" s="5"/>
      <c r="I95" s="161"/>
      <c r="J95" s="5"/>
      <c r="K95" s="161"/>
      <c r="L95" s="5"/>
      <c r="M95" s="161"/>
      <c r="N95" s="5"/>
      <c r="O95" s="161"/>
      <c r="P95" s="5"/>
      <c r="Q95" s="161"/>
      <c r="R95" s="5"/>
      <c r="S95" s="161"/>
      <c r="T95" s="5"/>
      <c r="U95" s="161"/>
      <c r="V95" s="5"/>
      <c r="W95" s="161"/>
      <c r="X95" s="5"/>
      <c r="Y95" s="161"/>
      <c r="Z95" s="5"/>
      <c r="AA95" s="52"/>
      <c r="AB95" s="162">
        <f t="shared" si="1"/>
        <v>0</v>
      </c>
    </row>
    <row r="96" spans="1:28" ht="12.75" customHeight="1">
      <c r="A96" s="71" t="s">
        <v>87</v>
      </c>
      <c r="B96" s="10"/>
      <c r="C96" s="11"/>
      <c r="D96" s="10"/>
      <c r="E96" s="11"/>
      <c r="F96" s="10"/>
      <c r="G96" s="11"/>
      <c r="H96" s="10"/>
      <c r="I96" s="11"/>
      <c r="J96" s="10"/>
      <c r="K96" s="11"/>
      <c r="L96" s="10"/>
      <c r="M96" s="11"/>
      <c r="N96" s="10"/>
      <c r="O96" s="11"/>
      <c r="P96" s="10"/>
      <c r="Q96" s="11"/>
      <c r="R96" s="10"/>
      <c r="S96" s="11"/>
      <c r="T96" s="10"/>
      <c r="U96" s="11"/>
      <c r="V96" s="10"/>
      <c r="W96" s="11"/>
      <c r="X96" s="10"/>
      <c r="Y96" s="11"/>
      <c r="Z96" s="10"/>
      <c r="AA96" s="6"/>
      <c r="AB96" s="155">
        <f t="shared" si="1"/>
        <v>0</v>
      </c>
    </row>
    <row r="97" spans="1:28" s="162" customFormat="1" ht="12.75" customHeight="1">
      <c r="A97" s="72" t="s">
        <v>65</v>
      </c>
      <c r="B97" s="5"/>
      <c r="C97" s="161"/>
      <c r="D97" s="5"/>
      <c r="E97" s="161"/>
      <c r="F97" s="5"/>
      <c r="G97" s="161"/>
      <c r="H97" s="5"/>
      <c r="I97" s="161"/>
      <c r="J97" s="5"/>
      <c r="K97" s="161"/>
      <c r="L97" s="5"/>
      <c r="M97" s="161"/>
      <c r="N97" s="5"/>
      <c r="O97" s="161"/>
      <c r="P97" s="5"/>
      <c r="Q97" s="161"/>
      <c r="R97" s="5"/>
      <c r="S97" s="161"/>
      <c r="T97" s="5"/>
      <c r="U97" s="161"/>
      <c r="V97" s="5"/>
      <c r="W97" s="161"/>
      <c r="X97" s="5"/>
      <c r="Y97" s="161"/>
      <c r="Z97" s="5"/>
      <c r="AA97" s="52"/>
      <c r="AB97" s="162">
        <f t="shared" si="1"/>
        <v>0</v>
      </c>
    </row>
    <row r="98" spans="1:28" ht="12.75" customHeight="1">
      <c r="A98" s="71" t="s">
        <v>46</v>
      </c>
      <c r="B98" s="10"/>
      <c r="C98" s="11"/>
      <c r="D98" s="10"/>
      <c r="E98" s="11"/>
      <c r="F98" s="10"/>
      <c r="G98" s="11"/>
      <c r="H98" s="10">
        <v>1</v>
      </c>
      <c r="I98" s="11"/>
      <c r="J98" s="10"/>
      <c r="K98" s="11"/>
      <c r="L98" s="10"/>
      <c r="M98" s="11"/>
      <c r="N98" s="10"/>
      <c r="O98" s="11"/>
      <c r="P98" s="10"/>
      <c r="Q98" s="11"/>
      <c r="R98" s="10"/>
      <c r="S98" s="11"/>
      <c r="T98" s="10"/>
      <c r="U98" s="11"/>
      <c r="V98" s="10"/>
      <c r="W98" s="11"/>
      <c r="X98" s="10"/>
      <c r="Y98" s="11"/>
      <c r="Z98" s="10"/>
      <c r="AA98" s="6"/>
      <c r="AB98" s="155">
        <f t="shared" si="1"/>
        <v>0.04</v>
      </c>
    </row>
    <row r="99" spans="1:28" s="162" customFormat="1" ht="12.75" customHeight="1">
      <c r="A99" s="72" t="s">
        <v>47</v>
      </c>
      <c r="B99" s="5"/>
      <c r="C99" s="161"/>
      <c r="D99" s="5"/>
      <c r="E99" s="161"/>
      <c r="F99" s="5"/>
      <c r="G99" s="161"/>
      <c r="H99" s="5"/>
      <c r="I99" s="161"/>
      <c r="J99" s="5"/>
      <c r="K99" s="161"/>
      <c r="L99" s="5"/>
      <c r="M99" s="161"/>
      <c r="N99" s="5"/>
      <c r="O99" s="161"/>
      <c r="P99" s="5"/>
      <c r="Q99" s="161"/>
      <c r="R99" s="5"/>
      <c r="S99" s="161"/>
      <c r="T99" s="5"/>
      <c r="U99" s="161"/>
      <c r="V99" s="5"/>
      <c r="W99" s="161"/>
      <c r="X99" s="5"/>
      <c r="Y99" s="161"/>
      <c r="Z99" s="5"/>
      <c r="AA99" s="52"/>
      <c r="AB99" s="162">
        <f t="shared" si="1"/>
        <v>0</v>
      </c>
    </row>
    <row r="100" spans="1:28" s="162" customFormat="1" ht="12.75" customHeight="1">
      <c r="A100" s="72" t="s">
        <v>369</v>
      </c>
      <c r="B100" s="5"/>
      <c r="C100" s="161"/>
      <c r="D100" s="5"/>
      <c r="E100" s="161"/>
      <c r="F100" s="5"/>
      <c r="G100" s="161"/>
      <c r="H100" s="5"/>
      <c r="I100" s="161"/>
      <c r="J100" s="5"/>
      <c r="K100" s="161"/>
      <c r="L100" s="5"/>
      <c r="M100" s="161"/>
      <c r="N100" s="5"/>
      <c r="O100" s="161"/>
      <c r="P100" s="5"/>
      <c r="Q100" s="161"/>
      <c r="R100" s="5"/>
      <c r="S100" s="161"/>
      <c r="T100" s="5"/>
      <c r="U100" s="161"/>
      <c r="V100" s="5"/>
      <c r="W100" s="161"/>
      <c r="X100" s="5"/>
      <c r="Y100" s="161"/>
      <c r="Z100" s="5"/>
      <c r="AA100" s="52"/>
      <c r="AB100" s="162">
        <f t="shared" si="1"/>
        <v>0</v>
      </c>
    </row>
    <row r="101" spans="1:28" s="162" customFormat="1" ht="12.75" customHeight="1">
      <c r="A101" s="72" t="s">
        <v>66</v>
      </c>
      <c r="B101" s="5"/>
      <c r="C101" s="161"/>
      <c r="D101" s="5"/>
      <c r="E101" s="161"/>
      <c r="F101" s="5"/>
      <c r="G101" s="161"/>
      <c r="H101" s="5"/>
      <c r="I101" s="161"/>
      <c r="J101" s="5"/>
      <c r="K101" s="161"/>
      <c r="L101" s="5"/>
      <c r="M101" s="161"/>
      <c r="N101" s="5"/>
      <c r="O101" s="161"/>
      <c r="P101" s="5"/>
      <c r="Q101" s="161"/>
      <c r="R101" s="5"/>
      <c r="S101" s="161"/>
      <c r="T101" s="5"/>
      <c r="U101" s="161"/>
      <c r="V101" s="5"/>
      <c r="W101" s="161"/>
      <c r="X101" s="5"/>
      <c r="Y101" s="161"/>
      <c r="Z101" s="5"/>
      <c r="AA101" s="52"/>
      <c r="AB101" s="162">
        <f t="shared" si="1"/>
        <v>0</v>
      </c>
    </row>
    <row r="102" spans="1:28" ht="12.75" customHeight="1">
      <c r="A102" s="71" t="s">
        <v>53</v>
      </c>
      <c r="B102" s="10"/>
      <c r="C102" s="11"/>
      <c r="D102" s="10"/>
      <c r="E102" s="11"/>
      <c r="F102" s="10"/>
      <c r="G102" s="11"/>
      <c r="H102" s="10"/>
      <c r="I102" s="11"/>
      <c r="J102" s="10"/>
      <c r="K102" s="11"/>
      <c r="L102" s="10"/>
      <c r="M102" s="11"/>
      <c r="N102" s="10"/>
      <c r="O102" s="11"/>
      <c r="P102" s="10"/>
      <c r="Q102" s="11"/>
      <c r="R102" s="10"/>
      <c r="S102" s="11"/>
      <c r="T102" s="10"/>
      <c r="U102" s="11"/>
      <c r="V102" s="10"/>
      <c r="W102" s="11"/>
      <c r="X102" s="10"/>
      <c r="Y102" s="11"/>
      <c r="Z102" s="10"/>
      <c r="AA102" s="6"/>
      <c r="AB102" s="155">
        <f t="shared" si="1"/>
        <v>0</v>
      </c>
    </row>
    <row r="103" spans="1:28" ht="12.75" customHeight="1">
      <c r="A103" s="71" t="s">
        <v>54</v>
      </c>
      <c r="B103" s="10"/>
      <c r="C103" s="11"/>
      <c r="D103" s="10"/>
      <c r="E103" s="11"/>
      <c r="F103" s="10"/>
      <c r="G103" s="11"/>
      <c r="H103" s="10"/>
      <c r="I103" s="11"/>
      <c r="J103" s="10"/>
      <c r="K103" s="11"/>
      <c r="L103" s="10"/>
      <c r="M103" s="11"/>
      <c r="N103" s="10"/>
      <c r="O103" s="11"/>
      <c r="P103" s="10"/>
      <c r="Q103" s="11"/>
      <c r="R103" s="10"/>
      <c r="S103" s="11"/>
      <c r="T103" s="10"/>
      <c r="U103" s="11"/>
      <c r="V103" s="10"/>
      <c r="W103" s="11"/>
      <c r="X103" s="10"/>
      <c r="Y103" s="11"/>
      <c r="Z103" s="10"/>
      <c r="AA103" s="6"/>
      <c r="AB103" s="155">
        <f t="shared" si="1"/>
        <v>0</v>
      </c>
    </row>
    <row r="104" spans="1:28" ht="12.75" customHeight="1">
      <c r="A104" s="71" t="s">
        <v>251</v>
      </c>
      <c r="B104" s="10"/>
      <c r="C104" s="11"/>
      <c r="D104" s="10"/>
      <c r="E104" s="11"/>
      <c r="F104" s="10"/>
      <c r="G104" s="11">
        <v>4</v>
      </c>
      <c r="H104" s="10">
        <v>1</v>
      </c>
      <c r="I104" s="11"/>
      <c r="J104" s="10"/>
      <c r="K104" s="11"/>
      <c r="L104" s="10"/>
      <c r="M104" s="11"/>
      <c r="N104" s="10"/>
      <c r="O104" s="11"/>
      <c r="P104" s="10"/>
      <c r="Q104" s="11"/>
      <c r="R104" s="10"/>
      <c r="S104" s="11"/>
      <c r="T104" s="10"/>
      <c r="U104" s="11"/>
      <c r="V104" s="10"/>
      <c r="W104" s="11"/>
      <c r="X104" s="10"/>
      <c r="Y104" s="11"/>
      <c r="Z104" s="10"/>
      <c r="AA104" s="6"/>
      <c r="AB104" s="155">
        <f t="shared" si="1"/>
        <v>0.2</v>
      </c>
    </row>
    <row r="105" spans="1:28" ht="12.75" customHeight="1">
      <c r="A105" s="71" t="s">
        <v>370</v>
      </c>
      <c r="B105" s="10"/>
      <c r="C105" s="11"/>
      <c r="D105" s="10"/>
      <c r="E105" s="11"/>
      <c r="F105" s="10"/>
      <c r="G105" s="11"/>
      <c r="H105" s="10"/>
      <c r="I105" s="11"/>
      <c r="J105" s="10"/>
      <c r="K105" s="11"/>
      <c r="L105" s="10"/>
      <c r="M105" s="11"/>
      <c r="N105" s="10"/>
      <c r="O105" s="11"/>
      <c r="P105" s="10"/>
      <c r="Q105" s="11"/>
      <c r="R105" s="10"/>
      <c r="S105" s="11"/>
      <c r="T105" s="10"/>
      <c r="U105" s="11"/>
      <c r="V105" s="10"/>
      <c r="W105" s="11"/>
      <c r="X105" s="10"/>
      <c r="Y105" s="11"/>
      <c r="Z105" s="10"/>
      <c r="AA105" s="6"/>
      <c r="AB105" s="155">
        <f t="shared" si="1"/>
        <v>0</v>
      </c>
    </row>
    <row r="106" spans="1:28" s="162" customFormat="1" ht="12.75" customHeight="1">
      <c r="A106" s="72" t="s">
        <v>58</v>
      </c>
      <c r="B106" s="5"/>
      <c r="C106" s="161"/>
      <c r="D106" s="5"/>
      <c r="E106" s="161"/>
      <c r="F106" s="5"/>
      <c r="G106" s="161"/>
      <c r="H106" s="5"/>
      <c r="I106" s="161"/>
      <c r="J106" s="5"/>
      <c r="K106" s="161"/>
      <c r="L106" s="5"/>
      <c r="M106" s="161"/>
      <c r="N106" s="5"/>
      <c r="O106" s="161"/>
      <c r="P106" s="5"/>
      <c r="Q106" s="161"/>
      <c r="R106" s="5"/>
      <c r="S106" s="161"/>
      <c r="T106" s="5"/>
      <c r="U106" s="161"/>
      <c r="V106" s="5"/>
      <c r="W106" s="161"/>
      <c r="X106" s="5"/>
      <c r="Y106" s="161"/>
      <c r="Z106" s="5"/>
      <c r="AA106" s="52"/>
      <c r="AB106" s="162">
        <f t="shared" si="1"/>
        <v>0</v>
      </c>
    </row>
    <row r="107" spans="1:28" ht="12.75" customHeight="1">
      <c r="A107" s="71" t="s">
        <v>80</v>
      </c>
      <c r="B107" s="10"/>
      <c r="C107" s="11"/>
      <c r="D107" s="10"/>
      <c r="E107" s="11"/>
      <c r="F107" s="10"/>
      <c r="G107" s="11"/>
      <c r="H107" s="10"/>
      <c r="I107" s="11"/>
      <c r="J107" s="10"/>
      <c r="K107" s="11"/>
      <c r="L107" s="10"/>
      <c r="M107" s="11"/>
      <c r="N107" s="10"/>
      <c r="O107" s="11"/>
      <c r="P107" s="10"/>
      <c r="Q107" s="11"/>
      <c r="R107" s="10"/>
      <c r="S107" s="11"/>
      <c r="T107" s="10"/>
      <c r="U107" s="11"/>
      <c r="V107" s="10"/>
      <c r="W107" s="11"/>
      <c r="X107" s="10"/>
      <c r="Y107" s="11"/>
      <c r="Z107" s="10"/>
      <c r="AA107" s="6"/>
      <c r="AB107" s="155">
        <f t="shared" si="1"/>
        <v>0</v>
      </c>
    </row>
    <row r="108" spans="1:28" ht="12.75" customHeight="1">
      <c r="A108" s="71" t="s">
        <v>48</v>
      </c>
      <c r="B108" s="10"/>
      <c r="C108" s="11"/>
      <c r="D108" s="10"/>
      <c r="E108" s="11"/>
      <c r="F108" s="10"/>
      <c r="G108" s="11"/>
      <c r="H108" s="10"/>
      <c r="I108" s="11"/>
      <c r="J108" s="10"/>
      <c r="K108" s="11"/>
      <c r="L108" s="10"/>
      <c r="M108" s="11"/>
      <c r="N108" s="10"/>
      <c r="O108" s="11"/>
      <c r="P108" s="10"/>
      <c r="Q108" s="11"/>
      <c r="R108" s="10"/>
      <c r="S108" s="11"/>
      <c r="T108" s="10"/>
      <c r="U108" s="11"/>
      <c r="V108" s="10"/>
      <c r="W108" s="11"/>
      <c r="X108" s="10"/>
      <c r="Y108" s="11"/>
      <c r="Z108" s="10"/>
      <c r="AA108" s="6"/>
      <c r="AB108" s="155">
        <f t="shared" si="1"/>
        <v>0</v>
      </c>
    </row>
    <row r="109" spans="1:28" s="162" customFormat="1" ht="12.75" customHeight="1">
      <c r="A109" s="72" t="s">
        <v>22</v>
      </c>
      <c r="B109" s="5"/>
      <c r="C109" s="161"/>
      <c r="D109" s="5"/>
      <c r="E109" s="161"/>
      <c r="F109" s="5"/>
      <c r="G109" s="161"/>
      <c r="H109" s="5"/>
      <c r="I109" s="161"/>
      <c r="J109" s="5"/>
      <c r="K109" s="161"/>
      <c r="L109" s="5"/>
      <c r="M109" s="161"/>
      <c r="N109" s="5"/>
      <c r="O109" s="161"/>
      <c r="P109" s="5"/>
      <c r="Q109" s="161"/>
      <c r="R109" s="5"/>
      <c r="S109" s="161"/>
      <c r="T109" s="5"/>
      <c r="U109" s="161"/>
      <c r="V109" s="5"/>
      <c r="W109" s="161"/>
      <c r="X109" s="5"/>
      <c r="Y109" s="161"/>
      <c r="Z109" s="5"/>
      <c r="AA109" s="52"/>
      <c r="AB109" s="162">
        <f t="shared" si="1"/>
        <v>0</v>
      </c>
    </row>
    <row r="110" spans="1:28" ht="12.75" customHeight="1">
      <c r="A110" s="71"/>
      <c r="B110" s="10"/>
      <c r="C110" s="11"/>
      <c r="D110" s="10"/>
      <c r="E110" s="11"/>
      <c r="F110" s="10"/>
      <c r="G110" s="11"/>
      <c r="H110" s="10"/>
      <c r="I110" s="11"/>
      <c r="J110" s="10"/>
      <c r="K110" s="11"/>
      <c r="L110" s="10"/>
      <c r="M110" s="11"/>
      <c r="N110" s="10"/>
      <c r="O110" s="11"/>
      <c r="P110" s="10"/>
      <c r="Q110" s="11"/>
      <c r="R110" s="10"/>
      <c r="S110" s="11"/>
      <c r="T110" s="10"/>
      <c r="U110" s="11"/>
      <c r="V110" s="10"/>
      <c r="W110" s="11"/>
      <c r="X110" s="10"/>
      <c r="Y110" s="11"/>
      <c r="Z110" s="10"/>
      <c r="AA110" s="6"/>
      <c r="AB110" s="155">
        <f t="shared" si="1"/>
        <v>0</v>
      </c>
    </row>
    <row r="111" spans="1:28" ht="12.75" customHeight="1">
      <c r="A111" s="71"/>
      <c r="B111" s="10"/>
      <c r="C111" s="11"/>
      <c r="D111" s="10"/>
      <c r="E111" s="11"/>
      <c r="F111" s="10"/>
      <c r="G111" s="11"/>
      <c r="H111" s="10"/>
      <c r="I111" s="11"/>
      <c r="J111" s="10"/>
      <c r="K111" s="11"/>
      <c r="L111" s="10"/>
      <c r="M111" s="11"/>
      <c r="N111" s="10"/>
      <c r="O111" s="11"/>
      <c r="P111" s="10"/>
      <c r="Q111" s="11"/>
      <c r="R111" s="10"/>
      <c r="S111" s="11"/>
      <c r="T111" s="10"/>
      <c r="U111" s="11"/>
      <c r="V111" s="10"/>
      <c r="W111" s="11"/>
      <c r="X111" s="10"/>
      <c r="Y111" s="11"/>
      <c r="Z111" s="10"/>
      <c r="AA111" s="6"/>
      <c r="AB111" s="155">
        <f t="shared" si="1"/>
        <v>0</v>
      </c>
    </row>
    <row r="112" spans="1:28" ht="12.75" customHeight="1">
      <c r="A112" s="10" t="s">
        <v>252</v>
      </c>
      <c r="B112" s="10"/>
      <c r="C112" s="11"/>
      <c r="D112" s="10"/>
      <c r="E112" s="11"/>
      <c r="F112" s="10"/>
      <c r="G112" s="11"/>
      <c r="H112" s="10"/>
      <c r="I112" s="11"/>
      <c r="J112" s="10"/>
      <c r="K112" s="11"/>
      <c r="L112" s="10"/>
      <c r="M112" s="11"/>
      <c r="N112" s="10"/>
      <c r="O112" s="11"/>
      <c r="P112" s="10"/>
      <c r="Q112" s="11"/>
      <c r="R112" s="10"/>
      <c r="S112" s="11"/>
      <c r="T112" s="10"/>
      <c r="U112" s="11"/>
      <c r="V112" s="10"/>
      <c r="W112" s="11"/>
      <c r="X112" s="10"/>
      <c r="Y112" s="11"/>
      <c r="Z112" s="10"/>
      <c r="AA112" s="6"/>
      <c r="AB112" s="155">
        <f t="shared" si="1"/>
        <v>0</v>
      </c>
    </row>
    <row r="113" spans="1:30" ht="12.75" customHeight="1">
      <c r="A113" s="10" t="s">
        <v>90</v>
      </c>
      <c r="B113" s="10">
        <v>10</v>
      </c>
      <c r="C113" s="11">
        <v>35</v>
      </c>
      <c r="D113" s="10">
        <v>18</v>
      </c>
      <c r="E113" s="11"/>
      <c r="F113" s="10"/>
      <c r="G113" s="11"/>
      <c r="H113" s="10"/>
      <c r="I113" s="11">
        <v>10</v>
      </c>
      <c r="J113" s="10">
        <v>8</v>
      </c>
      <c r="K113" s="11"/>
      <c r="L113" s="10"/>
      <c r="M113" s="11"/>
      <c r="N113" s="10"/>
      <c r="O113" s="11"/>
      <c r="P113" s="10"/>
      <c r="Q113" s="11"/>
      <c r="R113" s="10">
        <v>3</v>
      </c>
      <c r="S113" s="11"/>
      <c r="T113" s="10">
        <v>3</v>
      </c>
      <c r="U113" s="11">
        <v>1</v>
      </c>
      <c r="V113" s="10">
        <v>2</v>
      </c>
      <c r="W113" s="11">
        <v>3</v>
      </c>
      <c r="X113" s="10"/>
      <c r="Y113" s="11"/>
      <c r="Z113" s="10">
        <v>20</v>
      </c>
      <c r="AA113" s="6"/>
      <c r="AB113" s="155">
        <f t="shared" si="1"/>
        <v>4.5199999999999996</v>
      </c>
    </row>
    <row r="114" spans="1:30" ht="12.75" customHeight="1">
      <c r="A114" s="10" t="s">
        <v>67</v>
      </c>
      <c r="B114" s="10"/>
      <c r="C114" s="11"/>
      <c r="D114" s="10"/>
      <c r="E114" s="11"/>
      <c r="F114" s="10"/>
      <c r="G114" s="11"/>
      <c r="H114" s="10"/>
      <c r="I114" s="11"/>
      <c r="J114" s="10"/>
      <c r="K114" s="11"/>
      <c r="L114" s="10"/>
      <c r="M114" s="11"/>
      <c r="N114" s="10"/>
      <c r="O114" s="11"/>
      <c r="P114" s="10"/>
      <c r="Q114" s="11"/>
      <c r="R114" s="10"/>
      <c r="S114" s="11"/>
      <c r="T114" s="10"/>
      <c r="U114" s="11"/>
      <c r="V114" s="10"/>
      <c r="W114" s="11"/>
      <c r="X114" s="10"/>
      <c r="Y114" s="11"/>
      <c r="Z114" s="10"/>
      <c r="AA114" s="6"/>
      <c r="AB114" s="155">
        <f t="shared" si="1"/>
        <v>0</v>
      </c>
    </row>
    <row r="115" spans="1:30" ht="12.75" customHeight="1">
      <c r="A115" s="10" t="s">
        <v>50</v>
      </c>
      <c r="B115" s="10"/>
      <c r="C115" s="11"/>
      <c r="D115" s="10"/>
      <c r="E115" s="11">
        <v>30</v>
      </c>
      <c r="F115" s="10"/>
      <c r="G115" s="11"/>
      <c r="H115" s="10"/>
      <c r="I115" s="11"/>
      <c r="J115" s="10"/>
      <c r="K115" s="11"/>
      <c r="L115" s="10"/>
      <c r="M115" s="11"/>
      <c r="N115" s="10"/>
      <c r="O115" s="11"/>
      <c r="P115" s="10"/>
      <c r="Q115" s="11"/>
      <c r="R115" s="10"/>
      <c r="S115" s="11"/>
      <c r="T115" s="10"/>
      <c r="U115" s="11"/>
      <c r="V115" s="10"/>
      <c r="W115" s="11"/>
      <c r="X115" s="10"/>
      <c r="Y115" s="11"/>
      <c r="Z115" s="10"/>
      <c r="AA115" s="6"/>
      <c r="AB115" s="155">
        <f t="shared" si="1"/>
        <v>1.2</v>
      </c>
    </row>
    <row r="116" spans="1:30" ht="12.75" customHeight="1">
      <c r="A116" s="10" t="s">
        <v>70</v>
      </c>
      <c r="B116" s="10">
        <v>80</v>
      </c>
      <c r="C116" s="11">
        <v>20</v>
      </c>
      <c r="D116" s="10">
        <v>35</v>
      </c>
      <c r="E116" s="11"/>
      <c r="F116" s="10">
        <v>32</v>
      </c>
      <c r="G116" s="11">
        <v>25</v>
      </c>
      <c r="H116" s="10">
        <v>80</v>
      </c>
      <c r="I116" s="11">
        <v>20</v>
      </c>
      <c r="J116" s="10">
        <v>25</v>
      </c>
      <c r="K116" s="11">
        <v>25</v>
      </c>
      <c r="L116" s="10">
        <v>25</v>
      </c>
      <c r="M116" s="11">
        <v>60</v>
      </c>
      <c r="N116" s="10">
        <v>90</v>
      </c>
      <c r="O116" s="11">
        <v>20</v>
      </c>
      <c r="P116" s="10">
        <v>80</v>
      </c>
      <c r="Q116" s="11">
        <v>30</v>
      </c>
      <c r="R116" s="10">
        <v>35</v>
      </c>
      <c r="S116" s="11">
        <v>25</v>
      </c>
      <c r="T116" s="10">
        <v>85</v>
      </c>
      <c r="U116" s="11">
        <v>20</v>
      </c>
      <c r="V116" s="10">
        <v>10</v>
      </c>
      <c r="W116" s="11">
        <v>2</v>
      </c>
      <c r="X116" s="10"/>
      <c r="Y116" s="11"/>
      <c r="Z116" s="10"/>
      <c r="AA116" s="6"/>
      <c r="AB116" s="155">
        <f t="shared" si="1"/>
        <v>32.96</v>
      </c>
      <c r="AD116" s="162"/>
    </row>
    <row r="117" spans="1:30" ht="12.75" customHeight="1">
      <c r="A117" s="10" t="s">
        <v>49</v>
      </c>
      <c r="B117" s="10"/>
      <c r="C117" s="11"/>
      <c r="D117" s="10"/>
      <c r="E117" s="11"/>
      <c r="F117" s="10"/>
      <c r="G117" s="11"/>
      <c r="H117" s="10"/>
      <c r="I117" s="11"/>
      <c r="J117" s="10"/>
      <c r="K117" s="11"/>
      <c r="L117" s="10"/>
      <c r="M117" s="11"/>
      <c r="N117" s="10"/>
      <c r="O117" s="11"/>
      <c r="P117" s="10"/>
      <c r="Q117" s="11"/>
      <c r="R117" s="10"/>
      <c r="S117" s="11"/>
      <c r="T117" s="10"/>
      <c r="U117" s="11"/>
      <c r="V117" s="10"/>
      <c r="W117" s="11"/>
      <c r="X117" s="10"/>
      <c r="Y117" s="11"/>
      <c r="Z117" s="10"/>
      <c r="AA117" s="6"/>
      <c r="AB117" s="155">
        <f t="shared" si="1"/>
        <v>0</v>
      </c>
    </row>
    <row r="118" spans="1:30" ht="12.75" customHeight="1">
      <c r="B118" s="10"/>
      <c r="C118" s="11"/>
      <c r="D118" s="10"/>
      <c r="E118" s="11"/>
      <c r="F118" s="10"/>
      <c r="G118" s="11"/>
      <c r="H118" s="10"/>
      <c r="I118" s="11"/>
      <c r="J118" s="10"/>
      <c r="K118" s="11"/>
      <c r="L118" s="10"/>
      <c r="M118" s="11"/>
      <c r="N118" s="10"/>
      <c r="O118" s="11"/>
      <c r="P118" s="10"/>
      <c r="Q118" s="11"/>
      <c r="R118" s="10"/>
      <c r="S118" s="11"/>
      <c r="T118" s="10"/>
      <c r="U118" s="11"/>
      <c r="V118" s="10"/>
      <c r="W118" s="11"/>
      <c r="X118" s="10"/>
      <c r="Y118" s="11"/>
      <c r="Z118" s="10"/>
      <c r="AA118" s="6"/>
      <c r="AB118" s="155">
        <f t="shared" si="1"/>
        <v>0</v>
      </c>
    </row>
    <row r="119" spans="1:30" ht="12.75" customHeight="1">
      <c r="A119" s="10"/>
      <c r="B119" s="10"/>
      <c r="C119" s="11"/>
      <c r="D119" s="10"/>
      <c r="E119" s="11"/>
      <c r="F119" s="10"/>
      <c r="G119" s="11"/>
      <c r="H119" s="10"/>
      <c r="I119" s="11"/>
      <c r="J119" s="10"/>
      <c r="K119" s="11"/>
      <c r="L119" s="10"/>
      <c r="M119" s="11"/>
      <c r="N119" s="10"/>
      <c r="O119" s="11"/>
      <c r="P119" s="10"/>
      <c r="Q119" s="11"/>
      <c r="R119" s="10"/>
      <c r="S119" s="11"/>
      <c r="T119" s="10"/>
      <c r="U119" s="11"/>
      <c r="V119" s="10"/>
      <c r="W119" s="11"/>
      <c r="X119" s="10"/>
      <c r="Y119" s="11"/>
      <c r="Z119" s="10"/>
      <c r="AA119" s="6"/>
      <c r="AB119" s="155">
        <f t="shared" si="1"/>
        <v>0</v>
      </c>
    </row>
    <row r="120" spans="1:30" ht="12.75" customHeight="1">
      <c r="A120" s="10"/>
      <c r="B120" s="10"/>
      <c r="C120" s="11"/>
      <c r="D120" s="10"/>
      <c r="E120" s="11"/>
      <c r="F120" s="10"/>
      <c r="G120" s="11"/>
      <c r="H120" s="10"/>
      <c r="I120" s="11"/>
      <c r="J120" s="10"/>
      <c r="K120" s="11"/>
      <c r="L120" s="10"/>
      <c r="M120" s="11"/>
      <c r="N120" s="10"/>
      <c r="O120" s="11"/>
      <c r="P120" s="10"/>
      <c r="Q120" s="11"/>
      <c r="R120" s="10"/>
      <c r="S120" s="11"/>
      <c r="T120" s="10"/>
      <c r="U120" s="11"/>
      <c r="V120" s="10"/>
      <c r="W120" s="11"/>
      <c r="X120" s="10"/>
      <c r="Y120" s="11"/>
      <c r="Z120" s="10"/>
      <c r="AA120" s="6"/>
      <c r="AB120" s="155">
        <f t="shared" si="1"/>
        <v>0</v>
      </c>
    </row>
    <row r="121" spans="1:30" ht="12.75" customHeight="1">
      <c r="A121" s="10"/>
      <c r="B121" s="10"/>
      <c r="C121" s="11"/>
      <c r="D121" s="10"/>
      <c r="E121" s="11"/>
      <c r="F121" s="10"/>
      <c r="G121" s="11"/>
      <c r="H121" s="10"/>
      <c r="I121" s="11"/>
      <c r="J121" s="10"/>
      <c r="K121" s="11"/>
      <c r="L121" s="10"/>
      <c r="M121" s="11"/>
      <c r="N121" s="10"/>
      <c r="O121" s="11"/>
      <c r="P121" s="10"/>
      <c r="Q121" s="11"/>
      <c r="R121" s="10"/>
      <c r="S121" s="11"/>
      <c r="T121" s="10"/>
      <c r="U121" s="11"/>
      <c r="V121" s="10"/>
      <c r="W121" s="11"/>
      <c r="X121" s="10"/>
      <c r="Y121" s="11"/>
      <c r="Z121" s="10"/>
      <c r="AA121" s="6"/>
      <c r="AB121" s="155">
        <f t="shared" si="1"/>
        <v>0</v>
      </c>
    </row>
    <row r="122" spans="1:30" ht="12.75" customHeight="1">
      <c r="A122" s="10"/>
      <c r="B122" s="10"/>
      <c r="C122" s="11"/>
      <c r="D122" s="10"/>
      <c r="E122" s="11"/>
      <c r="F122" s="10"/>
      <c r="G122" s="11"/>
      <c r="H122" s="10"/>
      <c r="I122" s="11"/>
      <c r="J122" s="10"/>
      <c r="K122" s="11"/>
      <c r="L122" s="10"/>
      <c r="M122" s="11"/>
      <c r="N122" s="10"/>
      <c r="O122" s="11"/>
      <c r="P122" s="10"/>
      <c r="Q122" s="11"/>
      <c r="R122" s="10"/>
      <c r="S122" s="11"/>
      <c r="T122" s="10"/>
      <c r="U122" s="11"/>
      <c r="V122" s="10"/>
      <c r="W122" s="11"/>
      <c r="X122" s="10"/>
      <c r="Y122" s="11"/>
      <c r="Z122" s="10"/>
      <c r="AA122" s="6"/>
      <c r="AB122" s="155">
        <f t="shared" si="1"/>
        <v>0</v>
      </c>
    </row>
    <row r="123" spans="1:30" ht="12.75" customHeight="1">
      <c r="A123" s="10"/>
      <c r="B123" s="10"/>
      <c r="C123" s="11"/>
      <c r="D123" s="10"/>
      <c r="E123" s="11"/>
      <c r="F123" s="10"/>
      <c r="G123" s="11"/>
      <c r="H123" s="10"/>
      <c r="I123" s="11"/>
      <c r="J123" s="10"/>
      <c r="K123" s="11"/>
      <c r="L123" s="10"/>
      <c r="M123" s="11"/>
      <c r="N123" s="10"/>
      <c r="O123" s="11"/>
      <c r="P123" s="10"/>
      <c r="Q123" s="11"/>
      <c r="R123" s="10"/>
      <c r="S123" s="11"/>
      <c r="T123" s="10"/>
      <c r="U123" s="11"/>
      <c r="V123" s="10"/>
      <c r="W123" s="11"/>
      <c r="X123" s="10"/>
      <c r="Y123" s="11"/>
      <c r="Z123" s="10"/>
      <c r="AA123" s="6"/>
      <c r="AB123" s="155">
        <f t="shared" si="1"/>
        <v>0</v>
      </c>
    </row>
    <row r="124" spans="1:30" ht="12.75" customHeight="1">
      <c r="A124" s="10"/>
      <c r="B124" s="10"/>
      <c r="C124" s="11"/>
      <c r="D124" s="10"/>
      <c r="E124" s="11"/>
      <c r="F124" s="10"/>
      <c r="G124" s="11"/>
      <c r="H124" s="10"/>
      <c r="I124" s="11"/>
      <c r="J124" s="10"/>
      <c r="K124" s="11"/>
      <c r="L124" s="10"/>
      <c r="M124" s="11"/>
      <c r="N124" s="10"/>
      <c r="O124" s="11"/>
      <c r="P124" s="10"/>
      <c r="Q124" s="11"/>
      <c r="R124" s="10"/>
      <c r="S124" s="11"/>
      <c r="T124" s="10"/>
      <c r="U124" s="11"/>
      <c r="V124" s="10"/>
      <c r="W124" s="11"/>
      <c r="X124" s="10"/>
      <c r="Y124" s="11"/>
      <c r="Z124" s="10"/>
      <c r="AA124" s="6"/>
      <c r="AB124" s="155">
        <f t="shared" si="1"/>
        <v>0</v>
      </c>
    </row>
    <row r="125" spans="1:30" ht="12.75" customHeight="1">
      <c r="A125" s="10"/>
      <c r="B125" s="18"/>
      <c r="C125" s="19"/>
      <c r="D125" s="19"/>
      <c r="E125" s="19"/>
      <c r="F125" s="20"/>
      <c r="G125" s="20"/>
      <c r="H125" s="20"/>
      <c r="I125" s="20"/>
      <c r="J125" s="20"/>
      <c r="K125" s="20"/>
      <c r="L125" s="19"/>
      <c r="M125" s="19"/>
      <c r="N125" s="19"/>
      <c r="O125" s="19"/>
      <c r="P125" s="19"/>
      <c r="Q125" s="19"/>
      <c r="R125" s="19"/>
      <c r="S125" s="19"/>
      <c r="T125" s="21"/>
      <c r="U125" s="19"/>
      <c r="V125" s="18"/>
      <c r="W125" s="20"/>
      <c r="X125" s="18"/>
      <c r="Y125" s="20"/>
      <c r="Z125" s="22"/>
      <c r="AA125" s="23"/>
      <c r="AB125" t="s">
        <v>242</v>
      </c>
      <c r="AC125" t="s">
        <v>139</v>
      </c>
    </row>
    <row r="126" spans="1:30" ht="12.75" customHeight="1">
      <c r="A126" t="s">
        <v>96</v>
      </c>
      <c r="B126">
        <f>SUM(B5:B109)</f>
        <v>36</v>
      </c>
      <c r="C126">
        <f t="shared" ref="C126:Z126" si="2">SUM(C5:C109)</f>
        <v>67</v>
      </c>
      <c r="D126">
        <f t="shared" si="2"/>
        <v>50</v>
      </c>
      <c r="E126">
        <f t="shared" si="2"/>
        <v>86</v>
      </c>
      <c r="F126">
        <f t="shared" si="2"/>
        <v>83</v>
      </c>
      <c r="G126">
        <f t="shared" si="2"/>
        <v>80</v>
      </c>
      <c r="H126">
        <f t="shared" si="2"/>
        <v>62</v>
      </c>
      <c r="I126">
        <f t="shared" si="2"/>
        <v>102</v>
      </c>
      <c r="J126">
        <f t="shared" si="2"/>
        <v>80</v>
      </c>
      <c r="K126">
        <f t="shared" si="2"/>
        <v>99</v>
      </c>
      <c r="L126">
        <f t="shared" si="2"/>
        <v>65</v>
      </c>
      <c r="M126">
        <f t="shared" si="2"/>
        <v>85</v>
      </c>
      <c r="N126">
        <f t="shared" si="2"/>
        <v>20</v>
      </c>
      <c r="O126">
        <f t="shared" si="2"/>
        <v>106</v>
      </c>
      <c r="P126">
        <f t="shared" si="2"/>
        <v>49</v>
      </c>
      <c r="Q126">
        <f t="shared" si="2"/>
        <v>82</v>
      </c>
      <c r="R126">
        <f t="shared" si="2"/>
        <v>74</v>
      </c>
      <c r="S126">
        <f t="shared" si="2"/>
        <v>98</v>
      </c>
      <c r="T126">
        <f t="shared" si="2"/>
        <v>26</v>
      </c>
      <c r="U126">
        <f t="shared" si="2"/>
        <v>80</v>
      </c>
      <c r="V126">
        <f t="shared" si="2"/>
        <v>99</v>
      </c>
      <c r="W126">
        <f t="shared" si="2"/>
        <v>36</v>
      </c>
      <c r="X126">
        <f t="shared" si="2"/>
        <v>100</v>
      </c>
      <c r="Y126">
        <f t="shared" si="2"/>
        <v>93</v>
      </c>
      <c r="Z126">
        <f t="shared" si="2"/>
        <v>70</v>
      </c>
      <c r="AB126">
        <f>AVERAGE(B126:Z126)</f>
        <v>73.12</v>
      </c>
      <c r="AC126">
        <f>STDEV(B126:Z126)/SQRT(COUNT(B126:Z126))</f>
        <v>4.9612901547883714</v>
      </c>
    </row>
    <row r="127" spans="1:30" ht="12.75" customHeight="1">
      <c r="A127" t="s">
        <v>97</v>
      </c>
      <c r="B127">
        <f>SUM(B5:B9,B11:B14,B16,B19,B28:B30,B32:B34,B37:B43,B45,B48:B49,B51:B52,B54:B56,B59:B63,B67:B72,B74,B77:B79,B82,B88,B90:B91,B96,B98,B102:B105,B107:B108)</f>
        <v>6</v>
      </c>
      <c r="C127">
        <f t="shared" ref="C127:Z127" si="3">SUM(C5:C9,C11:C14,C16,C19,C28:C30,C32:C34,C37:C43,C45,C48:C49,C51:C52,C54:C56,C59:C63,C67:C72,C74,C77:C79,C82,C88,C90:C91,C96,C98,C102:C105,C107:C108)</f>
        <v>60</v>
      </c>
      <c r="D127">
        <f t="shared" si="3"/>
        <v>25</v>
      </c>
      <c r="E127">
        <f t="shared" si="3"/>
        <v>15</v>
      </c>
      <c r="F127">
        <f t="shared" si="3"/>
        <v>43</v>
      </c>
      <c r="G127">
        <f t="shared" si="3"/>
        <v>62</v>
      </c>
      <c r="H127">
        <f t="shared" si="3"/>
        <v>50</v>
      </c>
      <c r="I127">
        <f t="shared" si="3"/>
        <v>47</v>
      </c>
      <c r="J127">
        <f t="shared" si="3"/>
        <v>50</v>
      </c>
      <c r="K127">
        <f t="shared" si="3"/>
        <v>87</v>
      </c>
      <c r="L127">
        <f t="shared" si="3"/>
        <v>65</v>
      </c>
      <c r="M127">
        <f t="shared" si="3"/>
        <v>54</v>
      </c>
      <c r="N127">
        <f t="shared" si="3"/>
        <v>20</v>
      </c>
      <c r="O127">
        <f t="shared" si="3"/>
        <v>106</v>
      </c>
      <c r="P127">
        <f t="shared" si="3"/>
        <v>49</v>
      </c>
      <c r="Q127">
        <f t="shared" si="3"/>
        <v>64</v>
      </c>
      <c r="R127">
        <f t="shared" si="3"/>
        <v>46</v>
      </c>
      <c r="S127">
        <f t="shared" si="3"/>
        <v>63</v>
      </c>
      <c r="T127">
        <f t="shared" si="3"/>
        <v>18</v>
      </c>
      <c r="U127">
        <f t="shared" si="3"/>
        <v>72</v>
      </c>
      <c r="V127">
        <f t="shared" si="3"/>
        <v>44</v>
      </c>
      <c r="W127">
        <f t="shared" si="3"/>
        <v>6</v>
      </c>
      <c r="X127">
        <f t="shared" si="3"/>
        <v>0</v>
      </c>
      <c r="Y127">
        <f t="shared" si="3"/>
        <v>18</v>
      </c>
      <c r="Z127">
        <f t="shared" si="3"/>
        <v>60</v>
      </c>
      <c r="AB127">
        <f>AVERAGE(B127:Z127)</f>
        <v>45.2</v>
      </c>
      <c r="AC127">
        <f>STDEV(B127:Z127)/SQRT(COUNT(B127:Z127))</f>
        <v>5.2668776329054774</v>
      </c>
    </row>
    <row r="128" spans="1:30" ht="12.75" customHeight="1">
      <c r="A128" t="s">
        <v>98</v>
      </c>
      <c r="B128">
        <f>SUM(B10,B15,B17:B18,B20:B27,B31,B35:B36,B44,B46:B47,B50,B53,B57:B58,B64,B73,B75:B76,B80,B81,B83:B87,B89,B92:B94,B95,B97,B99:B101,B106,B109)</f>
        <v>30</v>
      </c>
      <c r="C128">
        <f t="shared" ref="C128:Z128" si="4">SUM(C10,C15,C17:C18,C20:C27,C31,C35:C36,C44,C46:C47,C50,C53,C57:C58,C64,C73,C75:C76,C80,C81,C83:C87,C89,C92:C94,C95,C97,C99:C101,C106,C109)</f>
        <v>7</v>
      </c>
      <c r="D128">
        <f t="shared" si="4"/>
        <v>25</v>
      </c>
      <c r="E128">
        <f t="shared" si="4"/>
        <v>71</v>
      </c>
      <c r="F128">
        <f t="shared" si="4"/>
        <v>25</v>
      </c>
      <c r="G128">
        <f t="shared" si="4"/>
        <v>18</v>
      </c>
      <c r="H128">
        <f t="shared" si="4"/>
        <v>12</v>
      </c>
      <c r="I128">
        <f t="shared" si="4"/>
        <v>55</v>
      </c>
      <c r="J128">
        <f t="shared" si="4"/>
        <v>30</v>
      </c>
      <c r="K128">
        <f t="shared" si="4"/>
        <v>12</v>
      </c>
      <c r="L128">
        <f t="shared" si="4"/>
        <v>0</v>
      </c>
      <c r="M128">
        <f t="shared" si="4"/>
        <v>31</v>
      </c>
      <c r="N128">
        <f t="shared" si="4"/>
        <v>0</v>
      </c>
      <c r="O128">
        <f t="shared" si="4"/>
        <v>0</v>
      </c>
      <c r="P128">
        <f t="shared" si="4"/>
        <v>0</v>
      </c>
      <c r="Q128">
        <f t="shared" si="4"/>
        <v>18</v>
      </c>
      <c r="R128">
        <f t="shared" si="4"/>
        <v>28</v>
      </c>
      <c r="S128">
        <f t="shared" si="4"/>
        <v>35</v>
      </c>
      <c r="T128">
        <f t="shared" si="4"/>
        <v>8</v>
      </c>
      <c r="U128">
        <f t="shared" si="4"/>
        <v>8</v>
      </c>
      <c r="V128">
        <f t="shared" si="4"/>
        <v>55</v>
      </c>
      <c r="W128">
        <f t="shared" si="4"/>
        <v>30</v>
      </c>
      <c r="X128">
        <f t="shared" si="4"/>
        <v>85</v>
      </c>
      <c r="Y128">
        <f t="shared" si="4"/>
        <v>65</v>
      </c>
      <c r="Z128">
        <f t="shared" si="4"/>
        <v>10</v>
      </c>
      <c r="AB128">
        <f>AVERAGE(B128:Z128)</f>
        <v>26.32</v>
      </c>
      <c r="AC128">
        <f>STDEV(B128:Z128)/SQRT(COUNT(B128:Z128))</f>
        <v>4.7179515328865618</v>
      </c>
    </row>
    <row r="129" spans="1:29" ht="12.75" customHeight="1">
      <c r="A129" t="s">
        <v>99</v>
      </c>
      <c r="B129">
        <f>SUM(B112:B117)</f>
        <v>90</v>
      </c>
      <c r="C129">
        <f t="shared" ref="C129:Z129" si="5">SUM(C112:C117)</f>
        <v>55</v>
      </c>
      <c r="D129">
        <f t="shared" si="5"/>
        <v>53</v>
      </c>
      <c r="E129">
        <f t="shared" si="5"/>
        <v>30</v>
      </c>
      <c r="F129">
        <f t="shared" si="5"/>
        <v>32</v>
      </c>
      <c r="G129">
        <f t="shared" si="5"/>
        <v>25</v>
      </c>
      <c r="H129">
        <f t="shared" si="5"/>
        <v>80</v>
      </c>
      <c r="I129">
        <f t="shared" si="5"/>
        <v>30</v>
      </c>
      <c r="J129">
        <f t="shared" si="5"/>
        <v>33</v>
      </c>
      <c r="K129">
        <f t="shared" si="5"/>
        <v>25</v>
      </c>
      <c r="L129">
        <f t="shared" si="5"/>
        <v>25</v>
      </c>
      <c r="M129">
        <f t="shared" si="5"/>
        <v>60</v>
      </c>
      <c r="N129">
        <f t="shared" si="5"/>
        <v>90</v>
      </c>
      <c r="O129">
        <f t="shared" si="5"/>
        <v>20</v>
      </c>
      <c r="P129">
        <f t="shared" si="5"/>
        <v>80</v>
      </c>
      <c r="Q129">
        <f t="shared" si="5"/>
        <v>30</v>
      </c>
      <c r="R129">
        <f t="shared" si="5"/>
        <v>38</v>
      </c>
      <c r="S129">
        <f t="shared" si="5"/>
        <v>25</v>
      </c>
      <c r="T129">
        <f t="shared" si="5"/>
        <v>88</v>
      </c>
      <c r="U129">
        <f t="shared" si="5"/>
        <v>21</v>
      </c>
      <c r="V129">
        <f t="shared" si="5"/>
        <v>12</v>
      </c>
      <c r="W129">
        <f t="shared" si="5"/>
        <v>5</v>
      </c>
      <c r="X129">
        <f t="shared" si="5"/>
        <v>0</v>
      </c>
      <c r="Y129">
        <f t="shared" si="5"/>
        <v>0</v>
      </c>
      <c r="Z129">
        <f t="shared" si="5"/>
        <v>20</v>
      </c>
      <c r="AB129">
        <f>AVERAGE(B129:Z129)</f>
        <v>38.68</v>
      </c>
      <c r="AC129">
        <f>STDEV(B129:Z129)/SQRT(COUNT(B129:Z129))</f>
        <v>5.6186356588291675</v>
      </c>
    </row>
  </sheetData>
  <mergeCells count="2">
    <mergeCell ref="A1:AA1"/>
    <mergeCell ref="A2:AA2"/>
  </mergeCells>
  <pageMargins left="0.7" right="0.7" top="0.75" bottom="0.75" header="0.3" footer="0.3"/>
</worksheet>
</file>

<file path=xl/worksheets/sheet3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30"/>
  <sheetViews>
    <sheetView workbookViewId="0">
      <selection activeCell="AC130" sqref="AC130"/>
    </sheetView>
  </sheetViews>
  <sheetFormatPr baseColWidth="10" defaultColWidth="8.83203125" defaultRowHeight="13"/>
  <cols>
    <col min="1" max="1" width="35.33203125" bestFit="1" customWidth="1"/>
  </cols>
  <sheetData>
    <row r="1" spans="1:27" ht="18">
      <c r="A1" s="221" t="s">
        <v>88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spans="1:27" ht="12.75" customHeight="1">
      <c r="A2" s="222" t="s">
        <v>382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4"/>
    </row>
    <row r="3" spans="1:27" ht="12.75" customHeight="1">
      <c r="A3" s="5" t="s">
        <v>0</v>
      </c>
      <c r="B3" s="52">
        <v>0</v>
      </c>
      <c r="C3" s="70">
        <v>3</v>
      </c>
      <c r="D3" s="52">
        <v>6</v>
      </c>
      <c r="E3" s="70">
        <v>9</v>
      </c>
      <c r="F3" s="52">
        <v>12</v>
      </c>
      <c r="G3" s="70">
        <v>15</v>
      </c>
      <c r="H3" s="52">
        <v>18</v>
      </c>
      <c r="I3" s="70">
        <v>21</v>
      </c>
      <c r="J3" s="52">
        <v>24</v>
      </c>
      <c r="K3" s="70">
        <v>27</v>
      </c>
      <c r="L3" s="52">
        <v>30</v>
      </c>
      <c r="M3" s="70">
        <v>33</v>
      </c>
      <c r="N3" s="52">
        <v>36</v>
      </c>
      <c r="O3" s="70">
        <v>39</v>
      </c>
      <c r="P3" s="52">
        <v>42</v>
      </c>
      <c r="Q3" s="70">
        <v>45</v>
      </c>
      <c r="R3" s="52">
        <v>48</v>
      </c>
      <c r="S3" s="70">
        <v>51</v>
      </c>
      <c r="T3" s="52">
        <v>54</v>
      </c>
      <c r="U3" s="70">
        <v>57</v>
      </c>
      <c r="V3" s="52">
        <v>60</v>
      </c>
      <c r="W3" s="70">
        <v>63</v>
      </c>
      <c r="X3" s="52">
        <v>66</v>
      </c>
      <c r="Y3" s="70">
        <v>69</v>
      </c>
      <c r="Z3" s="52">
        <v>72</v>
      </c>
      <c r="AA3" s="52" t="s">
        <v>1</v>
      </c>
    </row>
    <row r="4" spans="1:27" ht="12.75" customHeight="1">
      <c r="A4" s="5" t="s">
        <v>2</v>
      </c>
      <c r="B4" s="6"/>
      <c r="C4" s="7"/>
      <c r="D4" s="6"/>
      <c r="E4" s="7"/>
      <c r="F4" s="6"/>
      <c r="G4" s="7"/>
      <c r="H4" s="6"/>
      <c r="I4" s="7"/>
      <c r="J4" s="6"/>
      <c r="K4" s="7"/>
      <c r="L4" s="6"/>
      <c r="M4" s="7"/>
      <c r="N4" s="6"/>
      <c r="O4" s="7"/>
      <c r="P4" s="6"/>
      <c r="Q4" s="7"/>
      <c r="R4" s="6"/>
      <c r="S4" s="7"/>
      <c r="T4" s="6"/>
      <c r="U4" s="7"/>
      <c r="V4" s="6"/>
      <c r="W4" s="7"/>
      <c r="X4" s="6"/>
      <c r="Y4" s="7"/>
      <c r="Z4" s="6"/>
      <c r="AA4" s="6"/>
    </row>
    <row r="5" spans="1:27" ht="12.75" customHeight="1">
      <c r="A5" s="30" t="s">
        <v>267</v>
      </c>
      <c r="B5" s="6"/>
      <c r="C5" s="7"/>
      <c r="D5" s="6"/>
      <c r="E5" s="7"/>
      <c r="F5" s="6"/>
      <c r="G5" s="7"/>
      <c r="H5" s="6"/>
      <c r="I5" s="7"/>
      <c r="J5" s="6"/>
      <c r="K5" s="7"/>
      <c r="L5" s="6"/>
      <c r="M5" s="7"/>
      <c r="N5" s="6"/>
      <c r="O5" s="7"/>
      <c r="P5" s="6"/>
      <c r="Q5" s="7"/>
      <c r="R5" s="6"/>
      <c r="S5" s="7"/>
      <c r="T5" s="6"/>
      <c r="U5" s="7"/>
      <c r="V5" s="6"/>
      <c r="W5" s="7"/>
      <c r="X5" s="6"/>
      <c r="Y5" s="7"/>
      <c r="Z5" s="6"/>
      <c r="AA5" s="6"/>
    </row>
    <row r="6" spans="1:27" ht="12.75" customHeight="1">
      <c r="A6" s="25" t="s">
        <v>275</v>
      </c>
      <c r="B6" s="10"/>
      <c r="C6" s="11"/>
      <c r="D6" s="10"/>
      <c r="E6" s="11"/>
      <c r="F6" s="10"/>
      <c r="G6" s="11"/>
      <c r="H6" s="10"/>
      <c r="I6" s="11"/>
      <c r="J6" s="10"/>
      <c r="K6" s="11"/>
      <c r="L6" s="10"/>
      <c r="M6" s="11"/>
      <c r="N6" s="10"/>
      <c r="O6" s="11"/>
      <c r="P6" s="10"/>
      <c r="Q6" s="11"/>
      <c r="R6" s="10"/>
      <c r="S6" s="11"/>
      <c r="T6" s="10"/>
      <c r="U6" s="11"/>
      <c r="V6" s="10"/>
      <c r="W6" s="11"/>
      <c r="X6" s="10"/>
      <c r="Y6" s="11"/>
      <c r="Z6" s="10"/>
      <c r="AA6" s="6"/>
    </row>
    <row r="7" spans="1:27" ht="12.75" customHeight="1">
      <c r="A7" s="25" t="s">
        <v>25</v>
      </c>
      <c r="B7" s="10"/>
      <c r="C7" s="11">
        <v>1</v>
      </c>
      <c r="D7" s="10"/>
      <c r="E7" s="11">
        <v>2</v>
      </c>
      <c r="F7" s="10">
        <v>2</v>
      </c>
      <c r="G7" s="11">
        <v>5</v>
      </c>
      <c r="H7" s="10"/>
      <c r="I7" s="11"/>
      <c r="J7" s="10"/>
      <c r="K7" s="11"/>
      <c r="L7" s="10"/>
      <c r="M7" s="11"/>
      <c r="N7" s="10">
        <v>7</v>
      </c>
      <c r="O7" s="11">
        <v>6</v>
      </c>
      <c r="P7" s="10"/>
      <c r="Q7" s="11"/>
      <c r="R7" s="10"/>
      <c r="S7" s="11"/>
      <c r="T7" s="10">
        <v>5</v>
      </c>
      <c r="U7" s="11">
        <v>5</v>
      </c>
      <c r="V7" s="10">
        <v>4</v>
      </c>
      <c r="W7" s="11"/>
      <c r="X7" s="10"/>
      <c r="Y7" s="11">
        <v>1</v>
      </c>
      <c r="Z7" s="10"/>
      <c r="AA7" s="6"/>
    </row>
    <row r="8" spans="1:27" ht="12.75" customHeight="1">
      <c r="A8" s="25" t="s">
        <v>3</v>
      </c>
      <c r="B8" s="10"/>
      <c r="C8" s="11"/>
      <c r="D8" s="10"/>
      <c r="E8" s="11"/>
      <c r="F8" s="10"/>
      <c r="G8" s="11"/>
      <c r="H8" s="10"/>
      <c r="I8" s="11"/>
      <c r="J8" s="10"/>
      <c r="K8" s="11"/>
      <c r="L8" s="10"/>
      <c r="M8" s="11"/>
      <c r="N8" s="10"/>
      <c r="O8" s="11"/>
      <c r="P8" s="10"/>
      <c r="Q8" s="11"/>
      <c r="R8" s="10"/>
      <c r="S8" s="11"/>
      <c r="T8" s="10"/>
      <c r="U8" s="11"/>
      <c r="V8" s="10"/>
      <c r="W8" s="11"/>
      <c r="X8" s="10"/>
      <c r="Y8" s="11"/>
      <c r="Z8" s="10"/>
      <c r="AA8" s="6"/>
    </row>
    <row r="9" spans="1:27" ht="12.75" customHeight="1">
      <c r="A9" s="25" t="s">
        <v>59</v>
      </c>
      <c r="B9" s="10">
        <v>15</v>
      </c>
      <c r="C9" s="11">
        <v>2</v>
      </c>
      <c r="D9" s="10"/>
      <c r="E9" s="11"/>
      <c r="F9" s="10"/>
      <c r="G9" s="11"/>
      <c r="H9" s="10"/>
      <c r="I9" s="11"/>
      <c r="J9" s="10"/>
      <c r="K9" s="11"/>
      <c r="L9" s="10"/>
      <c r="M9" s="11"/>
      <c r="N9" s="10"/>
      <c r="O9" s="11"/>
      <c r="P9" s="10"/>
      <c r="Q9" s="11"/>
      <c r="R9" s="10"/>
      <c r="S9" s="11"/>
      <c r="T9" s="10"/>
      <c r="U9" s="11"/>
      <c r="V9" s="10"/>
      <c r="W9" s="11"/>
      <c r="X9" s="10"/>
      <c r="Y9" s="11"/>
      <c r="Z9" s="10"/>
      <c r="AA9" s="6"/>
    </row>
    <row r="10" spans="1:27" ht="12.75" customHeight="1">
      <c r="A10" s="12" t="s">
        <v>4</v>
      </c>
      <c r="B10" s="10"/>
      <c r="C10" s="11"/>
      <c r="D10" s="10"/>
      <c r="E10" s="11"/>
      <c r="F10" s="10"/>
      <c r="G10" s="11"/>
      <c r="H10" s="10"/>
      <c r="I10" s="11"/>
      <c r="J10" s="10"/>
      <c r="K10" s="11"/>
      <c r="L10" s="10"/>
      <c r="M10" s="11"/>
      <c r="N10" s="10"/>
      <c r="O10" s="11"/>
      <c r="P10" s="10"/>
      <c r="Q10" s="11"/>
      <c r="R10" s="10"/>
      <c r="S10" s="11"/>
      <c r="T10" s="10"/>
      <c r="U10" s="11"/>
      <c r="V10" s="10"/>
      <c r="W10" s="11"/>
      <c r="X10" s="10"/>
      <c r="Y10" s="11"/>
      <c r="Z10" s="10"/>
      <c r="AA10" s="6"/>
    </row>
    <row r="11" spans="1:27" ht="12.75" customHeight="1">
      <c r="A11" s="25" t="s">
        <v>45</v>
      </c>
      <c r="B11" s="10"/>
      <c r="C11" s="11"/>
      <c r="D11" s="10"/>
      <c r="E11" s="11"/>
      <c r="F11" s="10"/>
      <c r="G11" s="11"/>
      <c r="H11" s="10"/>
      <c r="I11" s="11"/>
      <c r="J11" s="10"/>
      <c r="K11" s="11"/>
      <c r="L11" s="10"/>
      <c r="M11" s="11"/>
      <c r="N11" s="10"/>
      <c r="O11" s="11"/>
      <c r="P11" s="10"/>
      <c r="Q11" s="11"/>
      <c r="R11" s="10"/>
      <c r="S11" s="11"/>
      <c r="T11" s="10"/>
      <c r="U11" s="11"/>
      <c r="V11" s="10"/>
      <c r="W11" s="11"/>
      <c r="X11" s="10"/>
      <c r="Y11" s="11"/>
      <c r="Z11" s="10"/>
      <c r="AA11" s="6"/>
    </row>
    <row r="12" spans="1:27" ht="12.75" customHeight="1">
      <c r="A12" s="25" t="s">
        <v>86</v>
      </c>
      <c r="B12" s="10">
        <v>8</v>
      </c>
      <c r="C12" s="11"/>
      <c r="D12" s="10"/>
      <c r="E12" s="11"/>
      <c r="F12" s="10"/>
      <c r="G12" s="11"/>
      <c r="H12" s="10"/>
      <c r="I12" s="11"/>
      <c r="J12" s="10"/>
      <c r="K12" s="11"/>
      <c r="L12" s="10"/>
      <c r="M12" s="11"/>
      <c r="N12" s="10"/>
      <c r="O12" s="11"/>
      <c r="P12" s="10"/>
      <c r="Q12" s="11"/>
      <c r="R12" s="10"/>
      <c r="S12" s="11"/>
      <c r="T12" s="10"/>
      <c r="U12" s="11"/>
      <c r="V12" s="10"/>
      <c r="W12" s="11"/>
      <c r="X12" s="10"/>
      <c r="Y12" s="11"/>
      <c r="Z12" s="10"/>
      <c r="AA12" s="6"/>
    </row>
    <row r="13" spans="1:27" ht="12.75" customHeight="1">
      <c r="A13" s="25" t="s">
        <v>27</v>
      </c>
      <c r="B13" s="10"/>
      <c r="C13" s="11"/>
      <c r="D13" s="10"/>
      <c r="E13" s="11"/>
      <c r="F13" s="10"/>
      <c r="G13" s="11"/>
      <c r="H13" s="10"/>
      <c r="I13" s="11"/>
      <c r="J13" s="10"/>
      <c r="K13" s="11"/>
      <c r="L13" s="10"/>
      <c r="M13" s="11"/>
      <c r="N13" s="10"/>
      <c r="O13" s="11"/>
      <c r="P13" s="10"/>
      <c r="Q13" s="11"/>
      <c r="R13" s="10"/>
      <c r="S13" s="11"/>
      <c r="T13" s="10"/>
      <c r="U13" s="11"/>
      <c r="V13" s="10"/>
      <c r="W13" s="11"/>
      <c r="X13" s="10"/>
      <c r="Y13" s="11"/>
      <c r="Z13" s="10"/>
      <c r="AA13" s="6"/>
    </row>
    <row r="14" spans="1:27" ht="12.75" customHeight="1">
      <c r="A14" s="25" t="s">
        <v>26</v>
      </c>
      <c r="B14" s="10"/>
      <c r="C14" s="11"/>
      <c r="D14" s="10"/>
      <c r="E14" s="11"/>
      <c r="F14" s="10"/>
      <c r="G14" s="11"/>
      <c r="H14" s="10"/>
      <c r="I14" s="11"/>
      <c r="J14" s="10"/>
      <c r="K14" s="11"/>
      <c r="L14" s="10"/>
      <c r="M14" s="11"/>
      <c r="N14" s="10"/>
      <c r="O14" s="11"/>
      <c r="P14" s="10"/>
      <c r="Q14" s="11"/>
      <c r="R14" s="10"/>
      <c r="S14" s="11"/>
      <c r="T14" s="10"/>
      <c r="U14" s="11"/>
      <c r="V14" s="10"/>
      <c r="W14" s="11"/>
      <c r="X14" s="10"/>
      <c r="Y14" s="11"/>
      <c r="Z14" s="10"/>
      <c r="AA14" s="6"/>
    </row>
    <row r="15" spans="1:27" ht="12.75" customHeight="1">
      <c r="A15" s="25" t="s">
        <v>357</v>
      </c>
      <c r="B15" s="10"/>
      <c r="C15" s="11"/>
      <c r="D15" s="10"/>
      <c r="E15" s="11"/>
      <c r="F15" s="10"/>
      <c r="G15" s="11"/>
      <c r="H15" s="10"/>
      <c r="I15" s="11"/>
      <c r="J15" s="10"/>
      <c r="K15" s="11"/>
      <c r="L15" s="10"/>
      <c r="M15" s="11"/>
      <c r="N15" s="10"/>
      <c r="O15" s="11"/>
      <c r="P15" s="10"/>
      <c r="Q15" s="11"/>
      <c r="R15" s="10"/>
      <c r="S15" s="11"/>
      <c r="T15" s="10"/>
      <c r="U15" s="11"/>
      <c r="V15" s="10"/>
      <c r="W15" s="11"/>
      <c r="X15" s="10"/>
      <c r="Y15" s="11"/>
      <c r="Z15" s="10"/>
      <c r="AA15" s="6"/>
    </row>
    <row r="16" spans="1:27" ht="12.75" customHeight="1">
      <c r="A16" s="12" t="s">
        <v>51</v>
      </c>
      <c r="B16" s="10"/>
      <c r="C16" s="11"/>
      <c r="D16" s="10"/>
      <c r="E16" s="11"/>
      <c r="F16" s="10"/>
      <c r="G16" s="11"/>
      <c r="H16" s="10"/>
      <c r="I16" s="11"/>
      <c r="J16" s="10"/>
      <c r="K16" s="11"/>
      <c r="L16" s="10"/>
      <c r="M16" s="11"/>
      <c r="N16" s="10"/>
      <c r="O16" s="11"/>
      <c r="P16" s="10"/>
      <c r="Q16" s="11"/>
      <c r="R16" s="10"/>
      <c r="S16" s="11"/>
      <c r="T16" s="10"/>
      <c r="U16" s="11"/>
      <c r="V16" s="10"/>
      <c r="W16" s="11"/>
      <c r="X16" s="10"/>
      <c r="Y16" s="11"/>
      <c r="Z16" s="10"/>
      <c r="AA16" s="6"/>
    </row>
    <row r="17" spans="1:27" ht="12.75" customHeight="1">
      <c r="A17" s="25" t="s">
        <v>29</v>
      </c>
      <c r="B17" s="10"/>
      <c r="C17" s="11"/>
      <c r="D17" s="10"/>
      <c r="E17" s="11"/>
      <c r="F17" s="10"/>
      <c r="G17" s="11"/>
      <c r="H17" s="10"/>
      <c r="I17" s="11"/>
      <c r="J17" s="10"/>
      <c r="K17" s="11"/>
      <c r="L17" s="10"/>
      <c r="M17" s="11"/>
      <c r="N17" s="10"/>
      <c r="O17" s="11"/>
      <c r="P17" s="10"/>
      <c r="Q17" s="11"/>
      <c r="R17" s="10"/>
      <c r="S17" s="11"/>
      <c r="T17" s="10"/>
      <c r="U17" s="11"/>
      <c r="V17" s="10"/>
      <c r="W17" s="11"/>
      <c r="X17" s="10"/>
      <c r="Y17" s="11"/>
      <c r="Z17" s="10"/>
      <c r="AA17" s="6"/>
    </row>
    <row r="18" spans="1:27" ht="12.75" customHeight="1">
      <c r="A18" s="12" t="s">
        <v>77</v>
      </c>
      <c r="B18" s="10"/>
      <c r="C18" s="11"/>
      <c r="D18" s="10"/>
      <c r="E18" s="11"/>
      <c r="F18" s="10"/>
      <c r="G18" s="11"/>
      <c r="H18" s="10"/>
      <c r="I18" s="11"/>
      <c r="J18" s="10"/>
      <c r="K18" s="11"/>
      <c r="L18" s="10"/>
      <c r="M18" s="11"/>
      <c r="N18" s="10"/>
      <c r="O18" s="11"/>
      <c r="P18" s="10"/>
      <c r="Q18" s="11"/>
      <c r="R18" s="10"/>
      <c r="S18" s="11"/>
      <c r="T18" s="10"/>
      <c r="U18" s="11"/>
      <c r="V18" s="10"/>
      <c r="W18" s="11"/>
      <c r="X18" s="10"/>
      <c r="Y18" s="11"/>
      <c r="Z18" s="10"/>
      <c r="AA18" s="6"/>
    </row>
    <row r="19" spans="1:27" ht="12.75" customHeight="1">
      <c r="A19" s="12" t="s">
        <v>76</v>
      </c>
      <c r="B19" s="10"/>
      <c r="C19" s="11"/>
      <c r="D19" s="10"/>
      <c r="E19" s="11"/>
      <c r="F19" s="10"/>
      <c r="G19" s="11"/>
      <c r="H19" s="10"/>
      <c r="I19" s="11"/>
      <c r="J19" s="10"/>
      <c r="K19" s="11"/>
      <c r="L19" s="10"/>
      <c r="M19" s="11"/>
      <c r="N19" s="10"/>
      <c r="O19" s="11"/>
      <c r="P19" s="10"/>
      <c r="Q19" s="11"/>
      <c r="R19" s="10"/>
      <c r="S19" s="11"/>
      <c r="T19" s="10"/>
      <c r="U19" s="11"/>
      <c r="V19" s="10"/>
      <c r="W19" s="11"/>
      <c r="X19" s="10"/>
      <c r="Y19" s="11"/>
      <c r="Z19" s="10"/>
      <c r="AA19" s="6"/>
    </row>
    <row r="20" spans="1:27" ht="12.75" customHeight="1">
      <c r="A20" s="25" t="s">
        <v>5</v>
      </c>
      <c r="B20" s="10"/>
      <c r="C20" s="11"/>
      <c r="D20" s="10"/>
      <c r="E20" s="11"/>
      <c r="F20" s="10"/>
      <c r="G20" s="11"/>
      <c r="H20" s="10"/>
      <c r="I20" s="11"/>
      <c r="J20" s="10"/>
      <c r="K20" s="11"/>
      <c r="L20" s="10"/>
      <c r="M20" s="11"/>
      <c r="N20" s="10"/>
      <c r="O20" s="11"/>
      <c r="P20" s="10"/>
      <c r="Q20" s="11"/>
      <c r="R20" s="10"/>
      <c r="S20" s="11"/>
      <c r="T20" s="10"/>
      <c r="U20" s="11"/>
      <c r="V20" s="10"/>
      <c r="W20" s="11"/>
      <c r="X20" s="10"/>
      <c r="Y20" s="11"/>
      <c r="Z20" s="10"/>
      <c r="AA20" s="6"/>
    </row>
    <row r="21" spans="1:27" ht="12.75" customHeight="1">
      <c r="A21" s="12" t="s">
        <v>383</v>
      </c>
      <c r="B21" s="10"/>
      <c r="C21" s="11"/>
      <c r="D21" s="10">
        <v>40</v>
      </c>
      <c r="E21" s="11">
        <v>28</v>
      </c>
      <c r="F21" s="10">
        <v>75</v>
      </c>
      <c r="G21" s="11">
        <v>25</v>
      </c>
      <c r="H21" s="10">
        <v>6</v>
      </c>
      <c r="I21" s="11">
        <v>12</v>
      </c>
      <c r="J21" s="10"/>
      <c r="K21" s="11"/>
      <c r="L21" s="10"/>
      <c r="M21" s="11"/>
      <c r="N21" s="10"/>
      <c r="O21" s="11"/>
      <c r="P21" s="10"/>
      <c r="Q21" s="11"/>
      <c r="R21" s="10"/>
      <c r="S21" s="11"/>
      <c r="T21" s="10"/>
      <c r="U21" s="11"/>
      <c r="V21" s="10"/>
      <c r="W21" s="11"/>
      <c r="X21" s="10"/>
      <c r="Y21" s="11"/>
      <c r="Z21" s="10"/>
      <c r="AA21" s="6"/>
    </row>
    <row r="22" spans="1:27" ht="12.75" customHeight="1">
      <c r="A22" s="12" t="s">
        <v>79</v>
      </c>
      <c r="B22" s="10"/>
      <c r="C22" s="11"/>
      <c r="D22" s="10"/>
      <c r="E22" s="11"/>
      <c r="F22" s="10"/>
      <c r="G22" s="11"/>
      <c r="H22" s="10"/>
      <c r="I22" s="11"/>
      <c r="J22" s="10"/>
      <c r="K22" s="11"/>
      <c r="L22" s="10"/>
      <c r="M22" s="11"/>
      <c r="N22" s="10"/>
      <c r="O22" s="11"/>
      <c r="P22" s="10"/>
      <c r="Q22" s="11"/>
      <c r="R22" s="10"/>
      <c r="S22" s="11"/>
      <c r="T22" s="10"/>
      <c r="U22" s="11"/>
      <c r="V22" s="10"/>
      <c r="W22" s="11"/>
      <c r="X22" s="10"/>
      <c r="Y22" s="11"/>
      <c r="Z22" s="10"/>
      <c r="AA22" s="6"/>
    </row>
    <row r="23" spans="1:27" ht="12.75" customHeight="1">
      <c r="A23" s="12" t="s">
        <v>358</v>
      </c>
      <c r="B23" s="10"/>
      <c r="C23" s="11"/>
      <c r="D23" s="10"/>
      <c r="E23" s="11"/>
      <c r="F23" s="10"/>
      <c r="G23" s="11"/>
      <c r="H23" s="10"/>
      <c r="I23" s="11"/>
      <c r="J23" s="10"/>
      <c r="K23" s="11"/>
      <c r="L23" s="10"/>
      <c r="M23" s="11"/>
      <c r="N23" s="10"/>
      <c r="O23" s="11"/>
      <c r="P23" s="10"/>
      <c r="Q23" s="11"/>
      <c r="R23" s="10"/>
      <c r="S23" s="11"/>
      <c r="T23" s="10"/>
      <c r="U23" s="11"/>
      <c r="V23" s="10"/>
      <c r="W23" s="11"/>
      <c r="X23" s="10"/>
      <c r="Y23" s="11"/>
      <c r="Z23" s="10">
        <v>1</v>
      </c>
      <c r="AA23" s="6"/>
    </row>
    <row r="24" spans="1:27" ht="12.75" customHeight="1">
      <c r="A24" s="12" t="s">
        <v>359</v>
      </c>
      <c r="B24" s="10">
        <v>50</v>
      </c>
      <c r="C24" s="11">
        <v>100</v>
      </c>
      <c r="D24" s="10">
        <v>50</v>
      </c>
      <c r="E24" s="11">
        <v>72</v>
      </c>
      <c r="F24" s="10">
        <v>6</v>
      </c>
      <c r="G24" s="11">
        <v>80</v>
      </c>
      <c r="H24" s="10">
        <v>100</v>
      </c>
      <c r="I24" s="11">
        <v>80</v>
      </c>
      <c r="J24" s="10">
        <v>80</v>
      </c>
      <c r="K24" s="11">
        <v>100</v>
      </c>
      <c r="L24" s="10">
        <v>100</v>
      </c>
      <c r="M24" s="11">
        <v>100</v>
      </c>
      <c r="N24" s="10">
        <v>95</v>
      </c>
      <c r="O24" s="11">
        <v>100</v>
      </c>
      <c r="P24" s="10">
        <v>95</v>
      </c>
      <c r="Q24" s="11">
        <v>95</v>
      </c>
      <c r="R24" s="10">
        <v>100</v>
      </c>
      <c r="S24" s="11">
        <v>100</v>
      </c>
      <c r="T24" s="10">
        <v>100</v>
      </c>
      <c r="U24" s="11">
        <v>100</v>
      </c>
      <c r="V24" s="10">
        <v>100</v>
      </c>
      <c r="W24" s="11">
        <v>70</v>
      </c>
      <c r="X24" s="10">
        <v>100</v>
      </c>
      <c r="Y24" s="11">
        <v>30</v>
      </c>
      <c r="Z24" s="10"/>
      <c r="AA24" s="6"/>
    </row>
    <row r="25" spans="1:27" ht="12.75" customHeight="1">
      <c r="A25" s="12" t="s">
        <v>78</v>
      </c>
      <c r="B25" s="10"/>
      <c r="C25" s="11"/>
      <c r="D25" s="10"/>
      <c r="E25" s="11"/>
      <c r="F25" s="10"/>
      <c r="G25" s="11"/>
      <c r="H25" s="10"/>
      <c r="I25" s="11"/>
      <c r="J25" s="10"/>
      <c r="K25" s="11"/>
      <c r="L25" s="10"/>
      <c r="M25" s="11"/>
      <c r="N25" s="10"/>
      <c r="O25" s="11"/>
      <c r="P25" s="10"/>
      <c r="Q25" s="11"/>
      <c r="R25" s="10"/>
      <c r="S25" s="11"/>
      <c r="T25" s="10"/>
      <c r="U25" s="11"/>
      <c r="V25" s="10"/>
      <c r="W25" s="11"/>
      <c r="X25" s="10"/>
      <c r="Y25" s="11"/>
      <c r="Z25" s="10"/>
      <c r="AA25" s="6"/>
    </row>
    <row r="26" spans="1:27" ht="12.75" customHeight="1">
      <c r="A26" s="12" t="s">
        <v>6</v>
      </c>
      <c r="B26" s="10"/>
      <c r="C26" s="11"/>
      <c r="D26" s="10"/>
      <c r="E26" s="11"/>
      <c r="F26" s="10"/>
      <c r="G26" s="11"/>
      <c r="H26" s="10"/>
      <c r="I26" s="11"/>
      <c r="J26" s="10"/>
      <c r="K26" s="11"/>
      <c r="L26" s="10"/>
      <c r="M26" s="11"/>
      <c r="N26" s="10"/>
      <c r="O26" s="11"/>
      <c r="P26" s="10"/>
      <c r="Q26" s="11"/>
      <c r="R26" s="10"/>
      <c r="S26" s="11"/>
      <c r="T26" s="10"/>
      <c r="U26" s="11"/>
      <c r="V26" s="10"/>
      <c r="W26" s="11"/>
      <c r="X26" s="10"/>
      <c r="Y26" s="11"/>
      <c r="Z26" s="10"/>
      <c r="AA26" s="6"/>
    </row>
    <row r="27" spans="1:27" ht="12.75" customHeight="1">
      <c r="A27" s="12" t="s">
        <v>7</v>
      </c>
      <c r="B27" s="10"/>
      <c r="C27" s="11"/>
      <c r="D27" s="10"/>
      <c r="E27" s="11"/>
      <c r="F27" s="10"/>
      <c r="G27" s="11"/>
      <c r="H27" s="10"/>
      <c r="I27" s="11"/>
      <c r="J27" s="10"/>
      <c r="K27" s="11"/>
      <c r="L27" s="10"/>
      <c r="M27" s="11"/>
      <c r="N27" s="10"/>
      <c r="O27" s="11"/>
      <c r="P27" s="10"/>
      <c r="Q27" s="11"/>
      <c r="R27" s="10"/>
      <c r="S27" s="11"/>
      <c r="T27" s="10"/>
      <c r="U27" s="11"/>
      <c r="V27" s="10"/>
      <c r="W27" s="11"/>
      <c r="X27" s="10"/>
      <c r="Y27" s="11"/>
      <c r="Z27" s="10"/>
      <c r="AA27" s="6"/>
    </row>
    <row r="28" spans="1:27" ht="12.75" customHeight="1">
      <c r="A28" s="12" t="s">
        <v>28</v>
      </c>
      <c r="B28" s="10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  <c r="P28" s="10"/>
      <c r="Q28" s="11"/>
      <c r="R28" s="10"/>
      <c r="S28" s="11"/>
      <c r="T28" s="10"/>
      <c r="U28" s="11"/>
      <c r="V28" s="10"/>
      <c r="W28" s="11"/>
      <c r="X28" s="10"/>
      <c r="Y28" s="11"/>
      <c r="Z28" s="10"/>
      <c r="AA28" s="6"/>
    </row>
    <row r="29" spans="1:27" ht="12.75" customHeight="1">
      <c r="A29" s="25" t="s">
        <v>360</v>
      </c>
      <c r="B29" s="10"/>
      <c r="C29" s="11"/>
      <c r="D29" s="10"/>
      <c r="E29" s="11"/>
      <c r="F29" s="10"/>
      <c r="G29" s="11"/>
      <c r="H29" s="10"/>
      <c r="I29" s="11"/>
      <c r="J29" s="10"/>
      <c r="K29" s="11"/>
      <c r="L29" s="10"/>
      <c r="M29" s="11"/>
      <c r="N29" s="10"/>
      <c r="O29" s="11"/>
      <c r="P29" s="10"/>
      <c r="Q29" s="11">
        <v>1</v>
      </c>
      <c r="R29" s="10"/>
      <c r="S29" s="11"/>
      <c r="T29" s="10"/>
      <c r="U29" s="11"/>
      <c r="V29" s="10">
        <v>10</v>
      </c>
      <c r="W29" s="11">
        <v>1</v>
      </c>
      <c r="X29" s="10">
        <v>8</v>
      </c>
      <c r="Y29" s="11"/>
      <c r="Z29" s="10"/>
      <c r="AA29" s="6"/>
    </row>
    <row r="30" spans="1:27" ht="12.75" customHeight="1">
      <c r="A30" s="25" t="s">
        <v>8</v>
      </c>
      <c r="B30" s="10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  <c r="P30" s="10"/>
      <c r="Q30" s="11"/>
      <c r="R30" s="10"/>
      <c r="S30" s="11"/>
      <c r="T30" s="10"/>
      <c r="U30" s="11"/>
      <c r="V30" s="10"/>
      <c r="W30" s="11"/>
      <c r="X30" s="10"/>
      <c r="Y30" s="11"/>
      <c r="Z30" s="10"/>
      <c r="AA30" s="6"/>
    </row>
    <row r="31" spans="1:27" ht="12.75" customHeight="1">
      <c r="A31" s="25" t="s">
        <v>376</v>
      </c>
      <c r="B31" s="10"/>
      <c r="C31" s="11"/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O31" s="11"/>
      <c r="P31" s="10"/>
      <c r="Q31" s="11"/>
      <c r="R31" s="10"/>
      <c r="S31" s="11"/>
      <c r="T31" s="10"/>
      <c r="U31" s="11"/>
      <c r="V31" s="10"/>
      <c r="W31" s="11"/>
      <c r="X31" s="10"/>
      <c r="Y31" s="11">
        <v>86</v>
      </c>
      <c r="Z31" s="10">
        <v>100</v>
      </c>
      <c r="AA31" s="6"/>
    </row>
    <row r="32" spans="1:27" ht="12.75" customHeight="1">
      <c r="A32" s="12" t="s">
        <v>23</v>
      </c>
      <c r="B32" s="10"/>
      <c r="C32" s="11"/>
      <c r="D32" s="10"/>
      <c r="E32" s="11"/>
      <c r="F32" s="10"/>
      <c r="G32" s="11"/>
      <c r="H32" s="10"/>
      <c r="I32" s="11"/>
      <c r="J32" s="10"/>
      <c r="K32" s="11"/>
      <c r="L32" s="10"/>
      <c r="M32" s="11"/>
      <c r="N32" s="10"/>
      <c r="O32" s="11"/>
      <c r="P32" s="10"/>
      <c r="Q32" s="11"/>
      <c r="R32" s="10"/>
      <c r="S32" s="11"/>
      <c r="T32" s="10"/>
      <c r="U32" s="11"/>
      <c r="V32" s="10"/>
      <c r="W32" s="11"/>
      <c r="X32" s="10"/>
      <c r="Y32" s="11"/>
      <c r="Z32" s="10"/>
      <c r="AA32" s="6"/>
    </row>
    <row r="33" spans="1:27" ht="12.75" customHeight="1">
      <c r="A33" s="25" t="s">
        <v>71</v>
      </c>
      <c r="B33" s="10"/>
      <c r="C33" s="11"/>
      <c r="D33" s="10"/>
      <c r="E33" s="11"/>
      <c r="F33" s="10"/>
      <c r="G33" s="11"/>
      <c r="H33" s="10"/>
      <c r="I33" s="11"/>
      <c r="J33" s="10"/>
      <c r="K33" s="11"/>
      <c r="L33" s="10"/>
      <c r="M33" s="11"/>
      <c r="N33" s="10"/>
      <c r="O33" s="11"/>
      <c r="P33" s="10"/>
      <c r="Q33" s="11"/>
      <c r="R33" s="10"/>
      <c r="S33" s="11"/>
      <c r="T33" s="10"/>
      <c r="U33" s="11"/>
      <c r="V33" s="10"/>
      <c r="W33" s="11"/>
      <c r="X33" s="10"/>
      <c r="Y33" s="11"/>
      <c r="Z33" s="10"/>
      <c r="AA33" s="6"/>
    </row>
    <row r="34" spans="1:27" ht="12.75" customHeight="1">
      <c r="A34" s="25" t="s">
        <v>83</v>
      </c>
      <c r="B34" s="10"/>
      <c r="C34" s="11"/>
      <c r="D34" s="10"/>
      <c r="E34" s="11"/>
      <c r="F34" s="10"/>
      <c r="G34" s="11"/>
      <c r="H34" s="10"/>
      <c r="I34" s="11"/>
      <c r="J34" s="10"/>
      <c r="K34" s="11"/>
      <c r="L34" s="10"/>
      <c r="M34" s="11"/>
      <c r="N34" s="10"/>
      <c r="O34" s="11"/>
      <c r="P34" s="10"/>
      <c r="Q34" s="11"/>
      <c r="R34" s="10"/>
      <c r="S34" s="11"/>
      <c r="T34" s="10"/>
      <c r="U34" s="11"/>
      <c r="V34" s="10"/>
      <c r="W34" s="11"/>
      <c r="X34" s="10"/>
      <c r="Y34" s="11"/>
      <c r="Z34" s="10"/>
      <c r="AA34" s="6"/>
    </row>
    <row r="35" spans="1:27" ht="12.75" customHeight="1">
      <c r="A35" s="25" t="s">
        <v>384</v>
      </c>
      <c r="B35" s="10"/>
      <c r="C35" s="11"/>
      <c r="D35" s="10"/>
      <c r="E35" s="11"/>
      <c r="F35" s="10">
        <v>25</v>
      </c>
      <c r="G35" s="11"/>
      <c r="H35" s="10"/>
      <c r="I35" s="11"/>
      <c r="J35" s="10"/>
      <c r="K35" s="11"/>
      <c r="L35" s="10"/>
      <c r="M35" s="11"/>
      <c r="N35" s="10"/>
      <c r="O35" s="11"/>
      <c r="P35" s="10"/>
      <c r="Q35" s="11"/>
      <c r="R35" s="10"/>
      <c r="S35" s="11"/>
      <c r="T35" s="10"/>
      <c r="U35" s="11"/>
      <c r="V35" s="10"/>
      <c r="W35" s="11"/>
      <c r="X35" s="10"/>
      <c r="Y35" s="11"/>
      <c r="Z35" s="10"/>
      <c r="AA35" s="6"/>
    </row>
    <row r="36" spans="1:27" ht="12.75" customHeight="1">
      <c r="A36" s="12" t="s">
        <v>33</v>
      </c>
      <c r="B36" s="10"/>
      <c r="C36" s="11"/>
      <c r="D36" s="10"/>
      <c r="E36" s="11"/>
      <c r="F36" s="10"/>
      <c r="G36" s="11"/>
      <c r="H36" s="10"/>
      <c r="I36" s="11"/>
      <c r="J36" s="10"/>
      <c r="K36" s="11"/>
      <c r="L36" s="10"/>
      <c r="M36" s="11"/>
      <c r="N36" s="10"/>
      <c r="O36" s="11"/>
      <c r="P36" s="10"/>
      <c r="Q36" s="11"/>
      <c r="R36" s="10"/>
      <c r="S36" s="11"/>
      <c r="T36" s="10"/>
      <c r="U36" s="11"/>
      <c r="V36" s="10"/>
      <c r="W36" s="11"/>
      <c r="X36" s="10"/>
      <c r="Y36" s="11"/>
      <c r="Z36" s="10"/>
      <c r="AA36" s="6"/>
    </row>
    <row r="37" spans="1:27" ht="12.75" customHeight="1">
      <c r="A37" s="12" t="s">
        <v>84</v>
      </c>
      <c r="B37" s="10"/>
      <c r="C37" s="11"/>
      <c r="D37" s="10"/>
      <c r="E37" s="11"/>
      <c r="F37" s="10"/>
      <c r="G37" s="11"/>
      <c r="H37" s="10"/>
      <c r="I37" s="11"/>
      <c r="J37" s="10"/>
      <c r="K37" s="11"/>
      <c r="L37" s="10"/>
      <c r="M37" s="11"/>
      <c r="N37" s="10"/>
      <c r="O37" s="11"/>
      <c r="P37" s="10"/>
      <c r="Q37" s="11"/>
      <c r="R37" s="10"/>
      <c r="S37" s="11"/>
      <c r="T37" s="10"/>
      <c r="U37" s="11"/>
      <c r="V37" s="10"/>
      <c r="W37" s="11"/>
      <c r="X37" s="10"/>
      <c r="Y37" s="11"/>
      <c r="Z37" s="10"/>
      <c r="AA37" s="6"/>
    </row>
    <row r="38" spans="1:27" ht="12.75" customHeight="1">
      <c r="A38" s="25" t="s">
        <v>93</v>
      </c>
      <c r="B38" s="10"/>
      <c r="C38" s="11"/>
      <c r="D38" s="10"/>
      <c r="E38" s="11"/>
      <c r="F38" s="10"/>
      <c r="G38" s="11"/>
      <c r="H38" s="10"/>
      <c r="I38" s="11"/>
      <c r="J38" s="10"/>
      <c r="K38" s="11"/>
      <c r="L38" s="10"/>
      <c r="M38" s="11"/>
      <c r="N38" s="10"/>
      <c r="O38" s="11"/>
      <c r="P38" s="10"/>
      <c r="Q38" s="11"/>
      <c r="R38" s="10"/>
      <c r="S38" s="11"/>
      <c r="T38" s="10"/>
      <c r="U38" s="11"/>
      <c r="V38" s="10"/>
      <c r="W38" s="11"/>
      <c r="X38" s="10"/>
      <c r="Y38" s="11"/>
      <c r="Z38" s="10"/>
      <c r="AA38" s="6"/>
    </row>
    <row r="39" spans="1:27" ht="12.75" customHeight="1">
      <c r="A39" s="71" t="s">
        <v>9</v>
      </c>
      <c r="B39" s="10">
        <v>7</v>
      </c>
      <c r="C39" s="11"/>
      <c r="D39" s="10"/>
      <c r="E39" s="11"/>
      <c r="F39" s="10"/>
      <c r="G39" s="11"/>
      <c r="H39" s="10"/>
      <c r="I39" s="11"/>
      <c r="J39" s="10"/>
      <c r="K39" s="11"/>
      <c r="L39" s="10"/>
      <c r="M39" s="11">
        <v>15</v>
      </c>
      <c r="N39" s="10"/>
      <c r="O39" s="11"/>
      <c r="P39" s="10"/>
      <c r="Q39" s="11"/>
      <c r="R39" s="10"/>
      <c r="S39" s="11"/>
      <c r="T39" s="10"/>
      <c r="U39" s="11"/>
      <c r="V39" s="10">
        <v>16</v>
      </c>
      <c r="W39" s="11"/>
      <c r="X39" s="10"/>
      <c r="Y39" s="11">
        <v>3</v>
      </c>
      <c r="Z39" s="10"/>
      <c r="AA39" s="6"/>
    </row>
    <row r="40" spans="1:27" ht="12.75" customHeight="1">
      <c r="A40" s="71" t="s">
        <v>75</v>
      </c>
      <c r="B40" s="10"/>
      <c r="C40" s="11"/>
      <c r="D40" s="10"/>
      <c r="E40" s="11"/>
      <c r="F40" s="10"/>
      <c r="G40" s="11"/>
      <c r="H40" s="10"/>
      <c r="I40" s="11"/>
      <c r="J40" s="10"/>
      <c r="K40" s="11"/>
      <c r="L40" s="10"/>
      <c r="M40" s="11"/>
      <c r="N40" s="10"/>
      <c r="O40" s="11"/>
      <c r="P40" s="10"/>
      <c r="Q40" s="11"/>
      <c r="R40" s="10"/>
      <c r="S40" s="11"/>
      <c r="T40" s="10"/>
      <c r="U40" s="11"/>
      <c r="V40" s="10"/>
      <c r="W40" s="11"/>
      <c r="X40" s="10"/>
      <c r="Y40" s="11"/>
      <c r="Z40" s="10"/>
      <c r="AA40" s="6"/>
    </row>
    <row r="41" spans="1:27" ht="12.75" customHeight="1">
      <c r="A41" s="71" t="s">
        <v>31</v>
      </c>
      <c r="B41" s="10"/>
      <c r="C41" s="11"/>
      <c r="D41" s="10"/>
      <c r="E41" s="11"/>
      <c r="F41" s="10"/>
      <c r="G41" s="11"/>
      <c r="H41" s="10"/>
      <c r="I41" s="11"/>
      <c r="J41" s="10"/>
      <c r="K41" s="11"/>
      <c r="L41" s="10"/>
      <c r="M41" s="11"/>
      <c r="N41" s="10"/>
      <c r="O41" s="11"/>
      <c r="P41" s="10"/>
      <c r="Q41" s="11"/>
      <c r="R41" s="10"/>
      <c r="S41" s="11"/>
      <c r="T41" s="10"/>
      <c r="U41" s="11"/>
      <c r="V41" s="10"/>
      <c r="W41" s="11"/>
      <c r="X41" s="10"/>
      <c r="Y41" s="11"/>
      <c r="Z41" s="10"/>
      <c r="AA41" s="6"/>
    </row>
    <row r="42" spans="1:27" ht="12.75" customHeight="1">
      <c r="A42" s="25" t="s">
        <v>362</v>
      </c>
      <c r="B42" s="10"/>
      <c r="C42" s="11"/>
      <c r="D42" s="10"/>
      <c r="E42" s="11"/>
      <c r="F42" s="10"/>
      <c r="G42" s="11"/>
      <c r="H42" s="10"/>
      <c r="I42" s="11"/>
      <c r="J42" s="10"/>
      <c r="K42" s="11"/>
      <c r="L42" s="10"/>
      <c r="M42" s="11"/>
      <c r="N42" s="10"/>
      <c r="O42" s="11"/>
      <c r="P42" s="10"/>
      <c r="Q42" s="11"/>
      <c r="R42" s="10"/>
      <c r="S42" s="11"/>
      <c r="T42" s="10"/>
      <c r="U42" s="11"/>
      <c r="V42" s="10"/>
      <c r="W42" s="11"/>
      <c r="X42" s="10"/>
      <c r="Y42" s="11"/>
      <c r="Z42" s="10"/>
      <c r="AA42" s="6"/>
    </row>
    <row r="43" spans="1:27" ht="12.75" customHeight="1">
      <c r="A43" s="71" t="s">
        <v>363</v>
      </c>
      <c r="B43" s="10"/>
      <c r="C43" s="11"/>
      <c r="D43" s="10"/>
      <c r="E43" s="11"/>
      <c r="F43" s="10"/>
      <c r="G43" s="11"/>
      <c r="H43" s="10"/>
      <c r="I43" s="11"/>
      <c r="J43" s="10"/>
      <c r="K43" s="11"/>
      <c r="L43" s="10"/>
      <c r="M43" s="11"/>
      <c r="N43" s="10"/>
      <c r="O43" s="11"/>
      <c r="P43" s="10"/>
      <c r="Q43" s="11"/>
      <c r="R43" s="10"/>
      <c r="S43" s="11"/>
      <c r="T43" s="10"/>
      <c r="U43" s="11"/>
      <c r="V43" s="10"/>
      <c r="W43" s="11"/>
      <c r="X43" s="10"/>
      <c r="Y43" s="11"/>
      <c r="Z43" s="10"/>
      <c r="AA43" s="6"/>
    </row>
    <row r="44" spans="1:27" ht="12.75" customHeight="1">
      <c r="A44" s="71" t="s">
        <v>52</v>
      </c>
      <c r="B44" s="10"/>
      <c r="C44" s="11"/>
      <c r="D44" s="10"/>
      <c r="E44" s="11"/>
      <c r="F44" s="10"/>
      <c r="G44" s="11"/>
      <c r="H44" s="10"/>
      <c r="I44" s="11"/>
      <c r="J44" s="10"/>
      <c r="K44" s="11"/>
      <c r="L44" s="10"/>
      <c r="M44" s="11"/>
      <c r="N44" s="10"/>
      <c r="O44" s="11"/>
      <c r="P44" s="10"/>
      <c r="Q44" s="11"/>
      <c r="R44" s="10"/>
      <c r="S44" s="11"/>
      <c r="T44" s="10"/>
      <c r="U44" s="11"/>
      <c r="V44" s="10"/>
      <c r="W44" s="11"/>
      <c r="X44" s="10"/>
      <c r="Y44" s="11"/>
      <c r="Z44" s="10"/>
      <c r="AA44" s="6"/>
    </row>
    <row r="45" spans="1:27" ht="12.75" customHeight="1">
      <c r="A45" s="72" t="s">
        <v>10</v>
      </c>
      <c r="B45" s="10"/>
      <c r="C45" s="11"/>
      <c r="D45" s="10"/>
      <c r="E45" s="11"/>
      <c r="F45" s="10"/>
      <c r="G45" s="11"/>
      <c r="H45" s="10"/>
      <c r="I45" s="11"/>
      <c r="J45" s="10"/>
      <c r="K45" s="11"/>
      <c r="L45" s="10"/>
      <c r="M45" s="11"/>
      <c r="N45" s="10"/>
      <c r="O45" s="11"/>
      <c r="P45" s="10"/>
      <c r="Q45" s="11"/>
      <c r="R45" s="10"/>
      <c r="S45" s="11"/>
      <c r="T45" s="10"/>
      <c r="U45" s="11"/>
      <c r="V45" s="10"/>
      <c r="W45" s="11"/>
      <c r="X45" s="10"/>
      <c r="Y45" s="11"/>
      <c r="Z45" s="10"/>
      <c r="AA45" s="6"/>
    </row>
    <row r="46" spans="1:27" ht="12.75" customHeight="1">
      <c r="A46" s="71" t="s">
        <v>39</v>
      </c>
      <c r="B46" s="10"/>
      <c r="C46" s="11"/>
      <c r="D46" s="10"/>
      <c r="E46" s="11"/>
      <c r="F46" s="10"/>
      <c r="G46" s="11"/>
      <c r="H46" s="10"/>
      <c r="I46" s="11"/>
      <c r="J46" s="10"/>
      <c r="K46" s="11"/>
      <c r="L46" s="10"/>
      <c r="M46" s="11"/>
      <c r="N46" s="10"/>
      <c r="O46" s="11"/>
      <c r="P46" s="10"/>
      <c r="Q46" s="11"/>
      <c r="R46" s="10"/>
      <c r="S46" s="11"/>
      <c r="T46" s="10"/>
      <c r="U46" s="11"/>
      <c r="V46" s="10"/>
      <c r="W46" s="11"/>
      <c r="X46" s="10"/>
      <c r="Y46" s="11"/>
      <c r="Z46" s="10"/>
      <c r="AA46" s="6"/>
    </row>
    <row r="47" spans="1:27" ht="12.75" customHeight="1">
      <c r="A47" s="72" t="s">
        <v>94</v>
      </c>
      <c r="B47" s="10"/>
      <c r="C47" s="11"/>
      <c r="D47" s="10"/>
      <c r="E47" s="11"/>
      <c r="F47" s="10"/>
      <c r="G47" s="11"/>
      <c r="H47" s="10"/>
      <c r="I47" s="11"/>
      <c r="J47" s="10"/>
      <c r="K47" s="11"/>
      <c r="L47" s="10"/>
      <c r="M47" s="11"/>
      <c r="N47" s="10"/>
      <c r="O47" s="11"/>
      <c r="P47" s="10"/>
      <c r="Q47" s="11"/>
      <c r="R47" s="10"/>
      <c r="S47" s="11"/>
      <c r="T47" s="10"/>
      <c r="U47" s="11"/>
      <c r="V47" s="10"/>
      <c r="W47" s="11"/>
      <c r="X47" s="10"/>
      <c r="Y47" s="11"/>
      <c r="Z47" s="10"/>
      <c r="AA47" s="6"/>
    </row>
    <row r="48" spans="1:27" ht="12.75" customHeight="1">
      <c r="A48" s="72" t="s">
        <v>95</v>
      </c>
      <c r="B48" s="10"/>
      <c r="C48" s="11"/>
      <c r="D48" s="10"/>
      <c r="E48" s="11"/>
      <c r="F48" s="10"/>
      <c r="G48" s="11"/>
      <c r="H48" s="10"/>
      <c r="I48" s="11"/>
      <c r="J48" s="10"/>
      <c r="K48" s="11">
        <v>1</v>
      </c>
      <c r="L48" s="10"/>
      <c r="M48" s="11">
        <v>3</v>
      </c>
      <c r="N48" s="10"/>
      <c r="O48" s="11">
        <v>3</v>
      </c>
      <c r="P48" s="10"/>
      <c r="Q48" s="11">
        <v>6</v>
      </c>
      <c r="R48" s="10"/>
      <c r="S48" s="11"/>
      <c r="T48" s="10"/>
      <c r="U48" s="11"/>
      <c r="V48" s="10"/>
      <c r="W48" s="11"/>
      <c r="X48" s="10"/>
      <c r="Y48" s="11"/>
      <c r="Z48" s="10"/>
      <c r="AA48" s="6"/>
    </row>
    <row r="49" spans="1:27" ht="12.75" customHeight="1">
      <c r="A49" s="71" t="s">
        <v>11</v>
      </c>
      <c r="B49" s="10"/>
      <c r="C49" s="11"/>
      <c r="D49" s="10"/>
      <c r="E49" s="11"/>
      <c r="F49" s="10"/>
      <c r="G49" s="11"/>
      <c r="H49" s="10"/>
      <c r="I49" s="11"/>
      <c r="J49" s="10"/>
      <c r="K49" s="11"/>
      <c r="L49" s="10"/>
      <c r="M49" s="11"/>
      <c r="N49" s="10"/>
      <c r="O49" s="11"/>
      <c r="P49" s="10"/>
      <c r="Q49" s="11"/>
      <c r="R49" s="10"/>
      <c r="S49" s="11"/>
      <c r="T49" s="10"/>
      <c r="U49" s="11"/>
      <c r="V49" s="10"/>
      <c r="W49" s="11"/>
      <c r="X49" s="10"/>
      <c r="Y49" s="11"/>
      <c r="Z49" s="10"/>
      <c r="AA49" s="6"/>
    </row>
    <row r="50" spans="1:27" ht="12.75" customHeight="1">
      <c r="A50" s="25" t="s">
        <v>265</v>
      </c>
      <c r="B50" s="10"/>
      <c r="C50" s="11"/>
      <c r="D50" s="10"/>
      <c r="E50" s="11"/>
      <c r="F50" s="10"/>
      <c r="G50" s="11"/>
      <c r="H50" s="10"/>
      <c r="I50" s="11"/>
      <c r="J50" s="10"/>
      <c r="K50" s="11"/>
      <c r="L50" s="10"/>
      <c r="M50" s="11"/>
      <c r="N50" s="10"/>
      <c r="O50" s="11"/>
      <c r="P50" s="10"/>
      <c r="Q50" s="11"/>
      <c r="R50" s="10"/>
      <c r="S50" s="11"/>
      <c r="T50" s="10"/>
      <c r="U50" s="11"/>
      <c r="V50" s="10"/>
      <c r="W50" s="11"/>
      <c r="X50" s="10"/>
      <c r="Y50" s="11"/>
      <c r="Z50" s="10"/>
      <c r="AA50" s="6"/>
    </row>
    <row r="51" spans="1:27" ht="12.75" customHeight="1">
      <c r="A51" s="12" t="s">
        <v>297</v>
      </c>
      <c r="B51" s="10"/>
      <c r="C51" s="11"/>
      <c r="D51" s="10"/>
      <c r="E51" s="11"/>
      <c r="F51" s="10"/>
      <c r="G51" s="11"/>
      <c r="H51" s="10"/>
      <c r="I51" s="11"/>
      <c r="J51" s="10"/>
      <c r="K51" s="11"/>
      <c r="L51" s="10"/>
      <c r="M51" s="11"/>
      <c r="N51" s="10"/>
      <c r="O51" s="11"/>
      <c r="P51" s="10"/>
      <c r="Q51" s="11"/>
      <c r="R51" s="10"/>
      <c r="S51" s="11"/>
      <c r="T51" s="10"/>
      <c r="U51" s="11"/>
      <c r="V51" s="10"/>
      <c r="W51" s="11"/>
      <c r="X51" s="10"/>
      <c r="Y51" s="11"/>
      <c r="Z51" s="10"/>
      <c r="AA51" s="6"/>
    </row>
    <row r="52" spans="1:27" ht="12.75" customHeight="1">
      <c r="A52" s="71" t="s">
        <v>12</v>
      </c>
      <c r="B52" s="10"/>
      <c r="C52" s="11"/>
      <c r="D52" s="10"/>
      <c r="E52" s="11"/>
      <c r="F52" s="10"/>
      <c r="G52" s="11"/>
      <c r="H52" s="10"/>
      <c r="I52" s="11"/>
      <c r="J52" s="10"/>
      <c r="K52" s="11"/>
      <c r="L52" s="10"/>
      <c r="M52" s="11"/>
      <c r="N52" s="10"/>
      <c r="O52" s="11"/>
      <c r="P52" s="10"/>
      <c r="Q52" s="11"/>
      <c r="R52" s="10"/>
      <c r="S52" s="11"/>
      <c r="T52" s="10"/>
      <c r="U52" s="11"/>
      <c r="V52" s="10"/>
      <c r="W52" s="11"/>
      <c r="X52" s="10"/>
      <c r="Y52" s="11"/>
      <c r="Z52" s="10"/>
      <c r="AA52" s="6"/>
    </row>
    <row r="53" spans="1:27" ht="12.75" customHeight="1">
      <c r="A53" s="71" t="s">
        <v>40</v>
      </c>
      <c r="B53" s="10"/>
      <c r="C53" s="11"/>
      <c r="D53" s="10"/>
      <c r="E53" s="11"/>
      <c r="F53" s="10"/>
      <c r="G53" s="11"/>
      <c r="H53" s="10"/>
      <c r="I53" s="11"/>
      <c r="J53" s="10"/>
      <c r="K53" s="11"/>
      <c r="L53" s="10"/>
      <c r="M53" s="11"/>
      <c r="N53" s="10"/>
      <c r="O53" s="11"/>
      <c r="P53" s="10"/>
      <c r="Q53" s="11"/>
      <c r="R53" s="10"/>
      <c r="S53" s="11"/>
      <c r="T53" s="10"/>
      <c r="U53" s="11"/>
      <c r="V53" s="10"/>
      <c r="W53" s="11"/>
      <c r="X53" s="10"/>
      <c r="Y53" s="11"/>
      <c r="Z53" s="10"/>
      <c r="AA53" s="6"/>
    </row>
    <row r="54" spans="1:27" ht="12.75" customHeight="1">
      <c r="A54" s="72" t="s">
        <v>41</v>
      </c>
      <c r="B54" s="10"/>
      <c r="C54" s="11"/>
      <c r="D54" s="10"/>
      <c r="E54" s="11"/>
      <c r="F54" s="10"/>
      <c r="G54" s="11"/>
      <c r="H54" s="10"/>
      <c r="I54" s="11"/>
      <c r="J54" s="10"/>
      <c r="K54" s="11"/>
      <c r="L54" s="10"/>
      <c r="M54" s="11"/>
      <c r="N54" s="10"/>
      <c r="O54" s="11"/>
      <c r="P54" s="10"/>
      <c r="Q54" s="11"/>
      <c r="R54" s="10"/>
      <c r="S54" s="11"/>
      <c r="T54" s="10"/>
      <c r="U54" s="11"/>
      <c r="V54" s="10"/>
      <c r="W54" s="11"/>
      <c r="X54" s="10"/>
      <c r="Y54" s="11"/>
      <c r="Z54" s="10"/>
      <c r="AA54" s="6"/>
    </row>
    <row r="55" spans="1:27" ht="12.75" customHeight="1">
      <c r="A55" s="71" t="s">
        <v>44</v>
      </c>
      <c r="B55" s="10"/>
      <c r="C55" s="11"/>
      <c r="D55" s="10"/>
      <c r="E55" s="11"/>
      <c r="F55" s="10"/>
      <c r="G55" s="11"/>
      <c r="H55" s="10"/>
      <c r="I55" s="11"/>
      <c r="J55" s="10"/>
      <c r="K55" s="11"/>
      <c r="L55" s="10"/>
      <c r="M55" s="11"/>
      <c r="N55" s="10"/>
      <c r="O55" s="11"/>
      <c r="P55" s="10"/>
      <c r="Q55" s="11"/>
      <c r="R55" s="10"/>
      <c r="S55" s="11"/>
      <c r="T55" s="10"/>
      <c r="U55" s="11"/>
      <c r="V55" s="10"/>
      <c r="W55" s="11"/>
      <c r="X55" s="10"/>
      <c r="Y55" s="11"/>
      <c r="Z55" s="10"/>
      <c r="AA55" s="6"/>
    </row>
    <row r="56" spans="1:27" ht="12.75" customHeight="1">
      <c r="A56" s="71" t="s">
        <v>62</v>
      </c>
      <c r="B56" s="10"/>
      <c r="C56" s="11"/>
      <c r="D56" s="10"/>
      <c r="E56" s="11"/>
      <c r="F56" s="10"/>
      <c r="G56" s="11"/>
      <c r="H56" s="10"/>
      <c r="I56" s="11"/>
      <c r="J56" s="10"/>
      <c r="K56" s="11"/>
      <c r="L56" s="10"/>
      <c r="M56" s="11"/>
      <c r="N56" s="10"/>
      <c r="O56" s="11"/>
      <c r="P56" s="10"/>
      <c r="Q56" s="11"/>
      <c r="R56" s="10"/>
      <c r="S56" s="11"/>
      <c r="T56" s="10"/>
      <c r="U56" s="11"/>
      <c r="V56" s="10"/>
      <c r="W56" s="11"/>
      <c r="X56" s="10"/>
      <c r="Y56" s="11"/>
      <c r="Z56" s="10"/>
      <c r="AA56" s="6"/>
    </row>
    <row r="57" spans="1:27" ht="12.75" customHeight="1">
      <c r="A57" s="71" t="s">
        <v>247</v>
      </c>
      <c r="B57" s="10"/>
      <c r="C57" s="11"/>
      <c r="D57" s="10"/>
      <c r="E57" s="11"/>
      <c r="F57" s="10"/>
      <c r="G57" s="11"/>
      <c r="H57" s="10"/>
      <c r="I57" s="11"/>
      <c r="J57" s="10"/>
      <c r="K57" s="11"/>
      <c r="L57" s="10"/>
      <c r="M57" s="11"/>
      <c r="N57" s="10"/>
      <c r="O57" s="11"/>
      <c r="P57" s="10"/>
      <c r="Q57" s="11"/>
      <c r="R57" s="10"/>
      <c r="S57" s="11"/>
      <c r="T57" s="10"/>
      <c r="U57" s="11"/>
      <c r="V57" s="10"/>
      <c r="W57" s="11"/>
      <c r="X57" s="10"/>
      <c r="Y57" s="11"/>
      <c r="Z57" s="10"/>
      <c r="AA57" s="6"/>
    </row>
    <row r="58" spans="1:27" ht="12.75" customHeight="1">
      <c r="A58" s="71" t="s">
        <v>385</v>
      </c>
      <c r="B58" s="10"/>
      <c r="C58" s="11"/>
      <c r="D58" s="10"/>
      <c r="E58" s="11"/>
      <c r="F58" s="10"/>
      <c r="G58" s="11"/>
      <c r="H58" s="10"/>
      <c r="I58" s="11"/>
      <c r="J58" s="10"/>
      <c r="K58" s="11"/>
      <c r="L58" s="10"/>
      <c r="M58" s="11"/>
      <c r="N58" s="10"/>
      <c r="O58" s="11"/>
      <c r="P58" s="10"/>
      <c r="Q58" s="11"/>
      <c r="R58" s="10"/>
      <c r="S58" s="11">
        <v>6</v>
      </c>
      <c r="T58" s="10"/>
      <c r="U58" s="11"/>
      <c r="V58" s="10"/>
      <c r="W58" s="11"/>
      <c r="X58" s="10"/>
      <c r="Y58" s="11"/>
      <c r="Z58" s="10"/>
      <c r="AA58" s="6"/>
    </row>
    <row r="59" spans="1:27" ht="12.75" customHeight="1">
      <c r="A59" s="72" t="s">
        <v>34</v>
      </c>
      <c r="B59" s="10"/>
      <c r="C59" s="11"/>
      <c r="D59" s="10"/>
      <c r="E59" s="11"/>
      <c r="F59" s="10"/>
      <c r="G59" s="11"/>
      <c r="H59" s="10"/>
      <c r="I59" s="11"/>
      <c r="J59" s="10"/>
      <c r="K59" s="11"/>
      <c r="L59" s="10"/>
      <c r="M59" s="11"/>
      <c r="N59" s="10"/>
      <c r="O59" s="11"/>
      <c r="P59" s="10"/>
      <c r="Q59" s="11"/>
      <c r="R59" s="10"/>
      <c r="S59" s="11"/>
      <c r="T59" s="10"/>
      <c r="U59" s="11"/>
      <c r="V59" s="10"/>
      <c r="W59" s="11"/>
      <c r="X59" s="10"/>
      <c r="Y59" s="11"/>
      <c r="Z59" s="10"/>
      <c r="AA59" s="6"/>
    </row>
    <row r="60" spans="1:27" ht="12.75" customHeight="1">
      <c r="A60" s="72" t="s">
        <v>35</v>
      </c>
      <c r="B60" s="10"/>
      <c r="C60" s="11"/>
      <c r="D60" s="10"/>
      <c r="E60" s="11"/>
      <c r="F60" s="10"/>
      <c r="G60" s="11"/>
      <c r="H60" s="10"/>
      <c r="I60" s="11"/>
      <c r="J60" s="10"/>
      <c r="K60" s="11"/>
      <c r="L60" s="10"/>
      <c r="M60" s="11"/>
      <c r="N60" s="10"/>
      <c r="O60" s="11"/>
      <c r="P60" s="10"/>
      <c r="Q60" s="11"/>
      <c r="R60" s="10"/>
      <c r="S60" s="11"/>
      <c r="T60" s="10">
        <v>3</v>
      </c>
      <c r="U60" s="11"/>
      <c r="V60" s="10"/>
      <c r="W60" s="11"/>
      <c r="X60" s="10"/>
      <c r="Y60" s="11"/>
      <c r="Z60" s="10"/>
      <c r="AA60" s="6"/>
    </row>
    <row r="61" spans="1:27" ht="12.75" customHeight="1">
      <c r="A61" s="71" t="s">
        <v>37</v>
      </c>
      <c r="B61" s="10"/>
      <c r="C61" s="11"/>
      <c r="D61" s="10"/>
      <c r="E61" s="11"/>
      <c r="F61" s="10"/>
      <c r="G61" s="11"/>
      <c r="H61" s="10"/>
      <c r="I61" s="11"/>
      <c r="J61" s="10"/>
      <c r="K61" s="11"/>
      <c r="L61" s="10"/>
      <c r="M61" s="11"/>
      <c r="N61" s="10"/>
      <c r="O61" s="11"/>
      <c r="P61" s="10"/>
      <c r="Q61" s="11"/>
      <c r="R61" s="10"/>
      <c r="S61" s="11"/>
      <c r="T61" s="10"/>
      <c r="U61" s="11"/>
      <c r="V61" s="10"/>
      <c r="W61" s="11"/>
      <c r="X61" s="10"/>
      <c r="Y61" s="11"/>
      <c r="Z61" s="10"/>
      <c r="AA61" s="6"/>
    </row>
    <row r="62" spans="1:27" ht="12.75" customHeight="1">
      <c r="A62" s="25" t="s">
        <v>24</v>
      </c>
      <c r="B62" s="10"/>
      <c r="C62" s="11"/>
      <c r="D62" s="10"/>
      <c r="E62" s="11"/>
      <c r="F62" s="10"/>
      <c r="G62" s="11"/>
      <c r="H62" s="10"/>
      <c r="I62" s="11"/>
      <c r="J62" s="10"/>
      <c r="K62" s="11"/>
      <c r="L62" s="10"/>
      <c r="M62" s="11"/>
      <c r="N62" s="10"/>
      <c r="O62" s="11"/>
      <c r="P62" s="10"/>
      <c r="Q62" s="11"/>
      <c r="R62" s="10"/>
      <c r="S62" s="11"/>
      <c r="T62" s="10"/>
      <c r="U62" s="11"/>
      <c r="V62" s="10"/>
      <c r="W62" s="11"/>
      <c r="X62" s="10"/>
      <c r="Y62" s="11"/>
      <c r="Z62" s="10"/>
      <c r="AA62" s="6"/>
    </row>
    <row r="63" spans="1:27" ht="12.75" customHeight="1">
      <c r="A63" s="25" t="s">
        <v>43</v>
      </c>
      <c r="B63" s="10"/>
      <c r="C63" s="11"/>
      <c r="D63" s="10"/>
      <c r="E63" s="11"/>
      <c r="F63" s="10"/>
      <c r="G63" s="11"/>
      <c r="H63" s="10"/>
      <c r="I63" s="11"/>
      <c r="J63" s="10"/>
      <c r="K63" s="11"/>
      <c r="L63" s="10"/>
      <c r="M63" s="11"/>
      <c r="N63" s="10"/>
      <c r="O63" s="11"/>
      <c r="P63" s="10"/>
      <c r="Q63" s="11"/>
      <c r="R63" s="10"/>
      <c r="S63" s="11"/>
      <c r="T63" s="10"/>
      <c r="U63" s="11"/>
      <c r="V63" s="10"/>
      <c r="W63" s="11"/>
      <c r="X63" s="10"/>
      <c r="Y63" s="11"/>
      <c r="Z63" s="10"/>
      <c r="AA63" s="6"/>
    </row>
    <row r="64" spans="1:27" ht="12.75" customHeight="1">
      <c r="A64" s="25" t="s">
        <v>364</v>
      </c>
      <c r="B64" s="10">
        <v>6</v>
      </c>
      <c r="C64" s="11">
        <v>2</v>
      </c>
      <c r="D64" s="10">
        <v>1</v>
      </c>
      <c r="E64" s="11"/>
      <c r="F64" s="10"/>
      <c r="G64" s="11"/>
      <c r="H64" s="10">
        <v>1</v>
      </c>
      <c r="I64" s="11">
        <v>8</v>
      </c>
      <c r="J64" s="10">
        <v>8</v>
      </c>
      <c r="K64" s="11"/>
      <c r="L64" s="10"/>
      <c r="M64" s="11">
        <v>4</v>
      </c>
      <c r="N64" s="10"/>
      <c r="O64" s="11">
        <v>7</v>
      </c>
      <c r="P64" s="10"/>
      <c r="Q64" s="11"/>
      <c r="R64" s="10"/>
      <c r="S64" s="11"/>
      <c r="T64" s="10">
        <v>1</v>
      </c>
      <c r="U64" s="11">
        <v>2</v>
      </c>
      <c r="V64" s="10"/>
      <c r="W64" s="11">
        <v>8</v>
      </c>
      <c r="X64" s="10">
        <v>10</v>
      </c>
      <c r="Y64" s="11">
        <v>5</v>
      </c>
      <c r="Z64" s="10">
        <v>5</v>
      </c>
      <c r="AA64" s="6"/>
    </row>
    <row r="65" spans="1:27" ht="12.75" customHeight="1">
      <c r="A65" s="25" t="s">
        <v>365</v>
      </c>
      <c r="B65" s="10"/>
      <c r="C65" s="11"/>
      <c r="D65" s="10"/>
      <c r="E65" s="11"/>
      <c r="F65" s="10"/>
      <c r="G65" s="11"/>
      <c r="H65" s="10"/>
      <c r="I65" s="11"/>
      <c r="J65" s="10"/>
      <c r="K65" s="11"/>
      <c r="L65" s="10"/>
      <c r="M65" s="11"/>
      <c r="N65" s="10"/>
      <c r="O65" s="11"/>
      <c r="P65" s="10"/>
      <c r="Q65" s="11"/>
      <c r="R65" s="10"/>
      <c r="S65" s="11"/>
      <c r="T65" s="10"/>
      <c r="U65" s="11"/>
      <c r="V65" s="10"/>
      <c r="W65" s="11"/>
      <c r="X65" s="10"/>
      <c r="Y65" s="11"/>
      <c r="Z65" s="10"/>
      <c r="AA65" s="6"/>
    </row>
    <row r="66" spans="1:27" ht="12.75" customHeight="1">
      <c r="A66" s="12" t="s">
        <v>72</v>
      </c>
      <c r="B66" s="10"/>
      <c r="C66" s="11"/>
      <c r="D66" s="10"/>
      <c r="E66" s="11"/>
      <c r="F66" s="10"/>
      <c r="G66" s="11"/>
      <c r="H66" s="10"/>
      <c r="I66" s="11"/>
      <c r="J66" s="10"/>
      <c r="K66" s="11"/>
      <c r="L66" s="10"/>
      <c r="M66" s="11"/>
      <c r="N66" s="10"/>
      <c r="O66" s="11"/>
      <c r="P66" s="10"/>
      <c r="Q66" s="11"/>
      <c r="R66" s="10"/>
      <c r="S66" s="11"/>
      <c r="T66" s="10"/>
      <c r="U66" s="11"/>
      <c r="V66" s="10"/>
      <c r="W66" s="11"/>
      <c r="X66" s="10"/>
      <c r="Y66" s="11"/>
      <c r="Z66" s="10"/>
      <c r="AA66" s="6"/>
    </row>
    <row r="67" spans="1:27" ht="12.75" customHeight="1">
      <c r="A67" s="71" t="s">
        <v>68</v>
      </c>
      <c r="B67" s="10"/>
      <c r="C67" s="11"/>
      <c r="D67" s="10"/>
      <c r="E67" s="11"/>
      <c r="F67" s="10"/>
      <c r="G67" s="11"/>
      <c r="H67" s="10"/>
      <c r="I67" s="11"/>
      <c r="J67" s="10"/>
      <c r="K67" s="11"/>
      <c r="L67" s="10"/>
      <c r="M67" s="11"/>
      <c r="N67" s="10"/>
      <c r="O67" s="11"/>
      <c r="P67" s="10"/>
      <c r="Q67" s="11"/>
      <c r="R67" s="10"/>
      <c r="S67" s="11"/>
      <c r="T67" s="10"/>
      <c r="U67" s="11"/>
      <c r="V67" s="10"/>
      <c r="W67" s="11"/>
      <c r="X67" s="10"/>
      <c r="Y67" s="11"/>
      <c r="Z67" s="10"/>
      <c r="AA67" s="6"/>
    </row>
    <row r="68" spans="1:27" ht="12.75" customHeight="1">
      <c r="A68" s="12" t="s">
        <v>30</v>
      </c>
      <c r="B68" s="10"/>
      <c r="C68" s="11"/>
      <c r="D68" s="10"/>
      <c r="E68" s="11"/>
      <c r="F68" s="10"/>
      <c r="G68" s="11"/>
      <c r="H68" s="10"/>
      <c r="I68" s="11"/>
      <c r="J68" s="10"/>
      <c r="K68" s="11"/>
      <c r="L68" s="10"/>
      <c r="M68" s="11"/>
      <c r="N68" s="10"/>
      <c r="O68" s="11"/>
      <c r="P68" s="10"/>
      <c r="Q68" s="11"/>
      <c r="R68" s="10"/>
      <c r="S68" s="11"/>
      <c r="T68" s="10"/>
      <c r="U68" s="11"/>
      <c r="V68" s="10"/>
      <c r="W68" s="11"/>
      <c r="X68" s="10"/>
      <c r="Y68" s="11"/>
      <c r="Z68" s="10"/>
      <c r="AA68" s="6"/>
    </row>
    <row r="69" spans="1:27" ht="12.75" customHeight="1">
      <c r="A69" s="71" t="s">
        <v>82</v>
      </c>
      <c r="B69" s="10"/>
      <c r="C69" s="11"/>
      <c r="D69" s="10"/>
      <c r="E69" s="11"/>
      <c r="F69" s="10"/>
      <c r="G69" s="11"/>
      <c r="H69" s="10"/>
      <c r="I69" s="11"/>
      <c r="J69" s="10"/>
      <c r="K69" s="11"/>
      <c r="L69" s="10"/>
      <c r="M69" s="11"/>
      <c r="N69" s="10"/>
      <c r="O69" s="11"/>
      <c r="P69" s="10"/>
      <c r="Q69" s="11"/>
      <c r="R69" s="10"/>
      <c r="S69" s="11"/>
      <c r="T69" s="10"/>
      <c r="U69" s="11"/>
      <c r="V69" s="10"/>
      <c r="W69" s="11"/>
      <c r="X69" s="10"/>
      <c r="Y69" s="11"/>
      <c r="Z69" s="10"/>
      <c r="AA69" s="6"/>
    </row>
    <row r="70" spans="1:27" ht="12.75" customHeight="1">
      <c r="A70" s="25" t="s">
        <v>38</v>
      </c>
      <c r="B70" s="10"/>
      <c r="C70" s="11"/>
      <c r="D70" s="10"/>
      <c r="E70" s="11"/>
      <c r="F70" s="10"/>
      <c r="G70" s="11"/>
      <c r="H70" s="10"/>
      <c r="I70" s="11"/>
      <c r="J70" s="10"/>
      <c r="K70" s="11"/>
      <c r="L70" s="10"/>
      <c r="M70" s="11"/>
      <c r="N70" s="10"/>
      <c r="O70" s="11"/>
      <c r="P70" s="10"/>
      <c r="Q70" s="11"/>
      <c r="R70" s="10"/>
      <c r="S70" s="11"/>
      <c r="T70" s="10"/>
      <c r="U70" s="11"/>
      <c r="V70" s="10"/>
      <c r="W70" s="11"/>
      <c r="X70" s="10"/>
      <c r="Y70" s="11"/>
      <c r="Z70" s="10"/>
      <c r="AA70" s="6"/>
    </row>
    <row r="71" spans="1:27" ht="12.75" customHeight="1">
      <c r="A71" s="25" t="s">
        <v>73</v>
      </c>
      <c r="B71" s="10"/>
      <c r="C71" s="11"/>
      <c r="D71" s="10"/>
      <c r="E71" s="11"/>
      <c r="F71" s="10"/>
      <c r="G71" s="11"/>
      <c r="H71" s="10"/>
      <c r="I71" s="11"/>
      <c r="J71" s="10"/>
      <c r="K71" s="11"/>
      <c r="L71" s="10"/>
      <c r="M71" s="11"/>
      <c r="N71" s="10"/>
      <c r="O71" s="11"/>
      <c r="P71" s="10"/>
      <c r="Q71" s="11"/>
      <c r="R71" s="10"/>
      <c r="S71" s="11"/>
      <c r="T71" s="10"/>
      <c r="U71" s="11"/>
      <c r="V71" s="10"/>
      <c r="W71" s="11"/>
      <c r="X71" s="10"/>
      <c r="Y71" s="11"/>
      <c r="Z71" s="10"/>
      <c r="AA71" s="6"/>
    </row>
    <row r="72" spans="1:27" ht="12.75" customHeight="1">
      <c r="A72" s="25" t="s">
        <v>60</v>
      </c>
      <c r="B72" s="10"/>
      <c r="C72" s="11"/>
      <c r="D72" s="10"/>
      <c r="E72" s="11"/>
      <c r="F72" s="10"/>
      <c r="G72" s="11"/>
      <c r="H72" s="10"/>
      <c r="I72" s="11"/>
      <c r="J72" s="10"/>
      <c r="K72" s="11"/>
      <c r="L72" s="10"/>
      <c r="M72" s="11"/>
      <c r="N72" s="10"/>
      <c r="O72" s="11"/>
      <c r="P72" s="10"/>
      <c r="Q72" s="11"/>
      <c r="R72" s="10"/>
      <c r="S72" s="11"/>
      <c r="T72" s="10"/>
      <c r="U72" s="11"/>
      <c r="V72" s="10"/>
      <c r="W72" s="11"/>
      <c r="X72" s="10"/>
      <c r="Y72" s="11"/>
      <c r="Z72" s="10"/>
      <c r="AA72" s="6"/>
    </row>
    <row r="73" spans="1:27" ht="12.75" customHeight="1">
      <c r="A73" s="25" t="s">
        <v>64</v>
      </c>
      <c r="B73" s="10"/>
      <c r="C73" s="11"/>
      <c r="D73" s="10"/>
      <c r="E73" s="11"/>
      <c r="F73" s="10"/>
      <c r="G73" s="11"/>
      <c r="H73" s="10"/>
      <c r="I73" s="11"/>
      <c r="J73" s="10"/>
      <c r="K73" s="11"/>
      <c r="L73" s="10"/>
      <c r="M73" s="11"/>
      <c r="N73" s="10"/>
      <c r="O73" s="11"/>
      <c r="P73" s="10"/>
      <c r="Q73" s="11"/>
      <c r="R73" s="10"/>
      <c r="S73" s="11"/>
      <c r="T73" s="10"/>
      <c r="U73" s="11"/>
      <c r="V73" s="10"/>
      <c r="W73" s="11"/>
      <c r="X73" s="10"/>
      <c r="Y73" s="11"/>
      <c r="Z73" s="10"/>
      <c r="AA73" s="6"/>
    </row>
    <row r="74" spans="1:27" ht="12.75" customHeight="1">
      <c r="A74" s="72" t="s">
        <v>13</v>
      </c>
      <c r="B74" s="10"/>
      <c r="C74" s="11"/>
      <c r="D74" s="10"/>
      <c r="E74" s="11"/>
      <c r="F74" s="10"/>
      <c r="G74" s="11"/>
      <c r="H74" s="10"/>
      <c r="I74" s="11"/>
      <c r="J74" s="10"/>
      <c r="K74" s="11"/>
      <c r="L74" s="10"/>
      <c r="M74" s="11"/>
      <c r="N74" s="10"/>
      <c r="O74" s="11"/>
      <c r="P74" s="10"/>
      <c r="Q74" s="11"/>
      <c r="R74" s="10"/>
      <c r="S74" s="11"/>
      <c r="T74" s="10"/>
      <c r="U74" s="11"/>
      <c r="V74" s="10"/>
      <c r="W74" s="11"/>
      <c r="X74" s="10"/>
      <c r="Y74" s="11"/>
      <c r="Z74" s="10"/>
      <c r="AA74" s="6"/>
    </row>
    <row r="75" spans="1:27" ht="12.75" customHeight="1">
      <c r="A75" s="25" t="s">
        <v>61</v>
      </c>
      <c r="B75" s="10"/>
      <c r="C75" s="11"/>
      <c r="D75" s="10"/>
      <c r="E75" s="11"/>
      <c r="F75" s="10"/>
      <c r="G75" s="11"/>
      <c r="H75" s="10"/>
      <c r="I75" s="11"/>
      <c r="J75" s="10"/>
      <c r="K75" s="11"/>
      <c r="L75" s="10"/>
      <c r="M75" s="11"/>
      <c r="N75" s="10"/>
      <c r="O75" s="11"/>
      <c r="P75" s="10"/>
      <c r="Q75" s="11"/>
      <c r="R75" s="10"/>
      <c r="S75" s="11"/>
      <c r="T75" s="10"/>
      <c r="U75" s="11"/>
      <c r="V75" s="10"/>
      <c r="W75" s="11"/>
      <c r="X75" s="10"/>
      <c r="Y75" s="11"/>
      <c r="Z75" s="10"/>
      <c r="AA75" s="6"/>
    </row>
    <row r="76" spans="1:27" ht="12.75" customHeight="1">
      <c r="A76" s="72" t="s">
        <v>55</v>
      </c>
      <c r="B76" s="10"/>
      <c r="C76" s="11"/>
      <c r="D76" s="10"/>
      <c r="E76" s="11"/>
      <c r="F76" s="10"/>
      <c r="G76" s="11"/>
      <c r="H76" s="10"/>
      <c r="I76" s="11"/>
      <c r="J76" s="10"/>
      <c r="K76" s="11"/>
      <c r="L76" s="10"/>
      <c r="M76" s="11"/>
      <c r="N76" s="10"/>
      <c r="O76" s="11"/>
      <c r="P76" s="10"/>
      <c r="Q76" s="11"/>
      <c r="R76" s="10"/>
      <c r="S76" s="11"/>
      <c r="T76" s="10"/>
      <c r="U76" s="11"/>
      <c r="V76" s="10"/>
      <c r="W76" s="11"/>
      <c r="X76" s="10"/>
      <c r="Y76" s="11"/>
      <c r="Z76" s="10"/>
      <c r="AA76" s="6"/>
    </row>
    <row r="77" spans="1:27" ht="12.75" customHeight="1">
      <c r="A77" s="72" t="s">
        <v>14</v>
      </c>
      <c r="B77" s="10"/>
      <c r="C77" s="11"/>
      <c r="D77" s="10"/>
      <c r="E77" s="11"/>
      <c r="F77" s="10"/>
      <c r="G77" s="11"/>
      <c r="H77" s="10"/>
      <c r="I77" s="11"/>
      <c r="J77" s="10"/>
      <c r="K77" s="11"/>
      <c r="L77" s="10"/>
      <c r="M77" s="11"/>
      <c r="N77" s="10"/>
      <c r="O77" s="11"/>
      <c r="P77" s="10"/>
      <c r="Q77" s="11"/>
      <c r="R77" s="10"/>
      <c r="S77" s="11"/>
      <c r="T77" s="10"/>
      <c r="U77" s="11"/>
      <c r="V77" s="10"/>
      <c r="W77" s="11"/>
      <c r="X77" s="10"/>
      <c r="Y77" s="11"/>
      <c r="Z77" s="10"/>
      <c r="AA77" s="6"/>
    </row>
    <row r="78" spans="1:27" ht="12.75" customHeight="1">
      <c r="A78" s="71" t="s">
        <v>42</v>
      </c>
      <c r="B78" s="10"/>
      <c r="C78" s="11"/>
      <c r="D78" s="10"/>
      <c r="E78" s="11"/>
      <c r="F78" s="10"/>
      <c r="G78" s="11"/>
      <c r="H78" s="10"/>
      <c r="I78" s="11"/>
      <c r="J78" s="10"/>
      <c r="K78" s="11"/>
      <c r="L78" s="10"/>
      <c r="M78" s="11"/>
      <c r="N78" s="10"/>
      <c r="O78" s="11"/>
      <c r="P78" s="10"/>
      <c r="Q78" s="11"/>
      <c r="R78" s="10"/>
      <c r="S78" s="11"/>
      <c r="T78" s="10"/>
      <c r="U78" s="11"/>
      <c r="V78" s="10"/>
      <c r="W78" s="11"/>
      <c r="X78" s="10"/>
      <c r="Y78" s="11"/>
      <c r="Z78" s="10"/>
      <c r="AA78" s="6"/>
    </row>
    <row r="79" spans="1:27" ht="12.75" customHeight="1">
      <c r="A79" s="71" t="s">
        <v>57</v>
      </c>
      <c r="B79" s="10"/>
      <c r="C79" s="11"/>
      <c r="D79" s="10"/>
      <c r="E79" s="11"/>
      <c r="F79" s="10"/>
      <c r="G79" s="11"/>
      <c r="H79" s="10"/>
      <c r="I79" s="11"/>
      <c r="J79" s="10"/>
      <c r="K79" s="11"/>
      <c r="L79" s="10"/>
      <c r="M79" s="11"/>
      <c r="N79" s="10"/>
      <c r="O79" s="11"/>
      <c r="P79" s="10"/>
      <c r="Q79" s="11"/>
      <c r="R79" s="10"/>
      <c r="S79" s="11"/>
      <c r="T79" s="10"/>
      <c r="U79" s="11"/>
      <c r="V79" s="10"/>
      <c r="W79" s="11"/>
      <c r="X79" s="10"/>
      <c r="Y79" s="11"/>
      <c r="Z79" s="10"/>
      <c r="AA79" s="6"/>
    </row>
    <row r="80" spans="1:27" ht="12.75" customHeight="1">
      <c r="A80" s="71" t="s">
        <v>366</v>
      </c>
      <c r="B80" s="10"/>
      <c r="C80" s="11"/>
      <c r="D80" s="10"/>
      <c r="E80" s="11"/>
      <c r="F80" s="10"/>
      <c r="G80" s="11"/>
      <c r="H80" s="10"/>
      <c r="I80" s="11"/>
      <c r="J80" s="10"/>
      <c r="K80" s="11"/>
      <c r="L80" s="10"/>
      <c r="M80" s="11"/>
      <c r="N80" s="10"/>
      <c r="O80" s="11"/>
      <c r="P80" s="10"/>
      <c r="Q80" s="11"/>
      <c r="R80" s="10"/>
      <c r="S80" s="11"/>
      <c r="T80" s="10"/>
      <c r="U80" s="11"/>
      <c r="V80" s="10"/>
      <c r="W80" s="11"/>
      <c r="X80" s="10"/>
      <c r="Y80" s="11"/>
      <c r="Z80" s="10"/>
      <c r="AA80" s="6"/>
    </row>
    <row r="81" spans="1:27" ht="12.75" customHeight="1">
      <c r="A81" s="72" t="s">
        <v>15</v>
      </c>
      <c r="B81" s="10"/>
      <c r="C81" s="11"/>
      <c r="D81" s="10"/>
      <c r="E81" s="11"/>
      <c r="F81" s="10"/>
      <c r="G81" s="11"/>
      <c r="H81" s="10"/>
      <c r="I81" s="11"/>
      <c r="J81" s="10"/>
      <c r="K81" s="11"/>
      <c r="L81" s="10"/>
      <c r="M81" s="11"/>
      <c r="N81" s="10"/>
      <c r="O81" s="11"/>
      <c r="P81" s="10"/>
      <c r="Q81" s="11"/>
      <c r="R81" s="10"/>
      <c r="S81" s="11"/>
      <c r="T81" s="10"/>
      <c r="U81" s="11"/>
      <c r="V81" s="10"/>
      <c r="W81" s="11"/>
      <c r="X81" s="10"/>
      <c r="Y81" s="11"/>
      <c r="Z81" s="10"/>
      <c r="AA81" s="6"/>
    </row>
    <row r="82" spans="1:27" ht="12.75" customHeight="1">
      <c r="A82" s="72" t="s">
        <v>16</v>
      </c>
      <c r="B82" s="10"/>
      <c r="C82" s="11"/>
      <c r="D82" s="10"/>
      <c r="E82" s="11"/>
      <c r="F82" s="10"/>
      <c r="G82" s="11"/>
      <c r="H82" s="10"/>
      <c r="I82" s="11"/>
      <c r="J82" s="10"/>
      <c r="K82" s="11"/>
      <c r="L82" s="10"/>
      <c r="M82" s="11"/>
      <c r="N82" s="10"/>
      <c r="O82" s="11"/>
      <c r="P82" s="10"/>
      <c r="Q82" s="11"/>
      <c r="R82" s="10"/>
      <c r="S82" s="11"/>
      <c r="T82" s="10"/>
      <c r="U82" s="11"/>
      <c r="V82" s="10"/>
      <c r="W82" s="11"/>
      <c r="X82" s="10"/>
      <c r="Y82" s="11"/>
      <c r="Z82" s="10"/>
      <c r="AA82" s="6"/>
    </row>
    <row r="83" spans="1:27" ht="12.75" customHeight="1">
      <c r="A83" s="71" t="s">
        <v>36</v>
      </c>
      <c r="B83" s="10"/>
      <c r="C83" s="11"/>
      <c r="D83" s="10"/>
      <c r="E83" s="11"/>
      <c r="F83" s="10"/>
      <c r="G83" s="11"/>
      <c r="H83" s="10"/>
      <c r="I83" s="11"/>
      <c r="J83" s="10"/>
      <c r="K83" s="11"/>
      <c r="L83" s="10"/>
      <c r="M83" s="11"/>
      <c r="N83" s="10"/>
      <c r="O83" s="11"/>
      <c r="P83" s="10"/>
      <c r="Q83" s="11"/>
      <c r="R83" s="10"/>
      <c r="S83" s="11"/>
      <c r="T83" s="10"/>
      <c r="U83" s="11"/>
      <c r="V83" s="10"/>
      <c r="W83" s="11"/>
      <c r="X83" s="10"/>
      <c r="Y83" s="11"/>
      <c r="Z83" s="10"/>
      <c r="AA83" s="6"/>
    </row>
    <row r="84" spans="1:27" ht="12.75" customHeight="1">
      <c r="A84" s="72" t="s">
        <v>56</v>
      </c>
      <c r="B84" s="10"/>
      <c r="C84" s="11"/>
      <c r="D84" s="10"/>
      <c r="E84" s="11"/>
      <c r="F84" s="10"/>
      <c r="G84" s="11"/>
      <c r="H84" s="10"/>
      <c r="I84" s="11"/>
      <c r="J84" s="10"/>
      <c r="K84" s="11"/>
      <c r="L84" s="10"/>
      <c r="M84" s="11"/>
      <c r="N84" s="10"/>
      <c r="O84" s="11"/>
      <c r="P84" s="10"/>
      <c r="Q84" s="11"/>
      <c r="R84" s="10"/>
      <c r="S84" s="11"/>
      <c r="T84" s="10"/>
      <c r="U84" s="11"/>
      <c r="V84" s="10"/>
      <c r="W84" s="11"/>
      <c r="X84" s="10"/>
      <c r="Y84" s="11"/>
      <c r="Z84" s="10"/>
      <c r="AA84" s="6"/>
    </row>
    <row r="85" spans="1:27" ht="12.75" customHeight="1">
      <c r="A85" s="72" t="s">
        <v>81</v>
      </c>
      <c r="B85" s="10">
        <v>2</v>
      </c>
      <c r="C85" s="11"/>
      <c r="D85" s="10"/>
      <c r="E85" s="11"/>
      <c r="F85" s="10"/>
      <c r="G85" s="11"/>
      <c r="H85" s="10"/>
      <c r="I85" s="11"/>
      <c r="J85" s="10"/>
      <c r="K85" s="11"/>
      <c r="L85" s="10"/>
      <c r="M85" s="11"/>
      <c r="N85" s="10"/>
      <c r="O85" s="11"/>
      <c r="P85" s="10"/>
      <c r="Q85" s="11"/>
      <c r="R85" s="10"/>
      <c r="S85" s="11"/>
      <c r="T85" s="10"/>
      <c r="U85" s="11"/>
      <c r="V85" s="10"/>
      <c r="W85" s="11"/>
      <c r="X85" s="10"/>
      <c r="Y85" s="11"/>
      <c r="Z85" s="10"/>
      <c r="AA85" s="6"/>
    </row>
    <row r="86" spans="1:27" ht="12.75" customHeight="1">
      <c r="A86" s="72" t="s">
        <v>74</v>
      </c>
      <c r="B86" s="10"/>
      <c r="C86" s="11"/>
      <c r="D86" s="10"/>
      <c r="E86" s="11"/>
      <c r="F86" s="10"/>
      <c r="G86" s="11"/>
      <c r="H86" s="10"/>
      <c r="I86" s="11"/>
      <c r="J86" s="10"/>
      <c r="K86" s="11"/>
      <c r="L86" s="10"/>
      <c r="M86" s="11"/>
      <c r="N86" s="10"/>
      <c r="O86" s="11"/>
      <c r="P86" s="10"/>
      <c r="Q86" s="11"/>
      <c r="R86" s="10"/>
      <c r="S86" s="11"/>
      <c r="T86" s="10"/>
      <c r="U86" s="11"/>
      <c r="V86" s="10"/>
      <c r="W86" s="11"/>
      <c r="X86" s="10"/>
      <c r="Y86" s="11"/>
      <c r="Z86" s="10"/>
      <c r="AA86" s="6"/>
    </row>
    <row r="87" spans="1:27" ht="12.75" customHeight="1">
      <c r="A87" s="72" t="s">
        <v>367</v>
      </c>
      <c r="B87" s="10"/>
      <c r="C87" s="11"/>
      <c r="D87" s="10"/>
      <c r="E87" s="11"/>
      <c r="F87" s="10"/>
      <c r="G87" s="11"/>
      <c r="H87" s="10"/>
      <c r="I87" s="11"/>
      <c r="J87" s="10"/>
      <c r="K87" s="11"/>
      <c r="L87" s="10"/>
      <c r="M87" s="11"/>
      <c r="N87" s="10"/>
      <c r="O87" s="11"/>
      <c r="P87" s="10"/>
      <c r="Q87" s="11"/>
      <c r="R87" s="10"/>
      <c r="S87" s="11"/>
      <c r="T87" s="10"/>
      <c r="U87" s="11"/>
      <c r="V87" s="10"/>
      <c r="W87" s="11"/>
      <c r="X87" s="10"/>
      <c r="Y87" s="11"/>
      <c r="Z87" s="10"/>
      <c r="AA87" s="6"/>
    </row>
    <row r="88" spans="1:27" ht="12.75" customHeight="1">
      <c r="A88" s="72" t="s">
        <v>18</v>
      </c>
      <c r="B88" s="10"/>
      <c r="C88" s="11"/>
      <c r="D88" s="10"/>
      <c r="E88" s="11"/>
      <c r="F88" s="10"/>
      <c r="G88" s="11"/>
      <c r="H88" s="10"/>
      <c r="I88" s="11"/>
      <c r="J88" s="10"/>
      <c r="K88" s="11"/>
      <c r="L88" s="10"/>
      <c r="M88" s="11"/>
      <c r="N88" s="10"/>
      <c r="O88" s="11"/>
      <c r="P88" s="10"/>
      <c r="Q88" s="11"/>
      <c r="R88" s="10"/>
      <c r="S88" s="11"/>
      <c r="T88" s="10"/>
      <c r="U88" s="11"/>
      <c r="V88" s="10"/>
      <c r="W88" s="11"/>
      <c r="X88" s="10"/>
      <c r="Y88" s="11"/>
      <c r="Z88" s="10"/>
      <c r="AA88" s="6"/>
    </row>
    <row r="89" spans="1:27" ht="12.75" customHeight="1">
      <c r="A89" s="71" t="s">
        <v>129</v>
      </c>
      <c r="B89" s="10"/>
      <c r="C89" s="11"/>
      <c r="D89" s="10"/>
      <c r="E89" s="11"/>
      <c r="F89" s="10"/>
      <c r="G89" s="11"/>
      <c r="H89" s="10"/>
      <c r="I89" s="11"/>
      <c r="J89" s="10"/>
      <c r="K89" s="11"/>
      <c r="L89" s="10"/>
      <c r="M89" s="11"/>
      <c r="N89" s="10"/>
      <c r="O89" s="11"/>
      <c r="P89" s="10"/>
      <c r="Q89" s="11"/>
      <c r="R89" s="10"/>
      <c r="S89" s="11"/>
      <c r="T89" s="10"/>
      <c r="U89" s="11"/>
      <c r="V89" s="10"/>
      <c r="W89" s="11"/>
      <c r="X89" s="10"/>
      <c r="Y89" s="11"/>
      <c r="Z89" s="10"/>
      <c r="AA89" s="6"/>
    </row>
    <row r="90" spans="1:27" ht="12.75" customHeight="1">
      <c r="A90" s="72" t="s">
        <v>19</v>
      </c>
      <c r="B90" s="10">
        <v>1</v>
      </c>
      <c r="C90" s="11">
        <v>4</v>
      </c>
      <c r="D90" s="10">
        <v>15</v>
      </c>
      <c r="E90" s="11"/>
      <c r="F90" s="10"/>
      <c r="G90" s="11">
        <v>12</v>
      </c>
      <c r="H90" s="10">
        <v>20</v>
      </c>
      <c r="I90" s="11">
        <v>1</v>
      </c>
      <c r="J90" s="10">
        <v>2</v>
      </c>
      <c r="K90" s="11">
        <v>6</v>
      </c>
      <c r="L90" s="10"/>
      <c r="M90" s="11">
        <v>5</v>
      </c>
      <c r="N90" s="10">
        <v>25</v>
      </c>
      <c r="O90" s="11"/>
      <c r="P90" s="10">
        <v>20</v>
      </c>
      <c r="Q90" s="11">
        <v>8</v>
      </c>
      <c r="R90" s="10">
        <v>24</v>
      </c>
      <c r="S90" s="11">
        <v>16</v>
      </c>
      <c r="T90" s="10">
        <v>12</v>
      </c>
      <c r="U90" s="11">
        <v>10</v>
      </c>
      <c r="V90" s="10"/>
      <c r="W90" s="11"/>
      <c r="X90" s="10"/>
      <c r="Y90" s="11"/>
      <c r="Z90" s="10"/>
      <c r="AA90" s="6"/>
    </row>
    <row r="91" spans="1:27" ht="12.75" customHeight="1">
      <c r="A91" s="71" t="s">
        <v>91</v>
      </c>
      <c r="B91" s="10"/>
      <c r="C91" s="11"/>
      <c r="D91" s="10"/>
      <c r="E91" s="11"/>
      <c r="F91" s="10"/>
      <c r="G91" s="11"/>
      <c r="H91" s="10"/>
      <c r="I91" s="11"/>
      <c r="J91" s="10"/>
      <c r="K91" s="11"/>
      <c r="L91" s="10"/>
      <c r="M91" s="11"/>
      <c r="N91" s="10"/>
      <c r="O91" s="11"/>
      <c r="P91" s="10"/>
      <c r="Q91" s="11"/>
      <c r="R91" s="10"/>
      <c r="S91" s="11"/>
      <c r="T91" s="10"/>
      <c r="U91" s="11"/>
      <c r="V91" s="10"/>
      <c r="W91" s="11"/>
      <c r="X91" s="10"/>
      <c r="Y91" s="11"/>
      <c r="Z91" s="10"/>
      <c r="AA91" s="6"/>
    </row>
    <row r="92" spans="1:27" ht="12.75" customHeight="1">
      <c r="A92" s="71" t="s">
        <v>220</v>
      </c>
      <c r="B92" s="10"/>
      <c r="C92" s="11"/>
      <c r="D92" s="10"/>
      <c r="E92" s="11"/>
      <c r="F92" s="10"/>
      <c r="G92" s="11"/>
      <c r="H92" s="10"/>
      <c r="I92" s="11"/>
      <c r="J92" s="10"/>
      <c r="K92" s="11"/>
      <c r="L92" s="10"/>
      <c r="M92" s="11"/>
      <c r="N92" s="10"/>
      <c r="O92" s="11"/>
      <c r="P92" s="10"/>
      <c r="Q92" s="11"/>
      <c r="R92" s="10"/>
      <c r="S92" s="11"/>
      <c r="T92" s="10"/>
      <c r="U92" s="11"/>
      <c r="V92" s="10"/>
      <c r="W92" s="11"/>
      <c r="X92" s="10"/>
      <c r="Y92" s="11"/>
      <c r="Z92" s="10"/>
      <c r="AA92" s="6"/>
    </row>
    <row r="93" spans="1:27" ht="12.75" customHeight="1">
      <c r="A93" s="72" t="s">
        <v>20</v>
      </c>
      <c r="B93" s="10"/>
      <c r="C93" s="11"/>
      <c r="D93" s="10"/>
      <c r="E93" s="11"/>
      <c r="F93" s="10"/>
      <c r="G93" s="11"/>
      <c r="H93" s="10"/>
      <c r="I93" s="11"/>
      <c r="J93" s="10"/>
      <c r="K93" s="11"/>
      <c r="L93" s="10"/>
      <c r="M93" s="11"/>
      <c r="N93" s="10"/>
      <c r="O93" s="11"/>
      <c r="P93" s="10"/>
      <c r="Q93" s="11"/>
      <c r="R93" s="10"/>
      <c r="S93" s="11"/>
      <c r="T93" s="10"/>
      <c r="U93" s="11"/>
      <c r="V93" s="10"/>
      <c r="W93" s="11"/>
      <c r="X93" s="10"/>
      <c r="Y93" s="11"/>
      <c r="Z93" s="10"/>
      <c r="AA93" s="6"/>
    </row>
    <row r="94" spans="1:27" ht="12.75" customHeight="1">
      <c r="A94" s="72" t="s">
        <v>21</v>
      </c>
      <c r="B94" s="10"/>
      <c r="C94" s="11"/>
      <c r="D94" s="10"/>
      <c r="E94" s="11"/>
      <c r="F94" s="10"/>
      <c r="G94" s="11"/>
      <c r="H94" s="10"/>
      <c r="I94" s="11"/>
      <c r="J94" s="10"/>
      <c r="K94" s="11"/>
      <c r="L94" s="10"/>
      <c r="M94" s="11"/>
      <c r="N94" s="10"/>
      <c r="O94" s="11"/>
      <c r="P94" s="10"/>
      <c r="Q94" s="11"/>
      <c r="R94" s="10"/>
      <c r="S94" s="11"/>
      <c r="T94" s="10"/>
      <c r="U94" s="11"/>
      <c r="V94" s="10"/>
      <c r="W94" s="11"/>
      <c r="X94" s="10"/>
      <c r="Y94" s="11"/>
      <c r="Z94" s="10"/>
      <c r="AA94" s="6"/>
    </row>
    <row r="95" spans="1:27" ht="12.75" customHeight="1">
      <c r="A95" s="72" t="s">
        <v>92</v>
      </c>
      <c r="B95" s="10"/>
      <c r="C95" s="11"/>
      <c r="D95" s="10"/>
      <c r="E95" s="11"/>
      <c r="F95" s="10"/>
      <c r="G95" s="11"/>
      <c r="H95" s="10"/>
      <c r="I95" s="11"/>
      <c r="J95" s="10"/>
      <c r="K95" s="11"/>
      <c r="L95" s="10"/>
      <c r="M95" s="11"/>
      <c r="N95" s="10"/>
      <c r="O95" s="11"/>
      <c r="P95" s="10"/>
      <c r="Q95" s="11"/>
      <c r="R95" s="10"/>
      <c r="S95" s="11"/>
      <c r="T95" s="10"/>
      <c r="U95" s="11"/>
      <c r="V95" s="10"/>
      <c r="W95" s="11"/>
      <c r="X95" s="10"/>
      <c r="Y95" s="11"/>
      <c r="Z95" s="10"/>
      <c r="AA95" s="6"/>
    </row>
    <row r="96" spans="1:27" ht="12.75" customHeight="1">
      <c r="A96" s="72" t="s">
        <v>368</v>
      </c>
      <c r="B96" s="10"/>
      <c r="C96" s="11"/>
      <c r="D96" s="10"/>
      <c r="E96" s="11"/>
      <c r="F96" s="10"/>
      <c r="G96" s="11"/>
      <c r="H96" s="10"/>
      <c r="I96" s="11"/>
      <c r="J96" s="10"/>
      <c r="K96" s="11"/>
      <c r="L96" s="10"/>
      <c r="M96" s="11"/>
      <c r="N96" s="10"/>
      <c r="O96" s="11"/>
      <c r="P96" s="10"/>
      <c r="Q96" s="11"/>
      <c r="R96" s="10"/>
      <c r="S96" s="11"/>
      <c r="T96" s="10"/>
      <c r="U96" s="11"/>
      <c r="V96" s="10"/>
      <c r="W96" s="11"/>
      <c r="X96" s="10"/>
      <c r="Y96" s="11"/>
      <c r="Z96" s="10"/>
      <c r="AA96" s="6"/>
    </row>
    <row r="97" spans="1:27" ht="12.75" customHeight="1">
      <c r="A97" s="71" t="s">
        <v>87</v>
      </c>
      <c r="B97" s="10"/>
      <c r="C97" s="11"/>
      <c r="D97" s="10"/>
      <c r="E97" s="11"/>
      <c r="F97" s="10"/>
      <c r="G97" s="11"/>
      <c r="H97" s="10"/>
      <c r="I97" s="11"/>
      <c r="J97" s="10"/>
      <c r="K97" s="11"/>
      <c r="L97" s="10"/>
      <c r="M97" s="11"/>
      <c r="N97" s="10"/>
      <c r="O97" s="11"/>
      <c r="P97" s="10"/>
      <c r="Q97" s="11"/>
      <c r="R97" s="10"/>
      <c r="S97" s="11"/>
      <c r="T97" s="10"/>
      <c r="U97" s="11"/>
      <c r="V97" s="10"/>
      <c r="W97" s="11"/>
      <c r="X97" s="10"/>
      <c r="Y97" s="11"/>
      <c r="Z97" s="10"/>
      <c r="AA97" s="6"/>
    </row>
    <row r="98" spans="1:27" ht="12.75" customHeight="1">
      <c r="A98" s="72" t="s">
        <v>65</v>
      </c>
      <c r="B98" s="10"/>
      <c r="C98" s="11"/>
      <c r="D98" s="10"/>
      <c r="E98" s="11"/>
      <c r="F98" s="10"/>
      <c r="G98" s="11"/>
      <c r="H98" s="10"/>
      <c r="I98" s="11"/>
      <c r="J98" s="10"/>
      <c r="K98" s="11"/>
      <c r="L98" s="10"/>
      <c r="M98" s="11"/>
      <c r="N98" s="10"/>
      <c r="O98" s="11"/>
      <c r="P98" s="10"/>
      <c r="Q98" s="11"/>
      <c r="R98" s="10"/>
      <c r="S98" s="11"/>
      <c r="T98" s="10"/>
      <c r="U98" s="11"/>
      <c r="V98" s="10"/>
      <c r="W98" s="11"/>
      <c r="X98" s="10"/>
      <c r="Y98" s="11"/>
      <c r="Z98" s="10"/>
      <c r="AA98" s="6"/>
    </row>
    <row r="99" spans="1:27" ht="12.75" customHeight="1">
      <c r="A99" s="71" t="s">
        <v>46</v>
      </c>
      <c r="B99" s="10"/>
      <c r="C99" s="11"/>
      <c r="D99" s="10">
        <v>1</v>
      </c>
      <c r="E99" s="11"/>
      <c r="F99" s="10"/>
      <c r="G99" s="11"/>
      <c r="H99" s="10"/>
      <c r="I99" s="11"/>
      <c r="J99" s="10"/>
      <c r="K99" s="11"/>
      <c r="L99" s="10"/>
      <c r="M99" s="11"/>
      <c r="N99" s="10"/>
      <c r="O99" s="11"/>
      <c r="P99" s="10"/>
      <c r="Q99" s="11"/>
      <c r="R99" s="10"/>
      <c r="S99" s="11"/>
      <c r="T99" s="10"/>
      <c r="U99" s="11"/>
      <c r="V99" s="10"/>
      <c r="W99" s="11"/>
      <c r="X99" s="10"/>
      <c r="Y99" s="11"/>
      <c r="Z99" s="10"/>
      <c r="AA99" s="6"/>
    </row>
    <row r="100" spans="1:27" ht="12.75" customHeight="1">
      <c r="A100" s="72" t="s">
        <v>47</v>
      </c>
      <c r="B100" s="10"/>
      <c r="C100" s="11"/>
      <c r="D100" s="10"/>
      <c r="E100" s="11"/>
      <c r="F100" s="10"/>
      <c r="G100" s="11"/>
      <c r="H100" s="10"/>
      <c r="I100" s="11"/>
      <c r="J100" s="10"/>
      <c r="K100" s="11"/>
      <c r="L100" s="10"/>
      <c r="M100" s="11"/>
      <c r="N100" s="10"/>
      <c r="O100" s="11"/>
      <c r="P100" s="10"/>
      <c r="Q100" s="11"/>
      <c r="R100" s="10"/>
      <c r="S100" s="11"/>
      <c r="T100" s="10"/>
      <c r="U100" s="11"/>
      <c r="V100" s="10"/>
      <c r="W100" s="11"/>
      <c r="X100" s="10"/>
      <c r="Y100" s="11"/>
      <c r="Z100" s="10"/>
      <c r="AA100" s="6"/>
    </row>
    <row r="101" spans="1:27" ht="12.75" customHeight="1">
      <c r="A101" s="72" t="s">
        <v>369</v>
      </c>
      <c r="B101" s="10"/>
      <c r="C101" s="11"/>
      <c r="D101" s="10"/>
      <c r="E101" s="11"/>
      <c r="F101" s="10"/>
      <c r="G101" s="11"/>
      <c r="H101" s="10"/>
      <c r="I101" s="11"/>
      <c r="J101" s="10"/>
      <c r="K101" s="11"/>
      <c r="L101" s="10"/>
      <c r="M101" s="11"/>
      <c r="N101" s="10"/>
      <c r="O101" s="11"/>
      <c r="P101" s="10"/>
      <c r="Q101" s="11"/>
      <c r="R101" s="10"/>
      <c r="S101" s="11"/>
      <c r="T101" s="10"/>
      <c r="U101" s="11"/>
      <c r="V101" s="10"/>
      <c r="W101" s="11"/>
      <c r="X101" s="10"/>
      <c r="Y101" s="11"/>
      <c r="Z101" s="10"/>
      <c r="AA101" s="6"/>
    </row>
    <row r="102" spans="1:27" ht="12.75" customHeight="1">
      <c r="A102" s="72" t="s">
        <v>66</v>
      </c>
      <c r="B102" s="10"/>
      <c r="C102" s="11"/>
      <c r="D102" s="10"/>
      <c r="E102" s="11"/>
      <c r="F102" s="10"/>
      <c r="G102" s="11"/>
      <c r="H102" s="10"/>
      <c r="I102" s="11"/>
      <c r="J102" s="10"/>
      <c r="K102" s="11"/>
      <c r="L102" s="10"/>
      <c r="M102" s="11"/>
      <c r="N102" s="10"/>
      <c r="O102" s="11"/>
      <c r="P102" s="10"/>
      <c r="Q102" s="11"/>
      <c r="R102" s="10"/>
      <c r="S102" s="11"/>
      <c r="T102" s="10"/>
      <c r="U102" s="11"/>
      <c r="V102" s="10"/>
      <c r="W102" s="11"/>
      <c r="X102" s="10"/>
      <c r="Y102" s="11"/>
      <c r="Z102" s="10"/>
      <c r="AA102" s="6"/>
    </row>
    <row r="103" spans="1:27" ht="12.75" customHeight="1">
      <c r="A103" s="71" t="s">
        <v>53</v>
      </c>
      <c r="B103" s="10"/>
      <c r="C103" s="11"/>
      <c r="D103" s="10"/>
      <c r="E103" s="11"/>
      <c r="F103" s="10"/>
      <c r="G103" s="11"/>
      <c r="H103" s="10"/>
      <c r="I103" s="11"/>
      <c r="J103" s="10"/>
      <c r="K103" s="11"/>
      <c r="L103" s="10"/>
      <c r="M103" s="11"/>
      <c r="N103" s="10"/>
      <c r="O103" s="11"/>
      <c r="P103" s="10"/>
      <c r="Q103" s="11"/>
      <c r="R103" s="10"/>
      <c r="S103" s="11"/>
      <c r="T103" s="10"/>
      <c r="U103" s="11"/>
      <c r="V103" s="10"/>
      <c r="W103" s="11"/>
      <c r="X103" s="10"/>
      <c r="Y103" s="11"/>
      <c r="Z103" s="10"/>
      <c r="AA103" s="6"/>
    </row>
    <row r="104" spans="1:27" ht="12.75" customHeight="1">
      <c r="A104" s="71" t="s">
        <v>54</v>
      </c>
      <c r="B104" s="10"/>
      <c r="C104" s="11"/>
      <c r="D104" s="10"/>
      <c r="E104" s="11"/>
      <c r="F104" s="10"/>
      <c r="G104" s="11"/>
      <c r="H104" s="10"/>
      <c r="I104" s="11"/>
      <c r="J104" s="10"/>
      <c r="K104" s="11"/>
      <c r="L104" s="10"/>
      <c r="M104" s="11"/>
      <c r="N104" s="10"/>
      <c r="O104" s="11"/>
      <c r="P104" s="10"/>
      <c r="Q104" s="11"/>
      <c r="R104" s="10"/>
      <c r="S104" s="11"/>
      <c r="T104" s="10"/>
      <c r="U104" s="11"/>
      <c r="V104" s="10"/>
      <c r="W104" s="11"/>
      <c r="X104" s="10"/>
      <c r="Y104" s="11"/>
      <c r="Z104" s="10"/>
      <c r="AA104" s="6"/>
    </row>
    <row r="105" spans="1:27" ht="12.75" customHeight="1">
      <c r="A105" s="71" t="s">
        <v>251</v>
      </c>
      <c r="B105" s="10"/>
      <c r="C105" s="11"/>
      <c r="D105" s="10"/>
      <c r="E105" s="11"/>
      <c r="F105" s="10"/>
      <c r="G105" s="11"/>
      <c r="H105" s="10"/>
      <c r="I105" s="11"/>
      <c r="J105" s="10"/>
      <c r="K105" s="11"/>
      <c r="L105" s="10"/>
      <c r="M105" s="11"/>
      <c r="N105" s="10"/>
      <c r="O105" s="11"/>
      <c r="P105" s="10"/>
      <c r="Q105" s="11"/>
      <c r="R105" s="10"/>
      <c r="S105" s="11"/>
      <c r="T105" s="10"/>
      <c r="U105" s="11"/>
      <c r="V105" s="10"/>
      <c r="W105" s="11"/>
      <c r="X105" s="10"/>
      <c r="Y105" s="11"/>
      <c r="Z105" s="10"/>
      <c r="AA105" s="6"/>
    </row>
    <row r="106" spans="1:27" ht="12.75" customHeight="1">
      <c r="A106" s="71" t="s">
        <v>370</v>
      </c>
      <c r="B106" s="10"/>
      <c r="C106" s="11"/>
      <c r="D106" s="10"/>
      <c r="E106" s="11"/>
      <c r="F106" s="10"/>
      <c r="G106" s="11"/>
      <c r="H106" s="10"/>
      <c r="I106" s="11"/>
      <c r="J106" s="10"/>
      <c r="K106" s="11"/>
      <c r="L106" s="10"/>
      <c r="M106" s="11"/>
      <c r="N106" s="10"/>
      <c r="O106" s="11"/>
      <c r="P106" s="10"/>
      <c r="Q106" s="11"/>
      <c r="R106" s="10"/>
      <c r="S106" s="11"/>
      <c r="T106" s="10"/>
      <c r="U106" s="11"/>
      <c r="V106" s="10"/>
      <c r="W106" s="11"/>
      <c r="X106" s="10"/>
      <c r="Y106" s="11"/>
      <c r="Z106" s="10"/>
      <c r="AA106" s="6"/>
    </row>
    <row r="107" spans="1:27" ht="12.75" customHeight="1">
      <c r="A107" s="72" t="s">
        <v>58</v>
      </c>
      <c r="B107" s="10"/>
      <c r="C107" s="11"/>
      <c r="D107" s="10"/>
      <c r="E107" s="11"/>
      <c r="F107" s="10"/>
      <c r="G107" s="11"/>
      <c r="H107" s="10"/>
      <c r="I107" s="11"/>
      <c r="J107" s="10"/>
      <c r="K107" s="11"/>
      <c r="L107" s="10"/>
      <c r="M107" s="11"/>
      <c r="N107" s="10"/>
      <c r="O107" s="11"/>
      <c r="P107" s="10"/>
      <c r="Q107" s="11"/>
      <c r="R107" s="10"/>
      <c r="S107" s="11"/>
      <c r="T107" s="10"/>
      <c r="U107" s="11"/>
      <c r="V107" s="10"/>
      <c r="W107" s="11"/>
      <c r="X107" s="10"/>
      <c r="Y107" s="11"/>
      <c r="Z107" s="10"/>
      <c r="AA107" s="6"/>
    </row>
    <row r="108" spans="1:27" ht="12.75" customHeight="1">
      <c r="A108" s="71" t="s">
        <v>80</v>
      </c>
      <c r="B108" s="10"/>
      <c r="C108" s="11"/>
      <c r="D108" s="10"/>
      <c r="E108" s="11"/>
      <c r="F108" s="10"/>
      <c r="G108" s="11"/>
      <c r="H108" s="10"/>
      <c r="I108" s="11"/>
      <c r="J108" s="10"/>
      <c r="K108" s="11"/>
      <c r="L108" s="10"/>
      <c r="M108" s="11"/>
      <c r="N108" s="10"/>
      <c r="O108" s="11"/>
      <c r="P108" s="10"/>
      <c r="Q108" s="11"/>
      <c r="R108" s="10"/>
      <c r="S108" s="11"/>
      <c r="T108" s="10"/>
      <c r="U108" s="11"/>
      <c r="V108" s="10"/>
      <c r="W108" s="11"/>
      <c r="X108" s="10"/>
      <c r="Y108" s="11"/>
      <c r="Z108" s="10"/>
      <c r="AA108" s="6"/>
    </row>
    <row r="109" spans="1:27" ht="12.75" customHeight="1">
      <c r="A109" s="71" t="s">
        <v>48</v>
      </c>
      <c r="B109" s="10"/>
      <c r="C109" s="11"/>
      <c r="D109" s="10"/>
      <c r="E109" s="11"/>
      <c r="F109" s="10"/>
      <c r="G109" s="11"/>
      <c r="H109" s="10"/>
      <c r="I109" s="11"/>
      <c r="J109" s="10"/>
      <c r="K109" s="11"/>
      <c r="L109" s="10"/>
      <c r="M109" s="11"/>
      <c r="N109" s="10"/>
      <c r="O109" s="11"/>
      <c r="P109" s="10"/>
      <c r="Q109" s="11"/>
      <c r="R109" s="10"/>
      <c r="S109" s="11"/>
      <c r="T109" s="10"/>
      <c r="U109" s="11"/>
      <c r="V109" s="10"/>
      <c r="W109" s="11"/>
      <c r="X109" s="10"/>
      <c r="Y109" s="11"/>
      <c r="Z109" s="10"/>
      <c r="AA109" s="6"/>
    </row>
    <row r="110" spans="1:27" ht="12.75" customHeight="1">
      <c r="A110" s="72" t="s">
        <v>22</v>
      </c>
      <c r="B110" s="10"/>
      <c r="C110" s="11"/>
      <c r="D110" s="10"/>
      <c r="E110" s="11"/>
      <c r="F110" s="10"/>
      <c r="G110" s="11"/>
      <c r="H110" s="10"/>
      <c r="I110" s="11"/>
      <c r="J110" s="10"/>
      <c r="K110" s="11"/>
      <c r="L110" s="10"/>
      <c r="M110" s="11"/>
      <c r="N110" s="10"/>
      <c r="O110" s="11"/>
      <c r="P110" s="10"/>
      <c r="Q110" s="11"/>
      <c r="R110" s="10"/>
      <c r="S110" s="11"/>
      <c r="T110" s="10"/>
      <c r="U110" s="11"/>
      <c r="V110" s="10"/>
      <c r="W110" s="11"/>
      <c r="X110" s="10"/>
      <c r="Y110" s="11"/>
      <c r="Z110" s="10"/>
      <c r="AA110" s="6"/>
    </row>
    <row r="111" spans="1:27" ht="12.75" customHeight="1">
      <c r="A111" s="71"/>
      <c r="B111" s="10"/>
      <c r="C111" s="11"/>
      <c r="D111" s="10"/>
      <c r="E111" s="11"/>
      <c r="F111" s="10"/>
      <c r="G111" s="11"/>
      <c r="H111" s="10"/>
      <c r="I111" s="11"/>
      <c r="J111" s="10"/>
      <c r="K111" s="11"/>
      <c r="L111" s="10"/>
      <c r="M111" s="11"/>
      <c r="N111" s="10"/>
      <c r="O111" s="11"/>
      <c r="P111" s="10"/>
      <c r="Q111" s="11"/>
      <c r="R111" s="10"/>
      <c r="S111" s="11"/>
      <c r="T111" s="10"/>
      <c r="U111" s="11"/>
      <c r="V111" s="10"/>
      <c r="W111" s="11"/>
      <c r="X111" s="10"/>
      <c r="Y111" s="11"/>
      <c r="Z111" s="10"/>
      <c r="AA111" s="6"/>
    </row>
    <row r="112" spans="1:27" ht="12.75" customHeight="1">
      <c r="A112" s="71"/>
      <c r="B112" s="10"/>
      <c r="C112" s="11"/>
      <c r="D112" s="10"/>
      <c r="E112" s="11"/>
      <c r="F112" s="10"/>
      <c r="G112" s="11"/>
      <c r="H112" s="10"/>
      <c r="I112" s="11"/>
      <c r="J112" s="10"/>
      <c r="K112" s="11"/>
      <c r="L112" s="10"/>
      <c r="M112" s="11"/>
      <c r="N112" s="10"/>
      <c r="O112" s="11"/>
      <c r="P112" s="10"/>
      <c r="Q112" s="11"/>
      <c r="R112" s="10"/>
      <c r="S112" s="11"/>
      <c r="T112" s="10"/>
      <c r="U112" s="11"/>
      <c r="V112" s="10"/>
      <c r="W112" s="11"/>
      <c r="X112" s="10"/>
      <c r="Y112" s="11"/>
      <c r="Z112" s="10"/>
      <c r="AA112" s="6"/>
    </row>
    <row r="113" spans="1:29" ht="12.75" customHeight="1">
      <c r="A113" s="10" t="s">
        <v>252</v>
      </c>
      <c r="B113" s="10"/>
      <c r="C113" s="11"/>
      <c r="D113" s="10"/>
      <c r="E113" s="11"/>
      <c r="F113" s="10"/>
      <c r="G113" s="11"/>
      <c r="H113" s="10"/>
      <c r="I113" s="11"/>
      <c r="J113" s="10"/>
      <c r="K113" s="11"/>
      <c r="L113" s="10"/>
      <c r="M113" s="11"/>
      <c r="N113" s="10"/>
      <c r="O113" s="11"/>
      <c r="P113" s="10"/>
      <c r="Q113" s="11"/>
      <c r="R113" s="10"/>
      <c r="S113" s="11"/>
      <c r="T113" s="10"/>
      <c r="U113" s="11"/>
      <c r="V113" s="10"/>
      <c r="W113" s="11"/>
      <c r="X113" s="10"/>
      <c r="Y113" s="11"/>
      <c r="Z113" s="10"/>
      <c r="AA113" s="6"/>
    </row>
    <row r="114" spans="1:29" ht="12.75" customHeight="1">
      <c r="A114" s="10" t="s">
        <v>90</v>
      </c>
      <c r="B114" s="10">
        <v>8</v>
      </c>
      <c r="C114" s="11"/>
      <c r="D114" s="10"/>
      <c r="E114" s="11"/>
      <c r="F114" s="10"/>
      <c r="G114" s="11"/>
      <c r="H114" s="10"/>
      <c r="I114" s="11"/>
      <c r="J114" s="10"/>
      <c r="K114" s="11"/>
      <c r="L114" s="10"/>
      <c r="M114" s="11"/>
      <c r="N114" s="10"/>
      <c r="O114" s="11"/>
      <c r="P114" s="10"/>
      <c r="Q114" s="11"/>
      <c r="R114" s="10"/>
      <c r="S114" s="11"/>
      <c r="T114" s="10"/>
      <c r="U114" s="11"/>
      <c r="V114" s="10"/>
      <c r="W114" s="11"/>
      <c r="X114" s="10"/>
      <c r="Y114" s="11"/>
      <c r="Z114" s="10"/>
      <c r="AA114" s="6"/>
    </row>
    <row r="115" spans="1:29" ht="12.75" customHeight="1">
      <c r="A115" s="10" t="s">
        <v>67</v>
      </c>
      <c r="B115" s="10"/>
      <c r="C115" s="11"/>
      <c r="D115" s="10"/>
      <c r="E115" s="11"/>
      <c r="F115" s="10"/>
      <c r="G115" s="11"/>
      <c r="H115" s="10"/>
      <c r="I115" s="11"/>
      <c r="J115" s="10"/>
      <c r="K115" s="11"/>
      <c r="L115" s="10"/>
      <c r="M115" s="11"/>
      <c r="N115" s="10"/>
      <c r="O115" s="11"/>
      <c r="P115" s="10"/>
      <c r="Q115" s="11"/>
      <c r="R115" s="10"/>
      <c r="S115" s="11"/>
      <c r="T115" s="10"/>
      <c r="U115" s="11"/>
      <c r="V115" s="10"/>
      <c r="W115" s="11"/>
      <c r="X115" s="10"/>
      <c r="Y115" s="11"/>
      <c r="Z115" s="10"/>
      <c r="AA115" s="6"/>
    </row>
    <row r="116" spans="1:29" ht="12.75" customHeight="1">
      <c r="A116" s="10" t="s">
        <v>50</v>
      </c>
      <c r="B116" s="10"/>
      <c r="C116" s="11">
        <v>50</v>
      </c>
      <c r="D116" s="10">
        <v>50</v>
      </c>
      <c r="E116" s="11"/>
      <c r="F116" s="10"/>
      <c r="G116" s="11">
        <v>50</v>
      </c>
      <c r="H116" s="10">
        <v>50</v>
      </c>
      <c r="I116" s="11">
        <v>70</v>
      </c>
      <c r="J116" s="10">
        <v>60</v>
      </c>
      <c r="K116" s="11">
        <v>50</v>
      </c>
      <c r="L116" s="10">
        <v>80</v>
      </c>
      <c r="M116" s="11">
        <v>50</v>
      </c>
      <c r="N116" s="10">
        <v>35</v>
      </c>
      <c r="O116" s="11">
        <v>60</v>
      </c>
      <c r="P116" s="10">
        <v>40</v>
      </c>
      <c r="Q116" s="11">
        <v>20</v>
      </c>
      <c r="R116" s="10">
        <v>30</v>
      </c>
      <c r="S116" s="11">
        <v>50</v>
      </c>
      <c r="T116" s="10">
        <v>15</v>
      </c>
      <c r="U116" s="11">
        <v>20</v>
      </c>
      <c r="V116" s="10">
        <v>40</v>
      </c>
      <c r="W116" s="11">
        <v>25</v>
      </c>
      <c r="X116" s="10">
        <v>50</v>
      </c>
      <c r="Y116" s="11">
        <v>10</v>
      </c>
      <c r="Z116" s="10"/>
      <c r="AA116" s="6"/>
    </row>
    <row r="117" spans="1:29" ht="12.75" customHeight="1">
      <c r="A117" s="10" t="s">
        <v>70</v>
      </c>
      <c r="B117" s="10">
        <v>10</v>
      </c>
      <c r="C117" s="11"/>
      <c r="D117" s="10"/>
      <c r="E117" s="11"/>
      <c r="F117" s="10">
        <v>35</v>
      </c>
      <c r="G117" s="11"/>
      <c r="H117" s="10"/>
      <c r="I117" s="11"/>
      <c r="J117" s="10"/>
      <c r="K117" s="11"/>
      <c r="L117" s="10"/>
      <c r="M117" s="11"/>
      <c r="N117" s="10"/>
      <c r="O117" s="11"/>
      <c r="P117" s="10"/>
      <c r="Q117" s="11"/>
      <c r="R117" s="10"/>
      <c r="S117" s="11"/>
      <c r="T117" s="10"/>
      <c r="U117" s="11"/>
      <c r="V117" s="10"/>
      <c r="W117" s="11"/>
      <c r="X117" s="10">
        <v>25</v>
      </c>
      <c r="Y117" s="11"/>
      <c r="Z117" s="10">
        <v>50</v>
      </c>
      <c r="AA117" s="6"/>
    </row>
    <row r="118" spans="1:29" ht="12.75" customHeight="1">
      <c r="A118" s="10" t="s">
        <v>49</v>
      </c>
      <c r="B118" s="10"/>
      <c r="C118" s="11"/>
      <c r="D118" s="10"/>
      <c r="E118" s="11"/>
      <c r="F118" s="10"/>
      <c r="G118" s="11"/>
      <c r="H118" s="10"/>
      <c r="I118" s="11"/>
      <c r="J118" s="10"/>
      <c r="K118" s="11"/>
      <c r="L118" s="10"/>
      <c r="M118" s="11"/>
      <c r="N118" s="10"/>
      <c r="O118" s="11"/>
      <c r="P118" s="10"/>
      <c r="Q118" s="11"/>
      <c r="R118" s="10"/>
      <c r="S118" s="11"/>
      <c r="T118" s="10"/>
      <c r="U118" s="11"/>
      <c r="V118" s="10"/>
      <c r="W118" s="11"/>
      <c r="X118" s="10"/>
      <c r="Y118" s="11"/>
      <c r="Z118" s="10">
        <v>8</v>
      </c>
      <c r="AA118" s="6"/>
    </row>
    <row r="119" spans="1:29" ht="12.75" customHeight="1">
      <c r="B119" s="10"/>
      <c r="C119" s="11"/>
      <c r="D119" s="10"/>
      <c r="E119" s="11"/>
      <c r="F119" s="10"/>
      <c r="G119" s="11"/>
      <c r="H119" s="10"/>
      <c r="I119" s="11"/>
      <c r="J119" s="10"/>
      <c r="K119" s="11"/>
      <c r="L119" s="10"/>
      <c r="M119" s="11"/>
      <c r="N119" s="10"/>
      <c r="O119" s="11"/>
      <c r="P119" s="10"/>
      <c r="Q119" s="11"/>
      <c r="R119" s="10"/>
      <c r="S119" s="11"/>
      <c r="T119" s="10"/>
      <c r="U119" s="11"/>
      <c r="V119" s="10"/>
      <c r="W119" s="11"/>
      <c r="X119" s="10"/>
      <c r="Y119" s="11"/>
      <c r="Z119" s="10"/>
      <c r="AA119" s="6"/>
    </row>
    <row r="120" spans="1:29" ht="12.75" customHeight="1">
      <c r="A120" s="10"/>
      <c r="B120" s="10"/>
      <c r="C120" s="11"/>
      <c r="D120" s="10"/>
      <c r="E120" s="11"/>
      <c r="F120" s="10"/>
      <c r="G120" s="11"/>
      <c r="H120" s="10"/>
      <c r="I120" s="11"/>
      <c r="J120" s="10"/>
      <c r="K120" s="11"/>
      <c r="L120" s="10"/>
      <c r="M120" s="11"/>
      <c r="N120" s="10"/>
      <c r="O120" s="11"/>
      <c r="P120" s="10"/>
      <c r="Q120" s="11"/>
      <c r="R120" s="10"/>
      <c r="S120" s="11"/>
      <c r="T120" s="10"/>
      <c r="U120" s="11"/>
      <c r="V120" s="10"/>
      <c r="W120" s="11"/>
      <c r="X120" s="10"/>
      <c r="Y120" s="11"/>
      <c r="Z120" s="10"/>
      <c r="AA120" s="6"/>
    </row>
    <row r="121" spans="1:29" ht="12.75" customHeight="1">
      <c r="A121" s="10"/>
      <c r="B121" s="10"/>
      <c r="C121" s="11"/>
      <c r="D121" s="10"/>
      <c r="E121" s="11"/>
      <c r="F121" s="10"/>
      <c r="G121" s="11"/>
      <c r="H121" s="10"/>
      <c r="I121" s="11"/>
      <c r="J121" s="10"/>
      <c r="K121" s="11"/>
      <c r="L121" s="10"/>
      <c r="M121" s="11"/>
      <c r="N121" s="10"/>
      <c r="O121" s="11"/>
      <c r="P121" s="10"/>
      <c r="Q121" s="11"/>
      <c r="R121" s="10"/>
      <c r="S121" s="11"/>
      <c r="T121" s="10"/>
      <c r="U121" s="11"/>
      <c r="V121" s="10"/>
      <c r="W121" s="11"/>
      <c r="X121" s="10"/>
      <c r="Y121" s="11"/>
      <c r="Z121" s="10"/>
      <c r="AA121" s="6"/>
    </row>
    <row r="122" spans="1:29" ht="12.75" customHeight="1">
      <c r="A122" s="10"/>
      <c r="B122" s="10"/>
      <c r="C122" s="11"/>
      <c r="D122" s="10"/>
      <c r="E122" s="11"/>
      <c r="F122" s="10"/>
      <c r="G122" s="11"/>
      <c r="H122" s="10"/>
      <c r="I122" s="11"/>
      <c r="J122" s="10"/>
      <c r="K122" s="11"/>
      <c r="L122" s="10"/>
      <c r="M122" s="11"/>
      <c r="N122" s="10"/>
      <c r="O122" s="11"/>
      <c r="P122" s="10"/>
      <c r="Q122" s="11"/>
      <c r="R122" s="10"/>
      <c r="S122" s="11"/>
      <c r="T122" s="10"/>
      <c r="U122" s="11"/>
      <c r="V122" s="10"/>
      <c r="W122" s="11"/>
      <c r="X122" s="10"/>
      <c r="Y122" s="11"/>
      <c r="Z122" s="10"/>
      <c r="AA122" s="6"/>
    </row>
    <row r="123" spans="1:29" ht="12.75" customHeight="1">
      <c r="A123" s="10"/>
      <c r="B123" s="10"/>
      <c r="C123" s="11"/>
      <c r="D123" s="10"/>
      <c r="E123" s="11"/>
      <c r="F123" s="10"/>
      <c r="G123" s="11"/>
      <c r="H123" s="10"/>
      <c r="I123" s="11"/>
      <c r="J123" s="10"/>
      <c r="K123" s="11"/>
      <c r="L123" s="10"/>
      <c r="M123" s="11"/>
      <c r="N123" s="10"/>
      <c r="O123" s="11"/>
      <c r="P123" s="10"/>
      <c r="Q123" s="11"/>
      <c r="R123" s="10"/>
      <c r="S123" s="11"/>
      <c r="T123" s="10"/>
      <c r="U123" s="11"/>
      <c r="V123" s="10"/>
      <c r="W123" s="11"/>
      <c r="X123" s="10"/>
      <c r="Y123" s="11"/>
      <c r="Z123" s="10"/>
      <c r="AA123" s="6"/>
    </row>
    <row r="124" spans="1:29" ht="12.75" customHeight="1">
      <c r="A124" s="10"/>
      <c r="B124" s="10"/>
      <c r="C124" s="11"/>
      <c r="D124" s="10"/>
      <c r="E124" s="11"/>
      <c r="F124" s="10"/>
      <c r="G124" s="11"/>
      <c r="H124" s="10"/>
      <c r="I124" s="11"/>
      <c r="J124" s="10"/>
      <c r="K124" s="11"/>
      <c r="L124" s="10"/>
      <c r="M124" s="11"/>
      <c r="N124" s="10"/>
      <c r="O124" s="11"/>
      <c r="P124" s="10"/>
      <c r="Q124" s="11"/>
      <c r="R124" s="10"/>
      <c r="S124" s="11"/>
      <c r="T124" s="10"/>
      <c r="U124" s="11"/>
      <c r="V124" s="10"/>
      <c r="W124" s="11"/>
      <c r="X124" s="10"/>
      <c r="Y124" s="11"/>
      <c r="Z124" s="10"/>
      <c r="AA124" s="6"/>
    </row>
    <row r="125" spans="1:29" ht="12.75" customHeight="1">
      <c r="A125" s="10"/>
      <c r="B125" s="10"/>
      <c r="C125" s="11"/>
      <c r="D125" s="10"/>
      <c r="E125" s="11"/>
      <c r="F125" s="10"/>
      <c r="G125" s="11"/>
      <c r="H125" s="10"/>
      <c r="I125" s="11"/>
      <c r="J125" s="10"/>
      <c r="K125" s="11"/>
      <c r="L125" s="10"/>
      <c r="M125" s="11"/>
      <c r="N125" s="10"/>
      <c r="O125" s="11"/>
      <c r="P125" s="10"/>
      <c r="Q125" s="11"/>
      <c r="R125" s="10"/>
      <c r="S125" s="11"/>
      <c r="T125" s="10"/>
      <c r="U125" s="11"/>
      <c r="V125" s="10"/>
      <c r="W125" s="11"/>
      <c r="X125" s="10"/>
      <c r="Y125" s="11"/>
      <c r="Z125" s="10"/>
      <c r="AA125" s="6"/>
    </row>
    <row r="126" spans="1:29" ht="12.75" customHeight="1">
      <c r="A126" s="10"/>
      <c r="B126" s="18"/>
      <c r="C126" s="19"/>
      <c r="D126" s="19"/>
      <c r="E126" s="19"/>
      <c r="F126" s="20"/>
      <c r="G126" s="20"/>
      <c r="H126" s="20"/>
      <c r="I126" s="20"/>
      <c r="J126" s="20"/>
      <c r="K126" s="20"/>
      <c r="L126" s="19"/>
      <c r="M126" s="19"/>
      <c r="N126" s="19"/>
      <c r="O126" s="19"/>
      <c r="P126" s="19"/>
      <c r="Q126" s="19"/>
      <c r="R126" s="19"/>
      <c r="S126" s="19"/>
      <c r="T126" s="21"/>
      <c r="U126" s="19"/>
      <c r="V126" s="18"/>
      <c r="W126" s="20"/>
      <c r="X126" s="18"/>
      <c r="Y126" s="20"/>
      <c r="Z126" s="22"/>
      <c r="AA126" s="23"/>
      <c r="AB126" t="s">
        <v>242</v>
      </c>
      <c r="AC126" t="s">
        <v>139</v>
      </c>
    </row>
    <row r="127" spans="1:29" ht="12.75" customHeight="1">
      <c r="A127" t="s">
        <v>96</v>
      </c>
      <c r="B127">
        <f>SUM(B4:B110)</f>
        <v>89</v>
      </c>
      <c r="C127">
        <f t="shared" ref="C127:Z127" si="0">SUM(C4:C110)</f>
        <v>109</v>
      </c>
      <c r="D127">
        <f t="shared" si="0"/>
        <v>107</v>
      </c>
      <c r="E127">
        <f t="shared" si="0"/>
        <v>102</v>
      </c>
      <c r="F127">
        <f t="shared" si="0"/>
        <v>108</v>
      </c>
      <c r="G127">
        <f t="shared" si="0"/>
        <v>122</v>
      </c>
      <c r="H127">
        <f t="shared" si="0"/>
        <v>127</v>
      </c>
      <c r="I127">
        <f t="shared" si="0"/>
        <v>101</v>
      </c>
      <c r="J127">
        <f t="shared" si="0"/>
        <v>90</v>
      </c>
      <c r="K127">
        <f t="shared" si="0"/>
        <v>107</v>
      </c>
      <c r="L127">
        <f t="shared" si="0"/>
        <v>100</v>
      </c>
      <c r="M127">
        <f t="shared" si="0"/>
        <v>127</v>
      </c>
      <c r="N127">
        <f t="shared" si="0"/>
        <v>127</v>
      </c>
      <c r="O127">
        <f t="shared" si="0"/>
        <v>116</v>
      </c>
      <c r="P127">
        <f t="shared" si="0"/>
        <v>115</v>
      </c>
      <c r="Q127">
        <f t="shared" si="0"/>
        <v>110</v>
      </c>
      <c r="R127">
        <f t="shared" si="0"/>
        <v>124</v>
      </c>
      <c r="S127">
        <f t="shared" si="0"/>
        <v>122</v>
      </c>
      <c r="T127">
        <f t="shared" si="0"/>
        <v>121</v>
      </c>
      <c r="U127">
        <f t="shared" si="0"/>
        <v>117</v>
      </c>
      <c r="V127">
        <f t="shared" si="0"/>
        <v>130</v>
      </c>
      <c r="W127">
        <f t="shared" si="0"/>
        <v>79</v>
      </c>
      <c r="X127">
        <f t="shared" si="0"/>
        <v>118</v>
      </c>
      <c r="Y127">
        <f t="shared" si="0"/>
        <v>125</v>
      </c>
      <c r="Z127">
        <f t="shared" si="0"/>
        <v>106</v>
      </c>
      <c r="AB127">
        <f>AVERAGE(B127:Z127)</f>
        <v>111.96</v>
      </c>
      <c r="AC127">
        <f>STDEV(B127:Z127)/SQRT(COUNT(B127:Z127))</f>
        <v>2.6648827366321459</v>
      </c>
    </row>
    <row r="128" spans="1:29" ht="12.75" customHeight="1">
      <c r="A128" t="s">
        <v>97</v>
      </c>
      <c r="B128">
        <f>SUM(B5:B9,B11:B15,B17,B20,B29:B31,B33:B35,B38:B44,B46,B49:B50,B52:B53,B55:B58,B61:B65,B67,B69:B73,B75,B78:B80,B83,B89,B91:B92,B97,B99,B103:B106,B108:B109)</f>
        <v>36</v>
      </c>
      <c r="C128">
        <f t="shared" ref="C128:Z128" si="1">SUM(C5:C9,C11:C15,C17,C20,C29:C31,C33:C35,C38:C44,C46,C49:C50,C52:C53,C55:C58,C61:C65,C67,C69:C73,C75,C78:C80,C83,C89,C91:C92,C97,C99,C103:C106,C108:C109)</f>
        <v>5</v>
      </c>
      <c r="D128">
        <f t="shared" si="1"/>
        <v>2</v>
      </c>
      <c r="E128">
        <f t="shared" si="1"/>
        <v>2</v>
      </c>
      <c r="F128">
        <f t="shared" si="1"/>
        <v>27</v>
      </c>
      <c r="G128">
        <f t="shared" si="1"/>
        <v>5</v>
      </c>
      <c r="H128">
        <f t="shared" si="1"/>
        <v>1</v>
      </c>
      <c r="I128">
        <f t="shared" si="1"/>
        <v>8</v>
      </c>
      <c r="J128">
        <f t="shared" si="1"/>
        <v>8</v>
      </c>
      <c r="K128">
        <f t="shared" si="1"/>
        <v>0</v>
      </c>
      <c r="L128">
        <f t="shared" si="1"/>
        <v>0</v>
      </c>
      <c r="M128">
        <f t="shared" si="1"/>
        <v>19</v>
      </c>
      <c r="N128">
        <f t="shared" si="1"/>
        <v>7</v>
      </c>
      <c r="O128">
        <f t="shared" si="1"/>
        <v>13</v>
      </c>
      <c r="P128">
        <f t="shared" si="1"/>
        <v>0</v>
      </c>
      <c r="Q128">
        <f t="shared" si="1"/>
        <v>1</v>
      </c>
      <c r="R128">
        <f t="shared" si="1"/>
        <v>0</v>
      </c>
      <c r="S128">
        <f t="shared" si="1"/>
        <v>6</v>
      </c>
      <c r="T128">
        <f t="shared" si="1"/>
        <v>6</v>
      </c>
      <c r="U128">
        <f t="shared" si="1"/>
        <v>7</v>
      </c>
      <c r="V128">
        <f t="shared" si="1"/>
        <v>30</v>
      </c>
      <c r="W128">
        <f t="shared" si="1"/>
        <v>9</v>
      </c>
      <c r="X128">
        <f t="shared" si="1"/>
        <v>18</v>
      </c>
      <c r="Y128">
        <f t="shared" si="1"/>
        <v>95</v>
      </c>
      <c r="Z128">
        <f t="shared" si="1"/>
        <v>105</v>
      </c>
      <c r="AB128">
        <f>AVERAGE(B128:Z128)</f>
        <v>16.399999999999999</v>
      </c>
      <c r="AC128">
        <f>STDEV(B128:Z128)/SQRT(COUNT(B128:Z128))</f>
        <v>5.4074023338383101</v>
      </c>
    </row>
    <row r="129" spans="1:29" ht="12.75" customHeight="1">
      <c r="A129" t="s">
        <v>98</v>
      </c>
      <c r="B129">
        <f>SUM(B10,B16,B18:B19,B21:B28,B32,B36:B37,B37,B45,B47:B48,B51,B54,B59,B60,B66,B68,B74,B76:B77,B81:B82,B84:B88,B90,B93:B96,B98,B100:B102,B107,B110)</f>
        <v>53</v>
      </c>
      <c r="C129">
        <f t="shared" ref="C129:Z129" si="2">SUM(C10,C16,C18:C19,C21:C28,C32,C36:C37,C37,C45,C47:C48,C51,C54,C59,C60,C66,C68,C74,C76:C77,C81:C82,C84:C88,C90,C93:C96,C98,C100:C102,C107,C110)</f>
        <v>104</v>
      </c>
      <c r="D129">
        <f t="shared" si="2"/>
        <v>105</v>
      </c>
      <c r="E129">
        <f t="shared" si="2"/>
        <v>100</v>
      </c>
      <c r="F129">
        <f t="shared" si="2"/>
        <v>81</v>
      </c>
      <c r="G129">
        <f t="shared" si="2"/>
        <v>117</v>
      </c>
      <c r="H129">
        <f t="shared" si="2"/>
        <v>126</v>
      </c>
      <c r="I129">
        <f t="shared" si="2"/>
        <v>93</v>
      </c>
      <c r="J129">
        <f t="shared" si="2"/>
        <v>82</v>
      </c>
      <c r="K129">
        <f t="shared" si="2"/>
        <v>107</v>
      </c>
      <c r="L129">
        <f t="shared" si="2"/>
        <v>100</v>
      </c>
      <c r="M129">
        <f t="shared" si="2"/>
        <v>108</v>
      </c>
      <c r="N129">
        <f t="shared" si="2"/>
        <v>120</v>
      </c>
      <c r="O129">
        <f t="shared" si="2"/>
        <v>103</v>
      </c>
      <c r="P129">
        <f t="shared" si="2"/>
        <v>115</v>
      </c>
      <c r="Q129">
        <f t="shared" si="2"/>
        <v>109</v>
      </c>
      <c r="R129">
        <f t="shared" si="2"/>
        <v>124</v>
      </c>
      <c r="S129">
        <f t="shared" si="2"/>
        <v>116</v>
      </c>
      <c r="T129">
        <f t="shared" si="2"/>
        <v>115</v>
      </c>
      <c r="U129">
        <f t="shared" si="2"/>
        <v>110</v>
      </c>
      <c r="V129">
        <f t="shared" si="2"/>
        <v>100</v>
      </c>
      <c r="W129">
        <f t="shared" si="2"/>
        <v>70</v>
      </c>
      <c r="X129">
        <f t="shared" si="2"/>
        <v>100</v>
      </c>
      <c r="Y129">
        <f t="shared" si="2"/>
        <v>30</v>
      </c>
      <c r="Z129">
        <f t="shared" si="2"/>
        <v>1</v>
      </c>
      <c r="AB129">
        <f>AVERAGE(B129:Z129)</f>
        <v>95.56</v>
      </c>
      <c r="AC129">
        <f>STDEV(B129:Z129)/SQRT(COUNT(B129:Z129))</f>
        <v>5.9220154226974682</v>
      </c>
    </row>
    <row r="130" spans="1:29" ht="12.75" customHeight="1">
      <c r="A130" t="s">
        <v>99</v>
      </c>
      <c r="B130">
        <f>SUM(B113:B118)</f>
        <v>18</v>
      </c>
      <c r="C130">
        <f t="shared" ref="C130:Z130" si="3">SUM(C113:C118)</f>
        <v>50</v>
      </c>
      <c r="D130">
        <f t="shared" si="3"/>
        <v>50</v>
      </c>
      <c r="E130">
        <f t="shared" si="3"/>
        <v>0</v>
      </c>
      <c r="F130">
        <f t="shared" si="3"/>
        <v>35</v>
      </c>
      <c r="G130">
        <f t="shared" si="3"/>
        <v>50</v>
      </c>
      <c r="H130">
        <f t="shared" si="3"/>
        <v>50</v>
      </c>
      <c r="I130">
        <f t="shared" si="3"/>
        <v>70</v>
      </c>
      <c r="J130">
        <f t="shared" si="3"/>
        <v>60</v>
      </c>
      <c r="K130">
        <f t="shared" si="3"/>
        <v>50</v>
      </c>
      <c r="L130">
        <f t="shared" si="3"/>
        <v>80</v>
      </c>
      <c r="M130">
        <f t="shared" si="3"/>
        <v>50</v>
      </c>
      <c r="N130">
        <f t="shared" si="3"/>
        <v>35</v>
      </c>
      <c r="O130">
        <f t="shared" si="3"/>
        <v>60</v>
      </c>
      <c r="P130">
        <f t="shared" si="3"/>
        <v>40</v>
      </c>
      <c r="Q130">
        <f t="shared" si="3"/>
        <v>20</v>
      </c>
      <c r="R130">
        <f t="shared" si="3"/>
        <v>30</v>
      </c>
      <c r="S130">
        <f t="shared" si="3"/>
        <v>50</v>
      </c>
      <c r="T130">
        <f t="shared" si="3"/>
        <v>15</v>
      </c>
      <c r="U130">
        <f t="shared" si="3"/>
        <v>20</v>
      </c>
      <c r="V130">
        <f t="shared" si="3"/>
        <v>40</v>
      </c>
      <c r="W130">
        <f t="shared" si="3"/>
        <v>25</v>
      </c>
      <c r="X130">
        <f t="shared" si="3"/>
        <v>75</v>
      </c>
      <c r="Y130">
        <f t="shared" si="3"/>
        <v>10</v>
      </c>
      <c r="Z130">
        <f t="shared" si="3"/>
        <v>58</v>
      </c>
      <c r="AB130">
        <f>AVERAGE(B130:Z130)</f>
        <v>41.64</v>
      </c>
      <c r="AC130">
        <f>STDEV(B130:Z130)/SQRT(COUNT(B130:Z130))</f>
        <v>4.136375224758992</v>
      </c>
    </row>
  </sheetData>
  <mergeCells count="2">
    <mergeCell ref="A1:AA1"/>
    <mergeCell ref="A2:AA2"/>
  </mergeCells>
  <pageMargins left="0.7" right="0.7" top="0.75" bottom="0.75" header="0.3" footer="0.3"/>
</worksheet>
</file>

<file path=xl/worksheets/sheet3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34"/>
  <sheetViews>
    <sheetView workbookViewId="0">
      <selection activeCell="AA4" sqref="AA4"/>
    </sheetView>
  </sheetViews>
  <sheetFormatPr baseColWidth="10" defaultColWidth="8.83203125" defaultRowHeight="13"/>
  <cols>
    <col min="1" max="1" width="35.33203125" bestFit="1" customWidth="1"/>
  </cols>
  <sheetData>
    <row r="1" spans="1:27" ht="18">
      <c r="A1" s="221" t="s">
        <v>88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spans="1:27" ht="12.75" customHeight="1">
      <c r="A2" s="222" t="s">
        <v>386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4"/>
    </row>
    <row r="3" spans="1:27" ht="12.75" customHeight="1">
      <c r="A3" s="5" t="s">
        <v>0</v>
      </c>
      <c r="B3" s="52">
        <v>0</v>
      </c>
      <c r="C3" s="70">
        <v>3</v>
      </c>
      <c r="D3" s="52">
        <v>6</v>
      </c>
      <c r="E3" s="70">
        <v>9</v>
      </c>
      <c r="F3" s="52">
        <v>12</v>
      </c>
      <c r="G3" s="70">
        <v>15</v>
      </c>
      <c r="H3" s="52">
        <v>18</v>
      </c>
      <c r="I3" s="70">
        <v>21</v>
      </c>
      <c r="J3" s="52">
        <v>24</v>
      </c>
      <c r="K3" s="70">
        <v>27</v>
      </c>
      <c r="L3" s="52">
        <v>30</v>
      </c>
      <c r="M3" s="70">
        <v>33</v>
      </c>
      <c r="N3" s="52">
        <v>36</v>
      </c>
      <c r="O3" s="70">
        <v>39</v>
      </c>
      <c r="P3" s="52">
        <v>42</v>
      </c>
      <c r="Q3" s="70">
        <v>45</v>
      </c>
      <c r="R3" s="52">
        <v>48</v>
      </c>
      <c r="S3" s="70">
        <v>51</v>
      </c>
      <c r="T3" s="52">
        <v>54</v>
      </c>
      <c r="U3" s="70">
        <v>57</v>
      </c>
      <c r="V3" s="52">
        <v>60</v>
      </c>
      <c r="W3" s="70">
        <v>63</v>
      </c>
      <c r="X3" s="52">
        <v>66</v>
      </c>
      <c r="Y3" s="70">
        <v>69</v>
      </c>
      <c r="Z3" s="52">
        <v>72</v>
      </c>
      <c r="AA3" s="52" t="s">
        <v>1</v>
      </c>
    </row>
    <row r="4" spans="1:27" ht="12.75" customHeight="1">
      <c r="A4" s="5" t="s">
        <v>2</v>
      </c>
      <c r="B4" s="6"/>
      <c r="C4" s="7"/>
      <c r="D4" s="6"/>
      <c r="E4" s="7"/>
      <c r="F4" s="6"/>
      <c r="G4" s="7"/>
      <c r="H4" s="6"/>
      <c r="I4" s="7"/>
      <c r="J4" s="6"/>
      <c r="K4" s="7"/>
      <c r="L4" s="6"/>
      <c r="M4" s="7"/>
      <c r="N4" s="6"/>
      <c r="O4" s="7"/>
      <c r="P4" s="6"/>
      <c r="Q4" s="7"/>
      <c r="R4" s="6"/>
      <c r="S4" s="7"/>
      <c r="T4" s="6"/>
      <c r="U4" s="7"/>
      <c r="V4" s="6"/>
      <c r="W4" s="7"/>
      <c r="X4" s="6"/>
      <c r="Y4" s="7"/>
      <c r="Z4" s="6"/>
      <c r="AA4" s="6"/>
    </row>
    <row r="5" spans="1:27" ht="12.75" customHeight="1">
      <c r="A5" s="30" t="s">
        <v>267</v>
      </c>
      <c r="B5" s="6"/>
      <c r="C5" s="7"/>
      <c r="D5" s="6"/>
      <c r="E5" s="7"/>
      <c r="F5" s="6"/>
      <c r="G5" s="7"/>
      <c r="H5" s="6"/>
      <c r="I5" s="7"/>
      <c r="J5" s="6"/>
      <c r="K5" s="7"/>
      <c r="L5" s="6"/>
      <c r="M5" s="7"/>
      <c r="N5" s="6">
        <v>2</v>
      </c>
      <c r="O5" s="7"/>
      <c r="P5" s="6"/>
      <c r="Q5" s="7"/>
      <c r="R5" s="6"/>
      <c r="S5" s="7"/>
      <c r="T5" s="6"/>
      <c r="U5" s="7"/>
      <c r="V5" s="6"/>
      <c r="W5" s="7"/>
      <c r="X5" s="6"/>
      <c r="Y5" s="7"/>
      <c r="Z5" s="6"/>
      <c r="AA5" s="6"/>
    </row>
    <row r="6" spans="1:27" ht="12.75" customHeight="1">
      <c r="A6" s="25" t="s">
        <v>275</v>
      </c>
      <c r="B6" s="10"/>
      <c r="C6" s="11"/>
      <c r="D6" s="10"/>
      <c r="E6" s="11"/>
      <c r="F6" s="10"/>
      <c r="G6" s="11"/>
      <c r="H6" s="10"/>
      <c r="I6" s="11"/>
      <c r="J6" s="10"/>
      <c r="K6" s="11"/>
      <c r="L6" s="10"/>
      <c r="M6" s="11"/>
      <c r="N6" s="10"/>
      <c r="O6" s="11"/>
      <c r="P6" s="10"/>
      <c r="Q6" s="11"/>
      <c r="R6" s="10"/>
      <c r="S6" s="11"/>
      <c r="T6" s="10"/>
      <c r="U6" s="11"/>
      <c r="V6" s="10"/>
      <c r="W6" s="11"/>
      <c r="X6" s="10"/>
      <c r="Y6" s="11"/>
      <c r="Z6" s="10"/>
      <c r="AA6" s="6"/>
    </row>
    <row r="7" spans="1:27" ht="12.75" customHeight="1">
      <c r="A7" s="25" t="s">
        <v>387</v>
      </c>
      <c r="B7" s="10"/>
      <c r="C7" s="11"/>
      <c r="D7" s="10"/>
      <c r="E7" s="11"/>
      <c r="F7" s="10"/>
      <c r="G7" s="11"/>
      <c r="H7" s="10"/>
      <c r="I7" s="11"/>
      <c r="J7" s="10"/>
      <c r="K7" s="11"/>
      <c r="L7" s="10">
        <v>1</v>
      </c>
      <c r="M7" s="11"/>
      <c r="N7" s="10"/>
      <c r="O7" s="11"/>
      <c r="P7" s="10"/>
      <c r="Q7" s="11"/>
      <c r="R7" s="10"/>
      <c r="S7" s="11"/>
      <c r="T7" s="10"/>
      <c r="U7" s="11"/>
      <c r="V7" s="10"/>
      <c r="W7" s="11"/>
      <c r="X7" s="10"/>
      <c r="Y7" s="11"/>
      <c r="Z7" s="10"/>
      <c r="AA7" s="6"/>
    </row>
    <row r="8" spans="1:27" ht="12.75" customHeight="1">
      <c r="A8" s="25" t="s">
        <v>25</v>
      </c>
      <c r="B8" s="10"/>
      <c r="C8" s="11"/>
      <c r="D8" s="10"/>
      <c r="E8" s="11"/>
      <c r="F8" s="10"/>
      <c r="G8" s="11"/>
      <c r="H8" s="10"/>
      <c r="I8" s="11"/>
      <c r="J8" s="10"/>
      <c r="K8" s="11"/>
      <c r="L8" s="10"/>
      <c r="M8" s="11"/>
      <c r="N8" s="10"/>
      <c r="O8" s="11"/>
      <c r="P8" s="10"/>
      <c r="Q8" s="11"/>
      <c r="R8" s="10"/>
      <c r="S8" s="11"/>
      <c r="T8" s="10"/>
      <c r="U8" s="11"/>
      <c r="V8" s="10"/>
      <c r="W8" s="11"/>
      <c r="X8" s="10"/>
      <c r="Y8" s="11"/>
      <c r="Z8" s="10"/>
      <c r="AA8" s="6"/>
    </row>
    <row r="9" spans="1:27" ht="12.75" customHeight="1">
      <c r="A9" s="25" t="s">
        <v>3</v>
      </c>
      <c r="B9" s="10"/>
      <c r="C9" s="11"/>
      <c r="D9" s="10"/>
      <c r="E9" s="11"/>
      <c r="F9" s="10"/>
      <c r="G9" s="11"/>
      <c r="H9" s="10"/>
      <c r="I9" s="11"/>
      <c r="J9" s="10"/>
      <c r="K9" s="11"/>
      <c r="L9" s="10"/>
      <c r="M9" s="11"/>
      <c r="N9" s="10"/>
      <c r="O9" s="11"/>
      <c r="P9" s="10"/>
      <c r="Q9" s="11"/>
      <c r="R9" s="10"/>
      <c r="S9" s="11"/>
      <c r="T9" s="10"/>
      <c r="U9" s="11"/>
      <c r="V9" s="10"/>
      <c r="W9" s="11"/>
      <c r="X9" s="10"/>
      <c r="Y9" s="11"/>
      <c r="Z9" s="10"/>
      <c r="AA9" s="6"/>
    </row>
    <row r="10" spans="1:27" ht="12.75" customHeight="1">
      <c r="A10" s="25" t="s">
        <v>59</v>
      </c>
      <c r="B10" s="10"/>
      <c r="C10" s="11"/>
      <c r="D10" s="10">
        <v>2</v>
      </c>
      <c r="E10" s="11"/>
      <c r="F10" s="10"/>
      <c r="G10" s="11"/>
      <c r="H10" s="10">
        <v>2</v>
      </c>
      <c r="I10" s="11"/>
      <c r="J10" s="10"/>
      <c r="K10" s="11"/>
      <c r="L10" s="10">
        <v>1</v>
      </c>
      <c r="M10" s="11"/>
      <c r="N10" s="10"/>
      <c r="O10" s="11"/>
      <c r="P10" s="10"/>
      <c r="Q10" s="11"/>
      <c r="R10" s="10"/>
      <c r="S10" s="11"/>
      <c r="T10" s="10"/>
      <c r="U10" s="11"/>
      <c r="V10" s="10"/>
      <c r="W10" s="11"/>
      <c r="X10" s="10"/>
      <c r="Y10" s="11"/>
      <c r="Z10" s="10"/>
      <c r="AA10" s="6"/>
    </row>
    <row r="11" spans="1:27" ht="12.75" customHeight="1">
      <c r="A11" s="12" t="s">
        <v>4</v>
      </c>
      <c r="B11" s="10"/>
      <c r="C11" s="11"/>
      <c r="D11" s="10"/>
      <c r="E11" s="11"/>
      <c r="F11" s="10"/>
      <c r="G11" s="11"/>
      <c r="H11" s="10"/>
      <c r="I11" s="11"/>
      <c r="J11" s="10"/>
      <c r="K11" s="11"/>
      <c r="L11" s="10"/>
      <c r="M11" s="11"/>
      <c r="N11" s="10">
        <v>14</v>
      </c>
      <c r="O11" s="11"/>
      <c r="P11" s="10"/>
      <c r="Q11" s="11"/>
      <c r="R11" s="10"/>
      <c r="S11" s="11"/>
      <c r="T11" s="10"/>
      <c r="U11" s="11"/>
      <c r="V11" s="10"/>
      <c r="W11" s="11"/>
      <c r="X11" s="10"/>
      <c r="Y11" s="11"/>
      <c r="Z11" s="10"/>
      <c r="AA11" s="6"/>
    </row>
    <row r="12" spans="1:27" ht="12.75" customHeight="1">
      <c r="A12" s="25" t="s">
        <v>45</v>
      </c>
      <c r="B12" s="10"/>
      <c r="C12" s="11"/>
      <c r="D12" s="10"/>
      <c r="E12" s="11"/>
      <c r="F12" s="10"/>
      <c r="G12" s="11"/>
      <c r="H12" s="10"/>
      <c r="I12" s="11"/>
      <c r="J12" s="10"/>
      <c r="K12" s="11"/>
      <c r="L12" s="10"/>
      <c r="M12" s="11"/>
      <c r="N12" s="10"/>
      <c r="O12" s="11"/>
      <c r="P12" s="10"/>
      <c r="Q12" s="11"/>
      <c r="R12" s="10"/>
      <c r="S12" s="11"/>
      <c r="T12" s="10"/>
      <c r="U12" s="11"/>
      <c r="V12" s="10"/>
      <c r="W12" s="11"/>
      <c r="X12" s="10"/>
      <c r="Y12" s="11"/>
      <c r="Z12" s="10"/>
      <c r="AA12" s="6"/>
    </row>
    <row r="13" spans="1:27" ht="12.75" customHeight="1">
      <c r="A13" s="25" t="s">
        <v>86</v>
      </c>
      <c r="B13" s="10"/>
      <c r="C13" s="11"/>
      <c r="D13" s="10">
        <v>1</v>
      </c>
      <c r="E13" s="11"/>
      <c r="F13" s="10"/>
      <c r="G13" s="11"/>
      <c r="H13" s="10"/>
      <c r="I13" s="11"/>
      <c r="J13" s="10"/>
      <c r="K13" s="11"/>
      <c r="L13" s="10"/>
      <c r="M13" s="11"/>
      <c r="N13" s="10"/>
      <c r="O13" s="11"/>
      <c r="P13" s="10"/>
      <c r="Q13" s="11"/>
      <c r="R13" s="10"/>
      <c r="S13" s="11"/>
      <c r="T13" s="10"/>
      <c r="U13" s="11"/>
      <c r="V13" s="10"/>
      <c r="W13" s="11"/>
      <c r="X13" s="10"/>
      <c r="Y13" s="11"/>
      <c r="Z13" s="10"/>
      <c r="AA13" s="6"/>
    </row>
    <row r="14" spans="1:27" ht="12.75" customHeight="1">
      <c r="A14" s="25" t="s">
        <v>27</v>
      </c>
      <c r="B14" s="10"/>
      <c r="C14" s="11"/>
      <c r="D14" s="10"/>
      <c r="E14" s="11"/>
      <c r="F14" s="10"/>
      <c r="G14" s="11"/>
      <c r="H14" s="10"/>
      <c r="I14" s="11"/>
      <c r="J14" s="10"/>
      <c r="K14" s="11"/>
      <c r="L14" s="10"/>
      <c r="M14" s="11"/>
      <c r="N14" s="10"/>
      <c r="O14" s="11"/>
      <c r="P14" s="10"/>
      <c r="Q14" s="11"/>
      <c r="R14" s="10"/>
      <c r="S14" s="11"/>
      <c r="T14" s="10"/>
      <c r="U14" s="11"/>
      <c r="V14" s="10"/>
      <c r="W14" s="11"/>
      <c r="X14" s="10"/>
      <c r="Y14" s="11"/>
      <c r="Z14" s="10"/>
      <c r="AA14" s="6"/>
    </row>
    <row r="15" spans="1:27" ht="12.75" customHeight="1">
      <c r="A15" s="25" t="s">
        <v>26</v>
      </c>
      <c r="B15" s="10"/>
      <c r="C15" s="11"/>
      <c r="D15" s="10"/>
      <c r="E15" s="11"/>
      <c r="F15" s="10"/>
      <c r="G15" s="11"/>
      <c r="H15" s="10"/>
      <c r="I15" s="11"/>
      <c r="J15" s="10"/>
      <c r="K15" s="11"/>
      <c r="L15" s="10"/>
      <c r="M15" s="11"/>
      <c r="N15" s="10"/>
      <c r="O15" s="11"/>
      <c r="P15" s="10"/>
      <c r="Q15" s="11"/>
      <c r="R15" s="10"/>
      <c r="S15" s="11"/>
      <c r="T15" s="10"/>
      <c r="U15" s="11"/>
      <c r="V15" s="10"/>
      <c r="W15" s="11"/>
      <c r="X15" s="10"/>
      <c r="Y15" s="11"/>
      <c r="Z15" s="10"/>
      <c r="AA15" s="6"/>
    </row>
    <row r="16" spans="1:27" ht="12.75" customHeight="1">
      <c r="A16" s="25" t="s">
        <v>357</v>
      </c>
      <c r="B16" s="10"/>
      <c r="C16" s="11"/>
      <c r="D16" s="10"/>
      <c r="E16" s="11"/>
      <c r="F16" s="10"/>
      <c r="G16" s="11"/>
      <c r="H16" s="10"/>
      <c r="I16" s="11"/>
      <c r="J16" s="10"/>
      <c r="K16" s="11"/>
      <c r="L16" s="10"/>
      <c r="M16" s="11"/>
      <c r="N16" s="10"/>
      <c r="O16" s="11"/>
      <c r="P16" s="10"/>
      <c r="Q16" s="11"/>
      <c r="R16" s="10"/>
      <c r="S16" s="11"/>
      <c r="T16" s="10"/>
      <c r="U16" s="11"/>
      <c r="V16" s="10"/>
      <c r="W16" s="11"/>
      <c r="X16" s="10"/>
      <c r="Y16" s="11"/>
      <c r="Z16" s="10"/>
      <c r="AA16" s="6"/>
    </row>
    <row r="17" spans="1:27" ht="12.75" customHeight="1">
      <c r="A17" s="12" t="s">
        <v>51</v>
      </c>
      <c r="B17" s="10"/>
      <c r="C17" s="11"/>
      <c r="D17" s="10"/>
      <c r="E17" s="11"/>
      <c r="F17" s="10"/>
      <c r="G17" s="11"/>
      <c r="H17" s="10"/>
      <c r="I17" s="11"/>
      <c r="J17" s="10"/>
      <c r="K17" s="11"/>
      <c r="L17" s="10"/>
      <c r="M17" s="11"/>
      <c r="N17" s="10"/>
      <c r="O17" s="11"/>
      <c r="P17" s="10"/>
      <c r="Q17" s="11"/>
      <c r="R17" s="10"/>
      <c r="S17" s="11"/>
      <c r="T17" s="10"/>
      <c r="U17" s="11"/>
      <c r="V17" s="10"/>
      <c r="W17" s="11"/>
      <c r="X17" s="10"/>
      <c r="Y17" s="11"/>
      <c r="Z17" s="10"/>
      <c r="AA17" s="6"/>
    </row>
    <row r="18" spans="1:27" ht="12.75" customHeight="1">
      <c r="A18" s="25" t="s">
        <v>29</v>
      </c>
      <c r="B18" s="10"/>
      <c r="C18" s="11"/>
      <c r="D18" s="10"/>
      <c r="E18" s="11"/>
      <c r="F18" s="10"/>
      <c r="G18" s="11"/>
      <c r="H18" s="10"/>
      <c r="I18" s="11"/>
      <c r="J18" s="10"/>
      <c r="K18" s="11"/>
      <c r="L18" s="10"/>
      <c r="M18" s="11"/>
      <c r="N18" s="10"/>
      <c r="O18" s="11"/>
      <c r="P18" s="10"/>
      <c r="Q18" s="11"/>
      <c r="R18" s="10"/>
      <c r="S18" s="11"/>
      <c r="T18" s="10"/>
      <c r="U18" s="11"/>
      <c r="V18" s="10"/>
      <c r="W18" s="11"/>
      <c r="X18" s="10"/>
      <c r="Y18" s="11"/>
      <c r="Z18" s="10"/>
      <c r="AA18" s="6"/>
    </row>
    <row r="19" spans="1:27" ht="12.75" customHeight="1">
      <c r="A19" s="12" t="s">
        <v>77</v>
      </c>
      <c r="B19" s="10"/>
      <c r="C19" s="11"/>
      <c r="D19" s="10"/>
      <c r="E19" s="11"/>
      <c r="F19" s="10"/>
      <c r="G19" s="11"/>
      <c r="H19" s="10"/>
      <c r="I19" s="11"/>
      <c r="J19" s="10"/>
      <c r="K19" s="11"/>
      <c r="L19" s="10"/>
      <c r="M19" s="11"/>
      <c r="N19" s="10"/>
      <c r="O19" s="11"/>
      <c r="P19" s="10"/>
      <c r="Q19" s="11"/>
      <c r="R19" s="10"/>
      <c r="S19" s="11"/>
      <c r="T19" s="10"/>
      <c r="U19" s="11"/>
      <c r="V19" s="10"/>
      <c r="W19" s="11"/>
      <c r="X19" s="10"/>
      <c r="Y19" s="11"/>
      <c r="Z19" s="10"/>
      <c r="AA19" s="6"/>
    </row>
    <row r="20" spans="1:27" ht="12.75" customHeight="1">
      <c r="A20" s="12" t="s">
        <v>76</v>
      </c>
      <c r="B20" s="10"/>
      <c r="C20" s="11"/>
      <c r="D20" s="10"/>
      <c r="E20" s="11"/>
      <c r="F20" s="10"/>
      <c r="G20" s="11"/>
      <c r="H20" s="10"/>
      <c r="I20" s="11"/>
      <c r="J20" s="10"/>
      <c r="K20" s="11"/>
      <c r="L20" s="10"/>
      <c r="M20" s="11"/>
      <c r="N20" s="10"/>
      <c r="O20" s="11">
        <v>1</v>
      </c>
      <c r="P20" s="10"/>
      <c r="Q20" s="11"/>
      <c r="R20" s="10"/>
      <c r="S20" s="11"/>
      <c r="T20" s="10"/>
      <c r="U20" s="11"/>
      <c r="V20" s="10"/>
      <c r="W20" s="11"/>
      <c r="X20" s="10"/>
      <c r="Y20" s="11"/>
      <c r="Z20" s="10"/>
      <c r="AA20" s="6"/>
    </row>
    <row r="21" spans="1:27" ht="12.75" customHeight="1">
      <c r="A21" s="25" t="s">
        <v>5</v>
      </c>
      <c r="B21" s="10"/>
      <c r="C21" s="11"/>
      <c r="D21" s="10"/>
      <c r="E21" s="11"/>
      <c r="F21" s="10"/>
      <c r="G21" s="11"/>
      <c r="H21" s="10"/>
      <c r="I21" s="11"/>
      <c r="J21" s="10"/>
      <c r="K21" s="11"/>
      <c r="L21" s="10"/>
      <c r="M21" s="11"/>
      <c r="N21" s="10"/>
      <c r="O21" s="11"/>
      <c r="P21" s="10"/>
      <c r="Q21" s="11"/>
      <c r="R21" s="10"/>
      <c r="S21" s="11"/>
      <c r="T21" s="10"/>
      <c r="U21" s="11"/>
      <c r="V21" s="10"/>
      <c r="W21" s="11"/>
      <c r="X21" s="10"/>
      <c r="Y21" s="11"/>
      <c r="Z21" s="10"/>
      <c r="AA21" s="6"/>
    </row>
    <row r="22" spans="1:27" ht="12.75" customHeight="1">
      <c r="A22" s="12" t="s">
        <v>85</v>
      </c>
      <c r="B22" s="10"/>
      <c r="C22" s="11"/>
      <c r="D22" s="10"/>
      <c r="E22" s="11"/>
      <c r="F22" s="10"/>
      <c r="G22" s="11"/>
      <c r="H22" s="10"/>
      <c r="I22" s="11"/>
      <c r="J22" s="10"/>
      <c r="K22" s="11"/>
      <c r="L22" s="10"/>
      <c r="M22" s="11"/>
      <c r="N22" s="10"/>
      <c r="O22" s="11"/>
      <c r="P22" s="10"/>
      <c r="Q22" s="11"/>
      <c r="R22" s="10"/>
      <c r="S22" s="11"/>
      <c r="T22" s="10"/>
      <c r="U22" s="11"/>
      <c r="V22" s="10"/>
      <c r="W22" s="11"/>
      <c r="X22" s="10"/>
      <c r="Y22" s="11"/>
      <c r="Z22" s="10"/>
      <c r="AA22" s="6"/>
    </row>
    <row r="23" spans="1:27" ht="12.75" customHeight="1">
      <c r="A23" s="12" t="s">
        <v>79</v>
      </c>
      <c r="B23" s="10"/>
      <c r="C23" s="11"/>
      <c r="D23" s="10"/>
      <c r="E23" s="11"/>
      <c r="F23" s="10"/>
      <c r="G23" s="11"/>
      <c r="H23" s="10"/>
      <c r="I23" s="11"/>
      <c r="J23" s="10"/>
      <c r="K23" s="11"/>
      <c r="L23" s="10"/>
      <c r="M23" s="11"/>
      <c r="N23" s="10"/>
      <c r="O23" s="11"/>
      <c r="P23" s="10"/>
      <c r="Q23" s="11"/>
      <c r="R23" s="10"/>
      <c r="S23" s="11"/>
      <c r="T23" s="10"/>
      <c r="U23" s="11"/>
      <c r="V23" s="10"/>
      <c r="W23" s="11"/>
      <c r="X23" s="10"/>
      <c r="Y23" s="11"/>
      <c r="Z23" s="10"/>
      <c r="AA23" s="6"/>
    </row>
    <row r="24" spans="1:27" ht="12.75" customHeight="1">
      <c r="A24" s="12" t="s">
        <v>358</v>
      </c>
      <c r="B24" s="10"/>
      <c r="C24" s="11"/>
      <c r="D24" s="10"/>
      <c r="E24" s="11"/>
      <c r="F24" s="10"/>
      <c r="G24" s="11"/>
      <c r="H24" s="10"/>
      <c r="I24" s="11"/>
      <c r="J24" s="10"/>
      <c r="K24" s="11"/>
      <c r="L24" s="10"/>
      <c r="M24" s="11"/>
      <c r="N24" s="10"/>
      <c r="O24" s="11"/>
      <c r="P24" s="10"/>
      <c r="Q24" s="11"/>
      <c r="R24" s="10"/>
      <c r="S24" s="11"/>
      <c r="T24" s="10"/>
      <c r="U24" s="11"/>
      <c r="V24" s="10"/>
      <c r="W24" s="11"/>
      <c r="X24" s="10"/>
      <c r="Y24" s="11"/>
      <c r="Z24" s="10">
        <v>1</v>
      </c>
      <c r="AA24" s="6"/>
    </row>
    <row r="25" spans="1:27" ht="12.75" customHeight="1">
      <c r="A25" s="12" t="s">
        <v>359</v>
      </c>
      <c r="B25" s="10"/>
      <c r="C25" s="11"/>
      <c r="D25" s="10"/>
      <c r="E25" s="11"/>
      <c r="F25" s="10"/>
      <c r="G25" s="11"/>
      <c r="H25" s="10"/>
      <c r="I25" s="11"/>
      <c r="J25" s="10"/>
      <c r="K25" s="11"/>
      <c r="L25" s="10"/>
      <c r="M25" s="11"/>
      <c r="N25" s="10"/>
      <c r="O25" s="11"/>
      <c r="P25" s="10"/>
      <c r="Q25" s="11"/>
      <c r="R25" s="10"/>
      <c r="S25" s="11"/>
      <c r="T25" s="10"/>
      <c r="U25" s="11"/>
      <c r="V25" s="10"/>
      <c r="W25" s="11"/>
      <c r="X25" s="10"/>
      <c r="Y25" s="11"/>
      <c r="Z25" s="10"/>
      <c r="AA25" s="6"/>
    </row>
    <row r="26" spans="1:27" ht="12.75" customHeight="1">
      <c r="A26" s="12" t="s">
        <v>78</v>
      </c>
      <c r="B26" s="10"/>
      <c r="C26" s="11"/>
      <c r="D26" s="10"/>
      <c r="E26" s="11"/>
      <c r="F26" s="10"/>
      <c r="G26" s="11"/>
      <c r="H26" s="10"/>
      <c r="I26" s="11"/>
      <c r="J26" s="10"/>
      <c r="K26" s="11"/>
      <c r="L26" s="10"/>
      <c r="M26" s="11"/>
      <c r="N26" s="10"/>
      <c r="O26" s="11"/>
      <c r="P26" s="10"/>
      <c r="Q26" s="11"/>
      <c r="R26" s="10"/>
      <c r="S26" s="11"/>
      <c r="T26" s="10"/>
      <c r="U26" s="11"/>
      <c r="V26" s="10"/>
      <c r="W26" s="11"/>
      <c r="X26" s="10"/>
      <c r="Y26" s="11"/>
      <c r="Z26" s="10"/>
      <c r="AA26" s="6"/>
    </row>
    <row r="27" spans="1:27" ht="12.75" customHeight="1">
      <c r="A27" s="12" t="s">
        <v>6</v>
      </c>
      <c r="B27" s="10"/>
      <c r="C27" s="11"/>
      <c r="D27" s="10"/>
      <c r="E27" s="11"/>
      <c r="F27" s="10"/>
      <c r="G27" s="11"/>
      <c r="H27" s="10"/>
      <c r="I27" s="11"/>
      <c r="J27" s="10"/>
      <c r="K27" s="11"/>
      <c r="L27" s="10"/>
      <c r="M27" s="11"/>
      <c r="N27" s="10"/>
      <c r="O27" s="11"/>
      <c r="P27" s="10"/>
      <c r="Q27" s="11"/>
      <c r="R27" s="10"/>
      <c r="S27" s="11"/>
      <c r="T27" s="10"/>
      <c r="U27" s="11"/>
      <c r="V27" s="10"/>
      <c r="W27" s="11"/>
      <c r="X27" s="10"/>
      <c r="Y27" s="11"/>
      <c r="Z27" s="10"/>
      <c r="AA27" s="6"/>
    </row>
    <row r="28" spans="1:27" ht="12.75" customHeight="1">
      <c r="A28" s="12" t="s">
        <v>7</v>
      </c>
      <c r="B28" s="10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  <c r="P28" s="10"/>
      <c r="Q28" s="11"/>
      <c r="R28" s="10"/>
      <c r="S28" s="11"/>
      <c r="T28" s="10"/>
      <c r="U28" s="11"/>
      <c r="V28" s="10"/>
      <c r="W28" s="11"/>
      <c r="X28" s="10"/>
      <c r="Y28" s="11"/>
      <c r="Z28" s="10"/>
      <c r="AA28" s="6"/>
    </row>
    <row r="29" spans="1:27" ht="12.75" customHeight="1">
      <c r="A29" s="12" t="s">
        <v>28</v>
      </c>
      <c r="B29" s="10"/>
      <c r="C29" s="11"/>
      <c r="D29" s="10"/>
      <c r="E29" s="11"/>
      <c r="F29" s="10"/>
      <c r="G29" s="11"/>
      <c r="H29" s="10"/>
      <c r="I29" s="11"/>
      <c r="J29" s="10"/>
      <c r="K29" s="11"/>
      <c r="L29" s="10"/>
      <c r="M29" s="11"/>
      <c r="N29" s="10"/>
      <c r="O29" s="11"/>
      <c r="P29" s="10"/>
      <c r="Q29" s="11"/>
      <c r="R29" s="10"/>
      <c r="S29" s="11"/>
      <c r="T29" s="10"/>
      <c r="U29" s="11"/>
      <c r="V29" s="10"/>
      <c r="W29" s="11"/>
      <c r="X29" s="10"/>
      <c r="Y29" s="11"/>
      <c r="Z29" s="10"/>
      <c r="AA29" s="6"/>
    </row>
    <row r="30" spans="1:27" ht="12.75" customHeight="1">
      <c r="A30" s="25" t="s">
        <v>360</v>
      </c>
      <c r="B30" s="10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  <c r="P30" s="10"/>
      <c r="Q30" s="11"/>
      <c r="R30" s="10"/>
      <c r="S30" s="11"/>
      <c r="T30" s="10"/>
      <c r="U30" s="11"/>
      <c r="V30" s="10"/>
      <c r="W30" s="11"/>
      <c r="X30" s="10"/>
      <c r="Y30" s="11"/>
      <c r="Z30" s="10"/>
      <c r="AA30" s="6"/>
    </row>
    <row r="31" spans="1:27" ht="12.75" customHeight="1">
      <c r="A31" s="25" t="s">
        <v>8</v>
      </c>
      <c r="B31" s="10"/>
      <c r="C31" s="11"/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O31" s="11"/>
      <c r="P31" s="10"/>
      <c r="Q31" s="11"/>
      <c r="R31" s="10"/>
      <c r="S31" s="11"/>
      <c r="T31" s="10"/>
      <c r="U31" s="11"/>
      <c r="V31" s="10"/>
      <c r="W31" s="11"/>
      <c r="X31" s="10"/>
      <c r="Y31" s="11"/>
      <c r="Z31" s="10"/>
      <c r="AA31" s="6"/>
    </row>
    <row r="32" spans="1:27" ht="12.75" customHeight="1">
      <c r="A32" s="25" t="s">
        <v>361</v>
      </c>
      <c r="B32" s="10"/>
      <c r="C32" s="11"/>
      <c r="D32" s="10"/>
      <c r="E32" s="11"/>
      <c r="F32" s="10"/>
      <c r="G32" s="11"/>
      <c r="H32" s="10"/>
      <c r="I32" s="11"/>
      <c r="J32" s="10"/>
      <c r="K32" s="11"/>
      <c r="L32" s="10"/>
      <c r="M32" s="11"/>
      <c r="N32" s="10">
        <v>4</v>
      </c>
      <c r="O32" s="11"/>
      <c r="P32" s="10"/>
      <c r="Q32" s="11"/>
      <c r="R32" s="10"/>
      <c r="S32" s="11"/>
      <c r="T32" s="10"/>
      <c r="U32" s="11"/>
      <c r="V32" s="10"/>
      <c r="W32" s="11"/>
      <c r="X32" s="10"/>
      <c r="Y32" s="11"/>
      <c r="Z32" s="10"/>
      <c r="AA32" s="6"/>
    </row>
    <row r="33" spans="1:27" ht="12.75" customHeight="1">
      <c r="A33" s="12" t="s">
        <v>23</v>
      </c>
      <c r="B33" s="10"/>
      <c r="C33" s="11"/>
      <c r="D33" s="10"/>
      <c r="E33" s="11"/>
      <c r="F33" s="10"/>
      <c r="G33" s="11"/>
      <c r="H33" s="10"/>
      <c r="I33" s="11"/>
      <c r="J33" s="10"/>
      <c r="K33" s="11"/>
      <c r="L33" s="10"/>
      <c r="M33" s="11"/>
      <c r="N33" s="10"/>
      <c r="O33" s="11"/>
      <c r="P33" s="10"/>
      <c r="Q33" s="11"/>
      <c r="R33" s="10"/>
      <c r="S33" s="11"/>
      <c r="T33" s="10"/>
      <c r="U33" s="11"/>
      <c r="V33" s="10"/>
      <c r="W33" s="11"/>
      <c r="X33" s="10"/>
      <c r="Y33" s="11"/>
      <c r="Z33" s="10"/>
      <c r="AA33" s="6"/>
    </row>
    <row r="34" spans="1:27" ht="12.75" customHeight="1">
      <c r="A34" s="25" t="s">
        <v>71</v>
      </c>
      <c r="B34" s="10"/>
      <c r="C34" s="11"/>
      <c r="D34" s="10"/>
      <c r="E34" s="11"/>
      <c r="F34" s="10"/>
      <c r="G34" s="11"/>
      <c r="H34" s="10"/>
      <c r="I34" s="11"/>
      <c r="J34" s="10"/>
      <c r="K34" s="11"/>
      <c r="L34" s="10"/>
      <c r="M34" s="11"/>
      <c r="N34" s="10"/>
      <c r="O34" s="11"/>
      <c r="P34" s="10"/>
      <c r="Q34" s="11"/>
      <c r="R34" s="10"/>
      <c r="S34" s="11"/>
      <c r="T34" s="10"/>
      <c r="U34" s="11"/>
      <c r="V34" s="10"/>
      <c r="W34" s="11"/>
      <c r="X34" s="10"/>
      <c r="Y34" s="11"/>
      <c r="Z34" s="10"/>
      <c r="AA34" s="6"/>
    </row>
    <row r="35" spans="1:27" ht="12.75" customHeight="1">
      <c r="A35" s="25" t="s">
        <v>83</v>
      </c>
      <c r="B35" s="10"/>
      <c r="C35" s="11"/>
      <c r="D35" s="10"/>
      <c r="E35" s="11"/>
      <c r="F35" s="10"/>
      <c r="G35" s="11"/>
      <c r="H35" s="10"/>
      <c r="I35" s="11"/>
      <c r="J35" s="10"/>
      <c r="K35" s="11"/>
      <c r="L35" s="10"/>
      <c r="M35" s="11"/>
      <c r="N35" s="10"/>
      <c r="O35" s="11"/>
      <c r="P35" s="10"/>
      <c r="Q35" s="11"/>
      <c r="R35" s="10"/>
      <c r="S35" s="11"/>
      <c r="T35" s="10"/>
      <c r="U35" s="11"/>
      <c r="V35" s="10"/>
      <c r="W35" s="11"/>
      <c r="X35" s="10"/>
      <c r="Y35" s="11"/>
      <c r="Z35" s="10"/>
      <c r="AA35" s="6"/>
    </row>
    <row r="36" spans="1:27" ht="12.75" customHeight="1">
      <c r="A36" s="25" t="s">
        <v>128</v>
      </c>
      <c r="B36" s="10"/>
      <c r="C36" s="11">
        <v>2</v>
      </c>
      <c r="D36" s="10">
        <v>1</v>
      </c>
      <c r="E36" s="11">
        <v>5</v>
      </c>
      <c r="F36" s="10">
        <v>7</v>
      </c>
      <c r="G36" s="11">
        <v>24</v>
      </c>
      <c r="H36" s="10">
        <v>1</v>
      </c>
      <c r="I36" s="11"/>
      <c r="J36" s="10"/>
      <c r="K36" s="11">
        <v>3</v>
      </c>
      <c r="L36" s="10"/>
      <c r="M36" s="11">
        <v>6</v>
      </c>
      <c r="N36" s="10">
        <v>1</v>
      </c>
      <c r="O36" s="11">
        <v>1</v>
      </c>
      <c r="P36" s="10">
        <v>1</v>
      </c>
      <c r="Q36" s="11"/>
      <c r="R36" s="10"/>
      <c r="S36" s="11"/>
      <c r="T36" s="10"/>
      <c r="U36" s="11"/>
      <c r="V36" s="10"/>
      <c r="W36" s="11"/>
      <c r="X36" s="10"/>
      <c r="Y36" s="11"/>
      <c r="Z36" s="10"/>
      <c r="AA36" s="6"/>
    </row>
    <row r="37" spans="1:27" ht="12.75" customHeight="1">
      <c r="A37" s="12" t="s">
        <v>33</v>
      </c>
      <c r="B37" s="10"/>
      <c r="C37" s="11"/>
      <c r="D37" s="10"/>
      <c r="E37" s="11"/>
      <c r="F37" s="10"/>
      <c r="G37" s="11"/>
      <c r="H37" s="10"/>
      <c r="I37" s="11"/>
      <c r="J37" s="10"/>
      <c r="K37" s="11"/>
      <c r="L37" s="10"/>
      <c r="M37" s="11"/>
      <c r="N37" s="10"/>
      <c r="O37" s="11"/>
      <c r="P37" s="10"/>
      <c r="Q37" s="11"/>
      <c r="R37" s="10"/>
      <c r="S37" s="11"/>
      <c r="T37" s="10"/>
      <c r="U37" s="11"/>
      <c r="V37" s="10"/>
      <c r="W37" s="11"/>
      <c r="X37" s="10"/>
      <c r="Y37" s="11"/>
      <c r="Z37" s="10"/>
      <c r="AA37" s="6"/>
    </row>
    <row r="38" spans="1:27" ht="12.75" customHeight="1">
      <c r="A38" s="12" t="s">
        <v>84</v>
      </c>
      <c r="B38" s="10"/>
      <c r="C38" s="11"/>
      <c r="D38" s="10"/>
      <c r="E38" s="11"/>
      <c r="F38" s="10"/>
      <c r="G38" s="11"/>
      <c r="H38" s="10"/>
      <c r="I38" s="11"/>
      <c r="J38" s="10"/>
      <c r="K38" s="11"/>
      <c r="L38" s="10"/>
      <c r="M38" s="11"/>
      <c r="N38" s="10"/>
      <c r="O38" s="11"/>
      <c r="P38" s="10"/>
      <c r="Q38" s="11"/>
      <c r="R38" s="10"/>
      <c r="S38" s="11"/>
      <c r="T38" s="10"/>
      <c r="U38" s="11"/>
      <c r="V38" s="10"/>
      <c r="W38" s="11"/>
      <c r="X38" s="10"/>
      <c r="Y38" s="11"/>
      <c r="Z38" s="10"/>
      <c r="AA38" s="6"/>
    </row>
    <row r="39" spans="1:27" ht="12.75" customHeight="1">
      <c r="A39" s="25" t="s">
        <v>93</v>
      </c>
      <c r="B39" s="10"/>
      <c r="C39" s="11"/>
      <c r="D39" s="10"/>
      <c r="E39" s="11"/>
      <c r="F39" s="10"/>
      <c r="G39" s="11"/>
      <c r="H39" s="10"/>
      <c r="I39" s="11"/>
      <c r="J39" s="10"/>
      <c r="K39" s="11"/>
      <c r="L39" s="10"/>
      <c r="M39" s="11"/>
      <c r="N39" s="10"/>
      <c r="O39" s="11"/>
      <c r="P39" s="10"/>
      <c r="Q39" s="11"/>
      <c r="R39" s="10"/>
      <c r="S39" s="11"/>
      <c r="T39" s="10"/>
      <c r="U39" s="11"/>
      <c r="V39" s="10"/>
      <c r="W39" s="11"/>
      <c r="X39" s="10"/>
      <c r="Y39" s="11"/>
      <c r="Z39" s="10"/>
      <c r="AA39" s="6"/>
    </row>
    <row r="40" spans="1:27" ht="12.75" customHeight="1">
      <c r="A40" s="71" t="s">
        <v>9</v>
      </c>
      <c r="B40" s="10"/>
      <c r="C40" s="11"/>
      <c r="D40" s="10"/>
      <c r="E40" s="11"/>
      <c r="F40" s="10"/>
      <c r="G40" s="11"/>
      <c r="H40" s="10"/>
      <c r="I40" s="11"/>
      <c r="J40" s="10"/>
      <c r="K40" s="11"/>
      <c r="L40" s="10"/>
      <c r="M40" s="11"/>
      <c r="N40" s="10"/>
      <c r="O40" s="11"/>
      <c r="P40" s="10"/>
      <c r="Q40" s="11"/>
      <c r="R40" s="10"/>
      <c r="S40" s="11"/>
      <c r="T40" s="10"/>
      <c r="U40" s="11"/>
      <c r="V40" s="10"/>
      <c r="W40" s="11"/>
      <c r="X40" s="10"/>
      <c r="Y40" s="11"/>
      <c r="Z40" s="10"/>
      <c r="AA40" s="6"/>
    </row>
    <row r="41" spans="1:27" ht="12.75" customHeight="1">
      <c r="A41" s="71" t="s">
        <v>75</v>
      </c>
      <c r="B41" s="10"/>
      <c r="C41" s="11"/>
      <c r="D41" s="10"/>
      <c r="E41" s="11">
        <v>1</v>
      </c>
      <c r="F41" s="10">
        <v>5</v>
      </c>
      <c r="G41" s="11"/>
      <c r="H41" s="10"/>
      <c r="I41" s="11"/>
      <c r="J41" s="10"/>
      <c r="K41" s="11"/>
      <c r="L41" s="10"/>
      <c r="M41" s="11"/>
      <c r="N41" s="10">
        <v>7</v>
      </c>
      <c r="O41" s="11">
        <v>6</v>
      </c>
      <c r="P41" s="10"/>
      <c r="Q41" s="11">
        <v>4</v>
      </c>
      <c r="R41" s="10">
        <v>12</v>
      </c>
      <c r="S41" s="11"/>
      <c r="T41" s="10"/>
      <c r="U41" s="11"/>
      <c r="V41" s="10"/>
      <c r="W41" s="11"/>
      <c r="X41" s="10"/>
      <c r="Y41" s="11"/>
      <c r="Z41" s="10"/>
      <c r="AA41" s="6"/>
    </row>
    <row r="42" spans="1:27" ht="12.75" customHeight="1">
      <c r="A42" s="71" t="s">
        <v>31</v>
      </c>
      <c r="B42" s="10"/>
      <c r="C42" s="11"/>
      <c r="D42" s="10"/>
      <c r="E42" s="11">
        <v>1</v>
      </c>
      <c r="F42" s="10"/>
      <c r="G42" s="11"/>
      <c r="H42" s="10"/>
      <c r="I42" s="11">
        <v>5</v>
      </c>
      <c r="J42" s="10">
        <v>17</v>
      </c>
      <c r="K42" s="11">
        <v>25</v>
      </c>
      <c r="L42" s="10">
        <v>4</v>
      </c>
      <c r="M42" s="11">
        <v>4</v>
      </c>
      <c r="N42" s="10">
        <v>18</v>
      </c>
      <c r="O42" s="11">
        <v>10</v>
      </c>
      <c r="P42" s="10">
        <v>74</v>
      </c>
      <c r="Q42" s="11">
        <v>50</v>
      </c>
      <c r="R42" s="10"/>
      <c r="S42" s="11"/>
      <c r="T42" s="10"/>
      <c r="U42" s="11"/>
      <c r="V42" s="10"/>
      <c r="W42" s="11"/>
      <c r="X42" s="10"/>
      <c r="Y42" s="11"/>
      <c r="Z42" s="10"/>
      <c r="AA42" s="6"/>
    </row>
    <row r="43" spans="1:27" ht="12.75" customHeight="1">
      <c r="A43" s="25" t="s">
        <v>362</v>
      </c>
      <c r="B43" s="10"/>
      <c r="C43" s="11"/>
      <c r="D43" s="10"/>
      <c r="E43" s="11"/>
      <c r="F43" s="10"/>
      <c r="G43" s="11"/>
      <c r="H43" s="10"/>
      <c r="I43" s="11"/>
      <c r="J43" s="10"/>
      <c r="K43" s="11"/>
      <c r="L43" s="10"/>
      <c r="M43" s="11"/>
      <c r="N43" s="10"/>
      <c r="O43" s="11"/>
      <c r="P43" s="10"/>
      <c r="Q43" s="11"/>
      <c r="R43" s="10"/>
      <c r="S43" s="11"/>
      <c r="T43" s="10"/>
      <c r="U43" s="11"/>
      <c r="V43" s="10"/>
      <c r="W43" s="11"/>
      <c r="X43" s="10"/>
      <c r="Y43" s="11"/>
      <c r="Z43" s="10"/>
      <c r="AA43" s="6"/>
    </row>
    <row r="44" spans="1:27" ht="12.75" customHeight="1">
      <c r="A44" s="71" t="s">
        <v>363</v>
      </c>
      <c r="B44" s="10"/>
      <c r="C44" s="11"/>
      <c r="D44" s="10"/>
      <c r="E44" s="11"/>
      <c r="F44" s="10"/>
      <c r="G44" s="11"/>
      <c r="H44" s="10"/>
      <c r="I44" s="11"/>
      <c r="J44" s="10"/>
      <c r="K44" s="11"/>
      <c r="L44" s="10"/>
      <c r="M44" s="11"/>
      <c r="N44" s="10"/>
      <c r="O44" s="11"/>
      <c r="P44" s="10"/>
      <c r="Q44" s="11"/>
      <c r="R44" s="10"/>
      <c r="S44" s="11"/>
      <c r="T44" s="10"/>
      <c r="U44" s="11"/>
      <c r="V44" s="10"/>
      <c r="W44" s="11"/>
      <c r="X44" s="10"/>
      <c r="Y44" s="11"/>
      <c r="Z44" s="10"/>
      <c r="AA44" s="6"/>
    </row>
    <row r="45" spans="1:27" ht="12.75" customHeight="1">
      <c r="A45" s="71" t="s">
        <v>52</v>
      </c>
      <c r="B45" s="10"/>
      <c r="C45" s="11"/>
      <c r="D45" s="10"/>
      <c r="E45" s="11"/>
      <c r="F45" s="10"/>
      <c r="G45" s="11"/>
      <c r="H45" s="10">
        <v>80</v>
      </c>
      <c r="I45" s="11"/>
      <c r="J45" s="10"/>
      <c r="K45" s="11"/>
      <c r="L45" s="10"/>
      <c r="M45" s="11"/>
      <c r="N45" s="10"/>
      <c r="O45" s="11"/>
      <c r="P45" s="10"/>
      <c r="Q45" s="11"/>
      <c r="R45" s="10"/>
      <c r="S45" s="11"/>
      <c r="T45" s="10"/>
      <c r="U45" s="11"/>
      <c r="V45" s="10"/>
      <c r="W45" s="11"/>
      <c r="X45" s="10"/>
      <c r="Y45" s="11"/>
      <c r="Z45" s="10"/>
      <c r="AA45" s="6"/>
    </row>
    <row r="46" spans="1:27" ht="12.75" customHeight="1">
      <c r="A46" s="72" t="s">
        <v>10</v>
      </c>
      <c r="B46" s="10"/>
      <c r="C46" s="11"/>
      <c r="D46" s="10"/>
      <c r="E46" s="11"/>
      <c r="F46" s="10"/>
      <c r="G46" s="11"/>
      <c r="H46" s="10"/>
      <c r="I46" s="11"/>
      <c r="J46" s="10"/>
      <c r="K46" s="11"/>
      <c r="L46" s="10"/>
      <c r="M46" s="11"/>
      <c r="N46" s="10"/>
      <c r="O46" s="11"/>
      <c r="P46" s="10"/>
      <c r="Q46" s="11"/>
      <c r="R46" s="10"/>
      <c r="S46" s="11"/>
      <c r="T46" s="10"/>
      <c r="U46" s="11"/>
      <c r="V46" s="10"/>
      <c r="W46" s="11"/>
      <c r="X46" s="10"/>
      <c r="Y46" s="11"/>
      <c r="Z46" s="10"/>
      <c r="AA46" s="6"/>
    </row>
    <row r="47" spans="1:27" ht="12.75" customHeight="1">
      <c r="A47" s="71" t="s">
        <v>39</v>
      </c>
      <c r="B47" s="10"/>
      <c r="C47" s="11"/>
      <c r="D47" s="10"/>
      <c r="E47" s="11"/>
      <c r="F47" s="10"/>
      <c r="G47" s="11"/>
      <c r="H47" s="10"/>
      <c r="I47" s="11"/>
      <c r="J47" s="10"/>
      <c r="K47" s="11"/>
      <c r="L47" s="10"/>
      <c r="M47" s="11"/>
      <c r="N47" s="10"/>
      <c r="O47" s="11"/>
      <c r="P47" s="10"/>
      <c r="Q47" s="11"/>
      <c r="R47" s="10"/>
      <c r="S47" s="11"/>
      <c r="T47" s="10"/>
      <c r="U47" s="11"/>
      <c r="V47" s="10"/>
      <c r="W47" s="11"/>
      <c r="X47" s="10"/>
      <c r="Y47" s="11"/>
      <c r="Z47" s="10"/>
      <c r="AA47" s="6"/>
    </row>
    <row r="48" spans="1:27" ht="12.75" customHeight="1">
      <c r="A48" s="72" t="s">
        <v>94</v>
      </c>
      <c r="B48" s="10"/>
      <c r="C48" s="11"/>
      <c r="D48" s="10"/>
      <c r="E48" s="11"/>
      <c r="F48" s="10"/>
      <c r="G48" s="11"/>
      <c r="H48" s="10"/>
      <c r="I48" s="11"/>
      <c r="J48" s="10"/>
      <c r="K48" s="11"/>
      <c r="L48" s="10"/>
      <c r="M48" s="11"/>
      <c r="N48" s="10"/>
      <c r="O48" s="11"/>
      <c r="P48" s="10"/>
      <c r="Q48" s="11"/>
      <c r="R48" s="10"/>
      <c r="S48" s="11"/>
      <c r="T48" s="10"/>
      <c r="U48" s="11"/>
      <c r="V48" s="10"/>
      <c r="W48" s="11"/>
      <c r="X48" s="10"/>
      <c r="Y48" s="11"/>
      <c r="Z48" s="10"/>
      <c r="AA48" s="6"/>
    </row>
    <row r="49" spans="1:27" ht="12.75" customHeight="1">
      <c r="A49" s="72" t="s">
        <v>95</v>
      </c>
      <c r="B49" s="10"/>
      <c r="C49" s="11"/>
      <c r="D49" s="10"/>
      <c r="E49" s="11"/>
      <c r="F49" s="10"/>
      <c r="G49" s="11"/>
      <c r="H49" s="10"/>
      <c r="I49" s="11"/>
      <c r="J49" s="10"/>
      <c r="K49" s="11"/>
      <c r="L49" s="10"/>
      <c r="M49" s="11"/>
      <c r="N49" s="10"/>
      <c r="O49" s="11"/>
      <c r="P49" s="10"/>
      <c r="Q49" s="11"/>
      <c r="R49" s="10"/>
      <c r="S49" s="11"/>
      <c r="T49" s="10"/>
      <c r="U49" s="11"/>
      <c r="V49" s="10"/>
      <c r="W49" s="11"/>
      <c r="X49" s="10"/>
      <c r="Y49" s="11"/>
      <c r="Z49" s="10"/>
      <c r="AA49" s="6"/>
    </row>
    <row r="50" spans="1:27" ht="12.75" customHeight="1">
      <c r="A50" s="71" t="s">
        <v>11</v>
      </c>
      <c r="B50" s="10"/>
      <c r="C50" s="11"/>
      <c r="D50" s="10"/>
      <c r="E50" s="11"/>
      <c r="F50" s="10"/>
      <c r="G50" s="11"/>
      <c r="H50" s="10"/>
      <c r="I50" s="11"/>
      <c r="J50" s="10"/>
      <c r="K50" s="11"/>
      <c r="L50" s="10"/>
      <c r="M50" s="11"/>
      <c r="N50" s="10"/>
      <c r="O50" s="11"/>
      <c r="P50" s="10"/>
      <c r="Q50" s="11"/>
      <c r="R50" s="10"/>
      <c r="S50" s="11"/>
      <c r="T50" s="10"/>
      <c r="U50" s="11"/>
      <c r="V50" s="10"/>
      <c r="W50" s="11"/>
      <c r="X50" s="10"/>
      <c r="Y50" s="11"/>
      <c r="Z50" s="10"/>
      <c r="AA50" s="6"/>
    </row>
    <row r="51" spans="1:27" ht="12.75" customHeight="1">
      <c r="A51" s="25" t="s">
        <v>265</v>
      </c>
      <c r="B51" s="10"/>
      <c r="C51" s="11"/>
      <c r="D51" s="10"/>
      <c r="E51" s="11"/>
      <c r="F51" s="10"/>
      <c r="G51" s="11"/>
      <c r="H51" s="10"/>
      <c r="I51" s="11"/>
      <c r="J51" s="10"/>
      <c r="K51" s="11"/>
      <c r="L51" s="10"/>
      <c r="M51" s="11"/>
      <c r="N51" s="10"/>
      <c r="O51" s="11"/>
      <c r="P51" s="10"/>
      <c r="Q51" s="11"/>
      <c r="R51" s="10"/>
      <c r="S51" s="11"/>
      <c r="T51" s="10"/>
      <c r="U51" s="11"/>
      <c r="V51" s="10"/>
      <c r="W51" s="11"/>
      <c r="X51" s="10"/>
      <c r="Y51" s="11"/>
      <c r="Z51" s="10"/>
      <c r="AA51" s="6"/>
    </row>
    <row r="52" spans="1:27" ht="12.75" customHeight="1">
      <c r="A52" s="12" t="s">
        <v>297</v>
      </c>
      <c r="B52" s="10"/>
      <c r="C52" s="11"/>
      <c r="D52" s="10"/>
      <c r="E52" s="11"/>
      <c r="F52" s="10"/>
      <c r="G52" s="11"/>
      <c r="H52" s="10"/>
      <c r="I52" s="11"/>
      <c r="J52" s="10"/>
      <c r="K52" s="11"/>
      <c r="L52" s="10"/>
      <c r="M52" s="11"/>
      <c r="N52" s="10"/>
      <c r="O52" s="11"/>
      <c r="P52" s="10"/>
      <c r="Q52" s="11"/>
      <c r="R52" s="10"/>
      <c r="S52" s="11"/>
      <c r="T52" s="10"/>
      <c r="U52" s="11"/>
      <c r="V52" s="10"/>
      <c r="W52" s="11"/>
      <c r="X52" s="10"/>
      <c r="Y52" s="11"/>
      <c r="Z52" s="10"/>
      <c r="AA52" s="6"/>
    </row>
    <row r="53" spans="1:27" ht="12.75" customHeight="1">
      <c r="A53" s="71" t="s">
        <v>12</v>
      </c>
      <c r="B53" s="10"/>
      <c r="C53" s="11"/>
      <c r="D53" s="10"/>
      <c r="E53" s="11"/>
      <c r="F53" s="10"/>
      <c r="G53" s="11"/>
      <c r="H53" s="10"/>
      <c r="I53" s="11"/>
      <c r="J53" s="10"/>
      <c r="K53" s="11"/>
      <c r="L53" s="10"/>
      <c r="M53" s="11"/>
      <c r="N53" s="10"/>
      <c r="O53" s="11"/>
      <c r="P53" s="10"/>
      <c r="Q53" s="11"/>
      <c r="R53" s="10"/>
      <c r="S53" s="11"/>
      <c r="T53" s="10"/>
      <c r="U53" s="11"/>
      <c r="V53" s="10"/>
      <c r="W53" s="11"/>
      <c r="X53" s="10"/>
      <c r="Y53" s="11"/>
      <c r="Z53" s="10"/>
      <c r="AA53" s="6"/>
    </row>
    <row r="54" spans="1:27" ht="12.75" customHeight="1">
      <c r="A54" s="71" t="s">
        <v>40</v>
      </c>
      <c r="B54" s="10"/>
      <c r="C54" s="11"/>
      <c r="D54" s="10"/>
      <c r="E54" s="11"/>
      <c r="F54" s="10"/>
      <c r="G54" s="11"/>
      <c r="H54" s="10"/>
      <c r="I54" s="11"/>
      <c r="J54" s="10"/>
      <c r="K54" s="11"/>
      <c r="L54" s="10"/>
      <c r="M54" s="11"/>
      <c r="N54" s="10"/>
      <c r="O54" s="11"/>
      <c r="P54" s="10"/>
      <c r="Q54" s="11"/>
      <c r="R54" s="10"/>
      <c r="S54" s="11"/>
      <c r="T54" s="10"/>
      <c r="U54" s="11"/>
      <c r="V54" s="10"/>
      <c r="W54" s="11"/>
      <c r="X54" s="10"/>
      <c r="Y54" s="11"/>
      <c r="Z54" s="10"/>
      <c r="AA54" s="6"/>
    </row>
    <row r="55" spans="1:27" ht="12.75" customHeight="1">
      <c r="A55" s="72" t="s">
        <v>41</v>
      </c>
      <c r="B55" s="10"/>
      <c r="C55" s="11"/>
      <c r="D55" s="10"/>
      <c r="E55" s="11"/>
      <c r="F55" s="10"/>
      <c r="G55" s="11"/>
      <c r="H55" s="10"/>
      <c r="I55" s="11"/>
      <c r="J55" s="10"/>
      <c r="K55" s="11"/>
      <c r="L55" s="10"/>
      <c r="M55" s="11"/>
      <c r="N55" s="10"/>
      <c r="O55" s="11"/>
      <c r="P55" s="10"/>
      <c r="Q55" s="11"/>
      <c r="R55" s="10"/>
      <c r="S55" s="11"/>
      <c r="T55" s="10"/>
      <c r="U55" s="11"/>
      <c r="V55" s="10"/>
      <c r="W55" s="11"/>
      <c r="X55" s="10"/>
      <c r="Y55" s="11"/>
      <c r="Z55" s="10"/>
      <c r="AA55" s="6"/>
    </row>
    <row r="56" spans="1:27" ht="12.75" customHeight="1">
      <c r="A56" s="72" t="s">
        <v>388</v>
      </c>
      <c r="B56" s="10"/>
      <c r="C56" s="11"/>
      <c r="D56" s="10"/>
      <c r="E56" s="11"/>
      <c r="F56" s="10"/>
      <c r="G56" s="11"/>
      <c r="H56" s="10"/>
      <c r="I56" s="11"/>
      <c r="J56" s="10"/>
      <c r="K56" s="11"/>
      <c r="L56" s="10">
        <v>4</v>
      </c>
      <c r="M56" s="11">
        <v>1</v>
      </c>
      <c r="N56" s="10"/>
      <c r="O56" s="11"/>
      <c r="P56" s="10"/>
      <c r="Q56" s="11"/>
      <c r="R56" s="10"/>
      <c r="S56" s="11"/>
      <c r="T56" s="10"/>
      <c r="U56" s="11"/>
      <c r="V56" s="10"/>
      <c r="W56" s="11"/>
      <c r="X56" s="10"/>
      <c r="Y56" s="11"/>
      <c r="Z56" s="10"/>
      <c r="AA56" s="6"/>
    </row>
    <row r="57" spans="1:27" ht="12.75" customHeight="1">
      <c r="A57" s="71" t="s">
        <v>44</v>
      </c>
      <c r="B57" s="10"/>
      <c r="C57" s="11"/>
      <c r="D57" s="10"/>
      <c r="E57" s="11"/>
      <c r="F57" s="10"/>
      <c r="G57" s="11"/>
      <c r="H57" s="10"/>
      <c r="I57" s="11"/>
      <c r="J57" s="10"/>
      <c r="K57" s="11"/>
      <c r="L57" s="10"/>
      <c r="M57" s="11"/>
      <c r="N57" s="10"/>
      <c r="O57" s="11"/>
      <c r="P57" s="10"/>
      <c r="Q57" s="11"/>
      <c r="R57" s="10"/>
      <c r="S57" s="11"/>
      <c r="T57" s="10"/>
      <c r="U57" s="11"/>
      <c r="V57" s="10"/>
      <c r="W57" s="11"/>
      <c r="X57" s="10"/>
      <c r="Y57" s="11"/>
      <c r="Z57" s="10"/>
      <c r="AA57" s="6"/>
    </row>
    <row r="58" spans="1:27" ht="12.75" customHeight="1">
      <c r="A58" s="71" t="s">
        <v>389</v>
      </c>
      <c r="B58" s="10"/>
      <c r="C58" s="11"/>
      <c r="D58" s="10"/>
      <c r="E58" s="11"/>
      <c r="F58" s="10"/>
      <c r="G58" s="11">
        <v>3</v>
      </c>
      <c r="H58" s="10"/>
      <c r="I58" s="11"/>
      <c r="J58" s="10"/>
      <c r="K58" s="11"/>
      <c r="L58" s="10"/>
      <c r="M58" s="11"/>
      <c r="N58" s="10"/>
      <c r="O58" s="11"/>
      <c r="P58" s="10"/>
      <c r="Q58" s="11"/>
      <c r="R58" s="10"/>
      <c r="S58" s="11"/>
      <c r="T58" s="10"/>
      <c r="U58" s="11"/>
      <c r="V58" s="10"/>
      <c r="W58" s="11"/>
      <c r="X58" s="10"/>
      <c r="Y58" s="11"/>
      <c r="Z58" s="10"/>
      <c r="AA58" s="6"/>
    </row>
    <row r="59" spans="1:27" ht="12.75" customHeight="1">
      <c r="A59" s="71" t="s">
        <v>62</v>
      </c>
      <c r="B59" s="10"/>
      <c r="C59" s="11"/>
      <c r="D59" s="10"/>
      <c r="E59" s="11"/>
      <c r="F59" s="10"/>
      <c r="G59" s="11"/>
      <c r="H59" s="10"/>
      <c r="I59" s="11"/>
      <c r="J59" s="10"/>
      <c r="K59" s="11"/>
      <c r="L59" s="10"/>
      <c r="M59" s="11"/>
      <c r="N59" s="10"/>
      <c r="O59" s="11"/>
      <c r="P59" s="10"/>
      <c r="Q59" s="11"/>
      <c r="R59" s="10"/>
      <c r="S59" s="11"/>
      <c r="T59" s="10"/>
      <c r="U59" s="11"/>
      <c r="V59" s="10"/>
      <c r="W59" s="11"/>
      <c r="X59" s="10"/>
      <c r="Y59" s="11"/>
      <c r="Z59" s="10"/>
      <c r="AA59" s="6"/>
    </row>
    <row r="60" spans="1:27" ht="12.75" customHeight="1">
      <c r="A60" s="71" t="s">
        <v>247</v>
      </c>
      <c r="B60" s="10"/>
      <c r="C60" s="11"/>
      <c r="D60" s="10"/>
      <c r="E60" s="11"/>
      <c r="F60" s="10"/>
      <c r="G60" s="11"/>
      <c r="H60" s="10"/>
      <c r="I60" s="11"/>
      <c r="J60" s="10"/>
      <c r="K60" s="11"/>
      <c r="L60" s="10"/>
      <c r="M60" s="11"/>
      <c r="N60" s="10"/>
      <c r="O60" s="11"/>
      <c r="P60" s="10"/>
      <c r="Q60" s="11"/>
      <c r="R60" s="10"/>
      <c r="S60" s="11"/>
      <c r="T60" s="10"/>
      <c r="U60" s="11"/>
      <c r="V60" s="10"/>
      <c r="W60" s="11"/>
      <c r="X60" s="10"/>
      <c r="Y60" s="11"/>
      <c r="Z60" s="10"/>
      <c r="AA60" s="6"/>
    </row>
    <row r="61" spans="1:27" ht="12.75" customHeight="1">
      <c r="A61" s="72" t="s">
        <v>34</v>
      </c>
      <c r="B61" s="10"/>
      <c r="C61" s="11"/>
      <c r="D61" s="10"/>
      <c r="E61" s="11"/>
      <c r="F61" s="10"/>
      <c r="G61" s="11"/>
      <c r="H61" s="10"/>
      <c r="I61" s="11"/>
      <c r="J61" s="10"/>
      <c r="K61" s="11"/>
      <c r="L61" s="10"/>
      <c r="M61" s="11"/>
      <c r="N61" s="10"/>
      <c r="O61" s="11"/>
      <c r="P61" s="10"/>
      <c r="Q61" s="11"/>
      <c r="R61" s="10"/>
      <c r="S61" s="11"/>
      <c r="T61" s="10"/>
      <c r="U61" s="11"/>
      <c r="V61" s="10"/>
      <c r="W61" s="11"/>
      <c r="X61" s="10"/>
      <c r="Y61" s="11"/>
      <c r="Z61" s="10"/>
      <c r="AA61" s="6"/>
    </row>
    <row r="62" spans="1:27" ht="12.75" customHeight="1">
      <c r="A62" s="72" t="s">
        <v>35</v>
      </c>
      <c r="B62" s="10"/>
      <c r="C62" s="11"/>
      <c r="D62" s="10"/>
      <c r="E62" s="11"/>
      <c r="F62" s="10"/>
      <c r="G62" s="11"/>
      <c r="H62" s="10"/>
      <c r="I62" s="11"/>
      <c r="J62" s="10"/>
      <c r="K62" s="11"/>
      <c r="L62" s="10"/>
      <c r="M62" s="11"/>
      <c r="N62" s="10"/>
      <c r="O62" s="11"/>
      <c r="P62" s="10"/>
      <c r="Q62" s="11"/>
      <c r="R62" s="10"/>
      <c r="S62" s="11"/>
      <c r="T62" s="10"/>
      <c r="U62" s="11"/>
      <c r="V62" s="10"/>
      <c r="W62" s="11"/>
      <c r="X62" s="10"/>
      <c r="Y62" s="11"/>
      <c r="Z62" s="10"/>
      <c r="AA62" s="6"/>
    </row>
    <row r="63" spans="1:27" ht="12.75" customHeight="1">
      <c r="A63" s="71" t="s">
        <v>37</v>
      </c>
      <c r="B63" s="10"/>
      <c r="C63" s="11"/>
      <c r="D63" s="10"/>
      <c r="E63" s="11"/>
      <c r="F63" s="10"/>
      <c r="G63" s="11"/>
      <c r="H63" s="10"/>
      <c r="I63" s="11"/>
      <c r="J63" s="10"/>
      <c r="K63" s="11"/>
      <c r="L63" s="10"/>
      <c r="M63" s="11"/>
      <c r="N63" s="10"/>
      <c r="O63" s="11"/>
      <c r="P63" s="10"/>
      <c r="Q63" s="11"/>
      <c r="R63" s="10"/>
      <c r="S63" s="11"/>
      <c r="T63" s="10"/>
      <c r="U63" s="11"/>
      <c r="V63" s="10"/>
      <c r="W63" s="11"/>
      <c r="X63" s="10"/>
      <c r="Y63" s="11"/>
      <c r="Z63" s="10"/>
      <c r="AA63" s="6"/>
    </row>
    <row r="64" spans="1:27" ht="12.75" customHeight="1">
      <c r="A64" s="25" t="s">
        <v>24</v>
      </c>
      <c r="B64" s="10"/>
      <c r="C64" s="11"/>
      <c r="D64" s="10"/>
      <c r="E64" s="11"/>
      <c r="F64" s="10"/>
      <c r="G64" s="11"/>
      <c r="H64" s="10"/>
      <c r="I64" s="11"/>
      <c r="J64" s="10"/>
      <c r="K64" s="11"/>
      <c r="L64" s="10"/>
      <c r="M64" s="11"/>
      <c r="N64" s="10"/>
      <c r="O64" s="11"/>
      <c r="P64" s="10"/>
      <c r="Q64" s="11"/>
      <c r="R64" s="10"/>
      <c r="S64" s="11"/>
      <c r="T64" s="10"/>
      <c r="U64" s="11"/>
      <c r="V64" s="10"/>
      <c r="W64" s="11"/>
      <c r="X64" s="10"/>
      <c r="Y64" s="11"/>
      <c r="Z64" s="10"/>
      <c r="AA64" s="6"/>
    </row>
    <row r="65" spans="1:27" ht="12.75" customHeight="1">
      <c r="A65" s="25" t="s">
        <v>43</v>
      </c>
      <c r="B65" s="10"/>
      <c r="C65" s="11"/>
      <c r="D65" s="10"/>
      <c r="E65" s="11"/>
      <c r="F65" s="10"/>
      <c r="G65" s="11"/>
      <c r="H65" s="10"/>
      <c r="I65" s="11"/>
      <c r="J65" s="10"/>
      <c r="K65" s="11"/>
      <c r="L65" s="10"/>
      <c r="M65" s="11"/>
      <c r="N65" s="10"/>
      <c r="O65" s="11"/>
      <c r="P65" s="10"/>
      <c r="Q65" s="11"/>
      <c r="R65" s="10"/>
      <c r="S65" s="11"/>
      <c r="T65" s="10"/>
      <c r="U65" s="11"/>
      <c r="V65" s="10"/>
      <c r="W65" s="11"/>
      <c r="X65" s="10"/>
      <c r="Y65" s="11"/>
      <c r="Z65" s="10"/>
      <c r="AA65" s="6"/>
    </row>
    <row r="66" spans="1:27" ht="12.75" customHeight="1">
      <c r="A66" s="25" t="s">
        <v>364</v>
      </c>
      <c r="B66" s="10"/>
      <c r="C66" s="11"/>
      <c r="D66" s="10"/>
      <c r="E66" s="11"/>
      <c r="F66" s="10"/>
      <c r="G66" s="11"/>
      <c r="H66" s="10"/>
      <c r="I66" s="11"/>
      <c r="J66" s="10"/>
      <c r="K66" s="11"/>
      <c r="L66" s="10"/>
      <c r="M66" s="11"/>
      <c r="N66" s="10"/>
      <c r="O66" s="11"/>
      <c r="P66" s="10"/>
      <c r="Q66" s="11"/>
      <c r="R66" s="10"/>
      <c r="S66" s="11"/>
      <c r="T66" s="10"/>
      <c r="U66" s="11"/>
      <c r="V66" s="10"/>
      <c r="W66" s="11"/>
      <c r="X66" s="10"/>
      <c r="Y66" s="11"/>
      <c r="Z66" s="10"/>
      <c r="AA66" s="6"/>
    </row>
    <row r="67" spans="1:27" ht="12.75" customHeight="1">
      <c r="A67" s="25" t="s">
        <v>365</v>
      </c>
      <c r="B67" s="10"/>
      <c r="C67" s="11"/>
      <c r="D67" s="10"/>
      <c r="E67" s="11"/>
      <c r="F67" s="10"/>
      <c r="G67" s="11"/>
      <c r="H67" s="10"/>
      <c r="I67" s="11"/>
      <c r="J67" s="10"/>
      <c r="K67" s="11"/>
      <c r="L67" s="10"/>
      <c r="M67" s="11"/>
      <c r="N67" s="10"/>
      <c r="O67" s="11"/>
      <c r="P67" s="10"/>
      <c r="Q67" s="11"/>
      <c r="R67" s="10"/>
      <c r="S67" s="11"/>
      <c r="T67" s="10"/>
      <c r="U67" s="11"/>
      <c r="V67" s="10"/>
      <c r="W67" s="11"/>
      <c r="X67" s="10"/>
      <c r="Y67" s="11"/>
      <c r="Z67" s="10"/>
      <c r="AA67" s="6"/>
    </row>
    <row r="68" spans="1:27" ht="12.75" customHeight="1">
      <c r="A68" s="12" t="s">
        <v>72</v>
      </c>
      <c r="B68" s="10"/>
      <c r="C68" s="11"/>
      <c r="D68" s="10"/>
      <c r="E68" s="11"/>
      <c r="F68" s="10"/>
      <c r="G68" s="11"/>
      <c r="H68" s="10"/>
      <c r="I68" s="11"/>
      <c r="J68" s="10"/>
      <c r="K68" s="11"/>
      <c r="L68" s="10"/>
      <c r="M68" s="11"/>
      <c r="N68" s="10"/>
      <c r="O68" s="11"/>
      <c r="P68" s="10"/>
      <c r="Q68" s="11"/>
      <c r="R68" s="10"/>
      <c r="S68" s="11"/>
      <c r="T68" s="10"/>
      <c r="U68" s="11"/>
      <c r="V68" s="10"/>
      <c r="W68" s="11"/>
      <c r="X68" s="10"/>
      <c r="Y68" s="11"/>
      <c r="Z68" s="10"/>
      <c r="AA68" s="6"/>
    </row>
    <row r="69" spans="1:27" ht="12.75" customHeight="1">
      <c r="A69" s="71" t="s">
        <v>68</v>
      </c>
      <c r="B69" s="10"/>
      <c r="C69" s="11"/>
      <c r="D69" s="10"/>
      <c r="E69" s="11"/>
      <c r="F69" s="10"/>
      <c r="G69" s="11"/>
      <c r="H69" s="10"/>
      <c r="I69" s="11"/>
      <c r="J69" s="10"/>
      <c r="K69" s="11"/>
      <c r="L69" s="10"/>
      <c r="M69" s="11"/>
      <c r="N69" s="10"/>
      <c r="O69" s="11"/>
      <c r="P69" s="10"/>
      <c r="Q69" s="11"/>
      <c r="R69" s="10"/>
      <c r="S69" s="11"/>
      <c r="T69" s="10"/>
      <c r="U69" s="11"/>
      <c r="V69" s="10"/>
      <c r="W69" s="11"/>
      <c r="X69" s="10"/>
      <c r="Y69" s="11"/>
      <c r="Z69" s="10"/>
      <c r="AA69" s="6"/>
    </row>
    <row r="70" spans="1:27" ht="12.75" customHeight="1">
      <c r="A70" s="71" t="s">
        <v>377</v>
      </c>
      <c r="B70" s="10"/>
      <c r="C70" s="11"/>
      <c r="D70" s="10"/>
      <c r="E70" s="11"/>
      <c r="F70" s="10"/>
      <c r="G70" s="11"/>
      <c r="H70" s="10"/>
      <c r="I70" s="11"/>
      <c r="J70" s="10">
        <v>1</v>
      </c>
      <c r="K70" s="11"/>
      <c r="L70" s="10"/>
      <c r="M70" s="11">
        <v>2</v>
      </c>
      <c r="N70" s="10">
        <v>1</v>
      </c>
      <c r="O70" s="11"/>
      <c r="P70" s="10"/>
      <c r="Q70" s="11"/>
      <c r="R70" s="10"/>
      <c r="S70" s="11"/>
      <c r="T70" s="10"/>
      <c r="U70" s="11"/>
      <c r="V70" s="10"/>
      <c r="W70" s="11"/>
      <c r="X70" s="10"/>
      <c r="Y70" s="11"/>
      <c r="Z70" s="10"/>
      <c r="AA70" s="6"/>
    </row>
    <row r="71" spans="1:27" ht="12.75" customHeight="1">
      <c r="A71" s="12" t="s">
        <v>30</v>
      </c>
      <c r="B71" s="10"/>
      <c r="C71" s="11"/>
      <c r="D71" s="10"/>
      <c r="E71" s="11"/>
      <c r="F71" s="10"/>
      <c r="G71" s="11"/>
      <c r="H71" s="10"/>
      <c r="I71" s="11"/>
      <c r="J71" s="10"/>
      <c r="K71" s="11"/>
      <c r="L71" s="10"/>
      <c r="M71" s="11"/>
      <c r="N71" s="10"/>
      <c r="O71" s="11"/>
      <c r="P71" s="10"/>
      <c r="Q71" s="11"/>
      <c r="R71" s="10"/>
      <c r="S71" s="11"/>
      <c r="T71" s="10"/>
      <c r="U71" s="11"/>
      <c r="V71" s="10"/>
      <c r="W71" s="11"/>
      <c r="X71" s="10"/>
      <c r="Y71" s="11"/>
      <c r="Z71" s="10"/>
      <c r="AA71" s="6"/>
    </row>
    <row r="72" spans="1:27" ht="12.75" customHeight="1">
      <c r="A72" s="71" t="s">
        <v>82</v>
      </c>
      <c r="B72" s="10"/>
      <c r="C72" s="11"/>
      <c r="D72" s="10"/>
      <c r="E72" s="11"/>
      <c r="F72" s="10"/>
      <c r="G72" s="11"/>
      <c r="H72" s="10"/>
      <c r="I72" s="11"/>
      <c r="J72" s="10"/>
      <c r="K72" s="11"/>
      <c r="L72" s="10"/>
      <c r="M72" s="11"/>
      <c r="N72" s="10"/>
      <c r="O72" s="11"/>
      <c r="P72" s="10"/>
      <c r="Q72" s="11"/>
      <c r="R72" s="10"/>
      <c r="S72" s="11"/>
      <c r="T72" s="10"/>
      <c r="U72" s="11"/>
      <c r="V72" s="10"/>
      <c r="W72" s="11"/>
      <c r="X72" s="10"/>
      <c r="Y72" s="11"/>
      <c r="Z72" s="10"/>
      <c r="AA72" s="6"/>
    </row>
    <row r="73" spans="1:27" ht="12.75" customHeight="1">
      <c r="A73" s="25" t="s">
        <v>38</v>
      </c>
      <c r="B73" s="10"/>
      <c r="C73" s="11"/>
      <c r="D73" s="10"/>
      <c r="E73" s="11"/>
      <c r="F73" s="10"/>
      <c r="G73" s="11"/>
      <c r="H73" s="10"/>
      <c r="I73" s="11"/>
      <c r="J73" s="10"/>
      <c r="K73" s="11"/>
      <c r="L73" s="10"/>
      <c r="M73" s="11"/>
      <c r="N73" s="10"/>
      <c r="O73" s="11">
        <v>2</v>
      </c>
      <c r="P73" s="10">
        <v>3</v>
      </c>
      <c r="Q73" s="11"/>
      <c r="R73" s="10"/>
      <c r="S73" s="11"/>
      <c r="T73" s="10"/>
      <c r="U73" s="11"/>
      <c r="V73" s="10"/>
      <c r="W73" s="11"/>
      <c r="X73" s="10"/>
      <c r="Y73" s="11"/>
      <c r="Z73" s="10"/>
      <c r="AA73" s="6"/>
    </row>
    <row r="74" spans="1:27" ht="12.75" customHeight="1">
      <c r="A74" s="25" t="s">
        <v>73</v>
      </c>
      <c r="B74" s="10"/>
      <c r="C74" s="11"/>
      <c r="D74" s="10"/>
      <c r="E74" s="11"/>
      <c r="F74" s="10"/>
      <c r="G74" s="11"/>
      <c r="H74" s="10"/>
      <c r="I74" s="11"/>
      <c r="J74" s="10"/>
      <c r="K74" s="11"/>
      <c r="L74" s="10"/>
      <c r="M74" s="11">
        <v>1</v>
      </c>
      <c r="N74" s="10"/>
      <c r="O74" s="11"/>
      <c r="P74" s="10"/>
      <c r="Q74" s="11"/>
      <c r="R74" s="10"/>
      <c r="S74" s="11"/>
      <c r="T74" s="10"/>
      <c r="U74" s="11"/>
      <c r="V74" s="10"/>
      <c r="W74" s="11"/>
      <c r="X74" s="10"/>
      <c r="Y74" s="11"/>
      <c r="Z74" s="10"/>
      <c r="AA74" s="6"/>
    </row>
    <row r="75" spans="1:27" ht="12.75" customHeight="1">
      <c r="A75" s="25" t="s">
        <v>60</v>
      </c>
      <c r="B75" s="10"/>
      <c r="C75" s="11"/>
      <c r="D75" s="10"/>
      <c r="E75" s="11"/>
      <c r="F75" s="10"/>
      <c r="G75" s="11"/>
      <c r="H75" s="10"/>
      <c r="I75" s="11"/>
      <c r="J75" s="10"/>
      <c r="K75" s="11"/>
      <c r="L75" s="10"/>
      <c r="M75" s="11"/>
      <c r="N75" s="10"/>
      <c r="O75" s="11"/>
      <c r="P75" s="10"/>
      <c r="Q75" s="11"/>
      <c r="R75" s="10"/>
      <c r="S75" s="11"/>
      <c r="T75" s="10"/>
      <c r="U75" s="11"/>
      <c r="V75" s="10"/>
      <c r="W75" s="11"/>
      <c r="X75" s="10"/>
      <c r="Y75" s="11"/>
      <c r="Z75" s="10"/>
      <c r="AA75" s="6"/>
    </row>
    <row r="76" spans="1:27" ht="12.75" customHeight="1">
      <c r="A76" s="25" t="s">
        <v>64</v>
      </c>
      <c r="B76" s="10"/>
      <c r="C76" s="11"/>
      <c r="D76" s="10"/>
      <c r="E76" s="11"/>
      <c r="F76" s="10"/>
      <c r="G76" s="11"/>
      <c r="H76" s="10"/>
      <c r="I76" s="11"/>
      <c r="J76" s="10"/>
      <c r="K76" s="11"/>
      <c r="L76" s="10"/>
      <c r="M76" s="11"/>
      <c r="N76" s="10"/>
      <c r="O76" s="11"/>
      <c r="P76" s="10"/>
      <c r="Q76" s="11"/>
      <c r="R76" s="10"/>
      <c r="S76" s="11"/>
      <c r="T76" s="10"/>
      <c r="U76" s="11"/>
      <c r="V76" s="10"/>
      <c r="W76" s="11"/>
      <c r="X76" s="10"/>
      <c r="Y76" s="11"/>
      <c r="Z76" s="10"/>
      <c r="AA76" s="6"/>
    </row>
    <row r="77" spans="1:27" ht="12.75" customHeight="1">
      <c r="A77" s="72" t="s">
        <v>13</v>
      </c>
      <c r="B77" s="10"/>
      <c r="C77" s="11"/>
      <c r="D77" s="10"/>
      <c r="E77" s="11"/>
      <c r="F77" s="10"/>
      <c r="G77" s="11"/>
      <c r="H77" s="10"/>
      <c r="I77" s="11"/>
      <c r="J77" s="10"/>
      <c r="K77" s="11"/>
      <c r="L77" s="10"/>
      <c r="M77" s="11"/>
      <c r="N77" s="10"/>
      <c r="O77" s="11"/>
      <c r="P77" s="10"/>
      <c r="Q77" s="11"/>
      <c r="R77" s="10"/>
      <c r="S77" s="11"/>
      <c r="T77" s="10"/>
      <c r="U77" s="11"/>
      <c r="V77" s="10"/>
      <c r="W77" s="11"/>
      <c r="X77" s="10"/>
      <c r="Y77" s="11"/>
      <c r="Z77" s="10"/>
      <c r="AA77" s="6"/>
    </row>
    <row r="78" spans="1:27" ht="12.75" customHeight="1">
      <c r="A78" s="25" t="s">
        <v>61</v>
      </c>
      <c r="B78" s="10"/>
      <c r="C78" s="11"/>
      <c r="D78" s="10"/>
      <c r="E78" s="11"/>
      <c r="F78" s="10"/>
      <c r="G78" s="11"/>
      <c r="H78" s="10"/>
      <c r="I78" s="11"/>
      <c r="J78" s="10"/>
      <c r="K78" s="11"/>
      <c r="L78" s="10"/>
      <c r="M78" s="11"/>
      <c r="N78" s="10"/>
      <c r="O78" s="11"/>
      <c r="P78" s="10"/>
      <c r="Q78" s="11"/>
      <c r="R78" s="10"/>
      <c r="S78" s="11"/>
      <c r="T78" s="10"/>
      <c r="U78" s="11"/>
      <c r="V78" s="10"/>
      <c r="W78" s="11"/>
      <c r="X78" s="10"/>
      <c r="Y78" s="11"/>
      <c r="Z78" s="10"/>
      <c r="AA78" s="6"/>
    </row>
    <row r="79" spans="1:27" ht="12.75" customHeight="1">
      <c r="A79" s="72" t="s">
        <v>55</v>
      </c>
      <c r="B79" s="10"/>
      <c r="C79" s="11"/>
      <c r="D79" s="10"/>
      <c r="E79" s="11"/>
      <c r="F79" s="10"/>
      <c r="G79" s="11"/>
      <c r="H79" s="10"/>
      <c r="I79" s="11"/>
      <c r="J79" s="10"/>
      <c r="K79" s="11"/>
      <c r="L79" s="10"/>
      <c r="M79" s="11"/>
      <c r="N79" s="10"/>
      <c r="O79" s="11"/>
      <c r="P79" s="10"/>
      <c r="Q79" s="11"/>
      <c r="R79" s="10"/>
      <c r="S79" s="11"/>
      <c r="T79" s="10"/>
      <c r="U79" s="11"/>
      <c r="V79" s="10"/>
      <c r="W79" s="11"/>
      <c r="X79" s="10"/>
      <c r="Y79" s="11"/>
      <c r="Z79" s="10"/>
      <c r="AA79" s="6"/>
    </row>
    <row r="80" spans="1:27" ht="12.75" customHeight="1">
      <c r="A80" s="72" t="s">
        <v>14</v>
      </c>
      <c r="B80" s="10"/>
      <c r="C80" s="11"/>
      <c r="D80" s="10"/>
      <c r="E80" s="11"/>
      <c r="F80" s="10"/>
      <c r="G80" s="11"/>
      <c r="H80" s="10"/>
      <c r="I80" s="11"/>
      <c r="J80" s="10"/>
      <c r="K80" s="11"/>
      <c r="L80" s="10"/>
      <c r="M80" s="11"/>
      <c r="N80" s="10"/>
      <c r="O80" s="11"/>
      <c r="P80" s="10"/>
      <c r="Q80" s="11"/>
      <c r="R80" s="10"/>
      <c r="S80" s="11"/>
      <c r="T80" s="10"/>
      <c r="U80" s="11"/>
      <c r="V80" s="10"/>
      <c r="W80" s="11"/>
      <c r="X80" s="10"/>
      <c r="Y80" s="11"/>
      <c r="Z80" s="10"/>
      <c r="AA80" s="6"/>
    </row>
    <row r="81" spans="1:27" ht="12.75" customHeight="1">
      <c r="A81" s="71" t="s">
        <v>42</v>
      </c>
      <c r="B81" s="10"/>
      <c r="C81" s="11"/>
      <c r="D81" s="10"/>
      <c r="E81" s="11"/>
      <c r="F81" s="10"/>
      <c r="G81" s="11"/>
      <c r="H81" s="10"/>
      <c r="I81" s="11"/>
      <c r="J81" s="10"/>
      <c r="K81" s="11"/>
      <c r="L81" s="10"/>
      <c r="M81" s="11"/>
      <c r="N81" s="10"/>
      <c r="O81" s="11"/>
      <c r="P81" s="10"/>
      <c r="Q81" s="11"/>
      <c r="R81" s="10"/>
      <c r="S81" s="11"/>
      <c r="T81" s="10"/>
      <c r="U81" s="11"/>
      <c r="V81" s="10"/>
      <c r="W81" s="11"/>
      <c r="X81" s="10"/>
      <c r="Y81" s="11"/>
      <c r="Z81" s="10"/>
      <c r="AA81" s="6"/>
    </row>
    <row r="82" spans="1:27" ht="12.75" customHeight="1">
      <c r="A82" s="71" t="s">
        <v>57</v>
      </c>
      <c r="B82" s="10"/>
      <c r="C82" s="11"/>
      <c r="D82" s="10"/>
      <c r="E82" s="11"/>
      <c r="F82" s="10"/>
      <c r="G82" s="11"/>
      <c r="H82" s="10"/>
      <c r="I82" s="11"/>
      <c r="J82" s="10"/>
      <c r="K82" s="11"/>
      <c r="L82" s="10"/>
      <c r="M82" s="11"/>
      <c r="N82" s="10"/>
      <c r="O82" s="11"/>
      <c r="P82" s="10"/>
      <c r="Q82" s="11"/>
      <c r="R82" s="10"/>
      <c r="S82" s="11"/>
      <c r="T82" s="10"/>
      <c r="U82" s="11"/>
      <c r="V82" s="10"/>
      <c r="W82" s="11"/>
      <c r="X82" s="10"/>
      <c r="Y82" s="11"/>
      <c r="Z82" s="10"/>
      <c r="AA82" s="6"/>
    </row>
    <row r="83" spans="1:27" ht="12.75" customHeight="1">
      <c r="A83" s="71" t="s">
        <v>366</v>
      </c>
      <c r="B83" s="10"/>
      <c r="C83" s="11"/>
      <c r="D83" s="10"/>
      <c r="E83" s="11"/>
      <c r="F83" s="10"/>
      <c r="G83" s="11"/>
      <c r="H83" s="10"/>
      <c r="I83" s="11"/>
      <c r="J83" s="10"/>
      <c r="K83" s="11"/>
      <c r="L83" s="10"/>
      <c r="M83" s="11"/>
      <c r="N83" s="10"/>
      <c r="O83" s="11"/>
      <c r="P83" s="10"/>
      <c r="Q83" s="11"/>
      <c r="R83" s="10"/>
      <c r="S83" s="11"/>
      <c r="T83" s="10"/>
      <c r="U83" s="11"/>
      <c r="V83" s="10"/>
      <c r="W83" s="11"/>
      <c r="X83" s="10"/>
      <c r="Y83" s="11"/>
      <c r="Z83" s="10"/>
      <c r="AA83" s="6"/>
    </row>
    <row r="84" spans="1:27" ht="12.75" customHeight="1">
      <c r="A84" s="72" t="s">
        <v>15</v>
      </c>
      <c r="B84" s="10"/>
      <c r="C84" s="11"/>
      <c r="D84" s="10"/>
      <c r="E84" s="11"/>
      <c r="F84" s="10"/>
      <c r="G84" s="11"/>
      <c r="H84" s="10"/>
      <c r="I84" s="11"/>
      <c r="J84" s="10"/>
      <c r="K84" s="11"/>
      <c r="L84" s="10"/>
      <c r="M84" s="11"/>
      <c r="N84" s="10"/>
      <c r="O84" s="11"/>
      <c r="P84" s="10"/>
      <c r="Q84" s="11"/>
      <c r="R84" s="10"/>
      <c r="S84" s="11"/>
      <c r="T84" s="10"/>
      <c r="U84" s="11"/>
      <c r="V84" s="10"/>
      <c r="W84" s="11"/>
      <c r="X84" s="10"/>
      <c r="Y84" s="11"/>
      <c r="Z84" s="10"/>
      <c r="AA84" s="6"/>
    </row>
    <row r="85" spans="1:27" ht="12.75" customHeight="1">
      <c r="A85" s="72" t="s">
        <v>16</v>
      </c>
      <c r="B85" s="10"/>
      <c r="C85" s="11"/>
      <c r="D85" s="10"/>
      <c r="E85" s="11"/>
      <c r="F85" s="10"/>
      <c r="G85" s="11"/>
      <c r="H85" s="10"/>
      <c r="I85" s="11"/>
      <c r="J85" s="10"/>
      <c r="K85" s="11"/>
      <c r="L85" s="10"/>
      <c r="M85" s="11"/>
      <c r="N85" s="10"/>
      <c r="O85" s="11"/>
      <c r="P85" s="10"/>
      <c r="Q85" s="11"/>
      <c r="R85" s="10"/>
      <c r="S85" s="11"/>
      <c r="T85" s="10"/>
      <c r="U85" s="11"/>
      <c r="V85" s="10"/>
      <c r="W85" s="11"/>
      <c r="X85" s="10"/>
      <c r="Y85" s="11"/>
      <c r="Z85" s="10"/>
      <c r="AA85" s="6"/>
    </row>
    <row r="86" spans="1:27" ht="12.75" customHeight="1">
      <c r="A86" s="71" t="s">
        <v>36</v>
      </c>
      <c r="B86" s="10"/>
      <c r="C86" s="11"/>
      <c r="D86" s="10"/>
      <c r="E86" s="11"/>
      <c r="F86" s="10"/>
      <c r="G86" s="11"/>
      <c r="H86" s="10"/>
      <c r="I86" s="11"/>
      <c r="J86" s="10"/>
      <c r="K86" s="11"/>
      <c r="L86" s="10"/>
      <c r="M86" s="11"/>
      <c r="N86" s="10"/>
      <c r="O86" s="11"/>
      <c r="P86" s="10"/>
      <c r="Q86" s="11"/>
      <c r="R86" s="10"/>
      <c r="S86" s="11"/>
      <c r="T86" s="10"/>
      <c r="U86" s="11"/>
      <c r="V86" s="10"/>
      <c r="W86" s="11"/>
      <c r="X86" s="10"/>
      <c r="Y86" s="11"/>
      <c r="Z86" s="10"/>
      <c r="AA86" s="6"/>
    </row>
    <row r="87" spans="1:27" ht="12.75" customHeight="1">
      <c r="A87" s="72" t="s">
        <v>56</v>
      </c>
      <c r="B87" s="10"/>
      <c r="C87" s="11"/>
      <c r="D87" s="10"/>
      <c r="E87" s="11"/>
      <c r="F87" s="10"/>
      <c r="G87" s="11"/>
      <c r="H87" s="10"/>
      <c r="I87" s="11"/>
      <c r="J87" s="10"/>
      <c r="K87" s="11"/>
      <c r="L87" s="10"/>
      <c r="M87" s="11"/>
      <c r="N87" s="10"/>
      <c r="O87" s="11"/>
      <c r="P87" s="10"/>
      <c r="Q87" s="11"/>
      <c r="R87" s="10"/>
      <c r="S87" s="11"/>
      <c r="T87" s="10"/>
      <c r="U87" s="11"/>
      <c r="V87" s="10"/>
      <c r="W87" s="11"/>
      <c r="X87" s="10"/>
      <c r="Y87" s="11"/>
      <c r="Z87" s="10"/>
      <c r="AA87" s="6"/>
    </row>
    <row r="88" spans="1:27" ht="12.75" customHeight="1">
      <c r="A88" s="72" t="s">
        <v>81</v>
      </c>
      <c r="B88" s="10"/>
      <c r="C88" s="11"/>
      <c r="D88" s="10"/>
      <c r="E88" s="11"/>
      <c r="F88" s="10"/>
      <c r="G88" s="11"/>
      <c r="H88" s="10"/>
      <c r="I88" s="11"/>
      <c r="J88" s="10"/>
      <c r="K88" s="11"/>
      <c r="L88" s="10"/>
      <c r="M88" s="11"/>
      <c r="N88" s="10"/>
      <c r="O88" s="11"/>
      <c r="P88" s="10"/>
      <c r="Q88" s="11"/>
      <c r="R88" s="10"/>
      <c r="S88" s="11"/>
      <c r="T88" s="10"/>
      <c r="U88" s="11"/>
      <c r="V88" s="10"/>
      <c r="W88" s="11"/>
      <c r="X88" s="10"/>
      <c r="Y88" s="11"/>
      <c r="Z88" s="10"/>
      <c r="AA88" s="6"/>
    </row>
    <row r="89" spans="1:27" ht="12.75" customHeight="1">
      <c r="A89" s="72" t="s">
        <v>74</v>
      </c>
      <c r="B89" s="10"/>
      <c r="C89" s="11"/>
      <c r="D89" s="10"/>
      <c r="E89" s="11"/>
      <c r="F89" s="10"/>
      <c r="G89" s="11"/>
      <c r="H89" s="10"/>
      <c r="I89" s="11"/>
      <c r="J89" s="10"/>
      <c r="K89" s="11"/>
      <c r="L89" s="10"/>
      <c r="M89" s="11"/>
      <c r="N89" s="10"/>
      <c r="O89" s="11"/>
      <c r="P89" s="10"/>
      <c r="Q89" s="11"/>
      <c r="R89" s="10"/>
      <c r="S89" s="11"/>
      <c r="T89" s="10"/>
      <c r="U89" s="11"/>
      <c r="V89" s="10"/>
      <c r="W89" s="11"/>
      <c r="X89" s="10"/>
      <c r="Y89" s="11"/>
      <c r="Z89" s="10"/>
      <c r="AA89" s="6"/>
    </row>
    <row r="90" spans="1:27" ht="12.75" customHeight="1">
      <c r="A90" s="72" t="s">
        <v>367</v>
      </c>
      <c r="B90" s="10"/>
      <c r="C90" s="11"/>
      <c r="D90" s="10"/>
      <c r="E90" s="11"/>
      <c r="F90" s="10"/>
      <c r="G90" s="11"/>
      <c r="H90" s="10"/>
      <c r="I90" s="11"/>
      <c r="J90" s="10"/>
      <c r="K90" s="11"/>
      <c r="L90" s="10"/>
      <c r="M90" s="11"/>
      <c r="N90" s="10"/>
      <c r="O90" s="11"/>
      <c r="P90" s="10"/>
      <c r="Q90" s="11"/>
      <c r="R90" s="10"/>
      <c r="S90" s="11"/>
      <c r="T90" s="10"/>
      <c r="U90" s="11"/>
      <c r="V90" s="10"/>
      <c r="W90" s="11"/>
      <c r="X90" s="10"/>
      <c r="Y90" s="11"/>
      <c r="Z90" s="10"/>
      <c r="AA90" s="6"/>
    </row>
    <row r="91" spans="1:27" ht="12.75" customHeight="1">
      <c r="A91" s="72" t="s">
        <v>18</v>
      </c>
      <c r="B91" s="10"/>
      <c r="C91" s="11"/>
      <c r="D91" s="10"/>
      <c r="E91" s="11"/>
      <c r="F91" s="10"/>
      <c r="G91" s="11"/>
      <c r="H91" s="10"/>
      <c r="I91" s="11"/>
      <c r="J91" s="10"/>
      <c r="K91" s="11"/>
      <c r="L91" s="10"/>
      <c r="M91" s="11"/>
      <c r="N91" s="10"/>
      <c r="O91" s="11"/>
      <c r="P91" s="10"/>
      <c r="Q91" s="11"/>
      <c r="R91" s="10"/>
      <c r="S91" s="11"/>
      <c r="T91" s="10"/>
      <c r="U91" s="11"/>
      <c r="V91" s="10"/>
      <c r="W91" s="11"/>
      <c r="X91" s="10"/>
      <c r="Y91" s="11"/>
      <c r="Z91" s="10"/>
      <c r="AA91" s="6"/>
    </row>
    <row r="92" spans="1:27" ht="12.75" customHeight="1">
      <c r="A92" s="71" t="s">
        <v>129</v>
      </c>
      <c r="B92" s="10"/>
      <c r="C92" s="11"/>
      <c r="D92" s="10"/>
      <c r="E92" s="11"/>
      <c r="F92" s="10"/>
      <c r="G92" s="11"/>
      <c r="H92" s="10"/>
      <c r="I92" s="11"/>
      <c r="J92" s="10"/>
      <c r="K92" s="11"/>
      <c r="L92" s="10"/>
      <c r="M92" s="11"/>
      <c r="N92" s="10"/>
      <c r="O92" s="11"/>
      <c r="P92" s="10"/>
      <c r="Q92" s="11"/>
      <c r="R92" s="10"/>
      <c r="S92" s="11"/>
      <c r="T92" s="10"/>
      <c r="U92" s="11"/>
      <c r="V92" s="10"/>
      <c r="W92" s="11"/>
      <c r="X92" s="10"/>
      <c r="Y92" s="11"/>
      <c r="Z92" s="10"/>
      <c r="AA92" s="6"/>
    </row>
    <row r="93" spans="1:27" ht="12.75" customHeight="1">
      <c r="A93" s="72" t="s">
        <v>19</v>
      </c>
      <c r="B93" s="10"/>
      <c r="C93" s="11"/>
      <c r="D93" s="10"/>
      <c r="E93" s="11"/>
      <c r="F93" s="10"/>
      <c r="G93" s="11"/>
      <c r="H93" s="10"/>
      <c r="I93" s="11"/>
      <c r="J93" s="10"/>
      <c r="K93" s="11"/>
      <c r="L93" s="10"/>
      <c r="M93" s="11"/>
      <c r="N93" s="10"/>
      <c r="O93" s="11">
        <v>1</v>
      </c>
      <c r="P93" s="10"/>
      <c r="Q93" s="11"/>
      <c r="R93" s="10"/>
      <c r="S93" s="11"/>
      <c r="T93" s="10"/>
      <c r="U93" s="11"/>
      <c r="V93" s="10"/>
      <c r="W93" s="11"/>
      <c r="X93" s="10"/>
      <c r="Y93" s="11"/>
      <c r="Z93" s="10"/>
      <c r="AA93" s="6"/>
    </row>
    <row r="94" spans="1:27" ht="12.75" customHeight="1">
      <c r="A94" s="71" t="s">
        <v>91</v>
      </c>
      <c r="B94" s="10"/>
      <c r="C94" s="11"/>
      <c r="D94" s="10"/>
      <c r="E94" s="11"/>
      <c r="F94" s="10"/>
      <c r="G94" s="11"/>
      <c r="H94" s="10"/>
      <c r="I94" s="11"/>
      <c r="J94" s="10"/>
      <c r="K94" s="11"/>
      <c r="L94" s="10"/>
      <c r="M94" s="11"/>
      <c r="N94" s="10"/>
      <c r="O94" s="11"/>
      <c r="P94" s="10"/>
      <c r="Q94" s="11"/>
      <c r="R94" s="10"/>
      <c r="S94" s="11"/>
      <c r="T94" s="10"/>
      <c r="U94" s="11"/>
      <c r="V94" s="10"/>
      <c r="W94" s="11"/>
      <c r="X94" s="10"/>
      <c r="Y94" s="11"/>
      <c r="Z94" s="10"/>
      <c r="AA94" s="6"/>
    </row>
    <row r="95" spans="1:27" ht="12.75" customHeight="1">
      <c r="A95" s="71" t="s">
        <v>220</v>
      </c>
      <c r="B95" s="10"/>
      <c r="C95" s="11"/>
      <c r="D95" s="10"/>
      <c r="E95" s="11"/>
      <c r="F95" s="10"/>
      <c r="G95" s="11"/>
      <c r="H95" s="10"/>
      <c r="I95" s="11"/>
      <c r="J95" s="10"/>
      <c r="K95" s="11"/>
      <c r="L95" s="10"/>
      <c r="M95" s="11"/>
      <c r="N95" s="10"/>
      <c r="O95" s="11"/>
      <c r="P95" s="10"/>
      <c r="Q95" s="11"/>
      <c r="R95" s="10"/>
      <c r="S95" s="11"/>
      <c r="T95" s="10"/>
      <c r="U95" s="11"/>
      <c r="V95" s="10"/>
      <c r="W95" s="11"/>
      <c r="X95" s="10"/>
      <c r="Y95" s="11"/>
      <c r="Z95" s="10"/>
      <c r="AA95" s="6"/>
    </row>
    <row r="96" spans="1:27" ht="12.75" customHeight="1">
      <c r="A96" s="72" t="s">
        <v>20</v>
      </c>
      <c r="B96" s="10"/>
      <c r="C96" s="11"/>
      <c r="D96" s="10"/>
      <c r="E96" s="11"/>
      <c r="F96" s="10"/>
      <c r="G96" s="11"/>
      <c r="H96" s="10"/>
      <c r="I96" s="11"/>
      <c r="J96" s="10"/>
      <c r="K96" s="11"/>
      <c r="L96" s="10"/>
      <c r="M96" s="11"/>
      <c r="N96" s="10"/>
      <c r="O96" s="11"/>
      <c r="P96" s="10"/>
      <c r="Q96" s="11"/>
      <c r="R96" s="10"/>
      <c r="S96" s="11"/>
      <c r="T96" s="10"/>
      <c r="U96" s="11"/>
      <c r="V96" s="10"/>
      <c r="W96" s="11"/>
      <c r="X96" s="10"/>
      <c r="Y96" s="11"/>
      <c r="Z96" s="10"/>
      <c r="AA96" s="6"/>
    </row>
    <row r="97" spans="1:27" ht="12.75" customHeight="1">
      <c r="A97" s="72" t="s">
        <v>21</v>
      </c>
      <c r="B97" s="10"/>
      <c r="C97" s="11"/>
      <c r="D97" s="10"/>
      <c r="E97" s="11"/>
      <c r="F97" s="10"/>
      <c r="G97" s="11"/>
      <c r="H97" s="10"/>
      <c r="I97" s="11"/>
      <c r="J97" s="10"/>
      <c r="K97" s="11"/>
      <c r="L97" s="10"/>
      <c r="M97" s="11"/>
      <c r="N97" s="10"/>
      <c r="O97" s="11"/>
      <c r="P97" s="10"/>
      <c r="Q97" s="11"/>
      <c r="R97" s="10"/>
      <c r="S97" s="11"/>
      <c r="T97" s="10"/>
      <c r="U97" s="11"/>
      <c r="V97" s="10"/>
      <c r="W97" s="11"/>
      <c r="X97" s="10"/>
      <c r="Y97" s="11"/>
      <c r="Z97" s="10"/>
      <c r="AA97" s="6"/>
    </row>
    <row r="98" spans="1:27" ht="12.75" customHeight="1">
      <c r="A98" s="72" t="s">
        <v>92</v>
      </c>
      <c r="B98" s="10"/>
      <c r="C98" s="11"/>
      <c r="D98" s="10"/>
      <c r="E98" s="11"/>
      <c r="F98" s="10"/>
      <c r="G98" s="11"/>
      <c r="H98" s="10"/>
      <c r="I98" s="11"/>
      <c r="J98" s="10"/>
      <c r="K98" s="11"/>
      <c r="L98" s="10"/>
      <c r="M98" s="11"/>
      <c r="N98" s="10"/>
      <c r="O98" s="11"/>
      <c r="P98" s="10"/>
      <c r="Q98" s="11"/>
      <c r="R98" s="10"/>
      <c r="S98" s="11"/>
      <c r="T98" s="10"/>
      <c r="U98" s="11"/>
      <c r="V98" s="10"/>
      <c r="W98" s="11"/>
      <c r="X98" s="10"/>
      <c r="Y98" s="11"/>
      <c r="Z98" s="10"/>
      <c r="AA98" s="6"/>
    </row>
    <row r="99" spans="1:27" ht="12.75" customHeight="1">
      <c r="A99" s="72" t="s">
        <v>368</v>
      </c>
      <c r="B99" s="10"/>
      <c r="C99" s="11"/>
      <c r="D99" s="10"/>
      <c r="E99" s="11"/>
      <c r="F99" s="10"/>
      <c r="G99" s="11"/>
      <c r="H99" s="10"/>
      <c r="I99" s="11"/>
      <c r="J99" s="10"/>
      <c r="K99" s="11"/>
      <c r="L99" s="10"/>
      <c r="M99" s="11"/>
      <c r="N99" s="10"/>
      <c r="O99" s="11"/>
      <c r="P99" s="10"/>
      <c r="Q99" s="11"/>
      <c r="R99" s="10"/>
      <c r="S99" s="11"/>
      <c r="T99" s="10"/>
      <c r="U99" s="11"/>
      <c r="V99" s="10"/>
      <c r="W99" s="11"/>
      <c r="X99" s="10"/>
      <c r="Y99" s="11"/>
      <c r="Z99" s="10"/>
      <c r="AA99" s="6"/>
    </row>
    <row r="100" spans="1:27" ht="12.75" customHeight="1">
      <c r="A100" s="71" t="s">
        <v>87</v>
      </c>
      <c r="B100" s="10"/>
      <c r="C100" s="11"/>
      <c r="D100" s="10"/>
      <c r="E100" s="11"/>
      <c r="F100" s="10"/>
      <c r="G100" s="11"/>
      <c r="H100" s="10"/>
      <c r="I100" s="11"/>
      <c r="J100" s="10"/>
      <c r="K100" s="11"/>
      <c r="L100" s="10"/>
      <c r="M100" s="11">
        <v>5</v>
      </c>
      <c r="N100" s="10">
        <v>4</v>
      </c>
      <c r="O100" s="11"/>
      <c r="P100" s="10">
        <v>1</v>
      </c>
      <c r="Q100" s="11"/>
      <c r="R100" s="10"/>
      <c r="S100" s="11"/>
      <c r="T100" s="10"/>
      <c r="U100" s="11"/>
      <c r="V100" s="10"/>
      <c r="W100" s="11"/>
      <c r="X100" s="10"/>
      <c r="Y100" s="11"/>
      <c r="Z100" s="10"/>
      <c r="AA100" s="6"/>
    </row>
    <row r="101" spans="1:27" ht="12.75" customHeight="1">
      <c r="A101" s="72" t="s">
        <v>65</v>
      </c>
      <c r="B101" s="10"/>
      <c r="C101" s="11"/>
      <c r="D101" s="10"/>
      <c r="E101" s="11"/>
      <c r="F101" s="10"/>
      <c r="G101" s="11"/>
      <c r="H101" s="10"/>
      <c r="I101" s="11"/>
      <c r="J101" s="10"/>
      <c r="K101" s="11"/>
      <c r="L101" s="10"/>
      <c r="M101" s="11"/>
      <c r="N101" s="10"/>
      <c r="O101" s="11"/>
      <c r="P101" s="10"/>
      <c r="Q101" s="11"/>
      <c r="R101" s="10"/>
      <c r="S101" s="11"/>
      <c r="T101" s="10"/>
      <c r="U101" s="11"/>
      <c r="V101" s="10"/>
      <c r="W101" s="11"/>
      <c r="X101" s="10"/>
      <c r="Y101" s="11"/>
      <c r="Z101" s="10"/>
      <c r="AA101" s="6"/>
    </row>
    <row r="102" spans="1:27" ht="12.75" customHeight="1">
      <c r="A102" s="71" t="s">
        <v>46</v>
      </c>
      <c r="B102" s="10"/>
      <c r="C102" s="11"/>
      <c r="D102" s="10"/>
      <c r="E102" s="11"/>
      <c r="F102" s="10"/>
      <c r="G102" s="11"/>
      <c r="H102" s="10"/>
      <c r="I102" s="11"/>
      <c r="J102" s="10">
        <v>1</v>
      </c>
      <c r="K102" s="11">
        <v>3</v>
      </c>
      <c r="L102" s="10">
        <v>1</v>
      </c>
      <c r="M102" s="11">
        <v>14</v>
      </c>
      <c r="N102" s="10">
        <v>24</v>
      </c>
      <c r="O102" s="11">
        <v>5</v>
      </c>
      <c r="P102" s="10">
        <v>1</v>
      </c>
      <c r="Q102" s="11">
        <v>3</v>
      </c>
      <c r="R102" s="10">
        <v>3</v>
      </c>
      <c r="S102" s="11"/>
      <c r="T102" s="10"/>
      <c r="U102" s="11"/>
      <c r="V102" s="10"/>
      <c r="W102" s="11"/>
      <c r="X102" s="10"/>
      <c r="Y102" s="11"/>
      <c r="Z102" s="10"/>
      <c r="AA102" s="6"/>
    </row>
    <row r="103" spans="1:27" ht="12.75" customHeight="1">
      <c r="A103" s="72" t="s">
        <v>47</v>
      </c>
      <c r="B103" s="10"/>
      <c r="C103" s="11"/>
      <c r="D103" s="10"/>
      <c r="E103" s="11"/>
      <c r="F103" s="10"/>
      <c r="G103" s="11"/>
      <c r="H103" s="10"/>
      <c r="I103" s="11"/>
      <c r="J103" s="10"/>
      <c r="K103" s="11"/>
      <c r="L103" s="10"/>
      <c r="M103" s="11"/>
      <c r="N103" s="10"/>
      <c r="O103" s="11"/>
      <c r="P103" s="10"/>
      <c r="Q103" s="11"/>
      <c r="R103" s="10"/>
      <c r="S103" s="11"/>
      <c r="T103" s="10"/>
      <c r="U103" s="11"/>
      <c r="V103" s="10"/>
      <c r="W103" s="11"/>
      <c r="X103" s="10"/>
      <c r="Y103" s="11"/>
      <c r="Z103" s="10"/>
      <c r="AA103" s="6"/>
    </row>
    <row r="104" spans="1:27" ht="12.75" customHeight="1">
      <c r="A104" s="72" t="s">
        <v>369</v>
      </c>
      <c r="B104" s="10"/>
      <c r="C104" s="11"/>
      <c r="D104" s="10"/>
      <c r="E104" s="11"/>
      <c r="F104" s="10"/>
      <c r="G104" s="11"/>
      <c r="H104" s="10"/>
      <c r="I104" s="11"/>
      <c r="J104" s="10"/>
      <c r="K104" s="11"/>
      <c r="L104" s="10"/>
      <c r="M104" s="11"/>
      <c r="N104" s="10"/>
      <c r="O104" s="11"/>
      <c r="P104" s="10"/>
      <c r="Q104" s="11"/>
      <c r="R104" s="10"/>
      <c r="S104" s="11"/>
      <c r="T104" s="10"/>
      <c r="U104" s="11"/>
      <c r="V104" s="10"/>
      <c r="W104" s="11"/>
      <c r="X104" s="10"/>
      <c r="Y104" s="11"/>
      <c r="Z104" s="10"/>
      <c r="AA104" s="6"/>
    </row>
    <row r="105" spans="1:27" ht="12.75" customHeight="1">
      <c r="A105" s="72" t="s">
        <v>66</v>
      </c>
      <c r="B105" s="10"/>
      <c r="C105" s="11"/>
      <c r="D105" s="10"/>
      <c r="E105" s="11"/>
      <c r="F105" s="10"/>
      <c r="G105" s="11"/>
      <c r="H105" s="10"/>
      <c r="I105" s="11"/>
      <c r="J105" s="10"/>
      <c r="K105" s="11"/>
      <c r="L105" s="10"/>
      <c r="M105" s="11"/>
      <c r="N105" s="10"/>
      <c r="O105" s="11"/>
      <c r="P105" s="10"/>
      <c r="Q105" s="11"/>
      <c r="R105" s="10"/>
      <c r="S105" s="11"/>
      <c r="T105" s="10"/>
      <c r="U105" s="11"/>
      <c r="V105" s="10"/>
      <c r="W105" s="11"/>
      <c r="X105" s="10"/>
      <c r="Y105" s="11"/>
      <c r="Z105" s="10"/>
      <c r="AA105" s="6"/>
    </row>
    <row r="106" spans="1:27" ht="12.75" customHeight="1">
      <c r="A106" s="71" t="s">
        <v>53</v>
      </c>
      <c r="B106" s="10"/>
      <c r="C106" s="11"/>
      <c r="D106" s="10"/>
      <c r="E106" s="11"/>
      <c r="F106" s="10"/>
      <c r="G106" s="11"/>
      <c r="H106" s="10"/>
      <c r="I106" s="11"/>
      <c r="J106" s="10"/>
      <c r="K106" s="11"/>
      <c r="L106" s="10"/>
      <c r="M106" s="11"/>
      <c r="N106" s="10"/>
      <c r="O106" s="11"/>
      <c r="P106" s="10"/>
      <c r="Q106" s="11"/>
      <c r="R106" s="10"/>
      <c r="S106" s="11"/>
      <c r="T106" s="10"/>
      <c r="U106" s="11"/>
      <c r="V106" s="10"/>
      <c r="W106" s="11"/>
      <c r="X106" s="10"/>
      <c r="Y106" s="11"/>
      <c r="Z106" s="10"/>
      <c r="AA106" s="6"/>
    </row>
    <row r="107" spans="1:27" ht="12.75" customHeight="1">
      <c r="A107" s="71" t="s">
        <v>54</v>
      </c>
      <c r="B107" s="10"/>
      <c r="C107" s="11"/>
      <c r="D107" s="10"/>
      <c r="E107" s="11"/>
      <c r="F107" s="10"/>
      <c r="G107" s="11"/>
      <c r="H107" s="10"/>
      <c r="I107" s="11"/>
      <c r="J107" s="10"/>
      <c r="K107" s="11"/>
      <c r="L107" s="10"/>
      <c r="M107" s="11"/>
      <c r="N107" s="10"/>
      <c r="O107" s="11"/>
      <c r="P107" s="10"/>
      <c r="Q107" s="11"/>
      <c r="R107" s="10"/>
      <c r="S107" s="11"/>
      <c r="T107" s="10"/>
      <c r="U107" s="11"/>
      <c r="V107" s="10"/>
      <c r="W107" s="11"/>
      <c r="X107" s="10"/>
      <c r="Y107" s="11"/>
      <c r="Z107" s="10"/>
      <c r="AA107" s="6"/>
    </row>
    <row r="108" spans="1:27" ht="12.75" customHeight="1">
      <c r="A108" s="71" t="s">
        <v>251</v>
      </c>
      <c r="B108" s="10"/>
      <c r="C108" s="11"/>
      <c r="D108" s="10"/>
      <c r="E108" s="11"/>
      <c r="F108" s="10"/>
      <c r="G108" s="11"/>
      <c r="H108" s="10"/>
      <c r="I108" s="11"/>
      <c r="J108" s="10"/>
      <c r="K108" s="11"/>
      <c r="L108" s="10"/>
      <c r="M108" s="11"/>
      <c r="N108" s="10"/>
      <c r="O108" s="11"/>
      <c r="P108" s="10"/>
      <c r="Q108" s="11"/>
      <c r="R108" s="10"/>
      <c r="S108" s="11"/>
      <c r="T108" s="10"/>
      <c r="U108" s="11"/>
      <c r="V108" s="10"/>
      <c r="W108" s="11"/>
      <c r="X108" s="10"/>
      <c r="Y108" s="11"/>
      <c r="Z108" s="10"/>
      <c r="AA108" s="6"/>
    </row>
    <row r="109" spans="1:27" ht="12.75" customHeight="1">
      <c r="A109" s="71" t="s">
        <v>370</v>
      </c>
      <c r="B109" s="10"/>
      <c r="C109" s="11"/>
      <c r="D109" s="10"/>
      <c r="E109" s="11"/>
      <c r="F109" s="10"/>
      <c r="G109" s="11"/>
      <c r="H109" s="10"/>
      <c r="I109" s="11"/>
      <c r="J109" s="10"/>
      <c r="K109" s="11"/>
      <c r="L109" s="10"/>
      <c r="M109" s="11"/>
      <c r="N109" s="10"/>
      <c r="O109" s="11"/>
      <c r="P109" s="10"/>
      <c r="Q109" s="11"/>
      <c r="R109" s="10"/>
      <c r="S109" s="11"/>
      <c r="T109" s="10"/>
      <c r="U109" s="11"/>
      <c r="V109" s="10"/>
      <c r="W109" s="11"/>
      <c r="X109" s="10"/>
      <c r="Y109" s="11"/>
      <c r="Z109" s="10"/>
      <c r="AA109" s="6"/>
    </row>
    <row r="110" spans="1:27" ht="12.75" customHeight="1">
      <c r="A110" s="72" t="s">
        <v>58</v>
      </c>
      <c r="B110" s="10"/>
      <c r="C110" s="11"/>
      <c r="D110" s="10"/>
      <c r="E110" s="11"/>
      <c r="F110" s="10"/>
      <c r="G110" s="11"/>
      <c r="H110" s="10"/>
      <c r="I110" s="11"/>
      <c r="J110" s="10"/>
      <c r="K110" s="11"/>
      <c r="L110" s="10"/>
      <c r="M110" s="11"/>
      <c r="N110" s="10"/>
      <c r="O110" s="11"/>
      <c r="P110" s="10"/>
      <c r="Q110" s="11"/>
      <c r="R110" s="10"/>
      <c r="S110" s="11"/>
      <c r="T110" s="10"/>
      <c r="U110" s="11"/>
      <c r="V110" s="10"/>
      <c r="W110" s="11"/>
      <c r="X110" s="10"/>
      <c r="Y110" s="11"/>
      <c r="Z110" s="10"/>
      <c r="AA110" s="6"/>
    </row>
    <row r="111" spans="1:27" ht="12.75" customHeight="1">
      <c r="A111" s="71" t="s">
        <v>80</v>
      </c>
      <c r="B111" s="10"/>
      <c r="C111" s="11"/>
      <c r="D111" s="10"/>
      <c r="E111" s="11"/>
      <c r="F111" s="10"/>
      <c r="G111" s="11"/>
      <c r="H111" s="10"/>
      <c r="I111" s="11"/>
      <c r="J111" s="10"/>
      <c r="K111" s="11"/>
      <c r="L111" s="10"/>
      <c r="M111" s="11"/>
      <c r="N111" s="10"/>
      <c r="O111" s="11"/>
      <c r="P111" s="10"/>
      <c r="Q111" s="11"/>
      <c r="R111" s="10"/>
      <c r="S111" s="11"/>
      <c r="T111" s="10"/>
      <c r="U111" s="11"/>
      <c r="V111" s="10"/>
      <c r="W111" s="11"/>
      <c r="X111" s="10"/>
      <c r="Y111" s="11"/>
      <c r="Z111" s="10"/>
      <c r="AA111" s="6"/>
    </row>
    <row r="112" spans="1:27" ht="12.75" customHeight="1">
      <c r="A112" s="71" t="s">
        <v>48</v>
      </c>
      <c r="B112" s="10"/>
      <c r="C112" s="11"/>
      <c r="D112" s="10"/>
      <c r="E112" s="11"/>
      <c r="F112" s="10"/>
      <c r="G112" s="11"/>
      <c r="H112" s="10"/>
      <c r="I112" s="11"/>
      <c r="J112" s="10"/>
      <c r="K112" s="11"/>
      <c r="L112" s="10"/>
      <c r="M112" s="11"/>
      <c r="N112" s="10"/>
      <c r="O112" s="11"/>
      <c r="P112" s="10"/>
      <c r="Q112" s="11"/>
      <c r="R112" s="10"/>
      <c r="S112" s="11"/>
      <c r="T112" s="10"/>
      <c r="U112" s="11"/>
      <c r="V112" s="10"/>
      <c r="W112" s="11"/>
      <c r="X112" s="10"/>
      <c r="Y112" s="11"/>
      <c r="Z112" s="10"/>
      <c r="AA112" s="6"/>
    </row>
    <row r="113" spans="1:27" ht="12.75" customHeight="1">
      <c r="A113" s="72" t="s">
        <v>22</v>
      </c>
      <c r="B113" s="10"/>
      <c r="C113" s="11"/>
      <c r="D113" s="10"/>
      <c r="E113" s="11"/>
      <c r="F113" s="10"/>
      <c r="G113" s="11"/>
      <c r="H113" s="10"/>
      <c r="I113" s="11"/>
      <c r="J113" s="10"/>
      <c r="K113" s="11"/>
      <c r="L113" s="10"/>
      <c r="M113" s="11"/>
      <c r="N113" s="10"/>
      <c r="O113" s="11"/>
      <c r="P113" s="10"/>
      <c r="Q113" s="11"/>
      <c r="R113" s="10"/>
      <c r="S113" s="11"/>
      <c r="T113" s="10"/>
      <c r="U113" s="11"/>
      <c r="V113" s="10"/>
      <c r="W113" s="11"/>
      <c r="X113" s="10"/>
      <c r="Y113" s="11"/>
      <c r="Z113" s="10"/>
      <c r="AA113" s="6"/>
    </row>
    <row r="114" spans="1:27" ht="12.75" customHeight="1">
      <c r="A114" s="71"/>
      <c r="B114" s="10"/>
      <c r="C114" s="11"/>
      <c r="D114" s="10"/>
      <c r="E114" s="11"/>
      <c r="F114" s="10"/>
      <c r="G114" s="11"/>
      <c r="H114" s="10"/>
      <c r="I114" s="11"/>
      <c r="J114" s="10"/>
      <c r="K114" s="11"/>
      <c r="L114" s="10"/>
      <c r="M114" s="11"/>
      <c r="N114" s="10"/>
      <c r="O114" s="11"/>
      <c r="P114" s="10"/>
      <c r="Q114" s="11"/>
      <c r="R114" s="10"/>
      <c r="S114" s="11"/>
      <c r="T114" s="10"/>
      <c r="U114" s="11"/>
      <c r="V114" s="10"/>
      <c r="W114" s="11"/>
      <c r="X114" s="10"/>
      <c r="Y114" s="11"/>
      <c r="Z114" s="10"/>
      <c r="AA114" s="6"/>
    </row>
    <row r="115" spans="1:27" ht="12.75" customHeight="1">
      <c r="A115" s="71"/>
      <c r="B115" s="10"/>
      <c r="C115" s="11"/>
      <c r="D115" s="10"/>
      <c r="E115" s="11"/>
      <c r="F115" s="10"/>
      <c r="G115" s="11"/>
      <c r="H115" s="10"/>
      <c r="I115" s="11"/>
      <c r="J115" s="10"/>
      <c r="K115" s="11"/>
      <c r="L115" s="10"/>
      <c r="M115" s="11"/>
      <c r="N115" s="10"/>
      <c r="O115" s="11"/>
      <c r="P115" s="10"/>
      <c r="Q115" s="11"/>
      <c r="R115" s="10"/>
      <c r="S115" s="11"/>
      <c r="T115" s="10"/>
      <c r="U115" s="11"/>
      <c r="V115" s="10"/>
      <c r="W115" s="11"/>
      <c r="X115" s="10"/>
      <c r="Y115" s="11"/>
      <c r="Z115" s="10"/>
      <c r="AA115" s="6"/>
    </row>
    <row r="116" spans="1:27" ht="12.75" customHeight="1">
      <c r="A116" s="10" t="s">
        <v>252</v>
      </c>
      <c r="B116" s="10"/>
      <c r="C116" s="11"/>
      <c r="D116" s="10"/>
      <c r="E116" s="11"/>
      <c r="F116" s="10"/>
      <c r="G116" s="11"/>
      <c r="H116" s="10"/>
      <c r="I116" s="11"/>
      <c r="J116" s="10"/>
      <c r="K116" s="11"/>
      <c r="L116" s="10"/>
      <c r="M116" s="11"/>
      <c r="N116" s="10"/>
      <c r="O116" s="11"/>
      <c r="P116" s="10"/>
      <c r="Q116" s="11"/>
      <c r="R116" s="10"/>
      <c r="S116" s="11"/>
      <c r="T116" s="10"/>
      <c r="U116" s="11"/>
      <c r="V116" s="10"/>
      <c r="W116" s="11"/>
      <c r="X116" s="10"/>
      <c r="Y116" s="11"/>
      <c r="Z116" s="10"/>
      <c r="AA116" s="6"/>
    </row>
    <row r="117" spans="1:27" ht="12.75" customHeight="1">
      <c r="A117" s="10" t="s">
        <v>90</v>
      </c>
      <c r="B117" s="10">
        <v>100</v>
      </c>
      <c r="C117" s="11">
        <v>98</v>
      </c>
      <c r="D117" s="10">
        <v>96</v>
      </c>
      <c r="E117" s="11">
        <v>93</v>
      </c>
      <c r="F117" s="10">
        <v>88</v>
      </c>
      <c r="G117" s="11">
        <v>76</v>
      </c>
      <c r="H117" s="10">
        <v>17</v>
      </c>
      <c r="I117" s="11">
        <v>95</v>
      </c>
      <c r="J117" s="10">
        <v>81</v>
      </c>
      <c r="K117" s="11">
        <v>69</v>
      </c>
      <c r="L117" s="10">
        <v>89</v>
      </c>
      <c r="M117" s="11">
        <v>67</v>
      </c>
      <c r="N117" s="10">
        <v>45</v>
      </c>
      <c r="O117" s="11">
        <v>74</v>
      </c>
      <c r="P117" s="10">
        <v>18</v>
      </c>
      <c r="Q117" s="11">
        <v>43</v>
      </c>
      <c r="R117" s="10">
        <v>85</v>
      </c>
      <c r="S117" s="11"/>
      <c r="T117" s="10"/>
      <c r="U117" s="11"/>
      <c r="V117" s="10"/>
      <c r="W117" s="11"/>
      <c r="X117" s="10"/>
      <c r="Y117" s="11"/>
      <c r="Z117" s="10"/>
      <c r="AA117" s="6"/>
    </row>
    <row r="118" spans="1:27" ht="12.75" customHeight="1">
      <c r="A118" s="10" t="s">
        <v>67</v>
      </c>
      <c r="B118" s="10"/>
      <c r="C118" s="11"/>
      <c r="D118" s="10"/>
      <c r="E118" s="11"/>
      <c r="F118" s="10"/>
      <c r="G118" s="11"/>
      <c r="H118" s="10"/>
      <c r="I118" s="11"/>
      <c r="J118" s="10"/>
      <c r="K118" s="11"/>
      <c r="L118" s="10"/>
      <c r="M118" s="11"/>
      <c r="N118" s="10"/>
      <c r="O118" s="11"/>
      <c r="P118" s="10"/>
      <c r="Q118" s="11"/>
      <c r="R118" s="10"/>
      <c r="S118" s="11"/>
      <c r="T118" s="10"/>
      <c r="U118" s="11"/>
      <c r="V118" s="10"/>
      <c r="W118" s="11"/>
      <c r="X118" s="10"/>
      <c r="Y118" s="11"/>
      <c r="Z118" s="10"/>
      <c r="AA118" s="6"/>
    </row>
    <row r="119" spans="1:27" ht="12.75" customHeight="1">
      <c r="A119" s="10" t="s">
        <v>50</v>
      </c>
      <c r="B119" s="10"/>
      <c r="C119" s="11"/>
      <c r="D119" s="10"/>
      <c r="E119" s="11"/>
      <c r="F119" s="10"/>
      <c r="G119" s="11"/>
      <c r="H119" s="10"/>
      <c r="I119" s="11"/>
      <c r="J119" s="10"/>
      <c r="K119" s="11"/>
      <c r="L119" s="10"/>
      <c r="M119" s="11"/>
      <c r="N119" s="10"/>
      <c r="O119" s="11"/>
      <c r="P119" s="10"/>
      <c r="Q119" s="11"/>
      <c r="R119" s="10"/>
      <c r="S119" s="11"/>
      <c r="T119" s="10"/>
      <c r="U119" s="11"/>
      <c r="V119" s="10"/>
      <c r="W119" s="11"/>
      <c r="X119" s="10"/>
      <c r="Y119" s="11"/>
      <c r="Z119" s="10"/>
      <c r="AA119" s="6"/>
    </row>
    <row r="120" spans="1:27" ht="12.75" customHeight="1">
      <c r="A120" s="10" t="s">
        <v>70</v>
      </c>
      <c r="B120" s="10"/>
      <c r="C120" s="11"/>
      <c r="D120" s="10"/>
      <c r="E120" s="11"/>
      <c r="F120" s="10"/>
      <c r="G120" s="11"/>
      <c r="H120" s="10"/>
      <c r="I120" s="11"/>
      <c r="J120" s="10"/>
      <c r="K120" s="11"/>
      <c r="L120" s="10"/>
      <c r="M120" s="11"/>
      <c r="N120" s="10"/>
      <c r="O120" s="11"/>
      <c r="P120" s="10"/>
      <c r="Q120" s="11"/>
      <c r="R120" s="10"/>
      <c r="S120" s="11"/>
      <c r="T120" s="10"/>
      <c r="U120" s="11"/>
      <c r="V120" s="10"/>
      <c r="W120" s="11"/>
      <c r="X120" s="10"/>
      <c r="Y120" s="11"/>
      <c r="Z120" s="10"/>
      <c r="AA120" s="6"/>
    </row>
    <row r="121" spans="1:27" ht="12.75" customHeight="1">
      <c r="A121" s="10" t="s">
        <v>49</v>
      </c>
      <c r="B121" s="10"/>
      <c r="C121" s="11"/>
      <c r="D121" s="10"/>
      <c r="E121" s="11"/>
      <c r="F121" s="10"/>
      <c r="G121" s="11"/>
      <c r="H121" s="10"/>
      <c r="I121" s="11"/>
      <c r="J121" s="10"/>
      <c r="K121" s="11"/>
      <c r="L121" s="10"/>
      <c r="M121" s="11"/>
      <c r="N121" s="10"/>
      <c r="O121" s="11"/>
      <c r="P121" s="10"/>
      <c r="Q121" s="11"/>
      <c r="R121" s="10"/>
      <c r="S121" s="11"/>
      <c r="T121" s="10"/>
      <c r="U121" s="11"/>
      <c r="V121" s="10"/>
      <c r="W121" s="11"/>
      <c r="X121" s="10"/>
      <c r="Y121" s="11"/>
      <c r="Z121" s="10"/>
      <c r="AA121" s="6"/>
    </row>
    <row r="122" spans="1:27" ht="12.75" customHeight="1">
      <c r="B122" s="10"/>
      <c r="C122" s="11"/>
      <c r="D122" s="10"/>
      <c r="E122" s="11"/>
      <c r="F122" s="10"/>
      <c r="G122" s="11"/>
      <c r="H122" s="10"/>
      <c r="I122" s="11"/>
      <c r="J122" s="10"/>
      <c r="K122" s="11"/>
      <c r="L122" s="10"/>
      <c r="M122" s="11"/>
      <c r="N122" s="10"/>
      <c r="O122" s="11"/>
      <c r="P122" s="10"/>
      <c r="Q122" s="11"/>
      <c r="R122" s="10"/>
      <c r="S122" s="11"/>
      <c r="T122" s="10"/>
      <c r="U122" s="11"/>
      <c r="V122" s="10"/>
      <c r="W122" s="11"/>
      <c r="X122" s="10"/>
      <c r="Y122" s="11"/>
      <c r="Z122" s="10"/>
      <c r="AA122" s="6"/>
    </row>
    <row r="123" spans="1:27" ht="12.75" customHeight="1">
      <c r="A123" s="10"/>
      <c r="B123" s="10"/>
      <c r="C123" s="11"/>
      <c r="D123" s="10"/>
      <c r="E123" s="11"/>
      <c r="F123" s="10"/>
      <c r="G123" s="11"/>
      <c r="H123" s="10"/>
      <c r="I123" s="11"/>
      <c r="J123" s="10"/>
      <c r="K123" s="11"/>
      <c r="L123" s="10"/>
      <c r="M123" s="11"/>
      <c r="N123" s="10"/>
      <c r="O123" s="11"/>
      <c r="P123" s="10"/>
      <c r="Q123" s="11"/>
      <c r="R123" s="10"/>
      <c r="S123" s="11"/>
      <c r="T123" s="10"/>
      <c r="U123" s="11"/>
      <c r="V123" s="10"/>
      <c r="W123" s="11"/>
      <c r="X123" s="10"/>
      <c r="Y123" s="11"/>
      <c r="Z123" s="10"/>
      <c r="AA123" s="6"/>
    </row>
    <row r="124" spans="1:27" ht="12.75" customHeight="1">
      <c r="A124" s="10"/>
      <c r="B124" s="10"/>
      <c r="C124" s="11"/>
      <c r="D124" s="10"/>
      <c r="E124" s="11"/>
      <c r="F124" s="10"/>
      <c r="G124" s="11"/>
      <c r="H124" s="10"/>
      <c r="I124" s="11"/>
      <c r="J124" s="10"/>
      <c r="K124" s="11"/>
      <c r="L124" s="10"/>
      <c r="M124" s="11"/>
      <c r="N124" s="10"/>
      <c r="O124" s="11"/>
      <c r="P124" s="10"/>
      <c r="Q124" s="11"/>
      <c r="R124" s="10"/>
      <c r="S124" s="11"/>
      <c r="T124" s="10"/>
      <c r="U124" s="11"/>
      <c r="V124" s="10"/>
      <c r="W124" s="11"/>
      <c r="X124" s="10"/>
      <c r="Y124" s="11"/>
      <c r="Z124" s="10"/>
      <c r="AA124" s="6"/>
    </row>
    <row r="125" spans="1:27" ht="12.75" customHeight="1">
      <c r="A125" s="10"/>
      <c r="B125" s="10"/>
      <c r="C125" s="11"/>
      <c r="D125" s="10"/>
      <c r="E125" s="11"/>
      <c r="F125" s="10"/>
      <c r="G125" s="11"/>
      <c r="H125" s="10"/>
      <c r="I125" s="11"/>
      <c r="J125" s="10"/>
      <c r="K125" s="11"/>
      <c r="L125" s="10"/>
      <c r="M125" s="11"/>
      <c r="N125" s="10"/>
      <c r="O125" s="11"/>
      <c r="P125" s="10"/>
      <c r="Q125" s="11"/>
      <c r="R125" s="10"/>
      <c r="S125" s="11"/>
      <c r="T125" s="10"/>
      <c r="U125" s="11"/>
      <c r="V125" s="10"/>
      <c r="W125" s="11"/>
      <c r="X125" s="10"/>
      <c r="Y125" s="11"/>
      <c r="Z125" s="10"/>
      <c r="AA125" s="6"/>
    </row>
    <row r="126" spans="1:27" ht="12.75" customHeight="1">
      <c r="A126" s="10"/>
      <c r="B126" s="10"/>
      <c r="C126" s="11"/>
      <c r="D126" s="10"/>
      <c r="E126" s="11"/>
      <c r="F126" s="10"/>
      <c r="G126" s="11"/>
      <c r="H126" s="10"/>
      <c r="I126" s="11"/>
      <c r="J126" s="10"/>
      <c r="K126" s="11"/>
      <c r="L126" s="10"/>
      <c r="M126" s="11"/>
      <c r="N126" s="10"/>
      <c r="O126" s="11"/>
      <c r="P126" s="10"/>
      <c r="Q126" s="11"/>
      <c r="R126" s="10"/>
      <c r="S126" s="11"/>
      <c r="T126" s="10"/>
      <c r="U126" s="11"/>
      <c r="V126" s="10"/>
      <c r="W126" s="11"/>
      <c r="X126" s="10"/>
      <c r="Y126" s="11"/>
      <c r="Z126" s="10"/>
      <c r="AA126" s="6"/>
    </row>
    <row r="127" spans="1:27" ht="12.75" customHeight="1">
      <c r="A127" s="10"/>
      <c r="B127" s="10"/>
      <c r="C127" s="11"/>
      <c r="D127" s="10"/>
      <c r="E127" s="11"/>
      <c r="F127" s="10"/>
      <c r="G127" s="11"/>
      <c r="H127" s="10"/>
      <c r="I127" s="11"/>
      <c r="J127" s="10"/>
      <c r="K127" s="11"/>
      <c r="L127" s="10"/>
      <c r="M127" s="11"/>
      <c r="N127" s="10"/>
      <c r="O127" s="11"/>
      <c r="P127" s="10"/>
      <c r="Q127" s="11"/>
      <c r="R127" s="10"/>
      <c r="S127" s="11"/>
      <c r="T127" s="10"/>
      <c r="U127" s="11"/>
      <c r="V127" s="10"/>
      <c r="W127" s="11"/>
      <c r="X127" s="10"/>
      <c r="Y127" s="11"/>
      <c r="Z127" s="10"/>
      <c r="AA127" s="6"/>
    </row>
    <row r="128" spans="1:27" ht="12.75" customHeight="1">
      <c r="A128" s="10"/>
      <c r="B128" s="10"/>
      <c r="C128" s="11"/>
      <c r="D128" s="10"/>
      <c r="E128" s="11"/>
      <c r="F128" s="10"/>
      <c r="G128" s="11"/>
      <c r="H128" s="10"/>
      <c r="I128" s="11"/>
      <c r="J128" s="10"/>
      <c r="K128" s="11"/>
      <c r="L128" s="10"/>
      <c r="M128" s="11"/>
      <c r="N128" s="10"/>
      <c r="O128" s="11"/>
      <c r="P128" s="10"/>
      <c r="Q128" s="11"/>
      <c r="R128" s="10"/>
      <c r="S128" s="11"/>
      <c r="T128" s="10"/>
      <c r="U128" s="11"/>
      <c r="V128" s="10"/>
      <c r="W128" s="11"/>
      <c r="X128" s="10"/>
      <c r="Y128" s="11"/>
      <c r="Z128" s="10"/>
      <c r="AA128" s="6"/>
    </row>
    <row r="129" spans="1:29" ht="12.75" customHeight="1">
      <c r="A129" s="10"/>
      <c r="B129" s="18"/>
      <c r="C129" s="19"/>
      <c r="D129" s="19"/>
      <c r="E129" s="19"/>
      <c r="F129" s="20"/>
      <c r="G129" s="20"/>
      <c r="H129" s="20"/>
      <c r="I129" s="20"/>
      <c r="J129" s="20"/>
      <c r="K129" s="20"/>
      <c r="L129" s="19"/>
      <c r="M129" s="19"/>
      <c r="N129" s="19"/>
      <c r="O129" s="19"/>
      <c r="P129" s="19"/>
      <c r="Q129" s="19"/>
      <c r="R129" s="19"/>
      <c r="S129" s="19"/>
      <c r="T129" s="21"/>
      <c r="U129" s="19"/>
      <c r="V129" s="18"/>
      <c r="W129" s="20"/>
      <c r="X129" s="18"/>
      <c r="Y129" s="20"/>
      <c r="Z129" s="22"/>
      <c r="AA129" s="23"/>
      <c r="AB129" t="s">
        <v>390</v>
      </c>
      <c r="AC129" t="s">
        <v>139</v>
      </c>
    </row>
    <row r="130" spans="1:29" ht="12.75" customHeight="1">
      <c r="A130" t="s">
        <v>96</v>
      </c>
      <c r="B130">
        <f>SUM(B5:B113)</f>
        <v>0</v>
      </c>
      <c r="C130">
        <f t="shared" ref="C130:R130" si="0">SUM(C5:C113)</f>
        <v>2</v>
      </c>
      <c r="D130">
        <f t="shared" si="0"/>
        <v>4</v>
      </c>
      <c r="E130">
        <f t="shared" si="0"/>
        <v>7</v>
      </c>
      <c r="F130">
        <f t="shared" si="0"/>
        <v>12</v>
      </c>
      <c r="G130">
        <f t="shared" si="0"/>
        <v>27</v>
      </c>
      <c r="H130">
        <f t="shared" si="0"/>
        <v>83</v>
      </c>
      <c r="I130">
        <f t="shared" si="0"/>
        <v>5</v>
      </c>
      <c r="J130">
        <f t="shared" si="0"/>
        <v>19</v>
      </c>
      <c r="K130">
        <f t="shared" si="0"/>
        <v>31</v>
      </c>
      <c r="L130">
        <f t="shared" si="0"/>
        <v>11</v>
      </c>
      <c r="M130">
        <f t="shared" si="0"/>
        <v>33</v>
      </c>
      <c r="N130">
        <f t="shared" si="0"/>
        <v>75</v>
      </c>
      <c r="O130">
        <f t="shared" si="0"/>
        <v>26</v>
      </c>
      <c r="P130">
        <f t="shared" si="0"/>
        <v>80</v>
      </c>
      <c r="Q130">
        <f t="shared" si="0"/>
        <v>57</v>
      </c>
      <c r="R130">
        <f t="shared" si="0"/>
        <v>15</v>
      </c>
      <c r="AB130">
        <f>AVERAGE(B130:R130)</f>
        <v>28.647058823529413</v>
      </c>
      <c r="AC130">
        <f>STDEV(B130:R130)/SQRT(COUNT(B130:R130))</f>
        <v>6.8093475849652423</v>
      </c>
    </row>
    <row r="131" spans="1:29" ht="12.75" customHeight="1">
      <c r="A131" t="s">
        <v>97</v>
      </c>
      <c r="B131">
        <f>SUM(B5,B7,B10,B13,B32,B36,B41,B42,B45,B56,B70,B73:B74,B100,B102)</f>
        <v>0</v>
      </c>
      <c r="C131">
        <f t="shared" ref="C131:R131" si="1">SUM(C5,C7,C10,C13,C32,C36,C41,C42,C45,C56,C70,C73:C74,C100,C102)</f>
        <v>2</v>
      </c>
      <c r="D131">
        <f t="shared" si="1"/>
        <v>4</v>
      </c>
      <c r="E131">
        <f t="shared" si="1"/>
        <v>7</v>
      </c>
      <c r="F131">
        <f t="shared" si="1"/>
        <v>12</v>
      </c>
      <c r="G131">
        <f t="shared" si="1"/>
        <v>24</v>
      </c>
      <c r="H131">
        <f t="shared" si="1"/>
        <v>83</v>
      </c>
      <c r="I131">
        <f t="shared" si="1"/>
        <v>5</v>
      </c>
      <c r="J131">
        <f t="shared" si="1"/>
        <v>19</v>
      </c>
      <c r="K131">
        <f t="shared" si="1"/>
        <v>31</v>
      </c>
      <c r="L131">
        <f t="shared" si="1"/>
        <v>11</v>
      </c>
      <c r="M131">
        <f t="shared" si="1"/>
        <v>33</v>
      </c>
      <c r="N131">
        <f t="shared" si="1"/>
        <v>61</v>
      </c>
      <c r="O131">
        <f t="shared" si="1"/>
        <v>24</v>
      </c>
      <c r="P131">
        <f t="shared" si="1"/>
        <v>80</v>
      </c>
      <c r="Q131">
        <f t="shared" si="1"/>
        <v>57</v>
      </c>
      <c r="R131">
        <f t="shared" si="1"/>
        <v>15</v>
      </c>
      <c r="T131" s="69"/>
      <c r="AB131">
        <f>AVERAGE(B131:R131)</f>
        <v>27.529411764705884</v>
      </c>
      <c r="AC131">
        <f>STDEV(B131:R131)/SQRT(COUNT(B131:R131))</f>
        <v>6.5085450885393863</v>
      </c>
    </row>
    <row r="132" spans="1:29" ht="12.75" customHeight="1">
      <c r="A132" t="s">
        <v>98</v>
      </c>
      <c r="B132">
        <f>SUM(B11,B20,B24,B93)</f>
        <v>0</v>
      </c>
      <c r="C132">
        <f t="shared" ref="C132:R132" si="2">SUM(C11,C20,C24,C93)</f>
        <v>0</v>
      </c>
      <c r="D132">
        <f t="shared" si="2"/>
        <v>0</v>
      </c>
      <c r="E132">
        <f t="shared" si="2"/>
        <v>0</v>
      </c>
      <c r="F132">
        <f t="shared" si="2"/>
        <v>0</v>
      </c>
      <c r="G132">
        <f t="shared" si="2"/>
        <v>0</v>
      </c>
      <c r="H132">
        <f t="shared" si="2"/>
        <v>0</v>
      </c>
      <c r="I132">
        <f t="shared" si="2"/>
        <v>0</v>
      </c>
      <c r="J132">
        <f t="shared" si="2"/>
        <v>0</v>
      </c>
      <c r="K132">
        <f t="shared" si="2"/>
        <v>0</v>
      </c>
      <c r="L132">
        <f t="shared" si="2"/>
        <v>0</v>
      </c>
      <c r="M132">
        <f t="shared" si="2"/>
        <v>0</v>
      </c>
      <c r="N132">
        <f t="shared" si="2"/>
        <v>14</v>
      </c>
      <c r="O132">
        <f t="shared" si="2"/>
        <v>2</v>
      </c>
      <c r="P132">
        <f t="shared" si="2"/>
        <v>0</v>
      </c>
      <c r="Q132">
        <f t="shared" si="2"/>
        <v>0</v>
      </c>
      <c r="R132">
        <f t="shared" si="2"/>
        <v>0</v>
      </c>
      <c r="T132" s="69"/>
      <c r="AB132">
        <f>AVERAGE(B132:R132)</f>
        <v>0.94117647058823528</v>
      </c>
      <c r="AC132">
        <f>STDEV(B132:R132)/SQRT(COUNT(B132:R132))</f>
        <v>0.82457916287506983</v>
      </c>
    </row>
    <row r="133" spans="1:29" ht="12.75" customHeight="1">
      <c r="A133" t="s">
        <v>99</v>
      </c>
      <c r="B133">
        <f>SUM(B116:B121)</f>
        <v>100</v>
      </c>
      <c r="C133">
        <f t="shared" ref="C133:R133" si="3">SUM(C116:C121)</f>
        <v>98</v>
      </c>
      <c r="D133">
        <f t="shared" si="3"/>
        <v>96</v>
      </c>
      <c r="E133">
        <f t="shared" si="3"/>
        <v>93</v>
      </c>
      <c r="F133">
        <f t="shared" si="3"/>
        <v>88</v>
      </c>
      <c r="G133">
        <f t="shared" si="3"/>
        <v>76</v>
      </c>
      <c r="H133">
        <f t="shared" si="3"/>
        <v>17</v>
      </c>
      <c r="I133">
        <f t="shared" si="3"/>
        <v>95</v>
      </c>
      <c r="J133">
        <f t="shared" si="3"/>
        <v>81</v>
      </c>
      <c r="K133">
        <f t="shared" si="3"/>
        <v>69</v>
      </c>
      <c r="L133">
        <f t="shared" si="3"/>
        <v>89</v>
      </c>
      <c r="M133">
        <f t="shared" si="3"/>
        <v>67</v>
      </c>
      <c r="N133">
        <f t="shared" si="3"/>
        <v>45</v>
      </c>
      <c r="O133">
        <f t="shared" si="3"/>
        <v>74</v>
      </c>
      <c r="P133">
        <f t="shared" si="3"/>
        <v>18</v>
      </c>
      <c r="Q133">
        <f t="shared" si="3"/>
        <v>43</v>
      </c>
      <c r="R133">
        <f t="shared" si="3"/>
        <v>85</v>
      </c>
      <c r="T133" s="69"/>
      <c r="AB133">
        <f>AVERAGE(B133:R133)</f>
        <v>72.588235294117652</v>
      </c>
      <c r="AC133">
        <f>STDEV(B133:R133)/SQRT(COUNT(B133:R133))</f>
        <v>6.4625953306937376</v>
      </c>
    </row>
    <row r="134" spans="1:29">
      <c r="A134" t="s">
        <v>243</v>
      </c>
      <c r="B134">
        <f>SUM(B131:B133)</f>
        <v>100</v>
      </c>
      <c r="C134">
        <f t="shared" ref="C134:R134" si="4">SUM(C131:C133)</f>
        <v>100</v>
      </c>
      <c r="D134">
        <f t="shared" si="4"/>
        <v>100</v>
      </c>
      <c r="E134">
        <f t="shared" si="4"/>
        <v>100</v>
      </c>
      <c r="F134">
        <f t="shared" si="4"/>
        <v>100</v>
      </c>
      <c r="G134">
        <f t="shared" si="4"/>
        <v>100</v>
      </c>
      <c r="H134">
        <f t="shared" si="4"/>
        <v>100</v>
      </c>
      <c r="I134">
        <f t="shared" si="4"/>
        <v>100</v>
      </c>
      <c r="J134">
        <f t="shared" si="4"/>
        <v>100</v>
      </c>
      <c r="K134">
        <f t="shared" si="4"/>
        <v>100</v>
      </c>
      <c r="L134">
        <f t="shared" si="4"/>
        <v>100</v>
      </c>
      <c r="M134">
        <f t="shared" si="4"/>
        <v>100</v>
      </c>
      <c r="N134">
        <f t="shared" si="4"/>
        <v>120</v>
      </c>
      <c r="O134">
        <f t="shared" si="4"/>
        <v>100</v>
      </c>
      <c r="P134">
        <f t="shared" si="4"/>
        <v>98</v>
      </c>
      <c r="Q134">
        <f t="shared" si="4"/>
        <v>100</v>
      </c>
      <c r="R134">
        <f t="shared" si="4"/>
        <v>100</v>
      </c>
      <c r="AB134">
        <f>AVERAGE(B134:R134)</f>
        <v>101.05882352941177</v>
      </c>
      <c r="AC134">
        <f>STDEV(B134:R134)/SQRT(COUNT(B134:R134))</f>
        <v>1.1896322597739228</v>
      </c>
    </row>
  </sheetData>
  <mergeCells count="2">
    <mergeCell ref="A1:AA1"/>
    <mergeCell ref="A2:AA2"/>
  </mergeCells>
  <pageMargins left="0.7" right="0.7" top="0.75" bottom="0.75" header="0.3" footer="0.3"/>
</worksheet>
</file>

<file path=xl/worksheets/sheet3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127"/>
  <sheetViews>
    <sheetView topLeftCell="V86" workbookViewId="0">
      <selection activeCell="AC127" sqref="AC127"/>
    </sheetView>
  </sheetViews>
  <sheetFormatPr baseColWidth="10" defaultColWidth="8.83203125" defaultRowHeight="13"/>
  <cols>
    <col min="1" max="1" width="35.33203125" bestFit="1" customWidth="1"/>
  </cols>
  <sheetData>
    <row r="1" spans="1:27" ht="18">
      <c r="A1" s="221" t="s">
        <v>88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spans="1:27" ht="12.75" customHeight="1">
      <c r="A2" s="222" t="s">
        <v>373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4"/>
    </row>
    <row r="3" spans="1:27" ht="12.75" customHeight="1">
      <c r="A3" s="5" t="s">
        <v>0</v>
      </c>
      <c r="B3" s="52">
        <v>0</v>
      </c>
      <c r="C3" s="70">
        <v>3</v>
      </c>
      <c r="D3" s="52">
        <v>6</v>
      </c>
      <c r="E3" s="70">
        <v>9</v>
      </c>
      <c r="F3" s="52">
        <v>12</v>
      </c>
      <c r="G3" s="70">
        <v>15</v>
      </c>
      <c r="H3" s="52">
        <v>18</v>
      </c>
      <c r="I3" s="70">
        <v>21</v>
      </c>
      <c r="J3" s="52">
        <v>24</v>
      </c>
      <c r="K3" s="70">
        <v>27</v>
      </c>
      <c r="L3" s="52">
        <v>30</v>
      </c>
      <c r="M3" s="70">
        <v>33</v>
      </c>
      <c r="N3" s="52">
        <v>36</v>
      </c>
      <c r="O3" s="70">
        <v>39</v>
      </c>
      <c r="P3" s="52">
        <v>42</v>
      </c>
      <c r="Q3" s="70">
        <v>45</v>
      </c>
      <c r="R3" s="52">
        <v>48</v>
      </c>
      <c r="S3" s="70">
        <v>51</v>
      </c>
      <c r="T3" s="52">
        <v>54</v>
      </c>
      <c r="U3" s="70">
        <v>57</v>
      </c>
      <c r="V3" s="52">
        <v>60</v>
      </c>
      <c r="W3" s="70">
        <v>63</v>
      </c>
      <c r="X3" s="52">
        <v>66</v>
      </c>
      <c r="Y3" s="70">
        <v>69</v>
      </c>
      <c r="Z3" s="52">
        <v>72</v>
      </c>
      <c r="AA3" s="52" t="s">
        <v>1</v>
      </c>
    </row>
    <row r="4" spans="1:27" ht="12.75" customHeight="1">
      <c r="A4" s="5" t="s">
        <v>2</v>
      </c>
      <c r="B4" s="6"/>
      <c r="C4" s="7"/>
      <c r="D4" s="6"/>
      <c r="E4" s="7"/>
      <c r="F4" s="6"/>
      <c r="G4" s="7"/>
      <c r="H4" s="6"/>
      <c r="I4" s="7"/>
      <c r="J4" s="6"/>
      <c r="K4" s="7"/>
      <c r="L4" s="6"/>
      <c r="M4" s="7"/>
      <c r="N4" s="6"/>
      <c r="O4" s="7"/>
      <c r="P4" s="6"/>
      <c r="Q4" s="7"/>
      <c r="R4" s="6"/>
      <c r="S4" s="7"/>
      <c r="T4" s="6"/>
      <c r="U4" s="7"/>
      <c r="V4" s="6"/>
      <c r="W4" s="7"/>
      <c r="X4" s="6"/>
      <c r="Y4" s="7"/>
      <c r="Z4" s="6"/>
      <c r="AA4" s="6"/>
    </row>
    <row r="5" spans="1:27" ht="12.75" customHeight="1">
      <c r="A5" s="30" t="s">
        <v>267</v>
      </c>
      <c r="B5" s="6"/>
      <c r="C5" s="7"/>
      <c r="D5" s="6"/>
      <c r="E5" s="7"/>
      <c r="F5" s="6"/>
      <c r="G5" s="7"/>
      <c r="H5" s="6"/>
      <c r="I5" s="7"/>
      <c r="J5" s="6"/>
      <c r="K5" s="7"/>
      <c r="L5" s="6"/>
      <c r="M5" s="7"/>
      <c r="N5" s="6"/>
      <c r="O5" s="7"/>
      <c r="P5" s="6"/>
      <c r="Q5" s="7"/>
      <c r="R5" s="6"/>
      <c r="S5" s="7"/>
      <c r="T5" s="6"/>
      <c r="U5" s="7"/>
      <c r="V5" s="6"/>
      <c r="W5" s="7"/>
      <c r="X5" s="6"/>
      <c r="Y5" s="7"/>
      <c r="Z5" s="6"/>
      <c r="AA5" s="6"/>
    </row>
    <row r="6" spans="1:27" ht="12.75" customHeight="1">
      <c r="A6" s="25" t="s">
        <v>25</v>
      </c>
      <c r="B6" s="10"/>
      <c r="C6" s="11"/>
      <c r="D6" s="10"/>
      <c r="E6" s="11"/>
      <c r="F6" s="10"/>
      <c r="G6" s="11"/>
      <c r="H6" s="10"/>
      <c r="I6" s="11"/>
      <c r="J6" s="10"/>
      <c r="K6" s="11"/>
      <c r="L6" s="10"/>
      <c r="M6" s="11"/>
      <c r="N6" s="10"/>
      <c r="O6" s="11"/>
      <c r="P6" s="10"/>
      <c r="Q6" s="11"/>
      <c r="R6" s="10"/>
      <c r="S6" s="11"/>
      <c r="T6" s="10"/>
      <c r="U6" s="11"/>
      <c r="V6" s="10"/>
      <c r="W6" s="11"/>
      <c r="X6" s="10"/>
      <c r="Y6" s="11"/>
      <c r="Z6" s="10"/>
      <c r="AA6" s="6"/>
    </row>
    <row r="7" spans="1:27" ht="12.75" customHeight="1">
      <c r="A7" s="25" t="s">
        <v>3</v>
      </c>
      <c r="B7" s="10"/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  <c r="P7" s="10"/>
      <c r="Q7" s="11"/>
      <c r="R7" s="10"/>
      <c r="S7" s="11"/>
      <c r="T7" s="10"/>
      <c r="U7" s="11"/>
      <c r="V7" s="10"/>
      <c r="W7" s="11"/>
      <c r="X7" s="10"/>
      <c r="Y7" s="11"/>
      <c r="Z7" s="10">
        <v>1</v>
      </c>
      <c r="AA7" s="6"/>
    </row>
    <row r="8" spans="1:27" ht="12.75" customHeight="1">
      <c r="A8" s="25" t="s">
        <v>59</v>
      </c>
      <c r="B8" s="10"/>
      <c r="C8" s="11"/>
      <c r="D8" s="10"/>
      <c r="E8" s="11"/>
      <c r="F8" s="10"/>
      <c r="G8" s="11"/>
      <c r="H8" s="10"/>
      <c r="I8" s="11"/>
      <c r="J8" s="10"/>
      <c r="K8" s="11"/>
      <c r="L8" s="10"/>
      <c r="M8" s="11"/>
      <c r="N8" s="10"/>
      <c r="O8" s="11"/>
      <c r="P8" s="10"/>
      <c r="Q8" s="11"/>
      <c r="R8" s="10"/>
      <c r="S8" s="11"/>
      <c r="T8" s="10"/>
      <c r="U8" s="11"/>
      <c r="V8" s="10"/>
      <c r="W8" s="11"/>
      <c r="X8" s="10"/>
      <c r="Y8" s="11"/>
      <c r="Z8" s="10"/>
      <c r="AA8" s="6"/>
    </row>
    <row r="9" spans="1:27" ht="12.75" customHeight="1">
      <c r="A9" s="12" t="s">
        <v>4</v>
      </c>
      <c r="B9" s="10"/>
      <c r="C9" s="11"/>
      <c r="D9" s="10"/>
      <c r="E9" s="11"/>
      <c r="F9" s="10"/>
      <c r="G9" s="11"/>
      <c r="H9" s="10"/>
      <c r="I9" s="11"/>
      <c r="J9" s="10"/>
      <c r="K9" s="11"/>
      <c r="L9" s="10"/>
      <c r="M9" s="11"/>
      <c r="N9" s="10"/>
      <c r="O9" s="11"/>
      <c r="P9" s="10"/>
      <c r="Q9" s="11"/>
      <c r="R9" s="10"/>
      <c r="S9" s="11"/>
      <c r="T9" s="10"/>
      <c r="U9" s="11"/>
      <c r="V9" s="10"/>
      <c r="W9" s="11"/>
      <c r="X9" s="10"/>
      <c r="Y9" s="11"/>
      <c r="Z9" s="10"/>
      <c r="AA9" s="6"/>
    </row>
    <row r="10" spans="1:27" ht="12.75" customHeight="1">
      <c r="A10" s="25" t="s">
        <v>45</v>
      </c>
      <c r="B10" s="10"/>
      <c r="C10" s="11"/>
      <c r="D10" s="10"/>
      <c r="E10" s="11"/>
      <c r="F10" s="10"/>
      <c r="G10" s="11"/>
      <c r="H10" s="10"/>
      <c r="I10" s="11"/>
      <c r="J10" s="10"/>
      <c r="K10" s="11"/>
      <c r="L10" s="10"/>
      <c r="M10" s="11"/>
      <c r="N10" s="10"/>
      <c r="O10" s="11"/>
      <c r="P10" s="10"/>
      <c r="Q10" s="11"/>
      <c r="R10" s="10"/>
      <c r="S10" s="11"/>
      <c r="T10" s="10"/>
      <c r="U10" s="11"/>
      <c r="V10" s="10"/>
      <c r="W10" s="11"/>
      <c r="X10" s="10"/>
      <c r="Y10" s="11"/>
      <c r="Z10" s="10"/>
      <c r="AA10" s="6"/>
    </row>
    <row r="11" spans="1:27" ht="12.75" customHeight="1">
      <c r="A11" s="25" t="s">
        <v>86</v>
      </c>
      <c r="B11" s="10"/>
      <c r="C11" s="11"/>
      <c r="D11" s="10"/>
      <c r="E11" s="11"/>
      <c r="F11" s="10"/>
      <c r="G11" s="11"/>
      <c r="H11" s="10"/>
      <c r="I11" s="11"/>
      <c r="J11" s="10"/>
      <c r="K11" s="11"/>
      <c r="L11" s="10"/>
      <c r="M11" s="11"/>
      <c r="N11" s="10"/>
      <c r="O11" s="11"/>
      <c r="P11" s="10"/>
      <c r="Q11" s="11"/>
      <c r="R11" s="10"/>
      <c r="S11" s="11"/>
      <c r="T11" s="10"/>
      <c r="U11" s="11"/>
      <c r="V11" s="10"/>
      <c r="W11" s="11"/>
      <c r="X11" s="10"/>
      <c r="Y11" s="11"/>
      <c r="Z11" s="10"/>
      <c r="AA11" s="6"/>
    </row>
    <row r="12" spans="1:27" ht="12.75" customHeight="1">
      <c r="A12" s="25" t="s">
        <v>357</v>
      </c>
      <c r="B12" s="10"/>
      <c r="C12" s="11"/>
      <c r="D12" s="10"/>
      <c r="E12" s="11"/>
      <c r="F12" s="10"/>
      <c r="G12" s="11"/>
      <c r="H12" s="10"/>
      <c r="I12" s="11"/>
      <c r="J12" s="10"/>
      <c r="K12" s="11"/>
      <c r="L12" s="10"/>
      <c r="M12" s="11"/>
      <c r="N12" s="10"/>
      <c r="O12" s="11"/>
      <c r="P12" s="10"/>
      <c r="Q12" s="11"/>
      <c r="R12" s="10"/>
      <c r="S12" s="11"/>
      <c r="T12" s="10"/>
      <c r="U12" s="11"/>
      <c r="V12" s="10"/>
      <c r="W12" s="11"/>
      <c r="X12" s="10"/>
      <c r="Y12" s="11"/>
      <c r="Z12" s="10"/>
      <c r="AA12" s="6"/>
    </row>
    <row r="13" spans="1:27" ht="12.75" customHeight="1">
      <c r="A13" s="25" t="s">
        <v>26</v>
      </c>
      <c r="B13" s="10"/>
      <c r="C13" s="11"/>
      <c r="D13" s="10"/>
      <c r="E13" s="11"/>
      <c r="F13" s="10"/>
      <c r="G13" s="11"/>
      <c r="H13" s="10"/>
      <c r="I13" s="11"/>
      <c r="J13" s="10"/>
      <c r="K13" s="11"/>
      <c r="L13" s="10"/>
      <c r="M13" s="11"/>
      <c r="N13" s="10"/>
      <c r="O13" s="11"/>
      <c r="P13" s="10"/>
      <c r="Q13" s="11"/>
      <c r="R13" s="10"/>
      <c r="S13" s="11"/>
      <c r="T13" s="10"/>
      <c r="U13" s="11"/>
      <c r="V13" s="10"/>
      <c r="W13" s="11"/>
      <c r="X13" s="10"/>
      <c r="Y13" s="11"/>
      <c r="Z13" s="10"/>
      <c r="AA13" s="6"/>
    </row>
    <row r="14" spans="1:27" ht="12.75" customHeight="1">
      <c r="A14" s="12" t="s">
        <v>51</v>
      </c>
      <c r="B14" s="10"/>
      <c r="C14" s="11"/>
      <c r="D14" s="10"/>
      <c r="E14" s="11"/>
      <c r="F14" s="10"/>
      <c r="G14" s="11"/>
      <c r="H14" s="10"/>
      <c r="I14" s="11"/>
      <c r="J14" s="10"/>
      <c r="K14" s="11"/>
      <c r="L14" s="10"/>
      <c r="M14" s="11"/>
      <c r="N14" s="10"/>
      <c r="O14" s="11"/>
      <c r="P14" s="10"/>
      <c r="Q14" s="11"/>
      <c r="R14" s="10"/>
      <c r="S14" s="11"/>
      <c r="T14" s="10"/>
      <c r="U14" s="11"/>
      <c r="V14" s="10"/>
      <c r="W14" s="11"/>
      <c r="X14" s="10"/>
      <c r="Y14" s="11"/>
      <c r="Z14" s="10"/>
      <c r="AA14" s="6"/>
    </row>
    <row r="15" spans="1:27" ht="12.75" customHeight="1">
      <c r="A15" s="25" t="s">
        <v>29</v>
      </c>
      <c r="B15" s="10"/>
      <c r="C15" s="11"/>
      <c r="D15" s="10"/>
      <c r="E15" s="11"/>
      <c r="F15" s="10"/>
      <c r="G15" s="11"/>
      <c r="H15" s="10"/>
      <c r="I15" s="11"/>
      <c r="J15" s="10"/>
      <c r="K15" s="11"/>
      <c r="L15" s="10"/>
      <c r="M15" s="11"/>
      <c r="N15" s="10"/>
      <c r="O15" s="11"/>
      <c r="P15" s="10"/>
      <c r="Q15" s="11"/>
      <c r="R15" s="10"/>
      <c r="S15" s="11"/>
      <c r="T15" s="10"/>
      <c r="U15" s="11"/>
      <c r="V15" s="10"/>
      <c r="W15" s="11"/>
      <c r="X15" s="10"/>
      <c r="Y15" s="11"/>
      <c r="Z15" s="10"/>
      <c r="AA15" s="6"/>
    </row>
    <row r="16" spans="1:27" ht="12.75" customHeight="1">
      <c r="A16" s="12" t="s">
        <v>76</v>
      </c>
      <c r="B16" s="10"/>
      <c r="C16" s="11"/>
      <c r="D16" s="10"/>
      <c r="E16" s="11"/>
      <c r="F16" s="10"/>
      <c r="G16" s="11"/>
      <c r="H16" s="10"/>
      <c r="I16" s="11"/>
      <c r="J16" s="10"/>
      <c r="K16" s="11"/>
      <c r="L16" s="10"/>
      <c r="M16" s="11"/>
      <c r="N16" s="10"/>
      <c r="O16" s="11"/>
      <c r="P16" s="10"/>
      <c r="Q16" s="11"/>
      <c r="R16" s="10"/>
      <c r="S16" s="11"/>
      <c r="T16" s="10"/>
      <c r="U16" s="11"/>
      <c r="V16" s="10"/>
      <c r="W16" s="11"/>
      <c r="X16" s="10"/>
      <c r="Y16" s="11"/>
      <c r="Z16" s="10"/>
      <c r="AA16" s="6"/>
    </row>
    <row r="17" spans="1:27" ht="12.75" customHeight="1">
      <c r="A17" s="12" t="s">
        <v>77</v>
      </c>
      <c r="B17" s="10"/>
      <c r="C17" s="11"/>
      <c r="D17" s="10"/>
      <c r="E17" s="11"/>
      <c r="F17" s="10"/>
      <c r="G17" s="11"/>
      <c r="H17" s="10"/>
      <c r="I17" s="11"/>
      <c r="J17" s="10"/>
      <c r="K17" s="11"/>
      <c r="L17" s="10"/>
      <c r="M17" s="11"/>
      <c r="N17" s="10"/>
      <c r="O17" s="11"/>
      <c r="P17" s="10"/>
      <c r="Q17" s="11"/>
      <c r="R17" s="10"/>
      <c r="S17" s="11"/>
      <c r="T17" s="10"/>
      <c r="U17" s="11"/>
      <c r="V17" s="10"/>
      <c r="W17" s="11"/>
      <c r="X17" s="10"/>
      <c r="Y17" s="11"/>
      <c r="Z17" s="10"/>
      <c r="AA17" s="6"/>
    </row>
    <row r="18" spans="1:27" ht="12.75" customHeight="1">
      <c r="A18" s="25" t="s">
        <v>5</v>
      </c>
      <c r="B18" s="10"/>
      <c r="C18" s="11"/>
      <c r="D18" s="10"/>
      <c r="E18" s="11"/>
      <c r="F18" s="10"/>
      <c r="G18" s="11"/>
      <c r="H18" s="10"/>
      <c r="I18" s="11"/>
      <c r="J18" s="10"/>
      <c r="K18" s="11"/>
      <c r="L18" s="10"/>
      <c r="M18" s="11"/>
      <c r="N18" s="10"/>
      <c r="O18" s="11"/>
      <c r="P18" s="10"/>
      <c r="Q18" s="11"/>
      <c r="R18" s="10"/>
      <c r="S18" s="11"/>
      <c r="T18" s="10"/>
      <c r="U18" s="11"/>
      <c r="V18" s="10"/>
      <c r="W18" s="11"/>
      <c r="X18" s="10"/>
      <c r="Y18" s="11"/>
      <c r="Z18" s="10"/>
      <c r="AA18" s="6"/>
    </row>
    <row r="19" spans="1:27" ht="12.75" customHeight="1">
      <c r="A19" s="12" t="s">
        <v>79</v>
      </c>
      <c r="B19" s="10"/>
      <c r="C19" s="11"/>
      <c r="D19" s="10"/>
      <c r="E19" s="11"/>
      <c r="F19" s="10"/>
      <c r="G19" s="11"/>
      <c r="H19" s="10"/>
      <c r="I19" s="11"/>
      <c r="J19" s="10"/>
      <c r="K19" s="11"/>
      <c r="L19" s="10"/>
      <c r="M19" s="11"/>
      <c r="N19" s="10"/>
      <c r="O19" s="11"/>
      <c r="P19" s="10"/>
      <c r="Q19" s="11"/>
      <c r="R19" s="10"/>
      <c r="S19" s="11"/>
      <c r="T19" s="10"/>
      <c r="U19" s="11"/>
      <c r="V19" s="10"/>
      <c r="W19" s="11"/>
      <c r="X19" s="10"/>
      <c r="Y19" s="11"/>
      <c r="Z19" s="10"/>
      <c r="AA19" s="6"/>
    </row>
    <row r="20" spans="1:27" ht="12.75" customHeight="1">
      <c r="A20" s="12" t="s">
        <v>358</v>
      </c>
      <c r="B20" s="10"/>
      <c r="C20" s="11"/>
      <c r="D20" s="10"/>
      <c r="E20" s="11"/>
      <c r="F20" s="10"/>
      <c r="G20" s="11"/>
      <c r="H20" s="10"/>
      <c r="I20" s="11"/>
      <c r="J20" s="10"/>
      <c r="K20" s="11"/>
      <c r="L20" s="10"/>
      <c r="M20" s="11"/>
      <c r="N20" s="10"/>
      <c r="O20" s="11"/>
      <c r="P20" s="10"/>
      <c r="Q20" s="11"/>
      <c r="R20" s="10"/>
      <c r="S20" s="11"/>
      <c r="T20" s="10"/>
      <c r="U20" s="11"/>
      <c r="V20" s="10"/>
      <c r="W20" s="11"/>
      <c r="X20" s="10"/>
      <c r="Y20" s="11"/>
      <c r="Z20" s="10"/>
      <c r="AA20" s="6"/>
    </row>
    <row r="21" spans="1:27" ht="12.75" customHeight="1">
      <c r="A21" s="12" t="s">
        <v>78</v>
      </c>
      <c r="B21" s="10"/>
      <c r="C21" s="11"/>
      <c r="D21" s="10"/>
      <c r="E21" s="11"/>
      <c r="F21" s="10"/>
      <c r="G21" s="11"/>
      <c r="H21" s="10"/>
      <c r="I21" s="11"/>
      <c r="J21" s="10"/>
      <c r="K21" s="11"/>
      <c r="L21" s="10"/>
      <c r="M21" s="11"/>
      <c r="N21" s="10"/>
      <c r="O21" s="11"/>
      <c r="P21" s="10"/>
      <c r="Q21" s="11"/>
      <c r="R21" s="10"/>
      <c r="S21" s="11"/>
      <c r="T21" s="10"/>
      <c r="U21" s="11"/>
      <c r="V21" s="10"/>
      <c r="W21" s="11"/>
      <c r="X21" s="10"/>
      <c r="Y21" s="11"/>
      <c r="Z21" s="10"/>
      <c r="AA21" s="6"/>
    </row>
    <row r="22" spans="1:27" ht="12.75" customHeight="1">
      <c r="A22" s="12" t="s">
        <v>359</v>
      </c>
      <c r="B22" s="10"/>
      <c r="C22" s="11"/>
      <c r="D22" s="10"/>
      <c r="E22" s="11"/>
      <c r="F22" s="10"/>
      <c r="G22" s="11"/>
      <c r="H22" s="10"/>
      <c r="I22" s="11"/>
      <c r="J22" s="10"/>
      <c r="K22" s="11"/>
      <c r="L22" s="10"/>
      <c r="M22" s="11"/>
      <c r="N22" s="10"/>
      <c r="O22" s="11"/>
      <c r="P22" s="10"/>
      <c r="Q22" s="11"/>
      <c r="R22" s="10"/>
      <c r="S22" s="11"/>
      <c r="T22" s="10"/>
      <c r="U22" s="11"/>
      <c r="V22" s="10"/>
      <c r="W22" s="11"/>
      <c r="X22" s="10"/>
      <c r="Y22" s="11"/>
      <c r="Z22" s="10">
        <v>1</v>
      </c>
      <c r="AA22" s="6"/>
    </row>
    <row r="23" spans="1:27" ht="12.75" customHeight="1">
      <c r="A23" s="12" t="s">
        <v>6</v>
      </c>
      <c r="B23" s="10"/>
      <c r="C23" s="11"/>
      <c r="D23" s="10"/>
      <c r="E23" s="11"/>
      <c r="F23" s="10"/>
      <c r="G23" s="11"/>
      <c r="H23" s="10"/>
      <c r="I23" s="11"/>
      <c r="J23" s="10"/>
      <c r="K23" s="11"/>
      <c r="L23" s="10"/>
      <c r="M23" s="11"/>
      <c r="N23" s="10"/>
      <c r="O23" s="11"/>
      <c r="P23" s="10"/>
      <c r="Q23" s="11"/>
      <c r="R23" s="10"/>
      <c r="S23" s="11"/>
      <c r="T23" s="10"/>
      <c r="U23" s="11"/>
      <c r="V23" s="10">
        <v>6</v>
      </c>
      <c r="W23" s="11">
        <v>5</v>
      </c>
      <c r="X23" s="10">
        <v>4</v>
      </c>
      <c r="Y23" s="11">
        <v>3</v>
      </c>
      <c r="Z23" s="10">
        <v>5</v>
      </c>
      <c r="AA23" s="6"/>
    </row>
    <row r="24" spans="1:27" ht="12.75" customHeight="1">
      <c r="A24" s="12" t="s">
        <v>7</v>
      </c>
      <c r="B24" s="10"/>
      <c r="C24" s="11"/>
      <c r="D24" s="10"/>
      <c r="E24" s="11"/>
      <c r="F24" s="10"/>
      <c r="G24" s="11"/>
      <c r="H24" s="10"/>
      <c r="I24" s="11"/>
      <c r="J24" s="10"/>
      <c r="K24" s="11"/>
      <c r="L24" s="10"/>
      <c r="M24" s="11"/>
      <c r="N24" s="10"/>
      <c r="O24" s="11"/>
      <c r="P24" s="10"/>
      <c r="Q24" s="11"/>
      <c r="R24" s="10"/>
      <c r="S24" s="11"/>
      <c r="T24" s="10"/>
      <c r="U24" s="11"/>
      <c r="V24" s="10"/>
      <c r="W24" s="11"/>
      <c r="X24" s="10"/>
      <c r="Y24" s="11"/>
      <c r="Z24" s="10"/>
      <c r="AA24" s="6"/>
    </row>
    <row r="25" spans="1:27" ht="12.75" customHeight="1">
      <c r="A25" s="12" t="s">
        <v>85</v>
      </c>
      <c r="B25" s="10"/>
      <c r="C25" s="11"/>
      <c r="D25" s="10"/>
      <c r="E25" s="11"/>
      <c r="F25" s="10"/>
      <c r="G25" s="11"/>
      <c r="H25" s="10"/>
      <c r="I25" s="11"/>
      <c r="J25" s="10"/>
      <c r="K25" s="11"/>
      <c r="L25" s="10"/>
      <c r="M25" s="11"/>
      <c r="N25" s="10"/>
      <c r="O25" s="11"/>
      <c r="P25" s="10"/>
      <c r="Q25" s="11"/>
      <c r="R25" s="10"/>
      <c r="S25" s="11"/>
      <c r="T25" s="10"/>
      <c r="U25" s="11"/>
      <c r="V25" s="10"/>
      <c r="W25" s="11"/>
      <c r="X25" s="10"/>
      <c r="Y25" s="11"/>
      <c r="Z25" s="10"/>
      <c r="AA25" s="6"/>
    </row>
    <row r="26" spans="1:27" ht="12.75" customHeight="1">
      <c r="A26" s="12" t="s">
        <v>28</v>
      </c>
      <c r="B26" s="10"/>
      <c r="C26" s="11"/>
      <c r="D26" s="10"/>
      <c r="E26" s="11"/>
      <c r="F26" s="10"/>
      <c r="G26" s="11"/>
      <c r="H26" s="10"/>
      <c r="I26" s="11"/>
      <c r="J26" s="10"/>
      <c r="K26" s="11"/>
      <c r="L26" s="10"/>
      <c r="M26" s="11"/>
      <c r="N26" s="10"/>
      <c r="O26" s="11"/>
      <c r="P26" s="10"/>
      <c r="Q26" s="11"/>
      <c r="R26" s="10"/>
      <c r="S26" s="11"/>
      <c r="T26" s="10"/>
      <c r="U26" s="11"/>
      <c r="V26" s="10"/>
      <c r="W26" s="11"/>
      <c r="X26" s="10"/>
      <c r="Y26" s="11"/>
      <c r="Z26" s="10"/>
      <c r="AA26" s="6"/>
    </row>
    <row r="27" spans="1:27" ht="12.75" customHeight="1">
      <c r="A27" s="25" t="s">
        <v>360</v>
      </c>
      <c r="B27" s="10"/>
      <c r="C27" s="11"/>
      <c r="D27" s="10"/>
      <c r="E27" s="11"/>
      <c r="F27" s="10"/>
      <c r="G27" s="11"/>
      <c r="H27" s="10"/>
      <c r="I27" s="11"/>
      <c r="J27" s="10"/>
      <c r="K27" s="11"/>
      <c r="L27" s="10"/>
      <c r="M27" s="11"/>
      <c r="N27" s="10"/>
      <c r="O27" s="11"/>
      <c r="P27" s="10"/>
      <c r="Q27" s="11"/>
      <c r="R27" s="10"/>
      <c r="S27" s="11"/>
      <c r="T27" s="10"/>
      <c r="U27" s="11"/>
      <c r="V27" s="10"/>
      <c r="W27" s="11"/>
      <c r="X27" s="10"/>
      <c r="Y27" s="11"/>
      <c r="Z27" s="10"/>
      <c r="AA27" s="6"/>
    </row>
    <row r="28" spans="1:27" ht="12.75" customHeight="1">
      <c r="A28" s="25" t="s">
        <v>8</v>
      </c>
      <c r="B28" s="10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  <c r="P28" s="10"/>
      <c r="Q28" s="11"/>
      <c r="R28" s="10"/>
      <c r="S28" s="11"/>
      <c r="T28" s="10"/>
      <c r="U28" s="11"/>
      <c r="V28" s="10"/>
      <c r="W28" s="11"/>
      <c r="X28" s="10"/>
      <c r="Y28" s="11"/>
      <c r="Z28" s="10"/>
      <c r="AA28" s="6"/>
    </row>
    <row r="29" spans="1:27" ht="12.75" customHeight="1">
      <c r="A29" s="25" t="s">
        <v>361</v>
      </c>
      <c r="B29" s="10"/>
      <c r="C29" s="11"/>
      <c r="D29" s="10"/>
      <c r="E29" s="11"/>
      <c r="F29" s="10"/>
      <c r="G29" s="11"/>
      <c r="H29" s="10"/>
      <c r="I29" s="11"/>
      <c r="J29" s="10"/>
      <c r="K29" s="11"/>
      <c r="L29" s="10"/>
      <c r="M29" s="11"/>
      <c r="N29" s="10"/>
      <c r="O29" s="11"/>
      <c r="P29" s="10"/>
      <c r="Q29" s="11"/>
      <c r="R29" s="10"/>
      <c r="S29" s="11"/>
      <c r="T29" s="10"/>
      <c r="U29" s="11"/>
      <c r="V29" s="10"/>
      <c r="W29" s="11"/>
      <c r="X29" s="10"/>
      <c r="Y29" s="11"/>
      <c r="Z29" s="10"/>
      <c r="AA29" s="6"/>
    </row>
    <row r="30" spans="1:27" ht="12.75" customHeight="1">
      <c r="A30" s="12" t="s">
        <v>23</v>
      </c>
      <c r="B30" s="11">
        <v>55</v>
      </c>
      <c r="C30" s="10">
        <v>75</v>
      </c>
      <c r="D30" s="11">
        <v>70</v>
      </c>
      <c r="E30" s="10">
        <v>85</v>
      </c>
      <c r="F30" s="11">
        <v>80</v>
      </c>
      <c r="G30" s="10">
        <v>70</v>
      </c>
      <c r="H30" s="11">
        <v>75</v>
      </c>
      <c r="I30" s="10">
        <v>40</v>
      </c>
      <c r="J30" s="11">
        <v>85</v>
      </c>
      <c r="K30" s="10">
        <v>88</v>
      </c>
      <c r="L30" s="11">
        <v>95</v>
      </c>
      <c r="M30" s="10">
        <v>60</v>
      </c>
      <c r="N30" s="11">
        <v>10</v>
      </c>
      <c r="O30" s="10">
        <v>80</v>
      </c>
      <c r="P30" s="11">
        <v>97</v>
      </c>
      <c r="Q30" s="10">
        <v>45</v>
      </c>
      <c r="R30" s="11">
        <v>60</v>
      </c>
      <c r="S30" s="10">
        <v>45</v>
      </c>
      <c r="T30" s="11">
        <v>30</v>
      </c>
      <c r="U30" s="10">
        <v>85</v>
      </c>
      <c r="V30" s="6">
        <v>35</v>
      </c>
      <c r="W30">
        <v>70</v>
      </c>
      <c r="X30">
        <v>70</v>
      </c>
      <c r="Y30">
        <v>45</v>
      </c>
      <c r="Z30">
        <v>40</v>
      </c>
    </row>
    <row r="31" spans="1:27" ht="12.75" customHeight="1">
      <c r="A31" s="25" t="s">
        <v>71</v>
      </c>
      <c r="B31" s="10"/>
      <c r="C31" s="11"/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O31" s="11"/>
      <c r="P31" s="10"/>
      <c r="Q31" s="11"/>
      <c r="R31" s="10"/>
      <c r="S31" s="11"/>
      <c r="T31" s="10"/>
      <c r="U31" s="11"/>
      <c r="V31" s="10"/>
      <c r="W31" s="11"/>
      <c r="X31" s="10"/>
      <c r="Y31" s="11"/>
      <c r="Z31" s="10"/>
      <c r="AA31" s="6"/>
    </row>
    <row r="32" spans="1:27" ht="12.75" customHeight="1">
      <c r="A32" s="25" t="s">
        <v>83</v>
      </c>
      <c r="B32" s="10"/>
      <c r="C32" s="11"/>
      <c r="D32" s="10"/>
      <c r="E32" s="11"/>
      <c r="F32" s="10"/>
      <c r="G32" s="11"/>
      <c r="H32" s="10"/>
      <c r="I32" s="11"/>
      <c r="J32" s="10"/>
      <c r="K32" s="11"/>
      <c r="L32" s="10"/>
      <c r="M32" s="11"/>
      <c r="N32" s="10"/>
      <c r="O32" s="11"/>
      <c r="P32" s="10"/>
      <c r="Q32" s="11"/>
      <c r="R32" s="10"/>
      <c r="S32" s="11"/>
      <c r="T32" s="10"/>
      <c r="U32" s="11"/>
      <c r="V32" s="10"/>
      <c r="W32" s="11"/>
      <c r="X32" s="10"/>
      <c r="Y32" s="11"/>
      <c r="Z32" s="10"/>
      <c r="AA32" s="6"/>
    </row>
    <row r="33" spans="1:27" ht="12.75" customHeight="1">
      <c r="A33" s="25" t="s">
        <v>362</v>
      </c>
      <c r="B33" s="10"/>
      <c r="C33" s="11"/>
      <c r="D33" s="10"/>
      <c r="E33" s="11"/>
      <c r="F33" s="10"/>
      <c r="G33" s="11"/>
      <c r="H33" s="10"/>
      <c r="I33" s="11"/>
      <c r="J33" s="10"/>
      <c r="K33" s="11"/>
      <c r="L33" s="10"/>
      <c r="M33" s="11"/>
      <c r="N33" s="10"/>
      <c r="O33" s="11"/>
      <c r="P33" s="10"/>
      <c r="Q33" s="11"/>
      <c r="R33" s="10"/>
      <c r="S33" s="11"/>
      <c r="T33" s="10"/>
      <c r="U33" s="11"/>
      <c r="V33" s="10"/>
      <c r="W33" s="11"/>
      <c r="X33" s="10"/>
      <c r="Y33" s="11"/>
      <c r="Z33" s="10"/>
      <c r="AA33" s="6"/>
    </row>
    <row r="34" spans="1:27" ht="12.75" customHeight="1">
      <c r="A34" s="12" t="s">
        <v>84</v>
      </c>
      <c r="B34" s="10"/>
      <c r="C34" s="11"/>
      <c r="D34" s="10"/>
      <c r="E34" s="11"/>
      <c r="F34" s="10"/>
      <c r="G34" s="11"/>
      <c r="H34" s="10"/>
      <c r="I34" s="11"/>
      <c r="J34" s="10"/>
      <c r="K34" s="11"/>
      <c r="L34" s="10"/>
      <c r="M34" s="11"/>
      <c r="N34" s="10"/>
      <c r="O34" s="11"/>
      <c r="P34" s="10"/>
      <c r="Q34" s="11"/>
      <c r="R34" s="10"/>
      <c r="S34" s="11"/>
      <c r="T34" s="10"/>
      <c r="U34" s="11"/>
      <c r="V34" s="10"/>
      <c r="W34" s="11"/>
      <c r="X34" s="10"/>
      <c r="Y34" s="11"/>
      <c r="Z34" s="10"/>
      <c r="AA34" s="6"/>
    </row>
    <row r="35" spans="1:27" ht="12.75" customHeight="1">
      <c r="A35" s="12" t="s">
        <v>33</v>
      </c>
      <c r="B35" s="10"/>
      <c r="C35" s="11"/>
      <c r="D35" s="10"/>
      <c r="E35" s="11"/>
      <c r="F35" s="10"/>
      <c r="G35" s="11"/>
      <c r="H35" s="10"/>
      <c r="I35" s="11"/>
      <c r="J35" s="10"/>
      <c r="K35" s="11"/>
      <c r="L35" s="10"/>
      <c r="M35" s="11"/>
      <c r="N35" s="10"/>
      <c r="O35" s="11"/>
      <c r="P35" s="10"/>
      <c r="Q35" s="11"/>
      <c r="R35" s="10"/>
      <c r="S35" s="11"/>
      <c r="T35" s="10"/>
      <c r="U35" s="11"/>
      <c r="V35" s="10"/>
      <c r="W35" s="11"/>
      <c r="X35" s="10"/>
      <c r="Y35" s="11"/>
      <c r="Z35" s="10"/>
      <c r="AA35" s="6"/>
    </row>
    <row r="36" spans="1:27" ht="12.75" customHeight="1">
      <c r="A36" s="25" t="s">
        <v>93</v>
      </c>
      <c r="B36" s="10"/>
      <c r="C36" s="11"/>
      <c r="D36" s="10"/>
      <c r="E36" s="11"/>
      <c r="F36" s="10"/>
      <c r="G36" s="11"/>
      <c r="H36" s="10"/>
      <c r="I36" s="11"/>
      <c r="J36" s="10"/>
      <c r="K36" s="11"/>
      <c r="L36" s="10"/>
      <c r="M36" s="11"/>
      <c r="N36" s="10"/>
      <c r="O36" s="11"/>
      <c r="P36" s="10"/>
      <c r="Q36" s="11"/>
      <c r="R36" s="10"/>
      <c r="S36" s="11"/>
      <c r="T36" s="10"/>
      <c r="U36" s="11"/>
      <c r="V36" s="10"/>
      <c r="W36" s="11"/>
      <c r="X36" s="10"/>
      <c r="Y36" s="11"/>
      <c r="Z36" s="10"/>
      <c r="AA36" s="6"/>
    </row>
    <row r="37" spans="1:27" ht="12.75" customHeight="1">
      <c r="A37" s="71" t="s">
        <v>9</v>
      </c>
      <c r="B37" s="10"/>
      <c r="C37" s="11"/>
      <c r="D37" s="10"/>
      <c r="E37" s="11"/>
      <c r="F37" s="10"/>
      <c r="G37" s="11"/>
      <c r="H37" s="10"/>
      <c r="I37" s="11">
        <v>7</v>
      </c>
      <c r="J37" s="10"/>
      <c r="K37" s="11"/>
      <c r="L37" s="10"/>
      <c r="M37" s="11"/>
      <c r="N37" s="10"/>
      <c r="O37" s="11"/>
      <c r="P37" s="10"/>
      <c r="Q37" s="11"/>
      <c r="R37" s="10"/>
      <c r="S37" s="11"/>
      <c r="T37" s="10"/>
      <c r="U37" s="11"/>
      <c r="V37" s="10"/>
      <c r="W37" s="11"/>
      <c r="X37" s="10"/>
      <c r="Y37" s="11"/>
      <c r="Z37" s="10"/>
      <c r="AA37" s="6"/>
    </row>
    <row r="38" spans="1:27" ht="12.75" customHeight="1">
      <c r="A38" s="71" t="s">
        <v>31</v>
      </c>
      <c r="B38" s="10"/>
      <c r="C38" s="11"/>
      <c r="D38" s="10"/>
      <c r="E38" s="11"/>
      <c r="F38" s="10"/>
      <c r="G38" s="11"/>
      <c r="H38" s="10"/>
      <c r="I38" s="11"/>
      <c r="J38" s="10"/>
      <c r="K38" s="11"/>
      <c r="L38" s="10"/>
      <c r="M38" s="11"/>
      <c r="N38" s="10"/>
      <c r="O38" s="11"/>
      <c r="P38" s="10"/>
      <c r="Q38" s="11"/>
      <c r="R38" s="10"/>
      <c r="S38" s="11"/>
      <c r="T38" s="10"/>
      <c r="U38" s="11"/>
      <c r="V38" s="10"/>
      <c r="W38" s="11"/>
      <c r="X38" s="10"/>
      <c r="Y38" s="11"/>
      <c r="Z38" s="10"/>
      <c r="AA38" s="6"/>
    </row>
    <row r="39" spans="1:27" ht="12.75" customHeight="1">
      <c r="A39" s="71" t="s">
        <v>363</v>
      </c>
      <c r="B39" s="10"/>
      <c r="C39" s="11"/>
      <c r="D39" s="10"/>
      <c r="E39" s="11"/>
      <c r="F39" s="10"/>
      <c r="G39" s="11"/>
      <c r="H39" s="10"/>
      <c r="I39" s="11"/>
      <c r="J39" s="10"/>
      <c r="K39" s="11"/>
      <c r="L39" s="10"/>
      <c r="M39" s="11"/>
      <c r="N39" s="10"/>
      <c r="O39" s="11"/>
      <c r="P39" s="10"/>
      <c r="Q39" s="11"/>
      <c r="R39" s="10"/>
      <c r="S39" s="11"/>
      <c r="T39" s="10"/>
      <c r="U39" s="11"/>
      <c r="V39" s="10"/>
      <c r="W39" s="11"/>
      <c r="X39" s="10"/>
      <c r="Y39" s="11"/>
      <c r="Z39" s="10"/>
      <c r="AA39" s="6"/>
    </row>
    <row r="40" spans="1:27" ht="12.75" customHeight="1">
      <c r="A40" s="71" t="s">
        <v>52</v>
      </c>
      <c r="B40" s="10"/>
      <c r="C40" s="11"/>
      <c r="D40" s="10"/>
      <c r="E40" s="11"/>
      <c r="F40" s="10"/>
      <c r="G40" s="11"/>
      <c r="H40" s="10"/>
      <c r="I40" s="11"/>
      <c r="J40" s="10"/>
      <c r="K40" s="11"/>
      <c r="L40" s="10"/>
      <c r="M40" s="11"/>
      <c r="N40" s="10"/>
      <c r="O40" s="11"/>
      <c r="P40" s="10"/>
      <c r="Q40" s="11"/>
      <c r="R40" s="10"/>
      <c r="S40" s="11"/>
      <c r="T40" s="10"/>
      <c r="U40" s="11"/>
      <c r="V40" s="10"/>
      <c r="W40" s="11"/>
      <c r="X40" s="10"/>
      <c r="Y40" s="11"/>
      <c r="Z40" s="10"/>
      <c r="AA40" s="6"/>
    </row>
    <row r="41" spans="1:27" ht="12.75" customHeight="1">
      <c r="A41" s="72" t="s">
        <v>10</v>
      </c>
      <c r="B41" s="10"/>
      <c r="C41" s="11"/>
      <c r="D41" s="10"/>
      <c r="E41" s="11"/>
      <c r="F41" s="10"/>
      <c r="G41" s="11"/>
      <c r="H41" s="10"/>
      <c r="I41" s="11"/>
      <c r="J41" s="10"/>
      <c r="K41" s="11"/>
      <c r="L41" s="10"/>
      <c r="M41" s="11"/>
      <c r="N41" s="10"/>
      <c r="O41" s="11"/>
      <c r="P41" s="10"/>
      <c r="Q41" s="11"/>
      <c r="R41" s="10"/>
      <c r="S41" s="11"/>
      <c r="T41" s="10"/>
      <c r="U41" s="11"/>
      <c r="V41" s="10"/>
      <c r="W41" s="11"/>
      <c r="X41" s="10"/>
      <c r="Y41" s="11"/>
      <c r="Z41" s="10"/>
      <c r="AA41" s="6"/>
    </row>
    <row r="42" spans="1:27" ht="12.75" customHeight="1">
      <c r="A42" s="71" t="s">
        <v>39</v>
      </c>
      <c r="B42" s="10"/>
      <c r="C42" s="11"/>
      <c r="D42" s="10"/>
      <c r="E42" s="11"/>
      <c r="F42" s="10"/>
      <c r="G42" s="11"/>
      <c r="H42" s="10"/>
      <c r="I42" s="11"/>
      <c r="J42" s="10"/>
      <c r="K42" s="11"/>
      <c r="L42" s="10"/>
      <c r="M42" s="11"/>
      <c r="N42" s="10"/>
      <c r="O42" s="11"/>
      <c r="P42" s="10"/>
      <c r="Q42" s="11"/>
      <c r="R42" s="10"/>
      <c r="S42" s="11"/>
      <c r="T42" s="10"/>
      <c r="U42" s="11"/>
      <c r="V42" s="10"/>
      <c r="W42" s="11"/>
      <c r="X42" s="10"/>
      <c r="Y42" s="11"/>
      <c r="Z42" s="10"/>
      <c r="AA42" s="6"/>
    </row>
    <row r="43" spans="1:27" ht="12.75" customHeight="1">
      <c r="A43" s="71" t="s">
        <v>11</v>
      </c>
      <c r="B43" s="10"/>
      <c r="C43" s="11"/>
      <c r="D43" s="10"/>
      <c r="E43" s="11"/>
      <c r="F43" s="10"/>
      <c r="G43" s="11"/>
      <c r="H43" s="10"/>
      <c r="I43" s="11"/>
      <c r="J43" s="10"/>
      <c r="K43" s="11"/>
      <c r="L43" s="10"/>
      <c r="M43" s="11"/>
      <c r="N43" s="10"/>
      <c r="O43" s="11"/>
      <c r="P43" s="10"/>
      <c r="Q43" s="11"/>
      <c r="R43" s="10"/>
      <c r="S43" s="11"/>
      <c r="T43" s="10"/>
      <c r="U43" s="11"/>
      <c r="V43" s="10"/>
      <c r="W43" s="11"/>
      <c r="X43" s="10"/>
      <c r="Y43" s="11"/>
      <c r="Z43" s="10"/>
      <c r="AA43" s="6"/>
    </row>
    <row r="44" spans="1:27" ht="12.75" customHeight="1">
      <c r="A44" s="72" t="s">
        <v>94</v>
      </c>
      <c r="B44" s="10"/>
      <c r="C44" s="11"/>
      <c r="D44" s="10"/>
      <c r="E44" s="11"/>
      <c r="F44" s="10"/>
      <c r="G44" s="11"/>
      <c r="H44" s="10"/>
      <c r="I44" s="11"/>
      <c r="J44" s="10"/>
      <c r="K44" s="11"/>
      <c r="L44" s="10"/>
      <c r="M44" s="11"/>
      <c r="N44" s="10"/>
      <c r="O44" s="11"/>
      <c r="P44" s="10"/>
      <c r="Q44" s="11"/>
      <c r="R44" s="10"/>
      <c r="S44" s="11"/>
      <c r="T44" s="10"/>
      <c r="U44" s="11"/>
      <c r="V44" s="10"/>
      <c r="W44" s="11"/>
      <c r="X44" s="10"/>
      <c r="Y44" s="11"/>
      <c r="Z44" s="10"/>
      <c r="AA44" s="6"/>
    </row>
    <row r="45" spans="1:27" ht="12.75" customHeight="1">
      <c r="A45" s="72" t="s">
        <v>95</v>
      </c>
      <c r="B45" s="10"/>
      <c r="C45" s="11"/>
      <c r="D45" s="10"/>
      <c r="E45" s="11"/>
      <c r="F45" s="10"/>
      <c r="G45" s="11"/>
      <c r="H45" s="10"/>
      <c r="I45" s="11"/>
      <c r="J45" s="10"/>
      <c r="K45" s="11"/>
      <c r="L45" s="10"/>
      <c r="M45" s="11"/>
      <c r="N45" s="10"/>
      <c r="O45" s="11"/>
      <c r="P45" s="10"/>
      <c r="Q45" s="11"/>
      <c r="R45" s="10"/>
      <c r="S45" s="11"/>
      <c r="T45" s="10"/>
      <c r="U45" s="11"/>
      <c r="V45" s="10"/>
      <c r="W45" s="11"/>
      <c r="X45" s="10"/>
      <c r="Y45" s="11"/>
      <c r="Z45" s="10"/>
      <c r="AA45" s="6"/>
    </row>
    <row r="46" spans="1:27" ht="12.75" customHeight="1">
      <c r="A46" s="71" t="s">
        <v>12</v>
      </c>
      <c r="B46" s="10"/>
      <c r="C46" s="11"/>
      <c r="D46" s="10"/>
      <c r="E46" s="11"/>
      <c r="F46" s="10"/>
      <c r="G46" s="11"/>
      <c r="H46" s="10"/>
      <c r="I46" s="11"/>
      <c r="J46" s="10"/>
      <c r="K46" s="11"/>
      <c r="L46" s="10"/>
      <c r="M46" s="11"/>
      <c r="N46" s="10"/>
      <c r="O46" s="11"/>
      <c r="P46" s="10"/>
      <c r="Q46" s="11"/>
      <c r="R46" s="10"/>
      <c r="S46" s="11"/>
      <c r="T46" s="10"/>
      <c r="U46" s="11"/>
      <c r="V46" s="10"/>
      <c r="W46" s="11"/>
      <c r="X46" s="10"/>
      <c r="Y46" s="11"/>
      <c r="Z46" s="10"/>
      <c r="AA46" s="6"/>
    </row>
    <row r="47" spans="1:27" ht="12.75" customHeight="1">
      <c r="A47" s="71" t="s">
        <v>40</v>
      </c>
      <c r="B47" s="10"/>
      <c r="C47" s="11"/>
      <c r="D47" s="10"/>
      <c r="E47" s="11"/>
      <c r="F47" s="10"/>
      <c r="G47" s="11"/>
      <c r="H47" s="10"/>
      <c r="I47" s="11"/>
      <c r="J47" s="10"/>
      <c r="K47" s="11"/>
      <c r="L47" s="10"/>
      <c r="M47" s="11"/>
      <c r="N47" s="10"/>
      <c r="O47" s="11"/>
      <c r="P47" s="10"/>
      <c r="Q47" s="11"/>
      <c r="R47" s="10"/>
      <c r="S47" s="11"/>
      <c r="T47" s="10"/>
      <c r="U47" s="11"/>
      <c r="V47" s="10"/>
      <c r="W47" s="11"/>
      <c r="X47" s="10"/>
      <c r="Y47" s="11"/>
      <c r="Z47" s="10"/>
      <c r="AA47" s="6"/>
    </row>
    <row r="48" spans="1:27" ht="12.75" customHeight="1">
      <c r="A48" s="72" t="s">
        <v>41</v>
      </c>
      <c r="B48" s="10"/>
      <c r="C48" s="11"/>
      <c r="D48" s="10"/>
      <c r="E48" s="11"/>
      <c r="F48" s="10"/>
      <c r="G48" s="11"/>
      <c r="H48" s="10"/>
      <c r="I48" s="11"/>
      <c r="J48" s="10"/>
      <c r="K48" s="11"/>
      <c r="L48" s="10"/>
      <c r="M48" s="11"/>
      <c r="N48" s="10"/>
      <c r="O48" s="11"/>
      <c r="P48" s="10"/>
      <c r="Q48" s="11"/>
      <c r="R48" s="10"/>
      <c r="S48" s="11"/>
      <c r="T48" s="10"/>
      <c r="U48" s="11"/>
      <c r="V48" s="10"/>
      <c r="W48" s="11"/>
      <c r="X48" s="10"/>
      <c r="Y48" s="11"/>
      <c r="Z48" s="10"/>
      <c r="AA48" s="6"/>
    </row>
    <row r="49" spans="1:27" ht="12.75" customHeight="1">
      <c r="A49" s="71" t="s">
        <v>44</v>
      </c>
      <c r="B49" s="10"/>
      <c r="C49" s="11"/>
      <c r="D49" s="10"/>
      <c r="E49" s="11"/>
      <c r="F49" s="10"/>
      <c r="G49" s="11"/>
      <c r="H49" s="10"/>
      <c r="I49" s="11"/>
      <c r="J49" s="10"/>
      <c r="K49" s="11"/>
      <c r="L49" s="10"/>
      <c r="M49" s="11"/>
      <c r="N49" s="10"/>
      <c r="O49" s="11"/>
      <c r="P49" s="10"/>
      <c r="Q49" s="11"/>
      <c r="R49" s="10"/>
      <c r="S49" s="11"/>
      <c r="T49" s="10"/>
      <c r="U49" s="11"/>
      <c r="V49" s="10"/>
      <c r="W49" s="11"/>
      <c r="X49" s="10"/>
      <c r="Y49" s="11"/>
      <c r="Z49" s="10"/>
      <c r="AA49" s="6"/>
    </row>
    <row r="50" spans="1:27" ht="12.75" customHeight="1">
      <c r="A50" s="71" t="s">
        <v>62</v>
      </c>
      <c r="B50" s="10"/>
      <c r="C50" s="11"/>
      <c r="D50" s="10"/>
      <c r="E50" s="11"/>
      <c r="F50" s="10"/>
      <c r="G50" s="11"/>
      <c r="H50" s="10"/>
      <c r="I50" s="11"/>
      <c r="J50" s="10"/>
      <c r="K50" s="11"/>
      <c r="L50" s="10"/>
      <c r="M50" s="11"/>
      <c r="N50" s="10"/>
      <c r="O50" s="11"/>
      <c r="P50" s="10"/>
      <c r="Q50" s="11"/>
      <c r="R50" s="10"/>
      <c r="S50" s="11"/>
      <c r="T50" s="10"/>
      <c r="U50" s="11"/>
      <c r="V50" s="10"/>
      <c r="W50" s="11"/>
      <c r="X50" s="10"/>
      <c r="Y50" s="11"/>
      <c r="Z50" s="10"/>
      <c r="AA50" s="6"/>
    </row>
    <row r="51" spans="1:27" ht="12.75" customHeight="1">
      <c r="A51" s="71" t="s">
        <v>247</v>
      </c>
      <c r="B51" s="10"/>
      <c r="C51" s="11"/>
      <c r="D51" s="10"/>
      <c r="E51" s="11"/>
      <c r="F51" s="10"/>
      <c r="G51" s="11"/>
      <c r="H51" s="10"/>
      <c r="I51" s="11"/>
      <c r="J51" s="10"/>
      <c r="K51" s="11"/>
      <c r="L51" s="10"/>
      <c r="M51" s="11"/>
      <c r="N51" s="10"/>
      <c r="O51" s="11"/>
      <c r="P51" s="10"/>
      <c r="Q51" s="11"/>
      <c r="R51" s="10"/>
      <c r="S51" s="11"/>
      <c r="T51" s="10"/>
      <c r="U51" s="11"/>
      <c r="V51" s="10"/>
      <c r="W51" s="11"/>
      <c r="X51" s="10"/>
      <c r="Y51" s="11"/>
      <c r="Z51" s="10"/>
      <c r="AA51" s="6"/>
    </row>
    <row r="52" spans="1:27" ht="12.75" customHeight="1">
      <c r="A52" s="72" t="s">
        <v>34</v>
      </c>
      <c r="B52" s="10"/>
      <c r="C52" s="11"/>
      <c r="D52" s="10"/>
      <c r="E52" s="11"/>
      <c r="F52" s="10"/>
      <c r="G52" s="11"/>
      <c r="H52" s="10"/>
      <c r="I52" s="11"/>
      <c r="J52" s="10"/>
      <c r="K52" s="11"/>
      <c r="L52" s="10"/>
      <c r="M52" s="11"/>
      <c r="N52" s="10"/>
      <c r="O52" s="11"/>
      <c r="P52" s="10"/>
      <c r="Q52" s="11"/>
      <c r="R52" s="10"/>
      <c r="S52" s="11"/>
      <c r="T52" s="10"/>
      <c r="U52" s="11"/>
      <c r="V52" s="10"/>
      <c r="W52" s="11"/>
      <c r="X52" s="10"/>
      <c r="Y52" s="11"/>
      <c r="Z52" s="10"/>
      <c r="AA52" s="6"/>
    </row>
    <row r="53" spans="1:27" ht="12.75" customHeight="1">
      <c r="A53" s="72" t="s">
        <v>35</v>
      </c>
      <c r="B53" s="10"/>
      <c r="C53" s="11"/>
      <c r="D53" s="10"/>
      <c r="E53" s="11"/>
      <c r="F53" s="10"/>
      <c r="G53" s="11"/>
      <c r="H53" s="10"/>
      <c r="I53" s="11"/>
      <c r="J53" s="10"/>
      <c r="K53" s="11"/>
      <c r="L53" s="10"/>
      <c r="M53" s="11"/>
      <c r="N53" s="10"/>
      <c r="O53" s="11"/>
      <c r="P53" s="10"/>
      <c r="Q53" s="11"/>
      <c r="R53" s="10"/>
      <c r="S53" s="11"/>
      <c r="T53" s="10"/>
      <c r="U53" s="11"/>
      <c r="V53" s="10"/>
      <c r="W53" s="11"/>
      <c r="X53" s="10"/>
      <c r="Y53" s="11"/>
      <c r="Z53" s="10"/>
      <c r="AA53" s="6"/>
    </row>
    <row r="54" spans="1:27" ht="12.75" customHeight="1">
      <c r="A54" s="71" t="s">
        <v>37</v>
      </c>
      <c r="B54" s="10"/>
      <c r="C54" s="11"/>
      <c r="D54" s="10"/>
      <c r="E54" s="11"/>
      <c r="F54" s="10"/>
      <c r="G54" s="11"/>
      <c r="H54" s="10"/>
      <c r="I54" s="11"/>
      <c r="J54" s="10"/>
      <c r="K54" s="11"/>
      <c r="L54" s="10"/>
      <c r="M54" s="11"/>
      <c r="N54" s="10"/>
      <c r="O54" s="11"/>
      <c r="P54" s="10"/>
      <c r="Q54" s="11"/>
      <c r="R54" s="10"/>
      <c r="S54" s="11"/>
      <c r="T54" s="10"/>
      <c r="U54" s="11"/>
      <c r="V54" s="10"/>
      <c r="W54" s="11"/>
      <c r="X54" s="10"/>
      <c r="Y54" s="11"/>
      <c r="Z54" s="10"/>
      <c r="AA54" s="6"/>
    </row>
    <row r="55" spans="1:27" ht="12.75" customHeight="1">
      <c r="A55" s="25" t="s">
        <v>24</v>
      </c>
      <c r="B55" s="10"/>
      <c r="C55" s="11"/>
      <c r="D55" s="10"/>
      <c r="E55" s="11"/>
      <c r="F55" s="10"/>
      <c r="G55" s="11"/>
      <c r="H55" s="10"/>
      <c r="I55" s="11"/>
      <c r="J55" s="10"/>
      <c r="K55" s="11"/>
      <c r="L55" s="10"/>
      <c r="M55" s="11"/>
      <c r="N55" s="10"/>
      <c r="O55" s="11"/>
      <c r="P55" s="10"/>
      <c r="Q55" s="11"/>
      <c r="R55" s="10"/>
      <c r="S55" s="11"/>
      <c r="T55" s="10"/>
      <c r="U55" s="11"/>
      <c r="V55" s="10"/>
      <c r="W55" s="11"/>
      <c r="X55" s="10"/>
      <c r="Y55" s="11"/>
      <c r="Z55" s="10"/>
      <c r="AA55" s="6"/>
    </row>
    <row r="56" spans="1:27" ht="12.75" customHeight="1">
      <c r="A56" s="25" t="s">
        <v>364</v>
      </c>
      <c r="B56" s="10"/>
      <c r="C56" s="11"/>
      <c r="D56" s="10"/>
      <c r="E56" s="11"/>
      <c r="F56" s="10"/>
      <c r="G56" s="11"/>
      <c r="H56" s="10"/>
      <c r="I56" s="11"/>
      <c r="J56" s="10"/>
      <c r="K56" s="11"/>
      <c r="L56" s="10"/>
      <c r="M56" s="11"/>
      <c r="N56" s="10"/>
      <c r="O56" s="11"/>
      <c r="P56" s="10"/>
      <c r="Q56" s="11"/>
      <c r="R56" s="10"/>
      <c r="S56" s="11"/>
      <c r="T56" s="10"/>
      <c r="U56" s="11"/>
      <c r="V56" s="10"/>
      <c r="W56" s="11"/>
      <c r="X56" s="10"/>
      <c r="Y56" s="11"/>
      <c r="Z56" s="10"/>
      <c r="AA56" s="6"/>
    </row>
    <row r="57" spans="1:27" ht="12.75" customHeight="1">
      <c r="A57" s="12" t="s">
        <v>30</v>
      </c>
      <c r="B57" s="10"/>
      <c r="C57" s="11"/>
      <c r="D57" s="10"/>
      <c r="E57" s="11"/>
      <c r="F57" s="10"/>
      <c r="G57" s="11"/>
      <c r="H57" s="10"/>
      <c r="I57" s="11"/>
      <c r="J57" s="10"/>
      <c r="K57" s="11"/>
      <c r="L57" s="10"/>
      <c r="M57" s="11"/>
      <c r="N57" s="10"/>
      <c r="O57" s="11"/>
      <c r="P57" s="10"/>
      <c r="Q57" s="11"/>
      <c r="R57" s="10"/>
      <c r="S57" s="11"/>
      <c r="T57" s="10"/>
      <c r="U57" s="11"/>
      <c r="V57" s="10"/>
      <c r="W57" s="11"/>
      <c r="X57" s="10"/>
      <c r="Y57" s="11"/>
      <c r="Z57" s="10"/>
      <c r="AA57" s="6"/>
    </row>
    <row r="58" spans="1:27" ht="12.75" customHeight="1">
      <c r="A58" s="25" t="s">
        <v>43</v>
      </c>
      <c r="B58" s="10"/>
      <c r="C58" s="11"/>
      <c r="D58" s="10"/>
      <c r="E58" s="11"/>
      <c r="F58" s="10"/>
      <c r="G58" s="11"/>
      <c r="H58" s="10"/>
      <c r="I58" s="11"/>
      <c r="J58" s="10"/>
      <c r="K58" s="11"/>
      <c r="L58" s="10"/>
      <c r="M58" s="11"/>
      <c r="N58" s="10"/>
      <c r="O58" s="11"/>
      <c r="P58" s="10"/>
      <c r="Q58" s="11"/>
      <c r="R58" s="10"/>
      <c r="S58" s="11"/>
      <c r="T58" s="10"/>
      <c r="U58" s="11"/>
      <c r="V58" s="10"/>
      <c r="W58" s="11"/>
      <c r="X58" s="10"/>
      <c r="Y58" s="11"/>
      <c r="Z58" s="10"/>
      <c r="AA58" s="6"/>
    </row>
    <row r="59" spans="1:27" ht="12.75" customHeight="1">
      <c r="A59" s="25" t="s">
        <v>365</v>
      </c>
      <c r="B59" s="10"/>
      <c r="C59" s="11"/>
      <c r="D59" s="10"/>
      <c r="E59" s="11"/>
      <c r="F59" s="10"/>
      <c r="G59" s="11"/>
      <c r="H59" s="10"/>
      <c r="I59" s="11"/>
      <c r="J59" s="10"/>
      <c r="K59" s="11"/>
      <c r="L59" s="10"/>
      <c r="M59" s="11"/>
      <c r="N59" s="10"/>
      <c r="O59" s="11"/>
      <c r="P59" s="10"/>
      <c r="Q59" s="11"/>
      <c r="R59" s="10"/>
      <c r="S59" s="11"/>
      <c r="T59" s="10"/>
      <c r="U59" s="11"/>
      <c r="V59" s="10"/>
      <c r="W59" s="11"/>
      <c r="X59" s="10"/>
      <c r="Y59" s="11"/>
      <c r="Z59" s="10"/>
      <c r="AA59" s="6"/>
    </row>
    <row r="60" spans="1:27" ht="12.75" customHeight="1">
      <c r="A60" s="12" t="s">
        <v>72</v>
      </c>
      <c r="B60" s="10"/>
      <c r="C60" s="11"/>
      <c r="D60" s="10"/>
      <c r="E60" s="11"/>
      <c r="F60" s="10"/>
      <c r="G60" s="11"/>
      <c r="H60" s="10"/>
      <c r="I60" s="11"/>
      <c r="J60" s="10"/>
      <c r="K60" s="11"/>
      <c r="L60" s="10"/>
      <c r="M60" s="11"/>
      <c r="N60" s="10"/>
      <c r="O60" s="11"/>
      <c r="P60" s="10"/>
      <c r="Q60" s="11"/>
      <c r="R60" s="10"/>
      <c r="S60" s="11"/>
      <c r="T60" s="10"/>
      <c r="U60" s="11"/>
      <c r="V60" s="10"/>
      <c r="W60" s="11"/>
      <c r="X60" s="10"/>
      <c r="Y60" s="11"/>
      <c r="Z60" s="10"/>
      <c r="AA60" s="6"/>
    </row>
    <row r="61" spans="1:27" ht="12.75" customHeight="1">
      <c r="A61" s="71" t="s">
        <v>68</v>
      </c>
      <c r="B61" s="10"/>
      <c r="C61" s="11"/>
      <c r="D61" s="10"/>
      <c r="E61" s="11"/>
      <c r="F61" s="10"/>
      <c r="G61" s="11"/>
      <c r="H61" s="10"/>
      <c r="I61" s="11"/>
      <c r="J61" s="10"/>
      <c r="K61" s="11"/>
      <c r="L61" s="10"/>
      <c r="M61" s="11"/>
      <c r="N61" s="10"/>
      <c r="O61" s="11"/>
      <c r="P61" s="10"/>
      <c r="Q61" s="11"/>
      <c r="R61" s="10"/>
      <c r="S61" s="11"/>
      <c r="T61" s="10"/>
      <c r="U61" s="11"/>
      <c r="V61" s="10"/>
      <c r="W61" s="11"/>
      <c r="X61" s="10"/>
      <c r="Y61" s="11"/>
      <c r="Z61" s="10"/>
      <c r="AA61" s="6"/>
    </row>
    <row r="62" spans="1:27" ht="12.75" customHeight="1">
      <c r="A62" s="71" t="s">
        <v>82</v>
      </c>
      <c r="B62" s="10"/>
      <c r="C62" s="11"/>
      <c r="D62" s="10"/>
      <c r="E62" s="11"/>
      <c r="F62" s="10"/>
      <c r="G62" s="11"/>
      <c r="H62" s="10"/>
      <c r="I62" s="11"/>
      <c r="J62" s="10"/>
      <c r="K62" s="11"/>
      <c r="L62" s="10"/>
      <c r="M62" s="11"/>
      <c r="N62" s="10"/>
      <c r="O62" s="11"/>
      <c r="P62" s="10"/>
      <c r="Q62" s="11"/>
      <c r="R62" s="10"/>
      <c r="S62" s="11"/>
      <c r="T62" s="10"/>
      <c r="U62" s="11"/>
      <c r="V62" s="10"/>
      <c r="W62" s="11"/>
      <c r="X62" s="10"/>
      <c r="Y62" s="11"/>
      <c r="Z62" s="10"/>
      <c r="AA62" s="6"/>
    </row>
    <row r="63" spans="1:27" ht="12.75" customHeight="1">
      <c r="A63" s="25" t="s">
        <v>275</v>
      </c>
      <c r="B63" s="10"/>
      <c r="C63" s="11"/>
      <c r="D63" s="10"/>
      <c r="E63" s="11"/>
      <c r="F63" s="10"/>
      <c r="G63" s="11"/>
      <c r="H63" s="10"/>
      <c r="I63" s="11"/>
      <c r="J63" s="10"/>
      <c r="K63" s="11"/>
      <c r="L63" s="10"/>
      <c r="M63" s="11"/>
      <c r="N63" s="10"/>
      <c r="O63" s="11"/>
      <c r="P63" s="10"/>
      <c r="Q63" s="11"/>
      <c r="R63" s="10"/>
      <c r="S63" s="11"/>
      <c r="T63" s="10"/>
      <c r="U63" s="11"/>
      <c r="V63" s="10"/>
      <c r="W63" s="11"/>
      <c r="X63" s="10"/>
      <c r="Y63" s="11"/>
      <c r="Z63" s="10"/>
      <c r="AA63" s="6"/>
    </row>
    <row r="64" spans="1:27" ht="12.75" customHeight="1">
      <c r="A64" s="25" t="s">
        <v>265</v>
      </c>
      <c r="B64" s="10"/>
      <c r="C64" s="11"/>
      <c r="D64" s="10"/>
      <c r="E64" s="11"/>
      <c r="F64" s="10"/>
      <c r="G64" s="11"/>
      <c r="H64" s="10"/>
      <c r="I64" s="11"/>
      <c r="J64" s="10"/>
      <c r="K64" s="11"/>
      <c r="L64" s="10"/>
      <c r="M64" s="11"/>
      <c r="N64" s="10"/>
      <c r="O64" s="11"/>
      <c r="P64" s="10"/>
      <c r="Q64" s="11"/>
      <c r="R64" s="10"/>
      <c r="S64" s="11"/>
      <c r="T64" s="10"/>
      <c r="U64" s="11"/>
      <c r="V64" s="10"/>
      <c r="W64" s="11"/>
      <c r="X64" s="10"/>
      <c r="Y64" s="11"/>
      <c r="Z64" s="10"/>
      <c r="AA64" s="6"/>
    </row>
    <row r="65" spans="1:27" ht="12.75" customHeight="1">
      <c r="A65" s="12" t="s">
        <v>297</v>
      </c>
      <c r="B65" s="10"/>
      <c r="C65" s="11"/>
      <c r="D65" s="10"/>
      <c r="E65" s="11"/>
      <c r="F65" s="10"/>
      <c r="G65" s="11"/>
      <c r="H65" s="10"/>
      <c r="I65" s="11"/>
      <c r="J65" s="10"/>
      <c r="K65" s="11"/>
      <c r="L65" s="10"/>
      <c r="M65" s="11"/>
      <c r="N65" s="10"/>
      <c r="O65" s="11"/>
      <c r="P65" s="10"/>
      <c r="Q65" s="11"/>
      <c r="R65" s="10"/>
      <c r="S65" s="11"/>
      <c r="T65" s="10"/>
      <c r="U65" s="11"/>
      <c r="V65" s="10"/>
      <c r="W65" s="11"/>
      <c r="X65" s="10"/>
      <c r="Y65" s="11"/>
      <c r="Z65" s="10"/>
      <c r="AA65" s="6"/>
    </row>
    <row r="66" spans="1:27" ht="12.75" customHeight="1">
      <c r="A66" s="25" t="s">
        <v>38</v>
      </c>
      <c r="B66" s="10"/>
      <c r="C66" s="11"/>
      <c r="D66" s="10"/>
      <c r="E66" s="11"/>
      <c r="F66" s="10"/>
      <c r="G66" s="11"/>
      <c r="H66" s="10"/>
      <c r="I66" s="11"/>
      <c r="J66" s="10"/>
      <c r="K66" s="11"/>
      <c r="L66" s="10"/>
      <c r="M66" s="11"/>
      <c r="N66" s="10"/>
      <c r="O66" s="11"/>
      <c r="P66" s="10"/>
      <c r="Q66" s="11"/>
      <c r="R66" s="10"/>
      <c r="S66" s="11"/>
      <c r="T66" s="10"/>
      <c r="U66" s="11"/>
      <c r="V66" s="10"/>
      <c r="W66" s="11"/>
      <c r="X66" s="10"/>
      <c r="Y66" s="11"/>
      <c r="Z66" s="10"/>
      <c r="AA66" s="6"/>
    </row>
    <row r="67" spans="1:27" ht="12.75" customHeight="1">
      <c r="A67" s="25" t="s">
        <v>60</v>
      </c>
      <c r="B67" s="10"/>
      <c r="C67" s="11"/>
      <c r="D67" s="10"/>
      <c r="E67" s="11"/>
      <c r="F67" s="10"/>
      <c r="G67" s="11"/>
      <c r="H67" s="10"/>
      <c r="I67" s="11"/>
      <c r="J67" s="10"/>
      <c r="K67" s="11"/>
      <c r="L67" s="10"/>
      <c r="M67" s="11"/>
      <c r="N67" s="10"/>
      <c r="O67" s="11"/>
      <c r="P67" s="10"/>
      <c r="Q67" s="11"/>
      <c r="R67" s="10"/>
      <c r="S67" s="11"/>
      <c r="T67" s="10"/>
      <c r="U67" s="11"/>
      <c r="V67" s="10"/>
      <c r="W67" s="11"/>
      <c r="X67" s="10"/>
      <c r="Y67" s="11"/>
      <c r="Z67" s="10"/>
      <c r="AA67" s="6"/>
    </row>
    <row r="68" spans="1:27" ht="12.75" customHeight="1">
      <c r="A68" s="25" t="s">
        <v>73</v>
      </c>
      <c r="B68" s="10"/>
      <c r="C68" s="11"/>
      <c r="D68" s="10"/>
      <c r="E68" s="11"/>
      <c r="F68" s="10"/>
      <c r="G68" s="11"/>
      <c r="H68" s="10"/>
      <c r="I68" s="11"/>
      <c r="J68" s="10"/>
      <c r="K68" s="11"/>
      <c r="L68" s="10"/>
      <c r="M68" s="11"/>
      <c r="N68" s="10"/>
      <c r="O68" s="11"/>
      <c r="P68" s="10"/>
      <c r="Q68" s="11"/>
      <c r="R68" s="10"/>
      <c r="S68" s="11"/>
      <c r="T68" s="10"/>
      <c r="U68" s="11"/>
      <c r="V68" s="10"/>
      <c r="W68" s="11"/>
      <c r="X68" s="10"/>
      <c r="Y68" s="11"/>
      <c r="Z68" s="10"/>
      <c r="AA68" s="6"/>
    </row>
    <row r="69" spans="1:27" ht="12.75" customHeight="1">
      <c r="A69" s="25" t="s">
        <v>64</v>
      </c>
      <c r="B69" s="10"/>
      <c r="C69" s="11"/>
      <c r="D69" s="10"/>
      <c r="E69" s="11"/>
      <c r="F69" s="10"/>
      <c r="G69" s="11"/>
      <c r="H69" s="10"/>
      <c r="I69" s="11"/>
      <c r="J69" s="10"/>
      <c r="K69" s="11"/>
      <c r="L69" s="10"/>
      <c r="M69" s="11"/>
      <c r="N69" s="10"/>
      <c r="O69" s="11"/>
      <c r="P69" s="10"/>
      <c r="Q69" s="11"/>
      <c r="R69" s="10"/>
      <c r="S69" s="11"/>
      <c r="T69" s="10"/>
      <c r="U69" s="11"/>
      <c r="V69" s="10"/>
      <c r="W69" s="11"/>
      <c r="X69" s="10"/>
      <c r="Y69" s="11"/>
      <c r="Z69" s="10"/>
      <c r="AA69" s="6"/>
    </row>
    <row r="70" spans="1:27" ht="12.75" customHeight="1">
      <c r="A70" s="25" t="s">
        <v>61</v>
      </c>
      <c r="B70" s="10"/>
      <c r="C70" s="11"/>
      <c r="D70" s="10"/>
      <c r="E70" s="11"/>
      <c r="F70" s="10"/>
      <c r="G70" s="11"/>
      <c r="H70" s="10"/>
      <c r="I70" s="11"/>
      <c r="J70" s="10"/>
      <c r="K70" s="11"/>
      <c r="L70" s="10"/>
      <c r="M70" s="11"/>
      <c r="N70" s="10"/>
      <c r="O70" s="11"/>
      <c r="P70" s="10"/>
      <c r="Q70" s="11"/>
      <c r="R70" s="10"/>
      <c r="S70" s="11"/>
      <c r="T70" s="10"/>
      <c r="U70" s="11"/>
      <c r="V70" s="10"/>
      <c r="W70" s="11"/>
      <c r="X70" s="10"/>
      <c r="Y70" s="11"/>
      <c r="Z70" s="10"/>
      <c r="AA70" s="6"/>
    </row>
    <row r="71" spans="1:27" ht="12.75" customHeight="1">
      <c r="A71" s="72" t="s">
        <v>13</v>
      </c>
      <c r="B71" s="10"/>
      <c r="C71" s="11"/>
      <c r="D71" s="10"/>
      <c r="E71" s="11"/>
      <c r="F71" s="10"/>
      <c r="G71" s="11"/>
      <c r="H71" s="10"/>
      <c r="I71" s="11"/>
      <c r="J71" s="10"/>
      <c r="K71" s="11"/>
      <c r="L71" s="10"/>
      <c r="M71" s="11"/>
      <c r="N71" s="10"/>
      <c r="O71" s="11"/>
      <c r="P71" s="10"/>
      <c r="Q71" s="11"/>
      <c r="R71" s="10"/>
      <c r="S71" s="11"/>
      <c r="T71" s="10"/>
      <c r="U71" s="11"/>
      <c r="V71" s="10"/>
      <c r="W71" s="11"/>
      <c r="X71" s="10"/>
      <c r="Y71" s="11"/>
      <c r="Z71" s="10"/>
      <c r="AA71" s="6"/>
    </row>
    <row r="72" spans="1:27" ht="12.75" customHeight="1">
      <c r="A72" s="72" t="s">
        <v>55</v>
      </c>
      <c r="B72" s="10"/>
      <c r="C72" s="11"/>
      <c r="D72" s="10"/>
      <c r="E72" s="11"/>
      <c r="F72" s="10"/>
      <c r="G72" s="11"/>
      <c r="H72" s="10"/>
      <c r="I72" s="11"/>
      <c r="J72" s="10"/>
      <c r="K72" s="11"/>
      <c r="L72" s="10"/>
      <c r="M72" s="11"/>
      <c r="N72" s="10"/>
      <c r="O72" s="11"/>
      <c r="P72" s="10"/>
      <c r="Q72" s="11"/>
      <c r="R72" s="10"/>
      <c r="S72" s="11"/>
      <c r="T72" s="10"/>
      <c r="U72" s="11"/>
      <c r="V72" s="10"/>
      <c r="W72" s="11"/>
      <c r="X72" s="10"/>
      <c r="Y72" s="11"/>
      <c r="Z72" s="10"/>
      <c r="AA72" s="6"/>
    </row>
    <row r="73" spans="1:27" ht="12.75" customHeight="1">
      <c r="A73" s="71" t="s">
        <v>42</v>
      </c>
      <c r="B73" s="10"/>
      <c r="C73" s="11"/>
      <c r="D73" s="10"/>
      <c r="E73" s="11"/>
      <c r="F73" s="10"/>
      <c r="G73" s="11"/>
      <c r="H73" s="10"/>
      <c r="I73" s="11"/>
      <c r="J73" s="10"/>
      <c r="K73" s="11"/>
      <c r="L73" s="10"/>
      <c r="M73" s="11"/>
      <c r="N73" s="10"/>
      <c r="O73" s="11"/>
      <c r="P73" s="10"/>
      <c r="Q73" s="11"/>
      <c r="R73" s="10"/>
      <c r="S73" s="11"/>
      <c r="T73" s="10"/>
      <c r="U73" s="11"/>
      <c r="V73" s="10"/>
      <c r="W73" s="11"/>
      <c r="X73" s="10"/>
      <c r="Y73" s="11"/>
      <c r="Z73" s="10"/>
      <c r="AA73" s="6"/>
    </row>
    <row r="74" spans="1:27" ht="12.75" customHeight="1">
      <c r="A74" s="71" t="s">
        <v>57</v>
      </c>
      <c r="B74" s="10"/>
      <c r="C74" s="11"/>
      <c r="D74" s="10"/>
      <c r="E74" s="11"/>
      <c r="F74" s="10"/>
      <c r="G74" s="11"/>
      <c r="H74" s="10"/>
      <c r="I74" s="11"/>
      <c r="J74" s="10"/>
      <c r="K74" s="11"/>
      <c r="L74" s="10"/>
      <c r="M74" s="11"/>
      <c r="N74" s="10"/>
      <c r="O74" s="11"/>
      <c r="P74" s="10"/>
      <c r="Q74" s="11"/>
      <c r="R74" s="10"/>
      <c r="S74" s="11"/>
      <c r="T74" s="10"/>
      <c r="U74" s="11"/>
      <c r="V74" s="10"/>
      <c r="W74" s="11"/>
      <c r="X74" s="10"/>
      <c r="Y74" s="11"/>
      <c r="Z74" s="10"/>
      <c r="AA74" s="6"/>
    </row>
    <row r="75" spans="1:27" ht="12.75" customHeight="1">
      <c r="A75" s="72" t="s">
        <v>14</v>
      </c>
      <c r="B75" s="10"/>
      <c r="C75" s="11"/>
      <c r="D75" s="10"/>
      <c r="E75" s="11"/>
      <c r="F75" s="10"/>
      <c r="G75" s="11"/>
      <c r="H75" s="10"/>
      <c r="I75" s="11"/>
      <c r="J75" s="10"/>
      <c r="K75" s="11"/>
      <c r="L75" s="10"/>
      <c r="M75" s="11"/>
      <c r="N75" s="10"/>
      <c r="O75" s="11"/>
      <c r="P75" s="10"/>
      <c r="Q75" s="11"/>
      <c r="R75" s="10"/>
      <c r="S75" s="11"/>
      <c r="T75" s="10"/>
      <c r="U75" s="11"/>
      <c r="V75" s="10"/>
      <c r="W75" s="11"/>
      <c r="X75" s="10"/>
      <c r="Y75" s="11"/>
      <c r="Z75" s="10"/>
      <c r="AA75" s="6"/>
    </row>
    <row r="76" spans="1:27" ht="12.75" customHeight="1">
      <c r="A76" s="71" t="s">
        <v>366</v>
      </c>
      <c r="B76" s="10"/>
      <c r="C76" s="11"/>
      <c r="D76" s="10"/>
      <c r="E76" s="11"/>
      <c r="F76" s="10"/>
      <c r="G76" s="11"/>
      <c r="H76" s="10"/>
      <c r="I76" s="11"/>
      <c r="J76" s="10"/>
      <c r="K76" s="11"/>
      <c r="L76" s="10"/>
      <c r="M76" s="11"/>
      <c r="N76" s="10"/>
      <c r="O76" s="11"/>
      <c r="P76" s="10"/>
      <c r="Q76" s="11"/>
      <c r="R76" s="10"/>
      <c r="S76" s="11"/>
      <c r="T76" s="10"/>
      <c r="U76" s="11"/>
      <c r="V76" s="10"/>
      <c r="W76" s="11"/>
      <c r="X76" s="10"/>
      <c r="Y76" s="11"/>
      <c r="Z76" s="10"/>
      <c r="AA76" s="6"/>
    </row>
    <row r="77" spans="1:27" ht="12.75" customHeight="1">
      <c r="A77" s="72" t="s">
        <v>15</v>
      </c>
      <c r="B77" s="10"/>
      <c r="C77" s="11"/>
      <c r="D77" s="10"/>
      <c r="E77" s="11"/>
      <c r="F77" s="10"/>
      <c r="G77" s="11"/>
      <c r="H77" s="10"/>
      <c r="I77" s="11"/>
      <c r="J77" s="10"/>
      <c r="K77" s="11"/>
      <c r="L77" s="10"/>
      <c r="M77" s="11"/>
      <c r="N77" s="10"/>
      <c r="O77" s="11"/>
      <c r="P77" s="10"/>
      <c r="Q77" s="11"/>
      <c r="R77" s="10"/>
      <c r="S77" s="11"/>
      <c r="T77" s="10"/>
      <c r="U77" s="11"/>
      <c r="V77" s="10"/>
      <c r="W77" s="11"/>
      <c r="X77" s="10"/>
      <c r="Y77" s="11"/>
      <c r="Z77" s="10"/>
      <c r="AA77" s="6"/>
    </row>
    <row r="78" spans="1:27" ht="12.75" customHeight="1">
      <c r="A78" s="72" t="s">
        <v>16</v>
      </c>
      <c r="B78" s="10"/>
      <c r="C78" s="11"/>
      <c r="D78" s="10"/>
      <c r="E78" s="11"/>
      <c r="F78" s="10"/>
      <c r="G78" s="11"/>
      <c r="H78" s="10"/>
      <c r="I78" s="11"/>
      <c r="J78" s="10"/>
      <c r="K78" s="11"/>
      <c r="L78" s="10"/>
      <c r="M78" s="11"/>
      <c r="N78" s="10"/>
      <c r="O78" s="11"/>
      <c r="P78" s="10"/>
      <c r="Q78" s="11"/>
      <c r="R78" s="10"/>
      <c r="S78" s="11"/>
      <c r="T78" s="10"/>
      <c r="U78" s="11"/>
      <c r="V78" s="10"/>
      <c r="W78" s="11"/>
      <c r="X78" s="10"/>
      <c r="Y78" s="11"/>
      <c r="Z78" s="10"/>
      <c r="AA78" s="6"/>
    </row>
    <row r="79" spans="1:27" ht="12.75" customHeight="1">
      <c r="A79" s="71" t="s">
        <v>36</v>
      </c>
      <c r="B79" s="10"/>
      <c r="C79" s="11"/>
      <c r="D79" s="10"/>
      <c r="E79" s="11"/>
      <c r="F79" s="10"/>
      <c r="G79" s="11"/>
      <c r="H79" s="10"/>
      <c r="I79" s="11"/>
      <c r="J79" s="10"/>
      <c r="K79" s="11"/>
      <c r="L79" s="10"/>
      <c r="M79" s="11"/>
      <c r="N79" s="10"/>
      <c r="O79" s="11"/>
      <c r="P79" s="10"/>
      <c r="Q79" s="11"/>
      <c r="R79" s="10"/>
      <c r="S79" s="11"/>
      <c r="T79" s="10"/>
      <c r="U79" s="11"/>
      <c r="V79" s="10"/>
      <c r="W79" s="11"/>
      <c r="X79" s="10"/>
      <c r="Y79" s="11"/>
      <c r="Z79" s="10"/>
      <c r="AA79" s="6"/>
    </row>
    <row r="80" spans="1:27" ht="12.75" customHeight="1">
      <c r="A80" s="72" t="s">
        <v>81</v>
      </c>
      <c r="B80" s="10"/>
      <c r="C80" s="11"/>
      <c r="D80" s="10"/>
      <c r="E80" s="11"/>
      <c r="F80" s="10"/>
      <c r="G80" s="11"/>
      <c r="H80" s="10"/>
      <c r="I80" s="11"/>
      <c r="J80" s="10"/>
      <c r="K80" s="11"/>
      <c r="L80" s="10"/>
      <c r="M80" s="11"/>
      <c r="N80" s="10"/>
      <c r="O80" s="11"/>
      <c r="P80" s="10"/>
      <c r="Q80" s="11"/>
      <c r="R80" s="10"/>
      <c r="S80" s="11"/>
      <c r="T80" s="10"/>
      <c r="U80" s="11"/>
      <c r="V80" s="10"/>
      <c r="W80" s="11"/>
      <c r="X80" s="10"/>
      <c r="Y80" s="11"/>
      <c r="Z80" s="10"/>
      <c r="AA80" s="6"/>
    </row>
    <row r="81" spans="1:27" ht="12.75" customHeight="1">
      <c r="A81" s="72" t="s">
        <v>74</v>
      </c>
      <c r="B81" s="10"/>
      <c r="C81" s="11"/>
      <c r="D81" s="10"/>
      <c r="E81" s="11"/>
      <c r="F81" s="10"/>
      <c r="G81" s="11"/>
      <c r="H81" s="10"/>
      <c r="I81" s="11"/>
      <c r="J81" s="10"/>
      <c r="K81" s="11"/>
      <c r="L81" s="10"/>
      <c r="M81" s="11"/>
      <c r="N81" s="10"/>
      <c r="O81" s="11"/>
      <c r="P81" s="10"/>
      <c r="Q81" s="11"/>
      <c r="R81" s="10"/>
      <c r="S81" s="11"/>
      <c r="T81" s="10"/>
      <c r="U81" s="11"/>
      <c r="V81" s="10"/>
      <c r="W81" s="11"/>
      <c r="X81" s="10"/>
      <c r="Y81" s="11"/>
      <c r="Z81" s="10"/>
      <c r="AA81" s="6"/>
    </row>
    <row r="82" spans="1:27" ht="12.75" customHeight="1">
      <c r="A82" s="72" t="s">
        <v>56</v>
      </c>
      <c r="B82" s="10"/>
      <c r="C82" s="11"/>
      <c r="D82" s="10"/>
      <c r="E82" s="11"/>
      <c r="F82" s="10"/>
      <c r="G82" s="11"/>
      <c r="H82" s="10"/>
      <c r="I82" s="11"/>
      <c r="J82" s="10"/>
      <c r="K82" s="11"/>
      <c r="L82" s="10"/>
      <c r="M82" s="11"/>
      <c r="N82" s="10"/>
      <c r="O82" s="11"/>
      <c r="P82" s="10"/>
      <c r="Q82" s="11"/>
      <c r="R82" s="10"/>
      <c r="S82" s="11"/>
      <c r="T82" s="10"/>
      <c r="U82" s="11"/>
      <c r="V82" s="10"/>
      <c r="W82" s="11"/>
      <c r="X82" s="10"/>
      <c r="Y82" s="11"/>
      <c r="Z82" s="10"/>
      <c r="AA82" s="6"/>
    </row>
    <row r="83" spans="1:27" ht="12.75" customHeight="1">
      <c r="A83" s="72" t="s">
        <v>367</v>
      </c>
      <c r="B83" s="10"/>
      <c r="C83" s="11"/>
      <c r="D83" s="10"/>
      <c r="E83" s="11"/>
      <c r="F83" s="10"/>
      <c r="G83" s="11"/>
      <c r="H83" s="10"/>
      <c r="I83" s="11"/>
      <c r="J83" s="10"/>
      <c r="K83" s="11"/>
      <c r="L83" s="10"/>
      <c r="M83" s="11"/>
      <c r="N83" s="10"/>
      <c r="O83" s="11"/>
      <c r="P83" s="10"/>
      <c r="Q83" s="11"/>
      <c r="R83" s="10"/>
      <c r="S83" s="11"/>
      <c r="T83" s="10"/>
      <c r="U83" s="11"/>
      <c r="V83" s="10"/>
      <c r="W83" s="11"/>
      <c r="X83" s="10"/>
      <c r="Y83" s="11"/>
      <c r="Z83" s="10"/>
      <c r="AA83" s="6"/>
    </row>
    <row r="84" spans="1:27" ht="12.75" customHeight="1">
      <c r="A84" s="72" t="s">
        <v>18</v>
      </c>
      <c r="B84" s="10"/>
      <c r="C84" s="11"/>
      <c r="D84" s="10"/>
      <c r="E84" s="11"/>
      <c r="F84" s="10"/>
      <c r="G84" s="11"/>
      <c r="H84" s="10"/>
      <c r="I84" s="11"/>
      <c r="J84" s="10"/>
      <c r="K84" s="11"/>
      <c r="L84" s="10"/>
      <c r="M84" s="11"/>
      <c r="N84" s="10"/>
      <c r="O84" s="11"/>
      <c r="P84" s="10"/>
      <c r="Q84" s="11"/>
      <c r="R84" s="10"/>
      <c r="S84" s="11"/>
      <c r="T84" s="10"/>
      <c r="U84" s="11"/>
      <c r="V84" s="10"/>
      <c r="W84" s="11"/>
      <c r="X84" s="10"/>
      <c r="Y84" s="11"/>
      <c r="Z84" s="10"/>
      <c r="AA84" s="6"/>
    </row>
    <row r="85" spans="1:27" ht="12.75" customHeight="1">
      <c r="A85" s="71" t="s">
        <v>129</v>
      </c>
      <c r="B85" s="10"/>
      <c r="C85" s="11"/>
      <c r="D85" s="10"/>
      <c r="E85" s="11"/>
      <c r="F85" s="10"/>
      <c r="G85" s="11"/>
      <c r="H85" s="10"/>
      <c r="I85" s="11"/>
      <c r="J85" s="10"/>
      <c r="K85" s="11"/>
      <c r="L85" s="10"/>
      <c r="M85" s="11"/>
      <c r="N85" s="10"/>
      <c r="O85" s="11"/>
      <c r="P85" s="10"/>
      <c r="Q85" s="11"/>
      <c r="R85" s="10"/>
      <c r="S85" s="11"/>
      <c r="T85" s="10"/>
      <c r="U85" s="11"/>
      <c r="V85" s="10"/>
      <c r="W85" s="11"/>
      <c r="X85" s="10"/>
      <c r="Y85" s="11"/>
      <c r="Z85" s="10"/>
      <c r="AA85" s="6"/>
    </row>
    <row r="86" spans="1:27" ht="12.75" customHeight="1">
      <c r="A86" s="72" t="s">
        <v>19</v>
      </c>
      <c r="B86" s="10"/>
      <c r="C86" s="11"/>
      <c r="D86" s="10"/>
      <c r="E86" s="11"/>
      <c r="F86" s="10"/>
      <c r="G86" s="11"/>
      <c r="H86" s="10"/>
      <c r="I86" s="11"/>
      <c r="J86" s="10"/>
      <c r="K86" s="11"/>
      <c r="L86" s="10"/>
      <c r="M86" s="11"/>
      <c r="N86" s="10"/>
      <c r="O86" s="11"/>
      <c r="P86" s="10"/>
      <c r="Q86" s="11"/>
      <c r="R86" s="10"/>
      <c r="S86" s="11"/>
      <c r="T86" s="10"/>
      <c r="U86" s="11"/>
      <c r="V86" s="10"/>
      <c r="W86" s="11"/>
      <c r="X86" s="10"/>
      <c r="Y86" s="11"/>
      <c r="Z86" s="10"/>
      <c r="AA86" s="6"/>
    </row>
    <row r="87" spans="1:27" ht="12.75" customHeight="1">
      <c r="A87" s="72" t="s">
        <v>20</v>
      </c>
      <c r="B87" s="10"/>
      <c r="C87" s="11"/>
      <c r="D87" s="10"/>
      <c r="E87" s="11"/>
      <c r="F87" s="10"/>
      <c r="G87" s="11"/>
      <c r="H87" s="10"/>
      <c r="I87" s="11"/>
      <c r="J87" s="10"/>
      <c r="K87" s="11"/>
      <c r="L87" s="10"/>
      <c r="M87" s="11"/>
      <c r="N87" s="10"/>
      <c r="O87" s="11"/>
      <c r="P87" s="10"/>
      <c r="Q87" s="11"/>
      <c r="R87" s="10"/>
      <c r="S87" s="11"/>
      <c r="T87" s="10"/>
      <c r="U87" s="11"/>
      <c r="V87" s="10"/>
      <c r="W87" s="11"/>
      <c r="X87" s="10"/>
      <c r="Y87" s="11"/>
      <c r="Z87" s="10"/>
      <c r="AA87" s="6"/>
    </row>
    <row r="88" spans="1:27" ht="12.75" customHeight="1">
      <c r="A88" s="72" t="s">
        <v>21</v>
      </c>
      <c r="B88" s="10"/>
      <c r="C88" s="11"/>
      <c r="D88" s="10"/>
      <c r="E88" s="11"/>
      <c r="F88" s="10"/>
      <c r="G88" s="11"/>
      <c r="H88" s="10"/>
      <c r="I88" s="11"/>
      <c r="J88" s="10"/>
      <c r="K88" s="11"/>
      <c r="L88" s="10"/>
      <c r="M88" s="11"/>
      <c r="N88" s="10"/>
      <c r="O88" s="11"/>
      <c r="P88" s="10"/>
      <c r="Q88" s="11"/>
      <c r="R88" s="10"/>
      <c r="S88" s="11"/>
      <c r="T88" s="10"/>
      <c r="U88" s="11"/>
      <c r="V88" s="10"/>
      <c r="W88" s="11"/>
      <c r="X88" s="10"/>
      <c r="Y88" s="11"/>
      <c r="Z88" s="10"/>
      <c r="AA88" s="6"/>
    </row>
    <row r="89" spans="1:27" ht="12.75" customHeight="1">
      <c r="A89" s="71" t="s">
        <v>91</v>
      </c>
      <c r="B89" s="10"/>
      <c r="C89" s="11"/>
      <c r="D89" s="10"/>
      <c r="E89" s="11"/>
      <c r="F89" s="10"/>
      <c r="G89" s="11"/>
      <c r="H89" s="10"/>
      <c r="I89" s="11"/>
      <c r="J89" s="10"/>
      <c r="K89" s="11"/>
      <c r="L89" s="10"/>
      <c r="M89" s="11"/>
      <c r="N89" s="10"/>
      <c r="O89" s="11"/>
      <c r="P89" s="10"/>
      <c r="Q89" s="11"/>
      <c r="R89" s="10"/>
      <c r="S89" s="11"/>
      <c r="T89" s="10"/>
      <c r="U89" s="11"/>
      <c r="V89" s="10"/>
      <c r="W89" s="11"/>
      <c r="X89" s="10"/>
      <c r="Y89" s="11"/>
      <c r="Z89" s="10"/>
      <c r="AA89" s="6"/>
    </row>
    <row r="90" spans="1:27" ht="12.75" customHeight="1">
      <c r="A90" s="71" t="s">
        <v>220</v>
      </c>
      <c r="B90" s="10"/>
      <c r="C90" s="11"/>
      <c r="D90" s="10"/>
      <c r="E90" s="11"/>
      <c r="F90" s="10"/>
      <c r="G90" s="11"/>
      <c r="H90" s="10"/>
      <c r="I90" s="11"/>
      <c r="J90" s="10"/>
      <c r="K90" s="11"/>
      <c r="L90" s="10"/>
      <c r="M90" s="11"/>
      <c r="N90" s="10"/>
      <c r="O90" s="11"/>
      <c r="P90" s="10"/>
      <c r="Q90" s="11"/>
      <c r="R90" s="10"/>
      <c r="S90" s="11"/>
      <c r="T90" s="10"/>
      <c r="U90" s="11"/>
      <c r="V90" s="10"/>
      <c r="W90" s="11"/>
      <c r="X90" s="10"/>
      <c r="Y90" s="11"/>
      <c r="Z90" s="10"/>
      <c r="AA90" s="6"/>
    </row>
    <row r="91" spans="1:27" ht="12.75" customHeight="1">
      <c r="A91" s="72" t="s">
        <v>92</v>
      </c>
      <c r="B91" s="10"/>
      <c r="C91" s="11"/>
      <c r="D91" s="10"/>
      <c r="E91" s="11"/>
      <c r="F91" s="10"/>
      <c r="G91" s="11"/>
      <c r="H91" s="10"/>
      <c r="I91" s="11"/>
      <c r="J91" s="10"/>
      <c r="K91" s="11"/>
      <c r="L91" s="10"/>
      <c r="M91" s="11"/>
      <c r="N91" s="10"/>
      <c r="O91" s="11"/>
      <c r="P91" s="10"/>
      <c r="Q91" s="11"/>
      <c r="R91" s="10"/>
      <c r="S91" s="11"/>
      <c r="T91" s="10"/>
      <c r="U91" s="11"/>
      <c r="V91" s="10"/>
      <c r="W91" s="11"/>
      <c r="X91" s="10"/>
      <c r="Y91" s="11"/>
      <c r="Z91" s="10"/>
      <c r="AA91" s="6"/>
    </row>
    <row r="92" spans="1:27" ht="12.75" customHeight="1">
      <c r="A92" s="72" t="s">
        <v>368</v>
      </c>
      <c r="B92" s="10"/>
      <c r="C92" s="11"/>
      <c r="D92" s="10"/>
      <c r="E92" s="11"/>
      <c r="F92" s="10"/>
      <c r="G92" s="11"/>
      <c r="H92" s="10"/>
      <c r="I92" s="11"/>
      <c r="J92" s="10"/>
      <c r="K92" s="11"/>
      <c r="L92" s="10"/>
      <c r="M92" s="11"/>
      <c r="N92" s="10"/>
      <c r="O92" s="11"/>
      <c r="P92" s="10"/>
      <c r="Q92" s="11"/>
      <c r="R92" s="10"/>
      <c r="S92" s="11"/>
      <c r="T92" s="10"/>
      <c r="U92" s="11"/>
      <c r="V92" s="10"/>
      <c r="W92" s="11"/>
      <c r="X92" s="10"/>
      <c r="Y92" s="11"/>
      <c r="Z92" s="10"/>
      <c r="AA92" s="6"/>
    </row>
    <row r="93" spans="1:27" ht="12.75" customHeight="1">
      <c r="A93" s="71" t="s">
        <v>87</v>
      </c>
      <c r="B93" s="10"/>
      <c r="C93" s="11"/>
      <c r="D93" s="10"/>
      <c r="E93" s="11"/>
      <c r="F93" s="10"/>
      <c r="G93" s="11"/>
      <c r="H93" s="10"/>
      <c r="I93" s="11"/>
      <c r="J93" s="10"/>
      <c r="K93" s="11"/>
      <c r="L93" s="10"/>
      <c r="M93" s="11"/>
      <c r="N93" s="10"/>
      <c r="O93" s="11"/>
      <c r="P93" s="10"/>
      <c r="Q93" s="11"/>
      <c r="R93" s="10"/>
      <c r="S93" s="11"/>
      <c r="T93" s="10"/>
      <c r="U93" s="11"/>
      <c r="V93" s="10"/>
      <c r="W93" s="11"/>
      <c r="X93" s="10"/>
      <c r="Y93" s="11"/>
      <c r="Z93" s="10"/>
      <c r="AA93" s="6"/>
    </row>
    <row r="94" spans="1:27" ht="12.75" customHeight="1">
      <c r="A94" s="72" t="s">
        <v>65</v>
      </c>
      <c r="B94" s="10"/>
      <c r="C94" s="11"/>
      <c r="D94" s="10"/>
      <c r="E94" s="11"/>
      <c r="F94" s="10"/>
      <c r="G94" s="11"/>
      <c r="H94" s="10"/>
      <c r="I94" s="11"/>
      <c r="J94" s="10"/>
      <c r="K94" s="11"/>
      <c r="L94" s="10"/>
      <c r="M94" s="11"/>
      <c r="N94" s="10"/>
      <c r="O94" s="11"/>
      <c r="P94" s="10"/>
      <c r="Q94" s="11"/>
      <c r="R94" s="10"/>
      <c r="S94" s="11"/>
      <c r="T94" s="10"/>
      <c r="U94" s="11"/>
      <c r="V94" s="10"/>
      <c r="W94" s="11"/>
      <c r="X94" s="10"/>
      <c r="Y94" s="11"/>
      <c r="Z94" s="10"/>
      <c r="AA94" s="6"/>
    </row>
    <row r="95" spans="1:27" ht="12.75" customHeight="1">
      <c r="A95" s="71" t="s">
        <v>46</v>
      </c>
      <c r="B95" s="10"/>
      <c r="C95" s="11"/>
      <c r="D95" s="10"/>
      <c r="E95" s="11"/>
      <c r="F95" s="10"/>
      <c r="G95" s="11"/>
      <c r="H95" s="10"/>
      <c r="I95" s="11"/>
      <c r="J95" s="10"/>
      <c r="K95" s="11"/>
      <c r="L95" s="10"/>
      <c r="M95" s="11"/>
      <c r="N95" s="10"/>
      <c r="O95" s="11"/>
      <c r="P95" s="10"/>
      <c r="Q95" s="11"/>
      <c r="R95" s="10"/>
      <c r="S95" s="11"/>
      <c r="T95" s="10"/>
      <c r="U95" s="11"/>
      <c r="V95" s="10"/>
      <c r="W95" s="11"/>
      <c r="X95" s="10"/>
      <c r="Y95" s="11"/>
      <c r="Z95" s="10"/>
      <c r="AA95" s="6"/>
    </row>
    <row r="96" spans="1:27" ht="12.75" customHeight="1">
      <c r="A96" s="72" t="s">
        <v>47</v>
      </c>
      <c r="B96" s="10"/>
      <c r="C96" s="11"/>
      <c r="D96" s="10"/>
      <c r="E96" s="11"/>
      <c r="F96" s="10"/>
      <c r="G96" s="11"/>
      <c r="H96" s="10"/>
      <c r="I96" s="11"/>
      <c r="J96" s="10"/>
      <c r="K96" s="11"/>
      <c r="L96" s="10"/>
      <c r="M96" s="11"/>
      <c r="N96" s="10"/>
      <c r="O96" s="11"/>
      <c r="P96" s="10"/>
      <c r="Q96" s="11"/>
      <c r="R96" s="10"/>
      <c r="S96" s="11"/>
      <c r="T96" s="10"/>
      <c r="U96" s="11"/>
      <c r="V96" s="10"/>
      <c r="W96" s="11"/>
      <c r="X96" s="10"/>
      <c r="Y96" s="11"/>
      <c r="Z96" s="10"/>
      <c r="AA96" s="6"/>
    </row>
    <row r="97" spans="1:27" ht="12.75" customHeight="1">
      <c r="A97" s="72" t="s">
        <v>66</v>
      </c>
      <c r="B97" s="10"/>
      <c r="C97" s="11"/>
      <c r="D97" s="10"/>
      <c r="E97" s="11"/>
      <c r="F97" s="10"/>
      <c r="G97" s="11"/>
      <c r="H97" s="10"/>
      <c r="I97" s="11"/>
      <c r="J97" s="10"/>
      <c r="K97" s="11"/>
      <c r="L97" s="10"/>
      <c r="M97" s="11"/>
      <c r="N97" s="10"/>
      <c r="O97" s="11"/>
      <c r="P97" s="10"/>
      <c r="Q97" s="11"/>
      <c r="R97" s="10"/>
      <c r="S97" s="11"/>
      <c r="T97" s="10"/>
      <c r="U97" s="11"/>
      <c r="V97" s="10"/>
      <c r="W97" s="11"/>
      <c r="X97" s="10"/>
      <c r="Y97" s="11"/>
      <c r="Z97" s="10"/>
      <c r="AA97" s="6"/>
    </row>
    <row r="98" spans="1:27" ht="12.75" customHeight="1">
      <c r="A98" s="72" t="s">
        <v>369</v>
      </c>
      <c r="B98" s="10"/>
      <c r="C98" s="11"/>
      <c r="D98" s="10"/>
      <c r="E98" s="11"/>
      <c r="F98" s="10"/>
      <c r="G98" s="11"/>
      <c r="H98" s="10"/>
      <c r="I98" s="11"/>
      <c r="J98" s="10"/>
      <c r="K98" s="11"/>
      <c r="L98" s="10"/>
      <c r="M98" s="11"/>
      <c r="N98" s="10"/>
      <c r="O98" s="11"/>
      <c r="P98" s="10"/>
      <c r="Q98" s="11"/>
      <c r="R98" s="10"/>
      <c r="S98" s="11"/>
      <c r="T98" s="10"/>
      <c r="U98" s="11"/>
      <c r="V98" s="10"/>
      <c r="W98" s="11"/>
      <c r="X98" s="10"/>
      <c r="Y98" s="11"/>
      <c r="Z98" s="10"/>
      <c r="AA98" s="6"/>
    </row>
    <row r="99" spans="1:27" ht="12.75" customHeight="1">
      <c r="A99" s="71" t="s">
        <v>53</v>
      </c>
      <c r="B99" s="10"/>
      <c r="C99" s="11"/>
      <c r="D99" s="10"/>
      <c r="E99" s="11"/>
      <c r="F99" s="10"/>
      <c r="G99" s="11"/>
      <c r="H99" s="10"/>
      <c r="I99" s="11"/>
      <c r="J99" s="10"/>
      <c r="K99" s="11"/>
      <c r="L99" s="10"/>
      <c r="M99" s="11"/>
      <c r="N99" s="10"/>
      <c r="O99" s="11"/>
      <c r="P99" s="10"/>
      <c r="Q99" s="11"/>
      <c r="R99" s="10"/>
      <c r="S99" s="11"/>
      <c r="T99" s="10"/>
      <c r="U99" s="11"/>
      <c r="V99" s="10"/>
      <c r="W99" s="11"/>
      <c r="X99" s="10"/>
      <c r="Y99" s="11"/>
      <c r="Z99" s="10"/>
      <c r="AA99" s="6"/>
    </row>
    <row r="100" spans="1:27" ht="12.75" customHeight="1">
      <c r="A100" s="71" t="s">
        <v>54</v>
      </c>
      <c r="B100" s="10"/>
      <c r="C100" s="11"/>
      <c r="D100" s="10"/>
      <c r="E100" s="11"/>
      <c r="F100" s="10"/>
      <c r="G100" s="11"/>
      <c r="H100" s="10"/>
      <c r="I100" s="11"/>
      <c r="J100" s="10"/>
      <c r="K100" s="11"/>
      <c r="L100" s="10"/>
      <c r="M100" s="11"/>
      <c r="N100" s="10"/>
      <c r="O100" s="11"/>
      <c r="P100" s="10"/>
      <c r="Q100" s="11"/>
      <c r="R100" s="10"/>
      <c r="S100" s="11"/>
      <c r="T100" s="10"/>
      <c r="U100" s="11"/>
      <c r="V100" s="10"/>
      <c r="W100" s="11"/>
      <c r="X100" s="10"/>
      <c r="Y100" s="11"/>
      <c r="Z100" s="10"/>
      <c r="AA100" s="6"/>
    </row>
    <row r="101" spans="1:27" ht="12.75" customHeight="1">
      <c r="A101" s="71" t="s">
        <v>251</v>
      </c>
      <c r="B101" s="10"/>
      <c r="C101" s="11"/>
      <c r="D101" s="10"/>
      <c r="E101" s="11"/>
      <c r="F101" s="10"/>
      <c r="G101" s="11"/>
      <c r="H101" s="10"/>
      <c r="I101" s="11"/>
      <c r="J101" s="10"/>
      <c r="K101" s="11"/>
      <c r="L101" s="10"/>
      <c r="M101" s="11"/>
      <c r="N101" s="10"/>
      <c r="O101" s="11"/>
      <c r="P101" s="10"/>
      <c r="Q101" s="11"/>
      <c r="R101" s="10"/>
      <c r="S101" s="11"/>
      <c r="T101" s="10"/>
      <c r="U101" s="11"/>
      <c r="V101" s="10"/>
      <c r="W101" s="11"/>
      <c r="X101" s="10"/>
      <c r="Y101" s="11"/>
      <c r="Z101" s="10"/>
      <c r="AA101" s="6"/>
    </row>
    <row r="102" spans="1:27" ht="12.75" customHeight="1">
      <c r="A102" s="71" t="s">
        <v>370</v>
      </c>
      <c r="B102" s="10"/>
      <c r="C102" s="11"/>
      <c r="D102" s="10"/>
      <c r="E102" s="11"/>
      <c r="F102" s="10"/>
      <c r="G102" s="11"/>
      <c r="H102" s="10"/>
      <c r="I102" s="11"/>
      <c r="J102" s="10"/>
      <c r="K102" s="11"/>
      <c r="L102" s="10"/>
      <c r="M102" s="11"/>
      <c r="N102" s="10"/>
      <c r="O102" s="11"/>
      <c r="P102" s="10"/>
      <c r="Q102" s="11"/>
      <c r="R102" s="10"/>
      <c r="S102" s="11"/>
      <c r="T102" s="10"/>
      <c r="U102" s="11"/>
      <c r="V102" s="10"/>
      <c r="W102" s="11"/>
      <c r="X102" s="10"/>
      <c r="Y102" s="11"/>
      <c r="Z102" s="10"/>
      <c r="AA102" s="6"/>
    </row>
    <row r="103" spans="1:27" ht="12.75" customHeight="1">
      <c r="A103" s="72" t="s">
        <v>58</v>
      </c>
      <c r="B103" s="10"/>
      <c r="C103" s="11"/>
      <c r="D103" s="10"/>
      <c r="E103" s="11"/>
      <c r="F103" s="10"/>
      <c r="G103" s="11"/>
      <c r="H103" s="10"/>
      <c r="I103" s="11"/>
      <c r="J103" s="10"/>
      <c r="K103" s="11"/>
      <c r="L103" s="10"/>
      <c r="M103" s="11"/>
      <c r="N103" s="10"/>
      <c r="O103" s="11"/>
      <c r="P103" s="10"/>
      <c r="Q103" s="11"/>
      <c r="R103" s="10"/>
      <c r="S103" s="11"/>
      <c r="T103" s="10"/>
      <c r="U103" s="11"/>
      <c r="V103" s="10"/>
      <c r="W103" s="11"/>
      <c r="X103" s="10"/>
      <c r="Y103" s="11"/>
      <c r="Z103" s="10"/>
      <c r="AA103" s="6"/>
    </row>
    <row r="104" spans="1:27" ht="12.75" customHeight="1">
      <c r="A104" s="71" t="s">
        <v>80</v>
      </c>
      <c r="B104" s="10"/>
      <c r="C104" s="11"/>
      <c r="D104" s="10"/>
      <c r="E104" s="11"/>
      <c r="F104" s="10"/>
      <c r="G104" s="11"/>
      <c r="H104" s="10"/>
      <c r="I104" s="11"/>
      <c r="J104" s="10"/>
      <c r="K104" s="11"/>
      <c r="L104" s="10"/>
      <c r="M104" s="11"/>
      <c r="N104" s="10"/>
      <c r="O104" s="11"/>
      <c r="P104" s="10"/>
      <c r="Q104" s="11"/>
      <c r="R104" s="10"/>
      <c r="S104" s="11"/>
      <c r="T104" s="10"/>
      <c r="U104" s="11"/>
      <c r="V104" s="10"/>
      <c r="W104" s="11"/>
      <c r="X104" s="10"/>
      <c r="Y104" s="11"/>
      <c r="Z104" s="10"/>
      <c r="AA104" s="6"/>
    </row>
    <row r="105" spans="1:27" ht="12.75" customHeight="1">
      <c r="A105" s="71" t="s">
        <v>48</v>
      </c>
      <c r="B105" s="10"/>
      <c r="C105" s="11"/>
      <c r="D105" s="10"/>
      <c r="E105" s="11"/>
      <c r="F105" s="10"/>
      <c r="G105" s="11"/>
      <c r="H105" s="10"/>
      <c r="I105" s="11"/>
      <c r="J105" s="10"/>
      <c r="K105" s="11"/>
      <c r="L105" s="10"/>
      <c r="M105" s="11"/>
      <c r="N105" s="10"/>
      <c r="O105" s="11"/>
      <c r="P105" s="10"/>
      <c r="Q105" s="11"/>
      <c r="R105" s="10"/>
      <c r="S105" s="11"/>
      <c r="T105" s="10"/>
      <c r="U105" s="11"/>
      <c r="V105" s="10"/>
      <c r="W105" s="11"/>
      <c r="X105" s="10"/>
      <c r="Y105" s="11"/>
      <c r="Z105" s="10"/>
      <c r="AA105" s="6"/>
    </row>
    <row r="106" spans="1:27" ht="12.75" customHeight="1">
      <c r="A106" s="72" t="s">
        <v>22</v>
      </c>
      <c r="B106" s="10"/>
      <c r="C106" s="11"/>
      <c r="D106" s="10"/>
      <c r="E106" s="11"/>
      <c r="F106" s="10"/>
      <c r="G106" s="11"/>
      <c r="H106" s="10"/>
      <c r="I106" s="11"/>
      <c r="J106" s="10"/>
      <c r="K106" s="11"/>
      <c r="L106" s="10"/>
      <c r="M106" s="11"/>
      <c r="N106" s="10"/>
      <c r="O106" s="11"/>
      <c r="P106" s="10"/>
      <c r="Q106" s="11"/>
      <c r="R106" s="10"/>
      <c r="S106" s="11"/>
      <c r="T106" s="10"/>
      <c r="U106" s="11"/>
      <c r="V106" s="10"/>
      <c r="W106" s="11"/>
      <c r="X106" s="10"/>
      <c r="Y106" s="11"/>
      <c r="Z106" s="10"/>
      <c r="AA106" s="6"/>
    </row>
    <row r="107" spans="1:27" ht="12.75" customHeight="1">
      <c r="A107" s="71" t="s">
        <v>75</v>
      </c>
      <c r="B107" s="10"/>
      <c r="C107" s="11"/>
      <c r="D107" s="10"/>
      <c r="E107" s="11"/>
      <c r="F107" s="10"/>
      <c r="G107" s="11"/>
      <c r="H107" s="10"/>
      <c r="I107" s="11"/>
      <c r="J107" s="10"/>
      <c r="K107" s="11"/>
      <c r="L107" s="10"/>
      <c r="M107" s="11"/>
      <c r="N107" s="10"/>
      <c r="O107" s="11"/>
      <c r="P107" s="10"/>
      <c r="Q107" s="11"/>
      <c r="R107" s="10"/>
      <c r="S107" s="11"/>
      <c r="T107" s="10"/>
      <c r="U107" s="11"/>
      <c r="V107" s="10"/>
      <c r="W107" s="11"/>
      <c r="X107" s="10"/>
      <c r="Y107" s="11"/>
      <c r="Z107" s="10"/>
      <c r="AA107" s="6"/>
    </row>
    <row r="108" spans="1:27" ht="12.75" customHeight="1">
      <c r="A108" s="71"/>
      <c r="B108" s="10"/>
      <c r="C108" s="11"/>
      <c r="D108" s="10"/>
      <c r="E108" s="11"/>
      <c r="F108" s="10"/>
      <c r="G108" s="11"/>
      <c r="H108" s="10"/>
      <c r="I108" s="11"/>
      <c r="J108" s="10"/>
      <c r="K108" s="11"/>
      <c r="L108" s="10"/>
      <c r="M108" s="11"/>
      <c r="N108" s="10"/>
      <c r="O108" s="11"/>
      <c r="P108" s="10"/>
      <c r="Q108" s="11"/>
      <c r="R108" s="10"/>
      <c r="S108" s="11"/>
      <c r="T108" s="10"/>
      <c r="U108" s="11"/>
      <c r="V108" s="10"/>
      <c r="W108" s="11"/>
      <c r="X108" s="10"/>
      <c r="Y108" s="11"/>
      <c r="Z108" s="10"/>
      <c r="AA108" s="6"/>
    </row>
    <row r="109" spans="1:27" ht="12.75" customHeight="1">
      <c r="A109" s="71"/>
      <c r="B109" s="10"/>
      <c r="C109" s="11"/>
      <c r="D109" s="10"/>
      <c r="E109" s="11"/>
      <c r="F109" s="10"/>
      <c r="G109" s="11"/>
      <c r="H109" s="10"/>
      <c r="I109" s="11"/>
      <c r="J109" s="10"/>
      <c r="K109" s="11"/>
      <c r="L109" s="10"/>
      <c r="M109" s="11"/>
      <c r="N109" s="10"/>
      <c r="O109" s="11"/>
      <c r="P109" s="10"/>
      <c r="Q109" s="11"/>
      <c r="R109" s="10"/>
      <c r="S109" s="11"/>
      <c r="T109" s="10"/>
      <c r="U109" s="11"/>
      <c r="V109" s="10"/>
      <c r="W109" s="11"/>
      <c r="X109" s="10"/>
      <c r="Y109" s="11"/>
      <c r="Z109" s="10"/>
      <c r="AA109" s="6"/>
    </row>
    <row r="110" spans="1:27" ht="12.75" customHeight="1">
      <c r="A110" s="10" t="s">
        <v>252</v>
      </c>
      <c r="B110" s="10"/>
      <c r="C110" s="11"/>
      <c r="D110" s="10"/>
      <c r="E110" s="11"/>
      <c r="F110" s="10"/>
      <c r="G110" s="11"/>
      <c r="H110" s="10"/>
      <c r="I110" s="11"/>
      <c r="J110" s="10"/>
      <c r="K110" s="11"/>
      <c r="L110" s="10"/>
      <c r="M110" s="11"/>
      <c r="N110" s="10"/>
      <c r="O110" s="11"/>
      <c r="P110" s="10"/>
      <c r="Q110" s="11"/>
      <c r="R110" s="10"/>
      <c r="S110" s="11"/>
      <c r="T110" s="10"/>
      <c r="U110" s="11"/>
      <c r="V110" s="10"/>
      <c r="W110" s="11"/>
      <c r="X110" s="10"/>
      <c r="Y110" s="11"/>
      <c r="Z110" s="10"/>
      <c r="AA110" s="6"/>
    </row>
    <row r="111" spans="1:27" ht="12.75" customHeight="1">
      <c r="A111" s="10" t="s">
        <v>90</v>
      </c>
      <c r="B111" s="10"/>
      <c r="C111" s="11"/>
      <c r="D111" s="10"/>
      <c r="E111" s="11"/>
      <c r="F111" s="10"/>
      <c r="G111" s="11"/>
      <c r="H111" s="10"/>
      <c r="I111" s="11"/>
      <c r="J111" s="10"/>
      <c r="K111" s="11"/>
      <c r="L111" s="10"/>
      <c r="M111" s="11"/>
      <c r="N111" s="10"/>
      <c r="O111" s="11"/>
      <c r="P111" s="10"/>
      <c r="Q111" s="11"/>
      <c r="R111" s="10"/>
      <c r="S111" s="11"/>
      <c r="T111" s="10"/>
      <c r="U111" s="11"/>
      <c r="V111" s="10"/>
      <c r="W111" s="11"/>
      <c r="X111" s="10"/>
      <c r="Y111" s="11"/>
      <c r="Z111" s="10"/>
      <c r="AA111" s="6"/>
    </row>
    <row r="112" spans="1:27" ht="12.75" customHeight="1">
      <c r="A112" s="10" t="s">
        <v>67</v>
      </c>
      <c r="B112" s="10"/>
      <c r="C112" s="11"/>
      <c r="D112" s="10"/>
      <c r="E112" s="11"/>
      <c r="F112" s="10"/>
      <c r="G112" s="11"/>
      <c r="H112" s="10"/>
      <c r="I112" s="11"/>
      <c r="J112" s="10"/>
      <c r="K112" s="11"/>
      <c r="L112" s="10"/>
      <c r="M112" s="11"/>
      <c r="N112" s="10"/>
      <c r="O112" s="11"/>
      <c r="P112" s="10"/>
      <c r="Q112" s="11"/>
      <c r="R112" s="10"/>
      <c r="S112" s="11"/>
      <c r="T112" s="10"/>
      <c r="U112" s="11"/>
      <c r="V112" s="10"/>
      <c r="W112" s="11"/>
      <c r="X112" s="10"/>
      <c r="Y112" s="11"/>
      <c r="Z112" s="10"/>
      <c r="AA112" s="6"/>
    </row>
    <row r="113" spans="1:29" ht="12.75" customHeight="1">
      <c r="A113" s="10" t="s">
        <v>50</v>
      </c>
      <c r="B113" s="10"/>
      <c r="C113" s="11"/>
      <c r="D113" s="10"/>
      <c r="E113" s="11"/>
      <c r="F113" s="10"/>
      <c r="G113" s="11"/>
      <c r="H113" s="10"/>
      <c r="I113" s="11"/>
      <c r="J113" s="10"/>
      <c r="K113" s="11"/>
      <c r="L113" s="10"/>
      <c r="M113" s="11"/>
      <c r="N113" s="10"/>
      <c r="O113" s="11"/>
      <c r="P113" s="10"/>
      <c r="Q113" s="11"/>
      <c r="R113" s="10"/>
      <c r="S113" s="11"/>
      <c r="T113" s="10"/>
      <c r="U113" s="11"/>
      <c r="V113" s="10"/>
      <c r="W113" s="11"/>
      <c r="X113" s="10"/>
      <c r="Y113" s="11"/>
      <c r="Z113" s="10"/>
      <c r="AA113" s="6"/>
    </row>
    <row r="114" spans="1:29" ht="12.75" customHeight="1">
      <c r="A114" s="10" t="s">
        <v>70</v>
      </c>
      <c r="B114" s="10"/>
      <c r="C114" s="11"/>
      <c r="D114" s="10"/>
      <c r="E114" s="11"/>
      <c r="F114" s="10"/>
      <c r="G114" s="11"/>
      <c r="H114" s="10"/>
      <c r="I114" s="11"/>
      <c r="J114" s="10"/>
      <c r="K114" s="11"/>
      <c r="L114" s="10"/>
      <c r="M114" s="11"/>
      <c r="N114" s="10"/>
      <c r="O114" s="11"/>
      <c r="P114" s="10"/>
      <c r="Q114" s="11"/>
      <c r="R114" s="10"/>
      <c r="S114" s="11"/>
      <c r="T114" s="10"/>
      <c r="U114" s="11"/>
      <c r="V114" s="10"/>
      <c r="W114" s="11"/>
      <c r="X114" s="10"/>
      <c r="Y114" s="11"/>
      <c r="Z114" s="10"/>
      <c r="AA114" s="6"/>
    </row>
    <row r="115" spans="1:29" ht="12.75" customHeight="1">
      <c r="A115" s="10" t="s">
        <v>49</v>
      </c>
      <c r="B115" s="10">
        <v>45</v>
      </c>
      <c r="C115" s="11">
        <v>25</v>
      </c>
      <c r="D115" s="10">
        <v>30</v>
      </c>
      <c r="E115" s="11">
        <v>15</v>
      </c>
      <c r="F115" s="10">
        <v>20</v>
      </c>
      <c r="G115" s="11">
        <v>30</v>
      </c>
      <c r="H115" s="10">
        <v>25</v>
      </c>
      <c r="I115" s="11">
        <v>65</v>
      </c>
      <c r="J115" s="10">
        <v>15</v>
      </c>
      <c r="K115" s="11">
        <v>12</v>
      </c>
      <c r="L115" s="10">
        <v>5</v>
      </c>
      <c r="M115" s="11">
        <v>40</v>
      </c>
      <c r="N115" s="10">
        <v>90</v>
      </c>
      <c r="O115" s="11">
        <v>20</v>
      </c>
      <c r="P115" s="10">
        <v>3</v>
      </c>
      <c r="Q115" s="11">
        <v>55</v>
      </c>
      <c r="R115" s="10">
        <v>40</v>
      </c>
      <c r="S115" s="11">
        <v>55</v>
      </c>
      <c r="T115" s="10">
        <v>70</v>
      </c>
      <c r="U115" s="11">
        <v>15</v>
      </c>
      <c r="V115" s="10">
        <v>60</v>
      </c>
      <c r="W115" s="11">
        <v>30</v>
      </c>
      <c r="X115" s="10">
        <v>30</v>
      </c>
      <c r="Y115" s="11">
        <v>55</v>
      </c>
      <c r="Z115" s="10">
        <v>65</v>
      </c>
      <c r="AA115" s="6"/>
    </row>
    <row r="116" spans="1:29" ht="12.75" customHeight="1">
      <c r="B116" s="10"/>
      <c r="C116" s="11"/>
      <c r="D116" s="10"/>
      <c r="E116" s="11"/>
      <c r="F116" s="10"/>
      <c r="G116" s="11"/>
      <c r="H116" s="10"/>
      <c r="I116" s="11"/>
      <c r="J116" s="10"/>
      <c r="K116" s="11"/>
      <c r="L116" s="10"/>
      <c r="M116" s="11"/>
      <c r="N116" s="10"/>
      <c r="O116" s="11"/>
      <c r="P116" s="10"/>
      <c r="Q116" s="11"/>
      <c r="R116" s="10"/>
      <c r="S116" s="11"/>
      <c r="T116" s="10"/>
      <c r="U116" s="11"/>
      <c r="V116" s="10"/>
      <c r="W116" s="11"/>
      <c r="X116" s="10"/>
      <c r="Y116" s="11"/>
      <c r="Z116" s="10"/>
      <c r="AA116" s="6"/>
    </row>
    <row r="117" spans="1:29" ht="12.75" customHeight="1">
      <c r="A117" s="10"/>
      <c r="B117" s="10"/>
      <c r="C117" s="11"/>
      <c r="D117" s="10"/>
      <c r="E117" s="11"/>
      <c r="F117" s="10"/>
      <c r="G117" s="11"/>
      <c r="H117" s="10"/>
      <c r="I117" s="11"/>
      <c r="J117" s="10"/>
      <c r="K117" s="11"/>
      <c r="L117" s="10"/>
      <c r="M117" s="11"/>
      <c r="N117" s="10"/>
      <c r="O117" s="11"/>
      <c r="P117" s="10"/>
      <c r="Q117" s="11"/>
      <c r="R117" s="10"/>
      <c r="S117" s="11"/>
      <c r="T117" s="10"/>
      <c r="U117" s="11"/>
      <c r="V117" s="10"/>
      <c r="W117" s="11"/>
      <c r="X117" s="10"/>
      <c r="Y117" s="11"/>
      <c r="Z117" s="10"/>
      <c r="AA117" s="6"/>
    </row>
    <row r="118" spans="1:29" ht="12.75" customHeight="1">
      <c r="A118" s="10"/>
      <c r="B118" s="10"/>
      <c r="C118" s="11"/>
      <c r="D118" s="10"/>
      <c r="E118" s="11"/>
      <c r="F118" s="10"/>
      <c r="G118" s="11"/>
      <c r="H118" s="10"/>
      <c r="I118" s="11"/>
      <c r="J118" s="10"/>
      <c r="K118" s="11"/>
      <c r="L118" s="10"/>
      <c r="M118" s="11"/>
      <c r="N118" s="10"/>
      <c r="O118" s="11"/>
      <c r="P118" s="10"/>
      <c r="Q118" s="11"/>
      <c r="R118" s="10"/>
      <c r="S118" s="11"/>
      <c r="T118" s="10"/>
      <c r="U118" s="11"/>
      <c r="V118" s="10"/>
      <c r="W118" s="11"/>
      <c r="X118" s="10"/>
      <c r="Y118" s="11"/>
      <c r="Z118" s="10"/>
      <c r="AA118" s="6"/>
    </row>
    <row r="119" spans="1:29" ht="12.75" customHeight="1">
      <c r="A119" s="10"/>
      <c r="B119" s="10"/>
      <c r="C119" s="11"/>
      <c r="D119" s="10"/>
      <c r="E119" s="11"/>
      <c r="F119" s="10"/>
      <c r="G119" s="11"/>
      <c r="H119" s="10"/>
      <c r="I119" s="11"/>
      <c r="J119" s="10"/>
      <c r="K119" s="11"/>
      <c r="L119" s="10"/>
      <c r="M119" s="11"/>
      <c r="N119" s="10"/>
      <c r="O119" s="11"/>
      <c r="P119" s="10"/>
      <c r="Q119" s="11"/>
      <c r="R119" s="10"/>
      <c r="S119" s="11"/>
      <c r="T119" s="10"/>
      <c r="U119" s="11"/>
      <c r="V119" s="10"/>
      <c r="W119" s="11"/>
      <c r="X119" s="10"/>
      <c r="Y119" s="11"/>
      <c r="Z119" s="10"/>
      <c r="AA119" s="6"/>
    </row>
    <row r="120" spans="1:29" ht="12.75" customHeight="1">
      <c r="A120" s="10"/>
      <c r="B120" s="10"/>
      <c r="C120" s="11"/>
      <c r="D120" s="10"/>
      <c r="E120" s="11"/>
      <c r="F120" s="10"/>
      <c r="G120" s="11"/>
      <c r="H120" s="10"/>
      <c r="I120" s="11"/>
      <c r="J120" s="10"/>
      <c r="K120" s="11"/>
      <c r="L120" s="10"/>
      <c r="M120" s="11"/>
      <c r="N120" s="10"/>
      <c r="O120" s="11"/>
      <c r="P120" s="10"/>
      <c r="Q120" s="11"/>
      <c r="R120" s="10"/>
      <c r="S120" s="11"/>
      <c r="T120" s="10"/>
      <c r="U120" s="11"/>
      <c r="V120" s="10"/>
      <c r="W120" s="11"/>
      <c r="X120" s="10"/>
      <c r="Y120" s="11"/>
      <c r="Z120" s="10"/>
      <c r="AA120" s="6"/>
    </row>
    <row r="121" spans="1:29" ht="12.75" customHeight="1">
      <c r="A121" s="10"/>
      <c r="B121" s="10"/>
      <c r="C121" s="11"/>
      <c r="D121" s="10"/>
      <c r="E121" s="11"/>
      <c r="F121" s="10"/>
      <c r="G121" s="11"/>
      <c r="H121" s="10"/>
      <c r="I121" s="11"/>
      <c r="J121" s="10"/>
      <c r="K121" s="11"/>
      <c r="L121" s="10"/>
      <c r="M121" s="11"/>
      <c r="N121" s="10"/>
      <c r="O121" s="11"/>
      <c r="P121" s="10"/>
      <c r="Q121" s="11"/>
      <c r="R121" s="10"/>
      <c r="S121" s="11"/>
      <c r="T121" s="10"/>
      <c r="U121" s="11"/>
      <c r="V121" s="10"/>
      <c r="W121" s="11"/>
      <c r="X121" s="10"/>
      <c r="Y121" s="11"/>
      <c r="Z121" s="10"/>
      <c r="AA121" s="6"/>
    </row>
    <row r="122" spans="1:29" ht="12.75" customHeight="1">
      <c r="A122" s="10"/>
      <c r="B122" s="10"/>
      <c r="C122" s="11"/>
      <c r="D122" s="10"/>
      <c r="E122" s="11"/>
      <c r="F122" s="10"/>
      <c r="G122" s="11"/>
      <c r="H122" s="10"/>
      <c r="I122" s="11"/>
      <c r="J122" s="10"/>
      <c r="K122" s="11"/>
      <c r="L122" s="10"/>
      <c r="M122" s="11"/>
      <c r="N122" s="10"/>
      <c r="O122" s="11"/>
      <c r="P122" s="10"/>
      <c r="Q122" s="11"/>
      <c r="R122" s="10"/>
      <c r="S122" s="11"/>
      <c r="T122" s="10"/>
      <c r="U122" s="11"/>
      <c r="V122" s="10"/>
      <c r="W122" s="11"/>
      <c r="X122" s="10"/>
      <c r="Y122" s="11"/>
      <c r="Z122" s="10"/>
      <c r="AA122" s="6"/>
    </row>
    <row r="123" spans="1:29" ht="12.75" customHeight="1">
      <c r="A123" s="10"/>
      <c r="B123" s="18"/>
      <c r="C123" s="19"/>
      <c r="D123" s="19"/>
      <c r="E123" s="19"/>
      <c r="F123" s="20"/>
      <c r="G123" s="20"/>
      <c r="H123" s="20"/>
      <c r="I123" s="20"/>
      <c r="J123" s="20"/>
      <c r="K123" s="20"/>
      <c r="L123" s="19"/>
      <c r="M123" s="19"/>
      <c r="N123" s="19"/>
      <c r="O123" s="19"/>
      <c r="P123" s="19"/>
      <c r="Q123" s="19"/>
      <c r="R123" s="19"/>
      <c r="S123" s="19"/>
      <c r="T123" s="21"/>
      <c r="U123" s="19"/>
      <c r="V123" s="18"/>
      <c r="W123" s="20"/>
      <c r="X123" s="18"/>
      <c r="Y123" s="20"/>
      <c r="Z123" s="22"/>
      <c r="AA123" s="23"/>
      <c r="AB123" t="s">
        <v>242</v>
      </c>
      <c r="AC123" t="s">
        <v>139</v>
      </c>
    </row>
    <row r="124" spans="1:29" ht="12.75" customHeight="1">
      <c r="A124" t="s">
        <v>96</v>
      </c>
      <c r="B124">
        <f>SUM(B4:B107)</f>
        <v>55</v>
      </c>
      <c r="C124">
        <f t="shared" ref="C124:Z124" si="0">SUM(C4:C107)</f>
        <v>75</v>
      </c>
      <c r="D124">
        <f t="shared" si="0"/>
        <v>70</v>
      </c>
      <c r="E124">
        <f t="shared" si="0"/>
        <v>85</v>
      </c>
      <c r="F124">
        <f t="shared" si="0"/>
        <v>80</v>
      </c>
      <c r="G124">
        <f t="shared" si="0"/>
        <v>70</v>
      </c>
      <c r="H124">
        <f t="shared" si="0"/>
        <v>75</v>
      </c>
      <c r="I124">
        <f t="shared" si="0"/>
        <v>47</v>
      </c>
      <c r="J124">
        <f t="shared" si="0"/>
        <v>85</v>
      </c>
      <c r="K124">
        <f t="shared" si="0"/>
        <v>88</v>
      </c>
      <c r="L124">
        <f t="shared" si="0"/>
        <v>95</v>
      </c>
      <c r="M124">
        <f t="shared" si="0"/>
        <v>60</v>
      </c>
      <c r="N124">
        <f t="shared" si="0"/>
        <v>10</v>
      </c>
      <c r="O124">
        <f t="shared" si="0"/>
        <v>80</v>
      </c>
      <c r="P124">
        <f t="shared" si="0"/>
        <v>97</v>
      </c>
      <c r="Q124">
        <f t="shared" si="0"/>
        <v>45</v>
      </c>
      <c r="R124">
        <f t="shared" si="0"/>
        <v>60</v>
      </c>
      <c r="S124">
        <f t="shared" si="0"/>
        <v>45</v>
      </c>
      <c r="T124">
        <f t="shared" si="0"/>
        <v>30</v>
      </c>
      <c r="U124">
        <f t="shared" si="0"/>
        <v>85</v>
      </c>
      <c r="V124">
        <f t="shared" si="0"/>
        <v>41</v>
      </c>
      <c r="W124">
        <f t="shared" si="0"/>
        <v>75</v>
      </c>
      <c r="X124">
        <f t="shared" si="0"/>
        <v>74</v>
      </c>
      <c r="Y124">
        <f t="shared" si="0"/>
        <v>48</v>
      </c>
      <c r="Z124">
        <f t="shared" si="0"/>
        <v>47</v>
      </c>
      <c r="AB124">
        <f>AVERAGE(B124:Z124)</f>
        <v>64.88</v>
      </c>
      <c r="AC124">
        <f>STDEV(B124:Z124)/SQRT(COUNT(B124:Z124))</f>
        <v>4.3294803383316109</v>
      </c>
    </row>
    <row r="125" spans="1:29" ht="12.75" customHeight="1">
      <c r="A125" t="s">
        <v>97</v>
      </c>
      <c r="B125">
        <f>SUM(B5:B8,B10:B13,B15,B18,B27:B29,B31:B32,B33,B36:B40,B42:B43,B46:B47,B49:B51,B54:B56,B58:B59,B61:B64,B66:B70,B73:B74,B76,B79,B85,B89:B90,B93,B95,B99:B102,B104:B105,B107)</f>
        <v>0</v>
      </c>
      <c r="C125">
        <f t="shared" ref="C125:Z125" si="1">SUM(C5:C8,C10:C13,C15,C18,C27:C29,C31:C32,C33,C36:C40,C42:C43,C46:C47,C49:C51,C54:C56,C58:C59,C61:C64,C66:C70,C73:C74,C76,C79,C85,C89:C90,C93,C95,C99:C102,C104:C105,C107)</f>
        <v>0</v>
      </c>
      <c r="D125">
        <f t="shared" si="1"/>
        <v>0</v>
      </c>
      <c r="E125">
        <f t="shared" si="1"/>
        <v>0</v>
      </c>
      <c r="F125">
        <f t="shared" si="1"/>
        <v>0</v>
      </c>
      <c r="G125">
        <f t="shared" si="1"/>
        <v>0</v>
      </c>
      <c r="H125">
        <f t="shared" si="1"/>
        <v>0</v>
      </c>
      <c r="I125">
        <f>SUM(I5:I8,I10:I13,I15,I18,I27:I29,I31:I32,I33,I36:I40,I42:I43,I46:I47,I49:I51,I54:I56,I58:I59,I61:I64,I66:I70,I73:I74,I76,I79,I85,I89:I90,I93,I95,I99:I102,I104:I105,I107)</f>
        <v>7</v>
      </c>
      <c r="J125">
        <f t="shared" si="1"/>
        <v>0</v>
      </c>
      <c r="K125">
        <f t="shared" si="1"/>
        <v>0</v>
      </c>
      <c r="L125">
        <f t="shared" si="1"/>
        <v>0</v>
      </c>
      <c r="M125">
        <f t="shared" si="1"/>
        <v>0</v>
      </c>
      <c r="N125">
        <f t="shared" si="1"/>
        <v>0</v>
      </c>
      <c r="O125">
        <f t="shared" si="1"/>
        <v>0</v>
      </c>
      <c r="P125">
        <f t="shared" si="1"/>
        <v>0</v>
      </c>
      <c r="Q125">
        <f t="shared" si="1"/>
        <v>0</v>
      </c>
      <c r="R125">
        <f t="shared" si="1"/>
        <v>0</v>
      </c>
      <c r="S125">
        <f t="shared" si="1"/>
        <v>0</v>
      </c>
      <c r="T125">
        <f t="shared" si="1"/>
        <v>0</v>
      </c>
      <c r="U125">
        <f t="shared" si="1"/>
        <v>0</v>
      </c>
      <c r="V125">
        <f t="shared" si="1"/>
        <v>0</v>
      </c>
      <c r="W125">
        <f t="shared" si="1"/>
        <v>0</v>
      </c>
      <c r="X125">
        <f t="shared" si="1"/>
        <v>0</v>
      </c>
      <c r="Y125">
        <f t="shared" si="1"/>
        <v>0</v>
      </c>
      <c r="Z125">
        <f t="shared" si="1"/>
        <v>1</v>
      </c>
      <c r="AB125">
        <f>AVERAGE(B125:Z125)</f>
        <v>0.32</v>
      </c>
      <c r="AC125">
        <f>STDEV(B125:Z125)/SQRT(COUNT(B125:Z125))</f>
        <v>0.28118795611950853</v>
      </c>
    </row>
    <row r="126" spans="1:29" ht="12.75" customHeight="1">
      <c r="A126" t="s">
        <v>98</v>
      </c>
      <c r="B126">
        <f>SUM(B9,B14,B16,B17,B19:B26,B30,B34:B35,B41,B44:B45,B48,B52:B53,B57,B60,B65,B71:B72,B75,B77:B78,B80:B84,B86:B88,B91:B92,B94,B96:B98,B103,B106)</f>
        <v>55</v>
      </c>
      <c r="C126">
        <f t="shared" ref="C126:Z126" si="2">SUM(C9,C14,C16,C17,C19:C26,C30,C34:C35,C41,C44:C45,C48,C52:C53,C57,C60,C65,C71:C72,C75,C77:C78,C80:C84,C86:C88,C91:C92,C94,C96:C98,C103,C106)</f>
        <v>75</v>
      </c>
      <c r="D126">
        <f t="shared" si="2"/>
        <v>70</v>
      </c>
      <c r="E126">
        <f t="shared" si="2"/>
        <v>85</v>
      </c>
      <c r="F126">
        <f t="shared" si="2"/>
        <v>80</v>
      </c>
      <c r="G126">
        <f t="shared" si="2"/>
        <v>70</v>
      </c>
      <c r="H126">
        <f t="shared" si="2"/>
        <v>75</v>
      </c>
      <c r="I126">
        <f t="shared" si="2"/>
        <v>40</v>
      </c>
      <c r="J126">
        <f t="shared" si="2"/>
        <v>85</v>
      </c>
      <c r="K126">
        <f t="shared" si="2"/>
        <v>88</v>
      </c>
      <c r="L126">
        <f t="shared" si="2"/>
        <v>95</v>
      </c>
      <c r="M126">
        <f t="shared" si="2"/>
        <v>60</v>
      </c>
      <c r="N126">
        <f t="shared" si="2"/>
        <v>10</v>
      </c>
      <c r="O126">
        <f t="shared" si="2"/>
        <v>80</v>
      </c>
      <c r="P126">
        <f t="shared" si="2"/>
        <v>97</v>
      </c>
      <c r="Q126">
        <f t="shared" si="2"/>
        <v>45</v>
      </c>
      <c r="R126">
        <f t="shared" si="2"/>
        <v>60</v>
      </c>
      <c r="S126">
        <f t="shared" si="2"/>
        <v>45</v>
      </c>
      <c r="T126">
        <f t="shared" si="2"/>
        <v>30</v>
      </c>
      <c r="U126">
        <f t="shared" si="2"/>
        <v>85</v>
      </c>
      <c r="V126">
        <f t="shared" si="2"/>
        <v>41</v>
      </c>
      <c r="W126">
        <f t="shared" si="2"/>
        <v>75</v>
      </c>
      <c r="X126">
        <f t="shared" si="2"/>
        <v>74</v>
      </c>
      <c r="Y126">
        <f t="shared" si="2"/>
        <v>48</v>
      </c>
      <c r="Z126">
        <f t="shared" si="2"/>
        <v>46</v>
      </c>
      <c r="AB126">
        <f>AVERAGE(B126:Z126)</f>
        <v>64.56</v>
      </c>
      <c r="AC126">
        <f>STDEV(B126:Z126)/SQRT(COUNT(B126:Z126))</f>
        <v>4.3932068772898321</v>
      </c>
    </row>
    <row r="127" spans="1:29" ht="12.75" customHeight="1">
      <c r="A127" t="s">
        <v>99</v>
      </c>
      <c r="B127">
        <f>SUM(B110:B115)</f>
        <v>45</v>
      </c>
      <c r="C127">
        <f t="shared" ref="C127:Z127" si="3">SUM(C110:C115)</f>
        <v>25</v>
      </c>
      <c r="D127">
        <f t="shared" si="3"/>
        <v>30</v>
      </c>
      <c r="E127">
        <f t="shared" si="3"/>
        <v>15</v>
      </c>
      <c r="F127">
        <f t="shared" si="3"/>
        <v>20</v>
      </c>
      <c r="G127">
        <f t="shared" si="3"/>
        <v>30</v>
      </c>
      <c r="H127">
        <f t="shared" si="3"/>
        <v>25</v>
      </c>
      <c r="I127">
        <f t="shared" si="3"/>
        <v>65</v>
      </c>
      <c r="J127">
        <f t="shared" si="3"/>
        <v>15</v>
      </c>
      <c r="K127">
        <f t="shared" si="3"/>
        <v>12</v>
      </c>
      <c r="L127">
        <f t="shared" si="3"/>
        <v>5</v>
      </c>
      <c r="M127">
        <f t="shared" si="3"/>
        <v>40</v>
      </c>
      <c r="N127">
        <f t="shared" si="3"/>
        <v>90</v>
      </c>
      <c r="O127">
        <f t="shared" si="3"/>
        <v>20</v>
      </c>
      <c r="P127">
        <f t="shared" si="3"/>
        <v>3</v>
      </c>
      <c r="Q127">
        <f t="shared" si="3"/>
        <v>55</v>
      </c>
      <c r="R127">
        <f t="shared" si="3"/>
        <v>40</v>
      </c>
      <c r="S127">
        <f t="shared" si="3"/>
        <v>55</v>
      </c>
      <c r="T127">
        <f t="shared" si="3"/>
        <v>70</v>
      </c>
      <c r="U127">
        <f t="shared" si="3"/>
        <v>15</v>
      </c>
      <c r="V127">
        <f t="shared" si="3"/>
        <v>60</v>
      </c>
      <c r="W127">
        <f t="shared" si="3"/>
        <v>30</v>
      </c>
      <c r="X127">
        <f t="shared" si="3"/>
        <v>30</v>
      </c>
      <c r="Y127">
        <f t="shared" si="3"/>
        <v>55</v>
      </c>
      <c r="Z127">
        <f t="shared" si="3"/>
        <v>65</v>
      </c>
      <c r="AB127">
        <f>AVERAGE(B127:Z127)</f>
        <v>36.6</v>
      </c>
      <c r="AC127">
        <f>STDEV(B127:Z127)/SQRT(COUNT(B127:Z127))</f>
        <v>4.5394566488365831</v>
      </c>
    </row>
  </sheetData>
  <mergeCells count="2">
    <mergeCell ref="A1:AA1"/>
    <mergeCell ref="A2:AA2"/>
  </mergeCells>
  <pageMargins left="0.7" right="0.7" top="0.75" bottom="0.75" header="0.3" footer="0.3"/>
</worksheet>
</file>

<file path=xl/worksheets/sheet3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128"/>
  <sheetViews>
    <sheetView zoomScale="136" workbookViewId="0">
      <selection activeCell="AB23" sqref="AB23"/>
    </sheetView>
  </sheetViews>
  <sheetFormatPr baseColWidth="10" defaultColWidth="8.83203125" defaultRowHeight="13"/>
  <cols>
    <col min="1" max="1" width="36.6640625" customWidth="1"/>
  </cols>
  <sheetData>
    <row r="1" spans="1:28" ht="18">
      <c r="A1" s="221" t="s">
        <v>88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spans="1:28">
      <c r="A2" s="222" t="s">
        <v>356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4"/>
    </row>
    <row r="3" spans="1:28">
      <c r="A3" s="5" t="s">
        <v>0</v>
      </c>
      <c r="B3" s="52">
        <v>0</v>
      </c>
      <c r="C3" s="70">
        <v>3</v>
      </c>
      <c r="D3" s="52">
        <v>6</v>
      </c>
      <c r="E3" s="70">
        <v>9</v>
      </c>
      <c r="F3" s="52">
        <v>12</v>
      </c>
      <c r="G3" s="70">
        <v>15</v>
      </c>
      <c r="H3" s="52">
        <v>18</v>
      </c>
      <c r="I3" s="70">
        <v>21</v>
      </c>
      <c r="J3" s="52">
        <v>24</v>
      </c>
      <c r="K3" s="70">
        <v>27</v>
      </c>
      <c r="L3" s="52">
        <v>30</v>
      </c>
      <c r="M3" s="70">
        <v>33</v>
      </c>
      <c r="N3" s="52">
        <v>36</v>
      </c>
      <c r="O3" s="70">
        <v>39</v>
      </c>
      <c r="P3" s="52">
        <v>42</v>
      </c>
      <c r="Q3" s="70">
        <v>45</v>
      </c>
      <c r="R3" s="52">
        <v>48</v>
      </c>
      <c r="S3" s="70">
        <v>51</v>
      </c>
      <c r="T3" s="52">
        <v>54</v>
      </c>
      <c r="U3" s="70">
        <v>57</v>
      </c>
      <c r="V3" s="52">
        <v>60</v>
      </c>
      <c r="W3" s="70">
        <v>63</v>
      </c>
      <c r="X3" s="52">
        <v>66</v>
      </c>
      <c r="Y3" s="70">
        <v>69</v>
      </c>
      <c r="Z3" s="52">
        <v>72</v>
      </c>
      <c r="AA3" s="52" t="s">
        <v>1</v>
      </c>
    </row>
    <row r="4" spans="1:28">
      <c r="A4" s="5" t="s">
        <v>2</v>
      </c>
      <c r="B4" s="6"/>
      <c r="C4" s="7"/>
      <c r="D4" s="6"/>
      <c r="E4" s="7"/>
      <c r="F4" s="6"/>
      <c r="G4" s="7"/>
      <c r="H4" s="6"/>
      <c r="I4" s="7"/>
      <c r="J4" s="6"/>
      <c r="K4" s="7"/>
      <c r="L4" s="6"/>
      <c r="M4" s="7"/>
      <c r="N4" s="6"/>
      <c r="O4" s="7"/>
      <c r="P4" s="6"/>
      <c r="Q4" s="7"/>
      <c r="R4" s="6"/>
      <c r="S4" s="7"/>
      <c r="T4" s="6"/>
      <c r="U4" s="7"/>
      <c r="V4" s="6"/>
      <c r="W4" s="7"/>
      <c r="X4" s="6"/>
      <c r="Y4" s="7"/>
      <c r="Z4" s="6"/>
      <c r="AA4" s="6"/>
    </row>
    <row r="5" spans="1:28">
      <c r="A5" s="30" t="s">
        <v>267</v>
      </c>
      <c r="B5" s="6">
        <v>1</v>
      </c>
      <c r="C5" s="7"/>
      <c r="D5" s="6"/>
      <c r="E5" s="7"/>
      <c r="F5" s="6"/>
      <c r="G5" s="7"/>
      <c r="H5" s="6"/>
      <c r="I5" s="7"/>
      <c r="J5" s="6"/>
      <c r="K5" s="7"/>
      <c r="L5" s="6"/>
      <c r="M5" s="7"/>
      <c r="N5" s="6"/>
      <c r="O5" s="7"/>
      <c r="P5" s="6"/>
      <c r="Q5" s="7"/>
      <c r="R5" s="6"/>
      <c r="S5" s="7"/>
      <c r="T5" s="6"/>
      <c r="U5" s="7"/>
      <c r="V5" s="6"/>
      <c r="W5" s="7"/>
      <c r="X5" s="6"/>
      <c r="Y5" s="7"/>
      <c r="Z5" s="6"/>
      <c r="AA5" s="6"/>
      <c r="AB5" s="155">
        <f>SUM(B5:Z5)/25</f>
        <v>0.04</v>
      </c>
    </row>
    <row r="6" spans="1:28">
      <c r="A6" s="71" t="s">
        <v>25</v>
      </c>
      <c r="B6" s="10"/>
      <c r="C6" s="11"/>
      <c r="D6" s="10"/>
      <c r="E6" s="11"/>
      <c r="F6" s="10"/>
      <c r="G6" s="11"/>
      <c r="H6" s="10"/>
      <c r="I6" s="11"/>
      <c r="J6" s="10"/>
      <c r="K6" s="11"/>
      <c r="L6" s="10"/>
      <c r="M6" s="11"/>
      <c r="N6" s="10"/>
      <c r="O6" s="11"/>
      <c r="P6" s="10"/>
      <c r="Q6" s="11"/>
      <c r="R6" s="10"/>
      <c r="S6" s="11"/>
      <c r="T6" s="10"/>
      <c r="U6" s="11"/>
      <c r="V6" s="10"/>
      <c r="W6" s="11"/>
      <c r="X6" s="10"/>
      <c r="Y6" s="11"/>
      <c r="Z6" s="10"/>
      <c r="AA6" s="6"/>
      <c r="AB6" s="155">
        <f t="shared" ref="AB6:AB69" si="0">SUM(B6:Z6)/25</f>
        <v>0</v>
      </c>
    </row>
    <row r="7" spans="1:28">
      <c r="A7" s="71" t="s">
        <v>3</v>
      </c>
      <c r="B7" s="10"/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  <c r="P7" s="10"/>
      <c r="Q7" s="11"/>
      <c r="R7" s="10"/>
      <c r="S7" s="11"/>
      <c r="T7" s="10"/>
      <c r="U7" s="11"/>
      <c r="V7" s="10"/>
      <c r="W7" s="11"/>
      <c r="X7" s="10"/>
      <c r="Y7" s="11"/>
      <c r="Z7" s="10"/>
      <c r="AA7" s="6"/>
      <c r="AB7" s="155">
        <f t="shared" si="0"/>
        <v>0</v>
      </c>
    </row>
    <row r="8" spans="1:28">
      <c r="A8" s="71" t="s">
        <v>59</v>
      </c>
      <c r="B8" s="10"/>
      <c r="C8" s="11"/>
      <c r="D8" s="10"/>
      <c r="E8" s="11"/>
      <c r="F8" s="10"/>
      <c r="G8" s="11"/>
      <c r="H8" s="10"/>
      <c r="I8" s="11"/>
      <c r="J8" s="10"/>
      <c r="K8" s="11"/>
      <c r="L8" s="10"/>
      <c r="M8" s="11"/>
      <c r="N8" s="10"/>
      <c r="O8" s="11"/>
      <c r="P8" s="10"/>
      <c r="Q8" s="11"/>
      <c r="R8" s="10"/>
      <c r="S8" s="11"/>
      <c r="T8" s="10"/>
      <c r="U8" s="11"/>
      <c r="V8" s="10"/>
      <c r="W8" s="11"/>
      <c r="X8" s="10"/>
      <c r="Y8" s="11"/>
      <c r="Z8" s="10"/>
      <c r="AA8" s="6"/>
      <c r="AB8" s="155">
        <f t="shared" si="0"/>
        <v>0</v>
      </c>
    </row>
    <row r="9" spans="1:28" s="162" customFormat="1">
      <c r="A9" s="72" t="s">
        <v>4</v>
      </c>
      <c r="B9" s="5"/>
      <c r="C9" s="161"/>
      <c r="D9" s="5"/>
      <c r="E9" s="161"/>
      <c r="F9" s="5"/>
      <c r="G9" s="161"/>
      <c r="H9" s="5"/>
      <c r="I9" s="161"/>
      <c r="J9" s="5"/>
      <c r="K9" s="161"/>
      <c r="L9" s="5"/>
      <c r="M9" s="161"/>
      <c r="N9" s="5"/>
      <c r="O9" s="161"/>
      <c r="P9" s="5"/>
      <c r="Q9" s="161"/>
      <c r="R9" s="5"/>
      <c r="S9" s="161"/>
      <c r="T9" s="5"/>
      <c r="U9" s="161"/>
      <c r="V9" s="5"/>
      <c r="W9" s="161"/>
      <c r="X9" s="5"/>
      <c r="Y9" s="161"/>
      <c r="Z9" s="5"/>
      <c r="AA9" s="52"/>
      <c r="AB9" s="162">
        <f t="shared" si="0"/>
        <v>0</v>
      </c>
    </row>
    <row r="10" spans="1:28">
      <c r="A10" s="71" t="s">
        <v>45</v>
      </c>
      <c r="B10" s="10"/>
      <c r="C10" s="11"/>
      <c r="D10" s="10"/>
      <c r="E10" s="11"/>
      <c r="F10" s="10"/>
      <c r="G10" s="11"/>
      <c r="H10" s="10"/>
      <c r="I10" s="11"/>
      <c r="J10" s="10"/>
      <c r="K10" s="11"/>
      <c r="L10" s="10"/>
      <c r="M10" s="11"/>
      <c r="N10" s="10"/>
      <c r="O10" s="11"/>
      <c r="P10" s="10"/>
      <c r="Q10" s="11"/>
      <c r="R10" s="10"/>
      <c r="S10" s="11"/>
      <c r="T10" s="10"/>
      <c r="U10" s="11"/>
      <c r="V10" s="10"/>
      <c r="W10" s="11"/>
      <c r="X10" s="10"/>
      <c r="Y10" s="11"/>
      <c r="Z10" s="10"/>
      <c r="AA10" s="6"/>
      <c r="AB10" s="155">
        <f t="shared" si="0"/>
        <v>0</v>
      </c>
    </row>
    <row r="11" spans="1:28">
      <c r="A11" s="71" t="s">
        <v>86</v>
      </c>
      <c r="B11" s="10"/>
      <c r="C11" s="11"/>
      <c r="D11" s="10"/>
      <c r="E11" s="11"/>
      <c r="F11" s="10"/>
      <c r="G11" s="11"/>
      <c r="H11" s="10"/>
      <c r="I11" s="11"/>
      <c r="J11" s="10"/>
      <c r="K11" s="11"/>
      <c r="L11" s="10"/>
      <c r="M11" s="11"/>
      <c r="N11" s="10"/>
      <c r="O11" s="11"/>
      <c r="P11" s="10"/>
      <c r="Q11" s="11"/>
      <c r="R11" s="10"/>
      <c r="S11" s="11"/>
      <c r="T11" s="10"/>
      <c r="U11" s="11"/>
      <c r="V11" s="10"/>
      <c r="W11" s="11"/>
      <c r="X11" s="10"/>
      <c r="Y11" s="11"/>
      <c r="Z11" s="10"/>
      <c r="AA11" s="6"/>
      <c r="AB11" s="155">
        <f t="shared" si="0"/>
        <v>0</v>
      </c>
    </row>
    <row r="12" spans="1:28">
      <c r="A12" s="71" t="s">
        <v>357</v>
      </c>
      <c r="B12" s="10"/>
      <c r="C12" s="11"/>
      <c r="D12" s="10"/>
      <c r="E12" s="11"/>
      <c r="F12" s="10"/>
      <c r="G12" s="11"/>
      <c r="H12" s="10"/>
      <c r="I12" s="11"/>
      <c r="J12" s="10"/>
      <c r="K12" s="11"/>
      <c r="L12" s="10"/>
      <c r="M12" s="11"/>
      <c r="N12" s="10"/>
      <c r="O12" s="11"/>
      <c r="P12" s="10"/>
      <c r="Q12" s="11"/>
      <c r="R12" s="10"/>
      <c r="S12" s="11"/>
      <c r="T12" s="10"/>
      <c r="U12" s="11"/>
      <c r="V12" s="10"/>
      <c r="W12" s="11"/>
      <c r="X12" s="10"/>
      <c r="Y12" s="11"/>
      <c r="Z12" s="10"/>
      <c r="AA12" s="6"/>
      <c r="AB12" s="155">
        <f t="shared" si="0"/>
        <v>0</v>
      </c>
    </row>
    <row r="13" spans="1:28">
      <c r="A13" s="71" t="s">
        <v>26</v>
      </c>
      <c r="B13" s="10"/>
      <c r="C13" s="11"/>
      <c r="D13" s="10"/>
      <c r="E13" s="11"/>
      <c r="F13" s="10"/>
      <c r="G13" s="11"/>
      <c r="H13" s="10"/>
      <c r="I13" s="11"/>
      <c r="J13" s="10"/>
      <c r="K13" s="11"/>
      <c r="L13" s="10"/>
      <c r="M13" s="11"/>
      <c r="N13" s="10"/>
      <c r="O13" s="11"/>
      <c r="P13" s="10"/>
      <c r="Q13" s="11"/>
      <c r="R13" s="10"/>
      <c r="S13" s="11"/>
      <c r="T13" s="10"/>
      <c r="U13" s="11"/>
      <c r="V13" s="10"/>
      <c r="W13" s="11"/>
      <c r="X13" s="10"/>
      <c r="Y13" s="11"/>
      <c r="Z13" s="10"/>
      <c r="AA13" s="6"/>
      <c r="AB13" s="155">
        <f t="shared" si="0"/>
        <v>0</v>
      </c>
    </row>
    <row r="14" spans="1:28" s="162" customFormat="1">
      <c r="A14" s="72" t="s">
        <v>51</v>
      </c>
      <c r="B14" s="5"/>
      <c r="C14" s="161"/>
      <c r="D14" s="5"/>
      <c r="E14" s="161"/>
      <c r="F14" s="5"/>
      <c r="G14" s="161"/>
      <c r="H14" s="5"/>
      <c r="I14" s="161"/>
      <c r="J14" s="5"/>
      <c r="K14" s="161"/>
      <c r="L14" s="5"/>
      <c r="M14" s="161"/>
      <c r="N14" s="5"/>
      <c r="O14" s="161"/>
      <c r="P14" s="5"/>
      <c r="Q14" s="161"/>
      <c r="R14" s="5"/>
      <c r="S14" s="161"/>
      <c r="T14" s="5"/>
      <c r="U14" s="161"/>
      <c r="V14" s="5"/>
      <c r="W14" s="161"/>
      <c r="X14" s="5"/>
      <c r="Y14" s="161"/>
      <c r="Z14" s="5"/>
      <c r="AA14" s="52"/>
      <c r="AB14" s="162">
        <f t="shared" si="0"/>
        <v>0</v>
      </c>
    </row>
    <row r="15" spans="1:28">
      <c r="A15" s="71" t="s">
        <v>29</v>
      </c>
      <c r="B15" s="10"/>
      <c r="C15" s="11"/>
      <c r="D15" s="10"/>
      <c r="E15" s="11"/>
      <c r="F15" s="10"/>
      <c r="G15" s="11"/>
      <c r="H15" s="10"/>
      <c r="I15" s="11"/>
      <c r="J15" s="10"/>
      <c r="K15" s="11"/>
      <c r="L15" s="10"/>
      <c r="M15" s="11"/>
      <c r="N15" s="10"/>
      <c r="O15" s="11"/>
      <c r="P15" s="10"/>
      <c r="Q15" s="11"/>
      <c r="R15" s="10"/>
      <c r="S15" s="11"/>
      <c r="T15" s="10"/>
      <c r="U15" s="11"/>
      <c r="V15" s="10"/>
      <c r="W15" s="11"/>
      <c r="X15" s="10"/>
      <c r="Y15" s="11"/>
      <c r="Z15" s="10"/>
      <c r="AA15" s="6"/>
      <c r="AB15" s="155">
        <f t="shared" si="0"/>
        <v>0</v>
      </c>
    </row>
    <row r="16" spans="1:28" s="162" customFormat="1">
      <c r="A16" s="72" t="s">
        <v>76</v>
      </c>
      <c r="B16" s="5"/>
      <c r="C16" s="161"/>
      <c r="D16" s="5"/>
      <c r="E16" s="161"/>
      <c r="F16" s="5"/>
      <c r="G16" s="161"/>
      <c r="H16" s="5"/>
      <c r="I16" s="161"/>
      <c r="J16" s="5"/>
      <c r="K16" s="161"/>
      <c r="L16" s="5"/>
      <c r="M16" s="161"/>
      <c r="N16" s="5"/>
      <c r="O16" s="161"/>
      <c r="P16" s="5"/>
      <c r="Q16" s="161"/>
      <c r="R16" s="5"/>
      <c r="S16" s="161"/>
      <c r="T16" s="5"/>
      <c r="U16" s="161"/>
      <c r="V16" s="5"/>
      <c r="W16" s="161"/>
      <c r="X16" s="5"/>
      <c r="Y16" s="161"/>
      <c r="Z16" s="5"/>
      <c r="AA16" s="52"/>
      <c r="AB16" s="162">
        <f t="shared" si="0"/>
        <v>0</v>
      </c>
    </row>
    <row r="17" spans="1:28" s="162" customFormat="1">
      <c r="A17" s="72" t="s">
        <v>77</v>
      </c>
      <c r="B17" s="5"/>
      <c r="C17" s="161"/>
      <c r="D17" s="5"/>
      <c r="E17" s="161"/>
      <c r="F17" s="5"/>
      <c r="G17" s="161"/>
      <c r="H17" s="5"/>
      <c r="I17" s="161"/>
      <c r="J17" s="5"/>
      <c r="K17" s="161"/>
      <c r="L17" s="5"/>
      <c r="M17" s="161"/>
      <c r="N17" s="5"/>
      <c r="O17" s="161"/>
      <c r="P17" s="5"/>
      <c r="Q17" s="161"/>
      <c r="R17" s="5"/>
      <c r="S17" s="161"/>
      <c r="T17" s="5"/>
      <c r="U17" s="161"/>
      <c r="V17" s="5"/>
      <c r="W17" s="161"/>
      <c r="X17" s="5"/>
      <c r="Y17" s="161"/>
      <c r="Z17" s="5"/>
      <c r="AA17" s="52"/>
      <c r="AB17" s="162">
        <f t="shared" si="0"/>
        <v>0</v>
      </c>
    </row>
    <row r="18" spans="1:28">
      <c r="A18" s="71" t="s">
        <v>5</v>
      </c>
      <c r="B18" s="10"/>
      <c r="C18" s="11"/>
      <c r="D18" s="10">
        <v>1</v>
      </c>
      <c r="E18" s="11"/>
      <c r="F18" s="10"/>
      <c r="G18" s="11"/>
      <c r="H18" s="10"/>
      <c r="I18" s="11"/>
      <c r="J18" s="10"/>
      <c r="K18" s="11"/>
      <c r="L18" s="10"/>
      <c r="M18" s="11"/>
      <c r="N18" s="10"/>
      <c r="O18" s="11"/>
      <c r="P18" s="10"/>
      <c r="Q18" s="11"/>
      <c r="R18" s="10"/>
      <c r="S18" s="11"/>
      <c r="T18" s="10"/>
      <c r="U18" s="11"/>
      <c r="V18" s="10"/>
      <c r="W18" s="11"/>
      <c r="X18" s="10"/>
      <c r="Y18" s="11"/>
      <c r="Z18" s="10"/>
      <c r="AA18" s="6"/>
      <c r="AB18" s="155">
        <f t="shared" si="0"/>
        <v>0.04</v>
      </c>
    </row>
    <row r="19" spans="1:28" s="162" customFormat="1">
      <c r="A19" s="72" t="s">
        <v>79</v>
      </c>
      <c r="B19" s="5"/>
      <c r="C19" s="161"/>
      <c r="D19" s="5"/>
      <c r="E19" s="161"/>
      <c r="F19" s="5"/>
      <c r="G19" s="161"/>
      <c r="H19" s="5"/>
      <c r="I19" s="161"/>
      <c r="J19" s="5"/>
      <c r="K19" s="161"/>
      <c r="L19" s="5"/>
      <c r="M19" s="161"/>
      <c r="N19" s="5"/>
      <c r="O19" s="161"/>
      <c r="P19" s="5"/>
      <c r="Q19" s="161"/>
      <c r="R19" s="5"/>
      <c r="S19" s="161"/>
      <c r="T19" s="5"/>
      <c r="U19" s="161"/>
      <c r="V19" s="5"/>
      <c r="W19" s="161"/>
      <c r="X19" s="5"/>
      <c r="Y19" s="161"/>
      <c r="Z19" s="5"/>
      <c r="AA19" s="52"/>
      <c r="AB19" s="162">
        <f t="shared" si="0"/>
        <v>0</v>
      </c>
    </row>
    <row r="20" spans="1:28" s="162" customFormat="1">
      <c r="A20" s="72" t="s">
        <v>358</v>
      </c>
      <c r="B20" s="5"/>
      <c r="C20" s="161"/>
      <c r="D20" s="5"/>
      <c r="E20" s="161"/>
      <c r="F20" s="5"/>
      <c r="G20" s="161"/>
      <c r="H20" s="5"/>
      <c r="I20" s="161"/>
      <c r="J20" s="5"/>
      <c r="K20" s="161"/>
      <c r="L20" s="5"/>
      <c r="M20" s="161"/>
      <c r="N20" s="5"/>
      <c r="O20" s="161"/>
      <c r="P20" s="5"/>
      <c r="Q20" s="161"/>
      <c r="R20" s="5"/>
      <c r="S20" s="161"/>
      <c r="T20" s="5"/>
      <c r="U20" s="161"/>
      <c r="V20" s="5"/>
      <c r="W20" s="161"/>
      <c r="X20" s="5"/>
      <c r="Y20" s="161"/>
      <c r="Z20" s="5"/>
      <c r="AA20" s="52"/>
      <c r="AB20" s="162">
        <f t="shared" si="0"/>
        <v>0</v>
      </c>
    </row>
    <row r="21" spans="1:28" s="162" customFormat="1">
      <c r="A21" s="72" t="s">
        <v>78</v>
      </c>
      <c r="B21" s="5"/>
      <c r="C21" s="161"/>
      <c r="D21" s="5"/>
      <c r="E21" s="161"/>
      <c r="F21" s="5"/>
      <c r="G21" s="161"/>
      <c r="H21" s="5"/>
      <c r="I21" s="161"/>
      <c r="J21" s="5"/>
      <c r="K21" s="161"/>
      <c r="L21" s="5"/>
      <c r="M21" s="161"/>
      <c r="N21" s="5"/>
      <c r="O21" s="161"/>
      <c r="P21" s="5"/>
      <c r="Q21" s="161"/>
      <c r="R21" s="5"/>
      <c r="S21" s="161"/>
      <c r="T21" s="5"/>
      <c r="U21" s="161"/>
      <c r="V21" s="5"/>
      <c r="W21" s="161"/>
      <c r="X21" s="5"/>
      <c r="Y21" s="161"/>
      <c r="Z21" s="5"/>
      <c r="AA21" s="52"/>
      <c r="AB21" s="162">
        <f t="shared" si="0"/>
        <v>0</v>
      </c>
    </row>
    <row r="22" spans="1:28" s="162" customFormat="1">
      <c r="A22" s="72" t="s">
        <v>359</v>
      </c>
      <c r="B22" s="5"/>
      <c r="C22" s="161"/>
      <c r="D22" s="5"/>
      <c r="E22" s="161"/>
      <c r="F22" s="5"/>
      <c r="G22" s="161"/>
      <c r="H22" s="5"/>
      <c r="I22" s="161"/>
      <c r="J22" s="5"/>
      <c r="K22" s="161"/>
      <c r="L22" s="5"/>
      <c r="M22" s="161"/>
      <c r="N22" s="5"/>
      <c r="O22" s="161"/>
      <c r="P22" s="5"/>
      <c r="Q22" s="161"/>
      <c r="R22" s="5"/>
      <c r="S22" s="161"/>
      <c r="T22" s="5"/>
      <c r="U22" s="161"/>
      <c r="V22" s="5"/>
      <c r="W22" s="161"/>
      <c r="X22" s="5"/>
      <c r="Y22" s="161"/>
      <c r="Z22" s="5"/>
      <c r="AA22" s="52"/>
      <c r="AB22" s="162">
        <f t="shared" si="0"/>
        <v>0</v>
      </c>
    </row>
    <row r="23" spans="1:28" s="162" customFormat="1">
      <c r="A23" s="72" t="s">
        <v>6</v>
      </c>
      <c r="B23" s="161">
        <v>1</v>
      </c>
      <c r="C23" s="5">
        <v>2</v>
      </c>
      <c r="D23" s="161">
        <v>3</v>
      </c>
      <c r="E23" s="5">
        <v>2</v>
      </c>
      <c r="F23" s="161">
        <v>10</v>
      </c>
      <c r="G23" s="5">
        <v>2</v>
      </c>
      <c r="H23" s="161">
        <v>5</v>
      </c>
      <c r="I23" s="5">
        <v>4</v>
      </c>
      <c r="J23" s="161">
        <v>1</v>
      </c>
      <c r="K23" s="5">
        <v>8</v>
      </c>
      <c r="L23" s="161">
        <v>8</v>
      </c>
      <c r="M23" s="164">
        <v>8</v>
      </c>
      <c r="N23" s="5">
        <v>18</v>
      </c>
      <c r="O23" s="161">
        <v>6</v>
      </c>
      <c r="P23" s="5">
        <v>12</v>
      </c>
      <c r="Q23" s="161">
        <v>12</v>
      </c>
      <c r="R23" s="5">
        <v>14</v>
      </c>
      <c r="S23" s="161">
        <v>1</v>
      </c>
      <c r="T23" s="5">
        <v>25</v>
      </c>
      <c r="U23" s="161">
        <v>12</v>
      </c>
      <c r="V23" s="5">
        <v>18</v>
      </c>
      <c r="W23" s="161">
        <v>28</v>
      </c>
      <c r="X23" s="5">
        <v>10</v>
      </c>
      <c r="Y23" s="161">
        <v>7</v>
      </c>
      <c r="Z23" s="5">
        <v>5</v>
      </c>
      <c r="AA23" s="52"/>
      <c r="AB23" s="162">
        <f t="shared" si="0"/>
        <v>8.8800000000000008</v>
      </c>
    </row>
    <row r="24" spans="1:28" s="162" customFormat="1">
      <c r="A24" s="72" t="s">
        <v>7</v>
      </c>
      <c r="B24" s="5">
        <v>2</v>
      </c>
      <c r="C24" s="161"/>
      <c r="D24" s="5"/>
      <c r="E24" s="161"/>
      <c r="F24" s="5"/>
      <c r="G24" s="161"/>
      <c r="H24" s="5"/>
      <c r="I24" s="161"/>
      <c r="J24" s="5"/>
      <c r="K24" s="161"/>
      <c r="L24" s="5"/>
      <c r="M24" s="161"/>
      <c r="N24" s="5"/>
      <c r="O24" s="161"/>
      <c r="P24" s="5"/>
      <c r="Q24" s="161"/>
      <c r="R24" s="5"/>
      <c r="S24" s="161"/>
      <c r="T24" s="5"/>
      <c r="U24" s="161"/>
      <c r="V24" s="5"/>
      <c r="W24" s="161"/>
      <c r="X24" s="5"/>
      <c r="Y24" s="161"/>
      <c r="Z24" s="5"/>
      <c r="AA24" s="52"/>
      <c r="AB24" s="162">
        <f t="shared" si="0"/>
        <v>0.08</v>
      </c>
    </row>
    <row r="25" spans="1:28" s="162" customFormat="1">
      <c r="A25" s="72" t="s">
        <v>85</v>
      </c>
      <c r="B25" s="5"/>
      <c r="C25" s="161"/>
      <c r="D25" s="5"/>
      <c r="E25" s="161"/>
      <c r="F25" s="5"/>
      <c r="G25" s="161"/>
      <c r="H25" s="5"/>
      <c r="I25" s="161"/>
      <c r="J25" s="5"/>
      <c r="K25" s="161"/>
      <c r="L25" s="5"/>
      <c r="M25" s="161"/>
      <c r="N25" s="5"/>
      <c r="O25" s="161"/>
      <c r="P25" s="5"/>
      <c r="Q25" s="161"/>
      <c r="R25" s="5"/>
      <c r="S25" s="161"/>
      <c r="T25" s="5"/>
      <c r="U25" s="161"/>
      <c r="V25" s="5"/>
      <c r="W25" s="161"/>
      <c r="X25" s="5"/>
      <c r="Y25" s="161"/>
      <c r="Z25" s="5"/>
      <c r="AA25" s="52"/>
      <c r="AB25" s="162">
        <f t="shared" si="0"/>
        <v>0</v>
      </c>
    </row>
    <row r="26" spans="1:28" s="162" customFormat="1">
      <c r="A26" s="72" t="s">
        <v>28</v>
      </c>
      <c r="B26" s="5"/>
      <c r="C26" s="161"/>
      <c r="D26" s="5"/>
      <c r="E26" s="161"/>
      <c r="F26" s="5"/>
      <c r="G26" s="161"/>
      <c r="H26" s="5"/>
      <c r="I26" s="161"/>
      <c r="J26" s="5"/>
      <c r="K26" s="161"/>
      <c r="L26" s="5"/>
      <c r="M26" s="161"/>
      <c r="N26" s="5"/>
      <c r="O26" s="161"/>
      <c r="P26" s="5"/>
      <c r="Q26" s="161"/>
      <c r="R26" s="5"/>
      <c r="S26" s="161"/>
      <c r="T26" s="5"/>
      <c r="U26" s="161"/>
      <c r="V26" s="5"/>
      <c r="W26" s="161"/>
      <c r="X26" s="5"/>
      <c r="Y26" s="161"/>
      <c r="Z26" s="5"/>
      <c r="AA26" s="52"/>
      <c r="AB26" s="162">
        <f t="shared" si="0"/>
        <v>0</v>
      </c>
    </row>
    <row r="27" spans="1:28">
      <c r="A27" s="71" t="s">
        <v>360</v>
      </c>
      <c r="B27" s="10"/>
      <c r="C27" s="11"/>
      <c r="D27" s="10"/>
      <c r="E27" s="11"/>
      <c r="F27" s="10"/>
      <c r="G27" s="11"/>
      <c r="H27" s="10"/>
      <c r="I27" s="11"/>
      <c r="J27" s="10"/>
      <c r="K27" s="11"/>
      <c r="L27" s="10"/>
      <c r="M27" s="11"/>
      <c r="N27" s="10"/>
      <c r="O27" s="11"/>
      <c r="P27" s="10"/>
      <c r="Q27" s="11"/>
      <c r="R27" s="10"/>
      <c r="S27" s="11"/>
      <c r="T27" s="10"/>
      <c r="U27" s="11"/>
      <c r="V27" s="10"/>
      <c r="W27" s="11"/>
      <c r="X27" s="10"/>
      <c r="Y27" s="11"/>
      <c r="Z27" s="10"/>
      <c r="AA27" s="6"/>
      <c r="AB27" s="155">
        <f t="shared" si="0"/>
        <v>0</v>
      </c>
    </row>
    <row r="28" spans="1:28">
      <c r="A28" s="71" t="s">
        <v>8</v>
      </c>
      <c r="B28" s="10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  <c r="P28" s="10"/>
      <c r="Q28" s="11"/>
      <c r="R28" s="10"/>
      <c r="S28" s="11"/>
      <c r="T28" s="10"/>
      <c r="U28" s="11"/>
      <c r="V28" s="10"/>
      <c r="W28" s="11"/>
      <c r="X28" s="10"/>
      <c r="Y28" s="11"/>
      <c r="Z28" s="10"/>
      <c r="AA28" s="6"/>
      <c r="AB28" s="155">
        <f t="shared" si="0"/>
        <v>0</v>
      </c>
    </row>
    <row r="29" spans="1:28">
      <c r="A29" s="71" t="s">
        <v>361</v>
      </c>
      <c r="B29" s="10"/>
      <c r="C29" s="11"/>
      <c r="D29" s="10"/>
      <c r="E29" s="11"/>
      <c r="F29" s="10"/>
      <c r="G29" s="11"/>
      <c r="H29" s="10"/>
      <c r="I29" s="11"/>
      <c r="J29" s="10"/>
      <c r="K29" s="11"/>
      <c r="L29" s="10"/>
      <c r="M29" s="11"/>
      <c r="N29" s="10"/>
      <c r="O29" s="11"/>
      <c r="P29" s="10"/>
      <c r="Q29" s="11"/>
      <c r="R29" s="10"/>
      <c r="S29" s="11"/>
      <c r="T29" s="10"/>
      <c r="U29" s="11"/>
      <c r="V29" s="10"/>
      <c r="W29" s="11"/>
      <c r="X29" s="10"/>
      <c r="Y29" s="11"/>
      <c r="Z29" s="10"/>
      <c r="AA29" s="6"/>
      <c r="AB29" s="155">
        <f t="shared" si="0"/>
        <v>0</v>
      </c>
    </row>
    <row r="30" spans="1:28" s="162" customFormat="1">
      <c r="A30" s="72" t="s">
        <v>23</v>
      </c>
      <c r="D30" s="162">
        <v>2</v>
      </c>
      <c r="E30" s="162">
        <v>3</v>
      </c>
      <c r="G30" s="161"/>
      <c r="H30" s="5"/>
      <c r="I30" s="161"/>
      <c r="J30" s="5"/>
      <c r="K30" s="161">
        <v>25</v>
      </c>
      <c r="L30" s="5">
        <v>50</v>
      </c>
      <c r="M30" s="161">
        <v>60</v>
      </c>
      <c r="N30" s="5">
        <v>50</v>
      </c>
      <c r="O30" s="161">
        <v>65</v>
      </c>
      <c r="P30" s="5">
        <v>60</v>
      </c>
      <c r="Q30" s="161">
        <v>50</v>
      </c>
      <c r="R30" s="5">
        <v>55</v>
      </c>
      <c r="S30" s="161">
        <v>80</v>
      </c>
      <c r="T30" s="5">
        <v>50</v>
      </c>
      <c r="U30" s="161">
        <v>65</v>
      </c>
      <c r="V30" s="5">
        <v>52</v>
      </c>
      <c r="W30" s="161">
        <v>45</v>
      </c>
      <c r="X30" s="5">
        <v>65</v>
      </c>
      <c r="Y30" s="161">
        <v>30</v>
      </c>
      <c r="Z30" s="5">
        <v>75</v>
      </c>
      <c r="AA30" s="52"/>
      <c r="AB30" s="162">
        <f t="shared" si="0"/>
        <v>35.28</v>
      </c>
    </row>
    <row r="31" spans="1:28">
      <c r="A31" s="71" t="s">
        <v>71</v>
      </c>
      <c r="B31" s="10"/>
      <c r="C31" s="11"/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O31" s="11"/>
      <c r="P31" s="10"/>
      <c r="Q31" s="11"/>
      <c r="R31" s="10"/>
      <c r="S31" s="11"/>
      <c r="T31" s="10"/>
      <c r="U31" s="11"/>
      <c r="V31" s="10"/>
      <c r="W31" s="11"/>
      <c r="X31" s="10"/>
      <c r="Y31" s="11"/>
      <c r="Z31" s="10"/>
      <c r="AA31" s="6"/>
      <c r="AB31" s="155">
        <f t="shared" si="0"/>
        <v>0</v>
      </c>
    </row>
    <row r="32" spans="1:28">
      <c r="A32" s="71" t="s">
        <v>83</v>
      </c>
      <c r="B32" s="10"/>
      <c r="C32" s="11"/>
      <c r="D32" s="10"/>
      <c r="E32" s="11"/>
      <c r="F32" s="10"/>
      <c r="G32" s="11"/>
      <c r="H32" s="10"/>
      <c r="I32" s="11"/>
      <c r="J32" s="10"/>
      <c r="K32" s="11"/>
      <c r="L32" s="10"/>
      <c r="M32" s="11"/>
      <c r="N32" s="10"/>
      <c r="O32" s="11"/>
      <c r="P32" s="10"/>
      <c r="Q32" s="11"/>
      <c r="R32" s="10"/>
      <c r="S32" s="11"/>
      <c r="T32" s="10"/>
      <c r="U32" s="11"/>
      <c r="V32" s="10"/>
      <c r="W32" s="11"/>
      <c r="X32" s="10"/>
      <c r="Y32" s="11"/>
      <c r="Z32" s="10"/>
      <c r="AA32" s="6"/>
      <c r="AB32" s="155">
        <f t="shared" si="0"/>
        <v>0</v>
      </c>
    </row>
    <row r="33" spans="1:28">
      <c r="A33" s="71" t="s">
        <v>362</v>
      </c>
      <c r="B33" s="10"/>
      <c r="C33" s="11"/>
      <c r="D33" s="10">
        <v>1</v>
      </c>
      <c r="E33" s="11"/>
      <c r="F33" s="10"/>
      <c r="G33" s="11"/>
      <c r="H33" s="10"/>
      <c r="I33" s="11"/>
      <c r="J33" s="10"/>
      <c r="K33" s="11"/>
      <c r="L33" s="10"/>
      <c r="M33" s="11"/>
      <c r="N33" s="10"/>
      <c r="O33" s="11"/>
      <c r="P33" s="10"/>
      <c r="Q33" s="11"/>
      <c r="R33" s="10"/>
      <c r="S33" s="11"/>
      <c r="T33" s="10"/>
      <c r="U33" s="11"/>
      <c r="V33" s="10"/>
      <c r="W33" s="11"/>
      <c r="X33" s="10"/>
      <c r="Y33" s="11"/>
      <c r="Z33" s="10"/>
      <c r="AA33" s="6"/>
      <c r="AB33" s="155">
        <f t="shared" si="0"/>
        <v>0.04</v>
      </c>
    </row>
    <row r="34" spans="1:28" s="162" customFormat="1">
      <c r="A34" s="72" t="s">
        <v>84</v>
      </c>
      <c r="B34" s="5"/>
      <c r="C34" s="161"/>
      <c r="D34" s="5"/>
      <c r="E34" s="161"/>
      <c r="F34" s="5"/>
      <c r="G34" s="161"/>
      <c r="H34" s="5"/>
      <c r="I34" s="161"/>
      <c r="J34" s="5"/>
      <c r="K34" s="161"/>
      <c r="L34" s="5"/>
      <c r="M34" s="161"/>
      <c r="N34" s="5"/>
      <c r="O34" s="161"/>
      <c r="P34" s="5"/>
      <c r="Q34" s="161"/>
      <c r="R34" s="5"/>
      <c r="S34" s="161"/>
      <c r="T34" s="5"/>
      <c r="U34" s="161"/>
      <c r="V34" s="5"/>
      <c r="W34" s="161"/>
      <c r="X34" s="5"/>
      <c r="Y34" s="161"/>
      <c r="Z34" s="5"/>
      <c r="AA34" s="52"/>
      <c r="AB34" s="162">
        <f t="shared" si="0"/>
        <v>0</v>
      </c>
    </row>
    <row r="35" spans="1:28" s="162" customFormat="1">
      <c r="A35" s="72" t="s">
        <v>33</v>
      </c>
      <c r="B35" s="5"/>
      <c r="C35" s="161"/>
      <c r="D35" s="5"/>
      <c r="E35" s="161"/>
      <c r="F35" s="5"/>
      <c r="G35" s="161"/>
      <c r="H35" s="5"/>
      <c r="I35" s="161"/>
      <c r="J35" s="5"/>
      <c r="K35" s="161"/>
      <c r="L35" s="5"/>
      <c r="M35" s="161"/>
      <c r="N35" s="5"/>
      <c r="O35" s="161"/>
      <c r="P35" s="5"/>
      <c r="Q35" s="161"/>
      <c r="R35" s="5"/>
      <c r="S35" s="161"/>
      <c r="T35" s="5"/>
      <c r="U35" s="161"/>
      <c r="V35" s="5"/>
      <c r="W35" s="161"/>
      <c r="X35" s="5"/>
      <c r="Y35" s="161"/>
      <c r="Z35" s="5"/>
      <c r="AA35" s="52"/>
      <c r="AB35" s="162">
        <f t="shared" si="0"/>
        <v>0</v>
      </c>
    </row>
    <row r="36" spans="1:28">
      <c r="A36" s="71" t="s">
        <v>93</v>
      </c>
      <c r="B36" s="10"/>
      <c r="C36" s="11"/>
      <c r="D36" s="10"/>
      <c r="E36" s="11"/>
      <c r="F36" s="10"/>
      <c r="G36" s="11"/>
      <c r="H36" s="10"/>
      <c r="I36" s="11"/>
      <c r="J36" s="10"/>
      <c r="K36" s="11"/>
      <c r="L36" s="10"/>
      <c r="M36" s="11"/>
      <c r="N36" s="10"/>
      <c r="O36" s="11"/>
      <c r="P36" s="10"/>
      <c r="Q36" s="11"/>
      <c r="R36" s="10"/>
      <c r="S36" s="11"/>
      <c r="T36" s="10"/>
      <c r="U36" s="11"/>
      <c r="V36" s="10"/>
      <c r="W36" s="11"/>
      <c r="X36" s="10"/>
      <c r="Y36" s="11"/>
      <c r="Z36" s="10"/>
      <c r="AA36" s="6"/>
      <c r="AB36" s="155">
        <f t="shared" si="0"/>
        <v>0</v>
      </c>
    </row>
    <row r="37" spans="1:28">
      <c r="A37" s="71" t="s">
        <v>9</v>
      </c>
      <c r="B37" s="10"/>
      <c r="C37" s="11"/>
      <c r="D37" s="10"/>
      <c r="E37" s="11"/>
      <c r="F37" s="10"/>
      <c r="G37" s="11"/>
      <c r="H37" s="10"/>
      <c r="I37" s="11"/>
      <c r="J37" s="10"/>
      <c r="K37" s="11"/>
      <c r="L37" s="10"/>
      <c r="M37" s="11"/>
      <c r="N37" s="10"/>
      <c r="O37" s="11"/>
      <c r="P37" s="10"/>
      <c r="Q37" s="11"/>
      <c r="R37" s="10"/>
      <c r="S37" s="11"/>
      <c r="T37" s="10"/>
      <c r="U37" s="11"/>
      <c r="V37" s="10"/>
      <c r="W37" s="11"/>
      <c r="X37" s="10"/>
      <c r="Y37" s="11"/>
      <c r="Z37" s="10"/>
      <c r="AA37" s="6"/>
      <c r="AB37" s="155">
        <f t="shared" si="0"/>
        <v>0</v>
      </c>
    </row>
    <row r="38" spans="1:28">
      <c r="A38" s="71" t="s">
        <v>31</v>
      </c>
      <c r="B38" s="10">
        <v>90</v>
      </c>
      <c r="C38" s="11">
        <v>50</v>
      </c>
      <c r="D38" s="10"/>
      <c r="E38" s="11"/>
      <c r="F38" s="10"/>
      <c r="G38" s="11"/>
      <c r="H38" s="10">
        <v>9</v>
      </c>
      <c r="I38" s="11">
        <v>2</v>
      </c>
      <c r="J38" s="10">
        <v>6</v>
      </c>
      <c r="K38" s="11">
        <v>3</v>
      </c>
      <c r="L38" s="10"/>
      <c r="M38" s="11"/>
      <c r="N38" s="10"/>
      <c r="O38" s="11"/>
      <c r="P38" s="10"/>
      <c r="Q38" s="11"/>
      <c r="R38" s="10">
        <v>14</v>
      </c>
      <c r="S38" s="11"/>
      <c r="T38" s="10"/>
      <c r="U38" s="11"/>
      <c r="V38" s="10"/>
      <c r="W38" s="11"/>
      <c r="X38" s="10"/>
      <c r="Y38" s="11"/>
      <c r="Z38" s="10"/>
      <c r="AA38" s="6"/>
      <c r="AB38" s="155">
        <f t="shared" si="0"/>
        <v>6.96</v>
      </c>
    </row>
    <row r="39" spans="1:28">
      <c r="A39" s="71" t="s">
        <v>363</v>
      </c>
      <c r="B39" s="10"/>
      <c r="C39" s="11"/>
      <c r="D39" s="10"/>
      <c r="E39" s="11"/>
      <c r="F39" s="10"/>
      <c r="G39" s="11"/>
      <c r="H39" s="10"/>
      <c r="I39" s="11"/>
      <c r="J39" s="10"/>
      <c r="K39" s="11"/>
      <c r="L39" s="10"/>
      <c r="M39" s="11"/>
      <c r="N39" s="10"/>
      <c r="O39" s="11"/>
      <c r="P39" s="10"/>
      <c r="Q39" s="11"/>
      <c r="R39" s="10"/>
      <c r="S39" s="11"/>
      <c r="T39" s="10"/>
      <c r="U39" s="11"/>
      <c r="V39" s="10"/>
      <c r="W39" s="11"/>
      <c r="X39" s="10"/>
      <c r="Y39" s="11"/>
      <c r="Z39" s="10"/>
      <c r="AA39" s="6"/>
      <c r="AB39" s="155">
        <f t="shared" si="0"/>
        <v>0</v>
      </c>
    </row>
    <row r="40" spans="1:28">
      <c r="A40" s="71" t="s">
        <v>52</v>
      </c>
      <c r="B40" s="10"/>
      <c r="C40" s="11"/>
      <c r="D40" s="10"/>
      <c r="E40" s="11"/>
      <c r="F40" s="10"/>
      <c r="G40" s="11"/>
      <c r="H40" s="10"/>
      <c r="I40" s="11"/>
      <c r="J40" s="10"/>
      <c r="K40" s="11"/>
      <c r="L40" s="10"/>
      <c r="M40" s="11"/>
      <c r="N40" s="10"/>
      <c r="O40" s="11"/>
      <c r="P40" s="10"/>
      <c r="Q40" s="11"/>
      <c r="R40" s="10"/>
      <c r="S40" s="11"/>
      <c r="T40" s="10"/>
      <c r="U40" s="11"/>
      <c r="V40" s="10"/>
      <c r="W40" s="11"/>
      <c r="X40" s="10"/>
      <c r="Y40" s="11"/>
      <c r="Z40" s="10"/>
      <c r="AA40" s="6"/>
      <c r="AB40" s="155">
        <f t="shared" si="0"/>
        <v>0</v>
      </c>
    </row>
    <row r="41" spans="1:28" s="162" customFormat="1">
      <c r="A41" s="72" t="s">
        <v>10</v>
      </c>
      <c r="B41" s="5"/>
      <c r="C41" s="161"/>
      <c r="D41" s="5"/>
      <c r="E41" s="161"/>
      <c r="F41" s="5"/>
      <c r="G41" s="161"/>
      <c r="H41" s="5"/>
      <c r="I41" s="161"/>
      <c r="J41" s="5"/>
      <c r="K41" s="161"/>
      <c r="L41" s="5"/>
      <c r="M41" s="161"/>
      <c r="N41" s="5"/>
      <c r="O41" s="161"/>
      <c r="P41" s="5"/>
      <c r="Q41" s="161"/>
      <c r="R41" s="5"/>
      <c r="S41" s="161"/>
      <c r="T41" s="5"/>
      <c r="U41" s="161"/>
      <c r="V41" s="5"/>
      <c r="W41" s="161"/>
      <c r="X41" s="5"/>
      <c r="Y41" s="161"/>
      <c r="Z41" s="5"/>
      <c r="AA41" s="52"/>
      <c r="AB41" s="162">
        <f t="shared" si="0"/>
        <v>0</v>
      </c>
    </row>
    <row r="42" spans="1:28">
      <c r="A42" s="71" t="s">
        <v>39</v>
      </c>
      <c r="B42" s="10"/>
      <c r="C42" s="11"/>
      <c r="D42" s="10"/>
      <c r="E42" s="11"/>
      <c r="F42" s="10"/>
      <c r="G42" s="11"/>
      <c r="H42" s="10"/>
      <c r="I42" s="11"/>
      <c r="J42" s="10"/>
      <c r="K42" s="11"/>
      <c r="L42" s="10"/>
      <c r="M42" s="11"/>
      <c r="N42" s="10"/>
      <c r="O42" s="11"/>
      <c r="P42" s="10"/>
      <c r="Q42" s="11"/>
      <c r="R42" s="10"/>
      <c r="S42" s="11"/>
      <c r="T42" s="10"/>
      <c r="U42" s="11"/>
      <c r="V42" s="10"/>
      <c r="W42" s="11"/>
      <c r="X42" s="10"/>
      <c r="Y42" s="11"/>
      <c r="Z42" s="10"/>
      <c r="AA42" s="6"/>
      <c r="AB42" s="155">
        <f t="shared" si="0"/>
        <v>0</v>
      </c>
    </row>
    <row r="43" spans="1:28">
      <c r="A43" s="71" t="s">
        <v>11</v>
      </c>
      <c r="B43" s="10"/>
      <c r="C43" s="11"/>
      <c r="D43" s="10"/>
      <c r="E43" s="11"/>
      <c r="F43" s="10"/>
      <c r="G43" s="11"/>
      <c r="H43" s="10"/>
      <c r="I43" s="11"/>
      <c r="J43" s="10"/>
      <c r="K43" s="11"/>
      <c r="L43" s="10"/>
      <c r="M43" s="11"/>
      <c r="N43" s="10"/>
      <c r="O43" s="11"/>
      <c r="P43" s="10"/>
      <c r="Q43" s="11"/>
      <c r="R43" s="10"/>
      <c r="S43" s="11"/>
      <c r="T43" s="10"/>
      <c r="U43" s="11"/>
      <c r="V43" s="10"/>
      <c r="W43" s="11"/>
      <c r="X43" s="10"/>
      <c r="Y43" s="11"/>
      <c r="Z43" s="10"/>
      <c r="AA43" s="6"/>
      <c r="AB43" s="155">
        <f t="shared" si="0"/>
        <v>0</v>
      </c>
    </row>
    <row r="44" spans="1:28" s="162" customFormat="1">
      <c r="A44" s="72" t="s">
        <v>94</v>
      </c>
      <c r="B44" s="5"/>
      <c r="C44" s="161"/>
      <c r="D44" s="5"/>
      <c r="E44" s="161"/>
      <c r="F44" s="5"/>
      <c r="G44" s="161"/>
      <c r="H44" s="5"/>
      <c r="I44" s="161"/>
      <c r="J44" s="5"/>
      <c r="K44" s="161"/>
      <c r="L44" s="5"/>
      <c r="M44" s="161"/>
      <c r="N44" s="5"/>
      <c r="O44" s="161"/>
      <c r="P44" s="5"/>
      <c r="Q44" s="161"/>
      <c r="R44" s="5"/>
      <c r="S44" s="161"/>
      <c r="T44" s="5"/>
      <c r="U44" s="161"/>
      <c r="V44" s="5"/>
      <c r="W44" s="161"/>
      <c r="X44" s="5"/>
      <c r="Y44" s="161"/>
      <c r="Z44" s="5"/>
      <c r="AA44" s="52"/>
      <c r="AB44" s="162">
        <f t="shared" si="0"/>
        <v>0</v>
      </c>
    </row>
    <row r="45" spans="1:28" s="162" customFormat="1">
      <c r="A45" s="72" t="s">
        <v>95</v>
      </c>
      <c r="B45" s="5"/>
      <c r="C45" s="161"/>
      <c r="D45" s="5"/>
      <c r="E45" s="161"/>
      <c r="F45" s="5"/>
      <c r="G45" s="161"/>
      <c r="H45" s="5"/>
      <c r="I45" s="161"/>
      <c r="J45" s="5"/>
      <c r="K45" s="161"/>
      <c r="L45" s="5"/>
      <c r="M45" s="161"/>
      <c r="N45" s="5"/>
      <c r="O45" s="161"/>
      <c r="P45" s="5"/>
      <c r="Q45" s="161"/>
      <c r="R45" s="5"/>
      <c r="S45" s="161"/>
      <c r="T45" s="5"/>
      <c r="U45" s="161"/>
      <c r="V45" s="5"/>
      <c r="W45" s="161"/>
      <c r="X45" s="5"/>
      <c r="Y45" s="161"/>
      <c r="Z45" s="5"/>
      <c r="AA45" s="52"/>
      <c r="AB45" s="162">
        <f t="shared" si="0"/>
        <v>0</v>
      </c>
    </row>
    <row r="46" spans="1:28">
      <c r="A46" s="71" t="s">
        <v>12</v>
      </c>
      <c r="B46" s="10"/>
      <c r="C46" s="11"/>
      <c r="D46" s="10"/>
      <c r="E46" s="11"/>
      <c r="F46" s="10"/>
      <c r="G46" s="11"/>
      <c r="H46" s="10"/>
      <c r="I46" s="11"/>
      <c r="J46" s="10"/>
      <c r="K46" s="11"/>
      <c r="L46" s="10"/>
      <c r="M46" s="11"/>
      <c r="N46" s="10"/>
      <c r="O46" s="11"/>
      <c r="P46" s="10"/>
      <c r="Q46" s="11"/>
      <c r="R46" s="10"/>
      <c r="S46" s="11"/>
      <c r="T46" s="10"/>
      <c r="U46" s="11"/>
      <c r="V46" s="10"/>
      <c r="W46" s="11"/>
      <c r="X46" s="10"/>
      <c r="Y46" s="11"/>
      <c r="Z46" s="10"/>
      <c r="AA46" s="6"/>
      <c r="AB46" s="155">
        <f t="shared" si="0"/>
        <v>0</v>
      </c>
    </row>
    <row r="47" spans="1:28">
      <c r="A47" s="71" t="s">
        <v>40</v>
      </c>
      <c r="B47" s="10"/>
      <c r="C47" s="11"/>
      <c r="D47" s="10"/>
      <c r="E47" s="11"/>
      <c r="F47" s="10"/>
      <c r="G47" s="11"/>
      <c r="H47" s="10"/>
      <c r="I47" s="11"/>
      <c r="J47" s="10"/>
      <c r="K47" s="11"/>
      <c r="L47" s="10"/>
      <c r="M47" s="11"/>
      <c r="N47" s="10"/>
      <c r="O47" s="11"/>
      <c r="P47" s="10"/>
      <c r="Q47" s="11"/>
      <c r="R47" s="10"/>
      <c r="S47" s="11"/>
      <c r="T47" s="10"/>
      <c r="U47" s="11"/>
      <c r="V47" s="10"/>
      <c r="W47" s="11"/>
      <c r="X47" s="10"/>
      <c r="Y47" s="11"/>
      <c r="Z47" s="10"/>
      <c r="AA47" s="6"/>
      <c r="AB47" s="155">
        <f t="shared" si="0"/>
        <v>0</v>
      </c>
    </row>
    <row r="48" spans="1:28" s="162" customFormat="1">
      <c r="A48" s="72" t="s">
        <v>41</v>
      </c>
      <c r="B48" s="5"/>
      <c r="C48" s="161"/>
      <c r="D48" s="5"/>
      <c r="E48" s="161"/>
      <c r="F48" s="5"/>
      <c r="G48" s="161"/>
      <c r="H48" s="5"/>
      <c r="I48" s="161"/>
      <c r="J48" s="5"/>
      <c r="K48" s="161"/>
      <c r="L48" s="5"/>
      <c r="M48" s="161"/>
      <c r="N48" s="5"/>
      <c r="O48" s="161"/>
      <c r="P48" s="5"/>
      <c r="Q48" s="161"/>
      <c r="R48" s="5"/>
      <c r="S48" s="161"/>
      <c r="T48" s="5"/>
      <c r="U48" s="161"/>
      <c r="V48" s="5"/>
      <c r="W48" s="161"/>
      <c r="X48" s="5"/>
      <c r="Y48" s="161"/>
      <c r="Z48" s="5"/>
      <c r="AA48" s="52"/>
      <c r="AB48" s="162">
        <f t="shared" si="0"/>
        <v>0</v>
      </c>
    </row>
    <row r="49" spans="1:28">
      <c r="A49" s="71" t="s">
        <v>44</v>
      </c>
      <c r="B49" s="10"/>
      <c r="C49" s="11"/>
      <c r="D49" s="10"/>
      <c r="E49" s="11"/>
      <c r="F49" s="10"/>
      <c r="G49" s="11"/>
      <c r="H49" s="10"/>
      <c r="I49" s="11"/>
      <c r="J49" s="10"/>
      <c r="K49" s="11"/>
      <c r="L49" s="10"/>
      <c r="M49" s="11"/>
      <c r="N49" s="10"/>
      <c r="O49" s="11"/>
      <c r="P49" s="10"/>
      <c r="Q49" s="11"/>
      <c r="R49" s="10"/>
      <c r="S49" s="11"/>
      <c r="T49" s="10"/>
      <c r="U49" s="11"/>
      <c r="V49" s="10"/>
      <c r="W49" s="11"/>
      <c r="X49" s="10"/>
      <c r="Y49" s="11"/>
      <c r="Z49" s="10"/>
      <c r="AA49" s="6"/>
      <c r="AB49" s="155">
        <f t="shared" si="0"/>
        <v>0</v>
      </c>
    </row>
    <row r="50" spans="1:28">
      <c r="A50" s="71" t="s">
        <v>62</v>
      </c>
      <c r="B50" s="10"/>
      <c r="C50" s="11"/>
      <c r="D50" s="10"/>
      <c r="E50" s="11"/>
      <c r="F50" s="10"/>
      <c r="G50" s="11"/>
      <c r="H50" s="10"/>
      <c r="I50" s="11"/>
      <c r="J50" s="10"/>
      <c r="K50" s="11"/>
      <c r="L50" s="10"/>
      <c r="M50" s="11"/>
      <c r="N50" s="10"/>
      <c r="O50" s="11"/>
      <c r="P50" s="10"/>
      <c r="Q50" s="11"/>
      <c r="R50" s="10"/>
      <c r="S50" s="11"/>
      <c r="T50" s="10"/>
      <c r="U50" s="11"/>
      <c r="V50" s="10"/>
      <c r="W50" s="11"/>
      <c r="X50" s="10"/>
      <c r="Y50" s="11"/>
      <c r="Z50" s="10"/>
      <c r="AA50" s="6"/>
      <c r="AB50" s="155">
        <f t="shared" si="0"/>
        <v>0</v>
      </c>
    </row>
    <row r="51" spans="1:28">
      <c r="A51" s="71" t="s">
        <v>179</v>
      </c>
      <c r="B51" s="10">
        <v>9</v>
      </c>
      <c r="C51" s="11"/>
      <c r="D51" s="10">
        <v>15</v>
      </c>
      <c r="E51" s="11"/>
      <c r="F51" s="10">
        <v>10</v>
      </c>
      <c r="G51" s="11">
        <v>1</v>
      </c>
      <c r="H51" s="10">
        <v>1</v>
      </c>
      <c r="I51" s="11"/>
      <c r="J51" s="10"/>
      <c r="K51" s="11"/>
      <c r="L51" s="10"/>
      <c r="M51" s="11"/>
      <c r="N51" s="10"/>
      <c r="O51" s="11"/>
      <c r="P51" s="10"/>
      <c r="Q51" s="11"/>
      <c r="R51" s="10"/>
      <c r="S51" s="11"/>
      <c r="T51" s="10"/>
      <c r="U51" s="11"/>
      <c r="V51" s="10"/>
      <c r="W51" s="11"/>
      <c r="X51" s="10"/>
      <c r="Y51" s="11"/>
      <c r="Z51" s="10"/>
      <c r="AA51" s="6"/>
      <c r="AB51" s="155">
        <f t="shared" si="0"/>
        <v>1.44</v>
      </c>
    </row>
    <row r="52" spans="1:28" s="162" customFormat="1">
      <c r="A52" s="72" t="s">
        <v>34</v>
      </c>
      <c r="B52" s="5"/>
      <c r="C52" s="161"/>
      <c r="D52" s="5"/>
      <c r="E52" s="161"/>
      <c r="F52" s="5"/>
      <c r="G52" s="161"/>
      <c r="H52" s="5"/>
      <c r="I52" s="161"/>
      <c r="J52" s="5"/>
      <c r="K52" s="161"/>
      <c r="L52" s="5"/>
      <c r="M52" s="161"/>
      <c r="N52" s="5"/>
      <c r="O52" s="161"/>
      <c r="P52" s="5"/>
      <c r="Q52" s="161"/>
      <c r="R52" s="5"/>
      <c r="S52" s="161"/>
      <c r="T52" s="5"/>
      <c r="U52" s="161"/>
      <c r="V52" s="5"/>
      <c r="W52" s="161"/>
      <c r="X52" s="5"/>
      <c r="Y52" s="161"/>
      <c r="Z52" s="5"/>
      <c r="AA52" s="52"/>
      <c r="AB52" s="162">
        <f t="shared" si="0"/>
        <v>0</v>
      </c>
    </row>
    <row r="53" spans="1:28" s="162" customFormat="1">
      <c r="A53" s="72" t="s">
        <v>35</v>
      </c>
      <c r="B53" s="5"/>
      <c r="C53" s="161"/>
      <c r="D53" s="5"/>
      <c r="E53" s="161"/>
      <c r="F53" s="5"/>
      <c r="G53" s="161"/>
      <c r="H53" s="5"/>
      <c r="I53" s="161"/>
      <c r="J53" s="5"/>
      <c r="K53" s="161"/>
      <c r="L53" s="5"/>
      <c r="M53" s="161"/>
      <c r="N53" s="5"/>
      <c r="O53" s="161"/>
      <c r="P53" s="5"/>
      <c r="Q53" s="161"/>
      <c r="R53" s="5"/>
      <c r="S53" s="161"/>
      <c r="T53" s="5"/>
      <c r="U53" s="161"/>
      <c r="V53" s="5"/>
      <c r="W53" s="161"/>
      <c r="X53" s="5"/>
      <c r="Y53" s="161"/>
      <c r="Z53" s="5"/>
      <c r="AA53" s="52"/>
      <c r="AB53" s="162">
        <f t="shared" si="0"/>
        <v>0</v>
      </c>
    </row>
    <row r="54" spans="1:28">
      <c r="A54" s="71" t="s">
        <v>37</v>
      </c>
      <c r="B54" s="10"/>
      <c r="C54" s="11"/>
      <c r="D54" s="10"/>
      <c r="E54" s="11"/>
      <c r="F54" s="10"/>
      <c r="G54" s="11"/>
      <c r="H54" s="10"/>
      <c r="I54" s="11"/>
      <c r="J54" s="10"/>
      <c r="K54" s="11"/>
      <c r="L54" s="10"/>
      <c r="M54" s="11"/>
      <c r="N54" s="10"/>
      <c r="O54" s="11"/>
      <c r="P54" s="10"/>
      <c r="Q54" s="11"/>
      <c r="R54" s="10"/>
      <c r="S54" s="11"/>
      <c r="T54" s="10"/>
      <c r="U54" s="11"/>
      <c r="V54" s="10"/>
      <c r="W54" s="11"/>
      <c r="X54" s="10"/>
      <c r="Y54" s="11"/>
      <c r="Z54" s="10"/>
      <c r="AA54" s="6"/>
      <c r="AB54" s="155">
        <f t="shared" si="0"/>
        <v>0</v>
      </c>
    </row>
    <row r="55" spans="1:28">
      <c r="A55" s="71" t="s">
        <v>24</v>
      </c>
      <c r="B55" s="10"/>
      <c r="C55" s="11"/>
      <c r="D55" s="10"/>
      <c r="E55" s="11"/>
      <c r="F55" s="10"/>
      <c r="G55" s="11"/>
      <c r="H55" s="10"/>
      <c r="I55" s="11"/>
      <c r="J55" s="10"/>
      <c r="K55" s="11"/>
      <c r="L55" s="10"/>
      <c r="M55" s="11"/>
      <c r="N55" s="10"/>
      <c r="O55" s="11"/>
      <c r="P55" s="10"/>
      <c r="Q55" s="11"/>
      <c r="R55" s="10"/>
      <c r="S55" s="11"/>
      <c r="T55" s="10"/>
      <c r="U55" s="11"/>
      <c r="V55" s="10"/>
      <c r="W55" s="11"/>
      <c r="X55" s="10"/>
      <c r="Y55" s="11"/>
      <c r="Z55" s="10"/>
      <c r="AA55" s="6"/>
      <c r="AB55" s="155">
        <f t="shared" si="0"/>
        <v>0</v>
      </c>
    </row>
    <row r="56" spans="1:28">
      <c r="A56" s="71" t="s">
        <v>364</v>
      </c>
      <c r="B56" s="10"/>
      <c r="C56" s="11"/>
      <c r="D56" s="10"/>
      <c r="E56" s="11"/>
      <c r="F56" s="10"/>
      <c r="G56" s="11"/>
      <c r="H56" s="10"/>
      <c r="I56" s="11"/>
      <c r="J56" s="10"/>
      <c r="K56" s="11"/>
      <c r="L56" s="10"/>
      <c r="M56" s="11"/>
      <c r="N56" s="10"/>
      <c r="O56" s="11"/>
      <c r="P56" s="10"/>
      <c r="Q56" s="11"/>
      <c r="R56" s="10"/>
      <c r="S56" s="11"/>
      <c r="T56" s="10"/>
      <c r="U56" s="11"/>
      <c r="V56" s="10"/>
      <c r="W56" s="11"/>
      <c r="X56" s="10"/>
      <c r="Y56" s="11"/>
      <c r="Z56" s="10"/>
      <c r="AA56" s="6"/>
      <c r="AB56" s="155">
        <f t="shared" si="0"/>
        <v>0</v>
      </c>
    </row>
    <row r="57" spans="1:28" s="162" customFormat="1">
      <c r="A57" s="72" t="s">
        <v>30</v>
      </c>
      <c r="B57" s="5"/>
      <c r="C57" s="161"/>
      <c r="D57" s="5"/>
      <c r="E57" s="161"/>
      <c r="F57" s="5"/>
      <c r="G57" s="161"/>
      <c r="H57" s="5"/>
      <c r="I57" s="161"/>
      <c r="J57" s="5"/>
      <c r="K57" s="161"/>
      <c r="L57" s="5"/>
      <c r="M57" s="161"/>
      <c r="N57" s="5"/>
      <c r="O57" s="161"/>
      <c r="P57" s="5"/>
      <c r="Q57" s="161"/>
      <c r="R57" s="5"/>
      <c r="S57" s="161"/>
      <c r="T57" s="5"/>
      <c r="U57" s="161"/>
      <c r="V57" s="5"/>
      <c r="W57" s="161"/>
      <c r="X57" s="5"/>
      <c r="Y57" s="161"/>
      <c r="Z57" s="5"/>
      <c r="AA57" s="52"/>
      <c r="AB57" s="162">
        <f t="shared" si="0"/>
        <v>0</v>
      </c>
    </row>
    <row r="58" spans="1:28">
      <c r="A58" s="71" t="s">
        <v>43</v>
      </c>
      <c r="B58" s="10"/>
      <c r="C58" s="11"/>
      <c r="D58" s="10"/>
      <c r="E58" s="11"/>
      <c r="F58" s="10"/>
      <c r="G58" s="11"/>
      <c r="H58" s="10"/>
      <c r="I58" s="11"/>
      <c r="J58" s="10"/>
      <c r="K58" s="11"/>
      <c r="L58" s="10"/>
      <c r="M58" s="11"/>
      <c r="N58" s="10"/>
      <c r="O58" s="11"/>
      <c r="P58" s="10"/>
      <c r="Q58" s="11"/>
      <c r="R58" s="10"/>
      <c r="S58" s="11"/>
      <c r="T58" s="10"/>
      <c r="U58" s="11"/>
      <c r="V58" s="10"/>
      <c r="W58" s="11"/>
      <c r="X58" s="10"/>
      <c r="Y58" s="11"/>
      <c r="Z58" s="10"/>
      <c r="AA58" s="6"/>
      <c r="AB58" s="155">
        <f t="shared" si="0"/>
        <v>0</v>
      </c>
    </row>
    <row r="59" spans="1:28">
      <c r="A59" s="71" t="s">
        <v>365</v>
      </c>
      <c r="B59" s="10"/>
      <c r="C59" s="11"/>
      <c r="D59" s="10"/>
      <c r="E59" s="11"/>
      <c r="F59" s="10"/>
      <c r="G59" s="11"/>
      <c r="H59" s="10"/>
      <c r="I59" s="11"/>
      <c r="J59" s="10"/>
      <c r="K59" s="11"/>
      <c r="L59" s="10"/>
      <c r="M59" s="11"/>
      <c r="N59" s="10"/>
      <c r="O59" s="11"/>
      <c r="P59" s="10"/>
      <c r="Q59" s="11"/>
      <c r="R59" s="10"/>
      <c r="S59" s="11"/>
      <c r="T59" s="10"/>
      <c r="U59" s="11"/>
      <c r="V59" s="10"/>
      <c r="W59" s="11"/>
      <c r="X59" s="10"/>
      <c r="Y59" s="11"/>
      <c r="Z59" s="10"/>
      <c r="AA59" s="6"/>
      <c r="AB59" s="155">
        <f t="shared" si="0"/>
        <v>0</v>
      </c>
    </row>
    <row r="60" spans="1:28" s="162" customFormat="1">
      <c r="A60" s="72" t="s">
        <v>72</v>
      </c>
      <c r="B60" s="5"/>
      <c r="C60" s="161"/>
      <c r="D60" s="5"/>
      <c r="E60" s="161"/>
      <c r="F60" s="5"/>
      <c r="G60" s="161"/>
      <c r="H60" s="5"/>
      <c r="I60" s="161"/>
      <c r="J60" s="5"/>
      <c r="K60" s="161"/>
      <c r="L60" s="5"/>
      <c r="M60" s="161"/>
      <c r="N60" s="5"/>
      <c r="O60" s="161"/>
      <c r="P60" s="5"/>
      <c r="Q60" s="161"/>
      <c r="R60" s="5"/>
      <c r="S60" s="161"/>
      <c r="T60" s="5"/>
      <c r="U60" s="161"/>
      <c r="V60" s="5"/>
      <c r="W60" s="161"/>
      <c r="X60" s="5"/>
      <c r="Y60" s="161"/>
      <c r="Z60" s="5"/>
      <c r="AA60" s="52"/>
      <c r="AB60" s="162">
        <f t="shared" si="0"/>
        <v>0</v>
      </c>
    </row>
    <row r="61" spans="1:28">
      <c r="A61" s="71" t="s">
        <v>68</v>
      </c>
      <c r="B61" s="10"/>
      <c r="C61" s="11"/>
      <c r="D61" s="10"/>
      <c r="E61" s="11"/>
      <c r="F61" s="10"/>
      <c r="G61" s="11"/>
      <c r="H61" s="10"/>
      <c r="I61" s="11"/>
      <c r="J61" s="10"/>
      <c r="K61" s="11"/>
      <c r="L61" s="10"/>
      <c r="M61" s="11"/>
      <c r="N61" s="10"/>
      <c r="O61" s="11"/>
      <c r="P61" s="10"/>
      <c r="Q61" s="11"/>
      <c r="R61" s="10"/>
      <c r="S61" s="11"/>
      <c r="T61" s="10"/>
      <c r="U61" s="11"/>
      <c r="V61" s="10"/>
      <c r="W61" s="11"/>
      <c r="X61" s="10"/>
      <c r="Y61" s="11"/>
      <c r="Z61" s="10"/>
      <c r="AA61" s="6"/>
      <c r="AB61" s="155">
        <f t="shared" si="0"/>
        <v>0</v>
      </c>
    </row>
    <row r="62" spans="1:28">
      <c r="A62" s="71" t="s">
        <v>82</v>
      </c>
      <c r="B62" s="10"/>
      <c r="C62" s="11"/>
      <c r="D62" s="10"/>
      <c r="E62" s="11"/>
      <c r="F62" s="10"/>
      <c r="G62" s="11"/>
      <c r="H62" s="10"/>
      <c r="I62" s="11"/>
      <c r="J62" s="10"/>
      <c r="K62" s="11"/>
      <c r="L62" s="10"/>
      <c r="M62" s="11"/>
      <c r="N62" s="10"/>
      <c r="O62" s="11"/>
      <c r="P62" s="10"/>
      <c r="Q62" s="11"/>
      <c r="R62" s="10"/>
      <c r="S62" s="11"/>
      <c r="T62" s="10"/>
      <c r="U62" s="11"/>
      <c r="V62" s="10">
        <v>1</v>
      </c>
      <c r="W62" s="11"/>
      <c r="X62" s="10"/>
      <c r="Y62" s="11"/>
      <c r="Z62" s="10"/>
      <c r="AA62" s="6"/>
      <c r="AB62" s="155">
        <f t="shared" si="0"/>
        <v>0.04</v>
      </c>
    </row>
    <row r="63" spans="1:28">
      <c r="A63" s="71" t="s">
        <v>275</v>
      </c>
      <c r="B63" s="10"/>
      <c r="C63" s="11"/>
      <c r="D63" s="10">
        <v>40</v>
      </c>
      <c r="E63" s="11"/>
      <c r="F63" s="10"/>
      <c r="G63" s="11"/>
      <c r="H63" s="10"/>
      <c r="I63" s="11"/>
      <c r="J63" s="10"/>
      <c r="K63" s="11"/>
      <c r="L63" s="10"/>
      <c r="M63" s="11"/>
      <c r="N63" s="10"/>
      <c r="O63" s="11"/>
      <c r="P63" s="10"/>
      <c r="Q63" s="11"/>
      <c r="R63" s="10"/>
      <c r="S63" s="11"/>
      <c r="T63" s="10"/>
      <c r="U63" s="11"/>
      <c r="V63" s="10"/>
      <c r="W63" s="11"/>
      <c r="X63" s="10"/>
      <c r="Y63" s="11"/>
      <c r="Z63" s="10"/>
      <c r="AA63" s="6"/>
      <c r="AB63" s="155">
        <f t="shared" si="0"/>
        <v>1.6</v>
      </c>
    </row>
    <row r="64" spans="1:28">
      <c r="A64" s="71" t="s">
        <v>265</v>
      </c>
      <c r="B64" s="10"/>
      <c r="C64" s="11"/>
      <c r="D64" s="10"/>
      <c r="E64" s="11"/>
      <c r="F64" s="10"/>
      <c r="G64" s="11"/>
      <c r="H64" s="10"/>
      <c r="I64" s="11"/>
      <c r="J64" s="10"/>
      <c r="K64" s="11"/>
      <c r="L64" s="10"/>
      <c r="M64" s="11"/>
      <c r="N64" s="10"/>
      <c r="O64" s="11"/>
      <c r="P64" s="10"/>
      <c r="Q64" s="11"/>
      <c r="R64" s="10"/>
      <c r="S64" s="11"/>
      <c r="T64" s="10"/>
      <c r="U64" s="11"/>
      <c r="V64" s="10"/>
      <c r="W64" s="11"/>
      <c r="X64" s="10"/>
      <c r="Y64" s="11"/>
      <c r="Z64" s="10"/>
      <c r="AA64" s="6"/>
      <c r="AB64" s="155">
        <f t="shared" si="0"/>
        <v>0</v>
      </c>
    </row>
    <row r="65" spans="1:28" s="162" customFormat="1">
      <c r="A65" s="72" t="s">
        <v>297</v>
      </c>
      <c r="B65" s="5">
        <v>1</v>
      </c>
      <c r="C65" s="161"/>
      <c r="D65" s="5"/>
      <c r="E65" s="161"/>
      <c r="F65" s="5"/>
      <c r="G65" s="161"/>
      <c r="H65" s="5"/>
      <c r="I65" s="161"/>
      <c r="J65" s="5"/>
      <c r="K65" s="161"/>
      <c r="L65" s="5"/>
      <c r="M65" s="161"/>
      <c r="N65" s="5"/>
      <c r="O65" s="161"/>
      <c r="P65" s="5"/>
      <c r="Q65" s="161"/>
      <c r="R65" s="5"/>
      <c r="S65" s="161"/>
      <c r="T65" s="5"/>
      <c r="U65" s="161"/>
      <c r="V65" s="5"/>
      <c r="W65" s="161"/>
      <c r="X65" s="5"/>
      <c r="Y65" s="161"/>
      <c r="Z65" s="5"/>
      <c r="AA65" s="52"/>
      <c r="AB65" s="162">
        <f t="shared" si="0"/>
        <v>0.04</v>
      </c>
    </row>
    <row r="66" spans="1:28">
      <c r="A66" s="71" t="s">
        <v>38</v>
      </c>
      <c r="B66" s="10"/>
      <c r="C66" s="11"/>
      <c r="D66" s="10"/>
      <c r="E66" s="11"/>
      <c r="F66" s="10"/>
      <c r="G66" s="11"/>
      <c r="H66" s="10"/>
      <c r="I66" s="11">
        <v>1</v>
      </c>
      <c r="J66" s="10"/>
      <c r="K66" s="11"/>
      <c r="L66" s="10"/>
      <c r="M66" s="11"/>
      <c r="N66" s="10"/>
      <c r="O66" s="11"/>
      <c r="P66" s="10"/>
      <c r="Q66" s="11"/>
      <c r="R66" s="10"/>
      <c r="S66" s="11"/>
      <c r="T66" s="10"/>
      <c r="U66" s="11"/>
      <c r="V66" s="10">
        <v>1</v>
      </c>
      <c r="W66" s="11"/>
      <c r="X66" s="10"/>
      <c r="Y66" s="11">
        <v>1</v>
      </c>
      <c r="Z66" s="10"/>
      <c r="AA66" s="6"/>
      <c r="AB66" s="155">
        <f t="shared" si="0"/>
        <v>0.12</v>
      </c>
    </row>
    <row r="67" spans="1:28">
      <c r="A67" s="71" t="s">
        <v>60</v>
      </c>
      <c r="B67" s="10"/>
      <c r="C67" s="11"/>
      <c r="D67" s="10"/>
      <c r="E67" s="11"/>
      <c r="F67" s="10"/>
      <c r="G67" s="11"/>
      <c r="H67" s="10"/>
      <c r="I67" s="11"/>
      <c r="J67" s="10"/>
      <c r="K67" s="11"/>
      <c r="L67" s="10"/>
      <c r="M67" s="11"/>
      <c r="N67" s="10"/>
      <c r="O67" s="11"/>
      <c r="P67" s="10"/>
      <c r="Q67" s="11"/>
      <c r="R67" s="10"/>
      <c r="S67" s="11"/>
      <c r="T67" s="10"/>
      <c r="U67" s="11"/>
      <c r="V67" s="10"/>
      <c r="W67" s="11"/>
      <c r="X67" s="10"/>
      <c r="Y67" s="11"/>
      <c r="Z67" s="10"/>
      <c r="AA67" s="6"/>
      <c r="AB67" s="155">
        <f t="shared" si="0"/>
        <v>0</v>
      </c>
    </row>
    <row r="68" spans="1:28">
      <c r="A68" s="71" t="s">
        <v>73</v>
      </c>
      <c r="B68" s="10"/>
      <c r="C68" s="11"/>
      <c r="D68" s="10"/>
      <c r="E68" s="11"/>
      <c r="F68" s="10"/>
      <c r="G68" s="11"/>
      <c r="H68" s="10"/>
      <c r="I68" s="11"/>
      <c r="J68" s="10"/>
      <c r="K68" s="11"/>
      <c r="L68" s="10"/>
      <c r="M68" s="11"/>
      <c r="N68" s="10"/>
      <c r="O68" s="11"/>
      <c r="P68" s="10"/>
      <c r="Q68" s="11"/>
      <c r="R68" s="10"/>
      <c r="S68" s="11"/>
      <c r="T68" s="10"/>
      <c r="U68" s="11"/>
      <c r="V68" s="10"/>
      <c r="W68" s="11"/>
      <c r="X68" s="10"/>
      <c r="Y68" s="11"/>
      <c r="Z68" s="10"/>
      <c r="AA68" s="6"/>
      <c r="AB68" s="155">
        <f t="shared" si="0"/>
        <v>0</v>
      </c>
    </row>
    <row r="69" spans="1:28">
      <c r="A69" s="71" t="s">
        <v>64</v>
      </c>
      <c r="B69" s="10"/>
      <c r="C69" s="11"/>
      <c r="D69" s="10"/>
      <c r="E69" s="11"/>
      <c r="F69" s="10"/>
      <c r="G69" s="11"/>
      <c r="H69" s="10"/>
      <c r="I69" s="11"/>
      <c r="J69" s="10"/>
      <c r="K69" s="11"/>
      <c r="L69" s="10"/>
      <c r="M69" s="11"/>
      <c r="N69" s="10"/>
      <c r="O69" s="11"/>
      <c r="P69" s="10"/>
      <c r="Q69" s="11"/>
      <c r="R69" s="10"/>
      <c r="S69" s="11"/>
      <c r="T69" s="10"/>
      <c r="U69" s="11"/>
      <c r="V69" s="10"/>
      <c r="W69" s="11"/>
      <c r="X69" s="10"/>
      <c r="Y69" s="11"/>
      <c r="Z69" s="10"/>
      <c r="AA69" s="6"/>
      <c r="AB69" s="155">
        <f t="shared" si="0"/>
        <v>0</v>
      </c>
    </row>
    <row r="70" spans="1:28">
      <c r="A70" s="71" t="s">
        <v>61</v>
      </c>
      <c r="B70" s="10"/>
      <c r="C70" s="11"/>
      <c r="D70" s="10"/>
      <c r="E70" s="11"/>
      <c r="F70" s="10"/>
      <c r="G70" s="11"/>
      <c r="H70" s="10"/>
      <c r="I70" s="11"/>
      <c r="J70" s="10"/>
      <c r="K70" s="11"/>
      <c r="L70" s="10"/>
      <c r="M70" s="11"/>
      <c r="N70" s="10"/>
      <c r="O70" s="11"/>
      <c r="P70" s="10"/>
      <c r="Q70" s="11"/>
      <c r="R70" s="10"/>
      <c r="S70" s="11"/>
      <c r="T70" s="10"/>
      <c r="U70" s="11"/>
      <c r="V70" s="10"/>
      <c r="W70" s="11"/>
      <c r="X70" s="10"/>
      <c r="Y70" s="11"/>
      <c r="Z70" s="10"/>
      <c r="AA70" s="6"/>
      <c r="AB70" s="155">
        <f t="shared" ref="AB70:AB122" si="1">SUM(B70:Z70)/25</f>
        <v>0</v>
      </c>
    </row>
    <row r="71" spans="1:28" s="162" customFormat="1">
      <c r="A71" s="72" t="s">
        <v>13</v>
      </c>
      <c r="B71" s="5"/>
      <c r="C71" s="161"/>
      <c r="D71" s="5"/>
      <c r="E71" s="161"/>
      <c r="F71" s="5"/>
      <c r="G71" s="161"/>
      <c r="H71" s="5"/>
      <c r="I71" s="161"/>
      <c r="J71" s="5"/>
      <c r="K71" s="161"/>
      <c r="L71" s="5"/>
      <c r="M71" s="161"/>
      <c r="N71" s="5"/>
      <c r="O71" s="161"/>
      <c r="P71" s="5"/>
      <c r="Q71" s="161"/>
      <c r="R71" s="5"/>
      <c r="S71" s="161"/>
      <c r="T71" s="5"/>
      <c r="U71" s="161"/>
      <c r="V71" s="5"/>
      <c r="W71" s="161"/>
      <c r="X71" s="5"/>
      <c r="Y71" s="161"/>
      <c r="Z71" s="5"/>
      <c r="AA71" s="52"/>
      <c r="AB71" s="162">
        <f t="shared" si="1"/>
        <v>0</v>
      </c>
    </row>
    <row r="72" spans="1:28" s="162" customFormat="1">
      <c r="A72" s="72" t="s">
        <v>55</v>
      </c>
      <c r="B72" s="5"/>
      <c r="C72" s="161"/>
      <c r="D72" s="5"/>
      <c r="E72" s="161"/>
      <c r="F72" s="5"/>
      <c r="G72" s="161"/>
      <c r="H72" s="5"/>
      <c r="I72" s="161">
        <v>1</v>
      </c>
      <c r="J72" s="5"/>
      <c r="K72" s="161"/>
      <c r="L72" s="5"/>
      <c r="M72" s="161"/>
      <c r="N72" s="5"/>
      <c r="O72" s="161"/>
      <c r="P72" s="5"/>
      <c r="Q72" s="161"/>
      <c r="R72" s="5"/>
      <c r="S72" s="161"/>
      <c r="T72" s="5"/>
      <c r="U72" s="161"/>
      <c r="V72" s="5"/>
      <c r="W72" s="161"/>
      <c r="X72" s="5"/>
      <c r="Y72" s="161"/>
      <c r="Z72" s="5"/>
      <c r="AA72" s="52"/>
      <c r="AB72" s="162">
        <f t="shared" si="1"/>
        <v>0.04</v>
      </c>
    </row>
    <row r="73" spans="1:28">
      <c r="A73" s="71" t="s">
        <v>42</v>
      </c>
      <c r="B73" s="10"/>
      <c r="C73" s="11"/>
      <c r="D73" s="10"/>
      <c r="E73" s="11"/>
      <c r="F73" s="10"/>
      <c r="G73" s="11"/>
      <c r="H73" s="10"/>
      <c r="I73" s="11"/>
      <c r="J73" s="10"/>
      <c r="K73" s="11"/>
      <c r="L73" s="10"/>
      <c r="M73" s="11"/>
      <c r="N73" s="10"/>
      <c r="O73" s="11"/>
      <c r="P73" s="10"/>
      <c r="Q73" s="11"/>
      <c r="R73" s="10"/>
      <c r="S73" s="11"/>
      <c r="T73" s="10"/>
      <c r="U73" s="11"/>
      <c r="V73" s="10"/>
      <c r="W73" s="11"/>
      <c r="X73" s="10"/>
      <c r="Y73" s="11"/>
      <c r="Z73" s="10"/>
      <c r="AA73" s="6"/>
      <c r="AB73" s="155">
        <f t="shared" si="1"/>
        <v>0</v>
      </c>
    </row>
    <row r="74" spans="1:28">
      <c r="A74" s="71" t="s">
        <v>57</v>
      </c>
      <c r="B74" s="10"/>
      <c r="C74" s="11"/>
      <c r="D74" s="10"/>
      <c r="E74" s="11"/>
      <c r="F74" s="10"/>
      <c r="G74" s="11"/>
      <c r="H74" s="10"/>
      <c r="I74" s="11"/>
      <c r="J74" s="10"/>
      <c r="K74" s="11"/>
      <c r="L74" s="10"/>
      <c r="M74" s="11"/>
      <c r="N74" s="10"/>
      <c r="O74" s="11"/>
      <c r="P74" s="10"/>
      <c r="Q74" s="11"/>
      <c r="R74" s="10"/>
      <c r="S74" s="11"/>
      <c r="T74" s="10"/>
      <c r="U74" s="11"/>
      <c r="V74" s="10"/>
      <c r="W74" s="11"/>
      <c r="X74" s="10"/>
      <c r="Y74" s="11"/>
      <c r="Z74" s="10"/>
      <c r="AA74" s="6"/>
      <c r="AB74" s="155">
        <f t="shared" si="1"/>
        <v>0</v>
      </c>
    </row>
    <row r="75" spans="1:28" s="162" customFormat="1">
      <c r="A75" s="72" t="s">
        <v>14</v>
      </c>
      <c r="B75" s="5"/>
      <c r="C75" s="161"/>
      <c r="D75" s="5"/>
      <c r="E75" s="161"/>
      <c r="F75" s="5"/>
      <c r="G75" s="161"/>
      <c r="H75" s="5"/>
      <c r="I75" s="161"/>
      <c r="J75" s="5"/>
      <c r="K75" s="161">
        <v>1</v>
      </c>
      <c r="L75" s="5">
        <v>1</v>
      </c>
      <c r="M75" s="161"/>
      <c r="N75" s="5"/>
      <c r="O75" s="161"/>
      <c r="P75" s="5"/>
      <c r="Q75" s="161"/>
      <c r="R75" s="5"/>
      <c r="S75" s="161"/>
      <c r="T75" s="5"/>
      <c r="U75" s="161"/>
      <c r="V75" s="5"/>
      <c r="W75" s="161"/>
      <c r="X75" s="5"/>
      <c r="Y75" s="161"/>
      <c r="Z75" s="5"/>
      <c r="AA75" s="52"/>
      <c r="AB75" s="162">
        <f t="shared" si="1"/>
        <v>0.08</v>
      </c>
    </row>
    <row r="76" spans="1:28">
      <c r="A76" s="71" t="s">
        <v>366</v>
      </c>
      <c r="B76" s="10"/>
      <c r="C76" s="11"/>
      <c r="D76" s="10"/>
      <c r="E76" s="11"/>
      <c r="F76" s="10"/>
      <c r="G76" s="11"/>
      <c r="H76" s="10"/>
      <c r="I76" s="11"/>
      <c r="J76" s="10"/>
      <c r="K76" s="11"/>
      <c r="L76" s="10"/>
      <c r="M76" s="11"/>
      <c r="N76" s="10"/>
      <c r="O76" s="11"/>
      <c r="P76" s="10"/>
      <c r="Q76" s="11"/>
      <c r="R76" s="10"/>
      <c r="S76" s="11"/>
      <c r="T76" s="10"/>
      <c r="U76" s="11"/>
      <c r="V76" s="10"/>
      <c r="W76" s="11"/>
      <c r="X76" s="10"/>
      <c r="Y76" s="11"/>
      <c r="Z76" s="10"/>
      <c r="AA76" s="6"/>
      <c r="AB76" s="155">
        <f t="shared" si="1"/>
        <v>0</v>
      </c>
    </row>
    <row r="77" spans="1:28" s="162" customFormat="1">
      <c r="A77" s="72" t="s">
        <v>15</v>
      </c>
      <c r="B77" s="5"/>
      <c r="C77" s="161"/>
      <c r="D77" s="5"/>
      <c r="E77" s="161"/>
      <c r="F77" s="5"/>
      <c r="G77" s="161"/>
      <c r="H77" s="5"/>
      <c r="I77" s="161"/>
      <c r="J77" s="5"/>
      <c r="K77" s="161"/>
      <c r="L77" s="5"/>
      <c r="M77" s="161"/>
      <c r="N77" s="5"/>
      <c r="O77" s="161"/>
      <c r="P77" s="5"/>
      <c r="Q77" s="161"/>
      <c r="R77" s="5"/>
      <c r="S77" s="161"/>
      <c r="T77" s="5"/>
      <c r="U77" s="161"/>
      <c r="V77" s="5"/>
      <c r="W77" s="161"/>
      <c r="X77" s="5"/>
      <c r="Y77" s="161"/>
      <c r="Z77" s="5"/>
      <c r="AA77" s="52"/>
      <c r="AB77" s="162">
        <f t="shared" si="1"/>
        <v>0</v>
      </c>
    </row>
    <row r="78" spans="1:28" s="162" customFormat="1">
      <c r="A78" s="72" t="s">
        <v>16</v>
      </c>
      <c r="B78" s="5"/>
      <c r="C78" s="161"/>
      <c r="D78" s="5"/>
      <c r="E78" s="161"/>
      <c r="F78" s="5"/>
      <c r="G78" s="161"/>
      <c r="H78" s="5"/>
      <c r="I78" s="161"/>
      <c r="J78" s="5"/>
      <c r="K78" s="161"/>
      <c r="L78" s="5"/>
      <c r="M78" s="161"/>
      <c r="N78" s="5"/>
      <c r="O78" s="161"/>
      <c r="P78" s="5"/>
      <c r="Q78" s="161"/>
      <c r="R78" s="5"/>
      <c r="S78" s="161"/>
      <c r="T78" s="5"/>
      <c r="U78" s="161"/>
      <c r="V78" s="5"/>
      <c r="W78" s="161"/>
      <c r="X78" s="5"/>
      <c r="Y78" s="161"/>
      <c r="Z78" s="5"/>
      <c r="AA78" s="52"/>
      <c r="AB78" s="162">
        <f t="shared" si="1"/>
        <v>0</v>
      </c>
    </row>
    <row r="79" spans="1:28">
      <c r="A79" s="71" t="s">
        <v>36</v>
      </c>
      <c r="B79" s="10"/>
      <c r="C79" s="11"/>
      <c r="D79" s="10"/>
      <c r="E79" s="11"/>
      <c r="F79" s="10"/>
      <c r="G79" s="11"/>
      <c r="H79" s="10"/>
      <c r="I79" s="11"/>
      <c r="J79" s="10"/>
      <c r="K79" s="11"/>
      <c r="L79" s="10"/>
      <c r="M79" s="11"/>
      <c r="N79" s="10"/>
      <c r="O79" s="11"/>
      <c r="P79" s="10"/>
      <c r="Q79" s="11"/>
      <c r="R79" s="10"/>
      <c r="S79" s="11"/>
      <c r="T79" s="10"/>
      <c r="U79" s="11"/>
      <c r="V79" s="10"/>
      <c r="W79" s="11"/>
      <c r="X79" s="10"/>
      <c r="Y79" s="11"/>
      <c r="Z79" s="10"/>
      <c r="AA79" s="6"/>
      <c r="AB79" s="155">
        <f t="shared" si="1"/>
        <v>0</v>
      </c>
    </row>
    <row r="80" spans="1:28" s="162" customFormat="1">
      <c r="A80" s="72" t="s">
        <v>81</v>
      </c>
      <c r="B80" s="5"/>
      <c r="C80" s="161"/>
      <c r="D80" s="5"/>
      <c r="E80" s="161"/>
      <c r="F80" s="5"/>
      <c r="G80" s="161"/>
      <c r="H80" s="5"/>
      <c r="I80" s="161"/>
      <c r="J80" s="5"/>
      <c r="K80" s="161"/>
      <c r="L80" s="5"/>
      <c r="M80" s="161"/>
      <c r="N80" s="5"/>
      <c r="O80" s="161"/>
      <c r="P80" s="5"/>
      <c r="Q80" s="161"/>
      <c r="R80" s="5"/>
      <c r="S80" s="161"/>
      <c r="T80" s="5"/>
      <c r="U80" s="161"/>
      <c r="V80" s="5"/>
      <c r="W80" s="161"/>
      <c r="X80" s="5"/>
      <c r="Y80" s="161"/>
      <c r="Z80" s="5"/>
      <c r="AA80" s="52"/>
      <c r="AB80" s="162">
        <f t="shared" si="1"/>
        <v>0</v>
      </c>
    </row>
    <row r="81" spans="1:28" s="162" customFormat="1">
      <c r="A81" s="72" t="s">
        <v>74</v>
      </c>
      <c r="B81" s="5"/>
      <c r="C81" s="161"/>
      <c r="D81" s="5"/>
      <c r="E81" s="161"/>
      <c r="F81" s="5"/>
      <c r="G81" s="161"/>
      <c r="H81" s="5"/>
      <c r="I81" s="161"/>
      <c r="J81" s="5"/>
      <c r="K81" s="161"/>
      <c r="L81" s="5"/>
      <c r="M81" s="161"/>
      <c r="N81" s="5"/>
      <c r="O81" s="161"/>
      <c r="P81" s="5"/>
      <c r="Q81" s="161"/>
      <c r="R81" s="5"/>
      <c r="S81" s="161"/>
      <c r="T81" s="5"/>
      <c r="U81" s="161"/>
      <c r="V81" s="5"/>
      <c r="W81" s="161"/>
      <c r="X81" s="5"/>
      <c r="Y81" s="161"/>
      <c r="Z81" s="5"/>
      <c r="AA81" s="52"/>
      <c r="AB81" s="162">
        <f t="shared" si="1"/>
        <v>0</v>
      </c>
    </row>
    <row r="82" spans="1:28" s="162" customFormat="1">
      <c r="A82" s="72" t="s">
        <v>56</v>
      </c>
      <c r="B82" s="5"/>
      <c r="C82" s="161"/>
      <c r="D82" s="5"/>
      <c r="E82" s="161"/>
      <c r="F82" s="5"/>
      <c r="G82" s="161"/>
      <c r="H82" s="5"/>
      <c r="I82" s="161"/>
      <c r="J82" s="5"/>
      <c r="K82" s="161"/>
      <c r="L82" s="5"/>
      <c r="M82" s="161"/>
      <c r="N82" s="5"/>
      <c r="O82" s="161"/>
      <c r="P82" s="5"/>
      <c r="Q82" s="161"/>
      <c r="R82" s="5"/>
      <c r="S82" s="161"/>
      <c r="T82" s="5"/>
      <c r="U82" s="161"/>
      <c r="V82" s="5"/>
      <c r="W82" s="161"/>
      <c r="X82" s="5"/>
      <c r="Y82" s="161"/>
      <c r="Z82" s="5"/>
      <c r="AA82" s="52"/>
      <c r="AB82" s="162">
        <f t="shared" si="1"/>
        <v>0</v>
      </c>
    </row>
    <row r="83" spans="1:28" s="162" customFormat="1">
      <c r="A83" s="72" t="s">
        <v>367</v>
      </c>
      <c r="B83" s="5"/>
      <c r="C83" s="161"/>
      <c r="D83" s="5"/>
      <c r="E83" s="161"/>
      <c r="F83" s="5"/>
      <c r="G83" s="161"/>
      <c r="H83" s="5"/>
      <c r="I83" s="161"/>
      <c r="J83" s="5"/>
      <c r="K83" s="161"/>
      <c r="L83" s="5"/>
      <c r="M83" s="161"/>
      <c r="N83" s="5"/>
      <c r="O83" s="161"/>
      <c r="P83" s="5"/>
      <c r="Q83" s="161"/>
      <c r="R83" s="5"/>
      <c r="S83" s="161"/>
      <c r="T83" s="5"/>
      <c r="U83" s="161"/>
      <c r="V83" s="5"/>
      <c r="W83" s="161"/>
      <c r="X83" s="5"/>
      <c r="Y83" s="161"/>
      <c r="Z83" s="5"/>
      <c r="AA83" s="52"/>
      <c r="AB83" s="162">
        <f t="shared" si="1"/>
        <v>0</v>
      </c>
    </row>
    <row r="84" spans="1:28" s="162" customFormat="1">
      <c r="A84" s="72" t="s">
        <v>18</v>
      </c>
      <c r="B84" s="5"/>
      <c r="C84" s="161"/>
      <c r="D84" s="5"/>
      <c r="E84" s="161"/>
      <c r="F84" s="5"/>
      <c r="G84" s="161"/>
      <c r="H84" s="5"/>
      <c r="I84" s="161"/>
      <c r="J84" s="5"/>
      <c r="K84" s="161"/>
      <c r="L84" s="5"/>
      <c r="M84" s="161"/>
      <c r="N84" s="5"/>
      <c r="O84" s="161"/>
      <c r="P84" s="5"/>
      <c r="Q84" s="161"/>
      <c r="R84" s="5"/>
      <c r="S84" s="161"/>
      <c r="T84" s="5"/>
      <c r="U84" s="161"/>
      <c r="V84" s="5"/>
      <c r="W84" s="161"/>
      <c r="X84" s="5"/>
      <c r="Y84" s="161"/>
      <c r="Z84" s="5"/>
      <c r="AA84" s="52"/>
      <c r="AB84" s="162">
        <f t="shared" si="1"/>
        <v>0</v>
      </c>
    </row>
    <row r="85" spans="1:28">
      <c r="A85" s="71" t="s">
        <v>129</v>
      </c>
      <c r="B85" s="10"/>
      <c r="C85" s="11"/>
      <c r="D85" s="10"/>
      <c r="E85" s="11"/>
      <c r="F85" s="10"/>
      <c r="G85" s="11"/>
      <c r="H85" s="10"/>
      <c r="I85" s="11"/>
      <c r="J85" s="10"/>
      <c r="K85" s="11"/>
      <c r="L85" s="10"/>
      <c r="M85" s="11"/>
      <c r="N85" s="10"/>
      <c r="O85" s="11"/>
      <c r="P85" s="10"/>
      <c r="Q85" s="11"/>
      <c r="R85" s="10"/>
      <c r="S85" s="11"/>
      <c r="T85" s="10"/>
      <c r="U85" s="11"/>
      <c r="V85" s="10"/>
      <c r="W85" s="11"/>
      <c r="X85" s="10"/>
      <c r="Y85" s="11"/>
      <c r="Z85" s="10"/>
      <c r="AA85" s="6"/>
      <c r="AB85" s="155">
        <f t="shared" si="1"/>
        <v>0</v>
      </c>
    </row>
    <row r="86" spans="1:28" s="162" customFormat="1">
      <c r="A86" s="72" t="s">
        <v>19</v>
      </c>
      <c r="B86" s="5"/>
      <c r="C86" s="161"/>
      <c r="D86" s="5"/>
      <c r="E86" s="161"/>
      <c r="F86" s="5"/>
      <c r="G86" s="161"/>
      <c r="H86" s="5"/>
      <c r="I86" s="161"/>
      <c r="J86" s="5"/>
      <c r="K86" s="161"/>
      <c r="L86" s="5"/>
      <c r="M86" s="161"/>
      <c r="N86" s="5"/>
      <c r="O86" s="161"/>
      <c r="P86" s="5"/>
      <c r="Q86" s="161"/>
      <c r="R86" s="5"/>
      <c r="S86" s="161"/>
      <c r="T86" s="5"/>
      <c r="U86" s="161"/>
      <c r="V86" s="5"/>
      <c r="W86" s="161"/>
      <c r="X86" s="5"/>
      <c r="Y86" s="161"/>
      <c r="Z86" s="5"/>
      <c r="AA86" s="52"/>
      <c r="AB86" s="162">
        <f t="shared" si="1"/>
        <v>0</v>
      </c>
    </row>
    <row r="87" spans="1:28" s="162" customFormat="1">
      <c r="A87" s="72" t="s">
        <v>20</v>
      </c>
      <c r="B87" s="5"/>
      <c r="C87" s="161"/>
      <c r="D87" s="5"/>
      <c r="E87" s="161"/>
      <c r="F87" s="5"/>
      <c r="G87" s="161"/>
      <c r="H87" s="5"/>
      <c r="I87" s="161"/>
      <c r="J87" s="5"/>
      <c r="K87" s="161"/>
      <c r="L87" s="5"/>
      <c r="M87" s="161"/>
      <c r="N87" s="5"/>
      <c r="O87" s="161"/>
      <c r="P87" s="5"/>
      <c r="Q87" s="161"/>
      <c r="R87" s="5"/>
      <c r="S87" s="161"/>
      <c r="T87" s="5"/>
      <c r="U87" s="161"/>
      <c r="V87" s="5"/>
      <c r="W87" s="161"/>
      <c r="X87" s="5"/>
      <c r="Y87" s="161"/>
      <c r="Z87" s="5"/>
      <c r="AA87" s="52"/>
      <c r="AB87" s="162">
        <f t="shared" si="1"/>
        <v>0</v>
      </c>
    </row>
    <row r="88" spans="1:28" s="162" customFormat="1">
      <c r="A88" s="72" t="s">
        <v>21</v>
      </c>
      <c r="B88" s="5"/>
      <c r="C88" s="161"/>
      <c r="D88" s="5"/>
      <c r="E88" s="161"/>
      <c r="F88" s="5"/>
      <c r="G88" s="161"/>
      <c r="H88" s="5"/>
      <c r="I88" s="161"/>
      <c r="J88" s="5"/>
      <c r="K88" s="161"/>
      <c r="L88" s="5"/>
      <c r="M88" s="161"/>
      <c r="N88" s="5"/>
      <c r="O88" s="161"/>
      <c r="P88" s="5"/>
      <c r="Q88" s="161"/>
      <c r="R88" s="5"/>
      <c r="S88" s="161"/>
      <c r="T88" s="5"/>
      <c r="U88" s="161"/>
      <c r="V88" s="5"/>
      <c r="W88" s="161"/>
      <c r="X88" s="5"/>
      <c r="Y88" s="161"/>
      <c r="Z88" s="5"/>
      <c r="AA88" s="52"/>
      <c r="AB88" s="162">
        <f t="shared" si="1"/>
        <v>0</v>
      </c>
    </row>
    <row r="89" spans="1:28">
      <c r="A89" s="71" t="s">
        <v>91</v>
      </c>
      <c r="B89" s="10"/>
      <c r="C89" s="11"/>
      <c r="D89" s="10"/>
      <c r="E89" s="11"/>
      <c r="F89" s="10"/>
      <c r="G89" s="11"/>
      <c r="H89" s="10"/>
      <c r="I89" s="11"/>
      <c r="J89" s="10"/>
      <c r="K89" s="11"/>
      <c r="L89" s="10"/>
      <c r="M89" s="11"/>
      <c r="N89" s="10"/>
      <c r="O89" s="11"/>
      <c r="P89" s="10"/>
      <c r="Q89" s="11"/>
      <c r="R89" s="10"/>
      <c r="S89" s="11"/>
      <c r="T89" s="10"/>
      <c r="U89" s="11"/>
      <c r="V89" s="10"/>
      <c r="W89" s="11"/>
      <c r="X89" s="10"/>
      <c r="Y89" s="11"/>
      <c r="Z89" s="10"/>
      <c r="AA89" s="6"/>
      <c r="AB89" s="155">
        <f t="shared" si="1"/>
        <v>0</v>
      </c>
    </row>
    <row r="90" spans="1:28">
      <c r="A90" s="71" t="s">
        <v>220</v>
      </c>
      <c r="B90" s="10"/>
      <c r="C90" s="11"/>
      <c r="D90" s="10"/>
      <c r="E90" s="11"/>
      <c r="F90" s="10"/>
      <c r="G90" s="11"/>
      <c r="H90" s="10"/>
      <c r="I90" s="11"/>
      <c r="J90" s="10"/>
      <c r="K90" s="11"/>
      <c r="L90" s="10"/>
      <c r="M90" s="11"/>
      <c r="N90" s="10"/>
      <c r="O90" s="11"/>
      <c r="P90" s="10"/>
      <c r="Q90" s="11"/>
      <c r="R90" s="10"/>
      <c r="S90" s="11"/>
      <c r="T90" s="10"/>
      <c r="U90" s="11"/>
      <c r="V90" s="10"/>
      <c r="W90" s="11"/>
      <c r="X90" s="10"/>
      <c r="Y90" s="11"/>
      <c r="Z90" s="10"/>
      <c r="AA90" s="6"/>
      <c r="AB90" s="155">
        <f t="shared" si="1"/>
        <v>0</v>
      </c>
    </row>
    <row r="91" spans="1:28" s="162" customFormat="1">
      <c r="A91" s="72" t="s">
        <v>92</v>
      </c>
      <c r="B91" s="5"/>
      <c r="C91" s="161"/>
      <c r="D91" s="5"/>
      <c r="E91" s="161"/>
      <c r="F91" s="5"/>
      <c r="G91" s="161"/>
      <c r="H91" s="5"/>
      <c r="I91" s="161"/>
      <c r="J91" s="5"/>
      <c r="K91" s="161"/>
      <c r="L91" s="5"/>
      <c r="M91" s="161"/>
      <c r="N91" s="5"/>
      <c r="O91" s="161"/>
      <c r="P91" s="5"/>
      <c r="Q91" s="161"/>
      <c r="R91" s="5"/>
      <c r="S91" s="161"/>
      <c r="T91" s="5"/>
      <c r="U91" s="161"/>
      <c r="V91" s="5"/>
      <c r="W91" s="161"/>
      <c r="X91" s="5"/>
      <c r="Y91" s="161"/>
      <c r="Z91" s="5"/>
      <c r="AA91" s="52"/>
      <c r="AB91" s="162">
        <f t="shared" si="1"/>
        <v>0</v>
      </c>
    </row>
    <row r="92" spans="1:28" s="162" customFormat="1">
      <c r="A92" s="72" t="s">
        <v>368</v>
      </c>
      <c r="B92" s="5">
        <v>2</v>
      </c>
      <c r="C92" s="161"/>
      <c r="D92" s="5"/>
      <c r="E92" s="161"/>
      <c r="F92" s="5"/>
      <c r="G92" s="161"/>
      <c r="H92" s="5"/>
      <c r="I92" s="161"/>
      <c r="J92" s="5"/>
      <c r="K92" s="161"/>
      <c r="L92" s="5"/>
      <c r="M92" s="161"/>
      <c r="N92" s="5"/>
      <c r="O92" s="161"/>
      <c r="P92" s="5"/>
      <c r="Q92" s="161"/>
      <c r="R92" s="5"/>
      <c r="S92" s="161"/>
      <c r="T92" s="5"/>
      <c r="U92" s="161"/>
      <c r="V92" s="5"/>
      <c r="W92" s="161"/>
      <c r="X92" s="5"/>
      <c r="Y92" s="161"/>
      <c r="Z92" s="5"/>
      <c r="AA92" s="52"/>
      <c r="AB92" s="162">
        <f t="shared" si="1"/>
        <v>0.08</v>
      </c>
    </row>
    <row r="93" spans="1:28">
      <c r="A93" s="71" t="s">
        <v>87</v>
      </c>
      <c r="B93" s="10"/>
      <c r="C93" s="11"/>
      <c r="D93" s="10"/>
      <c r="E93" s="11"/>
      <c r="F93" s="10"/>
      <c r="G93" s="11"/>
      <c r="H93" s="10"/>
      <c r="I93" s="11"/>
      <c r="J93" s="10"/>
      <c r="K93" s="11"/>
      <c r="L93" s="10"/>
      <c r="M93" s="11"/>
      <c r="N93" s="10"/>
      <c r="O93" s="11"/>
      <c r="P93" s="10"/>
      <c r="Q93" s="11"/>
      <c r="R93" s="10"/>
      <c r="S93" s="11"/>
      <c r="T93" s="10"/>
      <c r="U93" s="11"/>
      <c r="V93" s="10"/>
      <c r="W93" s="11"/>
      <c r="X93" s="10"/>
      <c r="Y93" s="11"/>
      <c r="Z93" s="10"/>
      <c r="AA93" s="6"/>
      <c r="AB93" s="155">
        <f t="shared" si="1"/>
        <v>0</v>
      </c>
    </row>
    <row r="94" spans="1:28" s="162" customFormat="1">
      <c r="A94" s="72" t="s">
        <v>65</v>
      </c>
      <c r="B94" s="5"/>
      <c r="C94" s="161"/>
      <c r="D94" s="5"/>
      <c r="E94" s="161"/>
      <c r="F94" s="5"/>
      <c r="G94" s="161"/>
      <c r="H94" s="5"/>
      <c r="I94" s="161"/>
      <c r="J94" s="5"/>
      <c r="K94" s="161"/>
      <c r="L94" s="5"/>
      <c r="M94" s="161"/>
      <c r="N94" s="5"/>
      <c r="O94" s="161"/>
      <c r="P94" s="5"/>
      <c r="Q94" s="161"/>
      <c r="R94" s="5"/>
      <c r="S94" s="161"/>
      <c r="T94" s="5"/>
      <c r="U94" s="161"/>
      <c r="V94" s="5"/>
      <c r="W94" s="161"/>
      <c r="X94" s="5"/>
      <c r="Y94" s="161"/>
      <c r="Z94" s="5"/>
      <c r="AA94" s="52"/>
      <c r="AB94" s="162">
        <f t="shared" si="1"/>
        <v>0</v>
      </c>
    </row>
    <row r="95" spans="1:28">
      <c r="A95" s="71" t="s">
        <v>46</v>
      </c>
      <c r="B95" s="10"/>
      <c r="C95" s="11"/>
      <c r="D95" s="10"/>
      <c r="E95" s="11"/>
      <c r="F95" s="10"/>
      <c r="G95" s="11"/>
      <c r="H95" s="10"/>
      <c r="I95" s="11"/>
      <c r="J95" s="10"/>
      <c r="K95" s="11"/>
      <c r="L95" s="10"/>
      <c r="M95" s="11"/>
      <c r="N95" s="10"/>
      <c r="O95" s="11"/>
      <c r="P95" s="10"/>
      <c r="Q95" s="11"/>
      <c r="R95" s="10"/>
      <c r="S95" s="11"/>
      <c r="T95" s="10"/>
      <c r="U95" s="11"/>
      <c r="V95" s="10"/>
      <c r="W95" s="11"/>
      <c r="X95" s="10"/>
      <c r="Y95" s="11"/>
      <c r="Z95" s="10"/>
      <c r="AA95" s="6"/>
      <c r="AB95" s="155">
        <f t="shared" si="1"/>
        <v>0</v>
      </c>
    </row>
    <row r="96" spans="1:28" s="162" customFormat="1">
      <c r="A96" s="72" t="s">
        <v>47</v>
      </c>
      <c r="B96" s="5"/>
      <c r="C96" s="161"/>
      <c r="D96" s="5"/>
      <c r="E96" s="161"/>
      <c r="F96" s="5"/>
      <c r="G96" s="161"/>
      <c r="H96" s="5"/>
      <c r="I96" s="161"/>
      <c r="J96" s="5"/>
      <c r="K96" s="161"/>
      <c r="L96" s="5"/>
      <c r="M96" s="161"/>
      <c r="N96" s="5"/>
      <c r="O96" s="161"/>
      <c r="P96" s="5"/>
      <c r="Q96" s="161"/>
      <c r="R96" s="5"/>
      <c r="S96" s="161"/>
      <c r="T96" s="5"/>
      <c r="U96" s="161"/>
      <c r="V96" s="5"/>
      <c r="W96" s="161"/>
      <c r="X96" s="5"/>
      <c r="Y96" s="161"/>
      <c r="Z96" s="5"/>
      <c r="AA96" s="52"/>
      <c r="AB96" s="162">
        <f t="shared" si="1"/>
        <v>0</v>
      </c>
    </row>
    <row r="97" spans="1:28" s="162" customFormat="1">
      <c r="A97" s="72" t="s">
        <v>66</v>
      </c>
      <c r="B97" s="5"/>
      <c r="C97" s="161"/>
      <c r="D97" s="5"/>
      <c r="E97" s="161"/>
      <c r="F97" s="5"/>
      <c r="G97" s="161"/>
      <c r="H97" s="5"/>
      <c r="I97" s="161"/>
      <c r="J97" s="5"/>
      <c r="K97" s="161"/>
      <c r="L97" s="5"/>
      <c r="M97" s="161"/>
      <c r="N97" s="5"/>
      <c r="O97" s="161"/>
      <c r="P97" s="5"/>
      <c r="Q97" s="161"/>
      <c r="R97" s="5"/>
      <c r="S97" s="161"/>
      <c r="T97" s="5"/>
      <c r="U97" s="161"/>
      <c r="V97" s="5"/>
      <c r="W97" s="161"/>
      <c r="X97" s="5"/>
      <c r="Y97" s="161"/>
      <c r="Z97" s="5"/>
      <c r="AA97" s="52"/>
      <c r="AB97" s="162">
        <f t="shared" si="1"/>
        <v>0</v>
      </c>
    </row>
    <row r="98" spans="1:28" s="162" customFormat="1">
      <c r="A98" s="72" t="s">
        <v>369</v>
      </c>
      <c r="B98" s="5"/>
      <c r="C98" s="161"/>
      <c r="D98" s="5"/>
      <c r="E98" s="161"/>
      <c r="F98" s="5"/>
      <c r="G98" s="161"/>
      <c r="H98" s="5"/>
      <c r="I98" s="161"/>
      <c r="J98" s="5"/>
      <c r="K98" s="161"/>
      <c r="L98" s="5"/>
      <c r="M98" s="161"/>
      <c r="N98" s="5"/>
      <c r="O98" s="161"/>
      <c r="P98" s="5"/>
      <c r="Q98" s="161"/>
      <c r="R98" s="5"/>
      <c r="S98" s="161"/>
      <c r="T98" s="5"/>
      <c r="U98" s="161"/>
      <c r="V98" s="5"/>
      <c r="W98" s="161"/>
      <c r="X98" s="5"/>
      <c r="Y98" s="161"/>
      <c r="Z98" s="5"/>
      <c r="AA98" s="52"/>
      <c r="AB98" s="162">
        <f t="shared" si="1"/>
        <v>0</v>
      </c>
    </row>
    <row r="99" spans="1:28">
      <c r="A99" s="71" t="s">
        <v>53</v>
      </c>
      <c r="B99" s="10"/>
      <c r="C99" s="11"/>
      <c r="D99" s="10"/>
      <c r="E99" s="11"/>
      <c r="F99" s="10"/>
      <c r="G99" s="11"/>
      <c r="H99" s="10"/>
      <c r="I99" s="11"/>
      <c r="J99" s="10"/>
      <c r="K99" s="11"/>
      <c r="L99" s="10"/>
      <c r="M99" s="11"/>
      <c r="N99" s="10"/>
      <c r="O99" s="11"/>
      <c r="P99" s="10"/>
      <c r="Q99" s="11"/>
      <c r="R99" s="10"/>
      <c r="S99" s="11"/>
      <c r="T99" s="10"/>
      <c r="U99" s="11"/>
      <c r="V99" s="10"/>
      <c r="W99" s="11"/>
      <c r="X99" s="10"/>
      <c r="Y99" s="11"/>
      <c r="Z99" s="10"/>
      <c r="AA99" s="6"/>
      <c r="AB99" s="155">
        <f t="shared" si="1"/>
        <v>0</v>
      </c>
    </row>
    <row r="100" spans="1:28">
      <c r="A100" s="71" t="s">
        <v>54</v>
      </c>
      <c r="B100" s="10"/>
      <c r="C100" s="11"/>
      <c r="D100" s="10"/>
      <c r="E100" s="11"/>
      <c r="F100" s="10"/>
      <c r="G100" s="11"/>
      <c r="H100" s="10"/>
      <c r="I100" s="11"/>
      <c r="J100" s="10"/>
      <c r="K100" s="11"/>
      <c r="L100" s="10"/>
      <c r="M100" s="11"/>
      <c r="N100" s="10"/>
      <c r="O100" s="11"/>
      <c r="P100" s="10"/>
      <c r="Q100" s="11"/>
      <c r="R100" s="10"/>
      <c r="S100" s="11"/>
      <c r="T100" s="10"/>
      <c r="U100" s="11"/>
      <c r="V100" s="10"/>
      <c r="W100" s="11"/>
      <c r="X100" s="10"/>
      <c r="Y100" s="11"/>
      <c r="Z100" s="10"/>
      <c r="AA100" s="6"/>
      <c r="AB100" s="155">
        <f t="shared" si="1"/>
        <v>0</v>
      </c>
    </row>
    <row r="101" spans="1:28">
      <c r="A101" s="71" t="s">
        <v>251</v>
      </c>
      <c r="B101" s="10"/>
      <c r="C101" s="11"/>
      <c r="D101" s="10"/>
      <c r="E101" s="11"/>
      <c r="F101" s="10"/>
      <c r="G101" s="11"/>
      <c r="H101" s="10"/>
      <c r="I101" s="11"/>
      <c r="J101" s="10"/>
      <c r="K101" s="11"/>
      <c r="L101" s="10"/>
      <c r="M101" s="11"/>
      <c r="N101" s="10"/>
      <c r="O101" s="11"/>
      <c r="P101" s="10"/>
      <c r="Q101" s="11"/>
      <c r="R101" s="10"/>
      <c r="S101" s="11"/>
      <c r="T101" s="10"/>
      <c r="U101" s="11"/>
      <c r="V101" s="10"/>
      <c r="W101" s="11"/>
      <c r="X101" s="10"/>
      <c r="Y101" s="11"/>
      <c r="Z101" s="10"/>
      <c r="AA101" s="6"/>
      <c r="AB101" s="155">
        <f t="shared" si="1"/>
        <v>0</v>
      </c>
    </row>
    <row r="102" spans="1:28">
      <c r="A102" s="71" t="s">
        <v>370</v>
      </c>
      <c r="B102" s="10"/>
      <c r="C102" s="11"/>
      <c r="D102" s="10"/>
      <c r="E102" s="11"/>
      <c r="F102" s="10"/>
      <c r="G102" s="11"/>
      <c r="H102" s="10"/>
      <c r="I102" s="11"/>
      <c r="J102" s="10"/>
      <c r="K102" s="11"/>
      <c r="L102" s="10"/>
      <c r="M102" s="11"/>
      <c r="N102" s="10"/>
      <c r="O102" s="11"/>
      <c r="P102" s="10"/>
      <c r="Q102" s="11"/>
      <c r="R102" s="10"/>
      <c r="S102" s="11"/>
      <c r="T102" s="10"/>
      <c r="U102" s="11"/>
      <c r="V102" s="10"/>
      <c r="W102" s="11"/>
      <c r="X102" s="10"/>
      <c r="Y102" s="11"/>
      <c r="Z102" s="10"/>
      <c r="AA102" s="6"/>
      <c r="AB102" s="155">
        <f t="shared" si="1"/>
        <v>0</v>
      </c>
    </row>
    <row r="103" spans="1:28" s="162" customFormat="1">
      <c r="A103" s="72" t="s">
        <v>58</v>
      </c>
      <c r="B103" s="5"/>
      <c r="C103" s="161"/>
      <c r="D103" s="5"/>
      <c r="E103" s="161"/>
      <c r="F103" s="5"/>
      <c r="G103" s="161"/>
      <c r="H103" s="5"/>
      <c r="I103" s="161"/>
      <c r="J103" s="5"/>
      <c r="K103" s="161"/>
      <c r="L103" s="5"/>
      <c r="M103" s="161"/>
      <c r="N103" s="5"/>
      <c r="O103" s="161"/>
      <c r="P103" s="5"/>
      <c r="Q103" s="161"/>
      <c r="R103" s="5"/>
      <c r="S103" s="161"/>
      <c r="T103" s="5"/>
      <c r="U103" s="161"/>
      <c r="V103" s="5"/>
      <c r="W103" s="161"/>
      <c r="X103" s="5"/>
      <c r="Y103" s="161"/>
      <c r="Z103" s="5"/>
      <c r="AA103" s="52"/>
      <c r="AB103" s="162">
        <f t="shared" si="1"/>
        <v>0</v>
      </c>
    </row>
    <row r="104" spans="1:28">
      <c r="A104" s="71" t="s">
        <v>80</v>
      </c>
      <c r="B104" s="10"/>
      <c r="C104" s="11"/>
      <c r="D104" s="10"/>
      <c r="E104" s="11"/>
      <c r="F104" s="10"/>
      <c r="G104" s="11"/>
      <c r="H104" s="10"/>
      <c r="I104" s="11"/>
      <c r="J104" s="10"/>
      <c r="K104" s="11"/>
      <c r="L104" s="10"/>
      <c r="M104" s="11"/>
      <c r="N104" s="10"/>
      <c r="O104" s="11"/>
      <c r="P104" s="10"/>
      <c r="Q104" s="11"/>
      <c r="R104" s="10"/>
      <c r="S104" s="11"/>
      <c r="T104" s="10"/>
      <c r="U104" s="11"/>
      <c r="V104" s="10"/>
      <c r="W104" s="11"/>
      <c r="X104" s="10"/>
      <c r="Y104" s="11"/>
      <c r="Z104" s="10"/>
      <c r="AA104" s="6"/>
      <c r="AB104" s="155">
        <f t="shared" si="1"/>
        <v>0</v>
      </c>
    </row>
    <row r="105" spans="1:28">
      <c r="A105" s="71" t="s">
        <v>48</v>
      </c>
      <c r="B105" s="10"/>
      <c r="C105" s="11"/>
      <c r="D105" s="10"/>
      <c r="E105" s="11"/>
      <c r="F105" s="10"/>
      <c r="G105" s="11"/>
      <c r="H105" s="10"/>
      <c r="I105" s="11"/>
      <c r="J105" s="10"/>
      <c r="K105" s="11"/>
      <c r="L105" s="10"/>
      <c r="M105" s="11"/>
      <c r="N105" s="10"/>
      <c r="O105" s="11"/>
      <c r="P105" s="10"/>
      <c r="Q105" s="11"/>
      <c r="R105" s="10"/>
      <c r="S105" s="11"/>
      <c r="T105" s="10"/>
      <c r="U105" s="11"/>
      <c r="V105" s="10"/>
      <c r="W105" s="11"/>
      <c r="X105" s="10"/>
      <c r="Y105" s="11"/>
      <c r="Z105" s="10"/>
      <c r="AA105" s="6"/>
      <c r="AB105" s="155">
        <f t="shared" si="1"/>
        <v>0</v>
      </c>
    </row>
    <row r="106" spans="1:28" s="162" customFormat="1">
      <c r="A106" s="72" t="s">
        <v>22</v>
      </c>
      <c r="B106" s="5"/>
      <c r="C106" s="161"/>
      <c r="D106" s="5"/>
      <c r="E106" s="161"/>
      <c r="F106" s="5"/>
      <c r="G106" s="161">
        <v>8</v>
      </c>
      <c r="H106" s="5"/>
      <c r="I106" s="161"/>
      <c r="J106" s="5"/>
      <c r="K106" s="161"/>
      <c r="L106" s="5"/>
      <c r="M106" s="161"/>
      <c r="N106" s="5"/>
      <c r="O106" s="161"/>
      <c r="P106" s="5"/>
      <c r="Q106" s="161">
        <v>1</v>
      </c>
      <c r="R106" s="5"/>
      <c r="S106" s="161"/>
      <c r="T106" s="5"/>
      <c r="U106" s="161"/>
      <c r="V106" s="5"/>
      <c r="W106" s="161"/>
      <c r="X106" s="5"/>
      <c r="Y106" s="161"/>
      <c r="Z106" s="5"/>
      <c r="AA106" s="52"/>
      <c r="AB106" s="162">
        <f t="shared" si="1"/>
        <v>0.36</v>
      </c>
    </row>
    <row r="107" spans="1:28">
      <c r="A107" s="71" t="s">
        <v>75</v>
      </c>
      <c r="B107" s="10"/>
      <c r="C107" s="11"/>
      <c r="D107" s="10"/>
      <c r="E107" s="11"/>
      <c r="F107" s="10"/>
      <c r="G107" s="11"/>
      <c r="H107" s="10"/>
      <c r="I107" s="11"/>
      <c r="J107" s="10"/>
      <c r="K107" s="11"/>
      <c r="L107" s="10"/>
      <c r="M107" s="11"/>
      <c r="N107" s="10"/>
      <c r="O107" s="11"/>
      <c r="P107" s="10"/>
      <c r="Q107" s="11"/>
      <c r="R107" s="10"/>
      <c r="S107" s="11"/>
      <c r="T107" s="10"/>
      <c r="U107" s="11"/>
      <c r="V107" s="10"/>
      <c r="W107" s="11"/>
      <c r="X107" s="10"/>
      <c r="Y107" s="11"/>
      <c r="Z107" s="10"/>
      <c r="AA107" s="6"/>
      <c r="AB107" s="155">
        <f t="shared" si="1"/>
        <v>0</v>
      </c>
    </row>
    <row r="108" spans="1:28">
      <c r="A108" s="71" t="s">
        <v>371</v>
      </c>
      <c r="B108" s="10">
        <v>12</v>
      </c>
      <c r="C108" s="11"/>
      <c r="D108" s="10"/>
      <c r="E108" s="11"/>
      <c r="F108" s="10"/>
      <c r="G108" s="11"/>
      <c r="H108" s="10"/>
      <c r="I108" s="11"/>
      <c r="J108" s="10"/>
      <c r="K108" s="11"/>
      <c r="L108" s="10"/>
      <c r="M108" s="11"/>
      <c r="N108" s="10"/>
      <c r="O108" s="11"/>
      <c r="P108" s="10"/>
      <c r="Q108" s="11"/>
      <c r="R108" s="10"/>
      <c r="S108" s="11"/>
      <c r="T108" s="10"/>
      <c r="U108" s="11"/>
      <c r="V108" s="10"/>
      <c r="W108" s="11"/>
      <c r="X108" s="10"/>
      <c r="Y108" s="11"/>
      <c r="Z108" s="10"/>
      <c r="AA108" s="6"/>
      <c r="AB108" s="155">
        <f t="shared" si="1"/>
        <v>0.48</v>
      </c>
    </row>
    <row r="109" spans="1:28">
      <c r="A109" s="71" t="s">
        <v>265</v>
      </c>
      <c r="B109" s="10"/>
      <c r="C109" s="11"/>
      <c r="D109" s="10"/>
      <c r="E109" s="11"/>
      <c r="F109" s="10"/>
      <c r="G109" s="11"/>
      <c r="H109" s="10"/>
      <c r="I109" s="11"/>
      <c r="J109" s="10"/>
      <c r="K109" s="11"/>
      <c r="L109" s="10"/>
      <c r="M109" s="11"/>
      <c r="N109" s="10"/>
      <c r="O109" s="11"/>
      <c r="P109" s="10"/>
      <c r="Q109" s="11"/>
      <c r="R109" s="10"/>
      <c r="S109" s="11"/>
      <c r="T109" s="10"/>
      <c r="U109" s="11"/>
      <c r="V109" s="10"/>
      <c r="W109" s="11"/>
      <c r="X109" s="10"/>
      <c r="Y109" s="11"/>
      <c r="Z109" s="10"/>
      <c r="AA109" s="6"/>
      <c r="AB109" s="155">
        <f t="shared" si="1"/>
        <v>0</v>
      </c>
    </row>
    <row r="110" spans="1:28">
      <c r="A110" s="122" t="s">
        <v>372</v>
      </c>
      <c r="B110" s="10">
        <v>2</v>
      </c>
      <c r="C110" s="11">
        <v>2</v>
      </c>
      <c r="D110" s="10">
        <v>1</v>
      </c>
      <c r="E110" s="11">
        <v>4</v>
      </c>
      <c r="F110" s="10"/>
      <c r="G110" s="11"/>
      <c r="H110" s="10"/>
      <c r="I110" s="11"/>
      <c r="J110" s="10"/>
      <c r="K110" s="11"/>
      <c r="L110" s="10"/>
      <c r="M110" s="11"/>
      <c r="N110" s="10"/>
      <c r="O110" s="11"/>
      <c r="P110" s="10"/>
      <c r="Q110" s="11"/>
      <c r="R110" s="10"/>
      <c r="S110" s="11"/>
      <c r="T110" s="10"/>
      <c r="U110" s="11"/>
      <c r="V110" s="10"/>
      <c r="W110" s="11"/>
      <c r="X110" s="10"/>
      <c r="Y110" s="11"/>
      <c r="Z110" s="10"/>
      <c r="AA110" s="6"/>
      <c r="AB110" s="155">
        <f t="shared" si="1"/>
        <v>0.36</v>
      </c>
    </row>
    <row r="111" spans="1:28">
      <c r="A111" s="122" t="s">
        <v>281</v>
      </c>
      <c r="B111" s="10"/>
      <c r="C111" s="11"/>
      <c r="D111" s="10">
        <v>5</v>
      </c>
      <c r="E111" s="11"/>
      <c r="F111" s="10"/>
      <c r="G111" s="11"/>
      <c r="H111" s="10"/>
      <c r="I111" s="11"/>
      <c r="J111" s="10"/>
      <c r="K111" s="11"/>
      <c r="L111" s="10"/>
      <c r="M111" s="11"/>
      <c r="N111" s="10"/>
      <c r="O111" s="11"/>
      <c r="P111" s="10"/>
      <c r="Q111" s="11"/>
      <c r="R111" s="10"/>
      <c r="S111" s="11"/>
      <c r="T111" s="10"/>
      <c r="U111" s="11"/>
      <c r="V111" s="10"/>
      <c r="W111" s="11"/>
      <c r="X111" s="10"/>
      <c r="Y111" s="11"/>
      <c r="Z111" s="10"/>
      <c r="AA111" s="6"/>
      <c r="AB111" s="155">
        <f t="shared" si="1"/>
        <v>0.2</v>
      </c>
    </row>
    <row r="112" spans="1:28">
      <c r="B112" s="10"/>
      <c r="C112" s="11"/>
      <c r="D112" s="10"/>
      <c r="E112" s="11"/>
      <c r="F112" s="10"/>
      <c r="G112" s="11"/>
      <c r="H112" s="10"/>
      <c r="I112" s="11"/>
      <c r="J112" s="10"/>
      <c r="K112" s="11"/>
      <c r="L112" s="10"/>
      <c r="M112" s="11"/>
      <c r="N112" s="10"/>
      <c r="O112" s="11"/>
      <c r="P112" s="10"/>
      <c r="Q112" s="11"/>
      <c r="R112" s="10"/>
      <c r="S112" s="11"/>
      <c r="T112" s="10"/>
      <c r="U112" s="11"/>
      <c r="V112" s="10"/>
      <c r="W112" s="11"/>
      <c r="X112" s="10"/>
      <c r="Y112" s="11"/>
      <c r="Z112" s="10"/>
      <c r="AA112" s="6"/>
      <c r="AB112" s="155">
        <f t="shared" si="1"/>
        <v>0</v>
      </c>
    </row>
    <row r="113" spans="1:30">
      <c r="B113" s="10"/>
      <c r="C113" s="11"/>
      <c r="D113" s="10"/>
      <c r="E113" s="11"/>
      <c r="F113" s="10"/>
      <c r="G113" s="11"/>
      <c r="H113" s="10"/>
      <c r="I113" s="11"/>
      <c r="J113" s="10"/>
      <c r="K113" s="11"/>
      <c r="L113" s="10"/>
      <c r="M113" s="11"/>
      <c r="N113" s="10"/>
      <c r="O113" s="11"/>
      <c r="P113" s="10"/>
      <c r="Q113" s="11"/>
      <c r="R113" s="10"/>
      <c r="S113" s="11"/>
      <c r="T113" s="10"/>
      <c r="U113" s="11"/>
      <c r="V113" s="10"/>
      <c r="W113" s="11"/>
      <c r="X113" s="10"/>
      <c r="Y113" s="11"/>
      <c r="Z113" s="10"/>
      <c r="AA113" s="6"/>
      <c r="AB113" s="155">
        <f t="shared" si="1"/>
        <v>0</v>
      </c>
    </row>
    <row r="114" spans="1:30">
      <c r="B114" s="10"/>
      <c r="C114" s="11"/>
      <c r="D114" s="10"/>
      <c r="E114" s="11"/>
      <c r="F114" s="10"/>
      <c r="G114" s="11"/>
      <c r="H114" s="10"/>
      <c r="I114" s="11"/>
      <c r="J114" s="10"/>
      <c r="K114" s="11"/>
      <c r="L114" s="10"/>
      <c r="M114" s="11"/>
      <c r="N114" s="10"/>
      <c r="O114" s="11"/>
      <c r="P114" s="10"/>
      <c r="Q114" s="11"/>
      <c r="R114" s="10"/>
      <c r="S114" s="11"/>
      <c r="T114" s="10"/>
      <c r="U114" s="11"/>
      <c r="V114" s="10"/>
      <c r="W114" s="11"/>
      <c r="X114" s="10"/>
      <c r="Y114" s="11"/>
      <c r="Z114" s="10"/>
      <c r="AA114" s="6"/>
      <c r="AB114" s="155">
        <f t="shared" si="1"/>
        <v>0</v>
      </c>
    </row>
    <row r="115" spans="1:30">
      <c r="B115" s="10"/>
      <c r="C115" s="11"/>
      <c r="D115" s="10"/>
      <c r="E115" s="11"/>
      <c r="F115" s="10"/>
      <c r="G115" s="11"/>
      <c r="H115" s="10"/>
      <c r="I115" s="11"/>
      <c r="J115" s="10"/>
      <c r="K115" s="11"/>
      <c r="L115" s="10"/>
      <c r="M115" s="11"/>
      <c r="N115" s="10"/>
      <c r="O115" s="11"/>
      <c r="P115" s="10"/>
      <c r="Q115" s="11"/>
      <c r="R115" s="10"/>
      <c r="S115" s="11"/>
      <c r="T115" s="10"/>
      <c r="U115" s="11"/>
      <c r="V115" s="10"/>
      <c r="W115" s="11"/>
      <c r="X115" s="10"/>
      <c r="Y115" s="11"/>
      <c r="Z115" s="10"/>
      <c r="AA115" s="6"/>
      <c r="AB115" s="155">
        <f t="shared" si="1"/>
        <v>0</v>
      </c>
    </row>
    <row r="116" spans="1:30">
      <c r="B116" s="10"/>
      <c r="C116" s="11"/>
      <c r="D116" s="10"/>
      <c r="E116" s="11"/>
      <c r="F116" s="10"/>
      <c r="G116" s="11"/>
      <c r="H116" s="10"/>
      <c r="I116" s="11"/>
      <c r="J116" s="10"/>
      <c r="K116" s="11"/>
      <c r="L116" s="10"/>
      <c r="M116" s="11"/>
      <c r="N116" s="10"/>
      <c r="O116" s="11"/>
      <c r="P116" s="10"/>
      <c r="Q116" s="11"/>
      <c r="R116" s="10"/>
      <c r="S116" s="11"/>
      <c r="T116" s="10"/>
      <c r="U116" s="11"/>
      <c r="V116" s="10"/>
      <c r="W116" s="11"/>
      <c r="X116" s="10"/>
      <c r="Y116" s="11"/>
      <c r="Z116" s="10"/>
      <c r="AA116" s="6"/>
      <c r="AB116" s="155">
        <f t="shared" si="1"/>
        <v>0</v>
      </c>
    </row>
    <row r="117" spans="1:30">
      <c r="A117" s="10" t="s">
        <v>252</v>
      </c>
      <c r="B117" s="10"/>
      <c r="C117" s="11"/>
      <c r="D117" s="10"/>
      <c r="E117" s="11"/>
      <c r="F117" s="10"/>
      <c r="G117" s="11"/>
      <c r="H117" s="10"/>
      <c r="I117" s="11"/>
      <c r="J117" s="10"/>
      <c r="K117" s="11"/>
      <c r="L117" s="10"/>
      <c r="M117" s="11"/>
      <c r="N117" s="10"/>
      <c r="O117" s="11"/>
      <c r="P117" s="10"/>
      <c r="Q117" s="11"/>
      <c r="R117" s="10"/>
      <c r="S117" s="11"/>
      <c r="T117" s="10"/>
      <c r="U117" s="11"/>
      <c r="V117" s="10"/>
      <c r="W117" s="11"/>
      <c r="X117" s="10"/>
      <c r="Y117" s="11"/>
      <c r="Z117" s="10"/>
      <c r="AA117" s="6"/>
      <c r="AB117" s="155">
        <f t="shared" si="1"/>
        <v>0</v>
      </c>
    </row>
    <row r="118" spans="1:30">
      <c r="A118" s="10" t="s">
        <v>90</v>
      </c>
      <c r="B118" s="10">
        <v>60</v>
      </c>
      <c r="C118" s="11">
        <v>10</v>
      </c>
      <c r="D118" s="10">
        <v>50</v>
      </c>
      <c r="E118" s="11"/>
      <c r="F118" s="10"/>
      <c r="G118" s="11"/>
      <c r="H118" s="10"/>
      <c r="I118" s="11">
        <v>8</v>
      </c>
      <c r="J118" s="10"/>
      <c r="K118" s="11">
        <v>8</v>
      </c>
      <c r="L118" s="10">
        <v>3</v>
      </c>
      <c r="M118" s="11"/>
      <c r="N118" s="10"/>
      <c r="O118" s="11">
        <v>14</v>
      </c>
      <c r="P118" s="10"/>
      <c r="Q118" s="11"/>
      <c r="R118" s="10">
        <v>2</v>
      </c>
      <c r="S118" s="11"/>
      <c r="T118" s="10"/>
      <c r="U118" s="11">
        <v>3</v>
      </c>
      <c r="V118" s="10">
        <v>20</v>
      </c>
      <c r="W118" s="11"/>
      <c r="X118" s="10">
        <v>4</v>
      </c>
      <c r="Y118" s="11"/>
      <c r="Z118" s="10"/>
      <c r="AA118" s="6"/>
      <c r="AB118" s="155">
        <f t="shared" si="1"/>
        <v>7.28</v>
      </c>
    </row>
    <row r="119" spans="1:30">
      <c r="A119" s="10" t="s">
        <v>67</v>
      </c>
      <c r="B119" s="10"/>
      <c r="C119" s="11"/>
      <c r="D119" s="10"/>
      <c r="E119" s="11"/>
      <c r="F119" s="10"/>
      <c r="G119" s="11"/>
      <c r="H119" s="10"/>
      <c r="I119" s="11"/>
      <c r="J119" s="10"/>
      <c r="K119" s="11"/>
      <c r="L119" s="10"/>
      <c r="M119" s="11"/>
      <c r="N119" s="10"/>
      <c r="O119" s="11"/>
      <c r="P119" s="10"/>
      <c r="Q119" s="11"/>
      <c r="R119" s="10"/>
      <c r="S119" s="11"/>
      <c r="T119" s="10"/>
      <c r="U119" s="11"/>
      <c r="V119" s="10"/>
      <c r="W119" s="11"/>
      <c r="X119" s="10"/>
      <c r="Y119" s="11"/>
      <c r="Z119" s="10"/>
      <c r="AA119" s="6"/>
      <c r="AB119" s="155">
        <f t="shared" si="1"/>
        <v>0</v>
      </c>
      <c r="AD119" s="162"/>
    </row>
    <row r="120" spans="1:30">
      <c r="A120" s="10" t="s">
        <v>50</v>
      </c>
      <c r="B120" s="10"/>
      <c r="C120" s="11"/>
      <c r="D120" s="10"/>
      <c r="E120" s="11"/>
      <c r="F120" s="10"/>
      <c r="G120" s="11"/>
      <c r="H120" s="10"/>
      <c r="I120" s="11"/>
      <c r="J120" s="10"/>
      <c r="K120" s="11"/>
      <c r="L120" s="10"/>
      <c r="M120" s="11"/>
      <c r="N120" s="10"/>
      <c r="O120" s="11"/>
      <c r="P120" s="10"/>
      <c r="Q120" s="11"/>
      <c r="R120" s="10"/>
      <c r="S120" s="11"/>
      <c r="T120" s="10"/>
      <c r="U120" s="11"/>
      <c r="V120" s="10"/>
      <c r="W120" s="11"/>
      <c r="X120" s="10"/>
      <c r="Y120" s="11"/>
      <c r="Z120" s="10"/>
      <c r="AA120" s="6"/>
      <c r="AB120" s="155">
        <f t="shared" si="1"/>
        <v>0</v>
      </c>
    </row>
    <row r="121" spans="1:30">
      <c r="A121" s="10" t="s">
        <v>70</v>
      </c>
      <c r="B121" s="10">
        <v>10</v>
      </c>
      <c r="C121" s="11">
        <v>36</v>
      </c>
      <c r="D121" s="10">
        <v>20</v>
      </c>
      <c r="E121" s="11"/>
      <c r="F121" s="10"/>
      <c r="G121" s="11"/>
      <c r="H121" s="10"/>
      <c r="I121" s="11"/>
      <c r="J121" s="10"/>
      <c r="K121" s="11"/>
      <c r="L121" s="10"/>
      <c r="M121" s="11"/>
      <c r="N121" s="10"/>
      <c r="O121" s="11"/>
      <c r="P121" s="10"/>
      <c r="Q121" s="11"/>
      <c r="R121" s="10"/>
      <c r="S121" s="11"/>
      <c r="T121" s="10"/>
      <c r="U121" s="11"/>
      <c r="V121" s="10"/>
      <c r="W121" s="11"/>
      <c r="X121" s="10"/>
      <c r="Y121" s="11"/>
      <c r="Z121" s="10"/>
      <c r="AA121" s="6"/>
      <c r="AB121" s="155">
        <f t="shared" si="1"/>
        <v>2.64</v>
      </c>
    </row>
    <row r="122" spans="1:30">
      <c r="A122" s="10" t="s">
        <v>49</v>
      </c>
      <c r="B122" s="10"/>
      <c r="C122" s="11"/>
      <c r="D122" s="10"/>
      <c r="E122" s="11">
        <v>100</v>
      </c>
      <c r="F122" s="10">
        <v>100</v>
      </c>
      <c r="G122" s="11">
        <v>100</v>
      </c>
      <c r="H122" s="10">
        <v>100</v>
      </c>
      <c r="I122" s="11">
        <v>92</v>
      </c>
      <c r="J122" s="10">
        <v>100</v>
      </c>
      <c r="K122" s="11">
        <v>70</v>
      </c>
      <c r="L122" s="10">
        <v>40</v>
      </c>
      <c r="M122" s="11">
        <v>40</v>
      </c>
      <c r="N122" s="10">
        <v>45</v>
      </c>
      <c r="O122" s="11">
        <v>25</v>
      </c>
      <c r="P122" s="10">
        <v>35</v>
      </c>
      <c r="Q122" s="11">
        <v>45</v>
      </c>
      <c r="R122" s="10">
        <v>30</v>
      </c>
      <c r="S122" s="11">
        <v>20</v>
      </c>
      <c r="T122" s="10">
        <v>40</v>
      </c>
      <c r="U122" s="11">
        <v>25</v>
      </c>
      <c r="V122" s="10">
        <v>25</v>
      </c>
      <c r="W122" s="11">
        <v>30</v>
      </c>
      <c r="X122" s="10">
        <v>25</v>
      </c>
      <c r="Y122" s="11">
        <v>64</v>
      </c>
      <c r="Z122" s="10">
        <v>20</v>
      </c>
      <c r="AA122" s="6"/>
      <c r="AB122" s="155">
        <f t="shared" si="1"/>
        <v>46.84</v>
      </c>
    </row>
    <row r="123" spans="1:30">
      <c r="B123" s="18"/>
      <c r="C123" s="19"/>
      <c r="D123" s="19"/>
      <c r="E123" s="19"/>
      <c r="F123" s="20"/>
      <c r="G123" s="20"/>
      <c r="H123" s="20"/>
      <c r="I123" s="20"/>
      <c r="J123" s="20"/>
      <c r="K123" s="20"/>
      <c r="L123" s="19"/>
      <c r="M123" s="19"/>
      <c r="N123" s="19"/>
      <c r="O123" s="19"/>
      <c r="P123" s="19"/>
      <c r="Q123" s="19"/>
      <c r="R123" s="19"/>
      <c r="S123" s="19"/>
      <c r="T123" s="21"/>
      <c r="U123" s="19"/>
      <c r="V123" s="18"/>
      <c r="W123" s="20"/>
      <c r="X123" s="18"/>
      <c r="Y123" s="20"/>
      <c r="Z123" s="22"/>
      <c r="AA123" s="23"/>
      <c r="AB123" t="s">
        <v>242</v>
      </c>
      <c r="AC123" t="s">
        <v>139</v>
      </c>
    </row>
    <row r="124" spans="1:30">
      <c r="A124" t="s">
        <v>96</v>
      </c>
      <c r="B124">
        <f>SUM(B5:B111)</f>
        <v>120</v>
      </c>
      <c r="C124">
        <f t="shared" ref="C124:Z124" si="2">SUM(C5:C111)</f>
        <v>54</v>
      </c>
      <c r="D124">
        <f t="shared" si="2"/>
        <v>68</v>
      </c>
      <c r="E124">
        <f t="shared" si="2"/>
        <v>9</v>
      </c>
      <c r="F124">
        <f t="shared" si="2"/>
        <v>20</v>
      </c>
      <c r="G124">
        <f t="shared" si="2"/>
        <v>11</v>
      </c>
      <c r="H124">
        <f t="shared" si="2"/>
        <v>15</v>
      </c>
      <c r="I124">
        <f t="shared" si="2"/>
        <v>8</v>
      </c>
      <c r="J124">
        <f t="shared" si="2"/>
        <v>7</v>
      </c>
      <c r="K124">
        <f t="shared" si="2"/>
        <v>37</v>
      </c>
      <c r="L124">
        <f t="shared" si="2"/>
        <v>59</v>
      </c>
      <c r="M124">
        <f t="shared" si="2"/>
        <v>68</v>
      </c>
      <c r="N124">
        <f t="shared" si="2"/>
        <v>68</v>
      </c>
      <c r="O124">
        <f t="shared" si="2"/>
        <v>71</v>
      </c>
      <c r="P124">
        <f t="shared" si="2"/>
        <v>72</v>
      </c>
      <c r="Q124">
        <f t="shared" si="2"/>
        <v>63</v>
      </c>
      <c r="R124">
        <f t="shared" si="2"/>
        <v>83</v>
      </c>
      <c r="S124">
        <f t="shared" si="2"/>
        <v>81</v>
      </c>
      <c r="T124">
        <f t="shared" si="2"/>
        <v>75</v>
      </c>
      <c r="U124">
        <f t="shared" si="2"/>
        <v>77</v>
      </c>
      <c r="V124">
        <f t="shared" si="2"/>
        <v>72</v>
      </c>
      <c r="W124">
        <f t="shared" si="2"/>
        <v>73</v>
      </c>
      <c r="X124">
        <f t="shared" si="2"/>
        <v>75</v>
      </c>
      <c r="Y124">
        <f t="shared" si="2"/>
        <v>38</v>
      </c>
      <c r="Z124">
        <f t="shared" si="2"/>
        <v>80</v>
      </c>
      <c r="AB124">
        <f>AVERAGE(B124:Z124)</f>
        <v>56.16</v>
      </c>
      <c r="AC124">
        <f>STDEV(B124:Z124)/SQRT(COUNT(B124:Z124))</f>
        <v>5.9594966230378885</v>
      </c>
    </row>
    <row r="125" spans="1:30">
      <c r="A125" t="s">
        <v>97</v>
      </c>
      <c r="B125">
        <f>SUM(B5,B18,B33,B38,B51,B62:B63,B66,B108,B111)</f>
        <v>112</v>
      </c>
      <c r="C125">
        <f t="shared" ref="C125:Z125" si="3">SUM(C5,C18,C33,C38,C51,C62:C63,C66,C108,C111)</f>
        <v>50</v>
      </c>
      <c r="D125">
        <f t="shared" si="3"/>
        <v>62</v>
      </c>
      <c r="E125">
        <f t="shared" si="3"/>
        <v>0</v>
      </c>
      <c r="F125">
        <f t="shared" si="3"/>
        <v>10</v>
      </c>
      <c r="G125">
        <f t="shared" si="3"/>
        <v>1</v>
      </c>
      <c r="H125">
        <f t="shared" si="3"/>
        <v>10</v>
      </c>
      <c r="I125">
        <f t="shared" si="3"/>
        <v>3</v>
      </c>
      <c r="J125">
        <f t="shared" si="3"/>
        <v>6</v>
      </c>
      <c r="K125">
        <f t="shared" si="3"/>
        <v>3</v>
      </c>
      <c r="L125">
        <f t="shared" si="3"/>
        <v>0</v>
      </c>
      <c r="M125">
        <f t="shared" si="3"/>
        <v>0</v>
      </c>
      <c r="N125">
        <f t="shared" si="3"/>
        <v>0</v>
      </c>
      <c r="O125">
        <f t="shared" si="3"/>
        <v>0</v>
      </c>
      <c r="P125">
        <f t="shared" si="3"/>
        <v>0</v>
      </c>
      <c r="Q125">
        <f t="shared" si="3"/>
        <v>0</v>
      </c>
      <c r="R125">
        <f t="shared" si="3"/>
        <v>14</v>
      </c>
      <c r="S125">
        <f t="shared" si="3"/>
        <v>0</v>
      </c>
      <c r="T125">
        <f t="shared" si="3"/>
        <v>0</v>
      </c>
      <c r="U125">
        <f t="shared" si="3"/>
        <v>0</v>
      </c>
      <c r="V125">
        <f t="shared" si="3"/>
        <v>2</v>
      </c>
      <c r="W125">
        <f t="shared" si="3"/>
        <v>0</v>
      </c>
      <c r="X125">
        <f t="shared" si="3"/>
        <v>0</v>
      </c>
      <c r="Y125">
        <f t="shared" si="3"/>
        <v>1</v>
      </c>
      <c r="Z125">
        <f t="shared" si="3"/>
        <v>0</v>
      </c>
      <c r="AB125">
        <f>AVERAGE(B125:Z125)</f>
        <v>10.96</v>
      </c>
      <c r="AC125">
        <f>STDEV(B125:Z125)/SQRT(COUNT(B125:Z125))</f>
        <v>5.2187099299858897</v>
      </c>
    </row>
    <row r="126" spans="1:30">
      <c r="A126" t="s">
        <v>98</v>
      </c>
      <c r="B126">
        <f>SUM(B23:B24,B65,B66,B62,B72,B75,B106,B92,B110,B30)</f>
        <v>8</v>
      </c>
      <c r="C126">
        <f t="shared" ref="C126:Z126" si="4">SUM(C23:C24,C65,C66,C62,C72,C75,C106,C92,C110,C30)</f>
        <v>4</v>
      </c>
      <c r="D126">
        <f t="shared" si="4"/>
        <v>6</v>
      </c>
      <c r="E126">
        <f t="shared" si="4"/>
        <v>9</v>
      </c>
      <c r="F126">
        <f t="shared" si="4"/>
        <v>10</v>
      </c>
      <c r="G126">
        <f t="shared" si="4"/>
        <v>10</v>
      </c>
      <c r="H126">
        <f t="shared" si="4"/>
        <v>5</v>
      </c>
      <c r="I126">
        <f t="shared" si="4"/>
        <v>6</v>
      </c>
      <c r="J126">
        <f t="shared" si="4"/>
        <v>1</v>
      </c>
      <c r="K126">
        <f t="shared" si="4"/>
        <v>34</v>
      </c>
      <c r="L126">
        <f t="shared" si="4"/>
        <v>59</v>
      </c>
      <c r="M126">
        <f t="shared" si="4"/>
        <v>68</v>
      </c>
      <c r="N126">
        <f t="shared" si="4"/>
        <v>68</v>
      </c>
      <c r="O126">
        <f t="shared" si="4"/>
        <v>71</v>
      </c>
      <c r="P126">
        <f t="shared" si="4"/>
        <v>72</v>
      </c>
      <c r="Q126">
        <f t="shared" si="4"/>
        <v>63</v>
      </c>
      <c r="R126">
        <f t="shared" si="4"/>
        <v>69</v>
      </c>
      <c r="S126">
        <f t="shared" si="4"/>
        <v>81</v>
      </c>
      <c r="T126">
        <f t="shared" si="4"/>
        <v>75</v>
      </c>
      <c r="U126">
        <f t="shared" si="4"/>
        <v>77</v>
      </c>
      <c r="V126">
        <f t="shared" si="4"/>
        <v>72</v>
      </c>
      <c r="W126">
        <f t="shared" si="4"/>
        <v>73</v>
      </c>
      <c r="X126">
        <f t="shared" si="4"/>
        <v>75</v>
      </c>
      <c r="Y126">
        <f t="shared" si="4"/>
        <v>38</v>
      </c>
      <c r="Z126">
        <f t="shared" si="4"/>
        <v>80</v>
      </c>
      <c r="AB126">
        <f>AVERAGE(B126:Z126)</f>
        <v>45.36</v>
      </c>
      <c r="AC126">
        <f>STDEV(B126:Z126)/SQRT(COUNT(B126:Z126))</f>
        <v>6.3189872606296653</v>
      </c>
    </row>
    <row r="127" spans="1:30">
      <c r="A127" t="s">
        <v>99</v>
      </c>
      <c r="B127">
        <f>SUM(B117:B122)</f>
        <v>70</v>
      </c>
      <c r="C127">
        <f t="shared" ref="C127:Z127" si="5">SUM(C117:C122)</f>
        <v>46</v>
      </c>
      <c r="D127">
        <f t="shared" si="5"/>
        <v>70</v>
      </c>
      <c r="E127">
        <f t="shared" si="5"/>
        <v>100</v>
      </c>
      <c r="F127">
        <f t="shared" si="5"/>
        <v>100</v>
      </c>
      <c r="G127">
        <f t="shared" si="5"/>
        <v>100</v>
      </c>
      <c r="H127">
        <f t="shared" si="5"/>
        <v>100</v>
      </c>
      <c r="I127">
        <f t="shared" si="5"/>
        <v>100</v>
      </c>
      <c r="J127">
        <f t="shared" si="5"/>
        <v>100</v>
      </c>
      <c r="K127">
        <f t="shared" si="5"/>
        <v>78</v>
      </c>
      <c r="L127">
        <f t="shared" si="5"/>
        <v>43</v>
      </c>
      <c r="M127">
        <f t="shared" si="5"/>
        <v>40</v>
      </c>
      <c r="N127">
        <f t="shared" si="5"/>
        <v>45</v>
      </c>
      <c r="O127">
        <f t="shared" si="5"/>
        <v>39</v>
      </c>
      <c r="P127">
        <f t="shared" si="5"/>
        <v>35</v>
      </c>
      <c r="Q127">
        <f t="shared" si="5"/>
        <v>45</v>
      </c>
      <c r="R127">
        <f t="shared" si="5"/>
        <v>32</v>
      </c>
      <c r="S127">
        <f t="shared" si="5"/>
        <v>20</v>
      </c>
      <c r="T127">
        <f t="shared" si="5"/>
        <v>40</v>
      </c>
      <c r="U127">
        <f t="shared" si="5"/>
        <v>28</v>
      </c>
      <c r="V127">
        <f t="shared" si="5"/>
        <v>45</v>
      </c>
      <c r="W127">
        <f t="shared" si="5"/>
        <v>30</v>
      </c>
      <c r="X127">
        <f t="shared" si="5"/>
        <v>29</v>
      </c>
      <c r="Y127">
        <f t="shared" si="5"/>
        <v>64</v>
      </c>
      <c r="Z127">
        <f t="shared" si="5"/>
        <v>20</v>
      </c>
      <c r="AB127">
        <f>AVERAGE(B127:Z127)</f>
        <v>56.76</v>
      </c>
      <c r="AC127">
        <f>STDEV(B127:Z127)/SQRT(COUNT(B127:Z127))</f>
        <v>5.740580690719943</v>
      </c>
    </row>
    <row r="128" spans="1:30">
      <c r="A128" t="s">
        <v>243</v>
      </c>
      <c r="B128">
        <f>SUM(B125:B127)</f>
        <v>190</v>
      </c>
      <c r="C128">
        <f t="shared" ref="C128:Z128" si="6">SUM(C125:C127)</f>
        <v>100</v>
      </c>
      <c r="D128">
        <f t="shared" si="6"/>
        <v>138</v>
      </c>
      <c r="E128">
        <f t="shared" si="6"/>
        <v>109</v>
      </c>
      <c r="F128">
        <f t="shared" si="6"/>
        <v>120</v>
      </c>
      <c r="G128">
        <f t="shared" si="6"/>
        <v>111</v>
      </c>
      <c r="H128">
        <f t="shared" si="6"/>
        <v>115</v>
      </c>
      <c r="I128">
        <f t="shared" si="6"/>
        <v>109</v>
      </c>
      <c r="J128">
        <f t="shared" si="6"/>
        <v>107</v>
      </c>
      <c r="K128">
        <f t="shared" si="6"/>
        <v>115</v>
      </c>
      <c r="L128">
        <f t="shared" si="6"/>
        <v>102</v>
      </c>
      <c r="M128">
        <f t="shared" si="6"/>
        <v>108</v>
      </c>
      <c r="N128">
        <f t="shared" si="6"/>
        <v>113</v>
      </c>
      <c r="O128">
        <f t="shared" si="6"/>
        <v>110</v>
      </c>
      <c r="P128">
        <f t="shared" si="6"/>
        <v>107</v>
      </c>
      <c r="Q128">
        <f t="shared" si="6"/>
        <v>108</v>
      </c>
      <c r="R128">
        <f t="shared" si="6"/>
        <v>115</v>
      </c>
      <c r="S128">
        <f t="shared" si="6"/>
        <v>101</v>
      </c>
      <c r="T128">
        <f t="shared" si="6"/>
        <v>115</v>
      </c>
      <c r="U128">
        <f t="shared" si="6"/>
        <v>105</v>
      </c>
      <c r="V128">
        <f t="shared" si="6"/>
        <v>119</v>
      </c>
      <c r="W128">
        <f t="shared" si="6"/>
        <v>103</v>
      </c>
      <c r="X128">
        <f t="shared" si="6"/>
        <v>104</v>
      </c>
      <c r="Y128">
        <f t="shared" si="6"/>
        <v>103</v>
      </c>
      <c r="Z128">
        <f t="shared" si="6"/>
        <v>100</v>
      </c>
      <c r="AB128">
        <f>AVERAGE(B128:Z128)</f>
        <v>113.08</v>
      </c>
      <c r="AC128">
        <f>STDEV(B128:Z128)/SQRT(COUNT(B128:Z128))</f>
        <v>3.5985737915642879</v>
      </c>
    </row>
  </sheetData>
  <mergeCells count="2">
    <mergeCell ref="A1:AA1"/>
    <mergeCell ref="A2:AA2"/>
  </mergeCells>
  <pageMargins left="0.7" right="0.7" top="0.75" bottom="0.75" header="0.3" footer="0.3"/>
</worksheet>
</file>

<file path=xl/worksheets/sheet3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C113"/>
  <sheetViews>
    <sheetView topLeftCell="Q1" zoomScale="150" workbookViewId="0">
      <selection activeCell="A6" sqref="A6"/>
    </sheetView>
  </sheetViews>
  <sheetFormatPr baseColWidth="10" defaultRowHeight="15" customHeight="1"/>
  <cols>
    <col min="1" max="1" width="22.6640625" customWidth="1"/>
  </cols>
  <sheetData>
    <row r="1" spans="1:28" ht="15" customHeight="1">
      <c r="A1" s="221" t="s">
        <v>88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spans="1:28" ht="15" customHeight="1">
      <c r="A2" s="222" t="s">
        <v>249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4"/>
    </row>
    <row r="3" spans="1:28" ht="15" customHeight="1">
      <c r="A3" s="5" t="s">
        <v>0</v>
      </c>
      <c r="B3" s="52">
        <v>0</v>
      </c>
      <c r="C3" s="70">
        <v>3</v>
      </c>
      <c r="D3" s="52">
        <v>6</v>
      </c>
      <c r="E3" s="70">
        <v>9</v>
      </c>
      <c r="F3" s="52">
        <v>12</v>
      </c>
      <c r="G3" s="70">
        <v>15</v>
      </c>
      <c r="H3" s="52">
        <v>18</v>
      </c>
      <c r="I3" s="70">
        <v>21</v>
      </c>
      <c r="J3" s="52">
        <v>24</v>
      </c>
      <c r="K3" s="70">
        <v>27</v>
      </c>
      <c r="L3" s="52">
        <v>30</v>
      </c>
      <c r="M3" s="70">
        <v>33</v>
      </c>
      <c r="N3" s="52">
        <v>36</v>
      </c>
      <c r="O3" s="70">
        <v>39</v>
      </c>
      <c r="P3" s="52">
        <v>42</v>
      </c>
      <c r="Q3" s="70">
        <v>45</v>
      </c>
      <c r="R3" s="52">
        <v>48</v>
      </c>
      <c r="S3" s="70">
        <v>51</v>
      </c>
      <c r="T3" s="52">
        <v>54</v>
      </c>
      <c r="U3" s="70">
        <v>57</v>
      </c>
      <c r="V3" s="52">
        <v>60</v>
      </c>
      <c r="W3" s="70">
        <v>63</v>
      </c>
      <c r="X3" s="52">
        <v>66</v>
      </c>
      <c r="Y3" s="70">
        <v>69</v>
      </c>
      <c r="Z3" s="52">
        <v>72</v>
      </c>
      <c r="AA3" s="52" t="s">
        <v>1</v>
      </c>
    </row>
    <row r="4" spans="1:28" ht="15" customHeight="1">
      <c r="A4" s="5" t="s">
        <v>2</v>
      </c>
      <c r="B4" s="6"/>
      <c r="C4" s="7"/>
      <c r="D4" s="6"/>
      <c r="E4" s="7"/>
      <c r="F4" s="6"/>
      <c r="G4" s="7"/>
      <c r="H4" s="6"/>
      <c r="I4" s="7"/>
      <c r="J4" s="6"/>
      <c r="K4" s="7"/>
      <c r="L4" s="6"/>
      <c r="M4" s="7"/>
      <c r="N4" s="6"/>
      <c r="O4" s="7"/>
      <c r="P4" s="6"/>
      <c r="Q4" s="7"/>
      <c r="R4" s="6"/>
      <c r="S4" s="7"/>
      <c r="T4" s="6"/>
      <c r="U4" s="7"/>
      <c r="V4" s="6"/>
      <c r="W4" s="7"/>
      <c r="X4" s="6"/>
      <c r="Y4" s="7"/>
      <c r="Z4" s="6"/>
      <c r="AA4" s="6"/>
    </row>
    <row r="5" spans="1:28" ht="15" customHeight="1">
      <c r="A5" s="25" t="s">
        <v>25</v>
      </c>
      <c r="B5" s="10"/>
      <c r="C5" s="11"/>
      <c r="D5" s="10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  <c r="P5" s="10"/>
      <c r="Q5" s="11"/>
      <c r="R5" s="10"/>
      <c r="S5" s="11"/>
      <c r="T5" s="10"/>
      <c r="U5" s="11"/>
      <c r="V5" s="10"/>
      <c r="W5" s="11"/>
      <c r="X5" s="10"/>
      <c r="Y5" s="11"/>
      <c r="Z5" s="10"/>
      <c r="AA5" s="6"/>
      <c r="AB5" s="155">
        <f>SUM(B5:Z5)/25</f>
        <v>0</v>
      </c>
    </row>
    <row r="6" spans="1:28" ht="15" customHeight="1">
      <c r="A6" s="25" t="s">
        <v>3</v>
      </c>
      <c r="B6" s="10"/>
      <c r="C6" s="11"/>
      <c r="D6" s="10"/>
      <c r="E6" s="11"/>
      <c r="F6" s="10"/>
      <c r="G6" s="11"/>
      <c r="H6" s="10"/>
      <c r="I6" s="11"/>
      <c r="J6" s="10"/>
      <c r="K6" s="11"/>
      <c r="L6" s="10"/>
      <c r="M6" s="11"/>
      <c r="N6" s="10"/>
      <c r="O6" s="11"/>
      <c r="P6" s="10"/>
      <c r="Q6" s="11"/>
      <c r="R6" s="10"/>
      <c r="S6" s="11"/>
      <c r="T6" s="10"/>
      <c r="U6" s="11"/>
      <c r="V6" s="10"/>
      <c r="W6" s="11"/>
      <c r="X6" s="10"/>
      <c r="Y6" s="11"/>
      <c r="Z6" s="10"/>
      <c r="AA6" s="6"/>
      <c r="AB6" s="155">
        <f t="shared" ref="AB6:AB69" si="0">SUM(B6:Z6)/25</f>
        <v>0</v>
      </c>
    </row>
    <row r="7" spans="1:28" ht="15" customHeight="1">
      <c r="A7" s="25" t="s">
        <v>59</v>
      </c>
      <c r="B7" s="10"/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  <c r="P7" s="10"/>
      <c r="Q7" s="11"/>
      <c r="R7" s="10"/>
      <c r="S7" s="11"/>
      <c r="T7" s="10"/>
      <c r="U7" s="11"/>
      <c r="V7" s="10"/>
      <c r="W7" s="11"/>
      <c r="X7" s="10"/>
      <c r="Y7" s="11"/>
      <c r="Z7" s="10"/>
      <c r="AA7" s="6"/>
      <c r="AB7" s="155">
        <f t="shared" si="0"/>
        <v>0</v>
      </c>
    </row>
    <row r="8" spans="1:28" s="162" customFormat="1" ht="15" customHeight="1">
      <c r="A8" s="12" t="s">
        <v>4</v>
      </c>
      <c r="B8" s="5"/>
      <c r="C8" s="161"/>
      <c r="D8" s="5"/>
      <c r="E8" s="161"/>
      <c r="F8" s="5"/>
      <c r="G8" s="161"/>
      <c r="H8" s="5"/>
      <c r="I8" s="161"/>
      <c r="J8" s="5"/>
      <c r="K8" s="161"/>
      <c r="L8" s="5"/>
      <c r="M8" s="161"/>
      <c r="N8" s="5"/>
      <c r="O8" s="161"/>
      <c r="P8" s="5"/>
      <c r="Q8" s="161"/>
      <c r="R8" s="5"/>
      <c r="S8" s="161"/>
      <c r="T8" s="5"/>
      <c r="U8" s="161"/>
      <c r="V8" s="5"/>
      <c r="W8" s="161"/>
      <c r="X8" s="5"/>
      <c r="Y8" s="161"/>
      <c r="Z8" s="5"/>
      <c r="AA8" s="52"/>
      <c r="AB8" s="162">
        <f t="shared" si="0"/>
        <v>0</v>
      </c>
    </row>
    <row r="9" spans="1:28" ht="15" customHeight="1">
      <c r="A9" s="25" t="s">
        <v>45</v>
      </c>
      <c r="B9" s="10"/>
      <c r="C9" s="11"/>
      <c r="D9" s="10"/>
      <c r="E9" s="11"/>
      <c r="F9" s="10"/>
      <c r="G9" s="11"/>
      <c r="H9" s="10"/>
      <c r="I9" s="11"/>
      <c r="J9" s="10"/>
      <c r="K9" s="11"/>
      <c r="L9" s="10"/>
      <c r="M9" s="11"/>
      <c r="N9" s="10"/>
      <c r="O9" s="11"/>
      <c r="P9" s="10"/>
      <c r="Q9" s="11"/>
      <c r="R9" s="10"/>
      <c r="S9" s="11"/>
      <c r="T9" s="10"/>
      <c r="U9" s="11"/>
      <c r="V9" s="10"/>
      <c r="W9" s="11"/>
      <c r="X9" s="10"/>
      <c r="Y9" s="11"/>
      <c r="Z9" s="10"/>
      <c r="AA9" s="6"/>
      <c r="AB9" s="155">
        <f t="shared" si="0"/>
        <v>0</v>
      </c>
    </row>
    <row r="10" spans="1:28" ht="15" customHeight="1">
      <c r="A10" s="25" t="s">
        <v>86</v>
      </c>
      <c r="B10" s="10">
        <v>5</v>
      </c>
      <c r="C10" s="11">
        <v>3</v>
      </c>
      <c r="D10" s="10"/>
      <c r="E10" s="11"/>
      <c r="F10" s="10"/>
      <c r="G10" s="11"/>
      <c r="H10" s="10">
        <v>1</v>
      </c>
      <c r="I10" s="11">
        <v>2</v>
      </c>
      <c r="J10" s="10">
        <v>5</v>
      </c>
      <c r="K10" s="11"/>
      <c r="L10" s="10">
        <v>1</v>
      </c>
      <c r="M10" s="11"/>
      <c r="N10" s="10">
        <v>1</v>
      </c>
      <c r="O10" s="11"/>
      <c r="P10" s="10">
        <v>1</v>
      </c>
      <c r="Q10" s="11">
        <v>1</v>
      </c>
      <c r="R10" s="10"/>
      <c r="S10" s="11">
        <v>1</v>
      </c>
      <c r="T10" s="10"/>
      <c r="U10" s="11"/>
      <c r="V10" s="10"/>
      <c r="W10" s="11"/>
      <c r="X10" s="10"/>
      <c r="Y10" s="11"/>
      <c r="Z10" s="10"/>
      <c r="AA10" s="6"/>
      <c r="AB10" s="155">
        <f t="shared" si="0"/>
        <v>0.84</v>
      </c>
    </row>
    <row r="11" spans="1:28" ht="15" customHeight="1">
      <c r="A11" s="25" t="s">
        <v>27</v>
      </c>
      <c r="B11" s="10"/>
      <c r="C11" s="11"/>
      <c r="D11" s="10"/>
      <c r="E11" s="11"/>
      <c r="F11" s="10"/>
      <c r="G11" s="11"/>
      <c r="H11" s="10"/>
      <c r="I11" s="11"/>
      <c r="J11" s="10"/>
      <c r="K11" s="11"/>
      <c r="L11" s="10"/>
      <c r="M11" s="11"/>
      <c r="N11" s="10"/>
      <c r="O11" s="11"/>
      <c r="P11" s="10"/>
      <c r="Q11" s="11"/>
      <c r="R11" s="10"/>
      <c r="S11" s="11"/>
      <c r="T11" s="10"/>
      <c r="U11" s="11"/>
      <c r="V11" s="10"/>
      <c r="W11" s="11"/>
      <c r="X11" s="10"/>
      <c r="Y11" s="11"/>
      <c r="Z11" s="10"/>
      <c r="AA11" s="6"/>
      <c r="AB11" s="155">
        <f t="shared" si="0"/>
        <v>0</v>
      </c>
    </row>
    <row r="12" spans="1:28" ht="15" customHeight="1">
      <c r="A12" s="25" t="s">
        <v>26</v>
      </c>
      <c r="B12" s="10"/>
      <c r="C12" s="11"/>
      <c r="D12" s="10"/>
      <c r="E12" s="11"/>
      <c r="F12" s="10"/>
      <c r="G12" s="11"/>
      <c r="H12" s="10"/>
      <c r="I12" s="11"/>
      <c r="J12" s="10"/>
      <c r="K12" s="11"/>
      <c r="L12" s="10">
        <v>1</v>
      </c>
      <c r="M12" s="11"/>
      <c r="N12" s="10"/>
      <c r="O12" s="11"/>
      <c r="P12" s="10"/>
      <c r="Q12" s="11">
        <v>1</v>
      </c>
      <c r="R12" s="10"/>
      <c r="S12" s="11"/>
      <c r="T12" s="10"/>
      <c r="U12" s="11"/>
      <c r="V12" s="10"/>
      <c r="W12" s="11"/>
      <c r="X12" s="10"/>
      <c r="Y12" s="11"/>
      <c r="Z12" s="10"/>
      <c r="AA12" s="6"/>
      <c r="AB12" s="155">
        <f t="shared" si="0"/>
        <v>0.08</v>
      </c>
    </row>
    <row r="13" spans="1:28" s="162" customFormat="1" ht="15" customHeight="1">
      <c r="A13" s="12" t="s">
        <v>51</v>
      </c>
      <c r="B13" s="5"/>
      <c r="C13" s="161"/>
      <c r="D13" s="5"/>
      <c r="E13" s="161"/>
      <c r="F13" s="5"/>
      <c r="G13" s="161"/>
      <c r="H13" s="5"/>
      <c r="I13" s="161"/>
      <c r="J13" s="5"/>
      <c r="K13" s="161">
        <v>1</v>
      </c>
      <c r="L13" s="5"/>
      <c r="M13" s="161">
        <v>1</v>
      </c>
      <c r="N13" s="5"/>
      <c r="O13" s="161">
        <v>1</v>
      </c>
      <c r="P13" s="5"/>
      <c r="Q13" s="161"/>
      <c r="R13" s="5">
        <v>25</v>
      </c>
      <c r="S13" s="161"/>
      <c r="T13" s="5"/>
      <c r="U13" s="161"/>
      <c r="V13" s="5">
        <v>3</v>
      </c>
      <c r="W13" s="161"/>
      <c r="X13" s="5"/>
      <c r="Y13" s="161"/>
      <c r="Z13" s="5"/>
      <c r="AA13" s="52"/>
      <c r="AB13" s="162">
        <f t="shared" si="0"/>
        <v>1.24</v>
      </c>
    </row>
    <row r="14" spans="1:28" ht="15" customHeight="1">
      <c r="A14" s="25" t="s">
        <v>29</v>
      </c>
      <c r="B14" s="10"/>
      <c r="C14" s="11"/>
      <c r="D14" s="10"/>
      <c r="E14" s="11"/>
      <c r="F14" s="10"/>
      <c r="G14" s="11"/>
      <c r="H14" s="10"/>
      <c r="I14" s="11"/>
      <c r="J14" s="10"/>
      <c r="K14" s="11"/>
      <c r="L14" s="10"/>
      <c r="M14" s="11"/>
      <c r="N14" s="10"/>
      <c r="O14" s="11"/>
      <c r="P14" s="10"/>
      <c r="Q14" s="11"/>
      <c r="R14" s="10"/>
      <c r="S14" s="11"/>
      <c r="T14" s="10"/>
      <c r="U14" s="11"/>
      <c r="V14" s="10"/>
      <c r="W14" s="11"/>
      <c r="X14" s="10"/>
      <c r="Y14" s="11"/>
      <c r="Z14" s="10"/>
      <c r="AA14" s="6"/>
      <c r="AB14" s="155">
        <f t="shared" si="0"/>
        <v>0</v>
      </c>
    </row>
    <row r="15" spans="1:28" s="162" customFormat="1" ht="15" customHeight="1">
      <c r="A15" s="12" t="s">
        <v>76</v>
      </c>
      <c r="B15" s="5"/>
      <c r="C15" s="161"/>
      <c r="D15" s="5"/>
      <c r="E15" s="161"/>
      <c r="F15" s="5"/>
      <c r="G15" s="161"/>
      <c r="H15" s="5"/>
      <c r="I15" s="161"/>
      <c r="J15" s="5"/>
      <c r="K15" s="161"/>
      <c r="L15" s="5"/>
      <c r="M15" s="161"/>
      <c r="N15" s="5"/>
      <c r="O15" s="161"/>
      <c r="P15" s="5"/>
      <c r="Q15" s="161"/>
      <c r="R15" s="5"/>
      <c r="S15" s="161"/>
      <c r="T15" s="5"/>
      <c r="U15" s="161"/>
      <c r="V15" s="5"/>
      <c r="W15" s="161"/>
      <c r="X15" s="5"/>
      <c r="Y15" s="161"/>
      <c r="Z15" s="5"/>
      <c r="AA15" s="52"/>
      <c r="AB15" s="162">
        <f t="shared" si="0"/>
        <v>0</v>
      </c>
    </row>
    <row r="16" spans="1:28" s="162" customFormat="1" ht="15" customHeight="1">
      <c r="A16" s="12" t="s">
        <v>77</v>
      </c>
      <c r="B16" s="5"/>
      <c r="C16" s="161"/>
      <c r="D16" s="5"/>
      <c r="E16" s="161"/>
      <c r="F16" s="5"/>
      <c r="G16" s="161"/>
      <c r="H16" s="5"/>
      <c r="I16" s="161"/>
      <c r="J16" s="5"/>
      <c r="K16" s="161"/>
      <c r="L16" s="5"/>
      <c r="M16" s="161"/>
      <c r="N16" s="5"/>
      <c r="O16" s="161"/>
      <c r="P16" s="5"/>
      <c r="Q16" s="161"/>
      <c r="R16" s="5"/>
      <c r="S16" s="161"/>
      <c r="T16" s="5"/>
      <c r="U16" s="161"/>
      <c r="V16" s="5"/>
      <c r="W16" s="161"/>
      <c r="X16" s="5"/>
      <c r="Y16" s="161"/>
      <c r="Z16" s="5"/>
      <c r="AA16" s="52"/>
      <c r="AB16" s="162">
        <f t="shared" si="0"/>
        <v>0</v>
      </c>
    </row>
    <row r="17" spans="1:28" ht="15" customHeight="1">
      <c r="A17" s="25" t="s">
        <v>5</v>
      </c>
      <c r="B17" s="10"/>
      <c r="C17" s="11"/>
      <c r="D17" s="10">
        <v>100</v>
      </c>
      <c r="E17" s="11"/>
      <c r="F17" s="10">
        <v>5</v>
      </c>
      <c r="G17" s="11">
        <v>35</v>
      </c>
      <c r="H17" s="10">
        <v>25</v>
      </c>
      <c r="I17" s="11"/>
      <c r="J17" s="10"/>
      <c r="K17" s="11"/>
      <c r="L17" s="10"/>
      <c r="M17" s="11"/>
      <c r="N17" s="10"/>
      <c r="O17" s="11">
        <v>1</v>
      </c>
      <c r="P17" s="10">
        <v>1</v>
      </c>
      <c r="Q17" s="11"/>
      <c r="R17" s="10"/>
      <c r="S17" s="11"/>
      <c r="T17" s="10"/>
      <c r="U17" s="11"/>
      <c r="V17" s="10"/>
      <c r="W17" s="11"/>
      <c r="X17" s="10"/>
      <c r="Y17" s="11"/>
      <c r="Z17" s="10"/>
      <c r="AA17" s="6"/>
      <c r="AB17" s="155">
        <f t="shared" si="0"/>
        <v>6.68</v>
      </c>
    </row>
    <row r="18" spans="1:28" s="162" customFormat="1" ht="15" customHeight="1">
      <c r="A18" s="12" t="s">
        <v>79</v>
      </c>
      <c r="B18" s="5"/>
      <c r="C18" s="161"/>
      <c r="D18" s="5"/>
      <c r="E18" s="161"/>
      <c r="F18" s="5"/>
      <c r="G18" s="161"/>
      <c r="H18" s="5"/>
      <c r="I18" s="161"/>
      <c r="J18" s="5"/>
      <c r="K18" s="161"/>
      <c r="L18" s="5"/>
      <c r="M18" s="161"/>
      <c r="N18" s="5"/>
      <c r="O18" s="161"/>
      <c r="P18" s="5"/>
      <c r="Q18" s="161"/>
      <c r="R18" s="5"/>
      <c r="S18" s="161"/>
      <c r="T18" s="5"/>
      <c r="U18" s="161"/>
      <c r="V18" s="5"/>
      <c r="W18" s="161"/>
      <c r="X18" s="5"/>
      <c r="Y18" s="161"/>
      <c r="Z18" s="5"/>
      <c r="AA18" s="52"/>
      <c r="AB18" s="162">
        <f t="shared" si="0"/>
        <v>0</v>
      </c>
    </row>
    <row r="19" spans="1:28" s="162" customFormat="1" ht="15" customHeight="1">
      <c r="A19" s="12" t="s">
        <v>78</v>
      </c>
      <c r="B19" s="5"/>
      <c r="C19" s="161"/>
      <c r="D19" s="5"/>
      <c r="E19" s="161"/>
      <c r="F19" s="5"/>
      <c r="G19" s="161"/>
      <c r="H19" s="5"/>
      <c r="I19" s="161"/>
      <c r="J19" s="5"/>
      <c r="K19" s="161"/>
      <c r="L19" s="5"/>
      <c r="M19" s="161"/>
      <c r="N19" s="5"/>
      <c r="O19" s="161"/>
      <c r="P19" s="5"/>
      <c r="Q19" s="161"/>
      <c r="R19" s="5"/>
      <c r="S19" s="161"/>
      <c r="T19" s="5"/>
      <c r="U19" s="161"/>
      <c r="V19" s="5"/>
      <c r="W19" s="161"/>
      <c r="X19" s="5"/>
      <c r="Y19" s="161"/>
      <c r="Z19" s="5"/>
      <c r="AA19" s="52"/>
      <c r="AB19" s="162">
        <f t="shared" si="0"/>
        <v>0</v>
      </c>
    </row>
    <row r="20" spans="1:28" s="162" customFormat="1" ht="15" customHeight="1">
      <c r="A20" s="12" t="s">
        <v>6</v>
      </c>
      <c r="B20" s="5">
        <v>100</v>
      </c>
      <c r="C20" s="161">
        <v>100</v>
      </c>
      <c r="D20" s="5">
        <v>90</v>
      </c>
      <c r="E20" s="161">
        <v>95</v>
      </c>
      <c r="F20" s="5">
        <v>100</v>
      </c>
      <c r="G20" s="161">
        <v>90</v>
      </c>
      <c r="H20" s="5">
        <v>100</v>
      </c>
      <c r="I20" s="161">
        <v>80</v>
      </c>
      <c r="J20" s="5">
        <v>90</v>
      </c>
      <c r="K20" s="161"/>
      <c r="L20" s="5"/>
      <c r="M20" s="161"/>
      <c r="N20" s="5"/>
      <c r="O20" s="161"/>
      <c r="P20" s="5"/>
      <c r="Q20" s="161">
        <v>1</v>
      </c>
      <c r="R20" s="5"/>
      <c r="S20" s="161">
        <v>1</v>
      </c>
      <c r="T20" s="5"/>
      <c r="U20" s="161">
        <v>1</v>
      </c>
      <c r="V20" s="5">
        <v>1</v>
      </c>
      <c r="W20" s="161"/>
      <c r="X20" s="5">
        <v>1</v>
      </c>
      <c r="Y20" s="161"/>
      <c r="Z20" s="5"/>
      <c r="AA20" s="52"/>
      <c r="AB20" s="162">
        <f t="shared" si="0"/>
        <v>34</v>
      </c>
    </row>
    <row r="21" spans="1:28" s="162" customFormat="1" ht="15" customHeight="1">
      <c r="A21" s="12" t="s">
        <v>7</v>
      </c>
      <c r="B21" s="5"/>
      <c r="C21" s="161"/>
      <c r="D21" s="5"/>
      <c r="E21" s="161"/>
      <c r="F21" s="5"/>
      <c r="G21" s="161"/>
      <c r="H21" s="5"/>
      <c r="I21" s="161"/>
      <c r="J21" s="5"/>
      <c r="K21" s="161"/>
      <c r="L21" s="5"/>
      <c r="M21" s="161"/>
      <c r="N21" s="5"/>
      <c r="O21" s="161"/>
      <c r="P21" s="5"/>
      <c r="Q21" s="161"/>
      <c r="R21" s="5"/>
      <c r="S21" s="161"/>
      <c r="T21" s="5"/>
      <c r="U21" s="161"/>
      <c r="V21" s="5"/>
      <c r="W21" s="161"/>
      <c r="X21" s="5"/>
      <c r="Y21" s="161"/>
      <c r="Z21" s="5"/>
      <c r="AA21" s="52"/>
      <c r="AB21" s="162">
        <f t="shared" si="0"/>
        <v>0</v>
      </c>
    </row>
    <row r="22" spans="1:28" s="162" customFormat="1" ht="15" customHeight="1">
      <c r="A22" s="12" t="s">
        <v>85</v>
      </c>
      <c r="B22" s="5"/>
      <c r="C22" s="161"/>
      <c r="D22" s="5"/>
      <c r="E22" s="161"/>
      <c r="F22" s="5"/>
      <c r="G22" s="161"/>
      <c r="H22" s="5"/>
      <c r="I22" s="161"/>
      <c r="J22" s="5"/>
      <c r="K22" s="161"/>
      <c r="L22" s="5"/>
      <c r="M22" s="161"/>
      <c r="N22" s="5"/>
      <c r="O22" s="161"/>
      <c r="P22" s="5"/>
      <c r="Q22" s="161"/>
      <c r="R22" s="5"/>
      <c r="S22" s="161"/>
      <c r="T22" s="5"/>
      <c r="U22" s="161"/>
      <c r="V22" s="5"/>
      <c r="W22" s="161"/>
      <c r="X22" s="5"/>
      <c r="Y22" s="161"/>
      <c r="Z22" s="5"/>
      <c r="AA22" s="52"/>
      <c r="AB22" s="162">
        <f t="shared" si="0"/>
        <v>0</v>
      </c>
    </row>
    <row r="23" spans="1:28" s="162" customFormat="1" ht="15" customHeight="1">
      <c r="A23" s="12" t="s">
        <v>28</v>
      </c>
      <c r="B23" s="5"/>
      <c r="C23" s="161"/>
      <c r="D23" s="5"/>
      <c r="E23" s="161"/>
      <c r="F23" s="5"/>
      <c r="G23" s="161"/>
      <c r="H23" s="5"/>
      <c r="I23" s="161"/>
      <c r="J23" s="5"/>
      <c r="K23" s="161"/>
      <c r="L23" s="5"/>
      <c r="M23" s="161"/>
      <c r="N23" s="5"/>
      <c r="O23" s="161"/>
      <c r="P23" s="5"/>
      <c r="Q23" s="161"/>
      <c r="R23" s="5"/>
      <c r="S23" s="161"/>
      <c r="T23" s="5"/>
      <c r="U23" s="161"/>
      <c r="V23" s="5"/>
      <c r="W23" s="161"/>
      <c r="X23" s="5"/>
      <c r="Y23" s="161"/>
      <c r="Z23" s="5"/>
      <c r="AA23" s="52"/>
      <c r="AB23" s="162">
        <f t="shared" si="0"/>
        <v>0</v>
      </c>
    </row>
    <row r="24" spans="1:28" ht="15" customHeight="1">
      <c r="A24" s="25" t="s">
        <v>8</v>
      </c>
      <c r="B24" s="10"/>
      <c r="C24" s="11"/>
      <c r="D24" s="10"/>
      <c r="E24" s="11"/>
      <c r="F24" s="10"/>
      <c r="G24" s="11"/>
      <c r="H24" s="10"/>
      <c r="I24" s="11"/>
      <c r="J24" s="10"/>
      <c r="K24" s="11"/>
      <c r="L24" s="10"/>
      <c r="M24" s="11"/>
      <c r="N24" s="10"/>
      <c r="O24" s="11"/>
      <c r="P24" s="10"/>
      <c r="Q24" s="11"/>
      <c r="R24" s="10"/>
      <c r="S24" s="11"/>
      <c r="T24" s="10"/>
      <c r="U24" s="11"/>
      <c r="V24" s="10"/>
      <c r="W24" s="11"/>
      <c r="X24" s="10"/>
      <c r="Y24" s="11"/>
      <c r="Z24" s="10"/>
      <c r="AA24" s="6"/>
      <c r="AB24" s="155">
        <f t="shared" si="0"/>
        <v>0</v>
      </c>
    </row>
    <row r="25" spans="1:28" ht="15" customHeight="1">
      <c r="A25" s="25" t="s">
        <v>250</v>
      </c>
      <c r="B25" s="10"/>
      <c r="C25" s="11"/>
      <c r="D25" s="10"/>
      <c r="E25" s="11"/>
      <c r="F25" s="10"/>
      <c r="G25" s="11"/>
      <c r="H25" s="10"/>
      <c r="I25" s="11"/>
      <c r="J25" s="10"/>
      <c r="K25" s="11"/>
      <c r="L25" s="10"/>
      <c r="M25" s="11"/>
      <c r="N25" s="10"/>
      <c r="O25" s="11"/>
      <c r="P25" s="10"/>
      <c r="Q25" s="11"/>
      <c r="R25" s="10"/>
      <c r="S25" s="11"/>
      <c r="T25" s="10"/>
      <c r="U25" s="11"/>
      <c r="V25" s="10"/>
      <c r="W25" s="11"/>
      <c r="X25" s="10"/>
      <c r="Y25" s="11"/>
      <c r="Z25" s="10"/>
      <c r="AA25" s="6"/>
      <c r="AB25" s="155">
        <f t="shared" si="0"/>
        <v>0</v>
      </c>
    </row>
    <row r="26" spans="1:28" s="162" customFormat="1" ht="15" customHeight="1">
      <c r="A26" s="12" t="s">
        <v>23</v>
      </c>
      <c r="B26" s="5"/>
      <c r="C26" s="161"/>
      <c r="D26" s="5"/>
      <c r="E26" s="161"/>
      <c r="F26" s="5"/>
      <c r="G26" s="161"/>
      <c r="H26" s="5"/>
      <c r="I26" s="161"/>
      <c r="J26" s="5"/>
      <c r="K26" s="161"/>
      <c r="L26" s="5"/>
      <c r="M26" s="161"/>
      <c r="N26" s="5"/>
      <c r="O26" s="161"/>
      <c r="P26" s="5"/>
      <c r="Q26" s="161">
        <v>20</v>
      </c>
      <c r="R26" s="5"/>
      <c r="S26" s="161"/>
      <c r="T26" s="5"/>
      <c r="U26" s="161"/>
      <c r="V26" s="5"/>
      <c r="W26" s="161"/>
      <c r="X26" s="5">
        <v>15</v>
      </c>
      <c r="Y26" s="161">
        <v>5</v>
      </c>
      <c r="Z26" s="5">
        <v>30</v>
      </c>
      <c r="AA26" s="52"/>
      <c r="AB26" s="162">
        <f t="shared" si="0"/>
        <v>2.8</v>
      </c>
    </row>
    <row r="27" spans="1:28" ht="15" customHeight="1">
      <c r="A27" s="25" t="s">
        <v>71</v>
      </c>
      <c r="B27" s="10"/>
      <c r="C27" s="11"/>
      <c r="D27" s="10"/>
      <c r="E27" s="11"/>
      <c r="F27" s="10"/>
      <c r="G27" s="11"/>
      <c r="H27" s="10"/>
      <c r="I27" s="11"/>
      <c r="J27" s="10"/>
      <c r="K27" s="11"/>
      <c r="L27" s="10"/>
      <c r="M27" s="11"/>
      <c r="N27" s="10"/>
      <c r="O27" s="11"/>
      <c r="P27" s="10"/>
      <c r="Q27" s="11"/>
      <c r="R27" s="10"/>
      <c r="S27" s="11"/>
      <c r="T27" s="10"/>
      <c r="U27" s="11"/>
      <c r="V27" s="10"/>
      <c r="W27" s="11"/>
      <c r="X27" s="10"/>
      <c r="Y27" s="11"/>
      <c r="Z27" s="10"/>
      <c r="AA27" s="6"/>
      <c r="AB27" s="155">
        <f t="shared" si="0"/>
        <v>0</v>
      </c>
    </row>
    <row r="28" spans="1:28" ht="15" customHeight="1">
      <c r="A28" s="25" t="s">
        <v>83</v>
      </c>
      <c r="B28" s="10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  <c r="P28" s="10"/>
      <c r="Q28" s="11"/>
      <c r="R28" s="10"/>
      <c r="S28" s="11"/>
      <c r="T28" s="10"/>
      <c r="U28" s="11"/>
      <c r="V28" s="10"/>
      <c r="W28" s="11"/>
      <c r="X28" s="10"/>
      <c r="Y28" s="11"/>
      <c r="Z28" s="10"/>
      <c r="AA28" s="6"/>
      <c r="AB28" s="155">
        <f t="shared" si="0"/>
        <v>0</v>
      </c>
    </row>
    <row r="29" spans="1:28" ht="15" customHeight="1">
      <c r="A29" s="25" t="s">
        <v>69</v>
      </c>
      <c r="B29" s="10"/>
      <c r="C29" s="11"/>
      <c r="D29" s="10"/>
      <c r="E29" s="11"/>
      <c r="F29" s="10"/>
      <c r="G29" s="11"/>
      <c r="H29" s="10"/>
      <c r="I29" s="11"/>
      <c r="J29" s="10"/>
      <c r="K29" s="11"/>
      <c r="L29" s="10"/>
      <c r="M29" s="11"/>
      <c r="N29" s="10"/>
      <c r="O29" s="11"/>
      <c r="P29" s="10"/>
      <c r="Q29" s="11"/>
      <c r="R29" s="10"/>
      <c r="S29" s="11"/>
      <c r="T29" s="10"/>
      <c r="U29" s="11"/>
      <c r="V29" s="10"/>
      <c r="W29" s="11"/>
      <c r="X29" s="10"/>
      <c r="Y29" s="11"/>
      <c r="Z29" s="10"/>
      <c r="AA29" s="6"/>
      <c r="AB29" s="155">
        <f t="shared" si="0"/>
        <v>0</v>
      </c>
    </row>
    <row r="30" spans="1:28" s="162" customFormat="1" ht="15" customHeight="1">
      <c r="A30" s="12" t="s">
        <v>84</v>
      </c>
      <c r="B30" s="5"/>
      <c r="C30" s="161"/>
      <c r="D30" s="5"/>
      <c r="E30" s="161"/>
      <c r="F30" s="5"/>
      <c r="G30" s="161"/>
      <c r="H30" s="5"/>
      <c r="I30" s="161"/>
      <c r="J30" s="5"/>
      <c r="K30" s="161"/>
      <c r="L30" s="5"/>
      <c r="M30" s="161"/>
      <c r="N30" s="5"/>
      <c r="O30" s="161"/>
      <c r="P30" s="5"/>
      <c r="Q30" s="161"/>
      <c r="R30" s="5"/>
      <c r="S30" s="161"/>
      <c r="T30" s="5"/>
      <c r="U30" s="161"/>
      <c r="V30" s="5"/>
      <c r="W30" s="161"/>
      <c r="X30" s="5"/>
      <c r="Y30" s="161"/>
      <c r="Z30" s="5"/>
      <c r="AA30" s="52"/>
      <c r="AB30" s="162">
        <f t="shared" si="0"/>
        <v>0</v>
      </c>
    </row>
    <row r="31" spans="1:28" s="162" customFormat="1" ht="15" customHeight="1">
      <c r="A31" s="12" t="s">
        <v>33</v>
      </c>
      <c r="B31" s="5"/>
      <c r="C31" s="161"/>
      <c r="D31" s="5"/>
      <c r="E31" s="161"/>
      <c r="F31" s="5"/>
      <c r="G31" s="161"/>
      <c r="H31" s="5"/>
      <c r="I31" s="161"/>
      <c r="J31" s="5"/>
      <c r="K31" s="161"/>
      <c r="L31" s="5"/>
      <c r="M31" s="161"/>
      <c r="N31" s="5"/>
      <c r="O31" s="161"/>
      <c r="P31" s="5"/>
      <c r="Q31" s="161"/>
      <c r="R31" s="5"/>
      <c r="S31" s="161"/>
      <c r="T31" s="5"/>
      <c r="U31" s="161"/>
      <c r="V31" s="5"/>
      <c r="W31" s="161"/>
      <c r="X31" s="5"/>
      <c r="Y31" s="161"/>
      <c r="Z31" s="5"/>
      <c r="AA31" s="52"/>
      <c r="AB31" s="162">
        <f t="shared" si="0"/>
        <v>0</v>
      </c>
    </row>
    <row r="32" spans="1:28" ht="15" customHeight="1">
      <c r="A32" s="25" t="s">
        <v>93</v>
      </c>
      <c r="B32" s="10"/>
      <c r="C32" s="11"/>
      <c r="D32" s="10"/>
      <c r="E32" s="11"/>
      <c r="F32" s="10"/>
      <c r="G32" s="11"/>
      <c r="H32" s="10"/>
      <c r="I32" s="11"/>
      <c r="J32" s="10"/>
      <c r="K32" s="11"/>
      <c r="L32" s="10"/>
      <c r="M32" s="11"/>
      <c r="N32" s="10"/>
      <c r="O32" s="11"/>
      <c r="P32" s="10"/>
      <c r="Q32" s="11"/>
      <c r="R32" s="10"/>
      <c r="S32" s="11"/>
      <c r="T32" s="10"/>
      <c r="U32" s="11"/>
      <c r="V32" s="10"/>
      <c r="W32" s="11"/>
      <c r="X32" s="10"/>
      <c r="Y32" s="11"/>
      <c r="Z32" s="10"/>
      <c r="AA32" s="6"/>
      <c r="AB32" s="155">
        <f t="shared" si="0"/>
        <v>0</v>
      </c>
    </row>
    <row r="33" spans="1:28" ht="15" customHeight="1">
      <c r="A33" s="71" t="s">
        <v>9</v>
      </c>
      <c r="B33" s="10"/>
      <c r="C33" s="11"/>
      <c r="D33" s="10"/>
      <c r="E33" s="11"/>
      <c r="F33" s="10"/>
      <c r="G33" s="11"/>
      <c r="H33" s="10"/>
      <c r="I33" s="11"/>
      <c r="J33" s="10"/>
      <c r="K33" s="11"/>
      <c r="L33" s="10"/>
      <c r="M33" s="11"/>
      <c r="N33" s="10"/>
      <c r="O33" s="11"/>
      <c r="P33" s="10"/>
      <c r="Q33" s="11"/>
      <c r="R33" s="10"/>
      <c r="S33" s="11"/>
      <c r="T33" s="10"/>
      <c r="U33" s="11"/>
      <c r="V33" s="10"/>
      <c r="W33" s="11"/>
      <c r="X33" s="10"/>
      <c r="Y33" s="11"/>
      <c r="Z33" s="10"/>
      <c r="AA33" s="6"/>
      <c r="AB33" s="155">
        <f t="shared" si="0"/>
        <v>0</v>
      </c>
    </row>
    <row r="34" spans="1:28" ht="15" customHeight="1">
      <c r="A34" s="71" t="s">
        <v>31</v>
      </c>
      <c r="B34" s="10"/>
      <c r="C34" s="11"/>
      <c r="D34" s="10"/>
      <c r="E34" s="11"/>
      <c r="F34" s="10"/>
      <c r="G34" s="11"/>
      <c r="H34" s="10"/>
      <c r="I34" s="11"/>
      <c r="J34" s="10"/>
      <c r="K34" s="11"/>
      <c r="L34" s="10"/>
      <c r="M34" s="11"/>
      <c r="N34" s="10"/>
      <c r="O34" s="11"/>
      <c r="P34" s="10">
        <v>30</v>
      </c>
      <c r="Q34" s="11"/>
      <c r="R34" s="10"/>
      <c r="S34" s="11"/>
      <c r="T34" s="10">
        <v>1</v>
      </c>
      <c r="U34" s="11"/>
      <c r="V34" s="10"/>
      <c r="W34" s="11"/>
      <c r="X34" s="10"/>
      <c r="Y34" s="11"/>
      <c r="Z34" s="10"/>
      <c r="AA34" s="6"/>
      <c r="AB34" s="155">
        <f t="shared" si="0"/>
        <v>1.24</v>
      </c>
    </row>
    <row r="35" spans="1:28" ht="15" customHeight="1">
      <c r="A35" s="71" t="s">
        <v>32</v>
      </c>
      <c r="B35" s="10"/>
      <c r="C35" s="11"/>
      <c r="D35" s="10"/>
      <c r="E35" s="11"/>
      <c r="F35" s="10"/>
      <c r="G35" s="11"/>
      <c r="H35" s="10"/>
      <c r="I35" s="11"/>
      <c r="J35" s="10"/>
      <c r="K35" s="11">
        <v>35</v>
      </c>
      <c r="L35" s="10"/>
      <c r="M35" s="11">
        <v>70</v>
      </c>
      <c r="N35" s="10">
        <v>30</v>
      </c>
      <c r="O35" s="11">
        <v>1</v>
      </c>
      <c r="P35" s="10">
        <v>15</v>
      </c>
      <c r="Q35" s="11">
        <v>1</v>
      </c>
      <c r="R35" s="10">
        <v>1</v>
      </c>
      <c r="S35" s="11">
        <v>40</v>
      </c>
      <c r="T35" s="10">
        <v>1</v>
      </c>
      <c r="U35" s="11">
        <v>5</v>
      </c>
      <c r="V35" s="10"/>
      <c r="W35" s="11"/>
      <c r="X35" s="10"/>
      <c r="Y35" s="11"/>
      <c r="Z35" s="10"/>
      <c r="AA35" s="6"/>
      <c r="AB35" s="155">
        <f t="shared" si="0"/>
        <v>7.96</v>
      </c>
    </row>
    <row r="36" spans="1:28" ht="15" customHeight="1">
      <c r="A36" s="71" t="s">
        <v>52</v>
      </c>
      <c r="B36" s="10"/>
      <c r="C36" s="11"/>
      <c r="D36" s="10"/>
      <c r="E36" s="11"/>
      <c r="F36" s="10"/>
      <c r="G36" s="11"/>
      <c r="H36" s="10"/>
      <c r="I36" s="11"/>
      <c r="J36" s="10"/>
      <c r="K36" s="11"/>
      <c r="L36" s="10"/>
      <c r="M36" s="11"/>
      <c r="N36" s="10"/>
      <c r="O36" s="11"/>
      <c r="P36" s="10"/>
      <c r="Q36" s="11"/>
      <c r="R36" s="10"/>
      <c r="S36" s="11"/>
      <c r="T36" s="10"/>
      <c r="U36" s="11"/>
      <c r="V36" s="10"/>
      <c r="W36" s="11"/>
      <c r="X36" s="10"/>
      <c r="Y36" s="11"/>
      <c r="Z36" s="10"/>
      <c r="AA36" s="6"/>
      <c r="AB36" s="155">
        <f t="shared" si="0"/>
        <v>0</v>
      </c>
    </row>
    <row r="37" spans="1:28" s="162" customFormat="1" ht="15" customHeight="1">
      <c r="A37" s="72" t="s">
        <v>10</v>
      </c>
      <c r="B37" s="5"/>
      <c r="C37" s="161"/>
      <c r="D37" s="5"/>
      <c r="E37" s="161"/>
      <c r="F37" s="5"/>
      <c r="G37" s="161"/>
      <c r="H37" s="5"/>
      <c r="I37" s="161"/>
      <c r="J37" s="5"/>
      <c r="K37" s="161"/>
      <c r="L37" s="5"/>
      <c r="M37" s="161"/>
      <c r="N37" s="5"/>
      <c r="O37" s="161"/>
      <c r="P37" s="5"/>
      <c r="Q37" s="161"/>
      <c r="R37" s="5"/>
      <c r="S37" s="161"/>
      <c r="T37" s="5"/>
      <c r="U37" s="161"/>
      <c r="V37" s="5"/>
      <c r="W37" s="161"/>
      <c r="X37" s="5"/>
      <c r="Y37" s="161"/>
      <c r="Z37" s="5"/>
      <c r="AA37" s="52"/>
      <c r="AB37" s="162">
        <f t="shared" si="0"/>
        <v>0</v>
      </c>
    </row>
    <row r="38" spans="1:28" ht="15" customHeight="1">
      <c r="A38" s="71" t="s">
        <v>39</v>
      </c>
      <c r="B38" s="10"/>
      <c r="C38" s="11"/>
      <c r="D38" s="10"/>
      <c r="E38" s="11"/>
      <c r="F38" s="10"/>
      <c r="G38" s="11"/>
      <c r="H38" s="10"/>
      <c r="I38" s="11"/>
      <c r="J38" s="10"/>
      <c r="K38" s="11"/>
      <c r="L38" s="10"/>
      <c r="M38" s="11"/>
      <c r="N38" s="10"/>
      <c r="O38" s="11">
        <v>35</v>
      </c>
      <c r="P38" s="10"/>
      <c r="Q38" s="11"/>
      <c r="R38" s="10"/>
      <c r="S38" s="11"/>
      <c r="T38" s="10"/>
      <c r="U38" s="11"/>
      <c r="V38" s="10"/>
      <c r="W38" s="11"/>
      <c r="X38" s="10"/>
      <c r="Y38" s="11"/>
      <c r="Z38" s="10">
        <v>25</v>
      </c>
      <c r="AA38" s="6"/>
      <c r="AB38" s="155">
        <f t="shared" si="0"/>
        <v>2.4</v>
      </c>
    </row>
    <row r="39" spans="1:28" ht="15" customHeight="1">
      <c r="A39" s="71" t="s">
        <v>11</v>
      </c>
      <c r="B39" s="10"/>
      <c r="C39" s="11"/>
      <c r="D39" s="10"/>
      <c r="E39" s="11"/>
      <c r="F39" s="10"/>
      <c r="G39" s="11"/>
      <c r="H39" s="10"/>
      <c r="I39" s="11"/>
      <c r="J39" s="10"/>
      <c r="K39" s="11"/>
      <c r="L39" s="10"/>
      <c r="M39" s="11"/>
      <c r="N39" s="10"/>
      <c r="O39" s="11"/>
      <c r="P39" s="10"/>
      <c r="Q39" s="11"/>
      <c r="R39" s="10"/>
      <c r="S39" s="11"/>
      <c r="T39" s="10"/>
      <c r="U39" s="11"/>
      <c r="V39" s="10"/>
      <c r="W39" s="11"/>
      <c r="X39" s="10"/>
      <c r="Y39" s="11"/>
      <c r="Z39" s="10"/>
      <c r="AA39" s="6"/>
      <c r="AB39" s="155">
        <f t="shared" si="0"/>
        <v>0</v>
      </c>
    </row>
    <row r="40" spans="1:28" s="162" customFormat="1" ht="15" customHeight="1">
      <c r="A40" s="72" t="s">
        <v>94</v>
      </c>
      <c r="B40" s="5"/>
      <c r="C40" s="161"/>
      <c r="D40" s="5"/>
      <c r="E40" s="161"/>
      <c r="F40" s="5"/>
      <c r="G40" s="161"/>
      <c r="H40" s="5"/>
      <c r="I40" s="161"/>
      <c r="J40" s="5"/>
      <c r="K40" s="161"/>
      <c r="L40" s="5"/>
      <c r="M40" s="161"/>
      <c r="N40" s="5"/>
      <c r="O40" s="161"/>
      <c r="P40" s="5"/>
      <c r="Q40" s="161"/>
      <c r="R40" s="5"/>
      <c r="S40" s="161"/>
      <c r="T40" s="5"/>
      <c r="U40" s="161"/>
      <c r="V40" s="5"/>
      <c r="W40" s="161"/>
      <c r="X40" s="5"/>
      <c r="Y40" s="161"/>
      <c r="Z40" s="5"/>
      <c r="AA40" s="52"/>
      <c r="AB40" s="162">
        <f t="shared" si="0"/>
        <v>0</v>
      </c>
    </row>
    <row r="41" spans="1:28" s="162" customFormat="1" ht="15" customHeight="1">
      <c r="A41" s="72" t="s">
        <v>95</v>
      </c>
      <c r="B41" s="5"/>
      <c r="C41" s="161"/>
      <c r="D41" s="5"/>
      <c r="E41" s="161"/>
      <c r="F41" s="5"/>
      <c r="G41" s="161"/>
      <c r="H41" s="5"/>
      <c r="I41" s="161"/>
      <c r="J41" s="5"/>
      <c r="K41" s="161"/>
      <c r="L41" s="5"/>
      <c r="M41" s="161"/>
      <c r="N41" s="5"/>
      <c r="O41" s="161"/>
      <c r="P41" s="5"/>
      <c r="Q41" s="161"/>
      <c r="R41" s="5"/>
      <c r="S41" s="161"/>
      <c r="T41" s="5"/>
      <c r="U41" s="161"/>
      <c r="V41" s="5"/>
      <c r="W41" s="161"/>
      <c r="X41" s="5"/>
      <c r="Y41" s="161"/>
      <c r="Z41" s="5"/>
      <c r="AA41" s="52"/>
      <c r="AB41" s="162">
        <f t="shared" si="0"/>
        <v>0</v>
      </c>
    </row>
    <row r="42" spans="1:28" ht="15" customHeight="1">
      <c r="A42" s="71" t="s">
        <v>12</v>
      </c>
      <c r="B42" s="10"/>
      <c r="C42" s="11"/>
      <c r="D42" s="10"/>
      <c r="E42" s="11"/>
      <c r="F42" s="10"/>
      <c r="G42" s="11"/>
      <c r="H42" s="10"/>
      <c r="I42" s="11"/>
      <c r="J42" s="10"/>
      <c r="K42" s="11"/>
      <c r="L42" s="10"/>
      <c r="M42" s="11"/>
      <c r="N42" s="10"/>
      <c r="O42" s="11"/>
      <c r="P42" s="10"/>
      <c r="Q42" s="11"/>
      <c r="R42" s="10"/>
      <c r="S42" s="11"/>
      <c r="T42" s="10"/>
      <c r="U42" s="11"/>
      <c r="V42" s="10"/>
      <c r="W42" s="11"/>
      <c r="X42" s="10"/>
      <c r="Y42" s="11"/>
      <c r="Z42" s="10"/>
      <c r="AA42" s="6"/>
      <c r="AB42" s="155">
        <f t="shared" si="0"/>
        <v>0</v>
      </c>
    </row>
    <row r="43" spans="1:28" ht="15" customHeight="1">
      <c r="A43" s="71" t="s">
        <v>40</v>
      </c>
      <c r="B43" s="10"/>
      <c r="C43" s="11"/>
      <c r="D43" s="10"/>
      <c r="E43" s="11"/>
      <c r="F43" s="10"/>
      <c r="G43" s="11"/>
      <c r="H43" s="10"/>
      <c r="I43" s="11"/>
      <c r="J43" s="10"/>
      <c r="K43" s="11"/>
      <c r="L43" s="10"/>
      <c r="M43" s="11"/>
      <c r="N43" s="10"/>
      <c r="O43" s="11"/>
      <c r="P43" s="10"/>
      <c r="Q43" s="11"/>
      <c r="R43" s="10"/>
      <c r="S43" s="11"/>
      <c r="T43" s="10"/>
      <c r="U43" s="11"/>
      <c r="V43" s="10"/>
      <c r="W43" s="11"/>
      <c r="X43" s="10"/>
      <c r="Y43" s="11"/>
      <c r="Z43" s="10"/>
      <c r="AA43" s="6"/>
      <c r="AB43" s="155">
        <f t="shared" si="0"/>
        <v>0</v>
      </c>
    </row>
    <row r="44" spans="1:28" s="162" customFormat="1" ht="15" customHeight="1">
      <c r="A44" s="72" t="s">
        <v>41</v>
      </c>
      <c r="B44" s="5"/>
      <c r="C44" s="161"/>
      <c r="D44" s="5"/>
      <c r="E44" s="161"/>
      <c r="F44" s="5"/>
      <c r="G44" s="161"/>
      <c r="H44" s="5"/>
      <c r="I44" s="161"/>
      <c r="J44" s="5"/>
      <c r="K44" s="161"/>
      <c r="L44" s="5"/>
      <c r="M44" s="161"/>
      <c r="N44" s="5"/>
      <c r="O44" s="161"/>
      <c r="P44" s="5"/>
      <c r="Q44" s="161"/>
      <c r="R44" s="5"/>
      <c r="S44" s="161"/>
      <c r="T44" s="5"/>
      <c r="U44" s="161"/>
      <c r="V44" s="5"/>
      <c r="W44" s="161"/>
      <c r="X44" s="5"/>
      <c r="Y44" s="161"/>
      <c r="Z44" s="5"/>
      <c r="AA44" s="52"/>
      <c r="AB44" s="162">
        <f t="shared" si="0"/>
        <v>0</v>
      </c>
    </row>
    <row r="45" spans="1:28" ht="15" customHeight="1">
      <c r="A45" s="71" t="s">
        <v>44</v>
      </c>
      <c r="B45" s="10"/>
      <c r="C45" s="11"/>
      <c r="D45" s="10"/>
      <c r="E45" s="11"/>
      <c r="F45" s="10"/>
      <c r="G45" s="11"/>
      <c r="H45" s="10"/>
      <c r="I45" s="11"/>
      <c r="J45" s="10"/>
      <c r="K45" s="11"/>
      <c r="L45" s="10"/>
      <c r="M45" s="11"/>
      <c r="N45" s="10"/>
      <c r="O45" s="11"/>
      <c r="P45" s="10"/>
      <c r="Q45" s="11"/>
      <c r="R45" s="10"/>
      <c r="S45" s="11"/>
      <c r="T45" s="10"/>
      <c r="U45" s="11"/>
      <c r="V45" s="10"/>
      <c r="W45" s="11"/>
      <c r="X45" s="10"/>
      <c r="Y45" s="11"/>
      <c r="Z45" s="10"/>
      <c r="AA45" s="6"/>
      <c r="AB45" s="155">
        <f t="shared" si="0"/>
        <v>0</v>
      </c>
    </row>
    <row r="46" spans="1:28" ht="15" customHeight="1">
      <c r="A46" s="71" t="s">
        <v>62</v>
      </c>
      <c r="B46" s="10"/>
      <c r="C46" s="11"/>
      <c r="D46" s="10"/>
      <c r="E46" s="11"/>
      <c r="F46" s="10"/>
      <c r="G46" s="11"/>
      <c r="H46" s="10"/>
      <c r="I46" s="11"/>
      <c r="J46" s="10"/>
      <c r="K46" s="11"/>
      <c r="L46" s="10"/>
      <c r="M46" s="11"/>
      <c r="N46" s="10"/>
      <c r="O46" s="11"/>
      <c r="P46" s="10"/>
      <c r="Q46" s="11"/>
      <c r="R46" s="10"/>
      <c r="S46" s="11"/>
      <c r="T46" s="10"/>
      <c r="U46" s="11"/>
      <c r="V46" s="10"/>
      <c r="W46" s="11"/>
      <c r="X46" s="10"/>
      <c r="Y46" s="11"/>
      <c r="Z46" s="10"/>
      <c r="AA46" s="6"/>
      <c r="AB46" s="155">
        <f t="shared" si="0"/>
        <v>0</v>
      </c>
    </row>
    <row r="47" spans="1:28" ht="15" customHeight="1">
      <c r="A47" s="71" t="s">
        <v>247</v>
      </c>
      <c r="B47" s="10"/>
      <c r="C47" s="11"/>
      <c r="D47" s="10"/>
      <c r="E47" s="11"/>
      <c r="F47" s="10"/>
      <c r="G47" s="11"/>
      <c r="H47" s="10"/>
      <c r="I47" s="11"/>
      <c r="J47" s="10"/>
      <c r="K47" s="11"/>
      <c r="L47" s="10"/>
      <c r="M47" s="11"/>
      <c r="N47" s="10"/>
      <c r="O47" s="11"/>
      <c r="P47" s="10"/>
      <c r="Q47" s="11"/>
      <c r="R47" s="10"/>
      <c r="S47" s="11"/>
      <c r="T47" s="10"/>
      <c r="U47" s="11"/>
      <c r="V47" s="10"/>
      <c r="W47" s="11"/>
      <c r="X47" s="10"/>
      <c r="Y47" s="11"/>
      <c r="Z47" s="10"/>
      <c r="AA47" s="6"/>
      <c r="AB47" s="155">
        <f t="shared" si="0"/>
        <v>0</v>
      </c>
    </row>
    <row r="48" spans="1:28" s="162" customFormat="1" ht="15" customHeight="1">
      <c r="A48" s="72" t="s">
        <v>34</v>
      </c>
      <c r="B48" s="5"/>
      <c r="C48" s="161"/>
      <c r="D48" s="5"/>
      <c r="E48" s="161"/>
      <c r="F48" s="5"/>
      <c r="G48" s="161"/>
      <c r="H48" s="5"/>
      <c r="I48" s="161"/>
      <c r="J48" s="5"/>
      <c r="K48" s="161"/>
      <c r="L48" s="5"/>
      <c r="M48" s="161"/>
      <c r="N48" s="5"/>
      <c r="O48" s="161"/>
      <c r="P48" s="5"/>
      <c r="Q48" s="161"/>
      <c r="R48" s="5"/>
      <c r="S48" s="161"/>
      <c r="T48" s="5"/>
      <c r="U48" s="161"/>
      <c r="V48" s="5"/>
      <c r="W48" s="161"/>
      <c r="X48" s="5"/>
      <c r="Y48" s="161"/>
      <c r="Z48" s="5"/>
      <c r="AA48" s="52"/>
      <c r="AB48" s="162">
        <f t="shared" si="0"/>
        <v>0</v>
      </c>
    </row>
    <row r="49" spans="1:28" s="162" customFormat="1" ht="15" customHeight="1">
      <c r="A49" s="72" t="s">
        <v>35</v>
      </c>
      <c r="B49" s="5"/>
      <c r="C49" s="161"/>
      <c r="D49" s="5"/>
      <c r="E49" s="161"/>
      <c r="F49" s="5"/>
      <c r="G49" s="161"/>
      <c r="H49" s="5"/>
      <c r="I49" s="161"/>
      <c r="J49" s="5"/>
      <c r="K49" s="161"/>
      <c r="L49" s="5"/>
      <c r="M49" s="161"/>
      <c r="N49" s="5"/>
      <c r="O49" s="161"/>
      <c r="P49" s="5"/>
      <c r="Q49" s="161"/>
      <c r="R49" s="5"/>
      <c r="S49" s="161"/>
      <c r="T49" s="5"/>
      <c r="U49" s="161"/>
      <c r="V49" s="5"/>
      <c r="W49" s="161"/>
      <c r="X49" s="5"/>
      <c r="Y49" s="161"/>
      <c r="Z49" s="5"/>
      <c r="AA49" s="52"/>
      <c r="AB49" s="162">
        <f t="shared" si="0"/>
        <v>0</v>
      </c>
    </row>
    <row r="50" spans="1:28" ht="15" customHeight="1">
      <c r="A50" s="71" t="s">
        <v>37</v>
      </c>
      <c r="B50" s="10"/>
      <c r="C50" s="11"/>
      <c r="D50" s="10"/>
      <c r="E50" s="11"/>
      <c r="F50" s="10"/>
      <c r="G50" s="11"/>
      <c r="H50" s="10"/>
      <c r="I50" s="11"/>
      <c r="J50" s="10"/>
      <c r="K50" s="11"/>
      <c r="L50" s="10"/>
      <c r="M50" s="11"/>
      <c r="N50" s="10"/>
      <c r="O50" s="11"/>
      <c r="P50" s="10"/>
      <c r="Q50" s="11"/>
      <c r="R50" s="10"/>
      <c r="S50" s="11"/>
      <c r="T50" s="10"/>
      <c r="U50" s="11"/>
      <c r="V50" s="10"/>
      <c r="W50" s="11"/>
      <c r="X50" s="10"/>
      <c r="Y50" s="11"/>
      <c r="Z50" s="10"/>
      <c r="AA50" s="6"/>
      <c r="AB50" s="155">
        <f t="shared" si="0"/>
        <v>0</v>
      </c>
    </row>
    <row r="51" spans="1:28" ht="15" customHeight="1">
      <c r="A51" s="25" t="s">
        <v>24</v>
      </c>
      <c r="B51" s="10"/>
      <c r="C51" s="11"/>
      <c r="D51" s="10"/>
      <c r="E51" s="11"/>
      <c r="F51" s="10"/>
      <c r="G51" s="11"/>
      <c r="H51" s="10"/>
      <c r="I51" s="11"/>
      <c r="J51" s="10"/>
      <c r="K51" s="11"/>
      <c r="L51" s="10"/>
      <c r="M51" s="11"/>
      <c r="N51" s="10"/>
      <c r="O51" s="11"/>
      <c r="P51" s="10"/>
      <c r="Q51" s="11"/>
      <c r="R51" s="10"/>
      <c r="S51" s="11"/>
      <c r="T51" s="10"/>
      <c r="U51" s="11"/>
      <c r="V51" s="10"/>
      <c r="W51" s="11"/>
      <c r="X51" s="10"/>
      <c r="Y51" s="11"/>
      <c r="Z51" s="10"/>
      <c r="AA51" s="6"/>
      <c r="AB51" s="155">
        <f t="shared" si="0"/>
        <v>0</v>
      </c>
    </row>
    <row r="52" spans="1:28" ht="15" customHeight="1">
      <c r="A52" s="25" t="s">
        <v>43</v>
      </c>
      <c r="B52" s="10"/>
      <c r="C52" s="11"/>
      <c r="D52" s="10"/>
      <c r="E52" s="11"/>
      <c r="F52" s="10"/>
      <c r="G52" s="11"/>
      <c r="H52" s="10"/>
      <c r="I52" s="11"/>
      <c r="J52" s="10"/>
      <c r="K52" s="11"/>
      <c r="L52" s="10"/>
      <c r="M52" s="11"/>
      <c r="N52" s="10"/>
      <c r="O52" s="11"/>
      <c r="P52" s="10"/>
      <c r="Q52" s="11"/>
      <c r="R52" s="10"/>
      <c r="S52" s="11"/>
      <c r="T52" s="10"/>
      <c r="U52" s="11"/>
      <c r="V52" s="10"/>
      <c r="W52" s="11"/>
      <c r="X52" s="10"/>
      <c r="Y52" s="11"/>
      <c r="Z52" s="10"/>
      <c r="AA52" s="6"/>
      <c r="AB52" s="155">
        <f t="shared" si="0"/>
        <v>0</v>
      </c>
    </row>
    <row r="53" spans="1:28" s="162" customFormat="1" ht="15" customHeight="1">
      <c r="A53" s="12" t="s">
        <v>72</v>
      </c>
      <c r="B53" s="5"/>
      <c r="C53" s="161"/>
      <c r="D53" s="5"/>
      <c r="E53" s="161"/>
      <c r="F53" s="5"/>
      <c r="G53" s="161"/>
      <c r="H53" s="5"/>
      <c r="I53" s="161"/>
      <c r="J53" s="5"/>
      <c r="K53" s="161"/>
      <c r="L53" s="5"/>
      <c r="M53" s="161"/>
      <c r="N53" s="5"/>
      <c r="O53" s="161"/>
      <c r="P53" s="5"/>
      <c r="Q53" s="161"/>
      <c r="R53" s="5"/>
      <c r="S53" s="161"/>
      <c r="T53" s="5"/>
      <c r="U53" s="161"/>
      <c r="V53" s="5"/>
      <c r="W53" s="161"/>
      <c r="X53" s="5"/>
      <c r="Y53" s="161"/>
      <c r="Z53" s="5"/>
      <c r="AA53" s="52"/>
      <c r="AB53" s="162">
        <f t="shared" si="0"/>
        <v>0</v>
      </c>
    </row>
    <row r="54" spans="1:28" ht="15" customHeight="1">
      <c r="A54" s="71" t="s">
        <v>68</v>
      </c>
      <c r="B54" s="10"/>
      <c r="C54" s="11"/>
      <c r="D54" s="10"/>
      <c r="E54" s="11"/>
      <c r="F54" s="10"/>
      <c r="G54" s="11"/>
      <c r="H54" s="10"/>
      <c r="I54" s="11"/>
      <c r="J54" s="10"/>
      <c r="K54" s="11"/>
      <c r="L54" s="10"/>
      <c r="M54" s="11"/>
      <c r="N54" s="10"/>
      <c r="O54" s="11"/>
      <c r="P54" s="10"/>
      <c r="Q54" s="11"/>
      <c r="R54" s="10"/>
      <c r="S54" s="11"/>
      <c r="T54" s="10"/>
      <c r="U54" s="11"/>
      <c r="V54" s="10"/>
      <c r="W54" s="11"/>
      <c r="X54" s="10"/>
      <c r="Y54" s="11"/>
      <c r="Z54" s="10"/>
      <c r="AA54" s="6"/>
      <c r="AB54" s="155">
        <f t="shared" si="0"/>
        <v>0</v>
      </c>
    </row>
    <row r="55" spans="1:28" ht="15" customHeight="1">
      <c r="A55" s="71" t="s">
        <v>82</v>
      </c>
      <c r="B55" s="10"/>
      <c r="C55" s="11"/>
      <c r="D55" s="10"/>
      <c r="E55" s="11"/>
      <c r="F55" s="10"/>
      <c r="G55" s="11"/>
      <c r="H55" s="10"/>
      <c r="I55" s="11"/>
      <c r="J55" s="10"/>
      <c r="K55" s="11"/>
      <c r="L55" s="10"/>
      <c r="M55" s="11"/>
      <c r="N55" s="10"/>
      <c r="O55" s="11"/>
      <c r="P55" s="10"/>
      <c r="Q55" s="11"/>
      <c r="R55" s="10"/>
      <c r="S55" s="11"/>
      <c r="T55" s="10"/>
      <c r="U55" s="11"/>
      <c r="V55" s="10"/>
      <c r="W55" s="11"/>
      <c r="X55" s="10"/>
      <c r="Y55" s="11"/>
      <c r="Z55" s="10"/>
      <c r="AA55" s="6"/>
      <c r="AB55" s="155">
        <f t="shared" si="0"/>
        <v>0</v>
      </c>
    </row>
    <row r="56" spans="1:28" ht="15" customHeight="1">
      <c r="A56" s="25" t="s">
        <v>63</v>
      </c>
      <c r="B56" s="10"/>
      <c r="C56" s="11"/>
      <c r="D56" s="10"/>
      <c r="E56" s="11"/>
      <c r="F56" s="10"/>
      <c r="G56" s="11"/>
      <c r="H56" s="10"/>
      <c r="I56" s="11"/>
      <c r="J56" s="10"/>
      <c r="K56" s="11"/>
      <c r="L56" s="10"/>
      <c r="M56" s="11"/>
      <c r="N56" s="10"/>
      <c r="O56" s="11"/>
      <c r="P56" s="10"/>
      <c r="Q56" s="11"/>
      <c r="R56" s="10"/>
      <c r="S56" s="11"/>
      <c r="T56" s="10"/>
      <c r="U56" s="11"/>
      <c r="V56" s="10"/>
      <c r="W56" s="11"/>
      <c r="X56" s="10"/>
      <c r="Y56" s="11"/>
      <c r="Z56" s="10"/>
      <c r="AA56" s="6"/>
      <c r="AB56" s="155">
        <f t="shared" si="0"/>
        <v>0</v>
      </c>
    </row>
    <row r="57" spans="1:28" s="162" customFormat="1" ht="15" customHeight="1">
      <c r="A57" s="12" t="s">
        <v>30</v>
      </c>
      <c r="B57" s="5"/>
      <c r="C57" s="161"/>
      <c r="D57" s="5"/>
      <c r="E57" s="161"/>
      <c r="F57" s="5"/>
      <c r="G57" s="161"/>
      <c r="H57" s="5"/>
      <c r="I57" s="161"/>
      <c r="J57" s="5"/>
      <c r="K57" s="161"/>
      <c r="L57" s="5"/>
      <c r="M57" s="161"/>
      <c r="N57" s="5"/>
      <c r="O57" s="161"/>
      <c r="P57" s="5"/>
      <c r="Q57" s="161"/>
      <c r="R57" s="5"/>
      <c r="S57" s="161"/>
      <c r="T57" s="5"/>
      <c r="U57" s="161"/>
      <c r="V57" s="5"/>
      <c r="W57" s="161"/>
      <c r="X57" s="5"/>
      <c r="Y57" s="161"/>
      <c r="Z57" s="5"/>
      <c r="AA57" s="52"/>
      <c r="AB57" s="162">
        <f t="shared" si="0"/>
        <v>0</v>
      </c>
    </row>
    <row r="58" spans="1:28" ht="15" customHeight="1">
      <c r="A58" s="25" t="s">
        <v>38</v>
      </c>
      <c r="B58" s="10"/>
      <c r="C58" s="11"/>
      <c r="D58" s="10"/>
      <c r="E58" s="11"/>
      <c r="F58" s="10"/>
      <c r="G58" s="11"/>
      <c r="H58" s="10"/>
      <c r="I58" s="11"/>
      <c r="J58" s="10"/>
      <c r="K58" s="11"/>
      <c r="L58" s="10"/>
      <c r="M58" s="11"/>
      <c r="N58" s="10"/>
      <c r="O58" s="11"/>
      <c r="P58" s="10"/>
      <c r="Q58" s="11"/>
      <c r="R58" s="10"/>
      <c r="S58" s="11"/>
      <c r="T58" s="10"/>
      <c r="U58" s="11"/>
      <c r="V58" s="10"/>
      <c r="W58" s="11"/>
      <c r="X58" s="10"/>
      <c r="Y58" s="11">
        <v>1</v>
      </c>
      <c r="Z58" s="10"/>
      <c r="AA58" s="6"/>
      <c r="AB58" s="155">
        <f t="shared" si="0"/>
        <v>0.04</v>
      </c>
    </row>
    <row r="59" spans="1:28" ht="15" customHeight="1">
      <c r="A59" s="25" t="s">
        <v>60</v>
      </c>
      <c r="B59" s="10"/>
      <c r="C59" s="11"/>
      <c r="D59" s="10"/>
      <c r="E59" s="11"/>
      <c r="F59" s="10"/>
      <c r="G59" s="11"/>
      <c r="H59" s="10"/>
      <c r="I59" s="11"/>
      <c r="J59" s="10"/>
      <c r="K59" s="11"/>
      <c r="L59" s="10"/>
      <c r="M59" s="11"/>
      <c r="N59" s="10"/>
      <c r="O59" s="11"/>
      <c r="P59" s="10"/>
      <c r="Q59" s="11"/>
      <c r="R59" s="10"/>
      <c r="S59" s="11"/>
      <c r="T59" s="10"/>
      <c r="U59" s="11"/>
      <c r="V59" s="10"/>
      <c r="W59" s="11"/>
      <c r="X59" s="10"/>
      <c r="Y59" s="11"/>
      <c r="Z59" s="10"/>
      <c r="AA59" s="6"/>
      <c r="AB59" s="155">
        <f t="shared" si="0"/>
        <v>0</v>
      </c>
    </row>
    <row r="60" spans="1:28" ht="15" customHeight="1">
      <c r="A60" s="25" t="s">
        <v>73</v>
      </c>
      <c r="B60" s="10"/>
      <c r="C60" s="11"/>
      <c r="D60" s="10"/>
      <c r="E60" s="11"/>
      <c r="F60" s="10"/>
      <c r="G60" s="11"/>
      <c r="H60" s="10"/>
      <c r="I60" s="11"/>
      <c r="J60" s="10"/>
      <c r="K60" s="11"/>
      <c r="L60" s="10"/>
      <c r="M60" s="11"/>
      <c r="N60" s="10"/>
      <c r="O60" s="11"/>
      <c r="P60" s="10"/>
      <c r="Q60" s="11"/>
      <c r="R60" s="10"/>
      <c r="S60" s="11"/>
      <c r="T60" s="10"/>
      <c r="U60" s="11"/>
      <c r="V60" s="10"/>
      <c r="W60" s="11"/>
      <c r="X60" s="10"/>
      <c r="Y60" s="11"/>
      <c r="Z60" s="10"/>
      <c r="AA60" s="6"/>
      <c r="AB60" s="155">
        <f t="shared" si="0"/>
        <v>0</v>
      </c>
    </row>
    <row r="61" spans="1:28" ht="15" customHeight="1">
      <c r="A61" s="25" t="s">
        <v>64</v>
      </c>
      <c r="B61" s="10"/>
      <c r="C61" s="11"/>
      <c r="D61" s="10"/>
      <c r="E61" s="11"/>
      <c r="F61" s="10"/>
      <c r="G61" s="11"/>
      <c r="H61" s="10"/>
      <c r="I61" s="11"/>
      <c r="J61" s="10"/>
      <c r="K61" s="11"/>
      <c r="L61" s="10"/>
      <c r="M61" s="11"/>
      <c r="N61" s="10"/>
      <c r="O61" s="11"/>
      <c r="P61" s="10"/>
      <c r="Q61" s="11"/>
      <c r="R61" s="10"/>
      <c r="S61" s="11"/>
      <c r="T61" s="10"/>
      <c r="U61" s="11"/>
      <c r="V61" s="10"/>
      <c r="W61" s="11"/>
      <c r="X61" s="10"/>
      <c r="Y61" s="11"/>
      <c r="Z61" s="10"/>
      <c r="AA61" s="6"/>
      <c r="AB61" s="155">
        <f t="shared" si="0"/>
        <v>0</v>
      </c>
    </row>
    <row r="62" spans="1:28" ht="15" customHeight="1">
      <c r="A62" s="25" t="s">
        <v>61</v>
      </c>
      <c r="B62" s="10"/>
      <c r="C62" s="11"/>
      <c r="D62" s="10"/>
      <c r="E62" s="11"/>
      <c r="F62" s="10"/>
      <c r="G62" s="11"/>
      <c r="H62" s="10"/>
      <c r="I62" s="11"/>
      <c r="J62" s="10"/>
      <c r="K62" s="11"/>
      <c r="L62" s="10"/>
      <c r="M62" s="11"/>
      <c r="N62" s="10"/>
      <c r="O62" s="11"/>
      <c r="P62" s="10"/>
      <c r="Q62" s="11"/>
      <c r="R62" s="10"/>
      <c r="S62" s="11"/>
      <c r="T62" s="10"/>
      <c r="U62" s="11"/>
      <c r="V62" s="10"/>
      <c r="W62" s="11"/>
      <c r="X62" s="10"/>
      <c r="Y62" s="11"/>
      <c r="Z62" s="10"/>
      <c r="AA62" s="6"/>
      <c r="AB62" s="155">
        <f t="shared" si="0"/>
        <v>0</v>
      </c>
    </row>
    <row r="63" spans="1:28" s="162" customFormat="1" ht="15" customHeight="1">
      <c r="A63" s="72" t="s">
        <v>13</v>
      </c>
      <c r="B63" s="5"/>
      <c r="C63" s="161"/>
      <c r="D63" s="5"/>
      <c r="E63" s="161"/>
      <c r="F63" s="5"/>
      <c r="G63" s="161"/>
      <c r="H63" s="5"/>
      <c r="I63" s="161"/>
      <c r="J63" s="5"/>
      <c r="K63" s="161"/>
      <c r="L63" s="5"/>
      <c r="M63" s="161"/>
      <c r="N63" s="5"/>
      <c r="O63" s="161"/>
      <c r="P63" s="5"/>
      <c r="Q63" s="161"/>
      <c r="R63" s="5"/>
      <c r="S63" s="161"/>
      <c r="T63" s="5"/>
      <c r="U63" s="161"/>
      <c r="V63" s="5"/>
      <c r="W63" s="161"/>
      <c r="X63" s="5"/>
      <c r="Y63" s="161"/>
      <c r="Z63" s="5"/>
      <c r="AA63" s="52"/>
      <c r="AB63" s="162">
        <f t="shared" si="0"/>
        <v>0</v>
      </c>
    </row>
    <row r="64" spans="1:28" s="162" customFormat="1" ht="15" customHeight="1">
      <c r="A64" s="72" t="s">
        <v>55</v>
      </c>
      <c r="B64" s="5"/>
      <c r="C64" s="161"/>
      <c r="D64" s="5"/>
      <c r="E64" s="161"/>
      <c r="F64" s="5"/>
      <c r="G64" s="161"/>
      <c r="H64" s="5"/>
      <c r="I64" s="161"/>
      <c r="J64" s="5"/>
      <c r="K64" s="161"/>
      <c r="L64" s="5"/>
      <c r="M64" s="161"/>
      <c r="N64" s="5"/>
      <c r="O64" s="161"/>
      <c r="P64" s="5"/>
      <c r="Q64" s="161"/>
      <c r="R64" s="5"/>
      <c r="S64" s="161"/>
      <c r="T64" s="5"/>
      <c r="U64" s="161"/>
      <c r="V64" s="5"/>
      <c r="W64" s="161"/>
      <c r="X64" s="5"/>
      <c r="Y64" s="161"/>
      <c r="Z64" s="5"/>
      <c r="AA64" s="52"/>
      <c r="AB64" s="162">
        <f t="shared" si="0"/>
        <v>0</v>
      </c>
    </row>
    <row r="65" spans="1:28" ht="15" customHeight="1">
      <c r="A65" s="71" t="s">
        <v>42</v>
      </c>
      <c r="B65" s="10"/>
      <c r="C65" s="11"/>
      <c r="D65" s="10"/>
      <c r="E65" s="11"/>
      <c r="F65" s="10"/>
      <c r="G65" s="11"/>
      <c r="H65" s="10"/>
      <c r="I65" s="11"/>
      <c r="J65" s="10"/>
      <c r="K65" s="11"/>
      <c r="L65" s="10"/>
      <c r="M65" s="11"/>
      <c r="N65" s="10"/>
      <c r="O65" s="11"/>
      <c r="P65" s="10"/>
      <c r="Q65" s="11"/>
      <c r="R65" s="10"/>
      <c r="S65" s="11"/>
      <c r="T65" s="10"/>
      <c r="U65" s="11"/>
      <c r="V65" s="10"/>
      <c r="W65" s="11"/>
      <c r="X65" s="10"/>
      <c r="Y65" s="11"/>
      <c r="Z65" s="10"/>
      <c r="AA65" s="6"/>
      <c r="AB65" s="155">
        <f t="shared" si="0"/>
        <v>0</v>
      </c>
    </row>
    <row r="66" spans="1:28" ht="15" customHeight="1">
      <c r="A66" s="71" t="s">
        <v>57</v>
      </c>
      <c r="B66" s="10"/>
      <c r="C66" s="11"/>
      <c r="D66" s="10"/>
      <c r="E66" s="11"/>
      <c r="F66" s="10"/>
      <c r="G66" s="11"/>
      <c r="H66" s="10"/>
      <c r="I66" s="11"/>
      <c r="J66" s="10"/>
      <c r="K66" s="11"/>
      <c r="L66" s="10"/>
      <c r="M66" s="11"/>
      <c r="N66" s="10"/>
      <c r="O66" s="11"/>
      <c r="P66" s="10"/>
      <c r="Q66" s="11"/>
      <c r="R66" s="10"/>
      <c r="S66" s="11"/>
      <c r="T66" s="10"/>
      <c r="U66" s="11"/>
      <c r="V66" s="10"/>
      <c r="W66" s="11"/>
      <c r="X66" s="10"/>
      <c r="Y66" s="11"/>
      <c r="Z66" s="10"/>
      <c r="AA66" s="6"/>
      <c r="AB66" s="155">
        <f t="shared" si="0"/>
        <v>0</v>
      </c>
    </row>
    <row r="67" spans="1:28" s="162" customFormat="1" ht="15" customHeight="1">
      <c r="A67" s="72" t="s">
        <v>14</v>
      </c>
      <c r="B67" s="5"/>
      <c r="C67" s="161"/>
      <c r="D67" s="5"/>
      <c r="E67" s="161"/>
      <c r="F67" s="5"/>
      <c r="G67" s="161"/>
      <c r="H67" s="5"/>
      <c r="I67" s="161"/>
      <c r="J67" s="5"/>
      <c r="K67" s="161"/>
      <c r="L67" s="5"/>
      <c r="M67" s="161"/>
      <c r="N67" s="5"/>
      <c r="O67" s="161"/>
      <c r="P67" s="5"/>
      <c r="Q67" s="161"/>
      <c r="R67" s="5"/>
      <c r="S67" s="161"/>
      <c r="T67" s="5"/>
      <c r="U67" s="161"/>
      <c r="V67" s="5"/>
      <c r="W67" s="161"/>
      <c r="X67" s="5"/>
      <c r="Y67" s="161"/>
      <c r="Z67" s="5"/>
      <c r="AA67" s="52"/>
      <c r="AB67" s="162">
        <f t="shared" si="0"/>
        <v>0</v>
      </c>
    </row>
    <row r="68" spans="1:28" s="162" customFormat="1" ht="15" customHeight="1">
      <c r="A68" s="72" t="s">
        <v>15</v>
      </c>
      <c r="B68" s="5"/>
      <c r="C68" s="161"/>
      <c r="D68" s="5"/>
      <c r="E68" s="161"/>
      <c r="F68" s="5"/>
      <c r="G68" s="161"/>
      <c r="H68" s="5"/>
      <c r="I68" s="161"/>
      <c r="J68" s="5"/>
      <c r="K68" s="161"/>
      <c r="L68" s="5"/>
      <c r="M68" s="161"/>
      <c r="N68" s="5"/>
      <c r="O68" s="161"/>
      <c r="P68" s="5"/>
      <c r="Q68" s="161"/>
      <c r="R68" s="5"/>
      <c r="S68" s="161"/>
      <c r="T68" s="5"/>
      <c r="U68" s="161"/>
      <c r="V68" s="5"/>
      <c r="W68" s="161"/>
      <c r="X68" s="5"/>
      <c r="Y68" s="161"/>
      <c r="Z68" s="5"/>
      <c r="AA68" s="52"/>
      <c r="AB68" s="162">
        <f t="shared" si="0"/>
        <v>0</v>
      </c>
    </row>
    <row r="69" spans="1:28" s="162" customFormat="1" ht="15" customHeight="1">
      <c r="A69" s="72" t="s">
        <v>16</v>
      </c>
      <c r="B69" s="5"/>
      <c r="C69" s="161"/>
      <c r="D69" s="5"/>
      <c r="E69" s="161"/>
      <c r="F69" s="5"/>
      <c r="G69" s="161"/>
      <c r="H69" s="5"/>
      <c r="I69" s="161"/>
      <c r="J69" s="5"/>
      <c r="K69" s="161"/>
      <c r="L69" s="5"/>
      <c r="M69" s="161"/>
      <c r="N69" s="5"/>
      <c r="O69" s="161"/>
      <c r="P69" s="5"/>
      <c r="Q69" s="161"/>
      <c r="R69" s="5"/>
      <c r="S69" s="161"/>
      <c r="T69" s="5"/>
      <c r="U69" s="161"/>
      <c r="V69" s="5"/>
      <c r="W69" s="161"/>
      <c r="X69" s="5"/>
      <c r="Y69" s="161"/>
      <c r="Z69" s="5"/>
      <c r="AA69" s="52"/>
      <c r="AB69" s="162">
        <f t="shared" si="0"/>
        <v>0</v>
      </c>
    </row>
    <row r="70" spans="1:28" ht="15" customHeight="1">
      <c r="A70" s="71" t="s">
        <v>36</v>
      </c>
      <c r="B70" s="10"/>
      <c r="C70" s="11"/>
      <c r="D70" s="10"/>
      <c r="E70" s="11"/>
      <c r="F70" s="10"/>
      <c r="G70" s="11"/>
      <c r="H70" s="10"/>
      <c r="I70" s="11"/>
      <c r="J70" s="10"/>
      <c r="K70" s="11"/>
      <c r="L70" s="10"/>
      <c r="M70" s="11"/>
      <c r="N70" s="10"/>
      <c r="O70" s="11"/>
      <c r="P70" s="10"/>
      <c r="Q70" s="11"/>
      <c r="R70" s="10"/>
      <c r="S70" s="11"/>
      <c r="T70" s="10"/>
      <c r="U70" s="11"/>
      <c r="V70" s="10"/>
      <c r="W70" s="11"/>
      <c r="X70" s="10"/>
      <c r="Y70" s="11"/>
      <c r="Z70" s="10"/>
      <c r="AA70" s="6"/>
      <c r="AB70" s="155">
        <f t="shared" ref="AB70:AB108" si="1">SUM(B70:Z70)/25</f>
        <v>0</v>
      </c>
    </row>
    <row r="71" spans="1:28" s="162" customFormat="1" ht="15" customHeight="1">
      <c r="A71" s="72" t="s">
        <v>81</v>
      </c>
      <c r="B71" s="5"/>
      <c r="C71" s="161"/>
      <c r="D71" s="5"/>
      <c r="E71" s="161"/>
      <c r="F71" s="5"/>
      <c r="G71" s="161"/>
      <c r="H71" s="5"/>
      <c r="I71" s="161"/>
      <c r="J71" s="5"/>
      <c r="K71" s="161"/>
      <c r="L71" s="5"/>
      <c r="M71" s="161"/>
      <c r="N71" s="5"/>
      <c r="O71" s="161"/>
      <c r="P71" s="5"/>
      <c r="Q71" s="161"/>
      <c r="R71" s="5"/>
      <c r="S71" s="161"/>
      <c r="T71" s="5"/>
      <c r="U71" s="161"/>
      <c r="V71" s="5"/>
      <c r="W71" s="161"/>
      <c r="X71" s="5"/>
      <c r="Y71" s="161"/>
      <c r="Z71" s="5"/>
      <c r="AA71" s="52"/>
      <c r="AB71" s="162">
        <f t="shared" si="1"/>
        <v>0</v>
      </c>
    </row>
    <row r="72" spans="1:28" s="162" customFormat="1" ht="15" customHeight="1">
      <c r="A72" s="72" t="s">
        <v>74</v>
      </c>
      <c r="B72" s="5"/>
      <c r="C72" s="161"/>
      <c r="D72" s="5"/>
      <c r="E72" s="161"/>
      <c r="F72" s="5"/>
      <c r="G72" s="161"/>
      <c r="H72" s="5"/>
      <c r="I72" s="161"/>
      <c r="J72" s="5"/>
      <c r="K72" s="161"/>
      <c r="L72" s="5"/>
      <c r="M72" s="161"/>
      <c r="N72" s="5"/>
      <c r="O72" s="161"/>
      <c r="P72" s="5"/>
      <c r="Q72" s="161"/>
      <c r="R72" s="5"/>
      <c r="S72" s="161"/>
      <c r="T72" s="5"/>
      <c r="U72" s="161"/>
      <c r="V72" s="5"/>
      <c r="W72" s="161"/>
      <c r="X72" s="5"/>
      <c r="Y72" s="161"/>
      <c r="Z72" s="5"/>
      <c r="AA72" s="52"/>
      <c r="AB72" s="162">
        <f t="shared" si="1"/>
        <v>0</v>
      </c>
    </row>
    <row r="73" spans="1:28" s="162" customFormat="1" ht="15" customHeight="1">
      <c r="A73" s="72" t="s">
        <v>56</v>
      </c>
      <c r="B73" s="5"/>
      <c r="C73" s="161"/>
      <c r="D73" s="5"/>
      <c r="E73" s="161"/>
      <c r="F73" s="5"/>
      <c r="G73" s="161"/>
      <c r="H73" s="5"/>
      <c r="I73" s="161"/>
      <c r="J73" s="5"/>
      <c r="K73" s="161"/>
      <c r="L73" s="5"/>
      <c r="M73" s="161"/>
      <c r="N73" s="5"/>
      <c r="O73" s="161"/>
      <c r="P73" s="5"/>
      <c r="Q73" s="161"/>
      <c r="R73" s="5"/>
      <c r="S73" s="161"/>
      <c r="T73" s="5"/>
      <c r="U73" s="161"/>
      <c r="V73" s="5"/>
      <c r="W73" s="161"/>
      <c r="X73" s="5"/>
      <c r="Y73" s="161"/>
      <c r="Z73" s="5"/>
      <c r="AA73" s="52"/>
      <c r="AB73" s="162">
        <f t="shared" si="1"/>
        <v>0</v>
      </c>
    </row>
    <row r="74" spans="1:28" s="162" customFormat="1" ht="15" customHeight="1">
      <c r="A74" s="72" t="s">
        <v>17</v>
      </c>
      <c r="B74" s="5"/>
      <c r="C74" s="161"/>
      <c r="D74" s="5"/>
      <c r="E74" s="161"/>
      <c r="F74" s="5"/>
      <c r="G74" s="161"/>
      <c r="H74" s="5"/>
      <c r="I74" s="161"/>
      <c r="J74" s="5"/>
      <c r="K74" s="161"/>
      <c r="L74" s="5"/>
      <c r="M74" s="161"/>
      <c r="N74" s="5"/>
      <c r="O74" s="161"/>
      <c r="P74" s="5"/>
      <c r="Q74" s="161"/>
      <c r="R74" s="5"/>
      <c r="S74" s="161"/>
      <c r="T74" s="5"/>
      <c r="U74" s="161"/>
      <c r="V74" s="5"/>
      <c r="W74" s="161"/>
      <c r="X74" s="5"/>
      <c r="Y74" s="161"/>
      <c r="Z74" s="5"/>
      <c r="AA74" s="52"/>
      <c r="AB74" s="162">
        <f t="shared" si="1"/>
        <v>0</v>
      </c>
    </row>
    <row r="75" spans="1:28" s="162" customFormat="1" ht="15" customHeight="1">
      <c r="A75" s="72" t="s">
        <v>18</v>
      </c>
      <c r="B75" s="5"/>
      <c r="C75" s="161"/>
      <c r="D75" s="5"/>
      <c r="E75" s="161"/>
      <c r="F75" s="5"/>
      <c r="G75" s="161"/>
      <c r="H75" s="5"/>
      <c r="I75" s="161"/>
      <c r="J75" s="5"/>
      <c r="K75" s="161"/>
      <c r="L75" s="5"/>
      <c r="M75" s="161"/>
      <c r="N75" s="5"/>
      <c r="O75" s="161"/>
      <c r="P75" s="5"/>
      <c r="Q75" s="161"/>
      <c r="R75" s="5"/>
      <c r="S75" s="161"/>
      <c r="T75" s="5"/>
      <c r="U75" s="161"/>
      <c r="V75" s="5"/>
      <c r="W75" s="161"/>
      <c r="X75" s="5"/>
      <c r="Y75" s="161"/>
      <c r="Z75" s="5"/>
      <c r="AA75" s="52"/>
      <c r="AB75" s="162">
        <f t="shared" si="1"/>
        <v>0</v>
      </c>
    </row>
    <row r="76" spans="1:28" s="162" customFormat="1" ht="15" customHeight="1">
      <c r="A76" s="72" t="s">
        <v>19</v>
      </c>
      <c r="B76" s="5"/>
      <c r="C76" s="161"/>
      <c r="D76" s="5"/>
      <c r="E76" s="161"/>
      <c r="F76" s="5"/>
      <c r="G76" s="161"/>
      <c r="H76" s="5"/>
      <c r="I76" s="161"/>
      <c r="J76" s="5">
        <v>5</v>
      </c>
      <c r="K76" s="161"/>
      <c r="L76" s="5"/>
      <c r="M76" s="161"/>
      <c r="N76" s="5"/>
      <c r="O76" s="161"/>
      <c r="P76" s="5"/>
      <c r="Q76" s="161"/>
      <c r="R76" s="5"/>
      <c r="S76" s="161"/>
      <c r="T76" s="5"/>
      <c r="U76" s="161"/>
      <c r="V76" s="5"/>
      <c r="W76" s="161"/>
      <c r="X76" s="5"/>
      <c r="Y76" s="161"/>
      <c r="Z76" s="5"/>
      <c r="AA76" s="52"/>
      <c r="AB76" s="162">
        <f t="shared" si="1"/>
        <v>0.2</v>
      </c>
    </row>
    <row r="77" spans="1:28" s="162" customFormat="1" ht="15" customHeight="1">
      <c r="A77" s="72" t="s">
        <v>20</v>
      </c>
      <c r="B77" s="5"/>
      <c r="C77" s="161"/>
      <c r="D77" s="5"/>
      <c r="E77" s="161"/>
      <c r="F77" s="5"/>
      <c r="G77" s="161"/>
      <c r="H77" s="5"/>
      <c r="I77" s="161"/>
      <c r="J77" s="5"/>
      <c r="K77" s="161"/>
      <c r="L77" s="5"/>
      <c r="M77" s="161"/>
      <c r="N77" s="5"/>
      <c r="O77" s="161"/>
      <c r="P77" s="5"/>
      <c r="Q77" s="161"/>
      <c r="R77" s="5"/>
      <c r="S77" s="161"/>
      <c r="T77" s="5"/>
      <c r="U77" s="161"/>
      <c r="V77" s="5"/>
      <c r="W77" s="161"/>
      <c r="X77" s="5"/>
      <c r="Y77" s="161"/>
      <c r="Z77" s="5"/>
      <c r="AA77" s="52"/>
      <c r="AB77" s="162">
        <f t="shared" si="1"/>
        <v>0</v>
      </c>
    </row>
    <row r="78" spans="1:28" s="162" customFormat="1" ht="15" customHeight="1">
      <c r="A78" s="72" t="s">
        <v>21</v>
      </c>
      <c r="B78" s="5"/>
      <c r="C78" s="161"/>
      <c r="D78" s="5"/>
      <c r="E78" s="161"/>
      <c r="F78" s="5"/>
      <c r="G78" s="161"/>
      <c r="H78" s="5"/>
      <c r="I78" s="161"/>
      <c r="J78" s="5"/>
      <c r="K78" s="161"/>
      <c r="L78" s="5"/>
      <c r="M78" s="161"/>
      <c r="N78" s="5"/>
      <c r="O78" s="161"/>
      <c r="P78" s="5"/>
      <c r="Q78" s="161"/>
      <c r="R78" s="5"/>
      <c r="S78" s="161"/>
      <c r="T78" s="5"/>
      <c r="U78" s="161"/>
      <c r="V78" s="5"/>
      <c r="W78" s="161"/>
      <c r="X78" s="5"/>
      <c r="Y78" s="161"/>
      <c r="Z78" s="5"/>
      <c r="AA78" s="52"/>
      <c r="AB78" s="162">
        <f t="shared" si="1"/>
        <v>0</v>
      </c>
    </row>
    <row r="79" spans="1:28" ht="15" customHeight="1">
      <c r="A79" s="71" t="s">
        <v>91</v>
      </c>
      <c r="B79" s="10"/>
      <c r="C79" s="11"/>
      <c r="D79" s="10"/>
      <c r="E79" s="11"/>
      <c r="F79" s="10"/>
      <c r="G79" s="11"/>
      <c r="H79" s="10"/>
      <c r="I79" s="11"/>
      <c r="J79" s="10"/>
      <c r="K79" s="11"/>
      <c r="L79" s="10"/>
      <c r="M79" s="11"/>
      <c r="N79" s="10"/>
      <c r="O79" s="11"/>
      <c r="P79" s="10"/>
      <c r="Q79" s="11"/>
      <c r="R79" s="10"/>
      <c r="S79" s="11"/>
      <c r="T79" s="10"/>
      <c r="U79" s="11"/>
      <c r="V79" s="10"/>
      <c r="W79" s="11"/>
      <c r="X79" s="10"/>
      <c r="Y79" s="11"/>
      <c r="Z79" s="10"/>
      <c r="AA79" s="6"/>
      <c r="AB79" s="155">
        <f t="shared" si="1"/>
        <v>0</v>
      </c>
    </row>
    <row r="80" spans="1:28" s="162" customFormat="1" ht="15" customHeight="1">
      <c r="A80" s="72" t="s">
        <v>92</v>
      </c>
      <c r="B80" s="5"/>
      <c r="C80" s="161"/>
      <c r="D80" s="5"/>
      <c r="E80" s="161"/>
      <c r="F80" s="5"/>
      <c r="G80" s="161"/>
      <c r="H80" s="5"/>
      <c r="I80" s="161"/>
      <c r="J80" s="5"/>
      <c r="K80" s="161"/>
      <c r="L80" s="5"/>
      <c r="M80" s="161"/>
      <c r="N80" s="5"/>
      <c r="O80" s="161"/>
      <c r="P80" s="5"/>
      <c r="Q80" s="161"/>
      <c r="R80" s="5"/>
      <c r="S80" s="161"/>
      <c r="T80" s="5"/>
      <c r="U80" s="161"/>
      <c r="V80" s="5"/>
      <c r="W80" s="161"/>
      <c r="X80" s="5"/>
      <c r="Y80" s="161"/>
      <c r="Z80" s="5"/>
      <c r="AA80" s="52"/>
      <c r="AB80" s="162">
        <f t="shared" si="1"/>
        <v>0</v>
      </c>
    </row>
    <row r="81" spans="1:28" ht="15" customHeight="1">
      <c r="A81" s="71" t="s">
        <v>87</v>
      </c>
      <c r="B81" s="10"/>
      <c r="C81" s="11"/>
      <c r="D81" s="10"/>
      <c r="E81" s="11"/>
      <c r="F81" s="10"/>
      <c r="G81" s="11"/>
      <c r="H81" s="10"/>
      <c r="I81" s="11"/>
      <c r="J81" s="10"/>
      <c r="K81" s="11"/>
      <c r="L81" s="10">
        <v>10</v>
      </c>
      <c r="M81" s="11"/>
      <c r="N81" s="10"/>
      <c r="O81" s="11"/>
      <c r="P81" s="10"/>
      <c r="Q81" s="11"/>
      <c r="R81" s="10"/>
      <c r="S81" s="11"/>
      <c r="T81" s="10"/>
      <c r="U81" s="11"/>
      <c r="V81" s="10"/>
      <c r="W81" s="11"/>
      <c r="X81" s="10"/>
      <c r="Y81" s="11"/>
      <c r="Z81" s="10"/>
      <c r="AA81" s="6"/>
      <c r="AB81" s="155">
        <f t="shared" si="1"/>
        <v>0.4</v>
      </c>
    </row>
    <row r="82" spans="1:28" s="162" customFormat="1" ht="15" customHeight="1">
      <c r="A82" s="72" t="s">
        <v>65</v>
      </c>
      <c r="B82" s="5"/>
      <c r="C82" s="161"/>
      <c r="D82" s="5"/>
      <c r="E82" s="161"/>
      <c r="F82" s="5"/>
      <c r="G82" s="161"/>
      <c r="H82" s="5"/>
      <c r="I82" s="161"/>
      <c r="J82" s="5"/>
      <c r="K82" s="161"/>
      <c r="L82" s="5"/>
      <c r="M82" s="161"/>
      <c r="N82" s="5"/>
      <c r="O82" s="161"/>
      <c r="P82" s="5"/>
      <c r="Q82" s="161"/>
      <c r="R82" s="5"/>
      <c r="S82" s="161"/>
      <c r="T82" s="5"/>
      <c r="U82" s="161"/>
      <c r="V82" s="5"/>
      <c r="W82" s="161"/>
      <c r="X82" s="5"/>
      <c r="Y82" s="161"/>
      <c r="Z82" s="5"/>
      <c r="AA82" s="52"/>
      <c r="AB82" s="162">
        <f t="shared" si="1"/>
        <v>0</v>
      </c>
    </row>
    <row r="83" spans="1:28" ht="15" customHeight="1">
      <c r="A83" s="71" t="s">
        <v>46</v>
      </c>
      <c r="B83" s="10"/>
      <c r="C83" s="11"/>
      <c r="D83" s="10"/>
      <c r="E83" s="11"/>
      <c r="F83" s="10"/>
      <c r="G83" s="11"/>
      <c r="H83" s="10"/>
      <c r="I83" s="11"/>
      <c r="J83" s="10"/>
      <c r="K83" s="11"/>
      <c r="L83" s="10"/>
      <c r="M83" s="11"/>
      <c r="N83" s="10"/>
      <c r="O83" s="11"/>
      <c r="P83" s="10"/>
      <c r="Q83" s="11"/>
      <c r="R83" s="10"/>
      <c r="S83" s="11"/>
      <c r="T83" s="10"/>
      <c r="U83" s="11"/>
      <c r="V83" s="10"/>
      <c r="W83" s="11"/>
      <c r="X83" s="10"/>
      <c r="Y83" s="11"/>
      <c r="Z83" s="10"/>
      <c r="AA83" s="6"/>
      <c r="AB83" s="155">
        <f t="shared" si="1"/>
        <v>0</v>
      </c>
    </row>
    <row r="84" spans="1:28" s="162" customFormat="1" ht="15" customHeight="1">
      <c r="A84" s="72" t="s">
        <v>47</v>
      </c>
      <c r="B84" s="5"/>
      <c r="C84" s="161"/>
      <c r="D84" s="5"/>
      <c r="E84" s="161"/>
      <c r="F84" s="5"/>
      <c r="G84" s="161"/>
      <c r="H84" s="5"/>
      <c r="I84" s="161"/>
      <c r="J84" s="5"/>
      <c r="K84" s="161"/>
      <c r="L84" s="5"/>
      <c r="M84" s="161"/>
      <c r="N84" s="5"/>
      <c r="O84" s="161"/>
      <c r="P84" s="5"/>
      <c r="Q84" s="161"/>
      <c r="R84" s="5"/>
      <c r="S84" s="161"/>
      <c r="T84" s="5"/>
      <c r="U84" s="161"/>
      <c r="V84" s="5"/>
      <c r="W84" s="161"/>
      <c r="X84" s="5"/>
      <c r="Y84" s="161"/>
      <c r="Z84" s="5"/>
      <c r="AA84" s="52"/>
      <c r="AB84" s="162">
        <f t="shared" si="1"/>
        <v>0</v>
      </c>
    </row>
    <row r="85" spans="1:28" s="162" customFormat="1" ht="15" customHeight="1">
      <c r="A85" s="72" t="s">
        <v>66</v>
      </c>
      <c r="B85" s="5"/>
      <c r="C85" s="161"/>
      <c r="D85" s="5"/>
      <c r="E85" s="161"/>
      <c r="F85" s="5"/>
      <c r="G85" s="161"/>
      <c r="H85" s="5"/>
      <c r="I85" s="161"/>
      <c r="J85" s="5"/>
      <c r="K85" s="161"/>
      <c r="L85" s="5"/>
      <c r="M85" s="161"/>
      <c r="N85" s="5"/>
      <c r="O85" s="161"/>
      <c r="P85" s="5"/>
      <c r="Q85" s="161"/>
      <c r="R85" s="5"/>
      <c r="S85" s="161"/>
      <c r="T85" s="5"/>
      <c r="U85" s="161"/>
      <c r="V85" s="5"/>
      <c r="W85" s="161"/>
      <c r="X85" s="5"/>
      <c r="Y85" s="161"/>
      <c r="Z85" s="5"/>
      <c r="AA85" s="52"/>
      <c r="AB85" s="162">
        <f t="shared" si="1"/>
        <v>0</v>
      </c>
    </row>
    <row r="86" spans="1:28" ht="15" customHeight="1">
      <c r="A86" s="71" t="s">
        <v>53</v>
      </c>
      <c r="B86" s="10"/>
      <c r="C86" s="11"/>
      <c r="D86" s="10"/>
      <c r="E86" s="11"/>
      <c r="F86" s="10"/>
      <c r="G86" s="11"/>
      <c r="H86" s="10"/>
      <c r="I86" s="11"/>
      <c r="J86" s="10"/>
      <c r="K86" s="11"/>
      <c r="L86" s="10"/>
      <c r="M86" s="11"/>
      <c r="N86" s="10"/>
      <c r="O86" s="11"/>
      <c r="P86" s="10"/>
      <c r="Q86" s="11"/>
      <c r="R86" s="10"/>
      <c r="S86" s="11"/>
      <c r="T86" s="10"/>
      <c r="U86" s="11"/>
      <c r="V86" s="10"/>
      <c r="W86" s="11"/>
      <c r="X86" s="10"/>
      <c r="Y86" s="11"/>
      <c r="Z86" s="10"/>
      <c r="AA86" s="6"/>
      <c r="AB86" s="155">
        <f t="shared" si="1"/>
        <v>0</v>
      </c>
    </row>
    <row r="87" spans="1:28" ht="15" customHeight="1">
      <c r="A87" s="71" t="s">
        <v>54</v>
      </c>
      <c r="B87" s="10"/>
      <c r="C87" s="11"/>
      <c r="D87" s="10"/>
      <c r="E87" s="11"/>
      <c r="F87" s="10"/>
      <c r="G87" s="11"/>
      <c r="H87" s="10"/>
      <c r="I87" s="11"/>
      <c r="J87" s="10"/>
      <c r="K87" s="11"/>
      <c r="L87" s="10"/>
      <c r="M87" s="11"/>
      <c r="N87" s="10"/>
      <c r="O87" s="11"/>
      <c r="P87" s="10"/>
      <c r="Q87" s="11"/>
      <c r="R87" s="10"/>
      <c r="S87" s="11"/>
      <c r="T87" s="10"/>
      <c r="U87" s="11"/>
      <c r="V87" s="10"/>
      <c r="W87" s="11"/>
      <c r="X87" s="10"/>
      <c r="Y87" s="11"/>
      <c r="Z87" s="10"/>
      <c r="AA87" s="6"/>
      <c r="AB87" s="155">
        <f t="shared" si="1"/>
        <v>0</v>
      </c>
    </row>
    <row r="88" spans="1:28" ht="15" customHeight="1">
      <c r="A88" s="71" t="s">
        <v>251</v>
      </c>
      <c r="B88" s="10"/>
      <c r="C88" s="11"/>
      <c r="D88" s="10"/>
      <c r="E88" s="11"/>
      <c r="F88" s="10"/>
      <c r="G88" s="11"/>
      <c r="H88" s="10"/>
      <c r="I88" s="11"/>
      <c r="J88" s="10"/>
      <c r="K88" s="11"/>
      <c r="L88" s="10"/>
      <c r="M88" s="11"/>
      <c r="N88" s="10"/>
      <c r="O88" s="11"/>
      <c r="P88" s="10"/>
      <c r="Q88" s="11"/>
      <c r="R88" s="10"/>
      <c r="S88" s="11"/>
      <c r="T88" s="10"/>
      <c r="U88" s="11"/>
      <c r="V88" s="10"/>
      <c r="W88" s="11"/>
      <c r="X88" s="10"/>
      <c r="Y88" s="11">
        <v>1</v>
      </c>
      <c r="Z88" s="10">
        <v>1</v>
      </c>
      <c r="AA88" s="6"/>
      <c r="AB88" s="155">
        <f t="shared" si="1"/>
        <v>0.08</v>
      </c>
    </row>
    <row r="89" spans="1:28" s="162" customFormat="1" ht="15" customHeight="1">
      <c r="A89" s="72" t="s">
        <v>58</v>
      </c>
      <c r="B89" s="5"/>
      <c r="C89" s="161"/>
      <c r="D89" s="5"/>
      <c r="E89" s="161"/>
      <c r="F89" s="5"/>
      <c r="G89" s="161"/>
      <c r="H89" s="5"/>
      <c r="I89" s="161"/>
      <c r="J89" s="5"/>
      <c r="K89" s="161"/>
      <c r="L89" s="5"/>
      <c r="M89" s="161"/>
      <c r="N89" s="5"/>
      <c r="O89" s="161"/>
      <c r="P89" s="5"/>
      <c r="Q89" s="161"/>
      <c r="R89" s="5"/>
      <c r="S89" s="161"/>
      <c r="T89" s="5"/>
      <c r="U89" s="161"/>
      <c r="V89" s="5"/>
      <c r="W89" s="161"/>
      <c r="X89" s="5"/>
      <c r="Y89" s="161"/>
      <c r="Z89" s="5"/>
      <c r="AA89" s="52"/>
      <c r="AB89" s="162">
        <f t="shared" si="1"/>
        <v>0</v>
      </c>
    </row>
    <row r="90" spans="1:28" ht="15" customHeight="1">
      <c r="A90" s="71" t="s">
        <v>80</v>
      </c>
      <c r="B90" s="10"/>
      <c r="C90" s="11"/>
      <c r="D90" s="10"/>
      <c r="E90" s="11"/>
      <c r="F90" s="10"/>
      <c r="G90" s="11"/>
      <c r="H90" s="10"/>
      <c r="I90" s="11"/>
      <c r="J90" s="10"/>
      <c r="K90" s="11"/>
      <c r="L90" s="10"/>
      <c r="M90" s="11"/>
      <c r="N90" s="10"/>
      <c r="O90" s="11"/>
      <c r="P90" s="10"/>
      <c r="Q90" s="11"/>
      <c r="R90" s="10"/>
      <c r="S90" s="11"/>
      <c r="T90" s="10"/>
      <c r="U90" s="11"/>
      <c r="V90" s="10"/>
      <c r="W90" s="11"/>
      <c r="X90" s="10"/>
      <c r="Y90" s="11"/>
      <c r="Z90" s="10"/>
      <c r="AA90" s="6"/>
      <c r="AB90" s="155">
        <f t="shared" si="1"/>
        <v>0</v>
      </c>
    </row>
    <row r="91" spans="1:28" ht="15" customHeight="1">
      <c r="A91" s="71" t="s">
        <v>48</v>
      </c>
      <c r="B91" s="10"/>
      <c r="C91" s="11"/>
      <c r="D91" s="10"/>
      <c r="E91" s="11"/>
      <c r="F91" s="10"/>
      <c r="G91" s="11"/>
      <c r="H91" s="10"/>
      <c r="I91" s="11"/>
      <c r="J91" s="10"/>
      <c r="K91" s="11"/>
      <c r="L91" s="10"/>
      <c r="M91" s="11"/>
      <c r="N91" s="10"/>
      <c r="O91" s="11"/>
      <c r="P91" s="10"/>
      <c r="Q91" s="11"/>
      <c r="R91" s="10"/>
      <c r="S91" s="11"/>
      <c r="T91" s="10"/>
      <c r="U91" s="11"/>
      <c r="V91" s="10"/>
      <c r="W91" s="11"/>
      <c r="X91" s="10"/>
      <c r="Y91" s="11"/>
      <c r="Z91" s="10"/>
      <c r="AA91" s="6"/>
      <c r="AB91" s="155">
        <f t="shared" si="1"/>
        <v>0</v>
      </c>
    </row>
    <row r="92" spans="1:28" s="162" customFormat="1" ht="15" customHeight="1">
      <c r="A92" s="72" t="s">
        <v>22</v>
      </c>
      <c r="B92" s="5"/>
      <c r="C92" s="161"/>
      <c r="D92" s="5"/>
      <c r="E92" s="161"/>
      <c r="F92" s="5"/>
      <c r="G92" s="161"/>
      <c r="H92" s="5"/>
      <c r="I92" s="161"/>
      <c r="J92" s="5"/>
      <c r="K92" s="161"/>
      <c r="L92" s="5"/>
      <c r="M92" s="161"/>
      <c r="N92" s="5"/>
      <c r="O92" s="161"/>
      <c r="P92" s="5"/>
      <c r="Q92" s="161"/>
      <c r="R92" s="5"/>
      <c r="S92" s="161"/>
      <c r="T92" s="5"/>
      <c r="U92" s="161"/>
      <c r="V92" s="5"/>
      <c r="W92" s="161"/>
      <c r="X92" s="5"/>
      <c r="Y92" s="161">
        <v>1</v>
      </c>
      <c r="Z92" s="5"/>
      <c r="AA92" s="52"/>
      <c r="AB92" s="162">
        <f t="shared" si="1"/>
        <v>0.04</v>
      </c>
    </row>
    <row r="93" spans="1:28" ht="15" customHeight="1">
      <c r="A93" s="71" t="s">
        <v>75</v>
      </c>
      <c r="B93" s="10"/>
      <c r="C93" s="11"/>
      <c r="D93" s="10"/>
      <c r="E93" s="11"/>
      <c r="F93" s="10"/>
      <c r="G93" s="11"/>
      <c r="H93" s="10"/>
      <c r="I93" s="11"/>
      <c r="J93" s="10"/>
      <c r="K93" s="11"/>
      <c r="L93" s="10"/>
      <c r="M93" s="11"/>
      <c r="N93" s="10"/>
      <c r="O93" s="11"/>
      <c r="P93" s="10"/>
      <c r="Q93" s="11"/>
      <c r="R93" s="10"/>
      <c r="S93" s="11"/>
      <c r="T93" s="10"/>
      <c r="U93" s="11"/>
      <c r="V93" s="10"/>
      <c r="W93" s="11"/>
      <c r="X93" s="10"/>
      <c r="Y93" s="11"/>
      <c r="Z93" s="10"/>
      <c r="AA93" s="6"/>
      <c r="AB93" s="155">
        <f t="shared" si="1"/>
        <v>0</v>
      </c>
    </row>
    <row r="94" spans="1:28" ht="15" customHeight="1">
      <c r="A94" s="71"/>
      <c r="B94" s="10"/>
      <c r="C94" s="11"/>
      <c r="D94" s="10"/>
      <c r="E94" s="11"/>
      <c r="F94" s="10"/>
      <c r="G94" s="11"/>
      <c r="H94" s="10"/>
      <c r="I94" s="11"/>
      <c r="J94" s="10"/>
      <c r="K94" s="11"/>
      <c r="L94" s="10"/>
      <c r="M94" s="11"/>
      <c r="N94" s="10"/>
      <c r="O94" s="11"/>
      <c r="P94" s="10"/>
      <c r="Q94" s="11"/>
      <c r="R94" s="10"/>
      <c r="S94" s="11"/>
      <c r="T94" s="10"/>
      <c r="U94" s="11"/>
      <c r="V94" s="10"/>
      <c r="W94" s="11"/>
      <c r="X94" s="10"/>
      <c r="Y94" s="11"/>
      <c r="Z94" s="10"/>
      <c r="AA94" s="6"/>
      <c r="AB94" s="155">
        <f t="shared" si="1"/>
        <v>0</v>
      </c>
    </row>
    <row r="95" spans="1:28" ht="15" customHeight="1">
      <c r="A95" s="71"/>
      <c r="B95" s="10"/>
      <c r="C95" s="11"/>
      <c r="D95" s="10"/>
      <c r="E95" s="11"/>
      <c r="F95" s="10"/>
      <c r="G95" s="11"/>
      <c r="H95" s="10"/>
      <c r="I95" s="11"/>
      <c r="J95" s="10"/>
      <c r="K95" s="11"/>
      <c r="L95" s="10"/>
      <c r="M95" s="11"/>
      <c r="N95" s="10"/>
      <c r="O95" s="11"/>
      <c r="P95" s="10"/>
      <c r="Q95" s="11"/>
      <c r="R95" s="10"/>
      <c r="S95" s="11"/>
      <c r="T95" s="10"/>
      <c r="U95" s="11"/>
      <c r="V95" s="10"/>
      <c r="W95" s="11"/>
      <c r="X95" s="10"/>
      <c r="Y95" s="11"/>
      <c r="Z95" s="10"/>
      <c r="AA95" s="6"/>
      <c r="AB95" s="155">
        <f t="shared" si="1"/>
        <v>0</v>
      </c>
    </row>
    <row r="96" spans="1:28" ht="15" customHeight="1">
      <c r="A96" s="10" t="s">
        <v>252</v>
      </c>
      <c r="B96" s="10"/>
      <c r="C96" s="11"/>
      <c r="D96" s="10"/>
      <c r="E96" s="11"/>
      <c r="F96" s="10"/>
      <c r="G96" s="11"/>
      <c r="H96" s="10"/>
      <c r="I96" s="11">
        <v>60</v>
      </c>
      <c r="J96" s="10"/>
      <c r="K96" s="11"/>
      <c r="L96" s="10"/>
      <c r="M96" s="11">
        <v>3</v>
      </c>
      <c r="N96" s="10"/>
      <c r="O96" s="11"/>
      <c r="P96" s="10">
        <v>5</v>
      </c>
      <c r="Q96" s="11"/>
      <c r="R96" s="10">
        <v>3</v>
      </c>
      <c r="S96" s="11">
        <v>3</v>
      </c>
      <c r="T96" s="10">
        <v>5</v>
      </c>
      <c r="U96" s="11"/>
      <c r="V96" s="10"/>
      <c r="W96" s="11"/>
      <c r="X96" s="10"/>
      <c r="Y96" s="11"/>
      <c r="Z96" s="10"/>
      <c r="AA96" s="6"/>
      <c r="AB96" s="155">
        <f t="shared" si="1"/>
        <v>3.16</v>
      </c>
    </row>
    <row r="97" spans="1:29" ht="15" customHeight="1">
      <c r="A97" s="10" t="s">
        <v>90</v>
      </c>
      <c r="B97" s="10"/>
      <c r="C97" s="11"/>
      <c r="D97" s="10"/>
      <c r="E97" s="11">
        <v>5</v>
      </c>
      <c r="F97" s="10"/>
      <c r="G97" s="11">
        <v>10</v>
      </c>
      <c r="H97" s="10"/>
      <c r="I97" s="11">
        <v>15</v>
      </c>
      <c r="J97" s="10">
        <v>10</v>
      </c>
      <c r="K97" s="11">
        <v>65</v>
      </c>
      <c r="L97" s="10">
        <v>90</v>
      </c>
      <c r="M97" s="11">
        <v>30</v>
      </c>
      <c r="N97" s="10">
        <v>70</v>
      </c>
      <c r="O97" s="11">
        <v>65</v>
      </c>
      <c r="P97" s="10">
        <v>65</v>
      </c>
      <c r="Q97" s="11">
        <v>80</v>
      </c>
      <c r="R97" s="10">
        <v>75</v>
      </c>
      <c r="S97" s="11">
        <v>60</v>
      </c>
      <c r="T97" s="10">
        <v>95</v>
      </c>
      <c r="U97" s="11">
        <v>95</v>
      </c>
      <c r="V97" s="10">
        <v>97</v>
      </c>
      <c r="W97" s="11">
        <v>100</v>
      </c>
      <c r="X97" s="10">
        <v>85</v>
      </c>
      <c r="Y97" s="11">
        <v>95</v>
      </c>
      <c r="Z97" s="10">
        <v>65</v>
      </c>
      <c r="AA97" s="6"/>
      <c r="AB97" s="155">
        <f t="shared" si="1"/>
        <v>50.88</v>
      </c>
    </row>
    <row r="98" spans="1:29" ht="15" customHeight="1">
      <c r="A98" s="10" t="s">
        <v>67</v>
      </c>
      <c r="B98" s="10"/>
      <c r="C98" s="11"/>
      <c r="D98" s="10"/>
      <c r="E98" s="11"/>
      <c r="F98" s="10"/>
      <c r="G98" s="11"/>
      <c r="H98" s="10"/>
      <c r="I98" s="11"/>
      <c r="J98" s="10"/>
      <c r="K98" s="11"/>
      <c r="L98" s="10"/>
      <c r="M98" s="11"/>
      <c r="N98" s="10"/>
      <c r="O98" s="11"/>
      <c r="P98" s="10"/>
      <c r="Q98" s="11"/>
      <c r="R98" s="10"/>
      <c r="S98" s="11"/>
      <c r="T98" s="10"/>
      <c r="U98" s="11"/>
      <c r="V98" s="10"/>
      <c r="W98" s="11"/>
      <c r="X98" s="10"/>
      <c r="Y98" s="11"/>
      <c r="Z98" s="10"/>
      <c r="AA98" s="6"/>
      <c r="AB98" s="155">
        <f t="shared" si="1"/>
        <v>0</v>
      </c>
    </row>
    <row r="99" spans="1:29" ht="15" customHeight="1">
      <c r="A99" s="10" t="s">
        <v>50</v>
      </c>
      <c r="B99" s="10"/>
      <c r="C99" s="11"/>
      <c r="D99" s="10"/>
      <c r="E99" s="11"/>
      <c r="F99" s="10"/>
      <c r="G99" s="11"/>
      <c r="H99" s="10"/>
      <c r="I99" s="11"/>
      <c r="J99" s="10"/>
      <c r="K99" s="11"/>
      <c r="L99" s="10"/>
      <c r="M99" s="11"/>
      <c r="N99" s="10"/>
      <c r="O99" s="11"/>
      <c r="P99" s="10"/>
      <c r="Q99" s="11"/>
      <c r="R99" s="10"/>
      <c r="S99" s="11"/>
      <c r="T99" s="10"/>
      <c r="U99" s="11"/>
      <c r="V99" s="10"/>
      <c r="W99" s="11"/>
      <c r="X99" s="10"/>
      <c r="Y99" s="11"/>
      <c r="Z99" s="10"/>
      <c r="AA99" s="6"/>
      <c r="AB99" s="155">
        <f t="shared" si="1"/>
        <v>0</v>
      </c>
      <c r="AC99" s="162"/>
    </row>
    <row r="100" spans="1:29" ht="15" customHeight="1">
      <c r="A100" s="10" t="s">
        <v>70</v>
      </c>
      <c r="B100" s="10"/>
      <c r="C100" s="11"/>
      <c r="D100" s="10"/>
      <c r="E100" s="11"/>
      <c r="F100" s="10">
        <v>10</v>
      </c>
      <c r="G100" s="11"/>
      <c r="H100" s="10"/>
      <c r="I100" s="11"/>
      <c r="J100" s="10"/>
      <c r="K100" s="11"/>
      <c r="L100" s="10"/>
      <c r="M100" s="11"/>
      <c r="N100" s="10"/>
      <c r="O100" s="11"/>
      <c r="P100" s="10"/>
      <c r="Q100" s="11"/>
      <c r="R100" s="10"/>
      <c r="S100" s="11"/>
      <c r="T100" s="10"/>
      <c r="U100" s="11">
        <v>2</v>
      </c>
      <c r="V100" s="10"/>
      <c r="W100" s="11"/>
      <c r="X100" s="10"/>
      <c r="Y100" s="11"/>
      <c r="Z100" s="10"/>
      <c r="AA100" s="6"/>
      <c r="AB100" s="155">
        <f t="shared" si="1"/>
        <v>0.48</v>
      </c>
    </row>
    <row r="101" spans="1:29" ht="15" customHeight="1">
      <c r="A101" s="10" t="s">
        <v>49</v>
      </c>
      <c r="B101" s="10"/>
      <c r="C101" s="11"/>
      <c r="D101" s="10"/>
      <c r="E101" s="11"/>
      <c r="F101" s="10"/>
      <c r="G101" s="11"/>
      <c r="H101" s="10"/>
      <c r="I101" s="11"/>
      <c r="J101" s="10"/>
      <c r="K101" s="11"/>
      <c r="L101" s="10"/>
      <c r="M101" s="11"/>
      <c r="N101" s="10"/>
      <c r="O101" s="11"/>
      <c r="P101" s="10"/>
      <c r="Q101" s="11"/>
      <c r="R101" s="10"/>
      <c r="S101" s="11"/>
      <c r="T101" s="10"/>
      <c r="U101" s="11"/>
      <c r="V101" s="10"/>
      <c r="W101" s="11"/>
      <c r="X101" s="10"/>
      <c r="Y101" s="11"/>
      <c r="Z101" s="10"/>
      <c r="AA101" s="6"/>
      <c r="AB101" s="155">
        <f t="shared" si="1"/>
        <v>0</v>
      </c>
    </row>
    <row r="102" spans="1:29" ht="15" customHeight="1">
      <c r="B102" s="10"/>
      <c r="C102" s="11"/>
      <c r="D102" s="10"/>
      <c r="E102" s="11"/>
      <c r="F102" s="10"/>
      <c r="G102" s="11"/>
      <c r="H102" s="10"/>
      <c r="I102" s="11"/>
      <c r="J102" s="10"/>
      <c r="K102" s="11"/>
      <c r="L102" s="10"/>
      <c r="M102" s="11"/>
      <c r="N102" s="10"/>
      <c r="O102" s="11"/>
      <c r="P102" s="10"/>
      <c r="Q102" s="11"/>
      <c r="R102" s="10"/>
      <c r="S102" s="11"/>
      <c r="T102" s="10"/>
      <c r="U102" s="11"/>
      <c r="V102" s="10"/>
      <c r="W102" s="11"/>
      <c r="X102" s="10"/>
      <c r="Y102" s="11"/>
      <c r="Z102" s="10"/>
      <c r="AA102" s="6"/>
      <c r="AB102" s="155">
        <f t="shared" si="1"/>
        <v>0</v>
      </c>
    </row>
    <row r="103" spans="1:29" ht="15" customHeight="1">
      <c r="A103" s="10"/>
      <c r="B103" s="10"/>
      <c r="C103" s="11"/>
      <c r="D103" s="10"/>
      <c r="E103" s="11"/>
      <c r="F103" s="10"/>
      <c r="G103" s="11"/>
      <c r="H103" s="10"/>
      <c r="I103" s="11"/>
      <c r="J103" s="10"/>
      <c r="K103" s="11"/>
      <c r="L103" s="10"/>
      <c r="M103" s="11"/>
      <c r="N103" s="10"/>
      <c r="O103" s="11"/>
      <c r="P103" s="10"/>
      <c r="Q103" s="11"/>
      <c r="R103" s="10"/>
      <c r="S103" s="11"/>
      <c r="T103" s="10"/>
      <c r="U103" s="11"/>
      <c r="V103" s="10"/>
      <c r="W103" s="11"/>
      <c r="X103" s="10"/>
      <c r="Y103" s="11"/>
      <c r="Z103" s="10"/>
      <c r="AA103" s="6"/>
      <c r="AB103" s="155">
        <f t="shared" si="1"/>
        <v>0</v>
      </c>
    </row>
    <row r="104" spans="1:29" ht="15" customHeight="1">
      <c r="A104" s="10"/>
      <c r="B104" s="10"/>
      <c r="C104" s="11"/>
      <c r="D104" s="10"/>
      <c r="E104" s="11"/>
      <c r="F104" s="10"/>
      <c r="G104" s="11"/>
      <c r="H104" s="10"/>
      <c r="I104" s="11"/>
      <c r="J104" s="10"/>
      <c r="K104" s="11"/>
      <c r="L104" s="10"/>
      <c r="M104" s="11"/>
      <c r="N104" s="10"/>
      <c r="O104" s="11"/>
      <c r="P104" s="10"/>
      <c r="Q104" s="11"/>
      <c r="R104" s="10"/>
      <c r="S104" s="11"/>
      <c r="T104" s="10"/>
      <c r="U104" s="11"/>
      <c r="V104" s="10"/>
      <c r="W104" s="11"/>
      <c r="X104" s="10"/>
      <c r="Y104" s="11"/>
      <c r="Z104" s="10"/>
      <c r="AA104" s="6"/>
      <c r="AB104" s="155">
        <f t="shared" si="1"/>
        <v>0</v>
      </c>
    </row>
    <row r="105" spans="1:29" ht="15" customHeight="1">
      <c r="A105" s="10"/>
      <c r="B105" s="10"/>
      <c r="C105" s="11"/>
      <c r="D105" s="10"/>
      <c r="E105" s="11"/>
      <c r="F105" s="10"/>
      <c r="G105" s="11"/>
      <c r="H105" s="10"/>
      <c r="I105" s="11"/>
      <c r="J105" s="10"/>
      <c r="K105" s="11"/>
      <c r="L105" s="10"/>
      <c r="M105" s="11"/>
      <c r="N105" s="10"/>
      <c r="O105" s="11"/>
      <c r="P105" s="10"/>
      <c r="Q105" s="11"/>
      <c r="R105" s="10"/>
      <c r="S105" s="11"/>
      <c r="T105" s="10"/>
      <c r="U105" s="11"/>
      <c r="V105" s="10"/>
      <c r="W105" s="11"/>
      <c r="X105" s="10"/>
      <c r="Y105" s="11"/>
      <c r="Z105" s="10"/>
      <c r="AA105" s="6"/>
      <c r="AB105" s="155">
        <f t="shared" si="1"/>
        <v>0</v>
      </c>
    </row>
    <row r="106" spans="1:29" ht="15" customHeight="1">
      <c r="A106" s="10"/>
      <c r="B106" s="10"/>
      <c r="C106" s="11"/>
      <c r="D106" s="10"/>
      <c r="E106" s="11"/>
      <c r="F106" s="10"/>
      <c r="G106" s="11"/>
      <c r="H106" s="10"/>
      <c r="I106" s="11"/>
      <c r="J106" s="10"/>
      <c r="K106" s="11"/>
      <c r="L106" s="10"/>
      <c r="M106" s="11"/>
      <c r="N106" s="10"/>
      <c r="O106" s="11"/>
      <c r="P106" s="10"/>
      <c r="Q106" s="11"/>
      <c r="R106" s="10"/>
      <c r="S106" s="11"/>
      <c r="T106" s="10"/>
      <c r="U106" s="11"/>
      <c r="V106" s="10"/>
      <c r="W106" s="11"/>
      <c r="X106" s="10"/>
      <c r="Y106" s="11"/>
      <c r="Z106" s="10"/>
      <c r="AA106" s="6"/>
      <c r="AB106" s="155">
        <f t="shared" si="1"/>
        <v>0</v>
      </c>
    </row>
    <row r="107" spans="1:29" ht="15" customHeight="1">
      <c r="A107" s="10"/>
      <c r="B107" s="10"/>
      <c r="C107" s="11"/>
      <c r="D107" s="10"/>
      <c r="E107" s="11"/>
      <c r="F107" s="10"/>
      <c r="G107" s="11"/>
      <c r="H107" s="10"/>
      <c r="I107" s="11"/>
      <c r="J107" s="10"/>
      <c r="K107" s="11"/>
      <c r="L107" s="10"/>
      <c r="M107" s="11"/>
      <c r="N107" s="10"/>
      <c r="O107" s="11"/>
      <c r="P107" s="10"/>
      <c r="Q107" s="11"/>
      <c r="R107" s="10"/>
      <c r="S107" s="11"/>
      <c r="T107" s="10"/>
      <c r="U107" s="11"/>
      <c r="V107" s="10"/>
      <c r="W107" s="11"/>
      <c r="X107" s="10"/>
      <c r="Y107" s="11"/>
      <c r="Z107" s="10"/>
      <c r="AA107" s="6"/>
      <c r="AB107" s="155">
        <f t="shared" si="1"/>
        <v>0</v>
      </c>
    </row>
    <row r="108" spans="1:29" ht="15" customHeight="1">
      <c r="A108" s="10"/>
      <c r="B108" s="10"/>
      <c r="C108" s="11"/>
      <c r="D108" s="10"/>
      <c r="E108" s="11"/>
      <c r="F108" s="10"/>
      <c r="G108" s="11"/>
      <c r="H108" s="10"/>
      <c r="I108" s="11"/>
      <c r="J108" s="10"/>
      <c r="K108" s="11"/>
      <c r="L108" s="10"/>
      <c r="M108" s="11"/>
      <c r="N108" s="10"/>
      <c r="O108" s="11"/>
      <c r="P108" s="10"/>
      <c r="Q108" s="11"/>
      <c r="R108" s="10"/>
      <c r="S108" s="11"/>
      <c r="T108" s="10"/>
      <c r="U108" s="11"/>
      <c r="V108" s="10"/>
      <c r="W108" s="11"/>
      <c r="X108" s="10"/>
      <c r="Y108" s="11"/>
      <c r="Z108" s="10"/>
      <c r="AA108" s="6"/>
      <c r="AB108" s="155">
        <f t="shared" si="1"/>
        <v>0</v>
      </c>
    </row>
    <row r="109" spans="1:29" ht="15" customHeight="1">
      <c r="A109" s="10"/>
      <c r="B109" s="18"/>
      <c r="C109" s="19"/>
      <c r="D109" s="19"/>
      <c r="E109" s="19"/>
      <c r="F109" s="20"/>
      <c r="G109" s="20"/>
      <c r="H109" s="20"/>
      <c r="I109" s="20"/>
      <c r="J109" s="20"/>
      <c r="K109" s="20"/>
      <c r="L109" s="19"/>
      <c r="M109" s="19"/>
      <c r="N109" s="19"/>
      <c r="O109" s="19"/>
      <c r="P109" s="19"/>
      <c r="Q109" s="19"/>
      <c r="R109" s="19"/>
      <c r="S109" s="19"/>
      <c r="T109" s="21"/>
      <c r="U109" s="19"/>
      <c r="V109" s="18"/>
      <c r="W109" s="20"/>
      <c r="X109" s="18"/>
      <c r="Y109" s="20"/>
      <c r="Z109" s="22"/>
      <c r="AA109" s="23"/>
      <c r="AB109" t="s">
        <v>242</v>
      </c>
      <c r="AC109" t="s">
        <v>139</v>
      </c>
    </row>
    <row r="110" spans="1:29" ht="15" customHeight="1">
      <c r="A110" t="s">
        <v>96</v>
      </c>
      <c r="B110">
        <f>SUM(B5:B93)</f>
        <v>105</v>
      </c>
      <c r="C110">
        <f t="shared" ref="C110:Z110" si="2">SUM(C5:C93)</f>
        <v>103</v>
      </c>
      <c r="D110">
        <f t="shared" si="2"/>
        <v>190</v>
      </c>
      <c r="E110">
        <f t="shared" si="2"/>
        <v>95</v>
      </c>
      <c r="F110">
        <f t="shared" si="2"/>
        <v>105</v>
      </c>
      <c r="G110">
        <f t="shared" si="2"/>
        <v>125</v>
      </c>
      <c r="H110">
        <f t="shared" si="2"/>
        <v>126</v>
      </c>
      <c r="I110">
        <f t="shared" si="2"/>
        <v>82</v>
      </c>
      <c r="J110">
        <f t="shared" si="2"/>
        <v>100</v>
      </c>
      <c r="K110">
        <f t="shared" si="2"/>
        <v>36</v>
      </c>
      <c r="L110">
        <f t="shared" si="2"/>
        <v>12</v>
      </c>
      <c r="M110">
        <f t="shared" si="2"/>
        <v>71</v>
      </c>
      <c r="N110">
        <f t="shared" si="2"/>
        <v>31</v>
      </c>
      <c r="O110">
        <f t="shared" si="2"/>
        <v>38</v>
      </c>
      <c r="P110">
        <f t="shared" si="2"/>
        <v>47</v>
      </c>
      <c r="Q110">
        <f t="shared" si="2"/>
        <v>24</v>
      </c>
      <c r="R110">
        <f t="shared" si="2"/>
        <v>26</v>
      </c>
      <c r="S110">
        <f t="shared" si="2"/>
        <v>42</v>
      </c>
      <c r="T110">
        <f t="shared" si="2"/>
        <v>2</v>
      </c>
      <c r="U110">
        <f t="shared" si="2"/>
        <v>6</v>
      </c>
      <c r="V110">
        <f t="shared" si="2"/>
        <v>4</v>
      </c>
      <c r="W110">
        <f t="shared" si="2"/>
        <v>0</v>
      </c>
      <c r="X110">
        <f t="shared" si="2"/>
        <v>16</v>
      </c>
      <c r="Y110">
        <f t="shared" si="2"/>
        <v>8</v>
      </c>
      <c r="Z110">
        <f t="shared" si="2"/>
        <v>56</v>
      </c>
      <c r="AB110">
        <f>AVERAGE(B110:Z110)</f>
        <v>58</v>
      </c>
      <c r="AC110">
        <f>STDEV(B110:Z110)/SQRT(COUNT(B110:Z110))</f>
        <v>9.960923651951159</v>
      </c>
    </row>
    <row r="111" spans="1:29" ht="15" customHeight="1">
      <c r="A111" t="s">
        <v>97</v>
      </c>
      <c r="B111">
        <f>SUM(B5:B7,B9:B12,B14,B17,B24:B25,B27:B29,B32:B36,B38:B39,B42:B43,B45:B47,B50:B52,B54:B56,B58:B62,B65:B66,B79,B81,B83,B86:B88,B90:B91,B93,B70)</f>
        <v>5</v>
      </c>
      <c r="C111">
        <f t="shared" ref="C111:Z111" si="3">SUM(C5:C7,C9:C12,C14,C17,C24:C25,C27:C29,C32:C36,C38:C39,C42:C43,C45:C47,C50:C52,C54:C56,C58:C62,C65:C66,C79,C81,C83,C86:C88,C90:C91,C93,C70)</f>
        <v>3</v>
      </c>
      <c r="D111">
        <f t="shared" si="3"/>
        <v>100</v>
      </c>
      <c r="E111">
        <f t="shared" si="3"/>
        <v>0</v>
      </c>
      <c r="F111">
        <f t="shared" si="3"/>
        <v>5</v>
      </c>
      <c r="G111">
        <f t="shared" si="3"/>
        <v>35</v>
      </c>
      <c r="H111">
        <f t="shared" si="3"/>
        <v>26</v>
      </c>
      <c r="I111">
        <f t="shared" si="3"/>
        <v>2</v>
      </c>
      <c r="J111">
        <f t="shared" si="3"/>
        <v>5</v>
      </c>
      <c r="K111">
        <f t="shared" si="3"/>
        <v>35</v>
      </c>
      <c r="L111">
        <f t="shared" si="3"/>
        <v>12</v>
      </c>
      <c r="M111">
        <f t="shared" si="3"/>
        <v>70</v>
      </c>
      <c r="N111">
        <f t="shared" si="3"/>
        <v>31</v>
      </c>
      <c r="O111">
        <f t="shared" si="3"/>
        <v>37</v>
      </c>
      <c r="P111">
        <f t="shared" si="3"/>
        <v>47</v>
      </c>
      <c r="Q111">
        <f t="shared" si="3"/>
        <v>3</v>
      </c>
      <c r="R111">
        <f t="shared" si="3"/>
        <v>1</v>
      </c>
      <c r="S111">
        <f t="shared" si="3"/>
        <v>41</v>
      </c>
      <c r="T111">
        <f t="shared" si="3"/>
        <v>2</v>
      </c>
      <c r="U111">
        <f t="shared" si="3"/>
        <v>5</v>
      </c>
      <c r="V111">
        <f t="shared" si="3"/>
        <v>0</v>
      </c>
      <c r="W111">
        <f t="shared" si="3"/>
        <v>0</v>
      </c>
      <c r="X111">
        <f t="shared" si="3"/>
        <v>0</v>
      </c>
      <c r="Y111">
        <f t="shared" si="3"/>
        <v>2</v>
      </c>
      <c r="Z111">
        <f t="shared" si="3"/>
        <v>26</v>
      </c>
      <c r="AB111">
        <f>AVERAGE(B111:Z111)</f>
        <v>19.72</v>
      </c>
      <c r="AC111">
        <f>STDEV(B111:Z111)/SQRT(COUNT(B111:Z111))</f>
        <v>5.0785562252803045</v>
      </c>
    </row>
    <row r="112" spans="1:29" ht="15" customHeight="1">
      <c r="A112" t="s">
        <v>98</v>
      </c>
      <c r="B112">
        <f>SUM(B8,B13,B15:B16,B18:B23,B26,B30:B31,B37,B40:B41,B44,B48:B49,B53,B57,B63:B64,B67:B69,B71:B78,B80,B82,B84:B85,B89,B92)</f>
        <v>100</v>
      </c>
      <c r="C112">
        <f t="shared" ref="C112:Z112" si="4">SUM(C8,C13,C15:C16,C18:C23,C26,C30:C31,C37,C40:C41,C44,C48:C49,C53,C57,C63:C64,C67:C69,C71:C78,C80,C82,C84:C85,C89,C92)</f>
        <v>100</v>
      </c>
      <c r="D112">
        <f t="shared" si="4"/>
        <v>90</v>
      </c>
      <c r="E112">
        <f t="shared" si="4"/>
        <v>95</v>
      </c>
      <c r="F112">
        <f t="shared" si="4"/>
        <v>100</v>
      </c>
      <c r="G112">
        <f t="shared" si="4"/>
        <v>90</v>
      </c>
      <c r="H112">
        <f t="shared" si="4"/>
        <v>100</v>
      </c>
      <c r="I112">
        <f t="shared" si="4"/>
        <v>80</v>
      </c>
      <c r="J112">
        <f t="shared" si="4"/>
        <v>95</v>
      </c>
      <c r="K112">
        <f t="shared" si="4"/>
        <v>1</v>
      </c>
      <c r="L112">
        <f t="shared" si="4"/>
        <v>0</v>
      </c>
      <c r="M112">
        <f t="shared" si="4"/>
        <v>1</v>
      </c>
      <c r="N112">
        <f t="shared" si="4"/>
        <v>0</v>
      </c>
      <c r="O112">
        <f t="shared" si="4"/>
        <v>1</v>
      </c>
      <c r="P112">
        <f t="shared" si="4"/>
        <v>0</v>
      </c>
      <c r="Q112">
        <f t="shared" si="4"/>
        <v>21</v>
      </c>
      <c r="R112">
        <f t="shared" si="4"/>
        <v>25</v>
      </c>
      <c r="S112">
        <f t="shared" si="4"/>
        <v>1</v>
      </c>
      <c r="T112">
        <f t="shared" si="4"/>
        <v>0</v>
      </c>
      <c r="U112">
        <f t="shared" si="4"/>
        <v>1</v>
      </c>
      <c r="V112">
        <f t="shared" si="4"/>
        <v>4</v>
      </c>
      <c r="W112">
        <f t="shared" si="4"/>
        <v>0</v>
      </c>
      <c r="X112">
        <f t="shared" si="4"/>
        <v>16</v>
      </c>
      <c r="Y112">
        <f t="shared" si="4"/>
        <v>6</v>
      </c>
      <c r="Z112">
        <f t="shared" si="4"/>
        <v>30</v>
      </c>
      <c r="AB112">
        <f>AVERAGE(B112:Z112)</f>
        <v>38.28</v>
      </c>
      <c r="AC112">
        <f>STDEV(B112:Z112)/SQRT(COUNT(B112:Z112))</f>
        <v>8.783985428038914</v>
      </c>
    </row>
    <row r="113" spans="1:29" ht="15" customHeight="1">
      <c r="A113" t="s">
        <v>99</v>
      </c>
      <c r="B113">
        <f>SUM(B96:B101)</f>
        <v>0</v>
      </c>
      <c r="C113">
        <f t="shared" ref="C113:Z113" si="5">SUM(C96:C101)</f>
        <v>0</v>
      </c>
      <c r="D113">
        <f t="shared" si="5"/>
        <v>0</v>
      </c>
      <c r="E113">
        <f t="shared" si="5"/>
        <v>5</v>
      </c>
      <c r="F113">
        <f t="shared" si="5"/>
        <v>10</v>
      </c>
      <c r="G113">
        <f t="shared" si="5"/>
        <v>10</v>
      </c>
      <c r="H113">
        <f t="shared" si="5"/>
        <v>0</v>
      </c>
      <c r="I113">
        <f t="shared" si="5"/>
        <v>75</v>
      </c>
      <c r="J113">
        <f t="shared" si="5"/>
        <v>10</v>
      </c>
      <c r="K113">
        <f t="shared" si="5"/>
        <v>65</v>
      </c>
      <c r="L113">
        <f t="shared" si="5"/>
        <v>90</v>
      </c>
      <c r="M113">
        <f t="shared" si="5"/>
        <v>33</v>
      </c>
      <c r="N113">
        <f t="shared" si="5"/>
        <v>70</v>
      </c>
      <c r="O113">
        <f t="shared" si="5"/>
        <v>65</v>
      </c>
      <c r="P113">
        <f t="shared" si="5"/>
        <v>70</v>
      </c>
      <c r="Q113">
        <f t="shared" si="5"/>
        <v>80</v>
      </c>
      <c r="R113">
        <f t="shared" si="5"/>
        <v>78</v>
      </c>
      <c r="S113">
        <f t="shared" si="5"/>
        <v>63</v>
      </c>
      <c r="T113">
        <f t="shared" si="5"/>
        <v>100</v>
      </c>
      <c r="U113">
        <f t="shared" si="5"/>
        <v>97</v>
      </c>
      <c r="V113">
        <f t="shared" si="5"/>
        <v>97</v>
      </c>
      <c r="W113">
        <f t="shared" si="5"/>
        <v>100</v>
      </c>
      <c r="X113">
        <f t="shared" si="5"/>
        <v>85</v>
      </c>
      <c r="Y113">
        <f t="shared" si="5"/>
        <v>95</v>
      </c>
      <c r="Z113">
        <f t="shared" si="5"/>
        <v>65</v>
      </c>
      <c r="AB113">
        <f>AVERAGE(B113:Z113)</f>
        <v>54.52</v>
      </c>
      <c r="AC113">
        <f>STDEV(B113:Z113)/SQRT(COUNT(B113:Z113))</f>
        <v>7.618425034086771</v>
      </c>
    </row>
  </sheetData>
  <mergeCells count="2">
    <mergeCell ref="A1:AA1"/>
    <mergeCell ref="A2:AA2"/>
  </mergeCells>
  <pageMargins left="0.7" right="0.7" top="0.75" bottom="0.75" header="0.3" footer="0.3"/>
</worksheet>
</file>

<file path=xl/worksheets/sheet3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C114"/>
  <sheetViews>
    <sheetView topLeftCell="O1" zoomScale="125" workbookViewId="0">
      <selection activeCell="A93" activeCellId="20" sqref="A10 A10:XFD10 A15:XFD15 A17:XFD18 A20:XFD25 A27:XFD27 A31:XFD32 A38:XFD38 A41:XFD42 A45:XFD45 A49:XFD50 A54:XFD54 A58:XFD58 A64:XFD65 A68:XFD70 A72:XFD79 A81:XFD81 A83:XFD83 A85:XFD86 A90:XFD90 A93:XFD93"/>
    </sheetView>
  </sheetViews>
  <sheetFormatPr baseColWidth="10" defaultRowHeight="13"/>
  <cols>
    <col min="1" max="1" width="31" customWidth="1"/>
  </cols>
  <sheetData>
    <row r="1" spans="1:28" ht="14" customHeight="1">
      <c r="A1" s="221" t="s">
        <v>88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spans="1:28" ht="14" customHeight="1">
      <c r="A2" s="222" t="s">
        <v>244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4"/>
    </row>
    <row r="3" spans="1:28" ht="14" customHeight="1">
      <c r="A3" s="5" t="s">
        <v>0</v>
      </c>
      <c r="B3" s="52">
        <v>0</v>
      </c>
      <c r="C3" s="70">
        <v>3</v>
      </c>
      <c r="D3" s="52">
        <v>6</v>
      </c>
      <c r="E3" s="70">
        <v>9</v>
      </c>
      <c r="F3" s="52">
        <v>12</v>
      </c>
      <c r="G3" s="70">
        <v>15</v>
      </c>
      <c r="H3" s="52">
        <v>18</v>
      </c>
      <c r="I3" s="70">
        <v>21</v>
      </c>
      <c r="J3" s="52">
        <v>24</v>
      </c>
      <c r="K3" s="70">
        <v>27</v>
      </c>
      <c r="L3" s="52">
        <v>30</v>
      </c>
      <c r="M3" s="70">
        <v>33</v>
      </c>
      <c r="N3" s="52">
        <v>36</v>
      </c>
      <c r="O3" s="70">
        <v>39</v>
      </c>
      <c r="P3" s="52">
        <v>42</v>
      </c>
      <c r="Q3" s="70">
        <v>45</v>
      </c>
      <c r="R3" s="52">
        <v>48</v>
      </c>
      <c r="S3" s="70">
        <v>51</v>
      </c>
      <c r="T3" s="52">
        <v>54</v>
      </c>
      <c r="U3" s="70">
        <v>57</v>
      </c>
      <c r="V3" s="52">
        <v>60</v>
      </c>
      <c r="W3" s="70">
        <v>63</v>
      </c>
      <c r="X3" s="52">
        <v>66</v>
      </c>
      <c r="Y3" s="70">
        <v>69</v>
      </c>
      <c r="Z3" s="52">
        <v>72</v>
      </c>
      <c r="AA3" s="52" t="s">
        <v>1</v>
      </c>
    </row>
    <row r="4" spans="1:28" ht="14" customHeight="1">
      <c r="A4" s="5" t="s">
        <v>2</v>
      </c>
      <c r="B4" s="6"/>
      <c r="C4" s="7"/>
      <c r="D4" s="6"/>
      <c r="E4" s="7"/>
      <c r="F4" s="6"/>
      <c r="G4" s="7"/>
      <c r="H4" s="6"/>
      <c r="I4" s="7"/>
      <c r="J4" s="6"/>
      <c r="K4" s="7"/>
      <c r="L4" s="6"/>
      <c r="M4" s="7"/>
      <c r="N4" s="6"/>
      <c r="O4" s="7"/>
      <c r="P4" s="6"/>
      <c r="Q4" s="7"/>
      <c r="R4" s="6"/>
      <c r="S4" s="7"/>
      <c r="T4" s="6"/>
      <c r="U4" s="7"/>
      <c r="V4" s="6"/>
      <c r="W4" s="7"/>
      <c r="X4" s="6"/>
      <c r="Y4" s="7"/>
      <c r="Z4" s="6"/>
      <c r="AA4" s="6"/>
    </row>
    <row r="5" spans="1:28" ht="14" customHeight="1">
      <c r="A5" s="25" t="s">
        <v>25</v>
      </c>
      <c r="B5" s="10"/>
      <c r="C5" s="11"/>
      <c r="D5" s="10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  <c r="P5" s="10"/>
      <c r="Q5" s="11"/>
      <c r="R5" s="10"/>
      <c r="S5" s="11"/>
      <c r="T5" s="10"/>
      <c r="U5" s="11"/>
      <c r="V5" s="10"/>
      <c r="W5" s="11"/>
      <c r="X5" s="10"/>
      <c r="Y5" s="11"/>
      <c r="Z5" s="10"/>
      <c r="AA5" s="6"/>
      <c r="AB5" s="155">
        <f>SUM(B5:Z5)/25</f>
        <v>0</v>
      </c>
    </row>
    <row r="6" spans="1:28" ht="14" customHeight="1">
      <c r="A6" s="25" t="s">
        <v>3</v>
      </c>
      <c r="B6" s="10"/>
      <c r="C6" s="11"/>
      <c r="D6" s="10"/>
      <c r="E6" s="11"/>
      <c r="F6" s="10"/>
      <c r="G6" s="11"/>
      <c r="H6" s="10"/>
      <c r="I6" s="11"/>
      <c r="J6" s="10"/>
      <c r="K6" s="11"/>
      <c r="L6" s="10"/>
      <c r="M6" s="11"/>
      <c r="N6" s="10"/>
      <c r="O6" s="11"/>
      <c r="P6" s="10"/>
      <c r="Q6" s="11"/>
      <c r="R6" s="10"/>
      <c r="S6" s="11"/>
      <c r="T6" s="10"/>
      <c r="U6" s="11"/>
      <c r="V6" s="10"/>
      <c r="W6" s="11"/>
      <c r="X6" s="10"/>
      <c r="Y6" s="11"/>
      <c r="Z6" s="10"/>
      <c r="AA6" s="6"/>
      <c r="AB6" s="155">
        <f t="shared" ref="AB6:AB69" si="0">SUM(B6:Z6)/25</f>
        <v>0</v>
      </c>
    </row>
    <row r="7" spans="1:28" ht="14" customHeight="1">
      <c r="A7" s="25" t="s">
        <v>245</v>
      </c>
      <c r="B7" s="10"/>
      <c r="C7" s="11"/>
      <c r="D7" s="10"/>
      <c r="E7" s="11">
        <v>10</v>
      </c>
      <c r="F7" s="10"/>
      <c r="G7" s="11"/>
      <c r="H7" s="10"/>
      <c r="I7" s="11"/>
      <c r="J7" s="10"/>
      <c r="K7" s="11"/>
      <c r="L7" s="10"/>
      <c r="M7" s="11"/>
      <c r="N7" s="10"/>
      <c r="O7" s="11"/>
      <c r="P7" s="10"/>
      <c r="Q7" s="11"/>
      <c r="R7" s="10"/>
      <c r="S7" s="11"/>
      <c r="T7" s="10"/>
      <c r="U7" s="11"/>
      <c r="V7" s="10"/>
      <c r="W7" s="11"/>
      <c r="X7" s="10"/>
      <c r="Y7" s="11"/>
      <c r="Z7" s="10"/>
      <c r="AA7" s="6"/>
      <c r="AB7" s="155">
        <f t="shared" si="0"/>
        <v>0.4</v>
      </c>
    </row>
    <row r="8" spans="1:28" ht="14" customHeight="1">
      <c r="A8" s="25" t="s">
        <v>59</v>
      </c>
      <c r="B8" s="10"/>
      <c r="C8" s="11"/>
      <c r="D8" s="10"/>
      <c r="E8" s="11"/>
      <c r="F8" s="10"/>
      <c r="G8" s="11"/>
      <c r="H8" s="10"/>
      <c r="I8" s="11"/>
      <c r="J8" s="10"/>
      <c r="K8" s="11"/>
      <c r="L8" s="10"/>
      <c r="M8" s="11"/>
      <c r="N8" s="10"/>
      <c r="O8" s="11"/>
      <c r="P8" s="10"/>
      <c r="Q8" s="11"/>
      <c r="R8" s="10"/>
      <c r="S8" s="11"/>
      <c r="T8" s="10"/>
      <c r="U8" s="11"/>
      <c r="V8" s="10"/>
      <c r="W8" s="11"/>
      <c r="X8" s="10"/>
      <c r="Y8" s="11"/>
      <c r="Z8" s="10"/>
      <c r="AA8" s="6"/>
      <c r="AB8" s="155">
        <f t="shared" si="0"/>
        <v>0</v>
      </c>
    </row>
    <row r="9" spans="1:28" ht="14" customHeight="1">
      <c r="A9" s="25" t="s">
        <v>246</v>
      </c>
      <c r="B9" s="10"/>
      <c r="C9" s="11"/>
      <c r="D9" s="10"/>
      <c r="E9" s="11"/>
      <c r="F9" s="10"/>
      <c r="G9" s="11"/>
      <c r="H9" s="10"/>
      <c r="I9" s="11"/>
      <c r="J9" s="10"/>
      <c r="K9" s="11"/>
      <c r="L9" s="10"/>
      <c r="M9" s="11">
        <v>5</v>
      </c>
      <c r="N9" s="10"/>
      <c r="O9" s="11"/>
      <c r="P9" s="10"/>
      <c r="Q9" s="11"/>
      <c r="R9" s="10"/>
      <c r="S9" s="11"/>
      <c r="T9" s="10"/>
      <c r="U9" s="11">
        <v>1</v>
      </c>
      <c r="V9" s="10"/>
      <c r="W9" s="11">
        <v>1</v>
      </c>
      <c r="X9" s="10"/>
      <c r="Y9" s="11">
        <v>1</v>
      </c>
      <c r="Z9" s="10"/>
      <c r="AA9" s="6"/>
      <c r="AB9" s="155">
        <f t="shared" si="0"/>
        <v>0.32</v>
      </c>
    </row>
    <row r="10" spans="1:28" s="162" customFormat="1" ht="14" customHeight="1">
      <c r="A10" s="12" t="s">
        <v>4</v>
      </c>
      <c r="B10" s="5"/>
      <c r="C10" s="161"/>
      <c r="D10" s="5"/>
      <c r="E10" s="161"/>
      <c r="F10" s="5"/>
      <c r="G10" s="161"/>
      <c r="H10" s="5"/>
      <c r="I10" s="161"/>
      <c r="J10" s="5"/>
      <c r="K10" s="161"/>
      <c r="L10" s="5">
        <v>1</v>
      </c>
      <c r="M10" s="161"/>
      <c r="N10" s="5">
        <v>1</v>
      </c>
      <c r="O10" s="161">
        <v>1</v>
      </c>
      <c r="P10" s="5"/>
      <c r="Q10" s="161"/>
      <c r="R10" s="5"/>
      <c r="S10" s="161">
        <v>7</v>
      </c>
      <c r="T10" s="5">
        <v>3</v>
      </c>
      <c r="U10" s="161">
        <v>2</v>
      </c>
      <c r="V10" s="5">
        <v>1</v>
      </c>
      <c r="W10" s="161">
        <v>4</v>
      </c>
      <c r="X10" s="5"/>
      <c r="Y10" s="161"/>
      <c r="Z10" s="5">
        <v>1</v>
      </c>
      <c r="AA10" s="52"/>
      <c r="AB10" s="162">
        <f t="shared" si="0"/>
        <v>0.84</v>
      </c>
    </row>
    <row r="11" spans="1:28" ht="14" customHeight="1">
      <c r="A11" s="25" t="s">
        <v>45</v>
      </c>
      <c r="B11" s="10"/>
      <c r="C11" s="11"/>
      <c r="D11" s="10"/>
      <c r="E11" s="11"/>
      <c r="F11" s="10"/>
      <c r="G11" s="11"/>
      <c r="H11" s="10"/>
      <c r="I11" s="11"/>
      <c r="J11" s="10"/>
      <c r="K11" s="11">
        <v>4</v>
      </c>
      <c r="L11" s="10"/>
      <c r="M11" s="11"/>
      <c r="N11" s="10"/>
      <c r="O11" s="11"/>
      <c r="P11" s="10"/>
      <c r="Q11" s="11"/>
      <c r="R11" s="10"/>
      <c r="S11" s="11"/>
      <c r="T11" s="10"/>
      <c r="U11" s="11"/>
      <c r="V11" s="10">
        <v>1</v>
      </c>
      <c r="W11" s="11"/>
      <c r="X11" s="10"/>
      <c r="Y11" s="11"/>
      <c r="Z11" s="10"/>
      <c r="AA11" s="6"/>
      <c r="AB11" s="155">
        <f t="shared" si="0"/>
        <v>0.2</v>
      </c>
    </row>
    <row r="12" spans="1:28" ht="14" customHeight="1">
      <c r="A12" s="25" t="s">
        <v>86</v>
      </c>
      <c r="B12" s="10">
        <v>15</v>
      </c>
      <c r="C12" s="11">
        <v>7</v>
      </c>
      <c r="D12" s="10">
        <v>7</v>
      </c>
      <c r="E12" s="11"/>
      <c r="F12" s="10">
        <v>3</v>
      </c>
      <c r="G12" s="11">
        <v>20</v>
      </c>
      <c r="H12" s="10">
        <v>5</v>
      </c>
      <c r="I12" s="11">
        <v>5</v>
      </c>
      <c r="J12" s="10">
        <v>1</v>
      </c>
      <c r="K12" s="11"/>
      <c r="L12" s="10">
        <v>4</v>
      </c>
      <c r="M12" s="11">
        <v>1</v>
      </c>
      <c r="N12" s="10">
        <v>1</v>
      </c>
      <c r="O12" s="11">
        <v>1</v>
      </c>
      <c r="P12" s="10">
        <v>1</v>
      </c>
      <c r="Q12" s="11"/>
      <c r="R12" s="10"/>
      <c r="S12" s="11">
        <v>1</v>
      </c>
      <c r="T12" s="10">
        <v>2</v>
      </c>
      <c r="U12" s="11">
        <v>3</v>
      </c>
      <c r="V12" s="10">
        <v>2</v>
      </c>
      <c r="W12" s="11"/>
      <c r="X12" s="10"/>
      <c r="Y12" s="11"/>
      <c r="Z12" s="10"/>
      <c r="AA12" s="6"/>
      <c r="AB12" s="155">
        <f t="shared" si="0"/>
        <v>3.16</v>
      </c>
    </row>
    <row r="13" spans="1:28" ht="14" customHeight="1">
      <c r="A13" s="25" t="s">
        <v>27</v>
      </c>
      <c r="B13" s="10"/>
      <c r="C13" s="11"/>
      <c r="D13" s="10"/>
      <c r="E13" s="11"/>
      <c r="F13" s="10"/>
      <c r="G13" s="11"/>
      <c r="H13" s="10"/>
      <c r="I13" s="11"/>
      <c r="J13" s="10"/>
      <c r="K13" s="11"/>
      <c r="L13" s="10"/>
      <c r="M13" s="11"/>
      <c r="N13" s="10"/>
      <c r="O13" s="11"/>
      <c r="P13" s="10"/>
      <c r="Q13" s="11"/>
      <c r="R13" s="10"/>
      <c r="S13" s="11"/>
      <c r="T13" s="10"/>
      <c r="U13" s="11"/>
      <c r="V13" s="10"/>
      <c r="W13" s="11"/>
      <c r="X13" s="10"/>
      <c r="Y13" s="11"/>
      <c r="Z13" s="10"/>
      <c r="AA13" s="6"/>
      <c r="AB13" s="155">
        <f t="shared" si="0"/>
        <v>0</v>
      </c>
    </row>
    <row r="14" spans="1:28" ht="14" customHeight="1">
      <c r="A14" s="25" t="s">
        <v>26</v>
      </c>
      <c r="B14" s="10"/>
      <c r="C14" s="11"/>
      <c r="D14" s="10"/>
      <c r="E14" s="11"/>
      <c r="F14" s="10"/>
      <c r="G14" s="11"/>
      <c r="H14" s="10"/>
      <c r="I14" s="11"/>
      <c r="J14" s="10"/>
      <c r="K14" s="11"/>
      <c r="L14" s="10"/>
      <c r="M14" s="11"/>
      <c r="N14" s="10"/>
      <c r="O14" s="11"/>
      <c r="P14" s="10"/>
      <c r="Q14" s="11"/>
      <c r="R14" s="10"/>
      <c r="S14" s="11"/>
      <c r="T14" s="10"/>
      <c r="U14" s="11"/>
      <c r="V14" s="10"/>
      <c r="W14" s="11"/>
      <c r="X14" s="10"/>
      <c r="Y14" s="11"/>
      <c r="Z14" s="10"/>
      <c r="AA14" s="6"/>
      <c r="AB14" s="155">
        <f t="shared" si="0"/>
        <v>0</v>
      </c>
    </row>
    <row r="15" spans="1:28" s="162" customFormat="1" ht="14" customHeight="1">
      <c r="A15" s="12" t="s">
        <v>51</v>
      </c>
      <c r="B15" s="5"/>
      <c r="C15" s="161"/>
      <c r="D15" s="5"/>
      <c r="E15" s="161"/>
      <c r="F15" s="5"/>
      <c r="G15" s="161"/>
      <c r="H15" s="5"/>
      <c r="I15" s="161"/>
      <c r="J15" s="5"/>
      <c r="K15" s="161"/>
      <c r="L15" s="5"/>
      <c r="M15" s="161"/>
      <c r="N15" s="5"/>
      <c r="O15" s="161"/>
      <c r="P15" s="5"/>
      <c r="Q15" s="161"/>
      <c r="R15" s="5"/>
      <c r="S15" s="161"/>
      <c r="T15" s="5"/>
      <c r="U15" s="161"/>
      <c r="V15" s="5"/>
      <c r="W15" s="161"/>
      <c r="X15" s="5"/>
      <c r="Y15" s="161"/>
      <c r="Z15" s="5"/>
      <c r="AA15" s="52"/>
      <c r="AB15" s="162">
        <f t="shared" si="0"/>
        <v>0</v>
      </c>
    </row>
    <row r="16" spans="1:28" ht="14" customHeight="1">
      <c r="A16" s="25" t="s">
        <v>29</v>
      </c>
      <c r="B16" s="10"/>
      <c r="C16" s="11"/>
      <c r="D16" s="10"/>
      <c r="E16" s="11"/>
      <c r="F16" s="10"/>
      <c r="G16" s="11"/>
      <c r="H16" s="10"/>
      <c r="I16" s="11"/>
      <c r="J16" s="10"/>
      <c r="K16" s="11"/>
      <c r="L16" s="10"/>
      <c r="M16" s="11"/>
      <c r="N16" s="10"/>
      <c r="O16" s="11"/>
      <c r="P16" s="10"/>
      <c r="Q16" s="11"/>
      <c r="R16" s="10"/>
      <c r="S16" s="11"/>
      <c r="T16" s="10"/>
      <c r="U16" s="11"/>
      <c r="V16" s="10"/>
      <c r="W16" s="11"/>
      <c r="X16" s="10"/>
      <c r="Y16" s="11"/>
      <c r="Z16" s="10"/>
      <c r="AA16" s="6"/>
      <c r="AB16" s="155">
        <f t="shared" si="0"/>
        <v>0</v>
      </c>
    </row>
    <row r="17" spans="1:28" s="162" customFormat="1" ht="14" customHeight="1">
      <c r="A17" s="12" t="s">
        <v>76</v>
      </c>
      <c r="B17" s="5"/>
      <c r="C17" s="161"/>
      <c r="D17" s="5"/>
      <c r="E17" s="161"/>
      <c r="F17" s="5"/>
      <c r="G17" s="161"/>
      <c r="H17" s="5"/>
      <c r="I17" s="161"/>
      <c r="J17" s="5"/>
      <c r="K17" s="161"/>
      <c r="L17" s="5"/>
      <c r="M17" s="161"/>
      <c r="N17" s="5"/>
      <c r="O17" s="161"/>
      <c r="P17" s="5"/>
      <c r="Q17" s="161"/>
      <c r="R17" s="5"/>
      <c r="S17" s="161"/>
      <c r="T17" s="5"/>
      <c r="U17" s="161"/>
      <c r="V17" s="5"/>
      <c r="W17" s="161"/>
      <c r="X17" s="5"/>
      <c r="Y17" s="161"/>
      <c r="Z17" s="5"/>
      <c r="AA17" s="52"/>
      <c r="AB17" s="162">
        <f t="shared" si="0"/>
        <v>0</v>
      </c>
    </row>
    <row r="18" spans="1:28" s="162" customFormat="1" ht="14" customHeight="1">
      <c r="A18" s="12" t="s">
        <v>77</v>
      </c>
      <c r="B18" s="5"/>
      <c r="C18" s="161"/>
      <c r="D18" s="5"/>
      <c r="E18" s="161"/>
      <c r="F18" s="5"/>
      <c r="G18" s="161"/>
      <c r="H18" s="5"/>
      <c r="I18" s="161"/>
      <c r="J18" s="5"/>
      <c r="K18" s="161"/>
      <c r="L18" s="5"/>
      <c r="M18" s="161"/>
      <c r="N18" s="5"/>
      <c r="O18" s="161"/>
      <c r="P18" s="5"/>
      <c r="Q18" s="161"/>
      <c r="R18" s="5"/>
      <c r="S18" s="161"/>
      <c r="T18" s="5"/>
      <c r="U18" s="161"/>
      <c r="V18" s="5"/>
      <c r="W18" s="161"/>
      <c r="X18" s="5"/>
      <c r="Y18" s="161"/>
      <c r="Z18" s="5"/>
      <c r="AA18" s="52"/>
      <c r="AB18" s="162">
        <f t="shared" si="0"/>
        <v>0</v>
      </c>
    </row>
    <row r="19" spans="1:28" ht="14" customHeight="1">
      <c r="A19" s="25" t="s">
        <v>5</v>
      </c>
      <c r="B19" s="10"/>
      <c r="C19" s="11"/>
      <c r="D19" s="10"/>
      <c r="E19" s="11"/>
      <c r="F19" s="10"/>
      <c r="G19" s="11">
        <v>95</v>
      </c>
      <c r="H19" s="10"/>
      <c r="I19" s="11">
        <v>30</v>
      </c>
      <c r="J19" s="10">
        <v>50</v>
      </c>
      <c r="K19" s="11"/>
      <c r="L19" s="10">
        <v>40</v>
      </c>
      <c r="M19" s="11"/>
      <c r="N19" s="10"/>
      <c r="O19" s="11"/>
      <c r="P19" s="10"/>
      <c r="Q19" s="11"/>
      <c r="R19" s="10"/>
      <c r="S19" s="11"/>
      <c r="T19" s="10"/>
      <c r="U19" s="11"/>
      <c r="V19" s="10"/>
      <c r="W19" s="11"/>
      <c r="X19" s="10"/>
      <c r="Y19" s="11"/>
      <c r="Z19" s="10"/>
      <c r="AA19" s="6"/>
      <c r="AB19" s="155">
        <f t="shared" si="0"/>
        <v>8.6</v>
      </c>
    </row>
    <row r="20" spans="1:28" s="162" customFormat="1" ht="14" customHeight="1">
      <c r="A20" s="12" t="s">
        <v>79</v>
      </c>
      <c r="B20" s="5"/>
      <c r="C20" s="161"/>
      <c r="D20" s="5"/>
      <c r="E20" s="161"/>
      <c r="F20" s="5"/>
      <c r="G20" s="161"/>
      <c r="H20" s="5"/>
      <c r="I20" s="161"/>
      <c r="J20" s="5"/>
      <c r="K20" s="161"/>
      <c r="L20" s="5"/>
      <c r="M20" s="161"/>
      <c r="N20" s="5"/>
      <c r="O20" s="161"/>
      <c r="P20" s="5"/>
      <c r="Q20" s="161"/>
      <c r="R20" s="5"/>
      <c r="S20" s="161"/>
      <c r="T20" s="5"/>
      <c r="U20" s="161"/>
      <c r="V20" s="5"/>
      <c r="W20" s="161"/>
      <c r="X20" s="5"/>
      <c r="Y20" s="161"/>
      <c r="Z20" s="5"/>
      <c r="AA20" s="52"/>
      <c r="AB20" s="162">
        <f t="shared" si="0"/>
        <v>0</v>
      </c>
    </row>
    <row r="21" spans="1:28" s="162" customFormat="1" ht="14" customHeight="1">
      <c r="A21" s="12" t="s">
        <v>78</v>
      </c>
      <c r="B21" s="5"/>
      <c r="C21" s="161"/>
      <c r="D21" s="5"/>
      <c r="E21" s="161"/>
      <c r="F21" s="5"/>
      <c r="G21" s="161"/>
      <c r="H21" s="5"/>
      <c r="I21" s="161"/>
      <c r="J21" s="5"/>
      <c r="K21" s="161"/>
      <c r="L21" s="5"/>
      <c r="M21" s="161"/>
      <c r="N21" s="5"/>
      <c r="O21" s="161"/>
      <c r="P21" s="5"/>
      <c r="Q21" s="161"/>
      <c r="R21" s="5"/>
      <c r="S21" s="161"/>
      <c r="T21" s="5"/>
      <c r="U21" s="161"/>
      <c r="V21" s="5"/>
      <c r="W21" s="161"/>
      <c r="X21" s="5"/>
      <c r="Y21" s="161"/>
      <c r="Z21" s="5"/>
      <c r="AA21" s="52"/>
      <c r="AB21" s="162">
        <f t="shared" si="0"/>
        <v>0</v>
      </c>
    </row>
    <row r="22" spans="1:28" s="162" customFormat="1" ht="14" customHeight="1">
      <c r="A22" s="12" t="s">
        <v>6</v>
      </c>
      <c r="B22" s="5">
        <v>95</v>
      </c>
      <c r="C22" s="161">
        <v>95</v>
      </c>
      <c r="D22" s="5">
        <v>50</v>
      </c>
      <c r="E22" s="161">
        <v>90</v>
      </c>
      <c r="F22" s="5">
        <v>60</v>
      </c>
      <c r="G22" s="161">
        <v>65</v>
      </c>
      <c r="H22" s="5">
        <v>90</v>
      </c>
      <c r="I22" s="161">
        <v>90</v>
      </c>
      <c r="J22" s="5">
        <v>85</v>
      </c>
      <c r="K22" s="161">
        <v>20</v>
      </c>
      <c r="L22" s="5"/>
      <c r="M22" s="161"/>
      <c r="N22" s="5">
        <v>1</v>
      </c>
      <c r="O22" s="161"/>
      <c r="P22" s="5"/>
      <c r="Q22" s="161">
        <v>1</v>
      </c>
      <c r="R22" s="5"/>
      <c r="S22" s="161"/>
      <c r="T22" s="5"/>
      <c r="U22" s="161"/>
      <c r="V22" s="5"/>
      <c r="W22" s="161"/>
      <c r="X22" s="5">
        <v>1</v>
      </c>
      <c r="Y22" s="161"/>
      <c r="Z22" s="5"/>
      <c r="AA22" s="52"/>
      <c r="AB22" s="162">
        <f t="shared" si="0"/>
        <v>29.72</v>
      </c>
    </row>
    <row r="23" spans="1:28" s="162" customFormat="1" ht="14" customHeight="1">
      <c r="A23" s="12" t="s">
        <v>7</v>
      </c>
      <c r="B23" s="5"/>
      <c r="C23" s="161"/>
      <c r="D23" s="5"/>
      <c r="E23" s="161"/>
      <c r="F23" s="5"/>
      <c r="G23" s="161"/>
      <c r="H23" s="5"/>
      <c r="I23" s="161"/>
      <c r="J23" s="5"/>
      <c r="K23" s="161"/>
      <c r="L23" s="5"/>
      <c r="M23" s="161"/>
      <c r="N23" s="5"/>
      <c r="O23" s="161"/>
      <c r="P23" s="5"/>
      <c r="Q23" s="161"/>
      <c r="R23" s="5"/>
      <c r="S23" s="161"/>
      <c r="T23" s="5"/>
      <c r="U23" s="161"/>
      <c r="V23" s="5"/>
      <c r="W23" s="161"/>
      <c r="X23" s="5"/>
      <c r="Y23" s="161"/>
      <c r="Z23" s="5"/>
      <c r="AA23" s="52"/>
      <c r="AB23" s="162">
        <f t="shared" si="0"/>
        <v>0</v>
      </c>
    </row>
    <row r="24" spans="1:28" s="162" customFormat="1" ht="14" customHeight="1">
      <c r="A24" s="12" t="s">
        <v>85</v>
      </c>
      <c r="B24" s="5"/>
      <c r="C24" s="161"/>
      <c r="D24" s="5"/>
      <c r="E24" s="161"/>
      <c r="F24" s="5"/>
      <c r="G24" s="161"/>
      <c r="H24" s="5"/>
      <c r="I24" s="161"/>
      <c r="J24" s="5"/>
      <c r="K24" s="161"/>
      <c r="L24" s="5"/>
      <c r="M24" s="161"/>
      <c r="N24" s="5"/>
      <c r="O24" s="161"/>
      <c r="P24" s="5"/>
      <c r="Q24" s="161"/>
      <c r="R24" s="5"/>
      <c r="S24" s="161"/>
      <c r="T24" s="5"/>
      <c r="U24" s="161"/>
      <c r="V24" s="5"/>
      <c r="W24" s="161"/>
      <c r="X24" s="5"/>
      <c r="Y24" s="161"/>
      <c r="Z24" s="5"/>
      <c r="AA24" s="52"/>
      <c r="AB24" s="162">
        <f t="shared" si="0"/>
        <v>0</v>
      </c>
    </row>
    <row r="25" spans="1:28" s="162" customFormat="1" ht="14" customHeight="1">
      <c r="A25" s="12" t="s">
        <v>28</v>
      </c>
      <c r="B25" s="5"/>
      <c r="C25" s="161"/>
      <c r="D25" s="5"/>
      <c r="E25" s="161"/>
      <c r="F25" s="5"/>
      <c r="G25" s="161"/>
      <c r="H25" s="5"/>
      <c r="I25" s="161"/>
      <c r="J25" s="5"/>
      <c r="K25" s="161"/>
      <c r="L25" s="5"/>
      <c r="M25" s="161"/>
      <c r="N25" s="5"/>
      <c r="O25" s="161"/>
      <c r="P25" s="5"/>
      <c r="Q25" s="161"/>
      <c r="R25" s="5"/>
      <c r="S25" s="161"/>
      <c r="T25" s="5"/>
      <c r="U25" s="161"/>
      <c r="V25" s="5"/>
      <c r="W25" s="161"/>
      <c r="X25" s="5"/>
      <c r="Y25" s="161"/>
      <c r="Z25" s="5"/>
      <c r="AA25" s="52"/>
      <c r="AB25" s="162">
        <f t="shared" si="0"/>
        <v>0</v>
      </c>
    </row>
    <row r="26" spans="1:28" ht="14" customHeight="1">
      <c r="A26" s="25" t="s">
        <v>8</v>
      </c>
      <c r="B26" s="10"/>
      <c r="C26" s="11"/>
      <c r="D26" s="10"/>
      <c r="E26" s="11"/>
      <c r="F26" s="10"/>
      <c r="G26" s="11"/>
      <c r="H26" s="10"/>
      <c r="I26" s="11"/>
      <c r="J26" s="10"/>
      <c r="K26" s="11"/>
      <c r="L26" s="10"/>
      <c r="M26" s="11"/>
      <c r="N26" s="10"/>
      <c r="O26" s="11"/>
      <c r="P26" s="10"/>
      <c r="Q26" s="11"/>
      <c r="R26" s="10"/>
      <c r="S26" s="11"/>
      <c r="T26" s="10"/>
      <c r="U26" s="11"/>
      <c r="V26" s="10"/>
      <c r="W26" s="11"/>
      <c r="X26" s="10"/>
      <c r="Y26" s="11"/>
      <c r="Z26" s="10"/>
      <c r="AA26" s="6"/>
      <c r="AB26" s="155">
        <f t="shared" si="0"/>
        <v>0</v>
      </c>
    </row>
    <row r="27" spans="1:28" s="162" customFormat="1" ht="14" customHeight="1">
      <c r="A27" s="12" t="s">
        <v>23</v>
      </c>
      <c r="B27" s="5"/>
      <c r="C27" s="161"/>
      <c r="D27" s="5"/>
      <c r="E27" s="161"/>
      <c r="F27" s="5"/>
      <c r="G27" s="161"/>
      <c r="H27" s="5"/>
      <c r="I27" s="161"/>
      <c r="J27" s="5"/>
      <c r="K27" s="161"/>
      <c r="L27" s="5"/>
      <c r="M27" s="161"/>
      <c r="N27" s="5"/>
      <c r="O27" s="161"/>
      <c r="P27" s="5"/>
      <c r="Q27" s="161"/>
      <c r="R27" s="5"/>
      <c r="S27" s="161"/>
      <c r="T27" s="5"/>
      <c r="U27" s="161"/>
      <c r="V27" s="5"/>
      <c r="W27" s="161"/>
      <c r="X27" s="5"/>
      <c r="Y27" s="161"/>
      <c r="Z27" s="5"/>
      <c r="AA27" s="52"/>
      <c r="AB27" s="162">
        <f t="shared" si="0"/>
        <v>0</v>
      </c>
    </row>
    <row r="28" spans="1:28" ht="14" customHeight="1">
      <c r="A28" s="25" t="s">
        <v>71</v>
      </c>
      <c r="B28" s="10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  <c r="P28" s="10"/>
      <c r="Q28" s="11"/>
      <c r="R28" s="10"/>
      <c r="S28" s="11"/>
      <c r="T28" s="10"/>
      <c r="U28" s="11"/>
      <c r="V28" s="10"/>
      <c r="W28" s="11"/>
      <c r="X28" s="10"/>
      <c r="Y28" s="11"/>
      <c r="Z28" s="10"/>
      <c r="AA28" s="6"/>
      <c r="AB28" s="155">
        <f t="shared" si="0"/>
        <v>0</v>
      </c>
    </row>
    <row r="29" spans="1:28" ht="14" customHeight="1">
      <c r="A29" s="25" t="s">
        <v>83</v>
      </c>
      <c r="B29" s="10"/>
      <c r="C29" s="11"/>
      <c r="D29" s="10"/>
      <c r="E29" s="11"/>
      <c r="F29" s="10"/>
      <c r="G29" s="11"/>
      <c r="H29" s="10"/>
      <c r="I29" s="11"/>
      <c r="J29" s="10"/>
      <c r="K29" s="11"/>
      <c r="L29" s="10"/>
      <c r="M29" s="11"/>
      <c r="N29" s="10"/>
      <c r="O29" s="11"/>
      <c r="P29" s="10"/>
      <c r="Q29" s="11"/>
      <c r="R29" s="10"/>
      <c r="S29" s="11"/>
      <c r="T29" s="10"/>
      <c r="U29" s="11"/>
      <c r="V29" s="10"/>
      <c r="W29" s="11"/>
      <c r="X29" s="10">
        <v>1</v>
      </c>
      <c r="Y29" s="11"/>
      <c r="Z29" s="10"/>
      <c r="AA29" s="6"/>
      <c r="AB29" s="155">
        <f t="shared" si="0"/>
        <v>0.04</v>
      </c>
    </row>
    <row r="30" spans="1:28" ht="14" customHeight="1">
      <c r="A30" s="25" t="s">
        <v>69</v>
      </c>
      <c r="B30" s="10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  <c r="P30" s="10"/>
      <c r="Q30" s="11"/>
      <c r="R30" s="10"/>
      <c r="S30" s="11"/>
      <c r="T30" s="10"/>
      <c r="U30" s="11"/>
      <c r="V30" s="10"/>
      <c r="W30" s="11"/>
      <c r="X30" s="10"/>
      <c r="Y30" s="11"/>
      <c r="Z30" s="10"/>
      <c r="AA30" s="6"/>
      <c r="AB30" s="155">
        <f t="shared" si="0"/>
        <v>0</v>
      </c>
    </row>
    <row r="31" spans="1:28" s="162" customFormat="1" ht="14" customHeight="1">
      <c r="A31" s="12" t="s">
        <v>84</v>
      </c>
      <c r="B31" s="5"/>
      <c r="C31" s="161"/>
      <c r="D31" s="5"/>
      <c r="E31" s="161"/>
      <c r="F31" s="5"/>
      <c r="G31" s="161"/>
      <c r="H31" s="5"/>
      <c r="I31" s="161"/>
      <c r="J31" s="5"/>
      <c r="K31" s="161"/>
      <c r="L31" s="5"/>
      <c r="M31" s="161"/>
      <c r="N31" s="5"/>
      <c r="O31" s="161"/>
      <c r="P31" s="5"/>
      <c r="Q31" s="161"/>
      <c r="R31" s="5"/>
      <c r="S31" s="161"/>
      <c r="T31" s="5"/>
      <c r="U31" s="161"/>
      <c r="V31" s="5"/>
      <c r="W31" s="161"/>
      <c r="X31" s="5"/>
      <c r="Y31" s="161"/>
      <c r="Z31" s="5"/>
      <c r="AA31" s="52"/>
      <c r="AB31" s="162">
        <f t="shared" si="0"/>
        <v>0</v>
      </c>
    </row>
    <row r="32" spans="1:28" s="162" customFormat="1" ht="14" customHeight="1">
      <c r="A32" s="12" t="s">
        <v>33</v>
      </c>
      <c r="B32" s="5"/>
      <c r="C32" s="161"/>
      <c r="D32" s="5"/>
      <c r="E32" s="161"/>
      <c r="F32" s="5"/>
      <c r="G32" s="161"/>
      <c r="H32" s="5"/>
      <c r="I32" s="161"/>
      <c r="J32" s="5"/>
      <c r="K32" s="161"/>
      <c r="L32" s="5"/>
      <c r="M32" s="161"/>
      <c r="N32" s="5"/>
      <c r="O32" s="161"/>
      <c r="P32" s="5"/>
      <c r="Q32" s="161"/>
      <c r="R32" s="5"/>
      <c r="S32" s="161"/>
      <c r="T32" s="5"/>
      <c r="U32" s="161"/>
      <c r="V32" s="5"/>
      <c r="W32" s="161"/>
      <c r="X32" s="5"/>
      <c r="Y32" s="161"/>
      <c r="Z32" s="5"/>
      <c r="AA32" s="52"/>
      <c r="AB32" s="162">
        <f t="shared" si="0"/>
        <v>0</v>
      </c>
    </row>
    <row r="33" spans="1:28" ht="14" customHeight="1">
      <c r="A33" s="25" t="s">
        <v>93</v>
      </c>
      <c r="B33" s="10"/>
      <c r="C33" s="11"/>
      <c r="D33" s="10"/>
      <c r="E33" s="11"/>
      <c r="F33" s="10"/>
      <c r="G33" s="11"/>
      <c r="H33" s="10"/>
      <c r="I33" s="11"/>
      <c r="J33" s="10"/>
      <c r="K33" s="11"/>
      <c r="L33" s="10"/>
      <c r="M33" s="11"/>
      <c r="N33" s="10"/>
      <c r="O33" s="11"/>
      <c r="P33" s="10"/>
      <c r="Q33" s="11"/>
      <c r="R33" s="10"/>
      <c r="S33" s="11"/>
      <c r="T33" s="10"/>
      <c r="U33" s="11"/>
      <c r="V33" s="10"/>
      <c r="W33" s="11"/>
      <c r="X33" s="10"/>
      <c r="Y33" s="11"/>
      <c r="Z33" s="10"/>
      <c r="AA33" s="6"/>
      <c r="AB33" s="155">
        <f t="shared" si="0"/>
        <v>0</v>
      </c>
    </row>
    <row r="34" spans="1:28" ht="14" customHeight="1">
      <c r="A34" s="71" t="s">
        <v>9</v>
      </c>
      <c r="B34" s="10"/>
      <c r="C34" s="11"/>
      <c r="D34" s="10"/>
      <c r="E34" s="11"/>
      <c r="F34" s="10"/>
      <c r="G34" s="11"/>
      <c r="H34" s="10"/>
      <c r="I34" s="11"/>
      <c r="J34" s="10"/>
      <c r="K34" s="11"/>
      <c r="L34" s="10"/>
      <c r="M34" s="11"/>
      <c r="N34" s="10"/>
      <c r="O34" s="11"/>
      <c r="P34" s="10"/>
      <c r="Q34" s="11"/>
      <c r="R34" s="10"/>
      <c r="S34" s="11"/>
      <c r="T34" s="10"/>
      <c r="U34" s="11"/>
      <c r="V34" s="10"/>
      <c r="W34" s="11"/>
      <c r="X34" s="10"/>
      <c r="Y34" s="11"/>
      <c r="Z34" s="10"/>
      <c r="AA34" s="6"/>
      <c r="AB34" s="155">
        <f t="shared" si="0"/>
        <v>0</v>
      </c>
    </row>
    <row r="35" spans="1:28" ht="14" customHeight="1">
      <c r="A35" s="71" t="s">
        <v>31</v>
      </c>
      <c r="B35" s="10"/>
      <c r="C35" s="11"/>
      <c r="D35" s="10"/>
      <c r="E35" s="11"/>
      <c r="F35" s="10"/>
      <c r="G35" s="11"/>
      <c r="H35" s="10"/>
      <c r="I35" s="11"/>
      <c r="J35" s="10"/>
      <c r="K35" s="11"/>
      <c r="L35" s="10"/>
      <c r="M35" s="11">
        <v>3</v>
      </c>
      <c r="N35" s="10"/>
      <c r="O35" s="11">
        <v>1</v>
      </c>
      <c r="P35" s="10"/>
      <c r="Q35" s="11"/>
      <c r="R35" s="10"/>
      <c r="S35" s="11"/>
      <c r="T35" s="10"/>
      <c r="U35" s="11"/>
      <c r="V35" s="10">
        <v>5</v>
      </c>
      <c r="W35" s="11"/>
      <c r="X35" s="10"/>
      <c r="Y35" s="11"/>
      <c r="Z35" s="10">
        <v>1</v>
      </c>
      <c r="AA35" s="6"/>
      <c r="AB35" s="155">
        <f t="shared" si="0"/>
        <v>0.4</v>
      </c>
    </row>
    <row r="36" spans="1:28" ht="14" customHeight="1">
      <c r="A36" s="71" t="s">
        <v>32</v>
      </c>
      <c r="B36" s="10"/>
      <c r="C36" s="11"/>
      <c r="D36" s="10"/>
      <c r="E36" s="11"/>
      <c r="F36" s="10"/>
      <c r="G36" s="11"/>
      <c r="H36" s="10"/>
      <c r="I36" s="11"/>
      <c r="J36" s="10"/>
      <c r="K36" s="11"/>
      <c r="L36" s="10">
        <v>1</v>
      </c>
      <c r="M36" s="11">
        <v>1</v>
      </c>
      <c r="N36" s="10"/>
      <c r="O36" s="11">
        <v>3</v>
      </c>
      <c r="P36" s="10"/>
      <c r="Q36" s="11">
        <v>7</v>
      </c>
      <c r="R36" s="10">
        <v>30</v>
      </c>
      <c r="S36" s="11"/>
      <c r="T36" s="10"/>
      <c r="U36" s="11"/>
      <c r="V36" s="10"/>
      <c r="W36" s="11"/>
      <c r="X36" s="10"/>
      <c r="Y36" s="11"/>
      <c r="Z36" s="10"/>
      <c r="AA36" s="6"/>
      <c r="AB36" s="155">
        <f t="shared" si="0"/>
        <v>1.68</v>
      </c>
    </row>
    <row r="37" spans="1:28" ht="14" customHeight="1">
      <c r="A37" s="71" t="s">
        <v>52</v>
      </c>
      <c r="B37" s="10"/>
      <c r="C37" s="11"/>
      <c r="D37" s="10"/>
      <c r="E37" s="11"/>
      <c r="F37" s="10"/>
      <c r="G37" s="11"/>
      <c r="H37" s="10"/>
      <c r="I37" s="11"/>
      <c r="J37" s="10"/>
      <c r="K37" s="11"/>
      <c r="L37" s="10"/>
      <c r="M37" s="11"/>
      <c r="N37" s="10"/>
      <c r="O37" s="11"/>
      <c r="P37" s="10"/>
      <c r="Q37" s="11"/>
      <c r="R37" s="10"/>
      <c r="S37" s="11"/>
      <c r="T37" s="10"/>
      <c r="U37" s="11"/>
      <c r="V37" s="10"/>
      <c r="W37" s="11"/>
      <c r="X37" s="10"/>
      <c r="Y37" s="11"/>
      <c r="Z37" s="10"/>
      <c r="AA37" s="6"/>
      <c r="AB37" s="155">
        <f t="shared" si="0"/>
        <v>0</v>
      </c>
    </row>
    <row r="38" spans="1:28" s="162" customFormat="1" ht="14" customHeight="1">
      <c r="A38" s="72" t="s">
        <v>10</v>
      </c>
      <c r="B38" s="5"/>
      <c r="C38" s="161"/>
      <c r="D38" s="5"/>
      <c r="E38" s="161"/>
      <c r="F38" s="5"/>
      <c r="G38" s="161"/>
      <c r="H38" s="5"/>
      <c r="I38" s="161"/>
      <c r="J38" s="5"/>
      <c r="K38" s="161"/>
      <c r="L38" s="5"/>
      <c r="M38" s="161"/>
      <c r="N38" s="5"/>
      <c r="O38" s="161"/>
      <c r="P38" s="5"/>
      <c r="Q38" s="161"/>
      <c r="R38" s="5"/>
      <c r="S38" s="161"/>
      <c r="T38" s="5"/>
      <c r="U38" s="161"/>
      <c r="V38" s="5"/>
      <c r="W38" s="161"/>
      <c r="X38" s="5"/>
      <c r="Y38" s="161"/>
      <c r="Z38" s="5"/>
      <c r="AA38" s="52"/>
      <c r="AB38" s="162">
        <f t="shared" si="0"/>
        <v>0</v>
      </c>
    </row>
    <row r="39" spans="1:28" ht="14" customHeight="1">
      <c r="A39" s="71" t="s">
        <v>39</v>
      </c>
      <c r="B39" s="10"/>
      <c r="C39" s="11"/>
      <c r="D39" s="10"/>
      <c r="E39" s="11"/>
      <c r="F39" s="10"/>
      <c r="G39" s="11"/>
      <c r="H39" s="10"/>
      <c r="I39" s="11"/>
      <c r="J39" s="10"/>
      <c r="K39" s="11"/>
      <c r="L39" s="10"/>
      <c r="M39" s="11"/>
      <c r="N39" s="10"/>
      <c r="O39" s="11"/>
      <c r="P39" s="10"/>
      <c r="Q39" s="11"/>
      <c r="R39" s="10"/>
      <c r="S39" s="11"/>
      <c r="T39" s="10"/>
      <c r="U39" s="11"/>
      <c r="V39" s="10"/>
      <c r="W39" s="11"/>
      <c r="X39" s="10"/>
      <c r="Y39" s="11"/>
      <c r="Z39" s="10"/>
      <c r="AA39" s="6"/>
      <c r="AB39" s="155">
        <f t="shared" si="0"/>
        <v>0</v>
      </c>
    </row>
    <row r="40" spans="1:28" ht="14" customHeight="1">
      <c r="A40" s="71" t="s">
        <v>11</v>
      </c>
      <c r="B40" s="10"/>
      <c r="C40" s="11"/>
      <c r="D40" s="10"/>
      <c r="E40" s="11"/>
      <c r="F40" s="10"/>
      <c r="G40" s="11"/>
      <c r="H40" s="10"/>
      <c r="I40" s="11"/>
      <c r="J40" s="10"/>
      <c r="K40" s="11"/>
      <c r="L40" s="10"/>
      <c r="M40" s="11"/>
      <c r="N40" s="10"/>
      <c r="O40" s="11"/>
      <c r="P40" s="10"/>
      <c r="Q40" s="11"/>
      <c r="R40" s="10"/>
      <c r="S40" s="11"/>
      <c r="T40" s="10"/>
      <c r="U40" s="11"/>
      <c r="V40" s="10"/>
      <c r="W40" s="11"/>
      <c r="X40" s="10"/>
      <c r="Y40" s="11"/>
      <c r="Z40" s="10"/>
      <c r="AA40" s="6"/>
      <c r="AB40" s="155">
        <f t="shared" si="0"/>
        <v>0</v>
      </c>
    </row>
    <row r="41" spans="1:28" s="162" customFormat="1" ht="14" customHeight="1">
      <c r="A41" s="72" t="s">
        <v>94</v>
      </c>
      <c r="B41" s="5"/>
      <c r="C41" s="161"/>
      <c r="D41" s="5"/>
      <c r="E41" s="161"/>
      <c r="F41" s="5"/>
      <c r="G41" s="161"/>
      <c r="H41" s="5"/>
      <c r="I41" s="161"/>
      <c r="J41" s="5"/>
      <c r="K41" s="161"/>
      <c r="L41" s="5"/>
      <c r="M41" s="161"/>
      <c r="N41" s="5"/>
      <c r="O41" s="161"/>
      <c r="P41" s="5"/>
      <c r="Q41" s="161"/>
      <c r="R41" s="5"/>
      <c r="S41" s="161"/>
      <c r="T41" s="5"/>
      <c r="U41" s="161"/>
      <c r="V41" s="5"/>
      <c r="W41" s="161"/>
      <c r="X41" s="5"/>
      <c r="Y41" s="161"/>
      <c r="Z41" s="5"/>
      <c r="AA41" s="52"/>
      <c r="AB41" s="162">
        <f t="shared" si="0"/>
        <v>0</v>
      </c>
    </row>
    <row r="42" spans="1:28" s="162" customFormat="1" ht="14" customHeight="1">
      <c r="A42" s="72" t="s">
        <v>95</v>
      </c>
      <c r="B42" s="5"/>
      <c r="C42" s="161"/>
      <c r="D42" s="5"/>
      <c r="E42" s="161"/>
      <c r="F42" s="5"/>
      <c r="G42" s="161"/>
      <c r="H42" s="5"/>
      <c r="I42" s="161"/>
      <c r="J42" s="5"/>
      <c r="K42" s="161"/>
      <c r="L42" s="5"/>
      <c r="M42" s="161"/>
      <c r="N42" s="5"/>
      <c r="O42" s="161"/>
      <c r="P42" s="5"/>
      <c r="Q42" s="161"/>
      <c r="R42" s="5"/>
      <c r="S42" s="161"/>
      <c r="T42" s="5"/>
      <c r="U42" s="161"/>
      <c r="V42" s="5"/>
      <c r="W42" s="161"/>
      <c r="X42" s="5"/>
      <c r="Y42" s="161"/>
      <c r="Z42" s="5"/>
      <c r="AA42" s="52"/>
      <c r="AB42" s="162">
        <f t="shared" si="0"/>
        <v>0</v>
      </c>
    </row>
    <row r="43" spans="1:28" ht="14" customHeight="1">
      <c r="A43" s="71" t="s">
        <v>12</v>
      </c>
      <c r="B43" s="10"/>
      <c r="C43" s="11"/>
      <c r="D43" s="10"/>
      <c r="E43" s="11"/>
      <c r="F43" s="10"/>
      <c r="G43" s="11"/>
      <c r="H43" s="10"/>
      <c r="I43" s="11"/>
      <c r="J43" s="10"/>
      <c r="K43" s="11"/>
      <c r="L43" s="10"/>
      <c r="M43" s="11"/>
      <c r="N43" s="10"/>
      <c r="O43" s="11"/>
      <c r="P43" s="10"/>
      <c r="Q43" s="11"/>
      <c r="R43" s="10"/>
      <c r="S43" s="11"/>
      <c r="T43" s="10"/>
      <c r="U43" s="11"/>
      <c r="V43" s="10"/>
      <c r="W43" s="11"/>
      <c r="X43" s="10"/>
      <c r="Y43" s="11"/>
      <c r="Z43" s="10"/>
      <c r="AA43" s="6"/>
      <c r="AB43" s="155">
        <f t="shared" si="0"/>
        <v>0</v>
      </c>
    </row>
    <row r="44" spans="1:28" ht="14" customHeight="1">
      <c r="A44" s="71" t="s">
        <v>40</v>
      </c>
      <c r="B44" s="10"/>
      <c r="C44" s="11"/>
      <c r="D44" s="10"/>
      <c r="E44" s="11"/>
      <c r="F44" s="10"/>
      <c r="G44" s="11"/>
      <c r="H44" s="10"/>
      <c r="I44" s="11"/>
      <c r="J44" s="10"/>
      <c r="K44" s="11"/>
      <c r="L44" s="10"/>
      <c r="M44" s="11"/>
      <c r="N44" s="10"/>
      <c r="O44" s="11"/>
      <c r="P44" s="10"/>
      <c r="Q44" s="11"/>
      <c r="R44" s="10"/>
      <c r="S44" s="11"/>
      <c r="T44" s="10">
        <v>4</v>
      </c>
      <c r="U44" s="11"/>
      <c r="V44" s="10"/>
      <c r="W44" s="11"/>
      <c r="X44" s="10"/>
      <c r="Y44" s="11"/>
      <c r="Z44" s="10"/>
      <c r="AA44" s="6"/>
      <c r="AB44" s="155">
        <f t="shared" si="0"/>
        <v>0.16</v>
      </c>
    </row>
    <row r="45" spans="1:28" s="162" customFormat="1" ht="14" customHeight="1">
      <c r="A45" s="72" t="s">
        <v>41</v>
      </c>
      <c r="B45" s="5"/>
      <c r="C45" s="161"/>
      <c r="D45" s="5"/>
      <c r="E45" s="161"/>
      <c r="F45" s="5"/>
      <c r="G45" s="161"/>
      <c r="H45" s="5"/>
      <c r="I45" s="161"/>
      <c r="J45" s="5"/>
      <c r="K45" s="161"/>
      <c r="L45" s="5"/>
      <c r="M45" s="161"/>
      <c r="N45" s="5"/>
      <c r="O45" s="161"/>
      <c r="P45" s="5"/>
      <c r="Q45" s="161"/>
      <c r="R45" s="5"/>
      <c r="S45" s="161"/>
      <c r="T45" s="5"/>
      <c r="U45" s="161"/>
      <c r="V45" s="5"/>
      <c r="W45" s="161"/>
      <c r="X45" s="5"/>
      <c r="Y45" s="161"/>
      <c r="Z45" s="5"/>
      <c r="AA45" s="52"/>
      <c r="AB45" s="162">
        <f t="shared" si="0"/>
        <v>0</v>
      </c>
    </row>
    <row r="46" spans="1:28" ht="14" customHeight="1">
      <c r="A46" s="71" t="s">
        <v>44</v>
      </c>
      <c r="B46" s="10"/>
      <c r="C46" s="11"/>
      <c r="D46" s="10"/>
      <c r="E46" s="11"/>
      <c r="F46" s="10"/>
      <c r="G46" s="11"/>
      <c r="H46" s="10"/>
      <c r="I46" s="11"/>
      <c r="J46" s="10"/>
      <c r="K46" s="11"/>
      <c r="L46" s="10"/>
      <c r="M46" s="11"/>
      <c r="N46" s="10"/>
      <c r="O46" s="11"/>
      <c r="P46" s="10"/>
      <c r="Q46" s="11"/>
      <c r="R46" s="10"/>
      <c r="S46" s="11"/>
      <c r="T46" s="10"/>
      <c r="U46" s="11"/>
      <c r="V46" s="10"/>
      <c r="W46" s="11"/>
      <c r="X46" s="10"/>
      <c r="Y46" s="11"/>
      <c r="Z46" s="10"/>
      <c r="AA46" s="6"/>
      <c r="AB46" s="155">
        <f t="shared" si="0"/>
        <v>0</v>
      </c>
    </row>
    <row r="47" spans="1:28" ht="14" customHeight="1">
      <c r="A47" s="71" t="s">
        <v>62</v>
      </c>
      <c r="B47" s="10"/>
      <c r="C47" s="11"/>
      <c r="D47" s="10"/>
      <c r="E47" s="11"/>
      <c r="F47" s="10"/>
      <c r="G47" s="11"/>
      <c r="H47" s="10"/>
      <c r="I47" s="11"/>
      <c r="J47" s="10"/>
      <c r="K47" s="11"/>
      <c r="L47" s="10"/>
      <c r="M47" s="11"/>
      <c r="N47" s="10"/>
      <c r="O47" s="11"/>
      <c r="P47" s="10"/>
      <c r="Q47" s="11"/>
      <c r="R47" s="10"/>
      <c r="S47" s="11"/>
      <c r="T47" s="10"/>
      <c r="U47" s="11"/>
      <c r="V47" s="10"/>
      <c r="W47" s="11"/>
      <c r="X47" s="10"/>
      <c r="Y47" s="11"/>
      <c r="Z47" s="10"/>
      <c r="AA47" s="6"/>
      <c r="AB47" s="155">
        <f t="shared" si="0"/>
        <v>0</v>
      </c>
    </row>
    <row r="48" spans="1:28" ht="14" customHeight="1">
      <c r="A48" s="71" t="s">
        <v>247</v>
      </c>
      <c r="B48" s="10"/>
      <c r="C48" s="11"/>
      <c r="D48" s="10"/>
      <c r="E48" s="11"/>
      <c r="F48" s="10"/>
      <c r="G48" s="11"/>
      <c r="H48" s="10"/>
      <c r="I48" s="11"/>
      <c r="J48" s="10"/>
      <c r="K48" s="11"/>
      <c r="L48" s="10"/>
      <c r="M48" s="11"/>
      <c r="N48" s="10"/>
      <c r="O48" s="11"/>
      <c r="P48" s="10"/>
      <c r="Q48" s="11"/>
      <c r="R48" s="10"/>
      <c r="S48" s="11"/>
      <c r="T48" s="10"/>
      <c r="U48" s="11"/>
      <c r="V48" s="10"/>
      <c r="W48" s="11"/>
      <c r="X48" s="10"/>
      <c r="Y48" s="11"/>
      <c r="Z48" s="10"/>
      <c r="AA48" s="6"/>
      <c r="AB48" s="155">
        <f t="shared" si="0"/>
        <v>0</v>
      </c>
    </row>
    <row r="49" spans="1:28" s="162" customFormat="1" ht="14" customHeight="1">
      <c r="A49" s="72" t="s">
        <v>34</v>
      </c>
      <c r="B49" s="5"/>
      <c r="C49" s="161"/>
      <c r="D49" s="5"/>
      <c r="E49" s="161"/>
      <c r="F49" s="5"/>
      <c r="G49" s="161"/>
      <c r="H49" s="5"/>
      <c r="I49" s="161"/>
      <c r="J49" s="5"/>
      <c r="K49" s="161"/>
      <c r="L49" s="5"/>
      <c r="M49" s="161"/>
      <c r="N49" s="5"/>
      <c r="O49" s="161"/>
      <c r="P49" s="5"/>
      <c r="Q49" s="161"/>
      <c r="R49" s="5"/>
      <c r="S49" s="161"/>
      <c r="T49" s="5"/>
      <c r="U49" s="161"/>
      <c r="V49" s="5"/>
      <c r="W49" s="161"/>
      <c r="X49" s="5"/>
      <c r="Y49" s="161"/>
      <c r="Z49" s="5"/>
      <c r="AA49" s="52"/>
      <c r="AB49" s="162">
        <f t="shared" si="0"/>
        <v>0</v>
      </c>
    </row>
    <row r="50" spans="1:28" s="162" customFormat="1" ht="14" customHeight="1">
      <c r="A50" s="72" t="s">
        <v>35</v>
      </c>
      <c r="B50" s="5"/>
      <c r="C50" s="161"/>
      <c r="D50" s="5"/>
      <c r="E50" s="161"/>
      <c r="F50" s="5"/>
      <c r="G50" s="161"/>
      <c r="H50" s="5"/>
      <c r="I50" s="161"/>
      <c r="J50" s="5"/>
      <c r="K50" s="161"/>
      <c r="L50" s="5"/>
      <c r="M50" s="161"/>
      <c r="N50" s="5"/>
      <c r="O50" s="161"/>
      <c r="P50" s="5"/>
      <c r="Q50" s="161"/>
      <c r="R50" s="5"/>
      <c r="S50" s="161"/>
      <c r="T50" s="5"/>
      <c r="U50" s="161"/>
      <c r="V50" s="5"/>
      <c r="W50" s="161"/>
      <c r="X50" s="5"/>
      <c r="Y50" s="161"/>
      <c r="Z50" s="5"/>
      <c r="AA50" s="52"/>
      <c r="AB50" s="162">
        <f t="shared" si="0"/>
        <v>0</v>
      </c>
    </row>
    <row r="51" spans="1:28" ht="14" customHeight="1">
      <c r="A51" s="71" t="s">
        <v>37</v>
      </c>
      <c r="B51" s="10"/>
      <c r="C51" s="11"/>
      <c r="D51" s="10"/>
      <c r="E51" s="11"/>
      <c r="F51" s="10"/>
      <c r="G51" s="11"/>
      <c r="H51" s="10"/>
      <c r="I51" s="11"/>
      <c r="J51" s="10"/>
      <c r="K51" s="11"/>
      <c r="L51" s="10"/>
      <c r="M51" s="11"/>
      <c r="N51" s="10"/>
      <c r="O51" s="11"/>
      <c r="P51" s="10"/>
      <c r="Q51" s="11"/>
      <c r="R51" s="10"/>
      <c r="S51" s="11"/>
      <c r="T51" s="10"/>
      <c r="U51" s="11"/>
      <c r="V51" s="10"/>
      <c r="W51" s="11"/>
      <c r="X51" s="10"/>
      <c r="Y51" s="11"/>
      <c r="Z51" s="10"/>
      <c r="AA51" s="6"/>
      <c r="AB51" s="155">
        <f t="shared" si="0"/>
        <v>0</v>
      </c>
    </row>
    <row r="52" spans="1:28" ht="14" customHeight="1">
      <c r="A52" s="25" t="s">
        <v>24</v>
      </c>
      <c r="B52" s="10"/>
      <c r="C52" s="11"/>
      <c r="D52" s="10"/>
      <c r="E52" s="11"/>
      <c r="F52" s="10"/>
      <c r="G52" s="11"/>
      <c r="H52" s="10"/>
      <c r="I52" s="11"/>
      <c r="J52" s="10"/>
      <c r="K52" s="11"/>
      <c r="L52" s="10"/>
      <c r="M52" s="11"/>
      <c r="N52" s="10"/>
      <c r="O52" s="11"/>
      <c r="P52" s="10"/>
      <c r="Q52" s="11"/>
      <c r="R52" s="10"/>
      <c r="S52" s="11"/>
      <c r="T52" s="10"/>
      <c r="U52" s="11"/>
      <c r="V52" s="10"/>
      <c r="W52" s="11"/>
      <c r="X52" s="10"/>
      <c r="Y52" s="11"/>
      <c r="Z52" s="10"/>
      <c r="AA52" s="6"/>
      <c r="AB52" s="155">
        <f t="shared" si="0"/>
        <v>0</v>
      </c>
    </row>
    <row r="53" spans="1:28" ht="14" customHeight="1">
      <c r="A53" s="25" t="s">
        <v>43</v>
      </c>
      <c r="B53" s="10"/>
      <c r="C53" s="11"/>
      <c r="D53" s="10"/>
      <c r="E53" s="11"/>
      <c r="F53" s="10"/>
      <c r="G53" s="11"/>
      <c r="H53" s="10"/>
      <c r="I53" s="11"/>
      <c r="J53" s="10"/>
      <c r="K53" s="11"/>
      <c r="L53" s="10"/>
      <c r="M53" s="11"/>
      <c r="N53" s="10"/>
      <c r="O53" s="11"/>
      <c r="P53" s="10"/>
      <c r="Q53" s="11"/>
      <c r="R53" s="10"/>
      <c r="S53" s="11"/>
      <c r="T53" s="10"/>
      <c r="U53" s="11"/>
      <c r="V53" s="10"/>
      <c r="W53" s="11"/>
      <c r="X53" s="10"/>
      <c r="Y53" s="11"/>
      <c r="Z53" s="10"/>
      <c r="AA53" s="6"/>
      <c r="AB53" s="155">
        <f t="shared" si="0"/>
        <v>0</v>
      </c>
    </row>
    <row r="54" spans="1:28" s="162" customFormat="1" ht="14" customHeight="1">
      <c r="A54" s="12" t="s">
        <v>72</v>
      </c>
      <c r="B54" s="5"/>
      <c r="C54" s="161"/>
      <c r="D54" s="5"/>
      <c r="E54" s="161"/>
      <c r="F54" s="5"/>
      <c r="G54" s="161"/>
      <c r="H54" s="5"/>
      <c r="I54" s="161"/>
      <c r="J54" s="5"/>
      <c r="K54" s="161"/>
      <c r="L54" s="5"/>
      <c r="M54" s="161"/>
      <c r="N54" s="5"/>
      <c r="O54" s="161"/>
      <c r="P54" s="5"/>
      <c r="Q54" s="161"/>
      <c r="R54" s="5"/>
      <c r="S54" s="161"/>
      <c r="T54" s="5"/>
      <c r="U54" s="161"/>
      <c r="V54" s="5"/>
      <c r="W54" s="161"/>
      <c r="X54" s="5"/>
      <c r="Y54" s="161"/>
      <c r="Z54" s="5"/>
      <c r="AA54" s="52"/>
      <c r="AB54" s="162">
        <f t="shared" si="0"/>
        <v>0</v>
      </c>
    </row>
    <row r="55" spans="1:28" ht="14" customHeight="1">
      <c r="A55" s="71" t="s">
        <v>68</v>
      </c>
      <c r="B55" s="10"/>
      <c r="C55" s="11"/>
      <c r="D55" s="10"/>
      <c r="E55" s="11"/>
      <c r="F55" s="10"/>
      <c r="G55" s="11"/>
      <c r="H55" s="10"/>
      <c r="I55" s="11"/>
      <c r="J55" s="10"/>
      <c r="K55" s="11"/>
      <c r="L55" s="10"/>
      <c r="M55" s="11"/>
      <c r="N55" s="10"/>
      <c r="O55" s="11"/>
      <c r="P55" s="10"/>
      <c r="Q55" s="11"/>
      <c r="R55" s="10"/>
      <c r="S55" s="11"/>
      <c r="T55" s="10"/>
      <c r="U55" s="11"/>
      <c r="V55" s="10"/>
      <c r="W55" s="11"/>
      <c r="X55" s="10"/>
      <c r="Y55" s="11"/>
      <c r="Z55" s="10"/>
      <c r="AA55" s="6"/>
      <c r="AB55" s="155">
        <f t="shared" si="0"/>
        <v>0</v>
      </c>
    </row>
    <row r="56" spans="1:28" ht="14" customHeight="1">
      <c r="A56" s="71" t="s">
        <v>82</v>
      </c>
      <c r="B56" s="10"/>
      <c r="C56" s="11"/>
      <c r="D56" s="10"/>
      <c r="E56" s="11"/>
      <c r="F56" s="10"/>
      <c r="G56" s="11"/>
      <c r="H56" s="10"/>
      <c r="I56" s="11"/>
      <c r="J56" s="10"/>
      <c r="K56" s="11"/>
      <c r="L56" s="10"/>
      <c r="M56" s="11"/>
      <c r="N56" s="10"/>
      <c r="O56" s="11"/>
      <c r="P56" s="10"/>
      <c r="Q56" s="11"/>
      <c r="R56" s="10"/>
      <c r="S56" s="11"/>
      <c r="T56" s="10"/>
      <c r="U56" s="11"/>
      <c r="V56" s="10"/>
      <c r="W56" s="11"/>
      <c r="X56" s="10"/>
      <c r="Y56" s="11"/>
      <c r="Z56" s="10"/>
      <c r="AA56" s="6"/>
      <c r="AB56" s="155">
        <f t="shared" si="0"/>
        <v>0</v>
      </c>
    </row>
    <row r="57" spans="1:28" ht="14" customHeight="1">
      <c r="A57" s="25" t="s">
        <v>63</v>
      </c>
      <c r="B57" s="10"/>
      <c r="C57" s="11"/>
      <c r="D57" s="10"/>
      <c r="E57" s="11"/>
      <c r="F57" s="10"/>
      <c r="G57" s="11"/>
      <c r="H57" s="10"/>
      <c r="I57" s="11"/>
      <c r="J57" s="10"/>
      <c r="K57" s="11"/>
      <c r="L57" s="10"/>
      <c r="M57" s="11"/>
      <c r="N57" s="10"/>
      <c r="O57" s="11"/>
      <c r="P57" s="10"/>
      <c r="Q57" s="11"/>
      <c r="R57" s="10"/>
      <c r="S57" s="11"/>
      <c r="T57" s="10"/>
      <c r="U57" s="11"/>
      <c r="V57" s="10"/>
      <c r="W57" s="11"/>
      <c r="X57" s="10"/>
      <c r="Y57" s="11"/>
      <c r="Z57" s="10"/>
      <c r="AA57" s="6"/>
      <c r="AB57" s="155">
        <f t="shared" si="0"/>
        <v>0</v>
      </c>
    </row>
    <row r="58" spans="1:28" s="162" customFormat="1" ht="14" customHeight="1">
      <c r="A58" s="12" t="s">
        <v>30</v>
      </c>
      <c r="B58" s="5"/>
      <c r="C58" s="161"/>
      <c r="D58" s="5"/>
      <c r="E58" s="161"/>
      <c r="F58" s="5"/>
      <c r="G58" s="161"/>
      <c r="H58" s="5"/>
      <c r="I58" s="161"/>
      <c r="J58" s="5"/>
      <c r="K58" s="161"/>
      <c r="L58" s="5"/>
      <c r="M58" s="161"/>
      <c r="N58" s="5"/>
      <c r="O58" s="161"/>
      <c r="P58" s="5"/>
      <c r="Q58" s="161"/>
      <c r="R58" s="5"/>
      <c r="S58" s="161"/>
      <c r="T58" s="5"/>
      <c r="U58" s="161"/>
      <c r="V58" s="5"/>
      <c r="W58" s="161"/>
      <c r="X58" s="5"/>
      <c r="Y58" s="161"/>
      <c r="Z58" s="5"/>
      <c r="AA58" s="52"/>
      <c r="AB58" s="162">
        <f t="shared" si="0"/>
        <v>0</v>
      </c>
    </row>
    <row r="59" spans="1:28" ht="14" customHeight="1">
      <c r="A59" s="25" t="s">
        <v>38</v>
      </c>
      <c r="B59" s="10">
        <v>3</v>
      </c>
      <c r="C59" s="11">
        <v>1</v>
      </c>
      <c r="D59" s="10"/>
      <c r="E59" s="11"/>
      <c r="F59" s="10"/>
      <c r="G59" s="11"/>
      <c r="H59" s="10"/>
      <c r="I59" s="11"/>
      <c r="J59" s="10"/>
      <c r="K59" s="11">
        <v>2</v>
      </c>
      <c r="L59" s="10">
        <v>4</v>
      </c>
      <c r="M59" s="11"/>
      <c r="N59" s="10"/>
      <c r="O59" s="11"/>
      <c r="P59" s="10"/>
      <c r="Q59" s="11">
        <v>2</v>
      </c>
      <c r="R59" s="10"/>
      <c r="S59" s="11">
        <v>1</v>
      </c>
      <c r="T59" s="10"/>
      <c r="U59" s="11">
        <v>2</v>
      </c>
      <c r="V59" s="10">
        <v>1</v>
      </c>
      <c r="W59" s="11">
        <v>1</v>
      </c>
      <c r="X59" s="10">
        <v>7</v>
      </c>
      <c r="Y59" s="11">
        <v>1</v>
      </c>
      <c r="Z59" s="10">
        <v>1</v>
      </c>
      <c r="AA59" s="6"/>
      <c r="AB59" s="155">
        <f t="shared" si="0"/>
        <v>1.04</v>
      </c>
    </row>
    <row r="60" spans="1:28" ht="14" customHeight="1">
      <c r="A60" s="25" t="s">
        <v>60</v>
      </c>
      <c r="B60" s="10"/>
      <c r="C60" s="11"/>
      <c r="D60" s="10"/>
      <c r="E60" s="11"/>
      <c r="F60" s="10"/>
      <c r="G60" s="11"/>
      <c r="H60" s="10"/>
      <c r="I60" s="11"/>
      <c r="J60" s="10"/>
      <c r="K60" s="11"/>
      <c r="L60" s="10"/>
      <c r="M60" s="11"/>
      <c r="N60" s="10"/>
      <c r="O60" s="11"/>
      <c r="P60" s="10"/>
      <c r="Q60" s="11"/>
      <c r="R60" s="10"/>
      <c r="S60" s="11"/>
      <c r="T60" s="10"/>
      <c r="U60" s="11"/>
      <c r="V60" s="10"/>
      <c r="W60" s="11"/>
      <c r="X60" s="10"/>
      <c r="Y60" s="11"/>
      <c r="Z60" s="10"/>
      <c r="AA60" s="6"/>
      <c r="AB60" s="155">
        <f t="shared" si="0"/>
        <v>0</v>
      </c>
    </row>
    <row r="61" spans="1:28" ht="14" customHeight="1">
      <c r="A61" s="25" t="s">
        <v>73</v>
      </c>
      <c r="B61" s="10"/>
      <c r="C61" s="11"/>
      <c r="D61" s="10"/>
      <c r="E61" s="11"/>
      <c r="F61" s="10"/>
      <c r="G61" s="11"/>
      <c r="H61" s="10"/>
      <c r="I61" s="11"/>
      <c r="J61" s="10"/>
      <c r="K61" s="11"/>
      <c r="L61" s="10"/>
      <c r="M61" s="11"/>
      <c r="N61" s="10"/>
      <c r="O61" s="11"/>
      <c r="P61" s="10"/>
      <c r="Q61" s="11"/>
      <c r="R61" s="10"/>
      <c r="S61" s="11"/>
      <c r="T61" s="10"/>
      <c r="U61" s="11"/>
      <c r="V61" s="10"/>
      <c r="W61" s="11"/>
      <c r="X61" s="10"/>
      <c r="Y61" s="11"/>
      <c r="Z61" s="10"/>
      <c r="AA61" s="6"/>
      <c r="AB61" s="155">
        <f t="shared" si="0"/>
        <v>0</v>
      </c>
    </row>
    <row r="62" spans="1:28" ht="14" customHeight="1">
      <c r="A62" s="25" t="s">
        <v>64</v>
      </c>
      <c r="B62" s="10"/>
      <c r="C62" s="11"/>
      <c r="D62" s="10"/>
      <c r="E62" s="11"/>
      <c r="F62" s="10"/>
      <c r="G62" s="11"/>
      <c r="H62" s="10"/>
      <c r="I62" s="11"/>
      <c r="J62" s="10"/>
      <c r="K62" s="11"/>
      <c r="L62" s="10"/>
      <c r="M62" s="11"/>
      <c r="N62" s="10"/>
      <c r="O62" s="11"/>
      <c r="P62" s="10">
        <v>3</v>
      </c>
      <c r="Q62" s="11"/>
      <c r="R62" s="10">
        <v>4</v>
      </c>
      <c r="S62" s="11"/>
      <c r="T62" s="10"/>
      <c r="U62" s="11"/>
      <c r="V62" s="10"/>
      <c r="W62" s="11"/>
      <c r="X62" s="10"/>
      <c r="Y62" s="11"/>
      <c r="Z62" s="10"/>
      <c r="AA62" s="6"/>
      <c r="AB62" s="155">
        <f t="shared" si="0"/>
        <v>0.28000000000000003</v>
      </c>
    </row>
    <row r="63" spans="1:28" ht="14" customHeight="1">
      <c r="A63" s="25" t="s">
        <v>61</v>
      </c>
      <c r="B63" s="10"/>
      <c r="C63" s="11"/>
      <c r="D63" s="10"/>
      <c r="E63" s="11"/>
      <c r="F63" s="10"/>
      <c r="G63" s="11"/>
      <c r="H63" s="10"/>
      <c r="I63" s="11"/>
      <c r="J63" s="10"/>
      <c r="K63" s="11"/>
      <c r="L63" s="10"/>
      <c r="M63" s="11"/>
      <c r="N63" s="10"/>
      <c r="O63" s="11"/>
      <c r="P63" s="10"/>
      <c r="Q63" s="11"/>
      <c r="R63" s="10"/>
      <c r="S63" s="11"/>
      <c r="T63" s="10"/>
      <c r="U63" s="11"/>
      <c r="V63" s="10"/>
      <c r="W63" s="11"/>
      <c r="X63" s="10"/>
      <c r="Y63" s="11"/>
      <c r="Z63" s="10"/>
      <c r="AA63" s="6"/>
      <c r="AB63" s="155">
        <f t="shared" si="0"/>
        <v>0</v>
      </c>
    </row>
    <row r="64" spans="1:28" s="162" customFormat="1" ht="14" customHeight="1">
      <c r="A64" s="72" t="s">
        <v>13</v>
      </c>
      <c r="B64" s="5"/>
      <c r="C64" s="161"/>
      <c r="D64" s="5"/>
      <c r="E64" s="161"/>
      <c r="F64" s="5"/>
      <c r="G64" s="161"/>
      <c r="H64" s="5"/>
      <c r="I64" s="161"/>
      <c r="J64" s="5"/>
      <c r="K64" s="161"/>
      <c r="L64" s="5"/>
      <c r="M64" s="161"/>
      <c r="N64" s="5"/>
      <c r="O64" s="161"/>
      <c r="P64" s="5"/>
      <c r="Q64" s="161"/>
      <c r="R64" s="5"/>
      <c r="S64" s="161"/>
      <c r="T64" s="5"/>
      <c r="U64" s="161"/>
      <c r="V64" s="5"/>
      <c r="W64" s="161"/>
      <c r="X64" s="5"/>
      <c r="Y64" s="161"/>
      <c r="Z64" s="5"/>
      <c r="AA64" s="52"/>
      <c r="AB64" s="162">
        <f t="shared" si="0"/>
        <v>0</v>
      </c>
    </row>
    <row r="65" spans="1:28" s="162" customFormat="1" ht="14" customHeight="1">
      <c r="A65" s="72" t="s">
        <v>55</v>
      </c>
      <c r="B65" s="5"/>
      <c r="C65" s="161"/>
      <c r="D65" s="5"/>
      <c r="E65" s="161"/>
      <c r="F65" s="5"/>
      <c r="G65" s="161"/>
      <c r="H65" s="5"/>
      <c r="I65" s="161"/>
      <c r="J65" s="5"/>
      <c r="K65" s="161"/>
      <c r="L65" s="5"/>
      <c r="M65" s="161"/>
      <c r="N65" s="5"/>
      <c r="O65" s="161"/>
      <c r="P65" s="5"/>
      <c r="Q65" s="161"/>
      <c r="R65" s="5"/>
      <c r="S65" s="161"/>
      <c r="T65" s="5"/>
      <c r="U65" s="161"/>
      <c r="V65" s="5"/>
      <c r="W65" s="161"/>
      <c r="X65" s="5"/>
      <c r="Y65" s="161"/>
      <c r="Z65" s="5"/>
      <c r="AA65" s="52"/>
      <c r="AB65" s="162">
        <f t="shared" si="0"/>
        <v>0</v>
      </c>
    </row>
    <row r="66" spans="1:28" ht="14" customHeight="1">
      <c r="A66" s="71" t="s">
        <v>42</v>
      </c>
      <c r="B66" s="10"/>
      <c r="C66" s="11"/>
      <c r="D66" s="10"/>
      <c r="E66" s="11"/>
      <c r="F66" s="10"/>
      <c r="G66" s="11"/>
      <c r="H66" s="10"/>
      <c r="I66" s="11"/>
      <c r="J66" s="10"/>
      <c r="K66" s="11"/>
      <c r="L66" s="10"/>
      <c r="M66" s="11"/>
      <c r="N66" s="10"/>
      <c r="O66" s="11"/>
      <c r="P66" s="10"/>
      <c r="Q66" s="11"/>
      <c r="R66" s="10"/>
      <c r="S66" s="11">
        <v>25</v>
      </c>
      <c r="T66" s="10"/>
      <c r="U66" s="11">
        <v>7</v>
      </c>
      <c r="V66" s="10"/>
      <c r="W66" s="11"/>
      <c r="X66" s="10"/>
      <c r="Y66" s="11"/>
      <c r="Z66" s="10"/>
      <c r="AA66" s="6"/>
      <c r="AB66" s="155">
        <f t="shared" si="0"/>
        <v>1.28</v>
      </c>
    </row>
    <row r="67" spans="1:28" ht="14" customHeight="1">
      <c r="A67" s="71" t="s">
        <v>57</v>
      </c>
      <c r="B67" s="10"/>
      <c r="C67" s="11"/>
      <c r="D67" s="10"/>
      <c r="E67" s="11"/>
      <c r="F67" s="10"/>
      <c r="G67" s="11"/>
      <c r="H67" s="10"/>
      <c r="I67" s="11"/>
      <c r="J67" s="10"/>
      <c r="K67" s="11"/>
      <c r="L67" s="10"/>
      <c r="M67" s="11"/>
      <c r="N67" s="10"/>
      <c r="O67" s="11"/>
      <c r="P67" s="10"/>
      <c r="Q67" s="11"/>
      <c r="R67" s="10"/>
      <c r="S67" s="11"/>
      <c r="T67" s="10"/>
      <c r="U67" s="11"/>
      <c r="V67" s="10"/>
      <c r="W67" s="11"/>
      <c r="X67" s="10"/>
      <c r="Y67" s="11"/>
      <c r="Z67" s="10"/>
      <c r="AA67" s="6"/>
      <c r="AB67" s="155">
        <f t="shared" si="0"/>
        <v>0</v>
      </c>
    </row>
    <row r="68" spans="1:28" s="162" customFormat="1" ht="14" customHeight="1">
      <c r="A68" s="72" t="s">
        <v>14</v>
      </c>
      <c r="B68" s="5"/>
      <c r="C68" s="161"/>
      <c r="D68" s="5"/>
      <c r="E68" s="161"/>
      <c r="F68" s="5"/>
      <c r="G68" s="161"/>
      <c r="H68" s="5"/>
      <c r="I68" s="161"/>
      <c r="J68" s="5"/>
      <c r="K68" s="161"/>
      <c r="L68" s="5"/>
      <c r="M68" s="161"/>
      <c r="N68" s="5"/>
      <c r="O68" s="161"/>
      <c r="P68" s="5"/>
      <c r="Q68" s="161"/>
      <c r="R68" s="5"/>
      <c r="S68" s="161"/>
      <c r="T68" s="5"/>
      <c r="U68" s="161"/>
      <c r="V68" s="5"/>
      <c r="W68" s="161"/>
      <c r="X68" s="5"/>
      <c r="Y68" s="161"/>
      <c r="Z68" s="5"/>
      <c r="AA68" s="52"/>
      <c r="AB68" s="162">
        <f t="shared" si="0"/>
        <v>0</v>
      </c>
    </row>
    <row r="69" spans="1:28" s="162" customFormat="1" ht="14" customHeight="1">
      <c r="A69" s="72" t="s">
        <v>15</v>
      </c>
      <c r="B69" s="5"/>
      <c r="C69" s="161"/>
      <c r="D69" s="5"/>
      <c r="E69" s="161"/>
      <c r="F69" s="5"/>
      <c r="G69" s="161"/>
      <c r="H69" s="5"/>
      <c r="I69" s="161"/>
      <c r="J69" s="5"/>
      <c r="K69" s="161"/>
      <c r="L69" s="5"/>
      <c r="M69" s="161"/>
      <c r="N69" s="5"/>
      <c r="O69" s="161"/>
      <c r="P69" s="5"/>
      <c r="Q69" s="161"/>
      <c r="R69" s="5"/>
      <c r="S69" s="161"/>
      <c r="T69" s="5"/>
      <c r="U69" s="161"/>
      <c r="V69" s="5"/>
      <c r="W69" s="161"/>
      <c r="X69" s="5"/>
      <c r="Y69" s="161"/>
      <c r="Z69" s="5"/>
      <c r="AA69" s="52"/>
      <c r="AB69" s="162">
        <f t="shared" si="0"/>
        <v>0</v>
      </c>
    </row>
    <row r="70" spans="1:28" s="162" customFormat="1" ht="14" customHeight="1">
      <c r="A70" s="72" t="s">
        <v>16</v>
      </c>
      <c r="B70" s="5"/>
      <c r="C70" s="161"/>
      <c r="D70" s="5"/>
      <c r="E70" s="161"/>
      <c r="F70" s="5"/>
      <c r="G70" s="161"/>
      <c r="H70" s="5"/>
      <c r="I70" s="161"/>
      <c r="J70" s="5"/>
      <c r="K70" s="161"/>
      <c r="L70" s="5"/>
      <c r="M70" s="161"/>
      <c r="N70" s="5"/>
      <c r="O70" s="161"/>
      <c r="P70" s="5"/>
      <c r="Q70" s="161"/>
      <c r="R70" s="5"/>
      <c r="S70" s="161"/>
      <c r="T70" s="5"/>
      <c r="U70" s="161"/>
      <c r="V70" s="5"/>
      <c r="W70" s="161"/>
      <c r="X70" s="5"/>
      <c r="Y70" s="161"/>
      <c r="Z70" s="5"/>
      <c r="AA70" s="52"/>
      <c r="AB70" s="162">
        <f t="shared" ref="AB70:AB109" si="1">SUM(B70:Z70)/25</f>
        <v>0</v>
      </c>
    </row>
    <row r="71" spans="1:28" ht="14" customHeight="1">
      <c r="A71" s="71" t="s">
        <v>36</v>
      </c>
      <c r="B71" s="10"/>
      <c r="C71" s="11"/>
      <c r="D71" s="10"/>
      <c r="E71" s="11"/>
      <c r="F71" s="10"/>
      <c r="G71" s="11"/>
      <c r="H71" s="10"/>
      <c r="I71" s="11"/>
      <c r="J71" s="10"/>
      <c r="K71" s="11"/>
      <c r="L71" s="10"/>
      <c r="M71" s="11"/>
      <c r="N71" s="10"/>
      <c r="O71" s="11"/>
      <c r="P71" s="10"/>
      <c r="Q71" s="11"/>
      <c r="R71" s="10"/>
      <c r="S71" s="11"/>
      <c r="T71" s="10"/>
      <c r="U71" s="11"/>
      <c r="V71" s="10"/>
      <c r="W71" s="11"/>
      <c r="X71" s="10"/>
      <c r="Y71" s="11"/>
      <c r="Z71" s="10"/>
      <c r="AA71" s="6"/>
      <c r="AB71" s="155">
        <f t="shared" si="1"/>
        <v>0</v>
      </c>
    </row>
    <row r="72" spans="1:28" s="162" customFormat="1" ht="14" customHeight="1">
      <c r="A72" s="72" t="s">
        <v>81</v>
      </c>
      <c r="B72" s="5"/>
      <c r="C72" s="161"/>
      <c r="D72" s="5"/>
      <c r="E72" s="161"/>
      <c r="F72" s="5"/>
      <c r="G72" s="161"/>
      <c r="H72" s="5"/>
      <c r="I72" s="161"/>
      <c r="J72" s="5"/>
      <c r="K72" s="161"/>
      <c r="L72" s="5"/>
      <c r="M72" s="161"/>
      <c r="N72" s="5"/>
      <c r="O72" s="161"/>
      <c r="P72" s="5"/>
      <c r="Q72" s="161"/>
      <c r="R72" s="5"/>
      <c r="S72" s="161"/>
      <c r="T72" s="5"/>
      <c r="U72" s="161"/>
      <c r="V72" s="5"/>
      <c r="W72" s="161"/>
      <c r="X72" s="5"/>
      <c r="Y72" s="161"/>
      <c r="Z72" s="5"/>
      <c r="AA72" s="52"/>
      <c r="AB72" s="162">
        <f t="shared" si="1"/>
        <v>0</v>
      </c>
    </row>
    <row r="73" spans="1:28" s="162" customFormat="1" ht="14" customHeight="1">
      <c r="A73" s="72" t="s">
        <v>74</v>
      </c>
      <c r="B73" s="5"/>
      <c r="C73" s="161"/>
      <c r="D73" s="5"/>
      <c r="E73" s="161"/>
      <c r="F73" s="5"/>
      <c r="G73" s="161"/>
      <c r="H73" s="5"/>
      <c r="I73" s="161"/>
      <c r="J73" s="5"/>
      <c r="K73" s="161"/>
      <c r="L73" s="5"/>
      <c r="M73" s="161"/>
      <c r="N73" s="5"/>
      <c r="O73" s="161"/>
      <c r="P73" s="5"/>
      <c r="Q73" s="161"/>
      <c r="R73" s="5"/>
      <c r="S73" s="161"/>
      <c r="T73" s="5"/>
      <c r="U73" s="161"/>
      <c r="V73" s="5"/>
      <c r="W73" s="161"/>
      <c r="X73" s="5"/>
      <c r="Y73" s="161"/>
      <c r="Z73" s="5"/>
      <c r="AA73" s="52"/>
      <c r="AB73" s="162">
        <f t="shared" si="1"/>
        <v>0</v>
      </c>
    </row>
    <row r="74" spans="1:28" s="162" customFormat="1" ht="14" customHeight="1">
      <c r="A74" s="72" t="s">
        <v>56</v>
      </c>
      <c r="B74" s="5"/>
      <c r="C74" s="161"/>
      <c r="D74" s="5"/>
      <c r="E74" s="161"/>
      <c r="F74" s="5"/>
      <c r="G74" s="161"/>
      <c r="H74" s="5"/>
      <c r="I74" s="161"/>
      <c r="J74" s="5"/>
      <c r="K74" s="161"/>
      <c r="L74" s="5"/>
      <c r="M74" s="161"/>
      <c r="N74" s="5"/>
      <c r="O74" s="161"/>
      <c r="P74" s="5"/>
      <c r="Q74" s="161"/>
      <c r="R74" s="5"/>
      <c r="S74" s="161"/>
      <c r="T74" s="5"/>
      <c r="U74" s="161"/>
      <c r="V74" s="5"/>
      <c r="W74" s="161"/>
      <c r="X74" s="5"/>
      <c r="Y74" s="161"/>
      <c r="Z74" s="5"/>
      <c r="AA74" s="52"/>
      <c r="AB74" s="162">
        <f t="shared" si="1"/>
        <v>0</v>
      </c>
    </row>
    <row r="75" spans="1:28" s="162" customFormat="1" ht="14" customHeight="1">
      <c r="A75" s="72" t="s">
        <v>17</v>
      </c>
      <c r="B75" s="5"/>
      <c r="C75" s="161"/>
      <c r="D75" s="5"/>
      <c r="E75" s="161"/>
      <c r="F75" s="5"/>
      <c r="G75" s="161"/>
      <c r="H75" s="5"/>
      <c r="I75" s="161"/>
      <c r="J75" s="5"/>
      <c r="K75" s="161"/>
      <c r="L75" s="5"/>
      <c r="M75" s="161"/>
      <c r="N75" s="5"/>
      <c r="O75" s="161"/>
      <c r="P75" s="5"/>
      <c r="Q75" s="161"/>
      <c r="R75" s="5"/>
      <c r="S75" s="161"/>
      <c r="T75" s="5"/>
      <c r="U75" s="161"/>
      <c r="V75" s="5"/>
      <c r="W75" s="161"/>
      <c r="X75" s="5"/>
      <c r="Y75" s="161"/>
      <c r="Z75" s="5"/>
      <c r="AA75" s="52"/>
      <c r="AB75" s="162">
        <f t="shared" si="1"/>
        <v>0</v>
      </c>
    </row>
    <row r="76" spans="1:28" s="162" customFormat="1" ht="14" customHeight="1">
      <c r="A76" s="72" t="s">
        <v>18</v>
      </c>
      <c r="B76" s="5"/>
      <c r="C76" s="161"/>
      <c r="D76" s="5"/>
      <c r="E76" s="161"/>
      <c r="F76" s="5"/>
      <c r="G76" s="161"/>
      <c r="H76" s="5"/>
      <c r="I76" s="161"/>
      <c r="J76" s="5"/>
      <c r="K76" s="161"/>
      <c r="L76" s="5"/>
      <c r="M76" s="161"/>
      <c r="N76" s="5"/>
      <c r="O76" s="161"/>
      <c r="P76" s="5"/>
      <c r="Q76" s="161"/>
      <c r="R76" s="5"/>
      <c r="S76" s="161"/>
      <c r="T76" s="5"/>
      <c r="U76" s="161"/>
      <c r="V76" s="5"/>
      <c r="W76" s="161"/>
      <c r="X76" s="5"/>
      <c r="Y76" s="161"/>
      <c r="Z76" s="5"/>
      <c r="AA76" s="52"/>
      <c r="AB76" s="162">
        <f t="shared" si="1"/>
        <v>0</v>
      </c>
    </row>
    <row r="77" spans="1:28" s="162" customFormat="1" ht="14" customHeight="1">
      <c r="A77" s="72" t="s">
        <v>19</v>
      </c>
      <c r="B77" s="5"/>
      <c r="C77" s="161"/>
      <c r="D77" s="5"/>
      <c r="E77" s="161"/>
      <c r="F77" s="5"/>
      <c r="G77" s="161"/>
      <c r="H77" s="5"/>
      <c r="I77" s="161"/>
      <c r="J77" s="5"/>
      <c r="K77" s="161"/>
      <c r="L77" s="5"/>
      <c r="M77" s="161"/>
      <c r="N77" s="5"/>
      <c r="O77" s="161"/>
      <c r="P77" s="5"/>
      <c r="Q77" s="161"/>
      <c r="R77" s="5"/>
      <c r="S77" s="161"/>
      <c r="T77" s="5"/>
      <c r="U77" s="161"/>
      <c r="V77" s="5"/>
      <c r="W77" s="161"/>
      <c r="X77" s="5"/>
      <c r="Y77" s="161"/>
      <c r="Z77" s="5"/>
      <c r="AA77" s="52"/>
      <c r="AB77" s="162">
        <f t="shared" si="1"/>
        <v>0</v>
      </c>
    </row>
    <row r="78" spans="1:28" s="162" customFormat="1" ht="14" customHeight="1">
      <c r="A78" s="72" t="s">
        <v>20</v>
      </c>
      <c r="B78" s="5"/>
      <c r="C78" s="161"/>
      <c r="D78" s="5"/>
      <c r="E78" s="161"/>
      <c r="F78" s="5"/>
      <c r="G78" s="161"/>
      <c r="H78" s="5"/>
      <c r="I78" s="161"/>
      <c r="J78" s="5"/>
      <c r="K78" s="161"/>
      <c r="L78" s="5"/>
      <c r="M78" s="161"/>
      <c r="N78" s="5"/>
      <c r="O78" s="161"/>
      <c r="P78" s="5"/>
      <c r="Q78" s="161"/>
      <c r="R78" s="5"/>
      <c r="S78" s="161"/>
      <c r="T78" s="5"/>
      <c r="U78" s="161"/>
      <c r="V78" s="5"/>
      <c r="W78" s="161"/>
      <c r="X78" s="5"/>
      <c r="Y78" s="161"/>
      <c r="Z78" s="5"/>
      <c r="AA78" s="52"/>
      <c r="AB78" s="162">
        <f t="shared" si="1"/>
        <v>0</v>
      </c>
    </row>
    <row r="79" spans="1:28" s="162" customFormat="1" ht="14" customHeight="1">
      <c r="A79" s="72" t="s">
        <v>21</v>
      </c>
      <c r="B79" s="5"/>
      <c r="C79" s="161"/>
      <c r="D79" s="5"/>
      <c r="E79" s="161"/>
      <c r="F79" s="5"/>
      <c r="G79" s="161"/>
      <c r="H79" s="5"/>
      <c r="I79" s="161"/>
      <c r="J79" s="5"/>
      <c r="K79" s="161"/>
      <c r="L79" s="5"/>
      <c r="M79" s="161"/>
      <c r="N79" s="5"/>
      <c r="O79" s="161"/>
      <c r="P79" s="5"/>
      <c r="Q79" s="161"/>
      <c r="R79" s="5"/>
      <c r="S79" s="161"/>
      <c r="T79" s="5"/>
      <c r="U79" s="161"/>
      <c r="V79" s="5"/>
      <c r="W79" s="161"/>
      <c r="X79" s="5"/>
      <c r="Y79" s="161"/>
      <c r="Z79" s="5"/>
      <c r="AA79" s="52"/>
      <c r="AB79" s="162">
        <f t="shared" si="1"/>
        <v>0</v>
      </c>
    </row>
    <row r="80" spans="1:28" ht="14" customHeight="1">
      <c r="A80" s="71" t="s">
        <v>91</v>
      </c>
      <c r="B80" s="10"/>
      <c r="C80" s="11"/>
      <c r="D80" s="10"/>
      <c r="E80" s="11"/>
      <c r="F80" s="10"/>
      <c r="G80" s="11"/>
      <c r="H80" s="10"/>
      <c r="I80" s="11"/>
      <c r="J80" s="10"/>
      <c r="K80" s="11"/>
      <c r="L80" s="10"/>
      <c r="M80" s="11"/>
      <c r="N80" s="10"/>
      <c r="O80" s="11"/>
      <c r="P80" s="10"/>
      <c r="Q80" s="11"/>
      <c r="R80" s="10"/>
      <c r="S80" s="11"/>
      <c r="T80" s="10"/>
      <c r="U80" s="11"/>
      <c r="V80" s="10"/>
      <c r="W80" s="11"/>
      <c r="X80" s="10"/>
      <c r="Y80" s="11"/>
      <c r="Z80" s="10"/>
      <c r="AA80" s="6"/>
      <c r="AB80" s="155">
        <f t="shared" si="1"/>
        <v>0</v>
      </c>
    </row>
    <row r="81" spans="1:28" s="162" customFormat="1" ht="14" customHeight="1">
      <c r="A81" s="72" t="s">
        <v>92</v>
      </c>
      <c r="B81" s="5"/>
      <c r="C81" s="161"/>
      <c r="D81" s="5"/>
      <c r="E81" s="161"/>
      <c r="F81" s="5"/>
      <c r="G81" s="161"/>
      <c r="H81" s="5"/>
      <c r="I81" s="161"/>
      <c r="J81" s="5"/>
      <c r="K81" s="161"/>
      <c r="L81" s="5"/>
      <c r="M81" s="161"/>
      <c r="N81" s="5"/>
      <c r="O81" s="161"/>
      <c r="P81" s="5"/>
      <c r="Q81" s="161"/>
      <c r="R81" s="5"/>
      <c r="S81" s="161"/>
      <c r="T81" s="5"/>
      <c r="U81" s="161"/>
      <c r="V81" s="5"/>
      <c r="W81" s="161"/>
      <c r="X81" s="5"/>
      <c r="Y81" s="161"/>
      <c r="Z81" s="5"/>
      <c r="AA81" s="52"/>
      <c r="AB81" s="162">
        <f t="shared" si="1"/>
        <v>0</v>
      </c>
    </row>
    <row r="82" spans="1:28" ht="14" customHeight="1">
      <c r="A82" s="71" t="s">
        <v>87</v>
      </c>
      <c r="B82" s="10"/>
      <c r="C82" s="11"/>
      <c r="D82" s="10"/>
      <c r="E82" s="11"/>
      <c r="F82" s="10"/>
      <c r="G82" s="11"/>
      <c r="H82" s="10"/>
      <c r="I82" s="11"/>
      <c r="J82" s="10"/>
      <c r="K82" s="11"/>
      <c r="L82" s="10"/>
      <c r="M82" s="11">
        <v>2</v>
      </c>
      <c r="N82" s="10"/>
      <c r="O82" s="11"/>
      <c r="P82" s="10"/>
      <c r="Q82" s="11"/>
      <c r="R82" s="10"/>
      <c r="S82" s="11"/>
      <c r="T82" s="10"/>
      <c r="U82" s="11"/>
      <c r="V82" s="10"/>
      <c r="W82" s="11"/>
      <c r="X82" s="10"/>
      <c r="Y82" s="11"/>
      <c r="Z82" s="10"/>
      <c r="AA82" s="6"/>
      <c r="AB82" s="155">
        <f t="shared" si="1"/>
        <v>0.08</v>
      </c>
    </row>
    <row r="83" spans="1:28" s="162" customFormat="1" ht="14" customHeight="1">
      <c r="A83" s="72" t="s">
        <v>65</v>
      </c>
      <c r="B83" s="5"/>
      <c r="C83" s="161"/>
      <c r="D83" s="5"/>
      <c r="E83" s="161"/>
      <c r="F83" s="5"/>
      <c r="G83" s="161"/>
      <c r="H83" s="5"/>
      <c r="I83" s="161"/>
      <c r="J83" s="5"/>
      <c r="K83" s="161"/>
      <c r="L83" s="5">
        <v>1</v>
      </c>
      <c r="M83" s="161"/>
      <c r="N83" s="5">
        <v>1</v>
      </c>
      <c r="O83" s="161"/>
      <c r="P83" s="5"/>
      <c r="Q83" s="161"/>
      <c r="R83" s="5">
        <v>2</v>
      </c>
      <c r="S83" s="161">
        <v>1</v>
      </c>
      <c r="T83" s="5"/>
      <c r="U83" s="161">
        <v>1</v>
      </c>
      <c r="V83" s="5">
        <v>1</v>
      </c>
      <c r="W83" s="161"/>
      <c r="X83" s="5">
        <v>1</v>
      </c>
      <c r="Y83" s="161"/>
      <c r="Z83" s="5"/>
      <c r="AA83" s="52"/>
      <c r="AB83" s="162">
        <f t="shared" si="1"/>
        <v>0.32</v>
      </c>
    </row>
    <row r="84" spans="1:28" ht="14" customHeight="1">
      <c r="A84" s="71" t="s">
        <v>46</v>
      </c>
      <c r="B84" s="10"/>
      <c r="C84" s="11"/>
      <c r="D84" s="10"/>
      <c r="E84" s="11"/>
      <c r="F84" s="10"/>
      <c r="G84" s="11"/>
      <c r="H84" s="10"/>
      <c r="I84" s="11"/>
      <c r="J84" s="10"/>
      <c r="K84" s="11"/>
      <c r="L84" s="10"/>
      <c r="M84" s="11"/>
      <c r="N84" s="10"/>
      <c r="O84" s="11"/>
      <c r="P84" s="10"/>
      <c r="Q84" s="11"/>
      <c r="R84" s="10"/>
      <c r="S84" s="11"/>
      <c r="T84" s="10"/>
      <c r="U84" s="11"/>
      <c r="V84" s="10"/>
      <c r="W84" s="11">
        <v>1</v>
      </c>
      <c r="X84" s="10">
        <v>1</v>
      </c>
      <c r="Y84" s="11"/>
      <c r="Z84" s="10">
        <v>1</v>
      </c>
      <c r="AA84" s="6"/>
      <c r="AB84" s="155">
        <f t="shared" si="1"/>
        <v>0.12</v>
      </c>
    </row>
    <row r="85" spans="1:28" s="162" customFormat="1" ht="14" customHeight="1">
      <c r="A85" s="72" t="s">
        <v>47</v>
      </c>
      <c r="B85" s="5"/>
      <c r="C85" s="161"/>
      <c r="D85" s="5"/>
      <c r="E85" s="161"/>
      <c r="F85" s="5"/>
      <c r="G85" s="161"/>
      <c r="H85" s="5"/>
      <c r="I85" s="161"/>
      <c r="J85" s="5"/>
      <c r="K85" s="161"/>
      <c r="L85" s="5"/>
      <c r="M85" s="161"/>
      <c r="N85" s="5"/>
      <c r="O85" s="161"/>
      <c r="P85" s="5"/>
      <c r="Q85" s="161"/>
      <c r="R85" s="5"/>
      <c r="S85" s="161"/>
      <c r="T85" s="5"/>
      <c r="U85" s="161"/>
      <c r="V85" s="5"/>
      <c r="W85" s="161"/>
      <c r="X85" s="5"/>
      <c r="Y85" s="161"/>
      <c r="Z85" s="5"/>
      <c r="AA85" s="52"/>
      <c r="AB85" s="162">
        <f t="shared" si="1"/>
        <v>0</v>
      </c>
    </row>
    <row r="86" spans="1:28" s="162" customFormat="1" ht="14" customHeight="1">
      <c r="A86" s="72" t="s">
        <v>66</v>
      </c>
      <c r="B86" s="5"/>
      <c r="C86" s="161"/>
      <c r="D86" s="5"/>
      <c r="E86" s="161"/>
      <c r="F86" s="5"/>
      <c r="G86" s="161"/>
      <c r="H86" s="5"/>
      <c r="I86" s="161"/>
      <c r="J86" s="5"/>
      <c r="K86" s="161"/>
      <c r="L86" s="5"/>
      <c r="M86" s="161"/>
      <c r="N86" s="5"/>
      <c r="O86" s="161"/>
      <c r="P86" s="5"/>
      <c r="Q86" s="161"/>
      <c r="R86" s="5"/>
      <c r="S86" s="161"/>
      <c r="T86" s="5"/>
      <c r="U86" s="161"/>
      <c r="V86" s="5"/>
      <c r="W86" s="161"/>
      <c r="X86" s="5"/>
      <c r="Y86" s="161"/>
      <c r="Z86" s="5"/>
      <c r="AA86" s="52"/>
      <c r="AB86" s="162">
        <f t="shared" si="1"/>
        <v>0</v>
      </c>
    </row>
    <row r="87" spans="1:28" ht="14" customHeight="1">
      <c r="A87" s="71" t="s">
        <v>53</v>
      </c>
      <c r="B87" s="10"/>
      <c r="C87" s="11"/>
      <c r="D87" s="10"/>
      <c r="E87" s="11"/>
      <c r="F87" s="10"/>
      <c r="G87" s="11"/>
      <c r="H87" s="10"/>
      <c r="I87" s="11"/>
      <c r="J87" s="10"/>
      <c r="K87" s="11"/>
      <c r="L87" s="10"/>
      <c r="M87" s="11"/>
      <c r="N87" s="10"/>
      <c r="O87" s="11"/>
      <c r="P87" s="10"/>
      <c r="Q87" s="11"/>
      <c r="R87" s="10"/>
      <c r="S87" s="11"/>
      <c r="T87" s="10"/>
      <c r="U87" s="11"/>
      <c r="V87" s="10"/>
      <c r="W87" s="11"/>
      <c r="X87" s="10"/>
      <c r="Y87" s="11"/>
      <c r="Z87" s="10"/>
      <c r="AA87" s="6"/>
      <c r="AB87" s="155">
        <f t="shared" si="1"/>
        <v>0</v>
      </c>
    </row>
    <row r="88" spans="1:28" ht="14" customHeight="1">
      <c r="A88" s="71" t="s">
        <v>54</v>
      </c>
      <c r="B88" s="10"/>
      <c r="C88" s="11"/>
      <c r="D88" s="10"/>
      <c r="E88" s="11"/>
      <c r="F88" s="10"/>
      <c r="G88" s="11"/>
      <c r="H88" s="10"/>
      <c r="I88" s="11"/>
      <c r="J88" s="10"/>
      <c r="K88" s="11"/>
      <c r="L88" s="10"/>
      <c r="M88" s="11"/>
      <c r="N88" s="10"/>
      <c r="O88" s="11"/>
      <c r="P88" s="10"/>
      <c r="Q88" s="11"/>
      <c r="R88" s="10"/>
      <c r="S88" s="11"/>
      <c r="T88" s="10"/>
      <c r="U88" s="11"/>
      <c r="V88" s="10"/>
      <c r="W88" s="11"/>
      <c r="X88" s="10"/>
      <c r="Y88" s="11"/>
      <c r="Z88" s="10"/>
      <c r="AA88" s="6"/>
      <c r="AB88" s="155">
        <f t="shared" si="1"/>
        <v>0</v>
      </c>
    </row>
    <row r="89" spans="1:28" ht="14" customHeight="1">
      <c r="A89" s="71" t="s">
        <v>248</v>
      </c>
      <c r="B89" s="10"/>
      <c r="C89" s="11"/>
      <c r="D89" s="10"/>
      <c r="E89" s="11"/>
      <c r="F89" s="10"/>
      <c r="G89" s="11"/>
      <c r="H89" s="10"/>
      <c r="I89" s="11"/>
      <c r="J89" s="10"/>
      <c r="K89" s="11"/>
      <c r="L89" s="10"/>
      <c r="M89" s="11"/>
      <c r="N89" s="10"/>
      <c r="O89" s="11"/>
      <c r="P89" s="10"/>
      <c r="Q89" s="11"/>
      <c r="R89" s="10"/>
      <c r="S89" s="11"/>
      <c r="T89" s="10"/>
      <c r="U89" s="11"/>
      <c r="V89" s="10"/>
      <c r="W89" s="11"/>
      <c r="X89" s="10">
        <v>1</v>
      </c>
      <c r="Y89" s="11"/>
      <c r="Z89" s="10"/>
      <c r="AA89" s="6"/>
      <c r="AB89" s="155">
        <f t="shared" si="1"/>
        <v>0.04</v>
      </c>
    </row>
    <row r="90" spans="1:28" s="162" customFormat="1" ht="14" customHeight="1">
      <c r="A90" s="72" t="s">
        <v>58</v>
      </c>
      <c r="B90" s="5"/>
      <c r="C90" s="161"/>
      <c r="D90" s="5"/>
      <c r="E90" s="161"/>
      <c r="F90" s="5"/>
      <c r="G90" s="161"/>
      <c r="H90" s="5"/>
      <c r="I90" s="161"/>
      <c r="J90" s="5"/>
      <c r="K90" s="161"/>
      <c r="L90" s="5"/>
      <c r="M90" s="161"/>
      <c r="N90" s="5"/>
      <c r="O90" s="161"/>
      <c r="P90" s="5"/>
      <c r="Q90" s="161"/>
      <c r="R90" s="5"/>
      <c r="S90" s="161"/>
      <c r="T90" s="5"/>
      <c r="U90" s="161"/>
      <c r="V90" s="5"/>
      <c r="W90" s="161"/>
      <c r="X90" s="5"/>
      <c r="Y90" s="161"/>
      <c r="Z90" s="5"/>
      <c r="AA90" s="52"/>
      <c r="AB90" s="162">
        <f t="shared" si="1"/>
        <v>0</v>
      </c>
    </row>
    <row r="91" spans="1:28" ht="14" customHeight="1">
      <c r="A91" s="71" t="s">
        <v>80</v>
      </c>
      <c r="B91" s="10"/>
      <c r="C91" s="11"/>
      <c r="D91" s="10"/>
      <c r="E91" s="11"/>
      <c r="F91" s="10"/>
      <c r="G91" s="11"/>
      <c r="H91" s="10"/>
      <c r="I91" s="11"/>
      <c r="J91" s="10"/>
      <c r="K91" s="11"/>
      <c r="L91" s="10"/>
      <c r="M91" s="11"/>
      <c r="N91" s="10"/>
      <c r="O91" s="11"/>
      <c r="P91" s="10"/>
      <c r="Q91" s="11"/>
      <c r="R91" s="10"/>
      <c r="S91" s="11"/>
      <c r="T91" s="10"/>
      <c r="U91" s="11"/>
      <c r="V91" s="10"/>
      <c r="W91" s="11"/>
      <c r="X91" s="10"/>
      <c r="Y91" s="11"/>
      <c r="Z91" s="10"/>
      <c r="AA91" s="6"/>
      <c r="AB91" s="155">
        <f t="shared" si="1"/>
        <v>0</v>
      </c>
    </row>
    <row r="92" spans="1:28" ht="14" customHeight="1">
      <c r="A92" s="71" t="s">
        <v>48</v>
      </c>
      <c r="B92" s="10"/>
      <c r="C92" s="11"/>
      <c r="D92" s="10"/>
      <c r="E92" s="11"/>
      <c r="F92" s="10"/>
      <c r="G92" s="11"/>
      <c r="H92" s="10"/>
      <c r="I92" s="11"/>
      <c r="J92" s="10"/>
      <c r="K92" s="11"/>
      <c r="L92" s="10"/>
      <c r="M92" s="11"/>
      <c r="N92" s="10"/>
      <c r="O92" s="11"/>
      <c r="P92" s="10"/>
      <c r="Q92" s="11"/>
      <c r="R92" s="10"/>
      <c r="S92" s="11"/>
      <c r="T92" s="10"/>
      <c r="U92" s="11"/>
      <c r="V92" s="10"/>
      <c r="W92" s="11"/>
      <c r="X92" s="10"/>
      <c r="Y92" s="11"/>
      <c r="Z92" s="10"/>
      <c r="AA92" s="6"/>
      <c r="AB92" s="155">
        <f t="shared" si="1"/>
        <v>0</v>
      </c>
    </row>
    <row r="93" spans="1:28" s="162" customFormat="1" ht="14" customHeight="1">
      <c r="A93" s="72" t="s">
        <v>22</v>
      </c>
      <c r="B93" s="5"/>
      <c r="C93" s="161"/>
      <c r="D93" s="5"/>
      <c r="E93" s="161"/>
      <c r="F93" s="5"/>
      <c r="G93" s="161"/>
      <c r="H93" s="5"/>
      <c r="I93" s="161"/>
      <c r="J93" s="5"/>
      <c r="K93" s="161"/>
      <c r="L93" s="5"/>
      <c r="M93" s="161"/>
      <c r="N93" s="5"/>
      <c r="O93" s="161"/>
      <c r="P93" s="5"/>
      <c r="Q93" s="161"/>
      <c r="R93" s="5"/>
      <c r="S93" s="161"/>
      <c r="T93" s="5"/>
      <c r="U93" s="161"/>
      <c r="V93" s="5"/>
      <c r="W93" s="161"/>
      <c r="X93" s="5"/>
      <c r="Y93" s="161"/>
      <c r="Z93" s="5"/>
      <c r="AA93" s="52"/>
      <c r="AB93" s="162">
        <f t="shared" si="1"/>
        <v>0</v>
      </c>
    </row>
    <row r="94" spans="1:28" ht="14" customHeight="1">
      <c r="A94" s="71" t="s">
        <v>75</v>
      </c>
      <c r="B94" s="10"/>
      <c r="C94" s="11"/>
      <c r="D94" s="10"/>
      <c r="E94" s="11"/>
      <c r="F94" s="10"/>
      <c r="G94" s="11"/>
      <c r="H94" s="10"/>
      <c r="I94" s="11"/>
      <c r="J94" s="10"/>
      <c r="K94" s="11"/>
      <c r="L94" s="10"/>
      <c r="M94" s="11"/>
      <c r="N94" s="10"/>
      <c r="O94" s="11"/>
      <c r="P94" s="10"/>
      <c r="Q94" s="11"/>
      <c r="R94" s="10"/>
      <c r="S94" s="11"/>
      <c r="T94" s="10"/>
      <c r="U94" s="11"/>
      <c r="V94" s="10"/>
      <c r="W94" s="11"/>
      <c r="X94" s="10"/>
      <c r="Y94" s="11"/>
      <c r="Z94" s="10"/>
      <c r="AA94" s="6"/>
      <c r="AB94" s="155">
        <f t="shared" si="1"/>
        <v>0</v>
      </c>
    </row>
    <row r="95" spans="1:28" ht="14" customHeight="1">
      <c r="A95" s="71"/>
      <c r="B95" s="10"/>
      <c r="C95" s="11"/>
      <c r="D95" s="10"/>
      <c r="E95" s="11"/>
      <c r="F95" s="10"/>
      <c r="G95" s="11"/>
      <c r="H95" s="10"/>
      <c r="I95" s="11"/>
      <c r="J95" s="10"/>
      <c r="K95" s="11"/>
      <c r="L95" s="10"/>
      <c r="M95" s="11"/>
      <c r="N95" s="10"/>
      <c r="O95" s="11"/>
      <c r="P95" s="10"/>
      <c r="Q95" s="11"/>
      <c r="R95" s="10"/>
      <c r="S95" s="11"/>
      <c r="T95" s="10"/>
      <c r="U95" s="11"/>
      <c r="V95" s="10"/>
      <c r="W95" s="11"/>
      <c r="X95" s="10"/>
      <c r="Y95" s="11"/>
      <c r="Z95" s="10"/>
      <c r="AA95" s="6"/>
      <c r="AB95" s="155">
        <f t="shared" si="1"/>
        <v>0</v>
      </c>
    </row>
    <row r="96" spans="1:28" ht="14" customHeight="1">
      <c r="A96" s="71"/>
      <c r="B96" s="10"/>
      <c r="C96" s="11"/>
      <c r="D96" s="10"/>
      <c r="E96" s="11"/>
      <c r="F96" s="10"/>
      <c r="G96" s="11"/>
      <c r="H96" s="10"/>
      <c r="I96" s="11"/>
      <c r="J96" s="10"/>
      <c r="K96" s="11"/>
      <c r="L96" s="10"/>
      <c r="M96" s="11"/>
      <c r="N96" s="10"/>
      <c r="O96" s="11"/>
      <c r="P96" s="10"/>
      <c r="Q96" s="11"/>
      <c r="R96" s="10"/>
      <c r="S96" s="11"/>
      <c r="T96" s="10"/>
      <c r="U96" s="11"/>
      <c r="V96" s="10"/>
      <c r="W96" s="11"/>
      <c r="X96" s="10"/>
      <c r="Y96" s="11"/>
      <c r="Z96" s="10"/>
      <c r="AA96" s="6"/>
      <c r="AB96" s="155">
        <f t="shared" si="1"/>
        <v>0</v>
      </c>
    </row>
    <row r="97" spans="1:29" ht="14" customHeight="1">
      <c r="A97" s="10"/>
      <c r="B97" s="10"/>
      <c r="C97" s="11"/>
      <c r="D97" s="10"/>
      <c r="E97" s="11"/>
      <c r="F97" s="10"/>
      <c r="G97" s="11"/>
      <c r="H97" s="10"/>
      <c r="I97" s="11"/>
      <c r="J97" s="10"/>
      <c r="K97" s="11"/>
      <c r="L97" s="10"/>
      <c r="M97" s="11"/>
      <c r="N97" s="10"/>
      <c r="O97" s="11"/>
      <c r="P97" s="10"/>
      <c r="Q97" s="11"/>
      <c r="R97" s="10"/>
      <c r="S97" s="11"/>
      <c r="T97" s="10"/>
      <c r="U97" s="11"/>
      <c r="V97" s="10"/>
      <c r="W97" s="11"/>
      <c r="X97" s="10"/>
      <c r="Y97" s="11"/>
      <c r="Z97" s="10"/>
      <c r="AA97" s="6"/>
      <c r="AB97" s="155">
        <f t="shared" si="1"/>
        <v>0</v>
      </c>
    </row>
    <row r="98" spans="1:29" ht="14" customHeight="1">
      <c r="A98" s="10" t="s">
        <v>90</v>
      </c>
      <c r="B98" s="10"/>
      <c r="C98" s="11"/>
      <c r="D98" s="10"/>
      <c r="E98" s="11"/>
      <c r="F98" s="10"/>
      <c r="G98" s="11"/>
      <c r="H98" s="10">
        <v>3</v>
      </c>
      <c r="I98" s="11">
        <v>3</v>
      </c>
      <c r="J98" s="10">
        <v>22</v>
      </c>
      <c r="K98" s="11">
        <v>58</v>
      </c>
      <c r="L98" s="10">
        <v>89</v>
      </c>
      <c r="M98" s="11">
        <v>95</v>
      </c>
      <c r="N98" s="10">
        <v>99</v>
      </c>
      <c r="O98" s="11">
        <v>80</v>
      </c>
      <c r="P98" s="10">
        <v>95</v>
      </c>
      <c r="Q98" s="11">
        <v>93</v>
      </c>
      <c r="R98" s="10">
        <v>75</v>
      </c>
      <c r="S98" s="11">
        <v>75</v>
      </c>
      <c r="T98" s="10">
        <v>78</v>
      </c>
      <c r="U98" s="11">
        <v>80</v>
      </c>
      <c r="V98" s="10">
        <v>90</v>
      </c>
      <c r="W98" s="11">
        <v>97</v>
      </c>
      <c r="X98" s="10">
        <v>92</v>
      </c>
      <c r="Y98" s="11">
        <v>95</v>
      </c>
      <c r="Z98" s="10">
        <v>95</v>
      </c>
      <c r="AA98" s="6"/>
      <c r="AB98" s="155">
        <f t="shared" si="1"/>
        <v>56.56</v>
      </c>
    </row>
    <row r="99" spans="1:29" ht="14" customHeight="1">
      <c r="A99" s="10" t="s">
        <v>67</v>
      </c>
      <c r="B99" s="10"/>
      <c r="C99" s="11"/>
      <c r="D99" s="10"/>
      <c r="E99" s="11"/>
      <c r="F99" s="10"/>
      <c r="G99" s="11"/>
      <c r="H99" s="10"/>
      <c r="I99" s="11"/>
      <c r="J99" s="10"/>
      <c r="K99" s="11"/>
      <c r="L99" s="10"/>
      <c r="M99" s="11"/>
      <c r="N99" s="10"/>
      <c r="O99" s="11"/>
      <c r="P99" s="10"/>
      <c r="Q99" s="11"/>
      <c r="R99" s="10"/>
      <c r="S99" s="11"/>
      <c r="T99" s="10"/>
      <c r="U99" s="11"/>
      <c r="V99" s="10"/>
      <c r="W99" s="11"/>
      <c r="X99" s="10"/>
      <c r="Y99" s="11"/>
      <c r="Z99" s="10"/>
      <c r="AA99" s="6"/>
      <c r="AB99" s="155">
        <f t="shared" si="1"/>
        <v>0</v>
      </c>
    </row>
    <row r="100" spans="1:29" ht="14" customHeight="1">
      <c r="A100" s="10" t="s">
        <v>50</v>
      </c>
      <c r="B100" s="10"/>
      <c r="C100" s="11"/>
      <c r="D100" s="10"/>
      <c r="E100" s="11"/>
      <c r="F100" s="10"/>
      <c r="G100" s="11"/>
      <c r="H100" s="10"/>
      <c r="I100" s="11"/>
      <c r="J100" s="10"/>
      <c r="K100" s="11"/>
      <c r="L100" s="10"/>
      <c r="M100" s="11"/>
      <c r="N100" s="10"/>
      <c r="O100" s="11"/>
      <c r="P100" s="10"/>
      <c r="Q100" s="11"/>
      <c r="R100" s="10"/>
      <c r="S100" s="11"/>
      <c r="T100" s="10"/>
      <c r="U100" s="11"/>
      <c r="V100" s="10"/>
      <c r="W100" s="11"/>
      <c r="X100" s="10"/>
      <c r="Y100" s="11"/>
      <c r="Z100" s="10"/>
      <c r="AA100" s="6"/>
      <c r="AB100" s="155">
        <f t="shared" si="1"/>
        <v>0</v>
      </c>
    </row>
    <row r="101" spans="1:29" ht="14" customHeight="1">
      <c r="A101" s="10" t="s">
        <v>70</v>
      </c>
      <c r="B101" s="10"/>
      <c r="C101" s="11"/>
      <c r="D101" s="10"/>
      <c r="E101" s="11">
        <v>7</v>
      </c>
      <c r="F101" s="10">
        <v>7</v>
      </c>
      <c r="G101" s="11">
        <v>10</v>
      </c>
      <c r="H101" s="10">
        <v>4</v>
      </c>
      <c r="I101" s="11">
        <v>5</v>
      </c>
      <c r="J101" s="10">
        <v>3</v>
      </c>
      <c r="K101" s="11">
        <v>10</v>
      </c>
      <c r="L101" s="10">
        <v>20</v>
      </c>
      <c r="M101" s="11">
        <v>3</v>
      </c>
      <c r="N101" s="10">
        <v>1</v>
      </c>
      <c r="O101" s="11"/>
      <c r="P101" s="10">
        <v>1</v>
      </c>
      <c r="Q101" s="11"/>
      <c r="R101" s="10"/>
      <c r="S101" s="11"/>
      <c r="T101" s="10"/>
      <c r="U101" s="11">
        <v>1</v>
      </c>
      <c r="V101" s="10">
        <v>1</v>
      </c>
      <c r="W101" s="11">
        <v>1</v>
      </c>
      <c r="X101" s="10"/>
      <c r="Y101" s="11">
        <v>3</v>
      </c>
      <c r="Z101" s="10">
        <v>1</v>
      </c>
      <c r="AA101" s="6"/>
      <c r="AB101" s="155">
        <f t="shared" si="1"/>
        <v>3.12</v>
      </c>
    </row>
    <row r="102" spans="1:29" ht="14" customHeight="1">
      <c r="A102" s="10" t="s">
        <v>49</v>
      </c>
      <c r="B102" s="10"/>
      <c r="C102" s="11"/>
      <c r="D102" s="10"/>
      <c r="E102" s="11"/>
      <c r="F102" s="10"/>
      <c r="G102" s="11"/>
      <c r="H102" s="10"/>
      <c r="I102" s="11"/>
      <c r="J102" s="10"/>
      <c r="K102" s="11">
        <v>5</v>
      </c>
      <c r="L102" s="10"/>
      <c r="M102" s="11"/>
      <c r="N102" s="10"/>
      <c r="O102" s="11"/>
      <c r="P102" s="10"/>
      <c r="Q102" s="11"/>
      <c r="R102" s="10"/>
      <c r="S102" s="11"/>
      <c r="T102" s="10"/>
      <c r="U102" s="11"/>
      <c r="V102" s="10"/>
      <c r="W102" s="11"/>
      <c r="X102" s="10"/>
      <c r="Y102" s="11"/>
      <c r="Z102" s="10"/>
      <c r="AA102" s="6"/>
      <c r="AB102" s="155">
        <f t="shared" si="1"/>
        <v>0.2</v>
      </c>
    </row>
    <row r="103" spans="1:29" ht="14" customHeight="1">
      <c r="B103" s="10"/>
      <c r="C103" s="11"/>
      <c r="D103" s="10"/>
      <c r="E103" s="11"/>
      <c r="F103" s="10"/>
      <c r="G103" s="11"/>
      <c r="H103" s="10"/>
      <c r="I103" s="11"/>
      <c r="J103" s="10"/>
      <c r="K103" s="11"/>
      <c r="L103" s="10"/>
      <c r="M103" s="11"/>
      <c r="N103" s="10"/>
      <c r="O103" s="11"/>
      <c r="P103" s="10"/>
      <c r="Q103" s="11"/>
      <c r="R103" s="10"/>
      <c r="S103" s="11"/>
      <c r="T103" s="10"/>
      <c r="U103" s="11"/>
      <c r="V103" s="10"/>
      <c r="W103" s="11"/>
      <c r="X103" s="10"/>
      <c r="Y103" s="11"/>
      <c r="Z103" s="10"/>
      <c r="AA103" s="6"/>
      <c r="AB103" s="155">
        <f t="shared" si="1"/>
        <v>0</v>
      </c>
    </row>
    <row r="104" spans="1:29" ht="14" customHeight="1">
      <c r="A104" s="10"/>
      <c r="B104" s="10"/>
      <c r="C104" s="11"/>
      <c r="D104" s="10"/>
      <c r="E104" s="11"/>
      <c r="F104" s="10"/>
      <c r="G104" s="11"/>
      <c r="H104" s="10"/>
      <c r="I104" s="11"/>
      <c r="J104" s="10"/>
      <c r="K104" s="11"/>
      <c r="L104" s="10"/>
      <c r="M104" s="11"/>
      <c r="N104" s="10"/>
      <c r="O104" s="11"/>
      <c r="P104" s="10"/>
      <c r="Q104" s="11"/>
      <c r="R104" s="10"/>
      <c r="S104" s="11"/>
      <c r="T104" s="10"/>
      <c r="U104" s="11"/>
      <c r="V104" s="10"/>
      <c r="W104" s="11"/>
      <c r="X104" s="10"/>
      <c r="Y104" s="11"/>
      <c r="Z104" s="10"/>
      <c r="AA104" s="6"/>
      <c r="AB104" s="155">
        <f t="shared" si="1"/>
        <v>0</v>
      </c>
    </row>
    <row r="105" spans="1:29" ht="14" customHeight="1">
      <c r="A105" s="10"/>
      <c r="B105" s="10"/>
      <c r="C105" s="11"/>
      <c r="D105" s="10"/>
      <c r="E105" s="11"/>
      <c r="F105" s="10"/>
      <c r="G105" s="11"/>
      <c r="H105" s="10"/>
      <c r="I105" s="11"/>
      <c r="J105" s="10"/>
      <c r="K105" s="11"/>
      <c r="L105" s="10"/>
      <c r="M105" s="11"/>
      <c r="N105" s="10"/>
      <c r="O105" s="11"/>
      <c r="P105" s="10"/>
      <c r="Q105" s="11"/>
      <c r="R105" s="10"/>
      <c r="S105" s="11"/>
      <c r="T105" s="10"/>
      <c r="U105" s="11"/>
      <c r="V105" s="10"/>
      <c r="W105" s="11"/>
      <c r="X105" s="10"/>
      <c r="Y105" s="11"/>
      <c r="Z105" s="10"/>
      <c r="AA105" s="6"/>
      <c r="AB105" s="155">
        <f t="shared" si="1"/>
        <v>0</v>
      </c>
    </row>
    <row r="106" spans="1:29" ht="14" customHeight="1">
      <c r="A106" s="10"/>
      <c r="B106" s="10"/>
      <c r="C106" s="11"/>
      <c r="D106" s="10"/>
      <c r="E106" s="11"/>
      <c r="F106" s="10"/>
      <c r="G106" s="11"/>
      <c r="H106" s="10"/>
      <c r="I106" s="11"/>
      <c r="J106" s="10"/>
      <c r="K106" s="11"/>
      <c r="L106" s="10"/>
      <c r="M106" s="11"/>
      <c r="N106" s="10"/>
      <c r="O106" s="11"/>
      <c r="P106" s="10"/>
      <c r="Q106" s="11"/>
      <c r="R106" s="10"/>
      <c r="S106" s="11"/>
      <c r="T106" s="10"/>
      <c r="U106" s="11"/>
      <c r="V106" s="10"/>
      <c r="W106" s="11"/>
      <c r="X106" s="10"/>
      <c r="Y106" s="11"/>
      <c r="Z106" s="10"/>
      <c r="AA106" s="6"/>
      <c r="AB106" s="155">
        <f t="shared" si="1"/>
        <v>0</v>
      </c>
    </row>
    <row r="107" spans="1:29" ht="14" customHeight="1">
      <c r="A107" s="10"/>
      <c r="B107" s="10"/>
      <c r="C107" s="11"/>
      <c r="D107" s="10"/>
      <c r="E107" s="11"/>
      <c r="F107" s="10"/>
      <c r="G107" s="11"/>
      <c r="H107" s="10"/>
      <c r="I107" s="11"/>
      <c r="J107" s="10"/>
      <c r="K107" s="11"/>
      <c r="L107" s="10"/>
      <c r="M107" s="11"/>
      <c r="N107" s="10"/>
      <c r="O107" s="11"/>
      <c r="P107" s="10"/>
      <c r="Q107" s="11"/>
      <c r="R107" s="10"/>
      <c r="S107" s="11"/>
      <c r="T107" s="10"/>
      <c r="U107" s="11"/>
      <c r="V107" s="10"/>
      <c r="W107" s="11"/>
      <c r="X107" s="10"/>
      <c r="Y107" s="11"/>
      <c r="Z107" s="10"/>
      <c r="AA107" s="6"/>
      <c r="AB107" s="155">
        <f t="shared" si="1"/>
        <v>0</v>
      </c>
    </row>
    <row r="108" spans="1:29" ht="14" customHeight="1">
      <c r="A108" s="10"/>
      <c r="B108" s="10"/>
      <c r="C108" s="11"/>
      <c r="D108" s="10"/>
      <c r="E108" s="11"/>
      <c r="F108" s="10"/>
      <c r="G108" s="11"/>
      <c r="H108" s="10"/>
      <c r="I108" s="11"/>
      <c r="J108" s="10"/>
      <c r="K108" s="11"/>
      <c r="L108" s="10"/>
      <c r="M108" s="11"/>
      <c r="N108" s="10"/>
      <c r="O108" s="11"/>
      <c r="P108" s="10"/>
      <c r="Q108" s="11"/>
      <c r="R108" s="10"/>
      <c r="S108" s="11"/>
      <c r="T108" s="10"/>
      <c r="U108" s="11"/>
      <c r="V108" s="10"/>
      <c r="W108" s="11"/>
      <c r="X108" s="10"/>
      <c r="Y108" s="11"/>
      <c r="Z108" s="10"/>
      <c r="AA108" s="6"/>
      <c r="AB108" s="155">
        <f t="shared" si="1"/>
        <v>0</v>
      </c>
    </row>
    <row r="109" spans="1:29" ht="14" customHeight="1">
      <c r="A109" s="10"/>
      <c r="B109" s="10"/>
      <c r="C109" s="11"/>
      <c r="D109" s="10"/>
      <c r="E109" s="11"/>
      <c r="F109" s="10"/>
      <c r="G109" s="11"/>
      <c r="H109" s="10"/>
      <c r="I109" s="11"/>
      <c r="J109" s="10"/>
      <c r="K109" s="11"/>
      <c r="L109" s="10"/>
      <c r="M109" s="11"/>
      <c r="N109" s="10"/>
      <c r="O109" s="11"/>
      <c r="P109" s="10"/>
      <c r="Q109" s="11"/>
      <c r="R109" s="10"/>
      <c r="S109" s="11"/>
      <c r="T109" s="10"/>
      <c r="U109" s="11"/>
      <c r="V109" s="10"/>
      <c r="W109" s="11"/>
      <c r="X109" s="10"/>
      <c r="Y109" s="11"/>
      <c r="Z109" s="10"/>
      <c r="AA109" s="6"/>
      <c r="AB109" s="155">
        <f t="shared" si="1"/>
        <v>0</v>
      </c>
    </row>
    <row r="110" spans="1:29" ht="14" customHeight="1">
      <c r="A110" s="10"/>
      <c r="B110" s="18"/>
      <c r="C110" s="19"/>
      <c r="D110" s="19"/>
      <c r="E110" s="19"/>
      <c r="F110" s="20"/>
      <c r="G110" s="20"/>
      <c r="H110" s="20"/>
      <c r="I110" s="20"/>
      <c r="J110" s="20"/>
      <c r="K110" s="20"/>
      <c r="L110" s="19"/>
      <c r="M110" s="19"/>
      <c r="N110" s="19"/>
      <c r="O110" s="19"/>
      <c r="P110" s="19"/>
      <c r="Q110" s="19"/>
      <c r="R110" s="19"/>
      <c r="S110" s="19"/>
      <c r="T110" s="21"/>
      <c r="U110" s="19"/>
      <c r="V110" s="18"/>
      <c r="W110" s="20"/>
      <c r="X110" s="18"/>
      <c r="Y110" s="20"/>
      <c r="Z110" s="22"/>
      <c r="AA110" s="23"/>
      <c r="AB110" t="s">
        <v>242</v>
      </c>
      <c r="AC110" t="s">
        <v>139</v>
      </c>
    </row>
    <row r="111" spans="1:29" ht="14" customHeight="1">
      <c r="A111" t="s">
        <v>96</v>
      </c>
      <c r="B111">
        <f>SUM(B5:B94)</f>
        <v>113</v>
      </c>
      <c r="C111">
        <f t="shared" ref="C111:Z111" si="2">SUM(C5:C94)</f>
        <v>103</v>
      </c>
      <c r="D111">
        <f t="shared" si="2"/>
        <v>57</v>
      </c>
      <c r="E111">
        <f t="shared" si="2"/>
        <v>100</v>
      </c>
      <c r="F111">
        <f t="shared" si="2"/>
        <v>63</v>
      </c>
      <c r="G111">
        <f t="shared" si="2"/>
        <v>180</v>
      </c>
      <c r="H111">
        <f t="shared" si="2"/>
        <v>95</v>
      </c>
      <c r="I111">
        <f t="shared" si="2"/>
        <v>125</v>
      </c>
      <c r="J111">
        <f t="shared" si="2"/>
        <v>136</v>
      </c>
      <c r="K111">
        <f t="shared" si="2"/>
        <v>26</v>
      </c>
      <c r="L111">
        <f t="shared" si="2"/>
        <v>51</v>
      </c>
      <c r="M111">
        <f t="shared" si="2"/>
        <v>12</v>
      </c>
      <c r="N111">
        <f t="shared" si="2"/>
        <v>4</v>
      </c>
      <c r="O111">
        <f t="shared" si="2"/>
        <v>6</v>
      </c>
      <c r="P111">
        <f t="shared" si="2"/>
        <v>4</v>
      </c>
      <c r="Q111">
        <f t="shared" si="2"/>
        <v>10</v>
      </c>
      <c r="R111">
        <f t="shared" si="2"/>
        <v>36</v>
      </c>
      <c r="S111">
        <f t="shared" si="2"/>
        <v>35</v>
      </c>
      <c r="T111">
        <f t="shared" si="2"/>
        <v>9</v>
      </c>
      <c r="U111">
        <f t="shared" si="2"/>
        <v>16</v>
      </c>
      <c r="V111">
        <f t="shared" si="2"/>
        <v>11</v>
      </c>
      <c r="W111">
        <f t="shared" si="2"/>
        <v>7</v>
      </c>
      <c r="X111">
        <f t="shared" si="2"/>
        <v>12</v>
      </c>
      <c r="Y111">
        <f t="shared" si="2"/>
        <v>2</v>
      </c>
      <c r="Z111">
        <f t="shared" si="2"/>
        <v>4</v>
      </c>
      <c r="AB111">
        <f>AVERAGE(B111:Z111)</f>
        <v>48.68</v>
      </c>
      <c r="AC111">
        <f>STDEV(B111:Z111)/(SQRT(COUNT(B111:Z111)))</f>
        <v>10.302058046817637</v>
      </c>
    </row>
    <row r="112" spans="1:29" ht="14" customHeight="1">
      <c r="A112" t="s">
        <v>97</v>
      </c>
      <c r="B112">
        <f>SUM(B5:B9,B11:B14,B16,B19,B26,B28,B29,B30,B33:B37,B39:B40,B43:B44,B46:B48,B51:B53,B55:B57,B59:B63,B66:B67,B71,B80,B82,B84,B87:B89,B91:B92,B94)</f>
        <v>18</v>
      </c>
      <c r="C112">
        <f t="shared" ref="C112:Z112" si="3">SUM(C5:C9,C11:C14,C16,C19,C26,C28,C29,C30,C33:C37,C39:C40,C43:C44,C46:C48,C51:C53,C55:C57,C59:C63,C66:C67,C71,C80,C82,C84,C87:C89,C91:C92,C94)</f>
        <v>8</v>
      </c>
      <c r="D112">
        <f t="shared" si="3"/>
        <v>7</v>
      </c>
      <c r="E112">
        <f t="shared" si="3"/>
        <v>10</v>
      </c>
      <c r="F112">
        <f t="shared" si="3"/>
        <v>3</v>
      </c>
      <c r="G112">
        <f t="shared" si="3"/>
        <v>115</v>
      </c>
      <c r="H112">
        <f t="shared" si="3"/>
        <v>5</v>
      </c>
      <c r="I112">
        <f t="shared" si="3"/>
        <v>35</v>
      </c>
      <c r="J112">
        <f t="shared" si="3"/>
        <v>51</v>
      </c>
      <c r="K112">
        <f t="shared" si="3"/>
        <v>6</v>
      </c>
      <c r="L112">
        <f t="shared" si="3"/>
        <v>49</v>
      </c>
      <c r="M112">
        <f t="shared" si="3"/>
        <v>12</v>
      </c>
      <c r="N112">
        <f t="shared" si="3"/>
        <v>1</v>
      </c>
      <c r="O112">
        <f t="shared" si="3"/>
        <v>5</v>
      </c>
      <c r="P112">
        <f t="shared" si="3"/>
        <v>4</v>
      </c>
      <c r="Q112">
        <f t="shared" si="3"/>
        <v>9</v>
      </c>
      <c r="R112">
        <f t="shared" si="3"/>
        <v>34</v>
      </c>
      <c r="S112">
        <f t="shared" si="3"/>
        <v>27</v>
      </c>
      <c r="T112">
        <f t="shared" si="3"/>
        <v>6</v>
      </c>
      <c r="U112">
        <f t="shared" si="3"/>
        <v>13</v>
      </c>
      <c r="V112">
        <f t="shared" si="3"/>
        <v>9</v>
      </c>
      <c r="W112">
        <f t="shared" si="3"/>
        <v>3</v>
      </c>
      <c r="X112">
        <f t="shared" si="3"/>
        <v>10</v>
      </c>
      <c r="Y112">
        <f t="shared" si="3"/>
        <v>2</v>
      </c>
      <c r="Z112">
        <f t="shared" si="3"/>
        <v>3</v>
      </c>
      <c r="AB112">
        <f>AVERAGE(B112:Z112)</f>
        <v>17.8</v>
      </c>
      <c r="AC112">
        <f>STDEV(B112:Z112)/(SQRT(COUNT(B112:Z112)))</f>
        <v>4.9494107393372264</v>
      </c>
    </row>
    <row r="113" spans="1:29" ht="14" customHeight="1">
      <c r="A113" t="s">
        <v>98</v>
      </c>
      <c r="B113">
        <f>SUM(B10,B15,B17,B18,B20:B25,B31,B32,B38,B41:B42,B45,B50,B49,B54,B58,B65,B64,B68:B70,B72:B78,B79,B81,B83,B85,B86,B90,B93)</f>
        <v>95</v>
      </c>
      <c r="C113">
        <f t="shared" ref="C113:Z113" si="4">SUM(C10,C15,C17,C18,C20:C25,C31,C32,C38,C41:C42,C45,C50,C49,C54,C58,C65,C64,C68:C70,C72:C78,C79,C81,C83,C85,C86,C90,C93)</f>
        <v>95</v>
      </c>
      <c r="D113">
        <f t="shared" si="4"/>
        <v>50</v>
      </c>
      <c r="E113">
        <f t="shared" si="4"/>
        <v>90</v>
      </c>
      <c r="F113">
        <f t="shared" si="4"/>
        <v>60</v>
      </c>
      <c r="G113">
        <f t="shared" si="4"/>
        <v>65</v>
      </c>
      <c r="H113">
        <f t="shared" si="4"/>
        <v>90</v>
      </c>
      <c r="I113">
        <f t="shared" si="4"/>
        <v>90</v>
      </c>
      <c r="J113">
        <f t="shared" si="4"/>
        <v>85</v>
      </c>
      <c r="K113">
        <f t="shared" si="4"/>
        <v>20</v>
      </c>
      <c r="L113">
        <f t="shared" si="4"/>
        <v>2</v>
      </c>
      <c r="M113">
        <f t="shared" si="4"/>
        <v>0</v>
      </c>
      <c r="N113">
        <f t="shared" si="4"/>
        <v>3</v>
      </c>
      <c r="O113">
        <f t="shared" si="4"/>
        <v>1</v>
      </c>
      <c r="P113">
        <f t="shared" si="4"/>
        <v>0</v>
      </c>
      <c r="Q113">
        <f t="shared" si="4"/>
        <v>1</v>
      </c>
      <c r="R113">
        <f t="shared" si="4"/>
        <v>2</v>
      </c>
      <c r="S113">
        <f t="shared" si="4"/>
        <v>8</v>
      </c>
      <c r="T113">
        <f t="shared" si="4"/>
        <v>3</v>
      </c>
      <c r="U113">
        <f t="shared" si="4"/>
        <v>3</v>
      </c>
      <c r="V113">
        <f t="shared" si="4"/>
        <v>2</v>
      </c>
      <c r="W113">
        <f t="shared" si="4"/>
        <v>4</v>
      </c>
      <c r="X113">
        <f t="shared" si="4"/>
        <v>2</v>
      </c>
      <c r="Y113">
        <f t="shared" si="4"/>
        <v>0</v>
      </c>
      <c r="Z113">
        <f t="shared" si="4"/>
        <v>1</v>
      </c>
      <c r="AB113">
        <f>AVERAGE(B113:Z113)</f>
        <v>30.88</v>
      </c>
      <c r="AC113">
        <f>STDEV(B113:Z113)/(SQRT(COUNT(B113:Z113)))</f>
        <v>7.8088240685351167</v>
      </c>
    </row>
    <row r="114" spans="1:29">
      <c r="A114" t="s">
        <v>99</v>
      </c>
      <c r="B114">
        <f>SUM(B98:B102)</f>
        <v>0</v>
      </c>
      <c r="C114">
        <f t="shared" ref="C114:Z114" si="5">SUM(C98:C102)</f>
        <v>0</v>
      </c>
      <c r="D114">
        <f t="shared" si="5"/>
        <v>0</v>
      </c>
      <c r="E114">
        <f t="shared" si="5"/>
        <v>7</v>
      </c>
      <c r="F114">
        <f t="shared" si="5"/>
        <v>7</v>
      </c>
      <c r="G114">
        <f t="shared" si="5"/>
        <v>10</v>
      </c>
      <c r="H114">
        <f t="shared" si="5"/>
        <v>7</v>
      </c>
      <c r="I114">
        <f t="shared" si="5"/>
        <v>8</v>
      </c>
      <c r="J114">
        <f t="shared" si="5"/>
        <v>25</v>
      </c>
      <c r="K114">
        <f t="shared" si="5"/>
        <v>73</v>
      </c>
      <c r="L114">
        <f t="shared" si="5"/>
        <v>109</v>
      </c>
      <c r="M114">
        <f t="shared" si="5"/>
        <v>98</v>
      </c>
      <c r="N114">
        <f t="shared" si="5"/>
        <v>100</v>
      </c>
      <c r="O114">
        <f t="shared" si="5"/>
        <v>80</v>
      </c>
      <c r="P114">
        <f t="shared" si="5"/>
        <v>96</v>
      </c>
      <c r="Q114">
        <f t="shared" si="5"/>
        <v>93</v>
      </c>
      <c r="R114">
        <f t="shared" si="5"/>
        <v>75</v>
      </c>
      <c r="S114">
        <f t="shared" si="5"/>
        <v>75</v>
      </c>
      <c r="T114">
        <f t="shared" si="5"/>
        <v>78</v>
      </c>
      <c r="U114">
        <f t="shared" si="5"/>
        <v>81</v>
      </c>
      <c r="V114">
        <f t="shared" si="5"/>
        <v>91</v>
      </c>
      <c r="W114">
        <f t="shared" si="5"/>
        <v>98</v>
      </c>
      <c r="X114">
        <f t="shared" si="5"/>
        <v>92</v>
      </c>
      <c r="Y114">
        <f t="shared" si="5"/>
        <v>98</v>
      </c>
      <c r="Z114">
        <f t="shared" si="5"/>
        <v>96</v>
      </c>
      <c r="AB114">
        <f>AVERAGE(B114:Z114)</f>
        <v>59.88</v>
      </c>
      <c r="AC114">
        <f>STDEV(B114:Z114)/(SQRT(COUNT(B114:Z114)))</f>
        <v>8.3104993833102476</v>
      </c>
    </row>
  </sheetData>
  <mergeCells count="2">
    <mergeCell ref="A1:AA1"/>
    <mergeCell ref="A2:AA2"/>
  </mergeCells>
  <pageMargins left="0.7" right="0.7" top="0.75" bottom="0.75" header="0.3" footer="0.3"/>
</worksheet>
</file>

<file path=xl/worksheets/sheet3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C295"/>
  <sheetViews>
    <sheetView topLeftCell="A269" zoomScale="85" zoomScaleNormal="85" workbookViewId="0">
      <selection activeCell="L295" sqref="A231:L295"/>
    </sheetView>
  </sheetViews>
  <sheetFormatPr baseColWidth="10" defaultRowHeight="13"/>
  <cols>
    <col min="1" max="256" width="8.83203125" customWidth="1"/>
  </cols>
  <sheetData>
    <row r="1" spans="1:29">
      <c r="B1" s="52">
        <v>0</v>
      </c>
      <c r="C1" s="53">
        <v>3</v>
      </c>
      <c r="D1" s="52">
        <v>6</v>
      </c>
      <c r="E1" s="53">
        <v>9</v>
      </c>
      <c r="F1" s="52">
        <v>12</v>
      </c>
      <c r="G1" s="53">
        <v>15</v>
      </c>
      <c r="H1" s="52">
        <v>18</v>
      </c>
      <c r="I1" s="53">
        <v>21</v>
      </c>
      <c r="J1" s="52">
        <v>24</v>
      </c>
      <c r="K1" s="53">
        <v>27</v>
      </c>
      <c r="L1" s="52">
        <v>30</v>
      </c>
      <c r="M1" s="53">
        <v>33</v>
      </c>
      <c r="N1" s="52">
        <v>36</v>
      </c>
      <c r="O1" s="53">
        <v>39</v>
      </c>
      <c r="P1" s="52">
        <v>42</v>
      </c>
      <c r="Q1" s="53">
        <v>45</v>
      </c>
      <c r="R1" s="52">
        <v>48</v>
      </c>
      <c r="S1" s="53">
        <v>51</v>
      </c>
      <c r="T1" s="54">
        <v>54</v>
      </c>
      <c r="U1" s="53">
        <v>57</v>
      </c>
      <c r="V1" s="54">
        <v>60</v>
      </c>
      <c r="W1" s="53">
        <v>63</v>
      </c>
      <c r="X1" s="54">
        <v>66</v>
      </c>
      <c r="Y1" s="53">
        <v>69</v>
      </c>
      <c r="Z1" s="54">
        <v>72</v>
      </c>
      <c r="AB1" t="s">
        <v>242</v>
      </c>
      <c r="AC1" t="s">
        <v>139</v>
      </c>
    </row>
    <row r="2" spans="1:29">
      <c r="A2" t="s">
        <v>237</v>
      </c>
      <c r="B2">
        <v>17</v>
      </c>
      <c r="C2">
        <v>110</v>
      </c>
      <c r="D2">
        <v>123</v>
      </c>
      <c r="E2">
        <v>125</v>
      </c>
      <c r="F2">
        <v>116</v>
      </c>
      <c r="G2">
        <v>160</v>
      </c>
      <c r="H2">
        <v>115</v>
      </c>
      <c r="I2">
        <v>94</v>
      </c>
      <c r="J2">
        <v>95</v>
      </c>
      <c r="K2">
        <v>101</v>
      </c>
      <c r="L2">
        <v>95</v>
      </c>
      <c r="M2">
        <v>125</v>
      </c>
      <c r="N2">
        <v>115</v>
      </c>
      <c r="O2">
        <v>113</v>
      </c>
      <c r="P2">
        <v>122</v>
      </c>
      <c r="Q2">
        <v>98</v>
      </c>
      <c r="R2">
        <v>105</v>
      </c>
      <c r="S2">
        <v>132</v>
      </c>
      <c r="T2">
        <v>95</v>
      </c>
      <c r="U2">
        <v>105</v>
      </c>
      <c r="V2">
        <v>120</v>
      </c>
      <c r="W2">
        <v>140</v>
      </c>
      <c r="X2">
        <v>91</v>
      </c>
      <c r="Y2">
        <v>113</v>
      </c>
      <c r="Z2">
        <v>50</v>
      </c>
    </row>
    <row r="3" spans="1:29">
      <c r="A3" t="s">
        <v>97</v>
      </c>
      <c r="B3">
        <v>1</v>
      </c>
      <c r="C3">
        <v>10</v>
      </c>
      <c r="D3">
        <v>3</v>
      </c>
      <c r="E3">
        <v>0</v>
      </c>
      <c r="F3">
        <v>0</v>
      </c>
      <c r="G3">
        <v>0</v>
      </c>
      <c r="H3">
        <v>12</v>
      </c>
      <c r="I3">
        <v>4</v>
      </c>
      <c r="J3">
        <v>0</v>
      </c>
      <c r="K3">
        <v>0</v>
      </c>
      <c r="L3">
        <v>0</v>
      </c>
      <c r="M3">
        <v>75</v>
      </c>
      <c r="N3">
        <v>65</v>
      </c>
      <c r="O3">
        <v>40</v>
      </c>
      <c r="P3">
        <v>7</v>
      </c>
      <c r="Q3">
        <v>0</v>
      </c>
      <c r="R3">
        <v>5</v>
      </c>
      <c r="S3">
        <v>11</v>
      </c>
      <c r="T3">
        <v>20</v>
      </c>
      <c r="U3">
        <v>15</v>
      </c>
      <c r="V3">
        <v>0</v>
      </c>
      <c r="W3">
        <v>10</v>
      </c>
      <c r="X3">
        <v>30</v>
      </c>
      <c r="Y3">
        <v>0</v>
      </c>
      <c r="Z3">
        <v>0</v>
      </c>
      <c r="AB3">
        <f>AVERAGE(B3:Z3)</f>
        <v>12.32</v>
      </c>
      <c r="AC3">
        <f>STDEV(B3:Z3)/SQRT(COUNT(B3:Z3))</f>
        <v>4.0301860999214423</v>
      </c>
    </row>
    <row r="4" spans="1:29">
      <c r="A4" t="s">
        <v>238</v>
      </c>
      <c r="B4">
        <v>16</v>
      </c>
      <c r="C4">
        <v>100</v>
      </c>
      <c r="D4">
        <v>120</v>
      </c>
      <c r="E4">
        <v>125</v>
      </c>
      <c r="F4">
        <v>116</v>
      </c>
      <c r="G4">
        <v>160</v>
      </c>
      <c r="H4">
        <v>103</v>
      </c>
      <c r="I4">
        <v>90</v>
      </c>
      <c r="J4">
        <v>95</v>
      </c>
      <c r="K4">
        <v>101</v>
      </c>
      <c r="L4">
        <v>95</v>
      </c>
      <c r="M4">
        <v>50</v>
      </c>
      <c r="N4">
        <v>50</v>
      </c>
      <c r="O4">
        <v>73</v>
      </c>
      <c r="P4">
        <v>115</v>
      </c>
      <c r="Q4">
        <v>98</v>
      </c>
      <c r="R4">
        <v>100</v>
      </c>
      <c r="S4">
        <v>121</v>
      </c>
      <c r="T4">
        <v>75</v>
      </c>
      <c r="U4">
        <v>90</v>
      </c>
      <c r="V4">
        <v>120</v>
      </c>
      <c r="W4">
        <v>130</v>
      </c>
      <c r="X4">
        <v>61</v>
      </c>
      <c r="Y4">
        <v>113</v>
      </c>
      <c r="Z4">
        <v>50</v>
      </c>
      <c r="AB4">
        <f>AVERAGE(B4:Z4)</f>
        <v>94.68</v>
      </c>
      <c r="AC4">
        <f>STDEV(B4:Z4)/SQRT(COUNT(B4:Z4))</f>
        <v>6.3250085638940714</v>
      </c>
    </row>
    <row r="5" spans="1:29">
      <c r="A5" t="s">
        <v>239</v>
      </c>
      <c r="B5">
        <v>90</v>
      </c>
      <c r="C5">
        <v>40</v>
      </c>
      <c r="D5">
        <v>60</v>
      </c>
      <c r="E5">
        <v>40</v>
      </c>
      <c r="F5">
        <v>30</v>
      </c>
      <c r="G5">
        <v>30</v>
      </c>
      <c r="H5">
        <v>20</v>
      </c>
      <c r="I5">
        <v>35</v>
      </c>
      <c r="J5">
        <v>15</v>
      </c>
      <c r="K5">
        <v>8</v>
      </c>
      <c r="L5">
        <v>8</v>
      </c>
      <c r="M5">
        <v>2</v>
      </c>
      <c r="N5">
        <v>15</v>
      </c>
      <c r="O5">
        <v>10</v>
      </c>
      <c r="P5">
        <v>0</v>
      </c>
      <c r="Q5">
        <v>5</v>
      </c>
      <c r="R5">
        <v>6</v>
      </c>
      <c r="S5">
        <v>13</v>
      </c>
      <c r="T5">
        <v>10</v>
      </c>
      <c r="U5">
        <v>5</v>
      </c>
      <c r="V5">
        <v>3</v>
      </c>
      <c r="W5">
        <v>0</v>
      </c>
      <c r="X5">
        <v>15</v>
      </c>
      <c r="Y5">
        <v>0</v>
      </c>
      <c r="Z5">
        <v>60</v>
      </c>
      <c r="AB5">
        <f>AVERAGE(B5:Z5)</f>
        <v>20.8</v>
      </c>
      <c r="AC5">
        <f>STDEV(B5:Z5)/SQRT(COUNT(B5:Z5))</f>
        <v>4.5423929082955095</v>
      </c>
    </row>
    <row r="26" spans="1:29">
      <c r="B26" s="52">
        <v>0</v>
      </c>
      <c r="C26" s="53">
        <v>3</v>
      </c>
      <c r="D26" s="52">
        <v>6</v>
      </c>
      <c r="E26" s="53">
        <v>9</v>
      </c>
      <c r="F26" s="52">
        <v>12</v>
      </c>
      <c r="G26" s="53">
        <v>15</v>
      </c>
      <c r="H26" s="52">
        <v>18</v>
      </c>
      <c r="I26" s="53">
        <v>21</v>
      </c>
      <c r="J26" s="52">
        <v>24</v>
      </c>
      <c r="K26" s="53">
        <v>27</v>
      </c>
      <c r="L26" s="52">
        <v>30</v>
      </c>
      <c r="M26" s="53">
        <v>33</v>
      </c>
      <c r="N26" s="52">
        <v>36</v>
      </c>
      <c r="O26" s="53">
        <v>39</v>
      </c>
      <c r="P26" s="52">
        <v>42</v>
      </c>
      <c r="Q26" s="53">
        <v>45</v>
      </c>
      <c r="R26" s="52">
        <v>48</v>
      </c>
      <c r="S26" s="53">
        <v>51</v>
      </c>
      <c r="T26" s="54">
        <v>54</v>
      </c>
      <c r="U26" s="53">
        <v>57</v>
      </c>
      <c r="V26" s="54">
        <v>60</v>
      </c>
      <c r="W26" s="53">
        <v>63</v>
      </c>
      <c r="X26" s="54">
        <v>66</v>
      </c>
      <c r="Y26" s="53">
        <v>69</v>
      </c>
      <c r="Z26" s="54">
        <v>72</v>
      </c>
      <c r="AB26" t="s">
        <v>242</v>
      </c>
      <c r="AC26" t="s">
        <v>139</v>
      </c>
    </row>
    <row r="27" spans="1:29">
      <c r="A27" t="s">
        <v>237</v>
      </c>
      <c r="B27">
        <v>108</v>
      </c>
      <c r="C27">
        <v>128</v>
      </c>
      <c r="D27">
        <v>134</v>
      </c>
      <c r="E27">
        <v>101</v>
      </c>
      <c r="F27">
        <v>109</v>
      </c>
      <c r="G27">
        <v>139</v>
      </c>
      <c r="H27">
        <v>108</v>
      </c>
      <c r="I27">
        <v>136</v>
      </c>
      <c r="J27">
        <v>107</v>
      </c>
      <c r="K27">
        <v>110</v>
      </c>
      <c r="L27">
        <v>98</v>
      </c>
      <c r="M27">
        <v>108</v>
      </c>
      <c r="N27">
        <v>116</v>
      </c>
      <c r="O27">
        <v>113</v>
      </c>
      <c r="P27">
        <v>106</v>
      </c>
      <c r="Q27">
        <v>106</v>
      </c>
      <c r="R27">
        <v>103</v>
      </c>
      <c r="S27">
        <v>127</v>
      </c>
      <c r="T27">
        <v>80</v>
      </c>
      <c r="U27">
        <v>124</v>
      </c>
      <c r="V27">
        <v>100</v>
      </c>
      <c r="W27">
        <v>93</v>
      </c>
      <c r="X27">
        <v>60</v>
      </c>
      <c r="Y27">
        <v>80</v>
      </c>
      <c r="Z27">
        <v>100</v>
      </c>
    </row>
    <row r="28" spans="1:29">
      <c r="A28" t="s">
        <v>97</v>
      </c>
      <c r="B28">
        <v>30</v>
      </c>
      <c r="C28">
        <v>45</v>
      </c>
      <c r="D28">
        <v>102</v>
      </c>
      <c r="E28">
        <v>12</v>
      </c>
      <c r="F28">
        <v>50</v>
      </c>
      <c r="G28">
        <v>73</v>
      </c>
      <c r="H28">
        <v>20</v>
      </c>
      <c r="I28">
        <v>50</v>
      </c>
      <c r="J28">
        <v>6</v>
      </c>
      <c r="K28">
        <v>3</v>
      </c>
      <c r="L28">
        <v>15</v>
      </c>
      <c r="M28">
        <v>6</v>
      </c>
      <c r="N28">
        <v>18</v>
      </c>
      <c r="O28">
        <v>15</v>
      </c>
      <c r="P28">
        <v>10</v>
      </c>
      <c r="Q28">
        <v>9</v>
      </c>
      <c r="R28">
        <v>9</v>
      </c>
      <c r="S28">
        <v>20</v>
      </c>
      <c r="T28">
        <v>10</v>
      </c>
      <c r="U28">
        <v>11</v>
      </c>
      <c r="V28">
        <v>10</v>
      </c>
      <c r="W28">
        <v>5</v>
      </c>
      <c r="X28">
        <v>0</v>
      </c>
      <c r="Y28">
        <v>2</v>
      </c>
      <c r="Z28">
        <v>0</v>
      </c>
      <c r="AB28">
        <f>AVERAGE(B28:Z28)</f>
        <v>21.24</v>
      </c>
      <c r="AC28">
        <f>STDEV(B28:Z28)/SQRT(COUNT(B28:Z28))</f>
        <v>4.9649706276405432</v>
      </c>
    </row>
    <row r="29" spans="1:29">
      <c r="A29" t="s">
        <v>238</v>
      </c>
      <c r="B29">
        <v>78</v>
      </c>
      <c r="C29">
        <v>83</v>
      </c>
      <c r="D29">
        <v>32</v>
      </c>
      <c r="E29">
        <v>89</v>
      </c>
      <c r="F29">
        <v>59</v>
      </c>
      <c r="G29">
        <v>66</v>
      </c>
      <c r="H29">
        <v>88</v>
      </c>
      <c r="I29">
        <v>86</v>
      </c>
      <c r="J29">
        <v>101</v>
      </c>
      <c r="K29">
        <v>107</v>
      </c>
      <c r="L29">
        <v>83</v>
      </c>
      <c r="M29">
        <v>102</v>
      </c>
      <c r="N29">
        <v>98</v>
      </c>
      <c r="O29">
        <v>98</v>
      </c>
      <c r="P29">
        <v>96</v>
      </c>
      <c r="Q29">
        <v>97</v>
      </c>
      <c r="R29">
        <v>94</v>
      </c>
      <c r="S29">
        <v>107</v>
      </c>
      <c r="T29">
        <v>70</v>
      </c>
      <c r="U29">
        <v>113</v>
      </c>
      <c r="V29">
        <v>90</v>
      </c>
      <c r="W29">
        <v>88</v>
      </c>
      <c r="X29">
        <v>60</v>
      </c>
      <c r="Y29">
        <v>78</v>
      </c>
      <c r="Z29">
        <v>100</v>
      </c>
      <c r="AB29">
        <f>AVERAGE(B29:Z29)</f>
        <v>86.52</v>
      </c>
      <c r="AC29">
        <f>STDEV(B29:Z29)/SQRT(COUNT(B29:Z29))</f>
        <v>3.6538199189341531</v>
      </c>
    </row>
    <row r="30" spans="1:29">
      <c r="A30" t="s">
        <v>239</v>
      </c>
      <c r="B30">
        <v>0</v>
      </c>
      <c r="C30">
        <v>1</v>
      </c>
      <c r="D30">
        <v>0</v>
      </c>
      <c r="E30">
        <v>5</v>
      </c>
      <c r="F30">
        <v>10</v>
      </c>
      <c r="G30">
        <v>4</v>
      </c>
      <c r="H30">
        <v>3</v>
      </c>
      <c r="I30">
        <v>12</v>
      </c>
      <c r="J30">
        <v>2</v>
      </c>
      <c r="K30">
        <v>15</v>
      </c>
      <c r="L30">
        <v>5</v>
      </c>
      <c r="M30">
        <v>8</v>
      </c>
      <c r="N30">
        <v>3</v>
      </c>
      <c r="O30">
        <v>3</v>
      </c>
      <c r="P30">
        <v>7</v>
      </c>
      <c r="Q30">
        <v>8</v>
      </c>
      <c r="R30">
        <v>6</v>
      </c>
      <c r="S30">
        <v>10</v>
      </c>
      <c r="T30">
        <v>7</v>
      </c>
      <c r="U30">
        <v>11</v>
      </c>
      <c r="V30">
        <v>4</v>
      </c>
      <c r="W30">
        <v>8</v>
      </c>
      <c r="X30">
        <v>55</v>
      </c>
      <c r="Y30">
        <v>20</v>
      </c>
      <c r="Z30">
        <v>15</v>
      </c>
      <c r="AB30">
        <f>AVERAGE(B30:Z30)</f>
        <v>8.8800000000000008</v>
      </c>
      <c r="AC30">
        <f>STDEV(B30:Z30)/SQRT(COUNT(B30:Z30))</f>
        <v>2.1635772846530505</v>
      </c>
    </row>
    <row r="51" spans="1:29">
      <c r="B51" s="52">
        <v>0</v>
      </c>
      <c r="C51" s="53">
        <v>3</v>
      </c>
      <c r="D51" s="52">
        <v>6</v>
      </c>
      <c r="E51" s="53">
        <v>9</v>
      </c>
      <c r="F51" s="52">
        <v>12</v>
      </c>
      <c r="G51" s="53">
        <v>15</v>
      </c>
      <c r="H51" s="52">
        <v>18</v>
      </c>
      <c r="I51" s="53">
        <v>21</v>
      </c>
      <c r="J51" s="52">
        <v>24</v>
      </c>
      <c r="K51" s="53">
        <v>27</v>
      </c>
      <c r="L51" s="52">
        <v>30</v>
      </c>
      <c r="M51" s="53">
        <v>33</v>
      </c>
      <c r="N51" s="52">
        <v>36</v>
      </c>
      <c r="O51" s="53">
        <v>39</v>
      </c>
      <c r="P51" s="52">
        <v>42</v>
      </c>
      <c r="Q51" s="53">
        <v>45</v>
      </c>
      <c r="R51" s="52">
        <v>48</v>
      </c>
      <c r="S51" s="53">
        <v>51</v>
      </c>
      <c r="T51" s="54">
        <v>54</v>
      </c>
      <c r="U51" s="53">
        <v>57</v>
      </c>
      <c r="V51" s="54">
        <v>60</v>
      </c>
      <c r="W51" s="53">
        <v>63</v>
      </c>
      <c r="X51" s="54">
        <v>66</v>
      </c>
      <c r="Y51" s="53">
        <v>69</v>
      </c>
      <c r="Z51" s="54">
        <v>72</v>
      </c>
      <c r="AB51" t="s">
        <v>242</v>
      </c>
      <c r="AC51" t="s">
        <v>139</v>
      </c>
    </row>
    <row r="52" spans="1:29">
      <c r="A52" t="s">
        <v>237</v>
      </c>
      <c r="B52">
        <v>80</v>
      </c>
      <c r="C52">
        <v>165</v>
      </c>
      <c r="D52">
        <v>95</v>
      </c>
      <c r="E52">
        <v>153</v>
      </c>
      <c r="F52">
        <v>129</v>
      </c>
      <c r="G52">
        <v>92</v>
      </c>
      <c r="H52">
        <v>78</v>
      </c>
      <c r="I52">
        <v>83</v>
      </c>
      <c r="J52">
        <v>75</v>
      </c>
      <c r="K52">
        <v>110</v>
      </c>
      <c r="L52">
        <v>104</v>
      </c>
      <c r="M52">
        <v>102</v>
      </c>
      <c r="N52">
        <v>65</v>
      </c>
      <c r="O52">
        <v>70</v>
      </c>
      <c r="P52">
        <v>144</v>
      </c>
      <c r="Q52">
        <v>249</v>
      </c>
      <c r="R52">
        <v>224</v>
      </c>
      <c r="S52">
        <v>205</v>
      </c>
      <c r="T52">
        <v>160</v>
      </c>
      <c r="U52">
        <v>36</v>
      </c>
      <c r="V52">
        <v>75</v>
      </c>
      <c r="W52">
        <v>51</v>
      </c>
      <c r="X52">
        <v>40</v>
      </c>
      <c r="Y52">
        <v>92</v>
      </c>
      <c r="Z52">
        <v>101</v>
      </c>
    </row>
    <row r="53" spans="1:29">
      <c r="A53" t="s">
        <v>97</v>
      </c>
      <c r="B53">
        <v>0</v>
      </c>
      <c r="C53">
        <v>25</v>
      </c>
      <c r="D53">
        <v>0</v>
      </c>
      <c r="E53">
        <v>1</v>
      </c>
      <c r="F53">
        <v>9</v>
      </c>
      <c r="G53">
        <v>75</v>
      </c>
      <c r="H53">
        <v>75</v>
      </c>
      <c r="I53">
        <v>67</v>
      </c>
      <c r="J53">
        <v>50</v>
      </c>
      <c r="K53">
        <v>30</v>
      </c>
      <c r="L53">
        <v>2</v>
      </c>
      <c r="M53">
        <v>65</v>
      </c>
      <c r="N53">
        <v>15</v>
      </c>
      <c r="O53">
        <v>1</v>
      </c>
      <c r="P53">
        <v>0</v>
      </c>
      <c r="Q53">
        <v>48</v>
      </c>
      <c r="R53">
        <v>25</v>
      </c>
      <c r="S53">
        <v>65</v>
      </c>
      <c r="T53">
        <v>60</v>
      </c>
      <c r="U53">
        <v>36</v>
      </c>
      <c r="V53">
        <v>0</v>
      </c>
      <c r="W53">
        <v>1</v>
      </c>
      <c r="X53">
        <v>0</v>
      </c>
      <c r="Y53">
        <v>0</v>
      </c>
      <c r="Z53">
        <v>0</v>
      </c>
      <c r="AB53">
        <f>AVERAGE(B53:Z53)</f>
        <v>26</v>
      </c>
      <c r="AC53">
        <f>STDEV(B53:Z53)/SQRT(COUNT(B53:Z53))</f>
        <v>5.6938563381947036</v>
      </c>
    </row>
    <row r="54" spans="1:29">
      <c r="A54" t="s">
        <v>238</v>
      </c>
      <c r="B54">
        <v>80</v>
      </c>
      <c r="C54">
        <v>140</v>
      </c>
      <c r="D54">
        <v>95</v>
      </c>
      <c r="E54">
        <v>152</v>
      </c>
      <c r="F54">
        <v>120</v>
      </c>
      <c r="G54">
        <v>17</v>
      </c>
      <c r="H54">
        <v>3</v>
      </c>
      <c r="I54">
        <v>16</v>
      </c>
      <c r="J54">
        <v>25</v>
      </c>
      <c r="K54">
        <v>80</v>
      </c>
      <c r="L54">
        <v>102</v>
      </c>
      <c r="M54">
        <v>37</v>
      </c>
      <c r="N54">
        <v>50</v>
      </c>
      <c r="O54">
        <v>69</v>
      </c>
      <c r="P54">
        <v>144</v>
      </c>
      <c r="Q54">
        <v>201</v>
      </c>
      <c r="R54">
        <v>199</v>
      </c>
      <c r="S54">
        <v>140</v>
      </c>
      <c r="T54">
        <v>100</v>
      </c>
      <c r="U54">
        <v>0</v>
      </c>
      <c r="V54">
        <v>75</v>
      </c>
      <c r="W54">
        <v>50</v>
      </c>
      <c r="X54">
        <v>40</v>
      </c>
      <c r="Y54">
        <v>92</v>
      </c>
      <c r="Z54">
        <v>101</v>
      </c>
      <c r="AB54">
        <f>AVERAGE(B54:Z54)</f>
        <v>85.12</v>
      </c>
      <c r="AC54">
        <f>STDEV(B54:Z54)/SQRT(COUNT(B54:Z54))</f>
        <v>11.30889325560493</v>
      </c>
    </row>
    <row r="55" spans="1:29">
      <c r="A55" t="s">
        <v>239</v>
      </c>
      <c r="B55">
        <v>90</v>
      </c>
      <c r="C55">
        <v>75</v>
      </c>
      <c r="D55">
        <v>91</v>
      </c>
      <c r="E55">
        <v>90</v>
      </c>
      <c r="F55">
        <v>26</v>
      </c>
      <c r="G55">
        <v>25</v>
      </c>
      <c r="H55">
        <v>14</v>
      </c>
      <c r="I55">
        <v>13</v>
      </c>
      <c r="J55">
        <v>20</v>
      </c>
      <c r="K55">
        <v>5</v>
      </c>
      <c r="L55">
        <v>10</v>
      </c>
      <c r="M55">
        <v>40</v>
      </c>
      <c r="N55">
        <v>35</v>
      </c>
      <c r="O55">
        <v>15</v>
      </c>
      <c r="P55">
        <v>4</v>
      </c>
      <c r="Q55">
        <v>95</v>
      </c>
      <c r="R55">
        <v>99</v>
      </c>
      <c r="S55">
        <v>90</v>
      </c>
      <c r="T55">
        <v>85</v>
      </c>
      <c r="U55">
        <v>61</v>
      </c>
      <c r="V55">
        <v>50</v>
      </c>
      <c r="W55">
        <v>90</v>
      </c>
      <c r="X55">
        <v>90</v>
      </c>
      <c r="Y55">
        <v>100</v>
      </c>
      <c r="Z55">
        <v>100</v>
      </c>
      <c r="AB55">
        <f>AVERAGE(B55:Z55)</f>
        <v>56.52</v>
      </c>
      <c r="AC55">
        <f>STDEV(B55:Z55)/SQRT(COUNT(B55:Z55))</f>
        <v>7.3112060108666981</v>
      </c>
    </row>
    <row r="76" spans="1:29">
      <c r="B76" s="52">
        <v>0</v>
      </c>
      <c r="C76" s="53">
        <v>3</v>
      </c>
      <c r="D76" s="52">
        <v>6</v>
      </c>
      <c r="E76" s="53">
        <v>9</v>
      </c>
      <c r="F76" s="52">
        <v>12</v>
      </c>
      <c r="G76" s="53">
        <v>15</v>
      </c>
      <c r="H76" s="52">
        <v>18</v>
      </c>
      <c r="I76" s="53">
        <v>21</v>
      </c>
      <c r="J76" s="52">
        <v>24</v>
      </c>
      <c r="K76" s="53">
        <v>27</v>
      </c>
      <c r="L76" s="52">
        <v>30</v>
      </c>
      <c r="M76" s="53">
        <v>33</v>
      </c>
      <c r="N76" s="52">
        <v>36</v>
      </c>
      <c r="O76" s="53">
        <v>39</v>
      </c>
      <c r="P76" s="52">
        <v>42</v>
      </c>
      <c r="Q76" s="53">
        <v>45</v>
      </c>
      <c r="R76" s="52">
        <v>48</v>
      </c>
      <c r="S76" s="53">
        <v>51</v>
      </c>
      <c r="T76" s="54">
        <v>54</v>
      </c>
      <c r="U76" s="53">
        <v>57</v>
      </c>
      <c r="V76" s="54">
        <v>60</v>
      </c>
      <c r="W76" s="53">
        <v>63</v>
      </c>
      <c r="X76" s="54">
        <v>66</v>
      </c>
      <c r="Y76" s="53">
        <v>69</v>
      </c>
      <c r="Z76" s="54">
        <v>72</v>
      </c>
      <c r="AB76" t="s">
        <v>242</v>
      </c>
      <c r="AC76" t="s">
        <v>139</v>
      </c>
    </row>
    <row r="77" spans="1:29">
      <c r="A77" t="s">
        <v>237</v>
      </c>
      <c r="B77">
        <v>123</v>
      </c>
      <c r="C77">
        <v>120</v>
      </c>
      <c r="D77">
        <v>175</v>
      </c>
      <c r="E77">
        <v>182</v>
      </c>
      <c r="F77">
        <v>98</v>
      </c>
      <c r="G77">
        <v>169</v>
      </c>
      <c r="H77">
        <v>120</v>
      </c>
      <c r="I77">
        <v>107</v>
      </c>
      <c r="J77">
        <v>75</v>
      </c>
      <c r="K77">
        <v>95</v>
      </c>
      <c r="L77">
        <v>135</v>
      </c>
      <c r="M77">
        <v>97</v>
      </c>
      <c r="N77">
        <v>195</v>
      </c>
      <c r="O77">
        <v>2</v>
      </c>
      <c r="P77">
        <v>127</v>
      </c>
      <c r="Q77">
        <v>66</v>
      </c>
      <c r="R77">
        <v>149</v>
      </c>
      <c r="S77">
        <v>96</v>
      </c>
      <c r="T77">
        <v>122</v>
      </c>
      <c r="U77">
        <v>111</v>
      </c>
      <c r="V77">
        <v>110</v>
      </c>
      <c r="W77">
        <v>105</v>
      </c>
      <c r="X77">
        <v>100</v>
      </c>
      <c r="Y77">
        <v>125</v>
      </c>
      <c r="Z77">
        <v>98</v>
      </c>
    </row>
    <row r="78" spans="1:29">
      <c r="A78" t="s">
        <v>97</v>
      </c>
      <c r="B78">
        <v>48</v>
      </c>
      <c r="C78">
        <v>30</v>
      </c>
      <c r="D78">
        <v>70</v>
      </c>
      <c r="E78">
        <v>67</v>
      </c>
      <c r="F78">
        <v>35</v>
      </c>
      <c r="G78">
        <v>68</v>
      </c>
      <c r="H78">
        <v>10</v>
      </c>
      <c r="I78">
        <v>2</v>
      </c>
      <c r="J78">
        <v>0</v>
      </c>
      <c r="K78">
        <v>10</v>
      </c>
      <c r="L78">
        <v>5</v>
      </c>
      <c r="M78">
        <v>2</v>
      </c>
      <c r="N78">
        <v>0</v>
      </c>
      <c r="O78">
        <v>2</v>
      </c>
      <c r="P78">
        <v>92</v>
      </c>
      <c r="Q78">
        <v>25</v>
      </c>
      <c r="R78">
        <v>65</v>
      </c>
      <c r="S78">
        <v>1</v>
      </c>
      <c r="T78">
        <v>0</v>
      </c>
      <c r="U78">
        <v>3</v>
      </c>
      <c r="V78">
        <v>0</v>
      </c>
      <c r="W78">
        <v>5</v>
      </c>
      <c r="X78">
        <v>0</v>
      </c>
      <c r="Y78">
        <v>10</v>
      </c>
      <c r="Z78">
        <v>6</v>
      </c>
      <c r="AB78">
        <f>AVERAGE(B78:Z78)</f>
        <v>22.24</v>
      </c>
      <c r="AC78">
        <f>STDEV(B78:Z78)/SQRT(COUNT(B78:Z78))</f>
        <v>5.7443537495526851</v>
      </c>
    </row>
    <row r="79" spans="1:29">
      <c r="A79" t="s">
        <v>238</v>
      </c>
      <c r="B79">
        <v>75</v>
      </c>
      <c r="C79">
        <v>90</v>
      </c>
      <c r="D79">
        <v>105</v>
      </c>
      <c r="E79">
        <v>115</v>
      </c>
      <c r="F79">
        <v>63</v>
      </c>
      <c r="G79">
        <v>101</v>
      </c>
      <c r="H79">
        <v>110</v>
      </c>
      <c r="I79">
        <v>105</v>
      </c>
      <c r="J79">
        <v>75</v>
      </c>
      <c r="K79">
        <v>85</v>
      </c>
      <c r="L79">
        <v>130</v>
      </c>
      <c r="M79">
        <v>95</v>
      </c>
      <c r="N79">
        <v>195</v>
      </c>
      <c r="O79">
        <v>0</v>
      </c>
      <c r="P79">
        <v>35</v>
      </c>
      <c r="Q79">
        <v>41</v>
      </c>
      <c r="R79">
        <v>84</v>
      </c>
      <c r="S79">
        <v>95</v>
      </c>
      <c r="T79">
        <v>122</v>
      </c>
      <c r="U79">
        <v>108</v>
      </c>
      <c r="V79">
        <v>110</v>
      </c>
      <c r="W79">
        <v>100</v>
      </c>
      <c r="X79">
        <v>100</v>
      </c>
      <c r="Y79">
        <v>115</v>
      </c>
      <c r="Z79">
        <v>92</v>
      </c>
      <c r="AB79">
        <f>AVERAGE(B79:Z79)</f>
        <v>93.84</v>
      </c>
      <c r="AC79">
        <f>STDEV(B79:Z79)/SQRT(COUNT(B79:Z79))</f>
        <v>7.2163425639308425</v>
      </c>
    </row>
    <row r="80" spans="1:29">
      <c r="A80" t="s">
        <v>239</v>
      </c>
      <c r="B80">
        <v>4</v>
      </c>
      <c r="C80">
        <v>3</v>
      </c>
      <c r="D80">
        <v>0</v>
      </c>
      <c r="E80">
        <v>13</v>
      </c>
      <c r="F80">
        <v>0</v>
      </c>
      <c r="G80">
        <v>0</v>
      </c>
      <c r="H80">
        <v>0</v>
      </c>
      <c r="I80">
        <v>10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5</v>
      </c>
      <c r="R80">
        <v>0</v>
      </c>
      <c r="S80">
        <v>4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B80">
        <f>AVERAGE(B80:Z80)</f>
        <v>1.6</v>
      </c>
      <c r="AC80">
        <f>STDEV(B80:Z80)/SQRT(COUNT(B80:Z80))</f>
        <v>0.67330032922413863</v>
      </c>
    </row>
    <row r="101" spans="1:29">
      <c r="B101" s="52">
        <v>0</v>
      </c>
      <c r="C101" s="53">
        <v>3</v>
      </c>
      <c r="D101" s="52">
        <v>6</v>
      </c>
      <c r="E101" s="53">
        <v>9</v>
      </c>
      <c r="F101" s="52">
        <v>12</v>
      </c>
      <c r="G101" s="53">
        <v>15</v>
      </c>
      <c r="H101" s="52">
        <v>18</v>
      </c>
      <c r="I101" s="53">
        <v>21</v>
      </c>
      <c r="J101" s="52">
        <v>24</v>
      </c>
      <c r="K101" s="53">
        <v>27</v>
      </c>
      <c r="L101" s="52">
        <v>30</v>
      </c>
      <c r="M101" s="53">
        <v>33</v>
      </c>
      <c r="N101" s="52">
        <v>36</v>
      </c>
      <c r="O101" s="53">
        <v>39</v>
      </c>
      <c r="P101" s="52">
        <v>42</v>
      </c>
      <c r="Q101" s="53">
        <v>45</v>
      </c>
      <c r="R101" s="52">
        <v>48</v>
      </c>
      <c r="S101" s="53">
        <v>51</v>
      </c>
      <c r="T101" s="54">
        <v>54</v>
      </c>
      <c r="U101" s="53">
        <v>57</v>
      </c>
      <c r="V101" s="54">
        <v>60</v>
      </c>
      <c r="W101" s="53">
        <v>63</v>
      </c>
      <c r="X101" s="54">
        <v>66</v>
      </c>
      <c r="Y101" s="53">
        <v>69</v>
      </c>
      <c r="Z101" s="54">
        <v>72</v>
      </c>
      <c r="AB101" t="s">
        <v>242</v>
      </c>
      <c r="AC101" t="s">
        <v>139</v>
      </c>
    </row>
    <row r="102" spans="1:29">
      <c r="A102" t="s">
        <v>237</v>
      </c>
      <c r="B102">
        <v>107</v>
      </c>
      <c r="C102">
        <v>72</v>
      </c>
      <c r="D102">
        <v>54</v>
      </c>
      <c r="E102">
        <v>107</v>
      </c>
      <c r="F102">
        <v>98</v>
      </c>
      <c r="G102">
        <v>52</v>
      </c>
      <c r="H102">
        <v>77</v>
      </c>
      <c r="I102">
        <v>82</v>
      </c>
      <c r="J102">
        <v>101</v>
      </c>
      <c r="K102">
        <v>101</v>
      </c>
      <c r="L102">
        <v>110</v>
      </c>
      <c r="M102">
        <v>125</v>
      </c>
      <c r="N102">
        <v>104</v>
      </c>
      <c r="O102">
        <v>36</v>
      </c>
      <c r="P102">
        <v>18</v>
      </c>
      <c r="Q102">
        <v>102</v>
      </c>
      <c r="R102">
        <v>47</v>
      </c>
      <c r="S102">
        <v>105</v>
      </c>
      <c r="T102">
        <v>44</v>
      </c>
      <c r="U102">
        <v>91</v>
      </c>
      <c r="V102">
        <v>80</v>
      </c>
      <c r="W102">
        <v>53</v>
      </c>
      <c r="X102">
        <v>60</v>
      </c>
      <c r="Y102">
        <v>60</v>
      </c>
      <c r="Z102">
        <v>30</v>
      </c>
    </row>
    <row r="103" spans="1:29">
      <c r="A103" t="s">
        <v>97</v>
      </c>
      <c r="B103">
        <v>89</v>
      </c>
      <c r="C103">
        <v>40</v>
      </c>
      <c r="D103">
        <v>50</v>
      </c>
      <c r="E103">
        <v>105</v>
      </c>
      <c r="F103">
        <v>97</v>
      </c>
      <c r="G103">
        <v>52</v>
      </c>
      <c r="H103">
        <v>77</v>
      </c>
      <c r="I103">
        <v>82</v>
      </c>
      <c r="J103">
        <v>101</v>
      </c>
      <c r="K103">
        <v>101</v>
      </c>
      <c r="L103">
        <v>110</v>
      </c>
      <c r="M103">
        <v>125</v>
      </c>
      <c r="N103">
        <v>104</v>
      </c>
      <c r="O103">
        <v>35</v>
      </c>
      <c r="P103">
        <v>8</v>
      </c>
      <c r="Q103">
        <v>88</v>
      </c>
      <c r="R103">
        <v>35</v>
      </c>
      <c r="S103">
        <v>105</v>
      </c>
      <c r="T103">
        <v>41</v>
      </c>
      <c r="U103">
        <v>66</v>
      </c>
      <c r="V103">
        <v>75</v>
      </c>
      <c r="W103">
        <v>50</v>
      </c>
      <c r="X103">
        <v>40</v>
      </c>
      <c r="Y103">
        <v>18</v>
      </c>
      <c r="Z103">
        <v>28</v>
      </c>
      <c r="AB103">
        <f>AVERAGE(B103:Z103)</f>
        <v>68.88</v>
      </c>
      <c r="AC103">
        <f>STDEV(B103:Z103)/SQRT(COUNT(B103:Z103))</f>
        <v>6.6202517575492053</v>
      </c>
    </row>
    <row r="104" spans="1:29">
      <c r="A104" t="s">
        <v>238</v>
      </c>
      <c r="B104">
        <v>18</v>
      </c>
      <c r="C104">
        <v>32</v>
      </c>
      <c r="D104">
        <v>4</v>
      </c>
      <c r="E104">
        <v>2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10</v>
      </c>
      <c r="Q104">
        <v>14</v>
      </c>
      <c r="R104">
        <v>12</v>
      </c>
      <c r="S104">
        <v>0</v>
      </c>
      <c r="T104">
        <v>3</v>
      </c>
      <c r="U104">
        <v>25</v>
      </c>
      <c r="V104">
        <v>5</v>
      </c>
      <c r="W104">
        <v>3</v>
      </c>
      <c r="X104">
        <v>20</v>
      </c>
      <c r="Y104">
        <v>42</v>
      </c>
      <c r="Z104">
        <v>2</v>
      </c>
      <c r="AB104">
        <f>AVERAGE(B104:Z104)</f>
        <v>7.76</v>
      </c>
      <c r="AC104">
        <f>STDEV(B104:Z104)/SQRT(COUNT(B104:Z104))</f>
        <v>2.2878519765637519</v>
      </c>
    </row>
    <row r="105" spans="1:29">
      <c r="A105" t="s">
        <v>239</v>
      </c>
      <c r="B105">
        <v>0</v>
      </c>
      <c r="C105">
        <v>0</v>
      </c>
      <c r="D105">
        <v>3</v>
      </c>
      <c r="E105">
        <v>70</v>
      </c>
      <c r="F105">
        <v>70</v>
      </c>
      <c r="G105">
        <v>0</v>
      </c>
      <c r="H105">
        <v>26</v>
      </c>
      <c r="I105">
        <v>118</v>
      </c>
      <c r="J105">
        <v>20</v>
      </c>
      <c r="K105">
        <v>26</v>
      </c>
      <c r="L105">
        <v>3</v>
      </c>
      <c r="M105">
        <v>0</v>
      </c>
      <c r="N105">
        <v>0</v>
      </c>
      <c r="O105">
        <v>130</v>
      </c>
      <c r="P105">
        <v>95</v>
      </c>
      <c r="Q105">
        <v>0</v>
      </c>
      <c r="R105">
        <v>95</v>
      </c>
      <c r="S105">
        <v>2</v>
      </c>
      <c r="T105">
        <v>100</v>
      </c>
      <c r="U105">
        <v>0</v>
      </c>
      <c r="V105">
        <v>19</v>
      </c>
      <c r="W105">
        <v>72</v>
      </c>
      <c r="X105">
        <v>40</v>
      </c>
      <c r="Y105">
        <v>40</v>
      </c>
      <c r="Z105">
        <v>82</v>
      </c>
      <c r="AB105">
        <f>AVERAGE(B105:Z105)</f>
        <v>40.44</v>
      </c>
      <c r="AC105">
        <f>STDEV(B105:Z105)/SQRT(COUNT(B105:Z105))</f>
        <v>8.6633480825833153</v>
      </c>
    </row>
    <row r="125" spans="1:29">
      <c r="B125" s="52">
        <v>0</v>
      </c>
      <c r="C125" s="53">
        <v>3</v>
      </c>
      <c r="D125" s="52">
        <v>6</v>
      </c>
      <c r="E125" s="53">
        <v>9</v>
      </c>
      <c r="F125" s="52">
        <v>12</v>
      </c>
      <c r="G125" s="53">
        <v>15</v>
      </c>
      <c r="H125" s="52">
        <v>18</v>
      </c>
      <c r="I125" s="53">
        <v>21</v>
      </c>
      <c r="J125" s="52">
        <v>24</v>
      </c>
      <c r="K125" s="53">
        <v>27</v>
      </c>
      <c r="L125" s="52">
        <v>30</v>
      </c>
      <c r="M125" s="53">
        <v>33</v>
      </c>
      <c r="N125" s="52">
        <v>36</v>
      </c>
      <c r="O125" s="53">
        <v>39</v>
      </c>
      <c r="P125" s="52">
        <v>42</v>
      </c>
      <c r="Q125" s="53">
        <v>45</v>
      </c>
      <c r="R125" s="52">
        <v>48</v>
      </c>
      <c r="S125" s="53">
        <v>51</v>
      </c>
      <c r="T125" s="54">
        <v>54</v>
      </c>
      <c r="U125" s="53">
        <v>57</v>
      </c>
      <c r="V125" s="54">
        <v>60</v>
      </c>
      <c r="W125" s="53">
        <v>63</v>
      </c>
      <c r="X125" s="54">
        <v>66</v>
      </c>
      <c r="Y125" s="53">
        <v>69</v>
      </c>
      <c r="Z125" s="54">
        <v>72</v>
      </c>
      <c r="AB125" t="s">
        <v>242</v>
      </c>
      <c r="AC125" t="s">
        <v>139</v>
      </c>
    </row>
    <row r="126" spans="1:29">
      <c r="A126" t="s">
        <v>237</v>
      </c>
      <c r="B126">
        <v>113</v>
      </c>
      <c r="C126">
        <v>108</v>
      </c>
      <c r="D126">
        <v>100</v>
      </c>
      <c r="E126">
        <v>104</v>
      </c>
      <c r="F126">
        <v>116</v>
      </c>
      <c r="G126">
        <v>113</v>
      </c>
      <c r="H126">
        <v>120</v>
      </c>
      <c r="I126">
        <v>115</v>
      </c>
      <c r="J126">
        <v>124</v>
      </c>
      <c r="K126">
        <v>113</v>
      </c>
      <c r="L126">
        <v>115</v>
      </c>
      <c r="M126">
        <v>135</v>
      </c>
      <c r="N126">
        <v>110</v>
      </c>
      <c r="O126">
        <v>95</v>
      </c>
      <c r="P126">
        <v>101</v>
      </c>
      <c r="Q126">
        <v>100</v>
      </c>
      <c r="R126">
        <v>100</v>
      </c>
      <c r="S126">
        <v>100</v>
      </c>
      <c r="T126">
        <v>126</v>
      </c>
      <c r="U126">
        <v>116</v>
      </c>
      <c r="V126">
        <v>117</v>
      </c>
      <c r="W126">
        <v>113</v>
      </c>
      <c r="X126">
        <v>113</v>
      </c>
      <c r="Y126">
        <v>113</v>
      </c>
      <c r="Z126">
        <v>116</v>
      </c>
    </row>
    <row r="127" spans="1:29">
      <c r="A127" t="s">
        <v>97</v>
      </c>
      <c r="B127">
        <v>57</v>
      </c>
      <c r="C127">
        <v>20</v>
      </c>
      <c r="D127">
        <v>13</v>
      </c>
      <c r="E127">
        <v>15</v>
      </c>
      <c r="F127">
        <v>14</v>
      </c>
      <c r="G127">
        <v>5</v>
      </c>
      <c r="H127">
        <v>22</v>
      </c>
      <c r="I127">
        <v>21</v>
      </c>
      <c r="J127">
        <v>34</v>
      </c>
      <c r="K127">
        <v>90</v>
      </c>
      <c r="L127">
        <v>30</v>
      </c>
      <c r="M127">
        <v>35</v>
      </c>
      <c r="N127">
        <v>5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29</v>
      </c>
      <c r="U127">
        <v>43</v>
      </c>
      <c r="V127">
        <v>35</v>
      </c>
      <c r="W127">
        <v>16</v>
      </c>
      <c r="X127">
        <v>66</v>
      </c>
      <c r="Y127">
        <v>51</v>
      </c>
      <c r="Z127">
        <v>17</v>
      </c>
      <c r="AB127">
        <f>AVERAGE(B127:Z127)</f>
        <v>24.72</v>
      </c>
      <c r="AC127">
        <f>STDEV(B127:Z127)/SQRT(COUNT(B127:Z127))</f>
        <v>4.6070670351826513</v>
      </c>
    </row>
    <row r="128" spans="1:29">
      <c r="A128" t="s">
        <v>238</v>
      </c>
      <c r="B128">
        <v>56</v>
      </c>
      <c r="C128">
        <v>88</v>
      </c>
      <c r="D128">
        <v>87</v>
      </c>
      <c r="E128">
        <v>89</v>
      </c>
      <c r="F128">
        <v>102</v>
      </c>
      <c r="G128">
        <v>108</v>
      </c>
      <c r="H128">
        <v>98</v>
      </c>
      <c r="I128">
        <v>94</v>
      </c>
      <c r="J128">
        <v>90</v>
      </c>
      <c r="K128">
        <v>23</v>
      </c>
      <c r="L128">
        <v>85</v>
      </c>
      <c r="M128">
        <v>100</v>
      </c>
      <c r="N128">
        <v>105</v>
      </c>
      <c r="O128">
        <v>95</v>
      </c>
      <c r="P128">
        <v>101</v>
      </c>
      <c r="Q128">
        <v>100</v>
      </c>
      <c r="R128">
        <v>100</v>
      </c>
      <c r="S128">
        <v>100</v>
      </c>
      <c r="T128">
        <v>97</v>
      </c>
      <c r="U128">
        <v>73</v>
      </c>
      <c r="V128">
        <v>82</v>
      </c>
      <c r="W128">
        <v>97</v>
      </c>
      <c r="X128">
        <v>47</v>
      </c>
      <c r="Y128">
        <v>62</v>
      </c>
      <c r="Z128">
        <v>99</v>
      </c>
      <c r="AB128">
        <f>AVERAGE(B128:Z128)</f>
        <v>87.12</v>
      </c>
      <c r="AC128">
        <f>STDEV(B128:Z128)/SQRT(COUNT(B128:Z128))</f>
        <v>4.0744406569082203</v>
      </c>
    </row>
    <row r="129" spans="1:29">
      <c r="A129" t="s">
        <v>239</v>
      </c>
      <c r="B129">
        <v>2</v>
      </c>
      <c r="C129">
        <v>1</v>
      </c>
      <c r="D129">
        <v>0</v>
      </c>
      <c r="E129">
        <v>0</v>
      </c>
      <c r="F129">
        <v>10</v>
      </c>
      <c r="G129">
        <v>0</v>
      </c>
      <c r="H129">
        <v>0</v>
      </c>
      <c r="I129">
        <v>0</v>
      </c>
      <c r="J129">
        <v>0</v>
      </c>
      <c r="K129">
        <v>20</v>
      </c>
      <c r="L129">
        <v>3</v>
      </c>
      <c r="M129">
        <v>4</v>
      </c>
      <c r="N129">
        <v>8</v>
      </c>
      <c r="O129">
        <v>6</v>
      </c>
      <c r="P129">
        <v>100</v>
      </c>
      <c r="Q129">
        <v>100</v>
      </c>
      <c r="R129">
        <v>100</v>
      </c>
      <c r="S129">
        <v>100</v>
      </c>
      <c r="T129">
        <v>3</v>
      </c>
      <c r="U129">
        <v>1</v>
      </c>
      <c r="V129">
        <v>7</v>
      </c>
      <c r="W129">
        <v>2</v>
      </c>
      <c r="X129">
        <v>1</v>
      </c>
      <c r="Y129">
        <v>6</v>
      </c>
      <c r="Z129">
        <v>35</v>
      </c>
      <c r="AB129">
        <f>AVERAGE(B129:Z129)</f>
        <v>20.36</v>
      </c>
      <c r="AC129">
        <f>STDEV(B129:Z129)/SQRT(COUNT(B129:Z129))</f>
        <v>7.2562341013319953</v>
      </c>
    </row>
    <row r="152" spans="1:29">
      <c r="B152" s="52">
        <v>0</v>
      </c>
      <c r="C152" s="53">
        <v>3</v>
      </c>
      <c r="D152" s="52">
        <v>6</v>
      </c>
      <c r="E152" s="53">
        <v>9</v>
      </c>
      <c r="F152" s="52">
        <v>12</v>
      </c>
      <c r="G152" s="53">
        <v>15</v>
      </c>
      <c r="H152" s="52">
        <v>18</v>
      </c>
      <c r="I152" s="53">
        <v>21</v>
      </c>
      <c r="J152" s="52">
        <v>24</v>
      </c>
      <c r="K152" s="53">
        <v>27</v>
      </c>
      <c r="L152" s="52">
        <v>30</v>
      </c>
      <c r="M152" s="53">
        <v>33</v>
      </c>
      <c r="N152" s="52">
        <v>36</v>
      </c>
      <c r="O152" s="53">
        <v>39</v>
      </c>
      <c r="P152" s="52">
        <v>42</v>
      </c>
      <c r="Q152" s="53">
        <v>45</v>
      </c>
      <c r="R152" s="52">
        <v>48</v>
      </c>
      <c r="S152" s="53">
        <v>51</v>
      </c>
      <c r="T152" s="54">
        <v>54</v>
      </c>
      <c r="U152" s="53">
        <v>57</v>
      </c>
      <c r="V152" s="54">
        <v>60</v>
      </c>
      <c r="W152" s="53">
        <v>63</v>
      </c>
      <c r="X152" s="54">
        <v>66</v>
      </c>
      <c r="Y152" s="53">
        <v>69</v>
      </c>
      <c r="Z152" s="54">
        <v>72</v>
      </c>
      <c r="AB152" t="s">
        <v>242</v>
      </c>
      <c r="AC152" t="s">
        <v>139</v>
      </c>
    </row>
    <row r="153" spans="1:29">
      <c r="A153" t="s">
        <v>237</v>
      </c>
      <c r="B153">
        <v>102</v>
      </c>
      <c r="C153">
        <v>109</v>
      </c>
      <c r="D153">
        <v>114</v>
      </c>
      <c r="E153">
        <v>140</v>
      </c>
      <c r="F153">
        <v>141</v>
      </c>
      <c r="G153">
        <v>117</v>
      </c>
      <c r="H153">
        <v>122</v>
      </c>
      <c r="I153">
        <v>115</v>
      </c>
      <c r="J153">
        <v>115</v>
      </c>
      <c r="K153">
        <v>130</v>
      </c>
      <c r="L153">
        <v>121</v>
      </c>
      <c r="M153">
        <v>94</v>
      </c>
      <c r="N153">
        <v>146</v>
      </c>
      <c r="O153">
        <v>125</v>
      </c>
      <c r="P153">
        <v>105</v>
      </c>
      <c r="Q153">
        <v>145</v>
      </c>
      <c r="R153">
        <v>180</v>
      </c>
      <c r="S153">
        <v>135</v>
      </c>
      <c r="T153">
        <v>135</v>
      </c>
      <c r="U153">
        <v>137</v>
      </c>
      <c r="V153">
        <v>103</v>
      </c>
      <c r="W153">
        <v>155</v>
      </c>
      <c r="X153">
        <v>92</v>
      </c>
      <c r="Y153">
        <v>98</v>
      </c>
      <c r="Z153">
        <v>113</v>
      </c>
    </row>
    <row r="154" spans="1:29">
      <c r="A154" t="s">
        <v>97</v>
      </c>
      <c r="B154">
        <v>15</v>
      </c>
      <c r="C154">
        <v>22</v>
      </c>
      <c r="D154">
        <v>27</v>
      </c>
      <c r="E154">
        <v>59</v>
      </c>
      <c r="F154">
        <v>50</v>
      </c>
      <c r="G154">
        <v>25</v>
      </c>
      <c r="H154">
        <v>50</v>
      </c>
      <c r="I154">
        <v>65</v>
      </c>
      <c r="J154">
        <v>50</v>
      </c>
      <c r="K154">
        <v>52</v>
      </c>
      <c r="L154">
        <v>49</v>
      </c>
      <c r="M154">
        <v>7</v>
      </c>
      <c r="N154">
        <v>45</v>
      </c>
      <c r="O154">
        <v>20</v>
      </c>
      <c r="P154">
        <v>0</v>
      </c>
      <c r="Q154">
        <v>35</v>
      </c>
      <c r="R154">
        <v>60</v>
      </c>
      <c r="S154">
        <v>0</v>
      </c>
      <c r="T154">
        <v>0</v>
      </c>
      <c r="U154">
        <v>0</v>
      </c>
      <c r="V154">
        <v>0</v>
      </c>
      <c r="W154">
        <v>55</v>
      </c>
      <c r="X154">
        <v>0</v>
      </c>
      <c r="Y154">
        <v>0</v>
      </c>
      <c r="Z154">
        <v>5</v>
      </c>
      <c r="AB154">
        <f>AVERAGE(B154:Z154)</f>
        <v>27.64</v>
      </c>
      <c r="AC154">
        <f>STDEV(B154:Z154)/SQRT(COUNT(B154:Z154))</f>
        <v>4.7651093026988018</v>
      </c>
    </row>
    <row r="155" spans="1:29">
      <c r="A155" t="s">
        <v>238</v>
      </c>
      <c r="B155">
        <v>87</v>
      </c>
      <c r="C155">
        <v>87</v>
      </c>
      <c r="D155">
        <v>87</v>
      </c>
      <c r="E155">
        <v>81</v>
      </c>
      <c r="F155">
        <v>91</v>
      </c>
      <c r="G155">
        <v>92</v>
      </c>
      <c r="H155">
        <v>72</v>
      </c>
      <c r="I155">
        <v>50</v>
      </c>
      <c r="J155">
        <v>65</v>
      </c>
      <c r="K155">
        <v>78</v>
      </c>
      <c r="L155">
        <v>72</v>
      </c>
      <c r="M155">
        <v>87</v>
      </c>
      <c r="N155">
        <v>101</v>
      </c>
      <c r="O155">
        <v>105</v>
      </c>
      <c r="P155">
        <v>105</v>
      </c>
      <c r="Q155">
        <v>110</v>
      </c>
      <c r="R155">
        <v>120</v>
      </c>
      <c r="S155">
        <v>135</v>
      </c>
      <c r="T155">
        <v>135</v>
      </c>
      <c r="U155">
        <v>137</v>
      </c>
      <c r="V155">
        <v>103</v>
      </c>
      <c r="W155">
        <v>100</v>
      </c>
      <c r="X155">
        <v>92</v>
      </c>
      <c r="Y155">
        <v>98</v>
      </c>
      <c r="Z155">
        <v>108</v>
      </c>
      <c r="AB155">
        <f>AVERAGE(B155:Z155)</f>
        <v>95.92</v>
      </c>
      <c r="AC155">
        <f>STDEV(B155:Z155)/SQRT(COUNT(B155:Z155))</f>
        <v>4.2922099979691888</v>
      </c>
    </row>
    <row r="156" spans="1:29">
      <c r="A156" t="s">
        <v>239</v>
      </c>
      <c r="B156">
        <v>3</v>
      </c>
      <c r="C156">
        <v>3</v>
      </c>
      <c r="D156">
        <v>10</v>
      </c>
      <c r="E156">
        <v>1</v>
      </c>
      <c r="F156">
        <v>1</v>
      </c>
      <c r="G156">
        <v>20</v>
      </c>
      <c r="H156">
        <v>0</v>
      </c>
      <c r="I156">
        <v>1</v>
      </c>
      <c r="J156">
        <v>3</v>
      </c>
      <c r="K156">
        <v>0</v>
      </c>
      <c r="L156">
        <v>2</v>
      </c>
      <c r="M156">
        <v>3</v>
      </c>
      <c r="N156">
        <v>5</v>
      </c>
      <c r="O156">
        <v>16</v>
      </c>
      <c r="P156">
        <v>3</v>
      </c>
      <c r="Q156">
        <v>0</v>
      </c>
      <c r="R156">
        <v>2</v>
      </c>
      <c r="S156">
        <v>6</v>
      </c>
      <c r="T156">
        <v>2</v>
      </c>
      <c r="U156">
        <v>4</v>
      </c>
      <c r="V156">
        <v>3</v>
      </c>
      <c r="W156">
        <v>2</v>
      </c>
      <c r="X156">
        <v>7</v>
      </c>
      <c r="Y156">
        <v>8</v>
      </c>
      <c r="Z156">
        <v>4</v>
      </c>
      <c r="AB156">
        <f>AVERAGE(B156:Z156)</f>
        <v>4.3600000000000003</v>
      </c>
      <c r="AC156">
        <f>STDEV(B156:Z156)/SQRT(COUNT(B156:Z156))</f>
        <v>0.96588474122606027</v>
      </c>
    </row>
    <row r="177" spans="1:29">
      <c r="B177" s="52">
        <v>0</v>
      </c>
      <c r="C177" s="53">
        <v>3</v>
      </c>
      <c r="D177" s="52">
        <v>6</v>
      </c>
      <c r="E177" s="53">
        <v>9</v>
      </c>
      <c r="F177" s="52">
        <v>12</v>
      </c>
      <c r="G177" s="53">
        <v>15</v>
      </c>
      <c r="H177" s="52">
        <v>18</v>
      </c>
      <c r="I177" s="53">
        <v>21</v>
      </c>
      <c r="J177" s="52">
        <v>24</v>
      </c>
      <c r="K177" s="53">
        <v>27</v>
      </c>
      <c r="L177" s="52">
        <v>30</v>
      </c>
      <c r="M177" s="53">
        <v>33</v>
      </c>
      <c r="N177" s="52">
        <v>36</v>
      </c>
      <c r="O177" s="53">
        <v>39</v>
      </c>
      <c r="P177" s="52">
        <v>42</v>
      </c>
      <c r="Q177" s="53">
        <v>45</v>
      </c>
      <c r="R177" s="52">
        <v>48</v>
      </c>
      <c r="S177" s="53">
        <v>51</v>
      </c>
      <c r="T177" s="54">
        <v>54</v>
      </c>
      <c r="U177" s="53">
        <v>57</v>
      </c>
      <c r="V177" s="54">
        <v>60</v>
      </c>
      <c r="W177" s="53">
        <v>63</v>
      </c>
      <c r="X177" s="54">
        <v>66</v>
      </c>
      <c r="Y177" s="53">
        <v>69</v>
      </c>
      <c r="Z177" s="54">
        <v>72</v>
      </c>
      <c r="AB177" t="s">
        <v>242</v>
      </c>
      <c r="AC177" t="s">
        <v>139</v>
      </c>
    </row>
    <row r="178" spans="1:29">
      <c r="A178" t="s">
        <v>237</v>
      </c>
      <c r="B178">
        <v>100</v>
      </c>
      <c r="C178">
        <v>90</v>
      </c>
      <c r="D178">
        <v>90</v>
      </c>
      <c r="E178">
        <v>90</v>
      </c>
      <c r="F178">
        <v>90</v>
      </c>
      <c r="G178">
        <v>90</v>
      </c>
      <c r="H178">
        <v>85</v>
      </c>
      <c r="I178">
        <v>89</v>
      </c>
      <c r="J178">
        <v>95</v>
      </c>
      <c r="K178">
        <v>95</v>
      </c>
      <c r="L178">
        <v>90</v>
      </c>
      <c r="M178">
        <v>45</v>
      </c>
      <c r="N178">
        <v>89</v>
      </c>
      <c r="O178">
        <v>80</v>
      </c>
      <c r="P178">
        <v>96</v>
      </c>
      <c r="Q178">
        <v>97</v>
      </c>
      <c r="R178">
        <v>95</v>
      </c>
      <c r="S178">
        <v>95</v>
      </c>
      <c r="T178">
        <v>94</v>
      </c>
      <c r="U178">
        <v>90</v>
      </c>
      <c r="V178">
        <v>89</v>
      </c>
      <c r="W178">
        <v>34</v>
      </c>
      <c r="X178">
        <v>95</v>
      </c>
      <c r="Y178">
        <v>97</v>
      </c>
      <c r="Z178">
        <v>92</v>
      </c>
    </row>
    <row r="179" spans="1:29">
      <c r="A179" t="s">
        <v>97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2</v>
      </c>
      <c r="J179">
        <v>0</v>
      </c>
      <c r="K179">
        <v>0</v>
      </c>
      <c r="L179">
        <v>0</v>
      </c>
      <c r="M179">
        <v>1</v>
      </c>
      <c r="N179">
        <v>15</v>
      </c>
      <c r="O179">
        <v>7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7</v>
      </c>
      <c r="V179">
        <v>10</v>
      </c>
      <c r="W179">
        <v>29</v>
      </c>
      <c r="X179">
        <v>0</v>
      </c>
      <c r="Y179">
        <v>0</v>
      </c>
      <c r="Z179">
        <v>10</v>
      </c>
      <c r="AB179">
        <f>AVERAGE(B179:Z179)</f>
        <v>3.24</v>
      </c>
      <c r="AC179">
        <f>STDEV(B179:Z179)/SQRT(COUNT(B179:Z179))</f>
        <v>1.3580378001611981</v>
      </c>
    </row>
    <row r="180" spans="1:29">
      <c r="A180" t="s">
        <v>238</v>
      </c>
      <c r="B180">
        <v>100</v>
      </c>
      <c r="C180">
        <v>90</v>
      </c>
      <c r="D180">
        <v>90</v>
      </c>
      <c r="E180">
        <v>90</v>
      </c>
      <c r="F180">
        <v>90</v>
      </c>
      <c r="G180">
        <v>90</v>
      </c>
      <c r="H180">
        <v>85</v>
      </c>
      <c r="I180">
        <v>87</v>
      </c>
      <c r="J180">
        <v>95</v>
      </c>
      <c r="K180">
        <v>95</v>
      </c>
      <c r="L180">
        <v>90</v>
      </c>
      <c r="M180">
        <v>44</v>
      </c>
      <c r="N180">
        <v>74</v>
      </c>
      <c r="O180">
        <v>73</v>
      </c>
      <c r="P180">
        <v>96</v>
      </c>
      <c r="Q180">
        <v>97</v>
      </c>
      <c r="R180">
        <v>95</v>
      </c>
      <c r="S180">
        <v>95</v>
      </c>
      <c r="T180">
        <v>94</v>
      </c>
      <c r="U180">
        <v>83</v>
      </c>
      <c r="V180">
        <v>79</v>
      </c>
      <c r="W180">
        <v>5</v>
      </c>
      <c r="X180">
        <v>95</v>
      </c>
      <c r="Y180">
        <v>97</v>
      </c>
      <c r="Z180">
        <v>82</v>
      </c>
      <c r="AB180">
        <f>AVERAGE(B180:Z180)</f>
        <v>84.44</v>
      </c>
      <c r="AC180">
        <f>STDEV(B180:Z180)/SQRT(COUNT(B180:Z180))</f>
        <v>4.0324020963523308</v>
      </c>
    </row>
    <row r="181" spans="1:29">
      <c r="A181" t="s">
        <v>239</v>
      </c>
      <c r="B181">
        <v>0</v>
      </c>
      <c r="C181">
        <v>10</v>
      </c>
      <c r="D181">
        <v>10</v>
      </c>
      <c r="E181">
        <v>10</v>
      </c>
      <c r="F181">
        <v>10</v>
      </c>
      <c r="G181">
        <v>10</v>
      </c>
      <c r="H181">
        <v>15</v>
      </c>
      <c r="I181">
        <v>13</v>
      </c>
      <c r="J181">
        <v>5</v>
      </c>
      <c r="K181">
        <v>5</v>
      </c>
      <c r="L181">
        <v>10</v>
      </c>
      <c r="M181">
        <v>52</v>
      </c>
      <c r="N181">
        <v>15</v>
      </c>
      <c r="O181">
        <v>20</v>
      </c>
      <c r="P181">
        <v>5</v>
      </c>
      <c r="Q181">
        <v>2</v>
      </c>
      <c r="R181">
        <v>5</v>
      </c>
      <c r="S181">
        <v>5</v>
      </c>
      <c r="T181">
        <v>6</v>
      </c>
      <c r="U181">
        <v>19</v>
      </c>
      <c r="V181">
        <v>11</v>
      </c>
      <c r="W181">
        <v>78</v>
      </c>
      <c r="X181">
        <v>5</v>
      </c>
      <c r="Y181">
        <v>5</v>
      </c>
      <c r="Z181">
        <v>13</v>
      </c>
      <c r="AB181">
        <f>AVERAGE(B181:Z181)</f>
        <v>13.56</v>
      </c>
      <c r="AC181">
        <f>STDEV(B181:Z181)/SQRT(COUNT(B181:Z181))</f>
        <v>3.3357058223610387</v>
      </c>
    </row>
    <row r="203" spans="1:29">
      <c r="B203" s="52">
        <v>0</v>
      </c>
      <c r="C203" s="53">
        <v>3</v>
      </c>
      <c r="D203" s="52">
        <v>6</v>
      </c>
      <c r="E203" s="53">
        <v>9</v>
      </c>
      <c r="F203" s="52">
        <v>12</v>
      </c>
      <c r="G203" s="53">
        <v>15</v>
      </c>
      <c r="H203" s="52">
        <v>18</v>
      </c>
      <c r="I203" s="53">
        <v>21</v>
      </c>
      <c r="J203" s="52">
        <v>24</v>
      </c>
      <c r="K203" s="53">
        <v>27</v>
      </c>
      <c r="L203" s="52">
        <v>30</v>
      </c>
      <c r="M203" s="53">
        <v>33</v>
      </c>
      <c r="N203" s="52">
        <v>36</v>
      </c>
      <c r="O203" s="53">
        <v>39</v>
      </c>
      <c r="P203" s="52">
        <v>42</v>
      </c>
      <c r="Q203" s="53">
        <v>45</v>
      </c>
      <c r="R203" s="52">
        <v>48</v>
      </c>
      <c r="S203" s="53">
        <v>51</v>
      </c>
      <c r="T203" s="54">
        <v>54</v>
      </c>
      <c r="U203" s="53">
        <v>57</v>
      </c>
      <c r="V203" s="54">
        <v>60</v>
      </c>
      <c r="W203" s="53">
        <v>63</v>
      </c>
      <c r="X203" s="54">
        <v>66</v>
      </c>
      <c r="Y203" s="53">
        <v>69</v>
      </c>
      <c r="Z203" s="54">
        <v>72</v>
      </c>
      <c r="AB203" t="s">
        <v>242</v>
      </c>
      <c r="AC203" t="s">
        <v>139</v>
      </c>
    </row>
    <row r="204" spans="1:29">
      <c r="A204" t="s">
        <v>237</v>
      </c>
      <c r="B204">
        <v>6</v>
      </c>
      <c r="C204">
        <v>3</v>
      </c>
      <c r="D204">
        <v>91</v>
      </c>
      <c r="E204">
        <v>67</v>
      </c>
      <c r="F204">
        <v>2</v>
      </c>
      <c r="G204">
        <v>80</v>
      </c>
      <c r="H204">
        <v>97</v>
      </c>
      <c r="I204">
        <v>97</v>
      </c>
      <c r="J204">
        <v>101</v>
      </c>
      <c r="K204">
        <v>95</v>
      </c>
      <c r="L204">
        <v>80</v>
      </c>
      <c r="M204">
        <v>92</v>
      </c>
      <c r="N204">
        <v>97</v>
      </c>
      <c r="O204">
        <v>101</v>
      </c>
      <c r="P204">
        <v>93</v>
      </c>
      <c r="Q204">
        <v>110</v>
      </c>
      <c r="R204">
        <v>89</v>
      </c>
      <c r="S204">
        <v>98</v>
      </c>
      <c r="T204">
        <v>60</v>
      </c>
      <c r="U204">
        <v>100</v>
      </c>
      <c r="V204">
        <v>101</v>
      </c>
      <c r="W204">
        <v>95</v>
      </c>
      <c r="X204">
        <v>102</v>
      </c>
      <c r="Y204">
        <v>96</v>
      </c>
      <c r="Z204">
        <v>97</v>
      </c>
    </row>
    <row r="205" spans="1:29">
      <c r="A205" t="s">
        <v>97</v>
      </c>
      <c r="B205">
        <v>2</v>
      </c>
      <c r="C205">
        <v>0</v>
      </c>
      <c r="D205">
        <v>0</v>
      </c>
      <c r="E205">
        <v>7</v>
      </c>
      <c r="F205">
        <v>0</v>
      </c>
      <c r="G205">
        <v>0</v>
      </c>
      <c r="H205">
        <v>7</v>
      </c>
      <c r="I205">
        <v>7</v>
      </c>
      <c r="J205">
        <v>11</v>
      </c>
      <c r="K205">
        <v>3</v>
      </c>
      <c r="L205">
        <v>0</v>
      </c>
      <c r="M205">
        <v>2</v>
      </c>
      <c r="N205">
        <v>3</v>
      </c>
      <c r="O205">
        <v>0</v>
      </c>
      <c r="P205">
        <v>2</v>
      </c>
      <c r="Q205">
        <v>10</v>
      </c>
      <c r="R205">
        <v>3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3</v>
      </c>
      <c r="Y205">
        <v>2</v>
      </c>
      <c r="Z205">
        <v>6</v>
      </c>
      <c r="AB205">
        <f>AVERAGE(B205:Z205)</f>
        <v>2.76</v>
      </c>
      <c r="AC205">
        <f>STDEV(B205:Z205)/SQRT(COUNT(B205:Z205))</f>
        <v>0.66653331999733267</v>
      </c>
    </row>
    <row r="206" spans="1:29">
      <c r="A206" t="s">
        <v>238</v>
      </c>
      <c r="B206">
        <v>4</v>
      </c>
      <c r="C206">
        <v>3</v>
      </c>
      <c r="D206">
        <v>91</v>
      </c>
      <c r="E206">
        <v>60</v>
      </c>
      <c r="F206">
        <v>2</v>
      </c>
      <c r="G206">
        <v>80</v>
      </c>
      <c r="H206">
        <v>90</v>
      </c>
      <c r="I206">
        <v>90</v>
      </c>
      <c r="J206">
        <v>90</v>
      </c>
      <c r="K206">
        <v>92</v>
      </c>
      <c r="L206">
        <v>80</v>
      </c>
      <c r="M206">
        <v>90</v>
      </c>
      <c r="N206">
        <v>94</v>
      </c>
      <c r="O206">
        <v>101</v>
      </c>
      <c r="P206">
        <v>91</v>
      </c>
      <c r="Q206">
        <v>100</v>
      </c>
      <c r="R206">
        <v>86</v>
      </c>
      <c r="S206">
        <v>98</v>
      </c>
      <c r="T206">
        <v>60</v>
      </c>
      <c r="U206">
        <v>100</v>
      </c>
      <c r="V206">
        <v>100</v>
      </c>
      <c r="W206">
        <v>95</v>
      </c>
      <c r="X206">
        <v>99</v>
      </c>
      <c r="Y206">
        <v>94</v>
      </c>
      <c r="Z206">
        <v>91</v>
      </c>
      <c r="AB206">
        <f>AVERAGE(B206:Z206)</f>
        <v>79.239999999999995</v>
      </c>
      <c r="AC206">
        <f>STDEV(B206:Z206)/SQRT(COUNT(B206:Z206))</f>
        <v>6.1183548987180094</v>
      </c>
    </row>
    <row r="207" spans="1:29">
      <c r="A207" t="s">
        <v>239</v>
      </c>
      <c r="B207">
        <v>102</v>
      </c>
      <c r="C207">
        <v>92</v>
      </c>
      <c r="D207">
        <v>10</v>
      </c>
      <c r="E207">
        <v>55</v>
      </c>
      <c r="F207">
        <v>100</v>
      </c>
      <c r="G207">
        <v>30</v>
      </c>
      <c r="H207">
        <v>10</v>
      </c>
      <c r="I207">
        <v>7</v>
      </c>
      <c r="J207">
        <v>3</v>
      </c>
      <c r="K207">
        <v>5</v>
      </c>
      <c r="L207">
        <v>20</v>
      </c>
      <c r="M207">
        <v>10</v>
      </c>
      <c r="N207">
        <v>10</v>
      </c>
      <c r="O207">
        <v>1</v>
      </c>
      <c r="P207">
        <v>10</v>
      </c>
      <c r="Q207">
        <v>7</v>
      </c>
      <c r="R207">
        <v>15</v>
      </c>
      <c r="S207">
        <v>22</v>
      </c>
      <c r="T207">
        <v>20</v>
      </c>
      <c r="U207">
        <v>2</v>
      </c>
      <c r="V207">
        <v>5</v>
      </c>
      <c r="W207">
        <v>7</v>
      </c>
      <c r="X207">
        <v>3</v>
      </c>
      <c r="Y207">
        <v>5</v>
      </c>
      <c r="Z207">
        <v>7</v>
      </c>
      <c r="AB207">
        <f>AVERAGE(B207:Z207)</f>
        <v>22.32</v>
      </c>
      <c r="AC207">
        <f>STDEV(B207:Z207)/SQRT(COUNT(B207:Z207))</f>
        <v>6.1429417491404994</v>
      </c>
    </row>
    <row r="231" spans="1:12">
      <c r="A231" t="s">
        <v>192</v>
      </c>
    </row>
    <row r="232" spans="1:12">
      <c r="B232">
        <v>2008</v>
      </c>
      <c r="C232">
        <v>2009</v>
      </c>
      <c r="D232">
        <v>2010</v>
      </c>
      <c r="E232">
        <v>2011</v>
      </c>
      <c r="F232">
        <v>2012</v>
      </c>
      <c r="H232" t="s">
        <v>141</v>
      </c>
      <c r="I232" t="s">
        <v>142</v>
      </c>
      <c r="J232" t="s">
        <v>196</v>
      </c>
      <c r="K232" t="s">
        <v>197</v>
      </c>
      <c r="L232" t="s">
        <v>241</v>
      </c>
    </row>
    <row r="233" spans="1:12">
      <c r="A233">
        <v>1</v>
      </c>
      <c r="B233">
        <v>11.52</v>
      </c>
      <c r="C233">
        <v>5.48</v>
      </c>
      <c r="D233">
        <v>9.6</v>
      </c>
      <c r="E233">
        <v>10.8</v>
      </c>
      <c r="F233">
        <v>12.32</v>
      </c>
      <c r="H233">
        <v>4.8744640731058837</v>
      </c>
      <c r="I233">
        <v>5.2794949253377137</v>
      </c>
      <c r="J233">
        <v>4.5727453460694703</v>
      </c>
      <c r="K233">
        <v>3.66742416417845</v>
      </c>
      <c r="L233">
        <v>4.0301860999214423</v>
      </c>
    </row>
    <row r="234" spans="1:12">
      <c r="A234">
        <v>2</v>
      </c>
      <c r="B234">
        <v>30.4</v>
      </c>
      <c r="C234">
        <v>18.48</v>
      </c>
      <c r="D234">
        <v>13</v>
      </c>
      <c r="E234">
        <v>34.24</v>
      </c>
      <c r="F234">
        <v>21.24</v>
      </c>
      <c r="H234">
        <v>6.0022218108519336</v>
      </c>
      <c r="I234">
        <v>4.4628540942615036</v>
      </c>
      <c r="J234">
        <v>4.4757802331718857</v>
      </c>
      <c r="K234">
        <v>5.3198621536026041</v>
      </c>
      <c r="L234">
        <v>4.9649706276405432</v>
      </c>
    </row>
    <row r="235" spans="1:12">
      <c r="A235">
        <v>3</v>
      </c>
      <c r="B235">
        <v>2.48</v>
      </c>
      <c r="C235">
        <v>2.56</v>
      </c>
      <c r="D235">
        <v>2.5</v>
      </c>
      <c r="E235">
        <v>3.16</v>
      </c>
      <c r="F235">
        <v>26</v>
      </c>
      <c r="H235">
        <v>2.208377986969924</v>
      </c>
      <c r="I235">
        <v>2.3137271518771039</v>
      </c>
      <c r="J235">
        <v>0.77319214103385825</v>
      </c>
      <c r="K235">
        <v>1.6418282492392435</v>
      </c>
      <c r="L235">
        <v>5.6938563381947036</v>
      </c>
    </row>
    <row r="236" spans="1:12">
      <c r="A236">
        <v>4</v>
      </c>
      <c r="B236">
        <v>20.239999999999998</v>
      </c>
      <c r="C236">
        <v>25.4</v>
      </c>
      <c r="D236">
        <v>16.083333333333332</v>
      </c>
      <c r="E236">
        <v>31.88</v>
      </c>
      <c r="F236">
        <v>22.24</v>
      </c>
      <c r="H236">
        <v>7.2517308278782648</v>
      </c>
      <c r="I236">
        <v>7.141960515152685</v>
      </c>
      <c r="J236">
        <v>6.0165582711340617</v>
      </c>
      <c r="K236">
        <v>6.791003853137866</v>
      </c>
      <c r="L236">
        <v>5.7443537495526851</v>
      </c>
    </row>
    <row r="237" spans="1:12">
      <c r="A237">
        <v>5</v>
      </c>
      <c r="B237">
        <v>6.08</v>
      </c>
      <c r="C237">
        <v>23.04</v>
      </c>
      <c r="D237">
        <v>71.25</v>
      </c>
      <c r="E237">
        <v>94.6</v>
      </c>
      <c r="F237">
        <v>68.88</v>
      </c>
      <c r="H237">
        <v>2.2744376594373099</v>
      </c>
      <c r="I237">
        <v>5.3313788085259892</v>
      </c>
      <c r="J237">
        <v>7.9452952991883414</v>
      </c>
      <c r="K237">
        <v>6.3874877690685246</v>
      </c>
      <c r="L237">
        <v>6.6202517575492053</v>
      </c>
    </row>
    <row r="238" spans="1:12">
      <c r="A238">
        <v>6</v>
      </c>
      <c r="B238">
        <v>28.88</v>
      </c>
      <c r="C238">
        <v>30.08</v>
      </c>
      <c r="D238">
        <v>27.708333333333332</v>
      </c>
      <c r="E238">
        <v>28.16</v>
      </c>
      <c r="F238">
        <v>24.72</v>
      </c>
      <c r="H238">
        <v>5.7120690938864991</v>
      </c>
      <c r="I238">
        <v>6.0769839010263418</v>
      </c>
      <c r="J238">
        <v>3.7190652395512842</v>
      </c>
      <c r="K238">
        <v>4.6764231345477425</v>
      </c>
      <c r="L238">
        <v>4.6070670351826513</v>
      </c>
    </row>
    <row r="239" spans="1:12">
      <c r="A239">
        <v>7</v>
      </c>
      <c r="B239">
        <v>28.08</v>
      </c>
      <c r="C239">
        <v>15.2</v>
      </c>
      <c r="D239">
        <v>20.041666666666668</v>
      </c>
      <c r="E239">
        <v>30.76</v>
      </c>
      <c r="F239">
        <v>27.64</v>
      </c>
      <c r="H239">
        <v>5.9729724593371429</v>
      </c>
      <c r="I239">
        <v>3.324655370611115</v>
      </c>
      <c r="J239">
        <v>5.3169401024593181</v>
      </c>
      <c r="K239">
        <v>5.725754680971467</v>
      </c>
      <c r="L239">
        <v>4.7651093026988018</v>
      </c>
    </row>
    <row r="240" spans="1:12">
      <c r="A240" s="51" t="s">
        <v>199</v>
      </c>
      <c r="D240">
        <v>22.458333333333332</v>
      </c>
      <c r="E240">
        <v>21.6</v>
      </c>
      <c r="F240">
        <v>3.24</v>
      </c>
      <c r="J240">
        <v>5.8228619783022078</v>
      </c>
      <c r="K240">
        <v>7.5868306953562641</v>
      </c>
      <c r="L240">
        <v>1.3580378001611981</v>
      </c>
    </row>
    <row r="241" spans="1:12">
      <c r="A241" s="51" t="s">
        <v>200</v>
      </c>
      <c r="D241">
        <v>3.125</v>
      </c>
      <c r="E241">
        <v>8.76</v>
      </c>
      <c r="F241">
        <v>2.76</v>
      </c>
      <c r="J241">
        <v>1.5630614933149809</v>
      </c>
      <c r="K241">
        <v>3.818062335792856</v>
      </c>
      <c r="L241">
        <v>0.66653331999733267</v>
      </c>
    </row>
    <row r="256" spans="1:12">
      <c r="A256" t="s">
        <v>195</v>
      </c>
    </row>
    <row r="258" spans="1:12">
      <c r="B258">
        <v>2008</v>
      </c>
      <c r="C258">
        <v>2009</v>
      </c>
      <c r="D258">
        <v>2010</v>
      </c>
      <c r="E258">
        <v>2011</v>
      </c>
      <c r="F258">
        <v>2012</v>
      </c>
      <c r="H258" t="s">
        <v>141</v>
      </c>
      <c r="I258" t="s">
        <v>142</v>
      </c>
      <c r="J258" t="s">
        <v>196</v>
      </c>
      <c r="K258" t="s">
        <v>197</v>
      </c>
      <c r="L258" t="s">
        <v>241</v>
      </c>
    </row>
    <row r="259" spans="1:12">
      <c r="A259">
        <v>1</v>
      </c>
      <c r="B259">
        <v>155.28</v>
      </c>
      <c r="C259">
        <v>120.2</v>
      </c>
      <c r="D259">
        <v>111.28</v>
      </c>
      <c r="E259">
        <v>104.4</v>
      </c>
      <c r="F259">
        <v>94.68</v>
      </c>
      <c r="H259">
        <v>10.024722772559185</v>
      </c>
      <c r="I259">
        <v>8.2935718079325333</v>
      </c>
      <c r="J259">
        <v>6.7814747658602972</v>
      </c>
      <c r="K259">
        <v>6.9768665363948781</v>
      </c>
      <c r="L259">
        <v>6.3250085638940714</v>
      </c>
    </row>
    <row r="260" spans="1:12">
      <c r="A260">
        <v>2</v>
      </c>
      <c r="B260">
        <v>102.88</v>
      </c>
      <c r="C260">
        <v>97.64</v>
      </c>
      <c r="D260">
        <v>104.75</v>
      </c>
      <c r="E260">
        <v>99.12</v>
      </c>
      <c r="F260">
        <v>86.52</v>
      </c>
      <c r="H260">
        <v>5.0807873405605175</v>
      </c>
      <c r="I260">
        <v>4.4940256637748162</v>
      </c>
      <c r="J260">
        <v>5.8799123773418085</v>
      </c>
      <c r="K260">
        <v>3.7194623267348765</v>
      </c>
      <c r="L260">
        <v>3.6538199189341531</v>
      </c>
    </row>
    <row r="261" spans="1:12">
      <c r="A261">
        <v>3</v>
      </c>
      <c r="B261">
        <v>109.08</v>
      </c>
      <c r="C261">
        <v>117.44</v>
      </c>
      <c r="D261">
        <v>123.45833333333333</v>
      </c>
      <c r="E261">
        <v>56.88</v>
      </c>
      <c r="F261">
        <v>85.12</v>
      </c>
      <c r="H261">
        <v>7.9795405047325065</v>
      </c>
      <c r="I261">
        <v>5.8446784913001526</v>
      </c>
      <c r="J261">
        <v>5.8869110421644262</v>
      </c>
      <c r="K261">
        <v>7.0112576142467713</v>
      </c>
      <c r="L261">
        <v>11.30889325560493</v>
      </c>
    </row>
    <row r="262" spans="1:12">
      <c r="A262">
        <v>4</v>
      </c>
      <c r="B262">
        <v>87.68</v>
      </c>
      <c r="C262">
        <v>112.96</v>
      </c>
      <c r="D262">
        <v>96.083333333333329</v>
      </c>
      <c r="E262">
        <v>91.12</v>
      </c>
      <c r="F262">
        <v>93.84</v>
      </c>
      <c r="H262">
        <v>7.5674125917207222</v>
      </c>
      <c r="I262">
        <v>7.3226771060862728</v>
      </c>
      <c r="J262">
        <v>8.5613550047237403</v>
      </c>
      <c r="K262">
        <v>6.2362702528568059</v>
      </c>
      <c r="L262">
        <v>7.2163425639308425</v>
      </c>
    </row>
    <row r="263" spans="1:12">
      <c r="A263">
        <v>5</v>
      </c>
      <c r="B263">
        <v>88.32</v>
      </c>
      <c r="C263">
        <v>11.08</v>
      </c>
      <c r="D263">
        <v>1.75</v>
      </c>
      <c r="E263">
        <v>10.92</v>
      </c>
      <c r="F263">
        <v>7.76</v>
      </c>
      <c r="H263">
        <v>4.0219066788444184</v>
      </c>
      <c r="I263">
        <v>2.0206599581984763</v>
      </c>
      <c r="J263">
        <v>0.69743318208862204</v>
      </c>
      <c r="K263">
        <v>3.7491865784460501</v>
      </c>
      <c r="L263">
        <v>2.2878519765637519</v>
      </c>
    </row>
    <row r="264" spans="1:12">
      <c r="A264">
        <v>6</v>
      </c>
      <c r="B264">
        <v>99.64</v>
      </c>
      <c r="C264">
        <v>115.16</v>
      </c>
      <c r="D264">
        <v>102.70833333333333</v>
      </c>
      <c r="E264">
        <v>87.36</v>
      </c>
      <c r="F264">
        <v>87.12</v>
      </c>
      <c r="H264">
        <v>5.1835894899191253</v>
      </c>
      <c r="I264">
        <v>4.5770004733813732</v>
      </c>
      <c r="J264">
        <v>3.5861444147280297</v>
      </c>
      <c r="K264">
        <v>4.8476386003909173</v>
      </c>
      <c r="L264">
        <v>4.0744406569082203</v>
      </c>
    </row>
    <row r="265" spans="1:12">
      <c r="A265">
        <v>7</v>
      </c>
      <c r="B265">
        <v>97.12</v>
      </c>
      <c r="C265">
        <v>109.08</v>
      </c>
      <c r="D265">
        <v>104.58333333333333</v>
      </c>
      <c r="E265">
        <v>84.96</v>
      </c>
      <c r="F265">
        <v>95.92</v>
      </c>
      <c r="H265">
        <v>4.8512266490033245</v>
      </c>
      <c r="I265">
        <v>3.64550865220937</v>
      </c>
      <c r="J265">
        <v>5.517730533611247</v>
      </c>
      <c r="K265">
        <v>4.0928718523794494</v>
      </c>
      <c r="L265">
        <v>4.2922099979691888</v>
      </c>
    </row>
    <row r="266" spans="1:12">
      <c r="A266" s="51" t="s">
        <v>199</v>
      </c>
      <c r="D266">
        <v>82.875</v>
      </c>
      <c r="E266">
        <v>75.48</v>
      </c>
      <c r="F266">
        <v>84.44</v>
      </c>
      <c r="J266">
        <v>5.5522265086088263</v>
      </c>
      <c r="K266">
        <v>8.1647861780534896</v>
      </c>
      <c r="L266">
        <v>4.0324020963523308</v>
      </c>
    </row>
    <row r="267" spans="1:12">
      <c r="A267" s="51" t="s">
        <v>200</v>
      </c>
      <c r="D267">
        <v>103.25</v>
      </c>
      <c r="E267">
        <v>115.32</v>
      </c>
      <c r="F267">
        <v>79.239999999999995</v>
      </c>
      <c r="J267">
        <v>2.1796572659712923</v>
      </c>
      <c r="K267">
        <v>3.1647643408843789</v>
      </c>
      <c r="L267">
        <v>6.1183548987180094</v>
      </c>
    </row>
    <row r="284" spans="1:12">
      <c r="A284" t="s">
        <v>198</v>
      </c>
    </row>
    <row r="286" spans="1:12">
      <c r="B286">
        <v>2008</v>
      </c>
      <c r="C286">
        <v>2009</v>
      </c>
      <c r="D286">
        <v>2010</v>
      </c>
      <c r="E286">
        <v>2011</v>
      </c>
      <c r="F286">
        <v>2012</v>
      </c>
      <c r="H286" t="s">
        <v>141</v>
      </c>
      <c r="I286" t="s">
        <v>142</v>
      </c>
      <c r="J286" t="s">
        <v>196</v>
      </c>
      <c r="K286" t="s">
        <v>197</v>
      </c>
      <c r="L286" t="s">
        <v>241</v>
      </c>
    </row>
    <row r="287" spans="1:12">
      <c r="A287">
        <v>1</v>
      </c>
      <c r="B287">
        <v>15.72</v>
      </c>
      <c r="C287">
        <v>36.44</v>
      </c>
      <c r="D287">
        <v>17.399999999999999</v>
      </c>
      <c r="E287">
        <v>19.96</v>
      </c>
      <c r="F287">
        <v>20.8</v>
      </c>
      <c r="H287">
        <v>3.9202550937407126</v>
      </c>
      <c r="I287">
        <v>6.4611866815108616</v>
      </c>
      <c r="J287">
        <v>5.1649459500237427</v>
      </c>
      <c r="K287">
        <v>5.2020765084723619</v>
      </c>
      <c r="L287">
        <v>4.5423929082955095</v>
      </c>
    </row>
    <row r="288" spans="1:12">
      <c r="A288">
        <v>2</v>
      </c>
      <c r="B288">
        <v>28.04</v>
      </c>
      <c r="C288">
        <v>18.36</v>
      </c>
      <c r="D288">
        <v>3.5833333333333335</v>
      </c>
      <c r="E288">
        <v>1</v>
      </c>
      <c r="F288">
        <v>8.8800000000000008</v>
      </c>
      <c r="H288">
        <v>3.3198795158860812</v>
      </c>
      <c r="I288">
        <v>4.4150802182217861</v>
      </c>
      <c r="J288">
        <v>0.94392924282434298</v>
      </c>
      <c r="K288">
        <v>0.28867513459481292</v>
      </c>
      <c r="L288">
        <v>2.1635772846530505</v>
      </c>
    </row>
    <row r="289" spans="1:12">
      <c r="A289">
        <v>3</v>
      </c>
      <c r="B289">
        <v>40.32</v>
      </c>
      <c r="C289">
        <v>17.079999999999998</v>
      </c>
      <c r="D289">
        <v>15.958333333333334</v>
      </c>
      <c r="E289">
        <v>39.880000000000003</v>
      </c>
      <c r="F289">
        <v>56.52</v>
      </c>
      <c r="H289">
        <v>4.2718926328580249</v>
      </c>
      <c r="I289">
        <v>3.2710446853158905</v>
      </c>
      <c r="J289">
        <v>3.2142567190625346</v>
      </c>
      <c r="K289">
        <v>7.162243596341396</v>
      </c>
      <c r="L289">
        <v>7.3112060108666981</v>
      </c>
    </row>
    <row r="290" spans="1:12">
      <c r="A290">
        <v>4</v>
      </c>
      <c r="B290">
        <v>3.36</v>
      </c>
      <c r="C290">
        <v>9.48</v>
      </c>
      <c r="D290">
        <v>7.625</v>
      </c>
      <c r="E290">
        <v>2.2000000000000002</v>
      </c>
      <c r="F290">
        <v>1.6</v>
      </c>
      <c r="H290">
        <v>1.2869602428461675</v>
      </c>
      <c r="I290">
        <v>2.2136847110643378</v>
      </c>
      <c r="J290">
        <v>4.2968696475592489</v>
      </c>
      <c r="K290">
        <v>0.35590260840104371</v>
      </c>
      <c r="L290">
        <v>0.67330032922413863</v>
      </c>
    </row>
    <row r="291" spans="1:12">
      <c r="A291">
        <v>5</v>
      </c>
      <c r="B291">
        <v>15.64</v>
      </c>
      <c r="C291">
        <v>88.08</v>
      </c>
      <c r="D291">
        <v>46.041666666666664</v>
      </c>
      <c r="E291">
        <v>71.48</v>
      </c>
      <c r="F291">
        <v>40.44</v>
      </c>
      <c r="H291">
        <v>4.0738515764159438</v>
      </c>
      <c r="I291">
        <v>3.6317672465802824</v>
      </c>
      <c r="J291">
        <v>6.4898134133499275</v>
      </c>
      <c r="K291">
        <v>4.9960384305967871</v>
      </c>
      <c r="L291">
        <v>8.6633480825833153</v>
      </c>
    </row>
    <row r="292" spans="1:12">
      <c r="A292">
        <v>6</v>
      </c>
      <c r="B292">
        <v>7.04</v>
      </c>
      <c r="C292">
        <v>7.48</v>
      </c>
      <c r="D292">
        <v>0</v>
      </c>
      <c r="E292">
        <v>24.48</v>
      </c>
      <c r="F292">
        <v>20.36</v>
      </c>
      <c r="H292">
        <v>2.7859648238985359</v>
      </c>
      <c r="I292">
        <v>2.1323852059763189</v>
      </c>
      <c r="J292">
        <v>0</v>
      </c>
      <c r="K292">
        <v>7.3919145016700512</v>
      </c>
      <c r="L292">
        <v>7.2562341013319953</v>
      </c>
    </row>
    <row r="293" spans="1:12">
      <c r="A293">
        <v>7</v>
      </c>
      <c r="B293">
        <v>4.24</v>
      </c>
      <c r="C293">
        <v>4.68</v>
      </c>
      <c r="D293">
        <v>1.75</v>
      </c>
      <c r="E293">
        <v>2.4</v>
      </c>
      <c r="F293">
        <v>4.3600000000000003</v>
      </c>
      <c r="H293">
        <v>2.1097235205906326</v>
      </c>
      <c r="I293">
        <v>0.84797798713567263</v>
      </c>
      <c r="J293">
        <v>0.72793633261970525</v>
      </c>
      <c r="K293">
        <v>0.65574385243020006</v>
      </c>
      <c r="L293">
        <v>0.96588474122606027</v>
      </c>
    </row>
    <row r="294" spans="1:12">
      <c r="A294" s="51" t="s">
        <v>199</v>
      </c>
      <c r="D294">
        <v>7.375</v>
      </c>
      <c r="E294">
        <v>7.68</v>
      </c>
      <c r="F294">
        <v>13.56</v>
      </c>
      <c r="J294">
        <v>3.9639738606751616</v>
      </c>
      <c r="K294">
        <v>3.465890938849634</v>
      </c>
      <c r="L294">
        <v>3.3357058223610387</v>
      </c>
    </row>
    <row r="295" spans="1:12">
      <c r="A295" s="51" t="s">
        <v>200</v>
      </c>
      <c r="D295">
        <v>6.416666666666667</v>
      </c>
      <c r="E295">
        <v>1.6</v>
      </c>
      <c r="F295">
        <v>22.32</v>
      </c>
      <c r="J295">
        <v>2.3148204508788073</v>
      </c>
      <c r="K295">
        <v>1.6</v>
      </c>
      <c r="L295">
        <v>6.1429417491404994</v>
      </c>
    </row>
  </sheetData>
  <pageMargins left="0.7" right="0.7" top="0.75" bottom="0.75" header="0.3" footer="0.3"/>
  <drawing r:id="rId1"/>
</worksheet>
</file>

<file path=xl/worksheets/sheet4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W1377"/>
  <sheetViews>
    <sheetView topLeftCell="A73" workbookViewId="0">
      <selection activeCell="AB130" sqref="AB130"/>
    </sheetView>
  </sheetViews>
  <sheetFormatPr baseColWidth="10" defaultColWidth="3.5" defaultRowHeight="15.75" customHeight="1"/>
  <cols>
    <col min="1" max="1" width="25" bestFit="1" customWidth="1"/>
    <col min="2" max="2" width="3" bestFit="1" customWidth="1"/>
    <col min="3" max="3" width="4" style="59" bestFit="1" customWidth="1"/>
    <col min="4" max="4" width="4" bestFit="1" customWidth="1"/>
    <col min="5" max="5" width="4" style="59" bestFit="1" customWidth="1"/>
    <col min="6" max="6" width="4" bestFit="1" customWidth="1"/>
    <col min="7" max="7" width="4" style="58" bestFit="1" customWidth="1"/>
    <col min="8" max="8" width="4" bestFit="1" customWidth="1"/>
    <col min="9" max="9" width="3" style="58" bestFit="1" customWidth="1"/>
    <col min="10" max="10" width="3.5" customWidth="1"/>
    <col min="11" max="11" width="4" style="58" bestFit="1" customWidth="1"/>
    <col min="12" max="12" width="3.5" customWidth="1"/>
    <col min="13" max="13" width="4" style="58" bestFit="1" customWidth="1"/>
    <col min="14" max="14" width="4" bestFit="1" customWidth="1"/>
    <col min="15" max="15" width="4" style="58" bestFit="1" customWidth="1"/>
    <col min="16" max="16" width="4" bestFit="1" customWidth="1"/>
    <col min="17" max="17" width="3" style="58" bestFit="1" customWidth="1"/>
    <col min="18" max="18" width="4" bestFit="1" customWidth="1"/>
    <col min="19" max="19" width="4" style="58" bestFit="1" customWidth="1"/>
    <col min="20" max="20" width="3.5" customWidth="1"/>
    <col min="21" max="21" width="4" style="58" bestFit="1" customWidth="1"/>
    <col min="22" max="22" width="4" bestFit="1" customWidth="1"/>
    <col min="23" max="23" width="4" style="58" bestFit="1" customWidth="1"/>
    <col min="24" max="24" width="3.5" customWidth="1"/>
    <col min="25" max="25" width="4" style="58" bestFit="1" customWidth="1"/>
    <col min="26" max="26" width="3.5" customWidth="1"/>
    <col min="27" max="27" width="6.83203125" customWidth="1"/>
    <col min="28" max="28" width="6" bestFit="1" customWidth="1"/>
    <col min="29" max="29" width="12" bestFit="1" customWidth="1"/>
  </cols>
  <sheetData>
    <row r="1" spans="1:27" ht="15.75" customHeight="1">
      <c r="A1" s="221" t="s">
        <v>203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spans="1:27" ht="15.75" customHeight="1">
      <c r="A2" s="222" t="s">
        <v>223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4"/>
    </row>
    <row r="3" spans="1:27" ht="15.75" customHeight="1">
      <c r="A3" s="5" t="s">
        <v>0</v>
      </c>
      <c r="B3" s="52">
        <v>0</v>
      </c>
      <c r="C3" s="53">
        <v>3</v>
      </c>
      <c r="D3" s="52">
        <v>6</v>
      </c>
      <c r="E3" s="53">
        <v>9</v>
      </c>
      <c r="F3" s="52">
        <v>12</v>
      </c>
      <c r="G3" s="53">
        <v>15</v>
      </c>
      <c r="H3" s="52">
        <v>18</v>
      </c>
      <c r="I3" s="53">
        <v>21</v>
      </c>
      <c r="J3" s="52">
        <v>24</v>
      </c>
      <c r="K3" s="53">
        <v>27</v>
      </c>
      <c r="L3" s="52">
        <v>30</v>
      </c>
      <c r="M3" s="53">
        <v>33</v>
      </c>
      <c r="N3" s="52">
        <v>36</v>
      </c>
      <c r="O3" s="53">
        <v>39</v>
      </c>
      <c r="P3" s="52">
        <v>42</v>
      </c>
      <c r="Q3" s="53">
        <v>45</v>
      </c>
      <c r="R3" s="52">
        <v>48</v>
      </c>
      <c r="S3" s="53">
        <v>51</v>
      </c>
      <c r="T3" s="54">
        <v>54</v>
      </c>
      <c r="U3" s="53">
        <v>57</v>
      </c>
      <c r="V3" s="54">
        <v>60</v>
      </c>
      <c r="W3" s="53">
        <v>63</v>
      </c>
      <c r="X3" s="54">
        <v>66</v>
      </c>
      <c r="Y3" s="53">
        <v>69</v>
      </c>
      <c r="Z3" s="54">
        <v>72</v>
      </c>
      <c r="AA3" s="52" t="s">
        <v>204</v>
      </c>
    </row>
    <row r="4" spans="1:27" ht="15.75" customHeight="1">
      <c r="A4" s="5" t="s">
        <v>2</v>
      </c>
      <c r="B4" s="6"/>
      <c r="C4" s="55"/>
      <c r="D4" s="6"/>
      <c r="E4" s="55"/>
      <c r="F4" s="6"/>
      <c r="G4" s="55"/>
      <c r="H4" s="6"/>
      <c r="I4" s="55"/>
      <c r="J4" s="6"/>
      <c r="K4" s="55"/>
      <c r="L4" s="6"/>
      <c r="M4" s="55"/>
      <c r="N4" s="6"/>
      <c r="O4" s="55"/>
      <c r="P4" s="6"/>
      <c r="Q4" s="55"/>
      <c r="R4" s="6"/>
      <c r="S4" s="55"/>
      <c r="T4" s="8"/>
      <c r="U4" s="55"/>
      <c r="V4" s="8"/>
      <c r="W4" s="55"/>
      <c r="X4" s="8"/>
      <c r="Y4" s="55"/>
      <c r="Z4" s="8"/>
      <c r="AA4" s="6"/>
    </row>
    <row r="5" spans="1:27" ht="15.75" customHeight="1">
      <c r="A5" s="25" t="s">
        <v>25</v>
      </c>
      <c r="B5" s="10"/>
      <c r="C5" s="56"/>
      <c r="D5" s="10"/>
      <c r="E5" s="56"/>
      <c r="F5" s="10"/>
      <c r="G5" s="56"/>
      <c r="H5" s="10"/>
      <c r="I5" s="56"/>
      <c r="J5" s="10"/>
      <c r="K5" s="56"/>
      <c r="L5" s="10"/>
      <c r="M5" s="56"/>
      <c r="N5" s="10"/>
      <c r="O5" s="56"/>
      <c r="P5" s="10"/>
      <c r="Q5" s="56"/>
      <c r="R5" s="10"/>
      <c r="S5" s="56"/>
      <c r="T5" s="10"/>
      <c r="U5" s="56"/>
      <c r="V5" s="10"/>
      <c r="W5" s="56"/>
      <c r="X5" s="10"/>
      <c r="Y5" s="56"/>
      <c r="Z5" s="10"/>
      <c r="AA5" s="6"/>
    </row>
    <row r="6" spans="1:27" ht="15.75" customHeight="1">
      <c r="A6" s="24" t="s">
        <v>206</v>
      </c>
      <c r="B6" s="10"/>
      <c r="C6" s="56">
        <v>10</v>
      </c>
      <c r="D6" s="10">
        <v>3</v>
      </c>
      <c r="E6" s="56"/>
      <c r="F6" s="10"/>
      <c r="G6" s="56"/>
      <c r="H6" s="10"/>
      <c r="I6" s="56"/>
      <c r="J6" s="10"/>
      <c r="K6" s="56"/>
      <c r="L6" s="10"/>
      <c r="M6" s="56"/>
      <c r="N6" s="10"/>
      <c r="O6" s="56"/>
      <c r="P6" s="10"/>
      <c r="Q6" s="56"/>
      <c r="R6" s="10"/>
      <c r="S6" s="56"/>
      <c r="T6" s="10"/>
      <c r="U6" s="56"/>
      <c r="V6" s="10"/>
      <c r="W6" s="56"/>
      <c r="X6" s="10"/>
      <c r="Y6" s="56"/>
      <c r="Z6" s="10"/>
      <c r="AA6" s="6"/>
    </row>
    <row r="7" spans="1:27" ht="15.75" customHeight="1">
      <c r="A7" s="25" t="s">
        <v>205</v>
      </c>
      <c r="B7" s="10"/>
      <c r="C7" s="56"/>
      <c r="D7" s="10"/>
      <c r="E7" s="56"/>
      <c r="F7" s="10"/>
      <c r="G7" s="56"/>
      <c r="H7" s="10"/>
      <c r="I7" s="56"/>
      <c r="J7" s="10"/>
      <c r="K7" s="56"/>
      <c r="L7" s="10"/>
      <c r="M7" s="56"/>
      <c r="N7" s="10"/>
      <c r="O7" s="56"/>
      <c r="P7" s="10"/>
      <c r="Q7" s="56"/>
      <c r="R7" s="10"/>
      <c r="S7" s="56"/>
      <c r="T7" s="10"/>
      <c r="U7" s="56"/>
      <c r="V7" s="10"/>
      <c r="W7" s="56"/>
      <c r="X7" s="10"/>
      <c r="Y7" s="56"/>
      <c r="Z7" s="10"/>
      <c r="AA7" s="6"/>
    </row>
    <row r="8" spans="1:27" ht="15.75" customHeight="1">
      <c r="A8" s="12" t="s">
        <v>4</v>
      </c>
      <c r="B8" s="10">
        <v>1</v>
      </c>
      <c r="C8" s="56"/>
      <c r="D8" s="10"/>
      <c r="E8" s="56"/>
      <c r="F8" s="10"/>
      <c r="G8" s="56"/>
      <c r="H8" s="10"/>
      <c r="I8" s="56"/>
      <c r="J8" s="10"/>
      <c r="K8" s="56"/>
      <c r="L8" s="10"/>
      <c r="M8" s="56"/>
      <c r="N8" s="10"/>
      <c r="O8" s="56"/>
      <c r="P8" s="10"/>
      <c r="Q8" s="56">
        <v>1</v>
      </c>
      <c r="R8" s="10"/>
      <c r="S8" s="56"/>
      <c r="T8" s="10"/>
      <c r="U8" s="56"/>
      <c r="V8" s="10"/>
      <c r="W8" s="56"/>
      <c r="X8" s="10"/>
      <c r="Y8" s="56"/>
      <c r="Z8" s="10"/>
      <c r="AA8" s="6"/>
    </row>
    <row r="9" spans="1:27" ht="15.75" customHeight="1">
      <c r="A9" s="25" t="s">
        <v>45</v>
      </c>
      <c r="B9" s="10"/>
      <c r="C9" s="56"/>
      <c r="D9" s="10"/>
      <c r="E9" s="56"/>
      <c r="F9" s="10"/>
      <c r="G9" s="56"/>
      <c r="H9" s="10"/>
      <c r="I9" s="56"/>
      <c r="J9" s="10"/>
      <c r="K9" s="56"/>
      <c r="L9" s="10"/>
      <c r="M9" s="56"/>
      <c r="N9" s="10"/>
      <c r="O9" s="56"/>
      <c r="P9" s="10"/>
      <c r="Q9" s="56"/>
      <c r="R9" s="10"/>
      <c r="S9" s="56"/>
      <c r="T9" s="10"/>
      <c r="U9" s="56"/>
      <c r="V9" s="10"/>
      <c r="W9" s="56"/>
      <c r="X9" s="10"/>
      <c r="Y9" s="56"/>
      <c r="Z9" s="10"/>
      <c r="AA9" s="6"/>
    </row>
    <row r="10" spans="1:27" ht="15.75" customHeight="1">
      <c r="A10" s="25" t="s">
        <v>27</v>
      </c>
      <c r="B10" s="10"/>
      <c r="C10" s="56"/>
      <c r="D10" s="10"/>
      <c r="E10" s="56"/>
      <c r="F10" s="10"/>
      <c r="G10" s="56"/>
      <c r="H10" s="10"/>
      <c r="I10" s="56"/>
      <c r="J10" s="10"/>
      <c r="K10" s="56"/>
      <c r="L10" s="10"/>
      <c r="M10" s="56"/>
      <c r="N10" s="10"/>
      <c r="O10" s="56"/>
      <c r="P10" s="10"/>
      <c r="Q10" s="56"/>
      <c r="R10" s="10"/>
      <c r="S10" s="56"/>
      <c r="T10" s="10"/>
      <c r="U10" s="56"/>
      <c r="V10" s="10"/>
      <c r="W10" s="56"/>
      <c r="X10" s="10"/>
      <c r="Y10" s="56"/>
      <c r="Z10" s="10"/>
      <c r="AA10" s="6"/>
    </row>
    <row r="11" spans="1:27" ht="15.75" customHeight="1">
      <c r="A11" s="24" t="s">
        <v>26</v>
      </c>
      <c r="B11" s="10"/>
      <c r="C11" s="56"/>
      <c r="D11" s="10"/>
      <c r="E11" s="56"/>
      <c r="F11" s="10"/>
      <c r="G11" s="56"/>
      <c r="H11" s="10"/>
      <c r="I11" s="56"/>
      <c r="J11" s="10"/>
      <c r="K11" s="56"/>
      <c r="L11" s="10"/>
      <c r="M11" s="56"/>
      <c r="N11" s="10"/>
      <c r="O11" s="56"/>
      <c r="P11" s="10"/>
      <c r="Q11" s="56"/>
      <c r="R11" s="10"/>
      <c r="S11" s="56"/>
      <c r="T11" s="10"/>
      <c r="U11" s="56"/>
      <c r="V11" s="10"/>
      <c r="W11" s="56"/>
      <c r="X11" s="10"/>
      <c r="Y11" s="56"/>
      <c r="Z11" s="10"/>
      <c r="AA11" s="6"/>
    </row>
    <row r="12" spans="1:27" ht="15.75" customHeight="1">
      <c r="A12" s="13" t="s">
        <v>51</v>
      </c>
      <c r="B12" s="10"/>
      <c r="C12" s="56"/>
      <c r="D12" s="10"/>
      <c r="E12" s="56"/>
      <c r="F12" s="10"/>
      <c r="G12" s="56"/>
      <c r="H12" s="10"/>
      <c r="I12" s="56"/>
      <c r="J12" s="10"/>
      <c r="K12" s="56"/>
      <c r="L12" s="10"/>
      <c r="M12" s="56"/>
      <c r="N12" s="10"/>
      <c r="O12" s="56"/>
      <c r="P12" s="10"/>
      <c r="Q12" s="56"/>
      <c r="R12" s="10"/>
      <c r="S12" s="56"/>
      <c r="T12" s="10"/>
      <c r="U12" s="56"/>
      <c r="V12" s="10"/>
      <c r="W12" s="56"/>
      <c r="X12" s="10"/>
      <c r="Y12" s="56"/>
      <c r="Z12" s="10"/>
      <c r="AA12" s="6"/>
    </row>
    <row r="13" spans="1:27" ht="15.75" customHeight="1">
      <c r="A13" s="24" t="s">
        <v>29</v>
      </c>
      <c r="B13" s="10"/>
      <c r="C13" s="56"/>
      <c r="D13" s="10"/>
      <c r="E13" s="56"/>
      <c r="F13" s="10"/>
      <c r="G13" s="56"/>
      <c r="H13" s="10"/>
      <c r="I13" s="56"/>
      <c r="J13" s="10"/>
      <c r="K13" s="56"/>
      <c r="L13" s="10"/>
      <c r="M13" s="56"/>
      <c r="N13" s="10"/>
      <c r="O13" s="56"/>
      <c r="P13" s="10"/>
      <c r="Q13" s="56"/>
      <c r="R13" s="10"/>
      <c r="S13" s="56"/>
      <c r="T13" s="10"/>
      <c r="U13" s="56"/>
      <c r="V13" s="10"/>
      <c r="W13" s="56"/>
      <c r="X13" s="10"/>
      <c r="Y13" s="56"/>
      <c r="Z13" s="10"/>
      <c r="AA13" s="6"/>
    </row>
    <row r="14" spans="1:27" ht="15.75" customHeight="1">
      <c r="A14" s="13" t="s">
        <v>76</v>
      </c>
      <c r="B14" s="10"/>
      <c r="C14" s="56"/>
      <c r="D14" s="10">
        <v>20</v>
      </c>
      <c r="E14" s="56">
        <v>35</v>
      </c>
      <c r="F14" s="10">
        <v>20</v>
      </c>
      <c r="G14" s="56">
        <v>5</v>
      </c>
      <c r="H14" s="10">
        <v>2</v>
      </c>
      <c r="I14" s="56"/>
      <c r="J14" s="10"/>
      <c r="K14" s="56"/>
      <c r="L14" s="10"/>
      <c r="M14" s="56"/>
      <c r="N14" s="10"/>
      <c r="O14" s="56"/>
      <c r="P14" s="10"/>
      <c r="Q14" s="56"/>
      <c r="R14" s="10"/>
      <c r="S14" s="56"/>
      <c r="T14" s="10"/>
      <c r="U14" s="56"/>
      <c r="V14" s="10"/>
      <c r="W14" s="56"/>
      <c r="X14" s="10"/>
      <c r="Y14" s="56"/>
      <c r="Z14" s="10"/>
      <c r="AA14" s="6"/>
    </row>
    <row r="15" spans="1:27" ht="15.75" customHeight="1">
      <c r="A15" s="13" t="s">
        <v>77</v>
      </c>
      <c r="B15" s="10"/>
      <c r="C15" s="56"/>
      <c r="D15" s="10"/>
      <c r="E15" s="56"/>
      <c r="F15" s="10"/>
      <c r="G15" s="56"/>
      <c r="H15" s="10"/>
      <c r="I15" s="56"/>
      <c r="J15" s="10"/>
      <c r="K15" s="56"/>
      <c r="L15" s="10"/>
      <c r="M15" s="56"/>
      <c r="N15" s="10"/>
      <c r="O15" s="56"/>
      <c r="P15" s="10"/>
      <c r="Q15" s="56"/>
      <c r="R15" s="10"/>
      <c r="S15" s="56"/>
      <c r="T15" s="10"/>
      <c r="U15" s="56"/>
      <c r="V15" s="10"/>
      <c r="W15" s="56"/>
      <c r="X15" s="10"/>
      <c r="Y15" s="56"/>
      <c r="Z15" s="10"/>
      <c r="AA15" s="6"/>
    </row>
    <row r="16" spans="1:27" ht="15.75" customHeight="1">
      <c r="A16" s="25" t="s">
        <v>5</v>
      </c>
      <c r="B16" s="10"/>
      <c r="C16" s="56"/>
      <c r="D16" s="10"/>
      <c r="E16" s="56"/>
      <c r="F16" s="10"/>
      <c r="G16" s="56"/>
      <c r="H16" s="10"/>
      <c r="I16" s="56"/>
      <c r="J16" s="10"/>
      <c r="K16" s="56"/>
      <c r="L16" s="10"/>
      <c r="M16" s="56">
        <v>75</v>
      </c>
      <c r="N16" s="10">
        <v>65</v>
      </c>
      <c r="O16" s="56">
        <v>40</v>
      </c>
      <c r="P16" s="10"/>
      <c r="Q16" s="56"/>
      <c r="R16" s="10"/>
      <c r="S16" s="56"/>
      <c r="T16" s="10"/>
      <c r="U16" s="56"/>
      <c r="V16" s="10"/>
      <c r="W16" s="56"/>
      <c r="X16" s="10"/>
      <c r="Y16" s="56"/>
      <c r="Z16" s="10"/>
      <c r="AA16" s="6"/>
    </row>
    <row r="17" spans="1:27" ht="15.75" customHeight="1">
      <c r="A17" s="12" t="s">
        <v>79</v>
      </c>
      <c r="B17" s="10"/>
      <c r="C17" s="56"/>
      <c r="D17" s="10"/>
      <c r="E17" s="56"/>
      <c r="F17" s="10"/>
      <c r="G17" s="56"/>
      <c r="H17" s="10"/>
      <c r="I17" s="56"/>
      <c r="J17" s="10"/>
      <c r="K17" s="56"/>
      <c r="L17" s="10"/>
      <c r="M17" s="56"/>
      <c r="N17" s="10"/>
      <c r="O17" s="56"/>
      <c r="P17" s="10"/>
      <c r="Q17" s="56"/>
      <c r="R17" s="10"/>
      <c r="S17" s="56">
        <v>1</v>
      </c>
      <c r="T17" s="10"/>
      <c r="U17" s="56">
        <v>15</v>
      </c>
      <c r="V17" s="10">
        <v>5</v>
      </c>
      <c r="W17" s="56"/>
      <c r="X17" s="10">
        <v>20</v>
      </c>
      <c r="Y17" s="56"/>
      <c r="Z17" s="10"/>
      <c r="AA17" s="6"/>
    </row>
    <row r="18" spans="1:27" ht="15.75" customHeight="1">
      <c r="A18" s="25" t="s">
        <v>102</v>
      </c>
      <c r="B18" s="10"/>
      <c r="C18" s="56"/>
      <c r="D18" s="10"/>
      <c r="E18" s="56"/>
      <c r="F18" s="10"/>
      <c r="G18" s="56"/>
      <c r="H18" s="10">
        <v>12</v>
      </c>
      <c r="I18" s="56">
        <v>4</v>
      </c>
      <c r="J18" s="10"/>
      <c r="K18" s="56"/>
      <c r="L18" s="10"/>
      <c r="M18" s="56"/>
      <c r="N18" s="10"/>
      <c r="O18" s="56"/>
      <c r="P18" s="10"/>
      <c r="Q18" s="56"/>
      <c r="R18" s="10"/>
      <c r="S18" s="56"/>
      <c r="T18" s="10"/>
      <c r="U18" s="56"/>
      <c r="V18" s="10"/>
      <c r="W18" s="56"/>
      <c r="X18" s="10"/>
      <c r="Y18" s="56"/>
      <c r="Z18" s="10"/>
      <c r="AA18" s="6"/>
    </row>
    <row r="19" spans="1:27" ht="15.75" customHeight="1">
      <c r="A19" s="12" t="s">
        <v>78</v>
      </c>
      <c r="B19" s="10"/>
      <c r="C19" s="56"/>
      <c r="D19" s="10"/>
      <c r="E19" s="56"/>
      <c r="F19" s="10"/>
      <c r="G19" s="56"/>
      <c r="H19" s="10"/>
      <c r="I19" s="56"/>
      <c r="J19" s="10"/>
      <c r="K19" s="56"/>
      <c r="L19" s="10"/>
      <c r="M19" s="56"/>
      <c r="N19" s="10"/>
      <c r="O19" s="56"/>
      <c r="P19" s="10"/>
      <c r="Q19" s="56"/>
      <c r="R19" s="10"/>
      <c r="S19" s="56"/>
      <c r="T19" s="10"/>
      <c r="U19" s="56"/>
      <c r="V19" s="10"/>
      <c r="W19" s="56"/>
      <c r="X19" s="10"/>
      <c r="Y19" s="56"/>
      <c r="Z19" s="10"/>
      <c r="AA19" s="6"/>
    </row>
    <row r="20" spans="1:27" ht="15.75" customHeight="1">
      <c r="A20" s="12" t="s">
        <v>6</v>
      </c>
      <c r="B20" s="10">
        <v>15</v>
      </c>
      <c r="C20" s="56">
        <v>50</v>
      </c>
      <c r="D20" s="10">
        <v>25</v>
      </c>
      <c r="E20" s="56">
        <v>20</v>
      </c>
      <c r="F20" s="10">
        <v>65</v>
      </c>
      <c r="G20" s="56">
        <v>80</v>
      </c>
      <c r="H20" s="10">
        <v>75</v>
      </c>
      <c r="I20" s="56">
        <v>80</v>
      </c>
      <c r="J20" s="10">
        <v>85</v>
      </c>
      <c r="K20" s="56">
        <v>90</v>
      </c>
      <c r="L20" s="10">
        <v>95</v>
      </c>
      <c r="M20" s="56">
        <v>50</v>
      </c>
      <c r="N20" s="10">
        <v>50</v>
      </c>
      <c r="O20" s="56">
        <v>25</v>
      </c>
      <c r="P20" s="10">
        <v>20</v>
      </c>
      <c r="Q20" s="56">
        <v>50</v>
      </c>
      <c r="R20" s="10">
        <v>95</v>
      </c>
      <c r="S20" s="56">
        <v>80</v>
      </c>
      <c r="T20" s="10">
        <v>50</v>
      </c>
      <c r="U20" s="56">
        <v>65</v>
      </c>
      <c r="V20" s="10">
        <v>30</v>
      </c>
      <c r="W20" s="56">
        <v>15</v>
      </c>
      <c r="X20" s="10">
        <v>40</v>
      </c>
      <c r="Y20" s="56">
        <v>60</v>
      </c>
      <c r="Z20" s="10">
        <v>50</v>
      </c>
      <c r="AA20" s="6"/>
    </row>
    <row r="21" spans="1:27" ht="15.75" customHeight="1">
      <c r="A21" s="12" t="s">
        <v>7</v>
      </c>
      <c r="B21" s="10"/>
      <c r="C21" s="56"/>
      <c r="D21" s="10"/>
      <c r="E21" s="56"/>
      <c r="F21" s="10"/>
      <c r="G21" s="56"/>
      <c r="H21" s="10"/>
      <c r="I21" s="56"/>
      <c r="J21" s="10"/>
      <c r="K21" s="56"/>
      <c r="L21" s="10"/>
      <c r="M21" s="56"/>
      <c r="N21" s="10"/>
      <c r="O21" s="56"/>
      <c r="P21" s="10"/>
      <c r="Q21" s="56"/>
      <c r="R21" s="10"/>
      <c r="S21" s="56"/>
      <c r="T21" s="10"/>
      <c r="U21" s="56"/>
      <c r="V21" s="10"/>
      <c r="W21" s="56"/>
      <c r="X21" s="10"/>
      <c r="Y21" s="56"/>
      <c r="Z21" s="10"/>
      <c r="AA21" s="6"/>
    </row>
    <row r="22" spans="1:27" ht="15.75" customHeight="1">
      <c r="A22" s="12" t="s">
        <v>207</v>
      </c>
      <c r="B22" s="10"/>
      <c r="C22" s="56"/>
      <c r="D22" s="10"/>
      <c r="E22" s="56"/>
      <c r="F22" s="10"/>
      <c r="G22" s="56"/>
      <c r="H22" s="10"/>
      <c r="I22" s="56"/>
      <c r="J22" s="10"/>
      <c r="K22" s="56"/>
      <c r="L22" s="10"/>
      <c r="M22" s="56"/>
      <c r="N22" s="10"/>
      <c r="O22" s="56"/>
      <c r="P22" s="10"/>
      <c r="Q22" s="56"/>
      <c r="R22" s="10"/>
      <c r="S22" s="56"/>
      <c r="T22" s="10"/>
      <c r="U22" s="56"/>
      <c r="V22" s="10"/>
      <c r="W22" s="56"/>
      <c r="X22" s="10"/>
      <c r="Y22" s="56"/>
      <c r="Z22" s="10"/>
      <c r="AA22" s="6"/>
    </row>
    <row r="23" spans="1:27" ht="15.75" customHeight="1">
      <c r="A23" s="12" t="s">
        <v>28</v>
      </c>
      <c r="B23" s="10"/>
      <c r="C23" s="56"/>
      <c r="D23" s="10"/>
      <c r="E23" s="56"/>
      <c r="F23" s="10"/>
      <c r="G23" s="56"/>
      <c r="H23" s="10"/>
      <c r="I23" s="56"/>
      <c r="J23" s="10"/>
      <c r="K23" s="56"/>
      <c r="L23" s="10"/>
      <c r="M23" s="56"/>
      <c r="N23" s="10"/>
      <c r="O23" s="56"/>
      <c r="P23" s="10"/>
      <c r="Q23" s="56"/>
      <c r="R23" s="10"/>
      <c r="S23" s="56"/>
      <c r="T23" s="10"/>
      <c r="U23" s="56"/>
      <c r="V23" s="10"/>
      <c r="W23" s="56"/>
      <c r="X23" s="10"/>
      <c r="Y23" s="56"/>
      <c r="Z23" s="10"/>
      <c r="AA23" s="6"/>
    </row>
    <row r="24" spans="1:27" ht="15.75" customHeight="1">
      <c r="A24" s="25" t="s">
        <v>8</v>
      </c>
      <c r="B24" s="10">
        <v>1</v>
      </c>
      <c r="C24" s="56"/>
      <c r="D24" s="10"/>
      <c r="E24" s="56"/>
      <c r="F24" s="10"/>
      <c r="G24" s="56"/>
      <c r="H24" s="10"/>
      <c r="I24" s="56"/>
      <c r="J24" s="10"/>
      <c r="K24" s="56"/>
      <c r="L24" s="10"/>
      <c r="M24" s="56"/>
      <c r="N24" s="10"/>
      <c r="O24" s="56"/>
      <c r="P24" s="10"/>
      <c r="Q24" s="56"/>
      <c r="R24" s="10">
        <v>5</v>
      </c>
      <c r="S24" s="56">
        <v>1</v>
      </c>
      <c r="T24" s="10"/>
      <c r="U24" s="56"/>
      <c r="V24" s="10"/>
      <c r="W24" s="56">
        <v>10</v>
      </c>
      <c r="X24" s="10">
        <v>30</v>
      </c>
      <c r="Y24" s="56"/>
      <c r="Z24" s="10"/>
      <c r="AA24" s="6"/>
    </row>
    <row r="25" spans="1:27" ht="15.75" customHeight="1">
      <c r="A25" s="25" t="s">
        <v>224</v>
      </c>
      <c r="B25" s="10"/>
      <c r="C25" s="56"/>
      <c r="D25" s="10"/>
      <c r="E25" s="56"/>
      <c r="F25" s="10"/>
      <c r="G25" s="56"/>
      <c r="H25" s="10"/>
      <c r="I25" s="56"/>
      <c r="J25" s="10"/>
      <c r="K25" s="56"/>
      <c r="L25" s="10"/>
      <c r="M25" s="56"/>
      <c r="N25" s="10"/>
      <c r="O25" s="56"/>
      <c r="P25" s="10"/>
      <c r="Q25" s="56"/>
      <c r="R25" s="10"/>
      <c r="S25" s="56"/>
      <c r="T25" s="10"/>
      <c r="U25" s="56"/>
      <c r="V25" s="10"/>
      <c r="W25" s="56"/>
      <c r="X25" s="10"/>
      <c r="Y25" s="56"/>
      <c r="Z25" s="10"/>
      <c r="AA25" s="6"/>
    </row>
    <row r="26" spans="1:27" ht="15.75" customHeight="1">
      <c r="A26" s="12" t="s">
        <v>208</v>
      </c>
      <c r="B26" s="10"/>
      <c r="C26" s="56"/>
      <c r="D26" s="10"/>
      <c r="E26" s="56"/>
      <c r="F26" s="10"/>
      <c r="G26" s="56"/>
      <c r="H26" s="10"/>
      <c r="I26" s="56"/>
      <c r="J26" s="10"/>
      <c r="K26" s="56"/>
      <c r="L26" s="10"/>
      <c r="M26" s="56"/>
      <c r="N26" s="10"/>
      <c r="O26" s="56"/>
      <c r="P26" s="10"/>
      <c r="Q26" s="56"/>
      <c r="R26" s="10"/>
      <c r="S26" s="56"/>
      <c r="T26" s="10"/>
      <c r="U26" s="56"/>
      <c r="V26" s="10"/>
      <c r="W26" s="56"/>
      <c r="X26" s="10"/>
      <c r="Y26" s="56"/>
      <c r="Z26" s="10"/>
      <c r="AA26" s="6"/>
    </row>
    <row r="27" spans="1:27" ht="15.75" customHeight="1">
      <c r="A27" s="12" t="s">
        <v>23</v>
      </c>
      <c r="B27" s="10"/>
      <c r="C27" s="56"/>
      <c r="D27" s="10"/>
      <c r="E27" s="56"/>
      <c r="F27" s="10"/>
      <c r="G27" s="56"/>
      <c r="H27" s="10"/>
      <c r="I27" s="56"/>
      <c r="J27" s="10"/>
      <c r="K27" s="56"/>
      <c r="L27" s="10"/>
      <c r="M27" s="56"/>
      <c r="N27" s="10"/>
      <c r="O27" s="56">
        <v>45</v>
      </c>
      <c r="P27" s="10">
        <v>95</v>
      </c>
      <c r="Q27" s="56">
        <v>47</v>
      </c>
      <c r="R27" s="10"/>
      <c r="S27" s="56"/>
      <c r="T27" s="10"/>
      <c r="U27" s="56"/>
      <c r="V27" s="10"/>
      <c r="W27" s="56"/>
      <c r="X27" s="10"/>
      <c r="Y27" s="56"/>
      <c r="Z27" s="10"/>
      <c r="AA27" s="6"/>
    </row>
    <row r="28" spans="1:27" ht="15.75" customHeight="1">
      <c r="A28" s="25" t="s">
        <v>209</v>
      </c>
      <c r="B28" s="10"/>
      <c r="C28" s="56"/>
      <c r="D28" s="10"/>
      <c r="E28" s="56"/>
      <c r="F28" s="10"/>
      <c r="G28" s="56"/>
      <c r="H28" s="10"/>
      <c r="I28" s="56"/>
      <c r="J28" s="10"/>
      <c r="K28" s="56"/>
      <c r="L28" s="10"/>
      <c r="M28" s="56"/>
      <c r="N28" s="10"/>
      <c r="O28" s="56"/>
      <c r="P28" s="10"/>
      <c r="Q28" s="56"/>
      <c r="R28" s="10"/>
      <c r="S28" s="56"/>
      <c r="T28" s="10"/>
      <c r="U28" s="56"/>
      <c r="V28" s="10"/>
      <c r="W28" s="56"/>
      <c r="X28" s="10"/>
      <c r="Y28" s="56"/>
      <c r="Z28" s="10"/>
      <c r="AA28" s="6"/>
    </row>
    <row r="29" spans="1:27" ht="15.75" customHeight="1">
      <c r="A29" s="25" t="s">
        <v>83</v>
      </c>
      <c r="B29" s="10"/>
      <c r="C29" s="56"/>
      <c r="D29" s="10"/>
      <c r="E29" s="56"/>
      <c r="F29" s="10"/>
      <c r="G29" s="56"/>
      <c r="H29" s="10"/>
      <c r="I29" s="56"/>
      <c r="J29" s="10"/>
      <c r="K29" s="56"/>
      <c r="L29" s="10"/>
      <c r="M29" s="56"/>
      <c r="N29" s="10"/>
      <c r="O29" s="56"/>
      <c r="P29" s="10"/>
      <c r="Q29" s="56"/>
      <c r="R29" s="10"/>
      <c r="S29" s="56"/>
      <c r="T29" s="10"/>
      <c r="U29" s="56"/>
      <c r="V29" s="10"/>
      <c r="W29" s="56"/>
      <c r="X29" s="10"/>
      <c r="Y29" s="56"/>
      <c r="Z29" s="10"/>
      <c r="AA29" s="6"/>
    </row>
    <row r="30" spans="1:27" ht="15.75" customHeight="1">
      <c r="A30" s="25" t="s">
        <v>128</v>
      </c>
      <c r="B30" s="10"/>
      <c r="C30" s="56"/>
      <c r="D30" s="10"/>
      <c r="E30" s="56"/>
      <c r="F30" s="10"/>
      <c r="G30" s="56"/>
      <c r="H30" s="10"/>
      <c r="I30" s="56"/>
      <c r="J30" s="10"/>
      <c r="K30" s="56"/>
      <c r="L30" s="10"/>
      <c r="M30" s="56"/>
      <c r="N30" s="10"/>
      <c r="O30" s="56"/>
      <c r="P30" s="10"/>
      <c r="Q30" s="56"/>
      <c r="R30" s="10"/>
      <c r="S30" s="56"/>
      <c r="T30" s="10"/>
      <c r="U30" s="56"/>
      <c r="V30" s="10"/>
      <c r="W30" s="56"/>
      <c r="X30" s="10"/>
      <c r="Y30" s="56"/>
      <c r="Z30" s="10"/>
      <c r="AA30" s="6"/>
    </row>
    <row r="31" spans="1:27" ht="15.75" customHeight="1">
      <c r="A31" s="25" t="s">
        <v>181</v>
      </c>
      <c r="B31" s="10"/>
      <c r="C31" s="56"/>
      <c r="D31" s="10"/>
      <c r="E31" s="56"/>
      <c r="F31" s="10"/>
      <c r="G31" s="56"/>
      <c r="H31" s="10"/>
      <c r="I31" s="56"/>
      <c r="J31" s="10"/>
      <c r="K31" s="56"/>
      <c r="L31" s="10"/>
      <c r="M31" s="56"/>
      <c r="N31" s="10"/>
      <c r="O31" s="56"/>
      <c r="P31" s="10"/>
      <c r="Q31" s="56"/>
      <c r="R31" s="10"/>
      <c r="S31" s="56"/>
      <c r="T31" s="10"/>
      <c r="U31" s="56"/>
      <c r="V31" s="10"/>
      <c r="W31" s="56"/>
      <c r="X31" s="10"/>
      <c r="Y31" s="56"/>
      <c r="Z31" s="10"/>
      <c r="AA31" s="6"/>
    </row>
    <row r="32" spans="1:27" ht="15.75" customHeight="1">
      <c r="A32" s="12" t="s">
        <v>210</v>
      </c>
      <c r="B32" s="10"/>
      <c r="C32" s="56"/>
      <c r="D32" s="10"/>
      <c r="E32" s="56"/>
      <c r="F32" s="10"/>
      <c r="G32" s="56"/>
      <c r="H32" s="10"/>
      <c r="I32" s="56"/>
      <c r="J32" s="10"/>
      <c r="K32" s="56"/>
      <c r="L32" s="10"/>
      <c r="M32" s="56"/>
      <c r="N32" s="10"/>
      <c r="O32" s="56"/>
      <c r="P32" s="10"/>
      <c r="Q32" s="56"/>
      <c r="R32" s="10"/>
      <c r="S32" s="56"/>
      <c r="T32" s="10"/>
      <c r="U32" s="56"/>
      <c r="V32" s="10"/>
      <c r="W32" s="56"/>
      <c r="X32" s="10"/>
      <c r="Y32" s="56"/>
      <c r="Z32" s="10"/>
      <c r="AA32" s="6"/>
    </row>
    <row r="33" spans="1:27" ht="15.75" customHeight="1">
      <c r="A33" s="12" t="s">
        <v>225</v>
      </c>
      <c r="B33" s="10"/>
      <c r="C33" s="56"/>
      <c r="D33" s="10"/>
      <c r="E33" s="56"/>
      <c r="F33" s="10"/>
      <c r="G33" s="56"/>
      <c r="H33" s="10"/>
      <c r="I33" s="56"/>
      <c r="J33" s="10"/>
      <c r="K33" s="56"/>
      <c r="L33" s="10"/>
      <c r="M33" s="56"/>
      <c r="N33" s="10"/>
      <c r="O33" s="56"/>
      <c r="P33" s="10"/>
      <c r="Q33" s="56"/>
      <c r="R33" s="10"/>
      <c r="S33" s="56"/>
      <c r="T33" s="10"/>
      <c r="U33" s="56"/>
      <c r="V33" s="10"/>
      <c r="W33" s="56"/>
      <c r="X33" s="10"/>
      <c r="Y33" s="56"/>
      <c r="Z33" s="10"/>
      <c r="AA33" s="6"/>
    </row>
    <row r="34" spans="1:27" ht="15.75" customHeight="1">
      <c r="A34" s="13" t="s">
        <v>33</v>
      </c>
      <c r="B34" s="10"/>
      <c r="C34" s="56"/>
      <c r="D34" s="10"/>
      <c r="E34" s="56"/>
      <c r="F34" s="10"/>
      <c r="G34" s="56"/>
      <c r="H34" s="10"/>
      <c r="I34" s="56"/>
      <c r="J34" s="10"/>
      <c r="K34" s="56"/>
      <c r="L34" s="10"/>
      <c r="M34" s="56"/>
      <c r="N34" s="10"/>
      <c r="O34" s="56"/>
      <c r="P34" s="10"/>
      <c r="Q34" s="56"/>
      <c r="R34" s="10"/>
      <c r="S34" s="56"/>
      <c r="T34" s="10"/>
      <c r="U34" s="56"/>
      <c r="V34" s="10"/>
      <c r="W34" s="56"/>
      <c r="X34" s="10"/>
      <c r="Y34" s="56"/>
      <c r="Z34" s="10"/>
      <c r="AA34" s="6"/>
    </row>
    <row r="35" spans="1:27" ht="15.75" customHeight="1">
      <c r="A35" s="24" t="s">
        <v>93</v>
      </c>
      <c r="B35" s="10"/>
      <c r="C35" s="56"/>
      <c r="D35" s="10"/>
      <c r="E35" s="56"/>
      <c r="F35" s="10"/>
      <c r="G35" s="56"/>
      <c r="H35" s="10"/>
      <c r="I35" s="56"/>
      <c r="J35" s="10"/>
      <c r="K35" s="56"/>
      <c r="L35" s="10"/>
      <c r="M35" s="56"/>
      <c r="N35" s="10"/>
      <c r="O35" s="56"/>
      <c r="P35" s="10"/>
      <c r="Q35" s="56"/>
      <c r="R35" s="10"/>
      <c r="S35" s="56"/>
      <c r="T35" s="10"/>
      <c r="U35" s="56"/>
      <c r="V35" s="10"/>
      <c r="W35" s="56"/>
      <c r="X35" s="10"/>
      <c r="Y35" s="56"/>
      <c r="Z35" s="10"/>
      <c r="AA35" s="6"/>
    </row>
    <row r="36" spans="1:27" ht="15.75" customHeight="1">
      <c r="A36" s="15" t="s">
        <v>9</v>
      </c>
      <c r="B36" s="10"/>
      <c r="C36" s="56"/>
      <c r="D36" s="10"/>
      <c r="E36" s="56"/>
      <c r="F36" s="10"/>
      <c r="G36" s="56"/>
      <c r="H36" s="10"/>
      <c r="I36" s="56"/>
      <c r="J36" s="10"/>
      <c r="K36" s="56"/>
      <c r="L36" s="10"/>
      <c r="M36" s="56"/>
      <c r="N36" s="10"/>
      <c r="O36" s="56"/>
      <c r="P36" s="10"/>
      <c r="Q36" s="56"/>
      <c r="R36" s="10"/>
      <c r="S36" s="56"/>
      <c r="T36" s="10"/>
      <c r="U36" s="56"/>
      <c r="V36" s="10"/>
      <c r="W36" s="56"/>
      <c r="X36" s="10"/>
      <c r="Y36" s="56"/>
      <c r="Z36" s="10"/>
      <c r="AA36" s="6"/>
    </row>
    <row r="37" spans="1:27" ht="15.75" customHeight="1">
      <c r="A37" s="15" t="s">
        <v>211</v>
      </c>
      <c r="B37" s="10"/>
      <c r="C37" s="56"/>
      <c r="D37" s="10"/>
      <c r="E37" s="56"/>
      <c r="F37" s="10"/>
      <c r="G37" s="56"/>
      <c r="H37" s="10"/>
      <c r="I37" s="56"/>
      <c r="J37" s="10"/>
      <c r="K37" s="56"/>
      <c r="L37" s="10"/>
      <c r="M37" s="56"/>
      <c r="N37" s="10"/>
      <c r="O37" s="56"/>
      <c r="P37" s="10"/>
      <c r="Q37" s="56"/>
      <c r="R37" s="10"/>
      <c r="S37" s="56"/>
      <c r="T37" s="10"/>
      <c r="U37" s="56"/>
      <c r="V37" s="10"/>
      <c r="W37" s="56"/>
      <c r="X37" s="10"/>
      <c r="Y37" s="56"/>
      <c r="Z37" s="10"/>
      <c r="AA37" s="6"/>
    </row>
    <row r="38" spans="1:27" ht="15.75" customHeight="1">
      <c r="A38" s="15" t="s">
        <v>226</v>
      </c>
      <c r="B38" s="10"/>
      <c r="C38" s="56"/>
      <c r="D38" s="10"/>
      <c r="E38" s="56"/>
      <c r="F38" s="10"/>
      <c r="G38" s="56"/>
      <c r="H38" s="10"/>
      <c r="I38" s="56"/>
      <c r="J38" s="10"/>
      <c r="K38" s="56"/>
      <c r="L38" s="10"/>
      <c r="M38" s="56"/>
      <c r="N38" s="10"/>
      <c r="O38" s="56"/>
      <c r="P38" s="10"/>
      <c r="Q38" s="56"/>
      <c r="R38" s="10"/>
      <c r="S38" s="56"/>
      <c r="T38" s="10"/>
      <c r="U38" s="56"/>
      <c r="V38" s="10"/>
      <c r="W38" s="56"/>
      <c r="X38" s="10"/>
      <c r="Y38" s="56"/>
      <c r="Z38" s="10"/>
      <c r="AA38" s="6"/>
    </row>
    <row r="39" spans="1:27" ht="15.75" customHeight="1">
      <c r="A39" s="15" t="s">
        <v>31</v>
      </c>
      <c r="B39" s="10"/>
      <c r="C39" s="56"/>
      <c r="D39" s="10"/>
      <c r="E39" s="56"/>
      <c r="F39" s="10"/>
      <c r="G39" s="56"/>
      <c r="H39" s="10"/>
      <c r="I39" s="56"/>
      <c r="J39" s="10"/>
      <c r="K39" s="56"/>
      <c r="L39" s="10"/>
      <c r="M39" s="56"/>
      <c r="N39" s="10"/>
      <c r="O39" s="56"/>
      <c r="P39" s="10"/>
      <c r="Q39" s="56"/>
      <c r="R39" s="10"/>
      <c r="S39" s="56"/>
      <c r="T39" s="10"/>
      <c r="U39" s="56"/>
      <c r="V39" s="10"/>
      <c r="W39" s="56"/>
      <c r="X39" s="10"/>
      <c r="Y39" s="56"/>
      <c r="Z39" s="10"/>
      <c r="AA39" s="6"/>
    </row>
    <row r="40" spans="1:27" ht="15.75" customHeight="1">
      <c r="A40" s="15" t="s">
        <v>32</v>
      </c>
      <c r="B40" s="10"/>
      <c r="C40" s="56"/>
      <c r="D40" s="10"/>
      <c r="E40" s="56"/>
      <c r="F40" s="10"/>
      <c r="G40" s="56"/>
      <c r="H40" s="10"/>
      <c r="I40" s="56"/>
      <c r="J40" s="10"/>
      <c r="K40" s="56"/>
      <c r="L40" s="10"/>
      <c r="M40" s="56"/>
      <c r="N40" s="10"/>
      <c r="O40" s="56"/>
      <c r="P40" s="10"/>
      <c r="Q40" s="56"/>
      <c r="R40" s="10"/>
      <c r="S40" s="56"/>
      <c r="T40" s="10"/>
      <c r="U40" s="56"/>
      <c r="V40" s="10"/>
      <c r="W40" s="56"/>
      <c r="X40" s="10"/>
      <c r="Y40" s="56"/>
      <c r="Z40" s="10"/>
      <c r="AA40" s="6"/>
    </row>
    <row r="41" spans="1:27" ht="15.75" customHeight="1">
      <c r="A41" s="15" t="s">
        <v>52</v>
      </c>
      <c r="B41" s="10"/>
      <c r="C41" s="56"/>
      <c r="D41" s="10"/>
      <c r="E41" s="56"/>
      <c r="F41" s="10"/>
      <c r="G41" s="56"/>
      <c r="H41" s="10"/>
      <c r="I41" s="56"/>
      <c r="J41" s="10"/>
      <c r="K41" s="56"/>
      <c r="L41" s="10"/>
      <c r="M41" s="56"/>
      <c r="N41" s="10"/>
      <c r="O41" s="56"/>
      <c r="P41" s="10"/>
      <c r="Q41" s="56"/>
      <c r="R41" s="10"/>
      <c r="S41" s="56"/>
      <c r="T41" s="10"/>
      <c r="U41" s="56"/>
      <c r="V41" s="10"/>
      <c r="W41" s="56"/>
      <c r="X41" s="10"/>
      <c r="Y41" s="56"/>
      <c r="Z41" s="10"/>
      <c r="AA41" s="6"/>
    </row>
    <row r="42" spans="1:27" ht="15.75" customHeight="1">
      <c r="A42" s="16" t="s">
        <v>10</v>
      </c>
      <c r="B42" s="10"/>
      <c r="C42" s="56"/>
      <c r="D42" s="10"/>
      <c r="E42" s="56"/>
      <c r="F42" s="10"/>
      <c r="G42" s="56"/>
      <c r="H42" s="10"/>
      <c r="I42" s="56"/>
      <c r="J42" s="10"/>
      <c r="K42" s="56"/>
      <c r="L42" s="10"/>
      <c r="M42" s="56"/>
      <c r="N42" s="10"/>
      <c r="O42" s="56"/>
      <c r="P42" s="10"/>
      <c r="Q42" s="56"/>
      <c r="R42" s="10"/>
      <c r="S42" s="56"/>
      <c r="T42" s="10"/>
      <c r="U42" s="56"/>
      <c r="V42" s="10"/>
      <c r="W42" s="56"/>
      <c r="X42" s="10"/>
      <c r="Y42" s="56"/>
      <c r="Z42" s="10"/>
      <c r="AA42" s="6"/>
    </row>
    <row r="43" spans="1:27" ht="15.75" customHeight="1">
      <c r="A43" s="15" t="s">
        <v>39</v>
      </c>
      <c r="B43" s="10"/>
      <c r="C43" s="56"/>
      <c r="D43" s="10"/>
      <c r="E43" s="56"/>
      <c r="F43" s="10"/>
      <c r="G43" s="56"/>
      <c r="H43" s="10"/>
      <c r="I43" s="56"/>
      <c r="J43" s="10"/>
      <c r="K43" s="56"/>
      <c r="L43" s="10"/>
      <c r="M43" s="56"/>
      <c r="N43" s="10"/>
      <c r="O43" s="56"/>
      <c r="P43" s="10"/>
      <c r="Q43" s="56"/>
      <c r="R43" s="10"/>
      <c r="S43" s="56"/>
      <c r="T43" s="10"/>
      <c r="U43" s="56"/>
      <c r="V43" s="10"/>
      <c r="W43" s="56"/>
      <c r="X43" s="10"/>
      <c r="Y43" s="56"/>
      <c r="Z43" s="10"/>
      <c r="AA43" s="6"/>
    </row>
    <row r="44" spans="1:27" ht="15.75" customHeight="1">
      <c r="A44" s="15" t="s">
        <v>11</v>
      </c>
      <c r="B44" s="10"/>
      <c r="C44" s="56"/>
      <c r="D44" s="10"/>
      <c r="E44" s="56"/>
      <c r="F44" s="10"/>
      <c r="G44" s="56"/>
      <c r="H44" s="10"/>
      <c r="I44" s="56"/>
      <c r="J44" s="10"/>
      <c r="K44" s="56"/>
      <c r="L44" s="10"/>
      <c r="M44" s="56"/>
      <c r="N44" s="10"/>
      <c r="O44" s="56"/>
      <c r="P44" s="10"/>
      <c r="Q44" s="56"/>
      <c r="R44" s="10"/>
      <c r="S44" s="56"/>
      <c r="T44" s="10"/>
      <c r="U44" s="56"/>
      <c r="V44" s="10"/>
      <c r="W44" s="56"/>
      <c r="X44" s="10"/>
      <c r="Y44" s="56"/>
      <c r="Z44" s="10"/>
      <c r="AA44" s="6"/>
    </row>
    <row r="45" spans="1:27" ht="15.75" customHeight="1">
      <c r="A45" s="16" t="s">
        <v>94</v>
      </c>
      <c r="B45" s="10"/>
      <c r="C45" s="56">
        <v>50</v>
      </c>
      <c r="D45" s="10">
        <v>75</v>
      </c>
      <c r="E45" s="56">
        <v>40</v>
      </c>
      <c r="F45" s="10">
        <v>30</v>
      </c>
      <c r="G45" s="56">
        <v>75</v>
      </c>
      <c r="H45" s="10">
        <v>25</v>
      </c>
      <c r="I45" s="56"/>
      <c r="J45" s="10"/>
      <c r="K45" s="56"/>
      <c r="L45" s="10"/>
      <c r="M45" s="56"/>
      <c r="N45" s="10"/>
      <c r="O45" s="56"/>
      <c r="P45" s="10"/>
      <c r="Q45" s="56"/>
      <c r="R45" s="10"/>
      <c r="S45" s="56"/>
      <c r="T45" s="10"/>
      <c r="U45" s="56"/>
      <c r="V45" s="10"/>
      <c r="W45" s="56"/>
      <c r="X45" s="10"/>
      <c r="Y45" s="56"/>
      <c r="Z45" s="10"/>
      <c r="AA45" s="6"/>
    </row>
    <row r="46" spans="1:27" ht="15.75" customHeight="1">
      <c r="A46" s="16" t="s">
        <v>95</v>
      </c>
      <c r="B46" s="10"/>
      <c r="C46" s="56"/>
      <c r="D46" s="10"/>
      <c r="E46" s="56">
        <v>30</v>
      </c>
      <c r="F46" s="10"/>
      <c r="G46" s="56"/>
      <c r="H46" s="10"/>
      <c r="I46" s="56"/>
      <c r="J46" s="10"/>
      <c r="K46" s="56"/>
      <c r="L46" s="10"/>
      <c r="M46" s="56"/>
      <c r="N46" s="10"/>
      <c r="O46" s="56"/>
      <c r="P46" s="10"/>
      <c r="Q46" s="56"/>
      <c r="R46" s="10"/>
      <c r="S46" s="56"/>
      <c r="T46" s="10"/>
      <c r="U46" s="56"/>
      <c r="V46" s="10"/>
      <c r="W46" s="56"/>
      <c r="X46" s="10"/>
      <c r="Y46" s="56"/>
      <c r="Z46" s="10"/>
      <c r="AA46" s="6"/>
    </row>
    <row r="47" spans="1:27" ht="15.75" customHeight="1">
      <c r="A47" s="15" t="s">
        <v>12</v>
      </c>
      <c r="B47" s="10"/>
      <c r="C47" s="56"/>
      <c r="D47" s="10"/>
      <c r="E47" s="56"/>
      <c r="F47" s="10"/>
      <c r="G47" s="56"/>
      <c r="H47" s="10"/>
      <c r="I47" s="56"/>
      <c r="J47" s="10"/>
      <c r="K47" s="56"/>
      <c r="L47" s="10"/>
      <c r="M47" s="56"/>
      <c r="N47" s="10"/>
      <c r="O47" s="56"/>
      <c r="P47" s="10"/>
      <c r="Q47" s="56"/>
      <c r="R47" s="10"/>
      <c r="S47" s="56"/>
      <c r="T47" s="10"/>
      <c r="U47" s="56"/>
      <c r="V47" s="10"/>
      <c r="W47" s="56"/>
      <c r="X47" s="10"/>
      <c r="Y47" s="56"/>
      <c r="Z47" s="10"/>
      <c r="AA47" s="6"/>
    </row>
    <row r="48" spans="1:27" ht="15.75" customHeight="1">
      <c r="A48" s="15" t="s">
        <v>40</v>
      </c>
      <c r="B48" s="10"/>
      <c r="C48" s="56"/>
      <c r="D48" s="10"/>
      <c r="E48" s="56"/>
      <c r="F48" s="10"/>
      <c r="G48" s="56"/>
      <c r="H48" s="10"/>
      <c r="I48" s="56"/>
      <c r="J48" s="10"/>
      <c r="K48" s="56"/>
      <c r="L48" s="10"/>
      <c r="M48" s="56"/>
      <c r="N48" s="10"/>
      <c r="O48" s="56"/>
      <c r="P48" s="10"/>
      <c r="Q48" s="56"/>
      <c r="R48" s="10"/>
      <c r="S48" s="56"/>
      <c r="T48" s="10"/>
      <c r="U48" s="56"/>
      <c r="V48" s="10"/>
      <c r="W48" s="56"/>
      <c r="X48" s="10"/>
      <c r="Y48" s="56"/>
      <c r="Z48" s="10"/>
      <c r="AA48" s="6"/>
    </row>
    <row r="49" spans="1:27" ht="15.75" customHeight="1">
      <c r="A49" s="16" t="s">
        <v>41</v>
      </c>
      <c r="B49" s="10"/>
      <c r="C49" s="56"/>
      <c r="D49" s="10"/>
      <c r="E49" s="56"/>
      <c r="F49" s="10"/>
      <c r="G49" s="56"/>
      <c r="H49" s="10"/>
      <c r="I49" s="56"/>
      <c r="J49" s="10"/>
      <c r="K49" s="56"/>
      <c r="L49" s="10"/>
      <c r="M49" s="56"/>
      <c r="N49" s="10"/>
      <c r="O49" s="56"/>
      <c r="P49" s="10"/>
      <c r="Q49" s="56"/>
      <c r="R49" s="10"/>
      <c r="S49" s="56"/>
      <c r="T49" s="10"/>
      <c r="U49" s="56"/>
      <c r="V49" s="10"/>
      <c r="W49" s="56"/>
      <c r="X49" s="10"/>
      <c r="Y49" s="56"/>
      <c r="Z49" s="10"/>
      <c r="AA49" s="6"/>
    </row>
    <row r="50" spans="1:27" ht="15.75" customHeight="1">
      <c r="A50" s="15" t="s">
        <v>44</v>
      </c>
      <c r="B50" s="10"/>
      <c r="C50" s="56"/>
      <c r="D50" s="10"/>
      <c r="E50" s="56"/>
      <c r="F50" s="10"/>
      <c r="G50" s="56"/>
      <c r="H50" s="10"/>
      <c r="I50" s="56"/>
      <c r="J50" s="10"/>
      <c r="K50" s="56"/>
      <c r="L50" s="10"/>
      <c r="M50" s="56"/>
      <c r="N50" s="10"/>
      <c r="O50" s="56"/>
      <c r="P50" s="10"/>
      <c r="Q50" s="56"/>
      <c r="R50" s="10"/>
      <c r="S50" s="56"/>
      <c r="T50" s="10"/>
      <c r="U50" s="56"/>
      <c r="V50" s="10"/>
      <c r="W50" s="56"/>
      <c r="X50" s="10"/>
      <c r="Y50" s="56"/>
      <c r="Z50" s="10"/>
      <c r="AA50" s="6"/>
    </row>
    <row r="51" spans="1:27" ht="15.75" customHeight="1">
      <c r="A51" s="15" t="s">
        <v>62</v>
      </c>
      <c r="B51" s="10"/>
      <c r="C51" s="56"/>
      <c r="D51" s="10"/>
      <c r="E51" s="56"/>
      <c r="F51" s="10"/>
      <c r="G51" s="56"/>
      <c r="H51" s="10"/>
      <c r="I51" s="56"/>
      <c r="J51" s="10"/>
      <c r="K51" s="56"/>
      <c r="L51" s="10"/>
      <c r="M51" s="56"/>
      <c r="N51" s="10"/>
      <c r="O51" s="56"/>
      <c r="P51" s="10"/>
      <c r="Q51" s="56"/>
      <c r="R51" s="10"/>
      <c r="S51" s="56"/>
      <c r="T51" s="10"/>
      <c r="U51" s="56"/>
      <c r="V51" s="10"/>
      <c r="W51" s="56"/>
      <c r="X51" s="10"/>
      <c r="Y51" s="56"/>
      <c r="Z51" s="10"/>
      <c r="AA51" s="6"/>
    </row>
    <row r="52" spans="1:27" ht="15.75" customHeight="1">
      <c r="A52" s="15" t="s">
        <v>179</v>
      </c>
      <c r="B52" s="10"/>
      <c r="C52" s="56"/>
      <c r="D52" s="10"/>
      <c r="E52" s="56"/>
      <c r="F52" s="10"/>
      <c r="G52" s="56"/>
      <c r="H52" s="10"/>
      <c r="I52" s="56"/>
      <c r="J52" s="10"/>
      <c r="K52" s="56"/>
      <c r="L52" s="10"/>
      <c r="M52" s="56"/>
      <c r="N52" s="10"/>
      <c r="O52" s="56"/>
      <c r="P52" s="10"/>
      <c r="Q52" s="56"/>
      <c r="R52" s="10"/>
      <c r="S52" s="56"/>
      <c r="T52" s="10"/>
      <c r="U52" s="56"/>
      <c r="V52" s="10"/>
      <c r="W52" s="56"/>
      <c r="X52" s="10"/>
      <c r="Y52" s="56"/>
      <c r="Z52" s="10"/>
      <c r="AA52" s="6"/>
    </row>
    <row r="53" spans="1:27" ht="15.75" customHeight="1">
      <c r="A53" s="16" t="s">
        <v>34</v>
      </c>
      <c r="B53" s="10"/>
      <c r="C53" s="56"/>
      <c r="D53" s="10"/>
      <c r="E53" s="56"/>
      <c r="F53" s="10"/>
      <c r="G53" s="56"/>
      <c r="H53" s="10"/>
      <c r="I53" s="56"/>
      <c r="J53" s="10"/>
      <c r="K53" s="56"/>
      <c r="L53" s="10"/>
      <c r="M53" s="56"/>
      <c r="N53" s="10"/>
      <c r="O53" s="56"/>
      <c r="P53" s="10"/>
      <c r="Q53" s="56"/>
      <c r="R53" s="10"/>
      <c r="S53" s="56"/>
      <c r="T53" s="10"/>
      <c r="U53" s="56"/>
      <c r="V53" s="10"/>
      <c r="W53" s="56"/>
      <c r="X53" s="10"/>
      <c r="Y53" s="56"/>
      <c r="Z53" s="10"/>
      <c r="AA53" s="6"/>
    </row>
    <row r="54" spans="1:27" ht="15.75" customHeight="1">
      <c r="A54" s="16" t="s">
        <v>35</v>
      </c>
      <c r="B54" s="10"/>
      <c r="C54" s="56"/>
      <c r="D54" s="10"/>
      <c r="E54" s="56"/>
      <c r="F54" s="10"/>
      <c r="G54" s="56"/>
      <c r="H54" s="10"/>
      <c r="I54" s="56"/>
      <c r="J54" s="10"/>
      <c r="K54" s="56"/>
      <c r="L54" s="10"/>
      <c r="M54" s="56"/>
      <c r="N54" s="10"/>
      <c r="O54" s="56"/>
      <c r="P54" s="10"/>
      <c r="Q54" s="56"/>
      <c r="R54" s="10"/>
      <c r="S54" s="56"/>
      <c r="T54" s="10"/>
      <c r="U54" s="56"/>
      <c r="V54" s="10"/>
      <c r="W54" s="56"/>
      <c r="X54" s="10"/>
      <c r="Y54" s="56"/>
      <c r="Z54" s="10"/>
      <c r="AA54" s="6"/>
    </row>
    <row r="55" spans="1:27" ht="15.75" customHeight="1">
      <c r="A55" s="15" t="s">
        <v>37</v>
      </c>
      <c r="B55" s="10"/>
      <c r="C55" s="56"/>
      <c r="D55" s="10"/>
      <c r="E55" s="56"/>
      <c r="F55" s="10"/>
      <c r="G55" s="56"/>
      <c r="H55" s="10"/>
      <c r="I55" s="56"/>
      <c r="J55" s="10"/>
      <c r="K55" s="56"/>
      <c r="L55" s="10"/>
      <c r="M55" s="56"/>
      <c r="N55" s="10"/>
      <c r="O55" s="56"/>
      <c r="P55" s="10"/>
      <c r="Q55" s="56"/>
      <c r="R55" s="10"/>
      <c r="S55" s="56"/>
      <c r="T55" s="10"/>
      <c r="U55" s="56"/>
      <c r="V55" s="10"/>
      <c r="W55" s="56"/>
      <c r="X55" s="10"/>
      <c r="Y55" s="56"/>
      <c r="Z55" s="10"/>
      <c r="AA55" s="6"/>
    </row>
    <row r="56" spans="1:27" ht="15.75" customHeight="1">
      <c r="A56" s="25" t="s">
        <v>24</v>
      </c>
      <c r="B56" s="10"/>
      <c r="C56" s="56"/>
      <c r="D56" s="10"/>
      <c r="E56" s="56"/>
      <c r="F56" s="10"/>
      <c r="G56" s="56"/>
      <c r="H56" s="10"/>
      <c r="I56" s="56"/>
      <c r="J56" s="10"/>
      <c r="K56" s="56"/>
      <c r="L56" s="10"/>
      <c r="M56" s="56"/>
      <c r="N56" s="10"/>
      <c r="O56" s="56"/>
      <c r="P56" s="10"/>
      <c r="Q56" s="56"/>
      <c r="R56" s="10"/>
      <c r="S56" s="56"/>
      <c r="T56" s="10"/>
      <c r="U56" s="56"/>
      <c r="V56" s="10"/>
      <c r="W56" s="56"/>
      <c r="X56" s="10"/>
      <c r="Y56" s="56"/>
      <c r="Z56" s="10"/>
      <c r="AA56" s="6"/>
    </row>
    <row r="57" spans="1:27" ht="15.75" customHeight="1">
      <c r="A57" s="25" t="s">
        <v>43</v>
      </c>
      <c r="B57" s="10"/>
      <c r="C57" s="56"/>
      <c r="D57" s="10"/>
      <c r="E57" s="56"/>
      <c r="F57" s="10"/>
      <c r="G57" s="56"/>
      <c r="H57" s="10"/>
      <c r="I57" s="56"/>
      <c r="J57" s="10"/>
      <c r="K57" s="56"/>
      <c r="L57" s="10"/>
      <c r="M57" s="56"/>
      <c r="N57" s="10"/>
      <c r="O57" s="56"/>
      <c r="P57" s="10"/>
      <c r="Q57" s="56"/>
      <c r="R57" s="10"/>
      <c r="S57" s="56"/>
      <c r="T57" s="10"/>
      <c r="U57" s="56"/>
      <c r="V57" s="10"/>
      <c r="W57" s="56"/>
      <c r="X57" s="10"/>
      <c r="Y57" s="56"/>
      <c r="Z57" s="10"/>
      <c r="AA57" s="6"/>
    </row>
    <row r="58" spans="1:27" ht="15.75" customHeight="1">
      <c r="A58" s="12" t="s">
        <v>212</v>
      </c>
      <c r="B58" s="10"/>
      <c r="C58" s="56"/>
      <c r="D58" s="10"/>
      <c r="E58" s="56"/>
      <c r="F58" s="10"/>
      <c r="G58" s="56"/>
      <c r="H58" s="10"/>
      <c r="I58" s="56"/>
      <c r="J58" s="10"/>
      <c r="K58" s="56"/>
      <c r="L58" s="10"/>
      <c r="M58" s="56"/>
      <c r="N58" s="10"/>
      <c r="O58" s="56"/>
      <c r="P58" s="10"/>
      <c r="Q58" s="56"/>
      <c r="R58" s="10"/>
      <c r="S58" s="56"/>
      <c r="T58" s="10"/>
      <c r="U58" s="56"/>
      <c r="V58" s="10"/>
      <c r="W58" s="56"/>
      <c r="X58" s="10"/>
      <c r="Y58" s="56"/>
      <c r="Z58" s="10"/>
      <c r="AA58" s="6"/>
    </row>
    <row r="59" spans="1:27" ht="15.75" customHeight="1">
      <c r="A59" s="12" t="s">
        <v>30</v>
      </c>
      <c r="B59" s="10"/>
      <c r="C59" s="56"/>
      <c r="D59" s="10"/>
      <c r="E59" s="56"/>
      <c r="F59" s="10">
        <v>1</v>
      </c>
      <c r="G59" s="56"/>
      <c r="H59" s="10"/>
      <c r="I59" s="56">
        <v>10</v>
      </c>
      <c r="J59" s="10">
        <v>10</v>
      </c>
      <c r="K59" s="56">
        <v>5</v>
      </c>
      <c r="L59" s="10"/>
      <c r="M59" s="56"/>
      <c r="N59" s="10"/>
      <c r="O59" s="56"/>
      <c r="P59" s="10"/>
      <c r="Q59" s="56"/>
      <c r="R59" s="10"/>
      <c r="S59" s="56"/>
      <c r="T59" s="10"/>
      <c r="U59" s="56"/>
      <c r="V59" s="10"/>
      <c r="W59" s="56"/>
      <c r="X59" s="10"/>
      <c r="Y59" s="56"/>
      <c r="Z59" s="10"/>
      <c r="AA59" s="6"/>
    </row>
    <row r="60" spans="1:27" ht="15.75" customHeight="1">
      <c r="A60" s="15" t="s">
        <v>145</v>
      </c>
      <c r="B60" s="10"/>
      <c r="C60" s="56"/>
      <c r="D60" s="10"/>
      <c r="E60" s="56"/>
      <c r="F60" s="10"/>
      <c r="G60" s="56"/>
      <c r="H60" s="10"/>
      <c r="I60" s="56"/>
      <c r="J60" s="10"/>
      <c r="K60" s="56"/>
      <c r="L60" s="10"/>
      <c r="M60" s="56"/>
      <c r="N60" s="10"/>
      <c r="O60" s="56"/>
      <c r="P60" s="10"/>
      <c r="Q60" s="56"/>
      <c r="R60" s="10"/>
      <c r="S60" s="56"/>
      <c r="T60" s="10"/>
      <c r="U60" s="56"/>
      <c r="V60" s="10"/>
      <c r="W60" s="56"/>
      <c r="X60" s="10"/>
      <c r="Y60" s="56"/>
      <c r="Z60" s="10"/>
      <c r="AA60" s="6"/>
    </row>
    <row r="61" spans="1:27" ht="15.75" customHeight="1">
      <c r="A61" s="25" t="s">
        <v>213</v>
      </c>
      <c r="B61" s="10"/>
      <c r="C61" s="56"/>
      <c r="D61" s="10"/>
      <c r="E61" s="56"/>
      <c r="F61" s="10"/>
      <c r="G61" s="56"/>
      <c r="H61" s="10"/>
      <c r="I61" s="56"/>
      <c r="J61" s="10"/>
      <c r="K61" s="56"/>
      <c r="L61" s="10"/>
      <c r="M61" s="56"/>
      <c r="N61" s="10"/>
      <c r="O61" s="56"/>
      <c r="P61" s="10"/>
      <c r="Q61" s="56"/>
      <c r="R61" s="10"/>
      <c r="S61" s="56"/>
      <c r="T61" s="10"/>
      <c r="U61" s="56"/>
      <c r="V61" s="10"/>
      <c r="W61" s="56"/>
      <c r="X61" s="10"/>
      <c r="Y61" s="56"/>
      <c r="Z61" s="10"/>
      <c r="AA61" s="6"/>
    </row>
    <row r="62" spans="1:27" ht="15.75" customHeight="1">
      <c r="A62" s="25" t="s">
        <v>180</v>
      </c>
      <c r="B62" s="10"/>
      <c r="C62" s="56"/>
      <c r="D62" s="10"/>
      <c r="E62" s="56"/>
      <c r="F62" s="10"/>
      <c r="G62" s="56"/>
      <c r="H62" s="10"/>
      <c r="I62" s="56"/>
      <c r="J62" s="10"/>
      <c r="K62" s="56"/>
      <c r="L62" s="10"/>
      <c r="M62" s="56"/>
      <c r="N62" s="10"/>
      <c r="O62" s="56"/>
      <c r="P62" s="10"/>
      <c r="Q62" s="56"/>
      <c r="R62" s="10"/>
      <c r="S62" s="56"/>
      <c r="T62" s="10"/>
      <c r="U62" s="56"/>
      <c r="V62" s="10"/>
      <c r="W62" s="56"/>
      <c r="X62" s="10"/>
      <c r="Y62" s="56"/>
      <c r="Z62" s="10"/>
      <c r="AA62" s="6"/>
    </row>
    <row r="63" spans="1:27" ht="15.75" customHeight="1">
      <c r="A63" s="25" t="s">
        <v>38</v>
      </c>
      <c r="B63" s="10"/>
      <c r="C63" s="56"/>
      <c r="D63" s="10"/>
      <c r="E63" s="56"/>
      <c r="F63" s="10"/>
      <c r="G63" s="56"/>
      <c r="H63" s="10"/>
      <c r="I63" s="56"/>
      <c r="J63" s="10"/>
      <c r="K63" s="56"/>
      <c r="L63" s="10"/>
      <c r="M63" s="56"/>
      <c r="N63" s="10"/>
      <c r="O63" s="56"/>
      <c r="P63" s="10"/>
      <c r="Q63" s="56"/>
      <c r="R63" s="10"/>
      <c r="S63" s="56"/>
      <c r="T63" s="10"/>
      <c r="U63" s="56"/>
      <c r="V63" s="10"/>
      <c r="W63" s="56"/>
      <c r="X63" s="10"/>
      <c r="Y63" s="56"/>
      <c r="Z63" s="10"/>
      <c r="AA63" s="6"/>
    </row>
    <row r="64" spans="1:27" ht="15.75" customHeight="1">
      <c r="A64" s="25" t="s">
        <v>73</v>
      </c>
      <c r="B64" s="10"/>
      <c r="C64" s="56"/>
      <c r="D64" s="10"/>
      <c r="E64" s="56"/>
      <c r="F64" s="10"/>
      <c r="G64" s="56"/>
      <c r="H64" s="10"/>
      <c r="I64" s="56"/>
      <c r="J64" s="10"/>
      <c r="K64" s="56"/>
      <c r="L64" s="10"/>
      <c r="M64" s="56"/>
      <c r="N64" s="10"/>
      <c r="O64" s="56"/>
      <c r="P64" s="10"/>
      <c r="Q64" s="56"/>
      <c r="R64" s="10"/>
      <c r="S64" s="56"/>
      <c r="T64" s="10"/>
      <c r="U64" s="56"/>
      <c r="V64" s="10"/>
      <c r="W64" s="56"/>
      <c r="X64" s="10"/>
      <c r="Y64" s="56"/>
      <c r="Z64" s="10"/>
      <c r="AA64" s="6"/>
    </row>
    <row r="65" spans="1:27" ht="15.75" customHeight="1">
      <c r="A65" s="25" t="s">
        <v>60</v>
      </c>
      <c r="B65" s="10"/>
      <c r="C65" s="56"/>
      <c r="D65" s="10"/>
      <c r="E65" s="56"/>
      <c r="F65" s="10"/>
      <c r="G65" s="56"/>
      <c r="H65" s="10"/>
      <c r="I65" s="56"/>
      <c r="J65" s="10"/>
      <c r="K65" s="56"/>
      <c r="L65" s="10"/>
      <c r="M65" s="56"/>
      <c r="N65" s="10"/>
      <c r="O65" s="56"/>
      <c r="P65" s="10"/>
      <c r="Q65" s="56"/>
      <c r="R65" s="10"/>
      <c r="S65" s="56"/>
      <c r="T65" s="10"/>
      <c r="U65" s="56"/>
      <c r="V65" s="10"/>
      <c r="W65" s="56"/>
      <c r="X65" s="10"/>
      <c r="Y65" s="56"/>
      <c r="Z65" s="10"/>
      <c r="AA65" s="6"/>
    </row>
    <row r="66" spans="1:27" ht="15.75" customHeight="1">
      <c r="A66" s="25" t="s">
        <v>64</v>
      </c>
      <c r="B66" s="10"/>
      <c r="C66" s="56"/>
      <c r="D66" s="10"/>
      <c r="E66" s="56"/>
      <c r="F66" s="10"/>
      <c r="G66" s="56"/>
      <c r="H66" s="10"/>
      <c r="I66" s="56"/>
      <c r="J66" s="10"/>
      <c r="K66" s="56"/>
      <c r="L66" s="10"/>
      <c r="M66" s="56"/>
      <c r="N66" s="10"/>
      <c r="O66" s="56"/>
      <c r="P66" s="10"/>
      <c r="Q66" s="56"/>
      <c r="R66" s="10"/>
      <c r="S66" s="56"/>
      <c r="T66" s="10"/>
      <c r="U66" s="56"/>
      <c r="V66" s="10"/>
      <c r="W66" s="56"/>
      <c r="X66" s="10"/>
      <c r="Y66" s="56"/>
      <c r="Z66" s="10"/>
      <c r="AA66" s="6"/>
    </row>
    <row r="67" spans="1:27" ht="15.75" customHeight="1">
      <c r="A67" s="25" t="s">
        <v>61</v>
      </c>
      <c r="B67" s="10"/>
      <c r="C67" s="56"/>
      <c r="D67" s="10"/>
      <c r="E67" s="56"/>
      <c r="F67" s="10"/>
      <c r="G67" s="56"/>
      <c r="H67" s="10"/>
      <c r="I67" s="56"/>
      <c r="J67" s="10"/>
      <c r="K67" s="56"/>
      <c r="L67" s="10"/>
      <c r="M67" s="56"/>
      <c r="N67" s="10"/>
      <c r="O67" s="56"/>
      <c r="P67" s="10"/>
      <c r="Q67" s="56"/>
      <c r="R67" s="10"/>
      <c r="S67" s="56"/>
      <c r="T67" s="10"/>
      <c r="U67" s="56"/>
      <c r="V67" s="10"/>
      <c r="W67" s="56"/>
      <c r="X67" s="10"/>
      <c r="Y67" s="56"/>
      <c r="Z67" s="10"/>
      <c r="AA67" s="6"/>
    </row>
    <row r="68" spans="1:27" ht="15.75" customHeight="1">
      <c r="A68" s="16" t="s">
        <v>13</v>
      </c>
      <c r="B68" s="10"/>
      <c r="C68" s="56"/>
      <c r="D68" s="10"/>
      <c r="E68" s="56"/>
      <c r="F68" s="10"/>
      <c r="G68" s="56"/>
      <c r="H68" s="10"/>
      <c r="I68" s="56"/>
      <c r="J68" s="10"/>
      <c r="K68" s="56"/>
      <c r="L68" s="10"/>
      <c r="M68" s="56"/>
      <c r="N68" s="10"/>
      <c r="O68" s="56"/>
      <c r="P68" s="10"/>
      <c r="Q68" s="56"/>
      <c r="R68" s="10"/>
      <c r="S68" s="56"/>
      <c r="T68" s="10"/>
      <c r="U68" s="56"/>
      <c r="V68" s="10"/>
      <c r="W68" s="56"/>
      <c r="X68" s="10"/>
      <c r="Y68" s="56"/>
      <c r="Z68" s="10"/>
      <c r="AA68" s="6"/>
    </row>
    <row r="69" spans="1:27" ht="15.75" customHeight="1">
      <c r="A69" s="16" t="s">
        <v>55</v>
      </c>
      <c r="B69" s="10"/>
      <c r="C69" s="56"/>
      <c r="D69" s="10"/>
      <c r="E69" s="56"/>
      <c r="F69" s="10"/>
      <c r="G69" s="56"/>
      <c r="H69" s="10"/>
      <c r="I69" s="56"/>
      <c r="J69" s="10"/>
      <c r="K69" s="56"/>
      <c r="L69" s="10"/>
      <c r="M69" s="56"/>
      <c r="N69" s="10"/>
      <c r="O69" s="56"/>
      <c r="P69" s="10"/>
      <c r="Q69" s="56"/>
      <c r="R69" s="10"/>
      <c r="S69" s="56"/>
      <c r="T69" s="10"/>
      <c r="U69" s="56"/>
      <c r="V69" s="10"/>
      <c r="W69" s="56"/>
      <c r="X69" s="10"/>
      <c r="Y69" s="56"/>
      <c r="Z69" s="10"/>
      <c r="AA69" s="6"/>
    </row>
    <row r="70" spans="1:27" ht="15.75" customHeight="1">
      <c r="A70" s="15" t="s">
        <v>42</v>
      </c>
      <c r="B70" s="10"/>
      <c r="C70" s="56"/>
      <c r="D70" s="10"/>
      <c r="E70" s="56"/>
      <c r="F70" s="10"/>
      <c r="G70" s="56"/>
      <c r="H70" s="10"/>
      <c r="I70" s="56"/>
      <c r="J70" s="10"/>
      <c r="K70" s="56"/>
      <c r="L70" s="10"/>
      <c r="M70" s="56"/>
      <c r="N70" s="10"/>
      <c r="O70" s="56"/>
      <c r="P70" s="10"/>
      <c r="Q70" s="56"/>
      <c r="R70" s="10"/>
      <c r="S70" s="56"/>
      <c r="T70" s="10"/>
      <c r="U70" s="56"/>
      <c r="V70" s="10"/>
      <c r="W70" s="56"/>
      <c r="X70" s="10"/>
      <c r="Y70" s="56"/>
      <c r="Z70" s="10"/>
      <c r="AA70" s="6"/>
    </row>
    <row r="71" spans="1:27" ht="15.75" customHeight="1">
      <c r="A71" s="15" t="s">
        <v>214</v>
      </c>
      <c r="B71" s="10"/>
      <c r="C71" s="56"/>
      <c r="D71" s="10"/>
      <c r="E71" s="56"/>
      <c r="F71" s="10"/>
      <c r="G71" s="56"/>
      <c r="H71" s="10"/>
      <c r="I71" s="56"/>
      <c r="J71" s="10"/>
      <c r="K71" s="56"/>
      <c r="L71" s="10"/>
      <c r="M71" s="56"/>
      <c r="N71" s="10"/>
      <c r="O71" s="56"/>
      <c r="P71" s="10"/>
      <c r="Q71" s="56"/>
      <c r="R71" s="10"/>
      <c r="S71" s="56"/>
      <c r="T71" s="10"/>
      <c r="U71" s="56"/>
      <c r="V71" s="10"/>
      <c r="W71" s="56"/>
      <c r="X71" s="10"/>
      <c r="Y71" s="56"/>
      <c r="Z71" s="10"/>
      <c r="AA71" s="6"/>
    </row>
    <row r="72" spans="1:27" ht="15.75" customHeight="1">
      <c r="A72" s="16" t="s">
        <v>215</v>
      </c>
      <c r="B72" s="10"/>
      <c r="C72" s="56"/>
      <c r="D72" s="10"/>
      <c r="E72" s="56"/>
      <c r="F72" s="10"/>
      <c r="G72" s="56"/>
      <c r="H72" s="10"/>
      <c r="I72" s="56"/>
      <c r="J72" s="10"/>
      <c r="K72" s="56"/>
      <c r="L72" s="10"/>
      <c r="M72" s="56"/>
      <c r="N72" s="10"/>
      <c r="O72" s="56"/>
      <c r="P72" s="10"/>
      <c r="Q72" s="56"/>
      <c r="R72" s="10"/>
      <c r="S72" s="56"/>
      <c r="T72" s="10"/>
      <c r="U72" s="56"/>
      <c r="V72" s="10"/>
      <c r="W72" s="56"/>
      <c r="X72" s="10"/>
      <c r="Y72" s="56"/>
      <c r="Z72" s="10"/>
      <c r="AA72" s="6"/>
    </row>
    <row r="73" spans="1:27" ht="15.75" customHeight="1">
      <c r="A73" s="16" t="s">
        <v>216</v>
      </c>
      <c r="B73" s="10"/>
      <c r="C73" s="56"/>
      <c r="D73" s="10"/>
      <c r="E73" s="56"/>
      <c r="F73" s="10"/>
      <c r="G73" s="56"/>
      <c r="H73" s="10"/>
      <c r="I73" s="56"/>
      <c r="J73" s="10"/>
      <c r="K73" s="56"/>
      <c r="L73" s="10"/>
      <c r="M73" s="56"/>
      <c r="N73" s="10"/>
      <c r="O73" s="56"/>
      <c r="P73" s="10"/>
      <c r="Q73" s="56"/>
      <c r="R73" s="10"/>
      <c r="S73" s="56"/>
      <c r="T73" s="10"/>
      <c r="U73" s="56"/>
      <c r="V73" s="10"/>
      <c r="W73" s="56"/>
      <c r="X73" s="10"/>
      <c r="Y73" s="56"/>
      <c r="Z73" s="10"/>
      <c r="AA73" s="6"/>
    </row>
    <row r="74" spans="1:27" ht="15.75" customHeight="1">
      <c r="A74" s="16" t="s">
        <v>15</v>
      </c>
      <c r="B74" s="10"/>
      <c r="C74" s="56"/>
      <c r="D74" s="10"/>
      <c r="E74" s="56"/>
      <c r="F74" s="10"/>
      <c r="G74" s="56"/>
      <c r="H74" s="10"/>
      <c r="I74" s="56"/>
      <c r="J74" s="10"/>
      <c r="K74" s="56"/>
      <c r="L74" s="10"/>
      <c r="M74" s="56"/>
      <c r="N74" s="10"/>
      <c r="O74" s="56"/>
      <c r="P74" s="10"/>
      <c r="Q74" s="56"/>
      <c r="R74" s="10"/>
      <c r="S74" s="56"/>
      <c r="T74" s="10"/>
      <c r="U74" s="56"/>
      <c r="V74" s="10"/>
      <c r="W74" s="56"/>
      <c r="X74" s="10"/>
      <c r="Y74" s="56"/>
      <c r="Z74" s="10"/>
      <c r="AA74" s="6"/>
    </row>
    <row r="75" spans="1:27" ht="15.75" customHeight="1">
      <c r="A75" s="15" t="s">
        <v>217</v>
      </c>
      <c r="B75" s="10"/>
      <c r="C75" s="56"/>
      <c r="D75" s="10"/>
      <c r="E75" s="56"/>
      <c r="F75" s="10"/>
      <c r="G75" s="56"/>
      <c r="H75" s="10"/>
      <c r="I75" s="56"/>
      <c r="J75" s="10"/>
      <c r="K75" s="56"/>
      <c r="L75" s="10"/>
      <c r="M75" s="56"/>
      <c r="N75" s="10"/>
      <c r="O75" s="56"/>
      <c r="P75" s="10"/>
      <c r="Q75" s="56"/>
      <c r="R75" s="10"/>
      <c r="S75" s="56"/>
      <c r="T75" s="10"/>
      <c r="U75" s="56"/>
      <c r="V75" s="10"/>
      <c r="W75" s="56"/>
      <c r="X75" s="10"/>
      <c r="Y75" s="56"/>
      <c r="Z75" s="10"/>
      <c r="AA75" s="6"/>
    </row>
    <row r="76" spans="1:27" ht="15.75" customHeight="1">
      <c r="A76" s="16" t="s">
        <v>218</v>
      </c>
      <c r="B76" s="10"/>
      <c r="C76" s="56"/>
      <c r="D76" s="10"/>
      <c r="E76" s="56"/>
      <c r="F76" s="10"/>
      <c r="G76" s="56"/>
      <c r="H76" s="10"/>
      <c r="I76" s="56"/>
      <c r="J76" s="10"/>
      <c r="K76" s="56"/>
      <c r="L76" s="10"/>
      <c r="M76" s="56"/>
      <c r="N76" s="10"/>
      <c r="O76" s="56"/>
      <c r="P76" s="10"/>
      <c r="Q76" s="56"/>
      <c r="R76" s="10"/>
      <c r="S76" s="56"/>
      <c r="T76" s="10"/>
      <c r="U76" s="56"/>
      <c r="V76" s="10"/>
      <c r="W76" s="56"/>
      <c r="X76" s="10"/>
      <c r="Y76" s="56"/>
      <c r="Z76" s="10"/>
      <c r="AA76" s="6"/>
    </row>
    <row r="77" spans="1:27" ht="15.75" customHeight="1">
      <c r="A77" s="15" t="s">
        <v>36</v>
      </c>
      <c r="B77" s="10"/>
      <c r="C77" s="56"/>
      <c r="D77" s="10"/>
      <c r="E77" s="56"/>
      <c r="F77" s="10"/>
      <c r="G77" s="56"/>
      <c r="H77" s="10"/>
      <c r="I77" s="56"/>
      <c r="J77" s="10"/>
      <c r="K77" s="56"/>
      <c r="L77" s="10"/>
      <c r="M77" s="56"/>
      <c r="N77" s="10"/>
      <c r="O77" s="56"/>
      <c r="P77" s="10"/>
      <c r="Q77" s="56"/>
      <c r="R77" s="10"/>
      <c r="S77" s="56"/>
      <c r="T77" s="10"/>
      <c r="U77" s="56"/>
      <c r="V77" s="10"/>
      <c r="W77" s="56"/>
      <c r="X77" s="10"/>
      <c r="Y77" s="56"/>
      <c r="Z77" s="10"/>
      <c r="AA77" s="6"/>
    </row>
    <row r="78" spans="1:27" ht="15.75" customHeight="1">
      <c r="A78" s="16" t="s">
        <v>81</v>
      </c>
      <c r="B78" s="10"/>
      <c r="C78" s="56"/>
      <c r="D78" s="10"/>
      <c r="E78" s="56"/>
      <c r="F78" s="10"/>
      <c r="G78" s="56"/>
      <c r="H78" s="10"/>
      <c r="I78" s="56"/>
      <c r="J78" s="10"/>
      <c r="K78" s="56"/>
      <c r="L78" s="10"/>
      <c r="M78" s="56"/>
      <c r="N78" s="10"/>
      <c r="O78" s="56"/>
      <c r="P78" s="10"/>
      <c r="Q78" s="56"/>
      <c r="R78" s="10"/>
      <c r="S78" s="56"/>
      <c r="T78" s="10"/>
      <c r="U78" s="56"/>
      <c r="V78" s="10"/>
      <c r="W78" s="56"/>
      <c r="X78" s="10"/>
      <c r="Y78" s="56"/>
      <c r="Z78" s="10"/>
      <c r="AA78" s="6"/>
    </row>
    <row r="79" spans="1:27" ht="15.75" customHeight="1">
      <c r="A79" s="16" t="s">
        <v>74</v>
      </c>
      <c r="B79" s="10"/>
      <c r="C79" s="56"/>
      <c r="D79" s="10"/>
      <c r="E79" s="56"/>
      <c r="F79" s="10"/>
      <c r="G79" s="56"/>
      <c r="H79" s="10"/>
      <c r="I79" s="56"/>
      <c r="J79" s="10"/>
      <c r="K79" s="56"/>
      <c r="L79" s="10"/>
      <c r="M79" s="56"/>
      <c r="N79" s="10"/>
      <c r="O79" s="56"/>
      <c r="P79" s="10"/>
      <c r="Q79" s="56"/>
      <c r="R79" s="10"/>
      <c r="S79" s="56"/>
      <c r="T79" s="10"/>
      <c r="U79" s="56"/>
      <c r="V79" s="10"/>
      <c r="W79" s="56"/>
      <c r="X79" s="10"/>
      <c r="Y79" s="56"/>
      <c r="Z79" s="10"/>
      <c r="AA79" s="6"/>
    </row>
    <row r="80" spans="1:27" ht="15.75" customHeight="1">
      <c r="A80" s="16" t="s">
        <v>56</v>
      </c>
      <c r="B80" s="10"/>
      <c r="C80" s="56"/>
      <c r="D80" s="10"/>
      <c r="E80" s="56"/>
      <c r="F80" s="10"/>
      <c r="G80" s="56"/>
      <c r="H80" s="10"/>
      <c r="I80" s="56"/>
      <c r="J80" s="10"/>
      <c r="K80" s="56"/>
      <c r="L80" s="10"/>
      <c r="M80" s="56"/>
      <c r="N80" s="10"/>
      <c r="O80" s="56">
        <v>3</v>
      </c>
      <c r="P80" s="10"/>
      <c r="Q80" s="56"/>
      <c r="R80" s="10"/>
      <c r="S80" s="56"/>
      <c r="T80" s="10"/>
      <c r="U80" s="56"/>
      <c r="V80" s="10"/>
      <c r="W80" s="56"/>
      <c r="X80" s="10"/>
      <c r="Y80" s="56"/>
      <c r="Z80" s="10"/>
      <c r="AA80" s="6"/>
    </row>
    <row r="81" spans="1:27" ht="15.75" customHeight="1">
      <c r="A81" s="16" t="s">
        <v>17</v>
      </c>
      <c r="B81" s="10"/>
      <c r="C81" s="56"/>
      <c r="D81" s="10"/>
      <c r="E81" s="56"/>
      <c r="F81" s="10"/>
      <c r="G81" s="56"/>
      <c r="H81" s="10"/>
      <c r="I81" s="56"/>
      <c r="J81" s="10"/>
      <c r="K81" s="56"/>
      <c r="L81" s="10"/>
      <c r="M81" s="56"/>
      <c r="N81" s="10"/>
      <c r="O81" s="56"/>
      <c r="P81" s="10"/>
      <c r="Q81" s="56"/>
      <c r="R81" s="10"/>
      <c r="S81" s="56"/>
      <c r="T81" s="10"/>
      <c r="U81" s="56"/>
      <c r="V81" s="10"/>
      <c r="W81" s="56"/>
      <c r="X81" s="10"/>
      <c r="Y81" s="56"/>
      <c r="Z81" s="10"/>
      <c r="AA81" s="6"/>
    </row>
    <row r="82" spans="1:27" ht="15.75" customHeight="1">
      <c r="A82" s="16" t="s">
        <v>18</v>
      </c>
      <c r="B82" s="10"/>
      <c r="C82" s="56"/>
      <c r="D82" s="10"/>
      <c r="E82" s="56"/>
      <c r="F82" s="10"/>
      <c r="G82" s="56"/>
      <c r="H82" s="10"/>
      <c r="I82" s="56"/>
      <c r="J82" s="10"/>
      <c r="K82" s="56"/>
      <c r="L82" s="10"/>
      <c r="M82" s="56"/>
      <c r="N82" s="10"/>
      <c r="O82" s="56"/>
      <c r="P82" s="10"/>
      <c r="Q82" s="56"/>
      <c r="R82" s="10"/>
      <c r="S82" s="56"/>
      <c r="T82" s="10"/>
      <c r="U82" s="56"/>
      <c r="V82" s="10"/>
      <c r="W82" s="56"/>
      <c r="X82" s="10"/>
      <c r="Y82" s="56"/>
      <c r="Z82" s="10"/>
      <c r="AA82" s="6"/>
    </row>
    <row r="83" spans="1:27" ht="15.75" customHeight="1">
      <c r="A83" s="16" t="s">
        <v>219</v>
      </c>
      <c r="B83" s="10"/>
      <c r="C83" s="56"/>
      <c r="D83" s="10"/>
      <c r="E83" s="56"/>
      <c r="F83" s="10"/>
      <c r="G83" s="56"/>
      <c r="H83" s="10"/>
      <c r="I83" s="56"/>
      <c r="J83" s="10"/>
      <c r="K83" s="56"/>
      <c r="L83" s="10"/>
      <c r="M83" s="56"/>
      <c r="N83" s="10"/>
      <c r="O83" s="56"/>
      <c r="P83" s="10"/>
      <c r="Q83" s="56"/>
      <c r="R83" s="10"/>
      <c r="S83" s="56"/>
      <c r="T83" s="10"/>
      <c r="U83" s="56"/>
      <c r="V83" s="10"/>
      <c r="W83" s="56"/>
      <c r="X83" s="10"/>
      <c r="Y83" s="56"/>
      <c r="Z83" s="10"/>
      <c r="AA83" s="6"/>
    </row>
    <row r="84" spans="1:27" ht="15.75" customHeight="1">
      <c r="A84" s="15" t="s">
        <v>129</v>
      </c>
      <c r="B84" s="10"/>
      <c r="C84" s="56"/>
      <c r="D84" s="10"/>
      <c r="E84" s="56"/>
      <c r="F84" s="10"/>
      <c r="G84" s="56"/>
      <c r="H84" s="10"/>
      <c r="I84" s="56"/>
      <c r="J84" s="10"/>
      <c r="K84" s="56"/>
      <c r="L84" s="10"/>
      <c r="M84" s="56"/>
      <c r="N84" s="10"/>
      <c r="O84" s="56"/>
      <c r="P84" s="10"/>
      <c r="Q84" s="56"/>
      <c r="R84" s="10"/>
      <c r="S84" s="56"/>
      <c r="T84" s="10"/>
      <c r="U84" s="56"/>
      <c r="V84" s="10"/>
      <c r="W84" s="56"/>
      <c r="X84" s="10"/>
      <c r="Y84" s="56"/>
      <c r="Z84" s="10"/>
      <c r="AA84" s="6"/>
    </row>
    <row r="85" spans="1:27" ht="15.75" customHeight="1">
      <c r="A85" s="16" t="s">
        <v>19</v>
      </c>
      <c r="B85" s="10"/>
      <c r="C85" s="56"/>
      <c r="D85" s="10"/>
      <c r="E85" s="56"/>
      <c r="F85" s="10"/>
      <c r="G85" s="56"/>
      <c r="H85" s="10">
        <v>1</v>
      </c>
      <c r="I85" s="56"/>
      <c r="J85" s="10"/>
      <c r="K85" s="56">
        <v>6</v>
      </c>
      <c r="L85" s="10"/>
      <c r="M85" s="56"/>
      <c r="N85" s="10"/>
      <c r="O85" s="56"/>
      <c r="P85" s="10"/>
      <c r="Q85" s="56"/>
      <c r="R85" s="10">
        <v>5</v>
      </c>
      <c r="S85" s="56">
        <v>40</v>
      </c>
      <c r="T85" s="10">
        <v>25</v>
      </c>
      <c r="U85" s="56">
        <v>10</v>
      </c>
      <c r="V85" s="10">
        <v>10</v>
      </c>
      <c r="W85" s="56">
        <v>30</v>
      </c>
      <c r="X85" s="10">
        <v>1</v>
      </c>
      <c r="Y85" s="56">
        <v>3</v>
      </c>
      <c r="Z85" s="10"/>
      <c r="AA85" s="6"/>
    </row>
    <row r="86" spans="1:27" ht="15.75" customHeight="1">
      <c r="A86" s="15" t="s">
        <v>91</v>
      </c>
      <c r="B86" s="10"/>
      <c r="C86" s="56"/>
      <c r="D86" s="10"/>
      <c r="E86" s="56"/>
      <c r="F86" s="10"/>
      <c r="G86" s="56"/>
      <c r="H86" s="10"/>
      <c r="I86" s="56"/>
      <c r="J86" s="10"/>
      <c r="K86" s="56"/>
      <c r="L86" s="10"/>
      <c r="M86" s="56"/>
      <c r="N86" s="10"/>
      <c r="O86" s="56"/>
      <c r="P86" s="10">
        <v>7</v>
      </c>
      <c r="Q86" s="56"/>
      <c r="R86" s="10"/>
      <c r="S86" s="56"/>
      <c r="T86" s="10"/>
      <c r="U86" s="56"/>
      <c r="V86" s="10"/>
      <c r="W86" s="56"/>
      <c r="X86" s="10"/>
      <c r="Y86" s="56"/>
      <c r="Z86" s="10"/>
      <c r="AA86" s="6"/>
    </row>
    <row r="87" spans="1:27" ht="15.75" customHeight="1">
      <c r="A87" s="16" t="s">
        <v>220</v>
      </c>
      <c r="B87" s="10"/>
      <c r="C87" s="56"/>
      <c r="D87" s="10"/>
      <c r="E87" s="56"/>
      <c r="F87" s="10"/>
      <c r="G87" s="56"/>
      <c r="H87" s="10"/>
      <c r="I87" s="56"/>
      <c r="J87" s="10"/>
      <c r="K87" s="56"/>
      <c r="L87" s="10"/>
      <c r="M87" s="56"/>
      <c r="N87" s="10"/>
      <c r="O87" s="56"/>
      <c r="P87" s="10"/>
      <c r="Q87" s="56"/>
      <c r="R87" s="10"/>
      <c r="S87" s="56"/>
      <c r="T87" s="10"/>
      <c r="U87" s="56"/>
      <c r="V87" s="10">
        <v>75</v>
      </c>
      <c r="W87" s="56">
        <v>85</v>
      </c>
      <c r="X87" s="10"/>
      <c r="Y87" s="56"/>
      <c r="Z87" s="10"/>
      <c r="AA87" s="6"/>
    </row>
    <row r="88" spans="1:27" ht="15.75" customHeight="1">
      <c r="A88" s="16" t="s">
        <v>20</v>
      </c>
      <c r="B88" s="10"/>
      <c r="C88" s="56"/>
      <c r="D88" s="10"/>
      <c r="E88" s="56"/>
      <c r="F88" s="10"/>
      <c r="G88" s="56"/>
      <c r="H88" s="10"/>
      <c r="I88" s="56"/>
      <c r="J88" s="10"/>
      <c r="K88" s="56"/>
      <c r="L88" s="10"/>
      <c r="M88" s="56"/>
      <c r="N88" s="10"/>
      <c r="O88" s="56"/>
      <c r="P88" s="10"/>
      <c r="Q88" s="56"/>
      <c r="R88" s="10"/>
      <c r="S88" s="56"/>
      <c r="T88" s="10"/>
      <c r="U88" s="56"/>
      <c r="V88" s="10"/>
      <c r="W88" s="56"/>
      <c r="X88" s="10"/>
      <c r="Y88" s="56"/>
      <c r="Z88" s="10"/>
      <c r="AA88" s="6"/>
    </row>
    <row r="89" spans="1:27" ht="15.75" customHeight="1">
      <c r="A89" s="16" t="s">
        <v>21</v>
      </c>
      <c r="B89" s="10"/>
      <c r="C89" s="56"/>
      <c r="D89" s="10"/>
      <c r="E89" s="56"/>
      <c r="F89" s="10"/>
      <c r="G89" s="56"/>
      <c r="H89" s="10"/>
      <c r="I89" s="56"/>
      <c r="J89" s="10"/>
      <c r="K89" s="56"/>
      <c r="L89" s="10"/>
      <c r="M89" s="56"/>
      <c r="N89" s="10"/>
      <c r="O89" s="56"/>
      <c r="P89" s="10"/>
      <c r="Q89" s="56"/>
      <c r="R89" s="10"/>
      <c r="S89" s="56"/>
      <c r="T89" s="10"/>
      <c r="U89" s="56"/>
      <c r="V89" s="10"/>
      <c r="W89" s="56"/>
      <c r="X89" s="10"/>
      <c r="Y89" s="56"/>
      <c r="Z89" s="10"/>
      <c r="AA89" s="6"/>
    </row>
    <row r="90" spans="1:27" ht="15.75" customHeight="1">
      <c r="A90" s="15" t="s">
        <v>227</v>
      </c>
      <c r="B90" s="10"/>
      <c r="C90" s="56"/>
      <c r="D90" s="10"/>
      <c r="E90" s="56"/>
      <c r="F90" s="10"/>
      <c r="G90" s="56"/>
      <c r="H90" s="10"/>
      <c r="I90" s="56"/>
      <c r="J90" s="10"/>
      <c r="K90" s="56"/>
      <c r="L90" s="10"/>
      <c r="M90" s="56"/>
      <c r="N90" s="10"/>
      <c r="O90" s="56"/>
      <c r="P90" s="10"/>
      <c r="Q90" s="56"/>
      <c r="R90" s="10"/>
      <c r="S90" s="56">
        <v>10</v>
      </c>
      <c r="T90" s="10"/>
      <c r="U90" s="56"/>
      <c r="V90" s="10"/>
      <c r="W90" s="56"/>
      <c r="X90" s="10"/>
      <c r="Y90" s="56"/>
      <c r="Z90" s="10"/>
      <c r="AA90" s="6"/>
    </row>
    <row r="91" spans="1:27" ht="15.75" customHeight="1">
      <c r="A91" s="16" t="s">
        <v>92</v>
      </c>
      <c r="B91" s="10"/>
      <c r="C91" s="56"/>
      <c r="D91" s="10"/>
      <c r="E91" s="56"/>
      <c r="F91" s="10"/>
      <c r="G91" s="56"/>
      <c r="H91" s="10"/>
      <c r="I91" s="56"/>
      <c r="J91" s="10"/>
      <c r="K91" s="56"/>
      <c r="L91" s="10"/>
      <c r="M91" s="56"/>
      <c r="N91" s="10"/>
      <c r="O91" s="56"/>
      <c r="P91" s="10"/>
      <c r="Q91" s="56"/>
      <c r="R91" s="10"/>
      <c r="S91" s="56"/>
      <c r="T91" s="10"/>
      <c r="U91" s="56"/>
      <c r="V91" s="10"/>
      <c r="W91" s="56"/>
      <c r="X91" s="10"/>
      <c r="Y91" s="56">
        <v>50</v>
      </c>
      <c r="Z91" s="10"/>
      <c r="AA91" s="6"/>
    </row>
    <row r="92" spans="1:27" ht="15.75" customHeight="1">
      <c r="A92" s="15" t="s">
        <v>87</v>
      </c>
      <c r="B92" s="10"/>
      <c r="C92" s="56"/>
      <c r="D92" s="10"/>
      <c r="E92" s="56"/>
      <c r="F92" s="10"/>
      <c r="G92" s="56"/>
      <c r="H92" s="10"/>
      <c r="I92" s="56"/>
      <c r="J92" s="10"/>
      <c r="K92" s="56"/>
      <c r="L92" s="10"/>
      <c r="M92" s="56"/>
      <c r="N92" s="10"/>
      <c r="O92" s="56"/>
      <c r="P92" s="10"/>
      <c r="Q92" s="56"/>
      <c r="R92" s="10"/>
      <c r="S92" s="56"/>
      <c r="T92" s="10">
        <v>20</v>
      </c>
      <c r="U92" s="56">
        <v>15</v>
      </c>
      <c r="V92" s="10"/>
      <c r="W92" s="56"/>
      <c r="X92" s="10"/>
      <c r="Y92" s="56"/>
      <c r="Z92" s="10"/>
      <c r="AA92" s="6"/>
    </row>
    <row r="93" spans="1:27" ht="15.75" customHeight="1">
      <c r="A93" s="16" t="s">
        <v>65</v>
      </c>
      <c r="B93" s="10"/>
      <c r="C93" s="56"/>
      <c r="D93" s="10"/>
      <c r="E93" s="56"/>
      <c r="F93" s="10"/>
      <c r="G93" s="56"/>
      <c r="H93" s="10"/>
      <c r="I93" s="56"/>
      <c r="J93" s="10"/>
      <c r="K93" s="56"/>
      <c r="L93" s="10"/>
      <c r="M93" s="56"/>
      <c r="N93" s="10"/>
      <c r="O93" s="56"/>
      <c r="P93" s="10"/>
      <c r="Q93" s="56"/>
      <c r="R93" s="10"/>
      <c r="S93" s="56"/>
      <c r="T93" s="10"/>
      <c r="U93" s="56"/>
      <c r="V93" s="10"/>
      <c r="W93" s="56"/>
      <c r="X93" s="10"/>
      <c r="Y93" s="56"/>
      <c r="Z93" s="10"/>
      <c r="AA93" s="6"/>
    </row>
    <row r="94" spans="1:27" ht="15.75" customHeight="1">
      <c r="A94" s="15" t="s">
        <v>46</v>
      </c>
      <c r="B94" s="10"/>
      <c r="C94" s="56"/>
      <c r="D94" s="10"/>
      <c r="E94" s="56"/>
      <c r="F94" s="10"/>
      <c r="G94" s="56"/>
      <c r="H94" s="10"/>
      <c r="I94" s="56"/>
      <c r="J94" s="10"/>
      <c r="K94" s="56"/>
      <c r="L94" s="10"/>
      <c r="M94" s="56"/>
      <c r="N94" s="10"/>
      <c r="O94" s="56"/>
      <c r="P94" s="10"/>
      <c r="Q94" s="56"/>
      <c r="R94" s="10"/>
      <c r="S94" s="56"/>
      <c r="T94" s="10"/>
      <c r="U94" s="56"/>
      <c r="V94" s="10"/>
      <c r="W94" s="56"/>
      <c r="X94" s="10"/>
      <c r="Y94" s="56"/>
      <c r="Z94" s="10"/>
      <c r="AA94" s="6"/>
    </row>
    <row r="95" spans="1:27" ht="15.75" customHeight="1">
      <c r="A95" s="16" t="s">
        <v>221</v>
      </c>
      <c r="B95" s="10"/>
      <c r="C95" s="56"/>
      <c r="D95" s="10"/>
      <c r="E95" s="56"/>
      <c r="F95" s="10"/>
      <c r="G95" s="56"/>
      <c r="H95" s="10"/>
      <c r="I95" s="56"/>
      <c r="J95" s="10"/>
      <c r="K95" s="56"/>
      <c r="L95" s="10"/>
      <c r="M95" s="56"/>
      <c r="N95" s="10"/>
      <c r="O95" s="56"/>
      <c r="P95" s="10"/>
      <c r="Q95" s="56"/>
      <c r="R95" s="10"/>
      <c r="S95" s="56"/>
      <c r="T95" s="10"/>
      <c r="U95" s="56"/>
      <c r="V95" s="10"/>
      <c r="W95" s="56"/>
      <c r="X95" s="10"/>
      <c r="Y95" s="56"/>
      <c r="Z95" s="10"/>
      <c r="AA95" s="6"/>
    </row>
    <row r="96" spans="1:27" ht="15.75" customHeight="1">
      <c r="A96" s="16" t="s">
        <v>222</v>
      </c>
      <c r="B96" s="10"/>
      <c r="C96" s="56"/>
      <c r="D96" s="10"/>
      <c r="E96" s="56"/>
      <c r="F96" s="10"/>
      <c r="G96" s="56"/>
      <c r="H96" s="10"/>
      <c r="I96" s="56"/>
      <c r="J96" s="10"/>
      <c r="K96" s="56"/>
      <c r="L96" s="10"/>
      <c r="M96" s="56"/>
      <c r="N96" s="10"/>
      <c r="O96" s="56"/>
      <c r="P96" s="10"/>
      <c r="Q96" s="56"/>
      <c r="R96" s="10"/>
      <c r="S96" s="56"/>
      <c r="T96" s="10"/>
      <c r="U96" s="56"/>
      <c r="V96" s="10"/>
      <c r="W96" s="56"/>
      <c r="X96" s="10"/>
      <c r="Y96" s="56"/>
      <c r="Z96" s="10"/>
      <c r="AA96" s="6"/>
    </row>
    <row r="97" spans="1:27" ht="15.75" customHeight="1">
      <c r="A97" s="16" t="s">
        <v>66</v>
      </c>
      <c r="B97" s="10"/>
      <c r="C97" s="56"/>
      <c r="D97" s="10"/>
      <c r="E97" s="56"/>
      <c r="F97" s="10"/>
      <c r="G97" s="56"/>
      <c r="H97" s="10"/>
      <c r="I97" s="56"/>
      <c r="J97" s="10"/>
      <c r="K97" s="56"/>
      <c r="L97" s="10"/>
      <c r="M97" s="56"/>
      <c r="N97" s="10"/>
      <c r="O97" s="56"/>
      <c r="P97" s="10"/>
      <c r="Q97" s="56"/>
      <c r="R97" s="10"/>
      <c r="S97" s="56"/>
      <c r="T97" s="10"/>
      <c r="U97" s="56"/>
      <c r="V97" s="10"/>
      <c r="W97" s="56"/>
      <c r="X97" s="10"/>
      <c r="Y97" s="56"/>
      <c r="Z97" s="10"/>
      <c r="AA97" s="6"/>
    </row>
    <row r="98" spans="1:27" ht="15.75" customHeight="1">
      <c r="A98" s="15" t="s">
        <v>54</v>
      </c>
      <c r="B98" s="10"/>
      <c r="C98" s="56"/>
      <c r="D98" s="10"/>
      <c r="E98" s="56"/>
      <c r="F98" s="10"/>
      <c r="G98" s="56"/>
      <c r="H98" s="10"/>
      <c r="I98" s="56"/>
      <c r="J98" s="10"/>
      <c r="K98" s="56"/>
      <c r="L98" s="10"/>
      <c r="M98" s="56"/>
      <c r="N98" s="10"/>
      <c r="O98" s="56"/>
      <c r="P98" s="10"/>
      <c r="Q98" s="56"/>
      <c r="R98" s="10"/>
      <c r="S98" s="56"/>
      <c r="T98" s="10"/>
      <c r="U98" s="56"/>
      <c r="V98" s="10"/>
      <c r="W98" s="56"/>
      <c r="X98" s="10"/>
      <c r="Y98" s="56"/>
      <c r="Z98" s="10"/>
      <c r="AA98" s="6"/>
    </row>
    <row r="99" spans="1:27" ht="15.75" customHeight="1">
      <c r="A99" s="16" t="s">
        <v>58</v>
      </c>
      <c r="B99" s="10"/>
      <c r="C99" s="56"/>
      <c r="D99" s="10"/>
      <c r="E99" s="56"/>
      <c r="F99" s="10"/>
      <c r="G99" s="56"/>
      <c r="H99" s="10"/>
      <c r="I99" s="56"/>
      <c r="J99" s="10"/>
      <c r="K99" s="56"/>
      <c r="L99" s="10"/>
      <c r="M99" s="56"/>
      <c r="N99" s="10"/>
      <c r="O99" s="56"/>
      <c r="P99" s="10"/>
      <c r="Q99" s="56"/>
      <c r="R99" s="10"/>
      <c r="S99" s="56"/>
      <c r="T99" s="10"/>
      <c r="U99" s="56"/>
      <c r="V99" s="10"/>
      <c r="W99" s="56"/>
      <c r="X99" s="10"/>
      <c r="Y99" s="56"/>
      <c r="Z99" s="10"/>
      <c r="AA99" s="6"/>
    </row>
    <row r="100" spans="1:27" ht="15.75" customHeight="1">
      <c r="A100" s="15" t="s">
        <v>80</v>
      </c>
      <c r="B100" s="10"/>
      <c r="C100" s="56"/>
      <c r="D100" s="10"/>
      <c r="E100" s="56"/>
      <c r="F100" s="10"/>
      <c r="G100" s="56"/>
      <c r="H100" s="10"/>
      <c r="I100" s="56"/>
      <c r="J100" s="10"/>
      <c r="K100" s="56"/>
      <c r="L100" s="10"/>
      <c r="M100" s="56"/>
      <c r="N100" s="10"/>
      <c r="O100" s="56"/>
      <c r="P100" s="10"/>
      <c r="Q100" s="56"/>
      <c r="R100" s="10"/>
      <c r="S100" s="56"/>
      <c r="T100" s="10"/>
      <c r="U100" s="56"/>
      <c r="V100" s="10"/>
      <c r="W100" s="56"/>
      <c r="X100" s="10"/>
      <c r="Y100" s="56"/>
      <c r="Z100" s="10"/>
      <c r="AA100" s="6"/>
    </row>
    <row r="101" spans="1:27" ht="15.75" customHeight="1">
      <c r="A101" s="15" t="s">
        <v>48</v>
      </c>
      <c r="B101" s="10"/>
      <c r="C101" s="56"/>
      <c r="D101" s="10"/>
      <c r="E101" s="56"/>
      <c r="F101" s="10"/>
      <c r="G101" s="56"/>
      <c r="H101" s="10"/>
      <c r="I101" s="56"/>
      <c r="J101" s="10"/>
      <c r="K101" s="56"/>
      <c r="L101" s="10"/>
      <c r="M101" s="56"/>
      <c r="N101" s="10"/>
      <c r="O101" s="56"/>
      <c r="P101" s="10"/>
      <c r="Q101" s="56"/>
      <c r="R101" s="10"/>
      <c r="S101" s="56"/>
      <c r="T101" s="10"/>
      <c r="U101" s="56"/>
      <c r="V101" s="10"/>
      <c r="W101" s="56"/>
      <c r="X101" s="10"/>
      <c r="Y101" s="56"/>
      <c r="Z101" s="10"/>
      <c r="AA101" s="6"/>
    </row>
    <row r="102" spans="1:27" ht="15.75" customHeight="1">
      <c r="A102" s="16" t="s">
        <v>22</v>
      </c>
      <c r="B102" s="10"/>
      <c r="C102" s="56"/>
      <c r="D102" s="10"/>
      <c r="E102" s="56"/>
      <c r="F102" s="10"/>
      <c r="G102" s="56"/>
      <c r="H102" s="10"/>
      <c r="I102" s="56"/>
      <c r="J102" s="10"/>
      <c r="K102" s="56"/>
      <c r="L102" s="10"/>
      <c r="M102" s="56"/>
      <c r="N102" s="10"/>
      <c r="O102" s="56"/>
      <c r="P102" s="10"/>
      <c r="Q102" s="56"/>
      <c r="R102" s="10"/>
      <c r="S102" s="56"/>
      <c r="T102" s="10"/>
      <c r="U102" s="56"/>
      <c r="V102" s="10"/>
      <c r="W102" s="56"/>
      <c r="X102" s="10"/>
      <c r="Y102" s="56"/>
      <c r="Z102" s="10"/>
      <c r="AA102" s="6"/>
    </row>
    <row r="103" spans="1:27" ht="15.75" customHeight="1">
      <c r="A103" s="16" t="s">
        <v>182</v>
      </c>
      <c r="B103" s="10"/>
      <c r="C103" s="56"/>
      <c r="D103" s="10"/>
      <c r="E103" s="56"/>
      <c r="F103" s="10"/>
      <c r="G103" s="56"/>
      <c r="H103" s="10"/>
      <c r="I103" s="56"/>
      <c r="J103" s="10"/>
      <c r="K103" s="56"/>
      <c r="L103" s="10"/>
      <c r="M103" s="56"/>
      <c r="N103" s="10"/>
      <c r="O103" s="56"/>
      <c r="P103" s="10"/>
      <c r="Q103" s="56"/>
      <c r="R103" s="10"/>
      <c r="S103" s="56"/>
      <c r="T103" s="10"/>
      <c r="U103" s="56"/>
      <c r="V103" s="10"/>
      <c r="W103" s="56"/>
      <c r="X103" s="10"/>
      <c r="Y103" s="56"/>
      <c r="Z103" s="10"/>
      <c r="AA103" s="6"/>
    </row>
    <row r="104" spans="1:27" ht="15.75" customHeight="1">
      <c r="A104" s="15"/>
      <c r="B104" s="10"/>
      <c r="C104" s="56"/>
      <c r="D104" s="10"/>
      <c r="E104" s="56"/>
      <c r="F104" s="10"/>
      <c r="G104" s="56"/>
      <c r="H104" s="10"/>
      <c r="I104" s="56"/>
      <c r="J104" s="10"/>
      <c r="K104" s="56"/>
      <c r="L104" s="10"/>
      <c r="M104" s="56"/>
      <c r="N104" s="10"/>
      <c r="O104" s="56"/>
      <c r="P104" s="10"/>
      <c r="Q104" s="56"/>
      <c r="R104" s="10"/>
      <c r="S104" s="56"/>
      <c r="T104" s="10"/>
      <c r="U104" s="56"/>
      <c r="V104" s="10"/>
      <c r="W104" s="56"/>
      <c r="X104" s="10"/>
      <c r="Y104" s="56"/>
      <c r="Z104" s="10"/>
      <c r="AA104" s="6"/>
    </row>
    <row r="105" spans="1:27" ht="15.75" customHeight="1">
      <c r="A105" s="17"/>
      <c r="B105" s="10"/>
      <c r="C105" s="56"/>
      <c r="D105" s="10"/>
      <c r="E105" s="56"/>
      <c r="F105" s="10"/>
      <c r="G105" s="56"/>
      <c r="H105" s="10"/>
      <c r="I105" s="56"/>
      <c r="J105" s="10"/>
      <c r="K105" s="56"/>
      <c r="L105" s="10"/>
      <c r="M105" s="56"/>
      <c r="N105" s="10"/>
      <c r="O105" s="56"/>
      <c r="P105" s="10"/>
      <c r="Q105" s="56"/>
      <c r="R105" s="10"/>
      <c r="S105" s="56"/>
      <c r="T105" s="10"/>
      <c r="U105" s="56"/>
      <c r="V105" s="10"/>
      <c r="W105" s="56"/>
      <c r="X105" s="10"/>
      <c r="Y105" s="56"/>
      <c r="Z105" s="10"/>
      <c r="AA105" s="6"/>
    </row>
    <row r="106" spans="1:27" ht="15.75" customHeight="1">
      <c r="A106" s="17"/>
      <c r="B106" s="10"/>
      <c r="C106" s="56"/>
      <c r="D106" s="10"/>
      <c r="E106" s="56"/>
      <c r="F106" s="10"/>
      <c r="G106" s="56"/>
      <c r="H106" s="10"/>
      <c r="I106" s="56"/>
      <c r="J106" s="10"/>
      <c r="K106" s="56"/>
      <c r="L106" s="10"/>
      <c r="M106" s="56"/>
      <c r="N106" s="10"/>
      <c r="O106" s="56"/>
      <c r="P106" s="10"/>
      <c r="Q106" s="56"/>
      <c r="R106" s="10"/>
      <c r="S106" s="56"/>
      <c r="T106" s="10"/>
      <c r="U106" s="56"/>
      <c r="V106" s="10"/>
      <c r="W106" s="56"/>
      <c r="X106" s="10"/>
      <c r="Y106" s="56"/>
      <c r="Z106" s="10"/>
      <c r="AA106" s="6"/>
    </row>
    <row r="107" spans="1:27" ht="15.75" customHeight="1">
      <c r="A107" s="17"/>
      <c r="B107" s="10"/>
      <c r="C107" s="56"/>
      <c r="D107" s="10"/>
      <c r="E107" s="56"/>
      <c r="F107" s="10"/>
      <c r="G107" s="56"/>
      <c r="H107" s="10"/>
      <c r="I107" s="56"/>
      <c r="J107" s="10"/>
      <c r="K107" s="56"/>
      <c r="L107" s="10"/>
      <c r="M107" s="56"/>
      <c r="N107" s="10"/>
      <c r="O107" s="56"/>
      <c r="P107" s="10"/>
      <c r="Q107" s="56"/>
      <c r="R107" s="10"/>
      <c r="S107" s="56"/>
      <c r="T107" s="10"/>
      <c r="U107" s="56"/>
      <c r="V107" s="10"/>
      <c r="W107" s="56"/>
      <c r="X107" s="10"/>
      <c r="Y107" s="56"/>
      <c r="Z107" s="10"/>
      <c r="AA107" s="6"/>
    </row>
    <row r="108" spans="1:27" ht="15.75" customHeight="1">
      <c r="A108" s="17"/>
      <c r="B108" s="10"/>
      <c r="C108" s="56"/>
      <c r="D108" s="10"/>
      <c r="E108" s="56"/>
      <c r="F108" s="10"/>
      <c r="G108" s="56"/>
      <c r="H108" s="10"/>
      <c r="I108" s="56"/>
      <c r="J108" s="10"/>
      <c r="K108" s="56"/>
      <c r="L108" s="10"/>
      <c r="M108" s="56"/>
      <c r="N108" s="10"/>
      <c r="O108" s="56"/>
      <c r="P108" s="10"/>
      <c r="Q108" s="56"/>
      <c r="R108" s="10"/>
      <c r="S108" s="56"/>
      <c r="T108" s="10"/>
      <c r="U108" s="56"/>
      <c r="V108" s="10"/>
      <c r="W108" s="56"/>
      <c r="X108" s="10"/>
      <c r="Y108" s="56"/>
      <c r="Z108" s="10"/>
      <c r="AA108" s="6"/>
    </row>
    <row r="109" spans="1:27" ht="15.75" customHeight="1">
      <c r="A109" s="17" t="s">
        <v>90</v>
      </c>
      <c r="B109" s="10">
        <v>30</v>
      </c>
      <c r="C109" s="56"/>
      <c r="D109" s="10">
        <v>10</v>
      </c>
      <c r="E109" s="56"/>
      <c r="F109" s="10"/>
      <c r="G109" s="56"/>
      <c r="H109" s="10"/>
      <c r="I109" s="56"/>
      <c r="J109" s="10">
        <v>5</v>
      </c>
      <c r="K109" s="56">
        <v>3</v>
      </c>
      <c r="L109" s="10">
        <v>3</v>
      </c>
      <c r="M109" s="56">
        <v>1</v>
      </c>
      <c r="N109" s="10">
        <v>5</v>
      </c>
      <c r="O109" s="56">
        <v>10</v>
      </c>
      <c r="P109" s="10"/>
      <c r="Q109" s="56">
        <v>5</v>
      </c>
      <c r="R109" s="10">
        <v>5</v>
      </c>
      <c r="S109" s="56">
        <v>3</v>
      </c>
      <c r="T109" s="10">
        <v>10</v>
      </c>
      <c r="U109" s="56"/>
      <c r="V109" s="10">
        <v>3</v>
      </c>
      <c r="W109" s="56"/>
      <c r="X109" s="10"/>
      <c r="Y109" s="56"/>
      <c r="Z109" s="10">
        <v>40</v>
      </c>
      <c r="AA109" s="6"/>
    </row>
    <row r="110" spans="1:27" ht="15.75" customHeight="1">
      <c r="A110" s="17" t="s">
        <v>67</v>
      </c>
      <c r="B110" s="10"/>
      <c r="C110" s="56"/>
      <c r="D110" s="10"/>
      <c r="E110" s="56"/>
      <c r="F110" s="10"/>
      <c r="G110" s="56"/>
      <c r="H110" s="10"/>
      <c r="I110" s="56"/>
      <c r="J110" s="10"/>
      <c r="K110" s="56"/>
      <c r="L110" s="10"/>
      <c r="M110" s="56"/>
      <c r="N110" s="10"/>
      <c r="O110" s="56"/>
      <c r="P110" s="10"/>
      <c r="Q110" s="56"/>
      <c r="R110" s="10"/>
      <c r="S110" s="56"/>
      <c r="T110" s="10"/>
      <c r="U110" s="56"/>
      <c r="V110" s="10"/>
      <c r="W110" s="56"/>
      <c r="X110" s="10">
        <v>15</v>
      </c>
      <c r="Y110" s="56"/>
      <c r="Z110" s="10"/>
      <c r="AA110" s="6"/>
    </row>
    <row r="111" spans="1:27" ht="15.75" customHeight="1">
      <c r="A111" s="17" t="s">
        <v>70</v>
      </c>
      <c r="B111" s="10">
        <v>5</v>
      </c>
      <c r="C111" s="56"/>
      <c r="D111" s="10"/>
      <c r="E111" s="56"/>
      <c r="F111" s="10"/>
      <c r="G111" s="56"/>
      <c r="H111" s="10"/>
      <c r="I111" s="56"/>
      <c r="J111" s="10"/>
      <c r="K111" s="56"/>
      <c r="L111" s="10"/>
      <c r="M111" s="56"/>
      <c r="N111" s="10">
        <v>10</v>
      </c>
      <c r="O111" s="56"/>
      <c r="P111" s="10"/>
      <c r="Q111" s="56"/>
      <c r="R111" s="10">
        <v>1</v>
      </c>
      <c r="S111" s="56">
        <v>10</v>
      </c>
      <c r="T111" s="10"/>
      <c r="U111" s="56">
        <v>5</v>
      </c>
      <c r="V111" s="10"/>
      <c r="W111" s="56"/>
      <c r="X111" s="10"/>
      <c r="Y111" s="56"/>
      <c r="Z111" s="10">
        <v>20</v>
      </c>
      <c r="AA111" s="6"/>
    </row>
    <row r="112" spans="1:27" ht="15.75" customHeight="1">
      <c r="A112" s="60" t="s">
        <v>228</v>
      </c>
      <c r="B112" s="10">
        <v>55</v>
      </c>
      <c r="C112" s="56">
        <v>40</v>
      </c>
      <c r="D112" s="10">
        <v>50</v>
      </c>
      <c r="E112" s="56">
        <v>40</v>
      </c>
      <c r="F112" s="10">
        <v>30</v>
      </c>
      <c r="G112" s="56">
        <v>30</v>
      </c>
      <c r="H112" s="10">
        <v>20</v>
      </c>
      <c r="I112" s="56">
        <v>35</v>
      </c>
      <c r="J112" s="10">
        <v>10</v>
      </c>
      <c r="K112" s="56">
        <v>5</v>
      </c>
      <c r="L112" s="10">
        <v>5</v>
      </c>
      <c r="M112" s="56">
        <v>1</v>
      </c>
      <c r="N112" s="10"/>
      <c r="O112" s="56"/>
      <c r="P112" s="10"/>
      <c r="Q112" s="56"/>
      <c r="R112" s="10"/>
      <c r="S112" s="56"/>
      <c r="T112" s="10"/>
      <c r="U112" s="56"/>
      <c r="V112" s="10"/>
      <c r="W112" s="56"/>
      <c r="X112" s="10"/>
      <c r="Y112" s="56"/>
      <c r="Z112" s="10"/>
      <c r="AA112" s="6"/>
    </row>
    <row r="113" spans="1:29" ht="15.75" customHeight="1">
      <c r="A113" s="17" t="s">
        <v>49</v>
      </c>
      <c r="B113" s="10"/>
      <c r="C113" s="56"/>
      <c r="D113" s="10"/>
      <c r="E113" s="56"/>
      <c r="F113" s="10"/>
      <c r="G113" s="56"/>
      <c r="H113" s="10"/>
      <c r="I113" s="56"/>
      <c r="J113" s="10"/>
      <c r="K113" s="56"/>
      <c r="L113" s="10"/>
      <c r="M113" s="56"/>
      <c r="N113" s="10"/>
      <c r="O113" s="56"/>
      <c r="P113" s="10"/>
      <c r="Q113" s="56"/>
      <c r="R113" s="10"/>
      <c r="S113" s="56"/>
      <c r="T113" s="10"/>
      <c r="U113" s="56"/>
      <c r="V113" s="10"/>
      <c r="W113" s="56"/>
      <c r="X113" s="10"/>
      <c r="Y113" s="56"/>
      <c r="Z113" s="10"/>
      <c r="AA113" s="6"/>
    </row>
    <row r="117" spans="1:29" ht="15.75" customHeight="1"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t="s">
        <v>242</v>
      </c>
      <c r="AC117" t="s">
        <v>139</v>
      </c>
    </row>
    <row r="118" spans="1:29" ht="15.75" customHeight="1">
      <c r="A118" s="66" t="s">
        <v>237</v>
      </c>
      <c r="B118">
        <f>SUM(B5:B103)</f>
        <v>17</v>
      </c>
      <c r="C118">
        <f>SUM(C5:C103)</f>
        <v>110</v>
      </c>
      <c r="D118">
        <f t="shared" ref="D118:Z118" si="0">SUM(D5:D103)</f>
        <v>123</v>
      </c>
      <c r="E118">
        <f t="shared" si="0"/>
        <v>125</v>
      </c>
      <c r="F118">
        <f t="shared" si="0"/>
        <v>116</v>
      </c>
      <c r="G118">
        <f t="shared" si="0"/>
        <v>160</v>
      </c>
      <c r="H118">
        <f t="shared" si="0"/>
        <v>115</v>
      </c>
      <c r="I118">
        <f t="shared" si="0"/>
        <v>94</v>
      </c>
      <c r="J118">
        <f t="shared" si="0"/>
        <v>95</v>
      </c>
      <c r="K118">
        <f t="shared" si="0"/>
        <v>101</v>
      </c>
      <c r="L118">
        <f t="shared" si="0"/>
        <v>95</v>
      </c>
      <c r="M118">
        <f t="shared" si="0"/>
        <v>125</v>
      </c>
      <c r="N118">
        <f t="shared" si="0"/>
        <v>115</v>
      </c>
      <c r="O118">
        <f t="shared" si="0"/>
        <v>113</v>
      </c>
      <c r="P118">
        <f t="shared" si="0"/>
        <v>122</v>
      </c>
      <c r="Q118">
        <f t="shared" si="0"/>
        <v>98</v>
      </c>
      <c r="R118">
        <f t="shared" si="0"/>
        <v>105</v>
      </c>
      <c r="S118">
        <f t="shared" si="0"/>
        <v>132</v>
      </c>
      <c r="T118">
        <f t="shared" si="0"/>
        <v>95</v>
      </c>
      <c r="U118">
        <f t="shared" si="0"/>
        <v>105</v>
      </c>
      <c r="V118">
        <f t="shared" si="0"/>
        <v>120</v>
      </c>
      <c r="W118">
        <f t="shared" si="0"/>
        <v>140</v>
      </c>
      <c r="X118">
        <f t="shared" si="0"/>
        <v>91</v>
      </c>
      <c r="Y118">
        <f t="shared" si="0"/>
        <v>113</v>
      </c>
      <c r="Z118">
        <f t="shared" si="0"/>
        <v>50</v>
      </c>
      <c r="AA118" s="57"/>
    </row>
    <row r="119" spans="1:29" ht="15.75" customHeight="1">
      <c r="A119" s="67" t="s">
        <v>97</v>
      </c>
      <c r="B119">
        <f>SUM(B5:B7,B9:B11,B13,B16,B18,B24:B25,B28:B31,B35:B39,B40:B41,B43:B44,B47:B48,B50:B52,B55:B57,B60:B66,B67,B70:B71,B75,B77,B84,B86,B90,B92,B94,B98,B100,B101)</f>
        <v>1</v>
      </c>
      <c r="C119">
        <f t="shared" ref="C119:Z119" si="1">SUM(C5:C7,C9:C11,C13,C16,C18,C24:C25,C28:C31,C35:C39,C40:C41,C43:C44,C47:C48,C50:C52,C55:C57,C60:C66,C67,C70:C71,C75,C77,C84,C86,C90,C92,C94,C98,C100,C101)</f>
        <v>10</v>
      </c>
      <c r="D119">
        <f t="shared" si="1"/>
        <v>3</v>
      </c>
      <c r="E119">
        <f t="shared" si="1"/>
        <v>0</v>
      </c>
      <c r="F119">
        <f t="shared" si="1"/>
        <v>0</v>
      </c>
      <c r="G119">
        <f t="shared" si="1"/>
        <v>0</v>
      </c>
      <c r="H119">
        <f t="shared" si="1"/>
        <v>12</v>
      </c>
      <c r="I119">
        <f t="shared" si="1"/>
        <v>4</v>
      </c>
      <c r="J119">
        <f t="shared" si="1"/>
        <v>0</v>
      </c>
      <c r="K119">
        <f t="shared" si="1"/>
        <v>0</v>
      </c>
      <c r="L119">
        <f t="shared" si="1"/>
        <v>0</v>
      </c>
      <c r="M119">
        <f t="shared" si="1"/>
        <v>75</v>
      </c>
      <c r="N119">
        <f t="shared" si="1"/>
        <v>65</v>
      </c>
      <c r="O119">
        <f t="shared" si="1"/>
        <v>40</v>
      </c>
      <c r="P119">
        <f t="shared" si="1"/>
        <v>7</v>
      </c>
      <c r="Q119">
        <f t="shared" si="1"/>
        <v>0</v>
      </c>
      <c r="R119">
        <f t="shared" si="1"/>
        <v>5</v>
      </c>
      <c r="S119">
        <f t="shared" si="1"/>
        <v>11</v>
      </c>
      <c r="T119">
        <f t="shared" si="1"/>
        <v>20</v>
      </c>
      <c r="U119">
        <f t="shared" si="1"/>
        <v>15</v>
      </c>
      <c r="V119">
        <f t="shared" si="1"/>
        <v>0</v>
      </c>
      <c r="W119">
        <f t="shared" si="1"/>
        <v>10</v>
      </c>
      <c r="X119">
        <f t="shared" si="1"/>
        <v>30</v>
      </c>
      <c r="Y119">
        <f t="shared" si="1"/>
        <v>0</v>
      </c>
      <c r="Z119">
        <f t="shared" si="1"/>
        <v>0</v>
      </c>
      <c r="AA119" s="57"/>
      <c r="AB119">
        <v>12.32</v>
      </c>
      <c r="AC119">
        <v>4.0301860999214423</v>
      </c>
    </row>
    <row r="120" spans="1:29" ht="15.75" customHeight="1">
      <c r="A120" s="68" t="s">
        <v>238</v>
      </c>
      <c r="B120">
        <f>SUM(B8,B12,B14:B15,B17,B19:B23,B26:B27,B32:B34,B42,B45:B46,B49,B53:B54,B58:B59,B68:B69,B72:B74,B76,B78,B79:B82,B83,B85,B87:B89,B91,B93,B95:B97,B99,B102:B103)</f>
        <v>16</v>
      </c>
      <c r="C120">
        <f t="shared" ref="C120:Z120" si="2">SUM(C8,C12,C14:C15,C17,C19:C23,C26:C27,C32:C34,C42,C45:C46,C49,C53:C54,C58:C59,C68:C69,C72:C74,C76,C78,C79:C82,C83,C85,C87:C89,C91,C93,C95:C97,C99,C102:C103)</f>
        <v>100</v>
      </c>
      <c r="D120">
        <f t="shared" si="2"/>
        <v>120</v>
      </c>
      <c r="E120">
        <f t="shared" si="2"/>
        <v>125</v>
      </c>
      <c r="F120">
        <f t="shared" si="2"/>
        <v>116</v>
      </c>
      <c r="G120">
        <f t="shared" si="2"/>
        <v>160</v>
      </c>
      <c r="H120">
        <f t="shared" si="2"/>
        <v>103</v>
      </c>
      <c r="I120">
        <f t="shared" si="2"/>
        <v>90</v>
      </c>
      <c r="J120">
        <f t="shared" si="2"/>
        <v>95</v>
      </c>
      <c r="K120">
        <f t="shared" si="2"/>
        <v>101</v>
      </c>
      <c r="L120">
        <f t="shared" si="2"/>
        <v>95</v>
      </c>
      <c r="M120">
        <f t="shared" si="2"/>
        <v>50</v>
      </c>
      <c r="N120">
        <f t="shared" si="2"/>
        <v>50</v>
      </c>
      <c r="O120">
        <f t="shared" si="2"/>
        <v>73</v>
      </c>
      <c r="P120">
        <f t="shared" si="2"/>
        <v>115</v>
      </c>
      <c r="Q120">
        <f t="shared" si="2"/>
        <v>98</v>
      </c>
      <c r="R120">
        <f t="shared" si="2"/>
        <v>100</v>
      </c>
      <c r="S120">
        <f t="shared" si="2"/>
        <v>121</v>
      </c>
      <c r="T120">
        <f t="shared" si="2"/>
        <v>75</v>
      </c>
      <c r="U120">
        <f t="shared" si="2"/>
        <v>90</v>
      </c>
      <c r="V120">
        <f t="shared" si="2"/>
        <v>120</v>
      </c>
      <c r="W120">
        <f t="shared" si="2"/>
        <v>130</v>
      </c>
      <c r="X120">
        <f t="shared" si="2"/>
        <v>61</v>
      </c>
      <c r="Y120">
        <f t="shared" si="2"/>
        <v>113</v>
      </c>
      <c r="Z120">
        <f t="shared" si="2"/>
        <v>50</v>
      </c>
      <c r="AA120" s="57"/>
      <c r="AB120">
        <v>94.68</v>
      </c>
      <c r="AC120">
        <v>6.3250085638940714</v>
      </c>
    </row>
    <row r="121" spans="1:29" ht="15.75" customHeight="1">
      <c r="A121" s="68" t="s">
        <v>239</v>
      </c>
      <c r="B121">
        <f>SUM(B109:B113)</f>
        <v>90</v>
      </c>
      <c r="C121">
        <f t="shared" ref="C121:Z121" si="3">SUM(C109:C113)</f>
        <v>40</v>
      </c>
      <c r="D121">
        <f t="shared" si="3"/>
        <v>60</v>
      </c>
      <c r="E121">
        <f t="shared" si="3"/>
        <v>40</v>
      </c>
      <c r="F121">
        <f t="shared" si="3"/>
        <v>30</v>
      </c>
      <c r="G121">
        <f t="shared" si="3"/>
        <v>30</v>
      </c>
      <c r="H121">
        <f t="shared" si="3"/>
        <v>20</v>
      </c>
      <c r="I121">
        <f t="shared" si="3"/>
        <v>35</v>
      </c>
      <c r="J121">
        <f t="shared" si="3"/>
        <v>15</v>
      </c>
      <c r="K121">
        <f t="shared" si="3"/>
        <v>8</v>
      </c>
      <c r="L121">
        <f t="shared" si="3"/>
        <v>8</v>
      </c>
      <c r="M121">
        <f t="shared" si="3"/>
        <v>2</v>
      </c>
      <c r="N121">
        <f t="shared" si="3"/>
        <v>15</v>
      </c>
      <c r="O121">
        <f t="shared" si="3"/>
        <v>10</v>
      </c>
      <c r="P121">
        <f t="shared" si="3"/>
        <v>0</v>
      </c>
      <c r="Q121">
        <f t="shared" si="3"/>
        <v>5</v>
      </c>
      <c r="R121">
        <f t="shared" si="3"/>
        <v>6</v>
      </c>
      <c r="S121">
        <f t="shared" si="3"/>
        <v>13</v>
      </c>
      <c r="T121">
        <f t="shared" si="3"/>
        <v>10</v>
      </c>
      <c r="U121">
        <f t="shared" si="3"/>
        <v>5</v>
      </c>
      <c r="V121">
        <f t="shared" si="3"/>
        <v>3</v>
      </c>
      <c r="W121">
        <f t="shared" si="3"/>
        <v>0</v>
      </c>
      <c r="X121">
        <f t="shared" si="3"/>
        <v>15</v>
      </c>
      <c r="Y121">
        <f t="shared" si="3"/>
        <v>0</v>
      </c>
      <c r="Z121">
        <f t="shared" si="3"/>
        <v>60</v>
      </c>
      <c r="AA121" s="57"/>
      <c r="AB121">
        <v>20.8</v>
      </c>
      <c r="AC121">
        <v>4.5423929082955095</v>
      </c>
    </row>
    <row r="122" spans="1:29" ht="15.75" customHeight="1"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</row>
    <row r="123" spans="1:29" ht="15.75" customHeight="1"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</row>
    <row r="124" spans="1:29" ht="15.75" customHeight="1"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</row>
    <row r="125" spans="1:29" ht="15.75" customHeight="1"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</row>
    <row r="126" spans="1:29" ht="15.75" customHeight="1"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</row>
    <row r="127" spans="1:29" ht="15.75" customHeight="1"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</row>
    <row r="128" spans="1:29" ht="15.75" customHeight="1"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</row>
    <row r="129" spans="3:27" ht="15.75" customHeight="1"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</row>
    <row r="130" spans="3:27" ht="15.75" customHeight="1"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</row>
    <row r="131" spans="3:27" ht="15.75" customHeight="1"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</row>
    <row r="132" spans="3:27" ht="15.75" customHeight="1"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</row>
    <row r="133" spans="3:27" ht="15.75" customHeight="1"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</row>
    <row r="134" spans="3:27" ht="15.75" customHeight="1"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</row>
    <row r="135" spans="3:27" ht="15.75" customHeight="1"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</row>
    <row r="136" spans="3:27" ht="15.75" customHeight="1"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</row>
    <row r="137" spans="3:27" ht="15.75" customHeight="1"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</row>
    <row r="138" spans="3:27" ht="15.75" customHeight="1"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</row>
    <row r="139" spans="3:27" ht="15.75" customHeight="1"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</row>
    <row r="140" spans="3:27" ht="15.75" customHeight="1"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</row>
    <row r="141" spans="3:27" ht="15.75" customHeight="1"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</row>
    <row r="142" spans="3:27" ht="15.75" customHeight="1"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</row>
    <row r="143" spans="3:27" ht="15.75" customHeight="1"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</row>
    <row r="144" spans="3:27" ht="15.75" customHeight="1"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</row>
    <row r="145" spans="3:27" ht="15.75" customHeight="1"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</row>
    <row r="146" spans="3:27" ht="15.75" customHeight="1"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</row>
    <row r="147" spans="3:27" ht="15.75" customHeight="1"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</row>
    <row r="148" spans="3:27" ht="15.75" customHeight="1"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</row>
    <row r="149" spans="3:27" ht="15.75" customHeight="1"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</row>
    <row r="150" spans="3:27" ht="15.75" customHeight="1"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</row>
    <row r="151" spans="3:27" ht="15.75" customHeight="1"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</row>
    <row r="152" spans="3:27" ht="15.75" customHeight="1"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</row>
    <row r="153" spans="3:27" ht="15.75" customHeight="1"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</row>
    <row r="154" spans="3:27" ht="15.75" customHeight="1"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</row>
    <row r="155" spans="3:27" ht="15.75" customHeight="1"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</row>
    <row r="156" spans="3:27" ht="15.75" customHeight="1"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</row>
    <row r="157" spans="3:27" ht="15.75" customHeight="1"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</row>
    <row r="158" spans="3:27" ht="15.75" customHeight="1"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</row>
    <row r="159" spans="3:27" ht="15.75" customHeight="1"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</row>
    <row r="160" spans="3:27" ht="15.75" customHeight="1"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</row>
    <row r="161" spans="3:27" ht="15.75" customHeight="1"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</row>
    <row r="162" spans="3:27" ht="15.75" customHeight="1"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</row>
    <row r="163" spans="3:27" ht="15.75" customHeight="1"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</row>
    <row r="164" spans="3:27" ht="15.75" customHeight="1"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</row>
    <row r="165" spans="3:27" ht="15.75" customHeight="1"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</row>
    <row r="166" spans="3:27" ht="15.75" customHeight="1"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</row>
    <row r="167" spans="3:27" ht="15.75" customHeight="1"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</row>
    <row r="168" spans="3:27" ht="15.75" customHeight="1"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</row>
    <row r="169" spans="3:27" ht="15.75" customHeight="1"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</row>
    <row r="170" spans="3:27" ht="15.75" customHeight="1"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</row>
    <row r="171" spans="3:27" ht="15.75" customHeight="1"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</row>
    <row r="172" spans="3:27" ht="15.75" customHeight="1"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</row>
    <row r="173" spans="3:27" ht="15.75" customHeight="1"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</row>
    <row r="174" spans="3:27" ht="15.75" customHeight="1"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</row>
    <row r="175" spans="3:27" ht="15.75" customHeight="1"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</row>
    <row r="176" spans="3:27" ht="15.75" customHeight="1"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</row>
    <row r="177" spans="3:27" ht="15.75" customHeight="1"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</row>
    <row r="178" spans="3:27" ht="15.75" customHeight="1"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</row>
    <row r="179" spans="3:27" ht="15.75" customHeight="1"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</row>
    <row r="180" spans="3:27" ht="15.75" customHeight="1"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</row>
    <row r="181" spans="3:27" ht="15.75" customHeight="1"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</row>
    <row r="182" spans="3:27" ht="15.75" customHeight="1"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</row>
    <row r="183" spans="3:27" ht="15.75" customHeight="1"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</row>
    <row r="184" spans="3:27" ht="15.75" customHeight="1"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</row>
    <row r="185" spans="3:27" ht="15.75" customHeight="1"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</row>
    <row r="186" spans="3:27" ht="15.75" customHeight="1"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</row>
    <row r="187" spans="3:27" ht="15.75" customHeight="1"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</row>
    <row r="188" spans="3:27" ht="15.75" customHeight="1"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</row>
    <row r="189" spans="3:27" ht="15.75" customHeight="1"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</row>
    <row r="190" spans="3:27" ht="15.75" customHeight="1"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</row>
    <row r="191" spans="3:27" ht="15.75" customHeight="1"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</row>
    <row r="192" spans="3:27" ht="15.75" customHeight="1"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</row>
    <row r="193" spans="3:27" ht="15.75" customHeight="1"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</row>
    <row r="194" spans="3:27" ht="15.75" customHeight="1"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</row>
    <row r="195" spans="3:27" ht="15.75" customHeight="1"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</row>
    <row r="196" spans="3:27" ht="15.75" customHeight="1"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</row>
    <row r="197" spans="3:27" ht="15.75" customHeight="1"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</row>
    <row r="198" spans="3:27" ht="15.75" customHeight="1"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</row>
    <row r="199" spans="3:27" ht="15.75" customHeight="1"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</row>
    <row r="200" spans="3:27" ht="15.75" customHeight="1"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</row>
    <row r="201" spans="3:27" ht="15.75" customHeight="1"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</row>
    <row r="202" spans="3:27" ht="15.75" customHeight="1"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</row>
    <row r="203" spans="3:27" ht="15.75" customHeight="1"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</row>
    <row r="204" spans="3:27" ht="15.75" customHeight="1"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</row>
    <row r="205" spans="3:27" ht="15.75" customHeight="1"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</row>
    <row r="206" spans="3:27" ht="15.75" customHeight="1"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</row>
    <row r="207" spans="3:27" ht="15.75" customHeight="1"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</row>
    <row r="208" spans="3:27" ht="15.75" customHeight="1"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</row>
    <row r="209" spans="3:27" ht="15.75" customHeight="1"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</row>
    <row r="210" spans="3:27" ht="15.75" customHeight="1"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</row>
    <row r="211" spans="3:27" ht="15.75" customHeight="1"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</row>
    <row r="212" spans="3:27" ht="15.75" customHeight="1"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</row>
    <row r="213" spans="3:27" ht="15.75" customHeight="1"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</row>
    <row r="214" spans="3:27" ht="15.75" customHeight="1"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</row>
    <row r="215" spans="3:27" ht="15.75" customHeight="1"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</row>
    <row r="216" spans="3:27" ht="15.75" customHeight="1"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</row>
    <row r="217" spans="3:27" ht="15.75" customHeight="1"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</row>
    <row r="218" spans="3:27" ht="15.75" customHeight="1"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</row>
    <row r="219" spans="3:27" ht="15.75" customHeight="1"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</row>
    <row r="220" spans="3:27" ht="15.75" customHeight="1"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</row>
    <row r="221" spans="3:27" ht="15.75" customHeight="1"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</row>
    <row r="222" spans="3:27" ht="15.75" customHeight="1"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</row>
    <row r="223" spans="3:27" ht="15.75" customHeight="1"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</row>
    <row r="224" spans="3:27" ht="15.75" customHeight="1"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</row>
    <row r="225" spans="3:27" ht="15.75" customHeight="1"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</row>
    <row r="226" spans="3:27" ht="15.75" customHeight="1"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</row>
    <row r="227" spans="3:27" ht="15.75" customHeight="1"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</row>
    <row r="228" spans="3:27" ht="15.75" customHeight="1"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</row>
    <row r="229" spans="3:27" ht="15.75" customHeight="1"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</row>
    <row r="230" spans="3:27" ht="15.75" customHeight="1"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</row>
    <row r="231" spans="3:27" ht="15.75" customHeight="1"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</row>
    <row r="232" spans="3:27" ht="15.75" customHeight="1"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</row>
    <row r="233" spans="3:27" ht="15.75" customHeight="1"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</row>
    <row r="234" spans="3:27" ht="15.75" customHeight="1"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</row>
    <row r="235" spans="3:27" ht="15.75" customHeight="1"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</row>
    <row r="236" spans="3:27" ht="15.75" customHeight="1"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</row>
    <row r="237" spans="3:27" ht="15.75" customHeight="1"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</row>
    <row r="238" spans="3:27" ht="15.75" customHeight="1"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</row>
    <row r="239" spans="3:27" ht="15.75" customHeight="1"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</row>
    <row r="240" spans="3:27" ht="15.75" customHeight="1"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</row>
    <row r="241" spans="3:27" ht="15.75" customHeight="1"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</row>
    <row r="242" spans="3:27" ht="15.75" customHeight="1"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</row>
    <row r="243" spans="3:27" ht="15.75" customHeight="1"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</row>
    <row r="244" spans="3:27" ht="15.75" customHeight="1"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</row>
    <row r="245" spans="3:27" ht="15.75" customHeight="1"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</row>
    <row r="246" spans="3:27" ht="15.75" customHeight="1"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</row>
    <row r="247" spans="3:27" ht="15.75" customHeight="1"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</row>
    <row r="248" spans="3:27" ht="15.75" customHeight="1"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</row>
    <row r="249" spans="3:27" ht="15.75" customHeight="1"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</row>
    <row r="250" spans="3:27" ht="15.75" customHeight="1"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</row>
    <row r="251" spans="3:27" ht="15.75" customHeight="1"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</row>
    <row r="252" spans="3:27" ht="15.75" customHeight="1"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</row>
    <row r="253" spans="3:27" ht="15.75" customHeight="1"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</row>
    <row r="254" spans="3:27" ht="15.75" customHeight="1"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</row>
    <row r="255" spans="3:27" ht="15.75" customHeight="1"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</row>
    <row r="256" spans="3:27" ht="15.75" customHeight="1"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</row>
    <row r="257" spans="3:27" ht="15.75" customHeight="1"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</row>
    <row r="258" spans="3:27" ht="15.75" customHeight="1"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</row>
    <row r="259" spans="3:27" ht="15.75" customHeight="1"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</row>
    <row r="260" spans="3:27" ht="15.75" customHeight="1"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</row>
    <row r="261" spans="3:27" ht="15.75" customHeight="1"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</row>
    <row r="262" spans="3:27" ht="15.75" customHeight="1"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</row>
    <row r="263" spans="3:27" ht="15.75" customHeight="1"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</row>
    <row r="264" spans="3:27" ht="15.75" customHeight="1"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</row>
    <row r="265" spans="3:27" ht="15.75" customHeight="1"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</row>
    <row r="266" spans="3:27" ht="15.75" customHeight="1"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</row>
    <row r="267" spans="3:27" ht="15.75" customHeight="1"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</row>
    <row r="268" spans="3:27" ht="15.75" customHeight="1"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</row>
    <row r="269" spans="3:27" ht="15.75" customHeight="1"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</row>
    <row r="270" spans="3:27" ht="15.75" customHeight="1"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</row>
    <row r="271" spans="3:27" ht="15.75" customHeight="1"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</row>
    <row r="272" spans="3:27" ht="15.75" customHeight="1"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</row>
    <row r="273" spans="3:27" ht="15.75" customHeight="1"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</row>
    <row r="274" spans="3:27" ht="15.75" customHeight="1"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</row>
    <row r="275" spans="3:27" ht="15.75" customHeight="1"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</row>
    <row r="276" spans="3:27" ht="15.75" customHeight="1"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</row>
    <row r="277" spans="3:27" ht="15.75" customHeight="1"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</row>
    <row r="278" spans="3:27" ht="15.75" customHeight="1"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</row>
    <row r="279" spans="3:27" ht="15.75" customHeight="1"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</row>
    <row r="280" spans="3:27" ht="15.75" customHeight="1"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</row>
    <row r="281" spans="3:27" ht="15.75" customHeight="1"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</row>
    <row r="282" spans="3:27" ht="15.75" customHeight="1"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</row>
    <row r="283" spans="3:27" ht="15.75" customHeight="1"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</row>
    <row r="284" spans="3:27" ht="15.75" customHeight="1"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</row>
    <row r="285" spans="3:27" ht="15.75" customHeight="1"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</row>
    <row r="286" spans="3:27" ht="15.75" customHeight="1"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</row>
    <row r="287" spans="3:27" ht="15.75" customHeight="1"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</row>
    <row r="288" spans="3:27" ht="15.75" customHeight="1"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</row>
    <row r="289" spans="3:27" ht="15.75" customHeight="1"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</row>
    <row r="290" spans="3:27" ht="15.75" customHeight="1"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</row>
    <row r="291" spans="3:27" ht="15.75" customHeight="1"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</row>
    <row r="292" spans="3:27" ht="15.75" customHeight="1"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</row>
    <row r="293" spans="3:27" ht="15.75" customHeight="1"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</row>
    <row r="294" spans="3:27" ht="15.75" customHeight="1"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</row>
    <row r="295" spans="3:27" ht="15.75" customHeight="1"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</row>
    <row r="296" spans="3:27" ht="15.75" customHeight="1"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</row>
    <row r="297" spans="3:27" ht="15.75" customHeight="1"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</row>
    <row r="298" spans="3:27" ht="15.75" customHeight="1"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</row>
    <row r="299" spans="3:27" ht="15.75" customHeight="1"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</row>
    <row r="300" spans="3:27" ht="15.75" customHeight="1"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</row>
    <row r="301" spans="3:27" ht="15.75" customHeight="1"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</row>
    <row r="302" spans="3:27" ht="15.75" customHeight="1"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</row>
    <row r="303" spans="3:27" ht="15.75" customHeight="1"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</row>
    <row r="304" spans="3:27" ht="15.75" customHeight="1"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</row>
    <row r="305" spans="3:27" ht="15.75" customHeight="1"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</row>
    <row r="306" spans="3:27" ht="15.75" customHeight="1"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</row>
    <row r="307" spans="3:27" ht="15.75" customHeight="1"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</row>
    <row r="308" spans="3:27" ht="15.75" customHeight="1"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</row>
    <row r="309" spans="3:27" ht="15.75" customHeight="1"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</row>
    <row r="310" spans="3:27" ht="15.75" customHeight="1"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</row>
    <row r="311" spans="3:27" ht="15.75" customHeight="1"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</row>
    <row r="312" spans="3:27" ht="15.75" customHeight="1"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</row>
    <row r="313" spans="3:27" ht="15.75" customHeight="1"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</row>
    <row r="314" spans="3:27" ht="15.75" customHeight="1"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</row>
    <row r="315" spans="3:27" ht="15.75" customHeight="1"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</row>
    <row r="316" spans="3:27" ht="15.75" customHeight="1"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</row>
    <row r="317" spans="3:27" ht="15.75" customHeight="1"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</row>
    <row r="318" spans="3:27" ht="15.75" customHeight="1"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</row>
    <row r="319" spans="3:27" ht="15.75" customHeight="1"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</row>
    <row r="320" spans="3:27" ht="15.75" customHeight="1"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</row>
    <row r="321" spans="3:27" ht="15.75" customHeight="1"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</row>
    <row r="322" spans="3:27" ht="15.75" customHeight="1"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</row>
    <row r="323" spans="3:27" ht="15.75" customHeight="1"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</row>
    <row r="324" spans="3:27" ht="15.75" customHeight="1"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</row>
    <row r="325" spans="3:27" ht="15.75" customHeight="1"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</row>
    <row r="326" spans="3:27" ht="15.75" customHeight="1"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</row>
    <row r="327" spans="3:27" ht="15.75" customHeight="1"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</row>
    <row r="328" spans="3:27" ht="15.75" customHeight="1"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</row>
    <row r="329" spans="3:27" ht="15.75" customHeight="1"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</row>
    <row r="330" spans="3:27" ht="15.75" customHeight="1"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</row>
    <row r="331" spans="3:27" ht="15.75" customHeight="1"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</row>
    <row r="332" spans="3:27" ht="15.75" customHeight="1"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</row>
    <row r="333" spans="3:27" ht="15.75" customHeight="1"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</row>
    <row r="334" spans="3:27" ht="15.75" customHeight="1"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</row>
    <row r="335" spans="3:27" ht="15.75" customHeight="1"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</row>
    <row r="336" spans="3:27" ht="15.75" customHeight="1"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</row>
    <row r="337" spans="3:27" ht="15.75" customHeight="1"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</row>
    <row r="338" spans="3:27" ht="15.75" customHeight="1"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</row>
    <row r="339" spans="3:27" ht="15.75" customHeight="1"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</row>
    <row r="340" spans="3:27" ht="15.75" customHeight="1"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</row>
    <row r="341" spans="3:27" ht="15.75" customHeight="1"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</row>
    <row r="342" spans="3:27" ht="15.75" customHeight="1"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</row>
    <row r="343" spans="3:27" ht="15.75" customHeight="1"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</row>
    <row r="344" spans="3:27" ht="15.75" customHeight="1"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</row>
    <row r="345" spans="3:27" ht="15.75" customHeight="1"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</row>
    <row r="346" spans="3:27" ht="15.75" customHeight="1"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</row>
    <row r="347" spans="3:27" ht="15.75" customHeight="1"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</row>
    <row r="348" spans="3:27" ht="15.75" customHeight="1"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</row>
    <row r="349" spans="3:27" ht="15.75" customHeight="1"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</row>
    <row r="350" spans="3:27" ht="15.75" customHeight="1"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</row>
    <row r="351" spans="3:27" ht="15.75" customHeight="1"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</row>
    <row r="352" spans="3:27" ht="15.75" customHeight="1"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</row>
    <row r="353" spans="3:27" ht="15.75" customHeight="1"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</row>
    <row r="354" spans="3:27" ht="15.75" customHeight="1"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</row>
    <row r="355" spans="3:27" ht="15.75" customHeight="1"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</row>
    <row r="356" spans="3:27" ht="15.75" customHeight="1"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</row>
    <row r="357" spans="3:27" ht="15.75" customHeight="1"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</row>
    <row r="358" spans="3:27" ht="15.75" customHeight="1"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</row>
    <row r="359" spans="3:27" ht="15.75" customHeight="1"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</row>
    <row r="360" spans="3:27" ht="15.75" customHeight="1"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</row>
    <row r="361" spans="3:27" ht="15.75" customHeight="1"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</row>
    <row r="362" spans="3:27" ht="15.75" customHeight="1"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</row>
    <row r="363" spans="3:27" ht="15.75" customHeight="1"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</row>
    <row r="364" spans="3:27" ht="15.75" customHeight="1"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</row>
    <row r="365" spans="3:27" ht="15.75" customHeight="1"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</row>
    <row r="366" spans="3:27" ht="15.75" customHeight="1"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</row>
    <row r="367" spans="3:27" ht="15.75" customHeight="1"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</row>
    <row r="368" spans="3:27" ht="15.75" customHeight="1"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</row>
    <row r="369" spans="3:27" ht="15.75" customHeight="1"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</row>
    <row r="370" spans="3:27" ht="15.75" customHeight="1"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</row>
    <row r="371" spans="3:27" ht="15.75" customHeight="1"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</row>
    <row r="372" spans="3:27" ht="15.75" customHeight="1"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</row>
    <row r="373" spans="3:27" ht="15.75" customHeight="1"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</row>
    <row r="374" spans="3:27" ht="15.75" customHeight="1"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</row>
    <row r="375" spans="3:27" ht="15.75" customHeight="1"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</row>
    <row r="376" spans="3:27" ht="15.75" customHeight="1"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</row>
    <row r="377" spans="3:27" ht="15.75" customHeight="1"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</row>
    <row r="378" spans="3:27" ht="15.75" customHeight="1"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</row>
    <row r="379" spans="3:27" ht="15.75" customHeight="1"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</row>
    <row r="380" spans="3:27" ht="15.75" customHeight="1"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</row>
    <row r="381" spans="3:27" ht="15.75" customHeight="1"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</row>
    <row r="382" spans="3:27" ht="15.75" customHeight="1"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</row>
    <row r="383" spans="3:27" ht="15.75" customHeight="1"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</row>
    <row r="384" spans="3:27" ht="15.75" customHeight="1"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</row>
    <row r="385" spans="3:27" ht="15.75" customHeight="1"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</row>
    <row r="386" spans="3:27" ht="15.75" customHeight="1"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</row>
    <row r="387" spans="3:27" ht="15.75" customHeight="1"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</row>
    <row r="388" spans="3:27" ht="15.75" customHeight="1"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</row>
    <row r="389" spans="3:27" ht="15.75" customHeight="1"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</row>
    <row r="390" spans="3:27" ht="15.75" customHeight="1"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</row>
    <row r="391" spans="3:27" ht="15.75" customHeight="1"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</row>
    <row r="392" spans="3:27" ht="15.75" customHeight="1"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</row>
    <row r="393" spans="3:27" ht="15.75" customHeight="1"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</row>
    <row r="394" spans="3:27" ht="15.75" customHeight="1"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</row>
    <row r="395" spans="3:27" ht="15.75" customHeight="1"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</row>
    <row r="396" spans="3:27" ht="15.75" customHeight="1"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</row>
    <row r="397" spans="3:27" ht="15.75" customHeight="1"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</row>
    <row r="398" spans="3:27" ht="15.75" customHeight="1"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</row>
    <row r="399" spans="3:27" ht="15.75" customHeight="1"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</row>
    <row r="400" spans="3:27" ht="15.75" customHeight="1"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</row>
    <row r="401" spans="3:27" ht="15.75" customHeight="1"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</row>
    <row r="402" spans="3:27" ht="15.75" customHeight="1"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</row>
    <row r="403" spans="3:27" ht="15.75" customHeight="1"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</row>
    <row r="404" spans="3:27" ht="15.75" customHeight="1"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</row>
    <row r="405" spans="3:27" ht="15.75" customHeight="1"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</row>
    <row r="406" spans="3:27" ht="15.75" customHeight="1"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</row>
    <row r="407" spans="3:27" ht="15.75" customHeight="1"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</row>
    <row r="408" spans="3:27" ht="15.75" customHeight="1"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</row>
    <row r="409" spans="3:27" ht="15.75" customHeight="1"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</row>
    <row r="410" spans="3:27" ht="15.75" customHeight="1"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</row>
    <row r="411" spans="3:27" ht="15.75" customHeight="1"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</row>
    <row r="412" spans="3:27" ht="15.75" customHeight="1"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</row>
    <row r="413" spans="3:27" ht="15.75" customHeight="1"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</row>
    <row r="414" spans="3:27" ht="15.75" customHeight="1"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</row>
    <row r="415" spans="3:27" ht="15.75" customHeight="1"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</row>
    <row r="416" spans="3:27" ht="15.75" customHeight="1"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</row>
    <row r="417" spans="3:27" ht="15.75" customHeight="1"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</row>
    <row r="418" spans="3:27" ht="15.75" customHeight="1"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</row>
    <row r="419" spans="3:27" ht="15.75" customHeight="1"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</row>
    <row r="420" spans="3:27" ht="15.75" customHeight="1"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</row>
    <row r="421" spans="3:27" ht="15.75" customHeight="1"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</row>
    <row r="422" spans="3:27" ht="15.75" customHeight="1"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</row>
    <row r="423" spans="3:27" ht="15.75" customHeight="1"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</row>
    <row r="424" spans="3:27" ht="15.75" customHeight="1"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</row>
    <row r="425" spans="3:27" ht="15.75" customHeight="1"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</row>
    <row r="426" spans="3:27" ht="15.75" customHeight="1"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</row>
    <row r="427" spans="3:27" ht="15.75" customHeight="1"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</row>
    <row r="428" spans="3:27" ht="15.75" customHeight="1"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</row>
    <row r="429" spans="3:27" ht="15.75" customHeight="1"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</row>
    <row r="430" spans="3:27" ht="15.75" customHeight="1"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</row>
    <row r="431" spans="3:27" ht="15.75" customHeight="1"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</row>
    <row r="432" spans="3:27" ht="15.75" customHeight="1"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</row>
    <row r="433" spans="3:27" ht="15.75" customHeight="1"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</row>
    <row r="434" spans="3:27" ht="15.75" customHeight="1"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</row>
    <row r="435" spans="3:27" ht="15.75" customHeight="1"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</row>
    <row r="436" spans="3:27" ht="15.75" customHeight="1"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</row>
    <row r="437" spans="3:27" ht="15.75" customHeight="1"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</row>
    <row r="438" spans="3:27" ht="15.75" customHeight="1"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</row>
    <row r="439" spans="3:27" ht="15.75" customHeight="1"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</row>
    <row r="440" spans="3:27" ht="15.75" customHeight="1"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</row>
    <row r="441" spans="3:27" ht="15.75" customHeight="1"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</row>
    <row r="442" spans="3:27" ht="15.75" customHeight="1"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</row>
    <row r="443" spans="3:27" ht="15.75" customHeight="1"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</row>
    <row r="444" spans="3:27" ht="15.75" customHeight="1"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</row>
    <row r="445" spans="3:27" ht="15.75" customHeight="1"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</row>
    <row r="446" spans="3:27" ht="15.75" customHeight="1"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</row>
    <row r="447" spans="3:27" ht="15.75" customHeight="1"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</row>
    <row r="448" spans="3:27" ht="15.75" customHeight="1"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</row>
    <row r="449" spans="3:27" ht="15.75" customHeight="1"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</row>
    <row r="450" spans="3:27" ht="15.75" customHeight="1"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</row>
    <row r="451" spans="3:27" ht="15.75" customHeight="1"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</row>
    <row r="452" spans="3:27" ht="15.75" customHeight="1"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</row>
    <row r="453" spans="3:27" ht="15.75" customHeight="1"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</row>
    <row r="454" spans="3:27" ht="15.75" customHeight="1"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</row>
    <row r="455" spans="3:27" ht="15.75" customHeight="1"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</row>
    <row r="456" spans="3:27" ht="15.75" customHeight="1"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</row>
    <row r="457" spans="3:27" ht="15.75" customHeight="1"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</row>
    <row r="458" spans="3:27" ht="15.75" customHeight="1"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</row>
    <row r="459" spans="3:27" ht="15.75" customHeight="1"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</row>
    <row r="460" spans="3:27" ht="15.75" customHeight="1"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</row>
    <row r="461" spans="3:27" ht="15.75" customHeight="1"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</row>
    <row r="462" spans="3:27" ht="15.75" customHeight="1"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</row>
    <row r="463" spans="3:27" ht="15.75" customHeight="1"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</row>
    <row r="464" spans="3:27" ht="15.75" customHeight="1"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</row>
    <row r="465" spans="3:27" ht="15.75" customHeight="1"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</row>
    <row r="466" spans="3:27" ht="15.75" customHeight="1"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</row>
    <row r="467" spans="3:27" ht="15.75" customHeight="1"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</row>
    <row r="468" spans="3:27" ht="15.75" customHeight="1"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</row>
    <row r="469" spans="3:27" ht="15.75" customHeight="1"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</row>
    <row r="470" spans="3:27" ht="15.75" customHeight="1"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</row>
    <row r="471" spans="3:27" ht="15.75" customHeight="1"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</row>
    <row r="472" spans="3:27" ht="15.75" customHeight="1"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</row>
    <row r="473" spans="3:27" ht="15.75" customHeight="1"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</row>
    <row r="474" spans="3:27" ht="15.75" customHeight="1"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</row>
    <row r="475" spans="3:27" ht="15.75" customHeight="1"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</row>
    <row r="476" spans="3:27" ht="15.75" customHeight="1"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</row>
    <row r="477" spans="3:27" ht="15.75" customHeight="1"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</row>
    <row r="478" spans="3:27" ht="15.75" customHeight="1"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</row>
    <row r="479" spans="3:27" ht="15.75" customHeight="1"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</row>
    <row r="480" spans="3:27" ht="15.75" customHeight="1"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</row>
    <row r="481" spans="3:27" ht="15.75" customHeight="1"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</row>
    <row r="482" spans="3:27" ht="15.75" customHeight="1"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</row>
    <row r="483" spans="3:27" ht="15.75" customHeight="1"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</row>
    <row r="484" spans="3:27" ht="15.75" customHeight="1"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</row>
    <row r="485" spans="3:27" ht="15.75" customHeight="1"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</row>
    <row r="486" spans="3:27" ht="15.75" customHeight="1"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</row>
    <row r="487" spans="3:27" ht="15.75" customHeight="1"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</row>
    <row r="488" spans="3:27" ht="15.75" customHeight="1"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</row>
    <row r="489" spans="3:27" ht="15.75" customHeight="1"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</row>
    <row r="490" spans="3:27" ht="15.75" customHeight="1"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</row>
    <row r="491" spans="3:27" ht="15.75" customHeight="1"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</row>
    <row r="492" spans="3:27" ht="15.75" customHeight="1"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</row>
    <row r="493" spans="3:27" ht="15.75" customHeight="1"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</row>
    <row r="494" spans="3:27" ht="15.75" customHeight="1"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</row>
    <row r="495" spans="3:27" ht="15.75" customHeight="1"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</row>
    <row r="496" spans="3:27" ht="15.75" customHeight="1"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</row>
    <row r="497" spans="3:27" ht="15.75" customHeight="1"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</row>
    <row r="498" spans="3:27" ht="15.75" customHeight="1"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</row>
    <row r="499" spans="3:27" ht="15.75" customHeight="1"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</row>
    <row r="500" spans="3:27" ht="15.75" customHeight="1"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</row>
    <row r="501" spans="3:27" ht="15.75" customHeight="1"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</row>
    <row r="502" spans="3:27" ht="15.75" customHeight="1"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</row>
    <row r="503" spans="3:27" ht="15.75" customHeight="1">
      <c r="C503" s="57"/>
      <c r="D503" s="57"/>
      <c r="E503" s="57"/>
      <c r="F503" s="57"/>
      <c r="H503" s="57"/>
      <c r="J503" s="57"/>
      <c r="L503" s="57"/>
      <c r="N503" s="57"/>
      <c r="P503" s="57"/>
      <c r="R503" s="57"/>
      <c r="T503" s="57"/>
      <c r="V503" s="57"/>
      <c r="X503" s="57"/>
    </row>
    <row r="504" spans="3:27" ht="15.75" customHeight="1">
      <c r="C504" s="57"/>
      <c r="D504" s="57"/>
      <c r="E504" s="57"/>
      <c r="F504" s="57"/>
      <c r="H504" s="57"/>
      <c r="J504" s="57"/>
      <c r="L504" s="57"/>
      <c r="N504" s="57"/>
      <c r="P504" s="57"/>
      <c r="R504" s="57"/>
      <c r="T504" s="57"/>
      <c r="V504" s="57"/>
      <c r="X504" s="57"/>
    </row>
    <row r="505" spans="3:27" ht="15.75" customHeight="1">
      <c r="C505" s="57"/>
      <c r="D505" s="57"/>
      <c r="E505" s="57"/>
      <c r="F505" s="57"/>
      <c r="H505" s="57"/>
      <c r="J505" s="57"/>
      <c r="L505" s="57"/>
      <c r="N505" s="57"/>
      <c r="P505" s="57"/>
      <c r="R505" s="57"/>
      <c r="T505" s="57"/>
      <c r="V505" s="57"/>
      <c r="X505" s="57"/>
    </row>
    <row r="506" spans="3:27" ht="15.75" customHeight="1">
      <c r="C506" s="57"/>
      <c r="D506" s="57"/>
      <c r="E506" s="57"/>
      <c r="F506" s="57"/>
      <c r="H506" s="57"/>
      <c r="J506" s="57"/>
      <c r="L506" s="57"/>
      <c r="N506" s="57"/>
      <c r="P506" s="57"/>
      <c r="R506" s="57"/>
      <c r="T506" s="57"/>
      <c r="V506" s="57"/>
      <c r="X506" s="57"/>
    </row>
    <row r="507" spans="3:27" ht="15.75" customHeight="1">
      <c r="C507" s="57"/>
      <c r="D507" s="57"/>
      <c r="E507" s="57"/>
      <c r="F507" s="57"/>
      <c r="H507" s="57"/>
      <c r="J507" s="57"/>
      <c r="L507" s="57"/>
      <c r="N507" s="57"/>
      <c r="P507" s="57"/>
      <c r="R507" s="57"/>
      <c r="T507" s="57"/>
      <c r="V507" s="57"/>
      <c r="X507" s="57"/>
    </row>
    <row r="508" spans="3:27" ht="15.75" customHeight="1">
      <c r="C508" s="57"/>
      <c r="D508" s="57"/>
      <c r="E508" s="57"/>
      <c r="F508" s="57"/>
      <c r="H508" s="57"/>
      <c r="J508" s="57"/>
      <c r="L508" s="57"/>
      <c r="N508" s="57"/>
      <c r="P508" s="57"/>
      <c r="R508" s="57"/>
      <c r="T508" s="57"/>
      <c r="V508" s="57"/>
      <c r="X508" s="57"/>
    </row>
    <row r="509" spans="3:27" ht="15.75" customHeight="1">
      <c r="C509" s="57"/>
      <c r="D509" s="57"/>
      <c r="E509" s="57"/>
      <c r="F509" s="57"/>
      <c r="H509" s="57"/>
      <c r="J509" s="57"/>
      <c r="L509" s="57"/>
      <c r="N509" s="57"/>
      <c r="P509" s="57"/>
      <c r="R509" s="57"/>
      <c r="T509" s="57"/>
      <c r="V509" s="57"/>
      <c r="X509" s="57"/>
    </row>
    <row r="510" spans="3:27" ht="15.75" customHeight="1">
      <c r="C510" s="57"/>
      <c r="D510" s="57"/>
      <c r="E510" s="57"/>
      <c r="F510" s="57"/>
      <c r="H510" s="57"/>
      <c r="J510" s="57"/>
      <c r="L510" s="57"/>
      <c r="N510" s="57"/>
      <c r="P510" s="57"/>
      <c r="R510" s="57"/>
      <c r="T510" s="57"/>
      <c r="V510" s="57"/>
      <c r="X510" s="57"/>
    </row>
    <row r="511" spans="3:27" ht="15.75" customHeight="1">
      <c r="C511" s="57"/>
      <c r="D511" s="57"/>
      <c r="E511" s="57"/>
      <c r="F511" s="57"/>
      <c r="H511" s="57"/>
      <c r="J511" s="57"/>
      <c r="L511" s="57"/>
      <c r="N511" s="57"/>
      <c r="P511" s="57"/>
      <c r="R511" s="57"/>
      <c r="T511" s="57"/>
      <c r="V511" s="57"/>
      <c r="X511" s="57"/>
    </row>
    <row r="512" spans="3:27" ht="15.75" customHeight="1">
      <c r="C512" s="57"/>
      <c r="D512" s="57"/>
      <c r="E512" s="57"/>
      <c r="F512" s="57"/>
      <c r="H512" s="57"/>
      <c r="J512" s="57"/>
      <c r="L512" s="57"/>
      <c r="N512" s="57"/>
      <c r="P512" s="57"/>
      <c r="R512" s="57"/>
      <c r="T512" s="57"/>
      <c r="V512" s="57"/>
      <c r="X512" s="57"/>
    </row>
    <row r="513" spans="3:24" ht="15.75" customHeight="1">
      <c r="C513" s="57"/>
      <c r="D513" s="57"/>
      <c r="E513" s="57"/>
      <c r="F513" s="57"/>
      <c r="H513" s="57"/>
      <c r="J513" s="57"/>
      <c r="L513" s="57"/>
      <c r="N513" s="57"/>
      <c r="P513" s="57"/>
      <c r="R513" s="57"/>
      <c r="T513" s="57"/>
      <c r="V513" s="57"/>
      <c r="X513" s="57"/>
    </row>
    <row r="514" spans="3:24" ht="15.75" customHeight="1">
      <c r="C514" s="57"/>
      <c r="D514" s="57"/>
      <c r="E514" s="57"/>
      <c r="F514" s="57"/>
      <c r="H514" s="57"/>
      <c r="J514" s="57"/>
      <c r="L514" s="57"/>
      <c r="N514" s="57"/>
      <c r="P514" s="57"/>
      <c r="R514" s="57"/>
      <c r="T514" s="57"/>
      <c r="V514" s="57"/>
      <c r="X514" s="57"/>
    </row>
    <row r="515" spans="3:24" ht="15.75" customHeight="1">
      <c r="C515" s="57"/>
      <c r="D515" s="57"/>
      <c r="E515" s="57"/>
      <c r="F515" s="57"/>
      <c r="H515" s="57"/>
      <c r="J515" s="57"/>
      <c r="L515" s="57"/>
      <c r="N515" s="57"/>
      <c r="P515" s="57"/>
      <c r="R515" s="57"/>
      <c r="T515" s="57"/>
      <c r="V515" s="57"/>
      <c r="X515" s="57"/>
    </row>
    <row r="516" spans="3:24" ht="15.75" customHeight="1">
      <c r="C516" s="57"/>
      <c r="D516" s="57"/>
      <c r="E516" s="57"/>
      <c r="F516" s="57"/>
      <c r="H516" s="57"/>
      <c r="J516" s="57"/>
      <c r="L516" s="57"/>
      <c r="N516" s="57"/>
      <c r="P516" s="57"/>
      <c r="R516" s="57"/>
      <c r="T516" s="57"/>
      <c r="V516" s="57"/>
      <c r="X516" s="57"/>
    </row>
    <row r="517" spans="3:24" ht="15.75" customHeight="1">
      <c r="C517" s="57"/>
      <c r="D517" s="57"/>
      <c r="E517" s="57"/>
      <c r="F517" s="57"/>
      <c r="H517" s="57"/>
      <c r="J517" s="57"/>
      <c r="L517" s="57"/>
      <c r="N517" s="57"/>
      <c r="P517" s="57"/>
      <c r="R517" s="57"/>
      <c r="T517" s="57"/>
      <c r="V517" s="57"/>
      <c r="X517" s="57"/>
    </row>
    <row r="518" spans="3:24" ht="15.75" customHeight="1">
      <c r="C518" s="57"/>
      <c r="D518" s="57"/>
      <c r="E518" s="57"/>
      <c r="F518" s="57"/>
      <c r="H518" s="57"/>
      <c r="J518" s="57"/>
      <c r="L518" s="57"/>
      <c r="N518" s="57"/>
      <c r="P518" s="57"/>
      <c r="R518" s="57"/>
      <c r="T518" s="57"/>
      <c r="V518" s="57"/>
      <c r="X518" s="57"/>
    </row>
    <row r="519" spans="3:24" ht="15.75" customHeight="1">
      <c r="C519" s="57"/>
      <c r="D519" s="57"/>
      <c r="E519" s="57"/>
      <c r="F519" s="57"/>
      <c r="H519" s="57"/>
      <c r="J519" s="57"/>
      <c r="L519" s="57"/>
      <c r="N519" s="57"/>
      <c r="P519" s="57"/>
      <c r="R519" s="57"/>
      <c r="T519" s="57"/>
      <c r="V519" s="57"/>
      <c r="X519" s="57"/>
    </row>
    <row r="520" spans="3:24" ht="15.75" customHeight="1">
      <c r="C520" s="57"/>
      <c r="D520" s="57"/>
      <c r="E520" s="57"/>
      <c r="F520" s="57"/>
      <c r="H520" s="57"/>
      <c r="J520" s="57"/>
      <c r="L520" s="57"/>
      <c r="N520" s="57"/>
      <c r="P520" s="57"/>
      <c r="R520" s="57"/>
      <c r="T520" s="57"/>
      <c r="V520" s="57"/>
      <c r="X520" s="57"/>
    </row>
    <row r="521" spans="3:24" ht="15.75" customHeight="1">
      <c r="C521" s="57"/>
      <c r="D521" s="57"/>
      <c r="E521" s="57"/>
      <c r="F521" s="57"/>
      <c r="H521" s="57"/>
      <c r="J521" s="57"/>
      <c r="L521" s="57"/>
      <c r="N521" s="57"/>
      <c r="P521" s="57"/>
      <c r="R521" s="57"/>
      <c r="T521" s="57"/>
      <c r="V521" s="57"/>
      <c r="X521" s="57"/>
    </row>
    <row r="522" spans="3:24" ht="15.75" customHeight="1">
      <c r="C522" s="57"/>
      <c r="D522" s="57"/>
      <c r="E522" s="57"/>
      <c r="F522" s="57"/>
      <c r="H522" s="57"/>
      <c r="J522" s="57"/>
      <c r="L522" s="57"/>
      <c r="N522" s="57"/>
      <c r="P522" s="57"/>
      <c r="R522" s="57"/>
      <c r="T522" s="57"/>
      <c r="V522" s="57"/>
      <c r="X522" s="57"/>
    </row>
    <row r="523" spans="3:24" ht="15.75" customHeight="1">
      <c r="C523" s="57"/>
      <c r="D523" s="57"/>
      <c r="E523" s="57"/>
      <c r="F523" s="57"/>
      <c r="H523" s="57"/>
      <c r="J523" s="57"/>
      <c r="L523" s="57"/>
      <c r="N523" s="57"/>
      <c r="P523" s="57"/>
      <c r="R523" s="57"/>
      <c r="T523" s="57"/>
      <c r="V523" s="57"/>
      <c r="X523" s="57"/>
    </row>
    <row r="524" spans="3:24" ht="15.75" customHeight="1">
      <c r="C524" s="57"/>
      <c r="D524" s="57"/>
      <c r="E524" s="57"/>
      <c r="F524" s="57"/>
      <c r="H524" s="57"/>
      <c r="J524" s="57"/>
      <c r="L524" s="57"/>
      <c r="N524" s="57"/>
      <c r="P524" s="57"/>
      <c r="R524" s="57"/>
      <c r="T524" s="57"/>
      <c r="V524" s="57"/>
      <c r="X524" s="57"/>
    </row>
    <row r="525" spans="3:24" ht="15.75" customHeight="1">
      <c r="C525" s="57"/>
      <c r="D525" s="57"/>
      <c r="E525" s="57"/>
      <c r="F525" s="57"/>
      <c r="H525" s="57"/>
      <c r="J525" s="57"/>
      <c r="L525" s="57"/>
      <c r="N525" s="57"/>
      <c r="P525" s="57"/>
      <c r="R525" s="57"/>
      <c r="T525" s="57"/>
      <c r="V525" s="57"/>
      <c r="X525" s="57"/>
    </row>
    <row r="526" spans="3:24" ht="15.75" customHeight="1">
      <c r="C526" s="57"/>
      <c r="D526" s="57"/>
      <c r="E526" s="57"/>
      <c r="F526" s="57"/>
      <c r="H526" s="57"/>
      <c r="J526" s="57"/>
      <c r="L526" s="57"/>
      <c r="N526" s="57"/>
      <c r="P526" s="57"/>
      <c r="R526" s="57"/>
      <c r="T526" s="57"/>
      <c r="V526" s="57"/>
      <c r="X526" s="57"/>
    </row>
    <row r="527" spans="3:24" ht="15.75" customHeight="1">
      <c r="C527" s="57"/>
      <c r="D527" s="57"/>
      <c r="E527" s="57"/>
      <c r="F527" s="57"/>
      <c r="H527" s="57"/>
      <c r="J527" s="57"/>
      <c r="L527" s="57"/>
      <c r="N527" s="57"/>
      <c r="P527" s="57"/>
      <c r="R527" s="57"/>
      <c r="T527" s="57"/>
      <c r="V527" s="57"/>
      <c r="X527" s="57"/>
    </row>
    <row r="528" spans="3:24" ht="15.75" customHeight="1">
      <c r="C528" s="57"/>
      <c r="D528" s="57"/>
      <c r="E528" s="57"/>
      <c r="F528" s="57"/>
      <c r="H528" s="57"/>
      <c r="J528" s="57"/>
      <c r="L528" s="57"/>
      <c r="N528" s="57"/>
      <c r="P528" s="57"/>
      <c r="R528" s="57"/>
      <c r="T528" s="57"/>
      <c r="V528" s="57"/>
      <c r="X528" s="57"/>
    </row>
    <row r="529" spans="3:24" ht="15.75" customHeight="1">
      <c r="C529" s="57"/>
      <c r="D529" s="57"/>
      <c r="E529" s="57"/>
      <c r="F529" s="57"/>
      <c r="H529" s="57"/>
      <c r="J529" s="57"/>
      <c r="L529" s="57"/>
      <c r="N529" s="57"/>
      <c r="P529" s="57"/>
      <c r="R529" s="57"/>
      <c r="T529" s="57"/>
      <c r="V529" s="57"/>
      <c r="X529" s="57"/>
    </row>
    <row r="530" spans="3:24" ht="15.75" customHeight="1">
      <c r="C530" s="57"/>
      <c r="D530" s="57"/>
      <c r="E530" s="57"/>
      <c r="F530" s="57"/>
      <c r="H530" s="57"/>
      <c r="J530" s="57"/>
      <c r="L530" s="57"/>
      <c r="N530" s="57"/>
      <c r="P530" s="57"/>
      <c r="R530" s="57"/>
      <c r="T530" s="57"/>
      <c r="V530" s="57"/>
      <c r="X530" s="57"/>
    </row>
    <row r="531" spans="3:24" ht="15.75" customHeight="1">
      <c r="C531" s="57"/>
      <c r="D531" s="57"/>
      <c r="E531" s="57"/>
      <c r="F531" s="57"/>
      <c r="H531" s="57"/>
      <c r="J531" s="57"/>
      <c r="L531" s="57"/>
      <c r="N531" s="57"/>
      <c r="P531" s="57"/>
      <c r="R531" s="57"/>
      <c r="T531" s="57"/>
      <c r="V531" s="57"/>
      <c r="X531" s="57"/>
    </row>
    <row r="532" spans="3:24" ht="15.75" customHeight="1">
      <c r="C532" s="57"/>
      <c r="D532" s="57"/>
      <c r="E532" s="57"/>
      <c r="F532" s="57"/>
      <c r="H532" s="57"/>
      <c r="J532" s="57"/>
      <c r="L532" s="57"/>
      <c r="N532" s="57"/>
      <c r="P532" s="57"/>
      <c r="R532" s="57"/>
      <c r="T532" s="57"/>
      <c r="V532" s="57"/>
      <c r="X532" s="57"/>
    </row>
    <row r="533" spans="3:24" ht="15.75" customHeight="1">
      <c r="C533" s="57"/>
      <c r="D533" s="57"/>
      <c r="E533" s="57"/>
      <c r="F533" s="57"/>
      <c r="H533" s="57"/>
      <c r="J533" s="57"/>
      <c r="L533" s="57"/>
      <c r="N533" s="57"/>
      <c r="P533" s="57"/>
      <c r="R533" s="57"/>
      <c r="T533" s="57"/>
      <c r="V533" s="57"/>
      <c r="X533" s="57"/>
    </row>
    <row r="534" spans="3:24" ht="15.75" customHeight="1">
      <c r="C534" s="57"/>
      <c r="D534" s="57"/>
      <c r="E534" s="57"/>
      <c r="F534" s="57"/>
      <c r="H534" s="57"/>
      <c r="J534" s="57"/>
      <c r="L534" s="57"/>
      <c r="N534" s="57"/>
      <c r="P534" s="57"/>
      <c r="R534" s="57"/>
      <c r="T534" s="57"/>
      <c r="V534" s="57"/>
      <c r="X534" s="57"/>
    </row>
    <row r="535" spans="3:24" ht="15.75" customHeight="1">
      <c r="C535" s="57"/>
      <c r="D535" s="57"/>
      <c r="E535" s="57"/>
      <c r="F535" s="57"/>
      <c r="H535" s="57"/>
      <c r="J535" s="57"/>
      <c r="L535" s="57"/>
      <c r="N535" s="57"/>
      <c r="P535" s="57"/>
      <c r="R535" s="57"/>
      <c r="T535" s="57"/>
      <c r="V535" s="57"/>
      <c r="X535" s="57"/>
    </row>
    <row r="536" spans="3:24" ht="15.75" customHeight="1">
      <c r="C536" s="57"/>
      <c r="D536" s="57"/>
      <c r="E536" s="57"/>
      <c r="F536" s="57"/>
      <c r="H536" s="57"/>
      <c r="J536" s="57"/>
      <c r="L536" s="57"/>
      <c r="N536" s="57"/>
      <c r="P536" s="57"/>
      <c r="R536" s="57"/>
      <c r="T536" s="57"/>
      <c r="V536" s="57"/>
      <c r="X536" s="57"/>
    </row>
    <row r="537" spans="3:24" ht="15.75" customHeight="1">
      <c r="C537" s="57"/>
      <c r="D537" s="57"/>
      <c r="E537" s="57"/>
      <c r="F537" s="57"/>
      <c r="H537" s="57"/>
      <c r="J537" s="57"/>
      <c r="L537" s="57"/>
      <c r="N537" s="57"/>
      <c r="P537" s="57"/>
      <c r="R537" s="57"/>
      <c r="T537" s="57"/>
      <c r="V537" s="57"/>
      <c r="X537" s="57"/>
    </row>
    <row r="538" spans="3:24" ht="15.75" customHeight="1">
      <c r="C538" s="57"/>
      <c r="D538" s="57"/>
      <c r="E538" s="57"/>
      <c r="F538" s="57"/>
      <c r="H538" s="57"/>
      <c r="J538" s="57"/>
      <c r="L538" s="57"/>
      <c r="N538" s="57"/>
      <c r="P538" s="57"/>
      <c r="R538" s="57"/>
      <c r="T538" s="57"/>
      <c r="V538" s="57"/>
      <c r="X538" s="57"/>
    </row>
    <row r="539" spans="3:24" ht="15.75" customHeight="1">
      <c r="C539" s="57"/>
      <c r="D539" s="57"/>
      <c r="E539" s="57"/>
      <c r="F539" s="57"/>
      <c r="H539" s="57"/>
      <c r="J539" s="57"/>
      <c r="L539" s="57"/>
      <c r="N539" s="57"/>
      <c r="P539" s="57"/>
      <c r="R539" s="57"/>
      <c r="T539" s="57"/>
      <c r="V539" s="57"/>
      <c r="X539" s="57"/>
    </row>
    <row r="540" spans="3:24" ht="15.75" customHeight="1">
      <c r="C540" s="57"/>
      <c r="D540" s="57"/>
      <c r="E540" s="57"/>
      <c r="F540" s="57"/>
      <c r="H540" s="57"/>
      <c r="J540" s="57"/>
      <c r="L540" s="57"/>
      <c r="N540" s="57"/>
      <c r="P540" s="57"/>
      <c r="R540" s="57"/>
      <c r="T540" s="57"/>
      <c r="V540" s="57"/>
      <c r="X540" s="57"/>
    </row>
    <row r="541" spans="3:24" ht="15.75" customHeight="1">
      <c r="C541" s="57"/>
      <c r="D541" s="57"/>
      <c r="E541" s="57"/>
      <c r="F541" s="57"/>
      <c r="H541" s="57"/>
      <c r="J541" s="57"/>
      <c r="L541" s="57"/>
      <c r="N541" s="57"/>
      <c r="P541" s="57"/>
      <c r="R541" s="57"/>
      <c r="T541" s="57"/>
      <c r="V541" s="57"/>
      <c r="X541" s="57"/>
    </row>
    <row r="542" spans="3:24" ht="15.75" customHeight="1">
      <c r="C542" s="57"/>
      <c r="D542" s="57"/>
      <c r="E542" s="57"/>
      <c r="F542" s="57"/>
      <c r="H542" s="57"/>
      <c r="J542" s="57"/>
      <c r="L542" s="57"/>
      <c r="N542" s="57"/>
      <c r="P542" s="57"/>
      <c r="R542" s="57"/>
      <c r="T542" s="57"/>
      <c r="V542" s="57"/>
      <c r="X542" s="57"/>
    </row>
    <row r="543" spans="3:24" ht="15.75" customHeight="1">
      <c r="C543" s="57"/>
      <c r="D543" s="57"/>
      <c r="E543" s="57"/>
      <c r="F543" s="57"/>
      <c r="H543" s="57"/>
      <c r="J543" s="57"/>
      <c r="L543" s="57"/>
      <c r="N543" s="57"/>
      <c r="P543" s="57"/>
      <c r="R543" s="57"/>
      <c r="T543" s="57"/>
      <c r="V543" s="57"/>
      <c r="X543" s="57"/>
    </row>
    <row r="544" spans="3:24" ht="15.75" customHeight="1">
      <c r="C544" s="57"/>
      <c r="D544" s="57"/>
      <c r="E544" s="57"/>
      <c r="F544" s="57"/>
      <c r="H544" s="57"/>
      <c r="J544" s="57"/>
      <c r="L544" s="57"/>
      <c r="N544" s="57"/>
      <c r="P544" s="57"/>
      <c r="R544" s="57"/>
      <c r="T544" s="57"/>
      <c r="V544" s="57"/>
      <c r="X544" s="57"/>
    </row>
    <row r="545" spans="3:24" ht="15.75" customHeight="1">
      <c r="C545" s="57"/>
      <c r="D545" s="57"/>
      <c r="E545" s="57"/>
      <c r="F545" s="57"/>
      <c r="H545" s="57"/>
      <c r="J545" s="57"/>
      <c r="L545" s="57"/>
      <c r="N545" s="57"/>
      <c r="P545" s="57"/>
      <c r="R545" s="57"/>
      <c r="T545" s="57"/>
      <c r="V545" s="57"/>
      <c r="X545" s="57"/>
    </row>
    <row r="546" spans="3:24" ht="15.75" customHeight="1">
      <c r="C546" s="57"/>
      <c r="D546" s="57"/>
      <c r="E546" s="57"/>
      <c r="F546" s="57"/>
      <c r="H546" s="57"/>
      <c r="J546" s="57"/>
      <c r="L546" s="57"/>
      <c r="N546" s="57"/>
      <c r="P546" s="57"/>
      <c r="R546" s="57"/>
      <c r="T546" s="57"/>
      <c r="V546" s="57"/>
      <c r="X546" s="57"/>
    </row>
    <row r="547" spans="3:24" ht="15.75" customHeight="1">
      <c r="C547" s="57"/>
      <c r="D547" s="57"/>
      <c r="E547" s="57"/>
      <c r="F547" s="57"/>
      <c r="H547" s="57"/>
      <c r="J547" s="57"/>
      <c r="L547" s="57"/>
      <c r="N547" s="57"/>
      <c r="P547" s="57"/>
      <c r="R547" s="57"/>
      <c r="T547" s="57"/>
      <c r="V547" s="57"/>
      <c r="X547" s="57"/>
    </row>
    <row r="548" spans="3:24" ht="15.75" customHeight="1">
      <c r="C548" s="57"/>
      <c r="D548" s="57"/>
      <c r="E548" s="57"/>
      <c r="F548" s="57"/>
      <c r="H548" s="57"/>
      <c r="J548" s="57"/>
      <c r="L548" s="57"/>
      <c r="N548" s="57"/>
      <c r="P548" s="57"/>
      <c r="R548" s="57"/>
      <c r="T548" s="57"/>
      <c r="V548" s="57"/>
      <c r="X548" s="57"/>
    </row>
    <row r="549" spans="3:24" ht="15.75" customHeight="1">
      <c r="C549" s="57"/>
      <c r="D549" s="57"/>
      <c r="E549" s="57"/>
      <c r="F549" s="57"/>
      <c r="H549" s="57"/>
      <c r="J549" s="57"/>
      <c r="L549" s="57"/>
      <c r="N549" s="57"/>
      <c r="P549" s="57"/>
      <c r="R549" s="57"/>
      <c r="T549" s="57"/>
      <c r="V549" s="57"/>
      <c r="X549" s="57"/>
    </row>
    <row r="550" spans="3:24" ht="15.75" customHeight="1">
      <c r="C550" s="57"/>
      <c r="D550" s="57"/>
      <c r="E550" s="57"/>
      <c r="F550" s="57"/>
      <c r="H550" s="57"/>
      <c r="J550" s="57"/>
      <c r="L550" s="57"/>
      <c r="N550" s="57"/>
      <c r="P550" s="57"/>
      <c r="R550" s="57"/>
      <c r="T550" s="57"/>
      <c r="V550" s="57"/>
      <c r="X550" s="57"/>
    </row>
    <row r="551" spans="3:24" ht="15.75" customHeight="1">
      <c r="C551" s="57"/>
      <c r="D551" s="57"/>
      <c r="E551" s="57"/>
      <c r="F551" s="57"/>
      <c r="H551" s="57"/>
      <c r="J551" s="57"/>
      <c r="L551" s="57"/>
      <c r="N551" s="57"/>
      <c r="P551" s="57"/>
      <c r="R551" s="57"/>
      <c r="T551" s="57"/>
      <c r="V551" s="57"/>
      <c r="X551" s="57"/>
    </row>
    <row r="552" spans="3:24" ht="15.75" customHeight="1">
      <c r="C552" s="57"/>
      <c r="D552" s="57"/>
      <c r="E552" s="57"/>
      <c r="F552" s="57"/>
      <c r="H552" s="57"/>
      <c r="J552" s="57"/>
      <c r="L552" s="57"/>
      <c r="N552" s="57"/>
      <c r="P552" s="57"/>
      <c r="R552" s="57"/>
      <c r="T552" s="57"/>
      <c r="V552" s="57"/>
      <c r="X552" s="57"/>
    </row>
    <row r="553" spans="3:24" ht="15.75" customHeight="1">
      <c r="C553" s="57"/>
      <c r="D553" s="57"/>
      <c r="E553" s="57"/>
      <c r="F553" s="57"/>
      <c r="H553" s="57"/>
      <c r="J553" s="57"/>
      <c r="L553" s="57"/>
      <c r="N553" s="57"/>
      <c r="P553" s="57"/>
      <c r="R553" s="57"/>
      <c r="T553" s="57"/>
      <c r="V553" s="57"/>
      <c r="X553" s="57"/>
    </row>
    <row r="554" spans="3:24" ht="15.75" customHeight="1">
      <c r="C554" s="57"/>
      <c r="D554" s="57"/>
      <c r="E554" s="57"/>
      <c r="F554" s="57"/>
      <c r="H554" s="57"/>
      <c r="J554" s="57"/>
      <c r="L554" s="57"/>
      <c r="N554" s="57"/>
      <c r="P554" s="57"/>
      <c r="R554" s="57"/>
      <c r="T554" s="57"/>
      <c r="V554" s="57"/>
      <c r="X554" s="57"/>
    </row>
    <row r="555" spans="3:24" ht="15.75" customHeight="1">
      <c r="C555" s="57"/>
      <c r="D555" s="57"/>
      <c r="E555" s="57"/>
      <c r="F555" s="57"/>
      <c r="H555" s="57"/>
      <c r="J555" s="57"/>
      <c r="L555" s="57"/>
      <c r="N555" s="57"/>
      <c r="P555" s="57"/>
      <c r="R555" s="57"/>
      <c r="T555" s="57"/>
      <c r="V555" s="57"/>
      <c r="X555" s="57"/>
    </row>
    <row r="556" spans="3:24" ht="15.75" customHeight="1">
      <c r="C556" s="57"/>
      <c r="D556" s="57"/>
      <c r="E556" s="57"/>
      <c r="F556" s="57"/>
      <c r="H556" s="57"/>
      <c r="J556" s="57"/>
      <c r="L556" s="57"/>
      <c r="N556" s="57"/>
      <c r="P556" s="57"/>
      <c r="R556" s="57"/>
      <c r="T556" s="57"/>
      <c r="V556" s="57"/>
      <c r="X556" s="57"/>
    </row>
    <row r="557" spans="3:24" ht="15.75" customHeight="1">
      <c r="C557" s="57"/>
      <c r="D557" s="57"/>
      <c r="E557" s="57"/>
      <c r="F557" s="57"/>
      <c r="H557" s="57"/>
      <c r="J557" s="57"/>
      <c r="L557" s="57"/>
      <c r="N557" s="57"/>
      <c r="P557" s="57"/>
      <c r="R557" s="57"/>
      <c r="T557" s="57"/>
      <c r="V557" s="57"/>
      <c r="X557" s="57"/>
    </row>
    <row r="558" spans="3:24" ht="15.75" customHeight="1">
      <c r="C558" s="57"/>
      <c r="D558" s="57"/>
      <c r="E558" s="57"/>
      <c r="F558" s="57"/>
      <c r="H558" s="57"/>
      <c r="J558" s="57"/>
      <c r="L558" s="57"/>
      <c r="N558" s="57"/>
      <c r="P558" s="57"/>
      <c r="R558" s="57"/>
      <c r="T558" s="57"/>
      <c r="V558" s="57"/>
      <c r="X558" s="57"/>
    </row>
    <row r="559" spans="3:24" ht="15.75" customHeight="1">
      <c r="C559" s="57"/>
      <c r="D559" s="57"/>
      <c r="E559" s="57"/>
      <c r="F559" s="57"/>
      <c r="H559" s="57"/>
      <c r="J559" s="57"/>
      <c r="L559" s="57"/>
      <c r="N559" s="57"/>
      <c r="P559" s="57"/>
      <c r="R559" s="57"/>
      <c r="T559" s="57"/>
      <c r="V559" s="57"/>
      <c r="X559" s="57"/>
    </row>
    <row r="560" spans="3:24" ht="15.75" customHeight="1">
      <c r="C560" s="57"/>
      <c r="D560" s="57"/>
      <c r="E560" s="57"/>
      <c r="F560" s="57"/>
      <c r="H560" s="57"/>
      <c r="J560" s="57"/>
      <c r="L560" s="57"/>
      <c r="N560" s="57"/>
      <c r="P560" s="57"/>
      <c r="R560" s="57"/>
      <c r="T560" s="57"/>
      <c r="V560" s="57"/>
      <c r="X560" s="57"/>
    </row>
    <row r="561" spans="3:24" ht="15.75" customHeight="1">
      <c r="C561" s="57"/>
      <c r="D561" s="57"/>
      <c r="E561" s="57"/>
      <c r="F561" s="57"/>
      <c r="H561" s="57"/>
      <c r="J561" s="57"/>
      <c r="L561" s="57"/>
      <c r="N561" s="57"/>
      <c r="P561" s="57"/>
      <c r="R561" s="57"/>
      <c r="T561" s="57"/>
      <c r="V561" s="57"/>
      <c r="X561" s="57"/>
    </row>
    <row r="562" spans="3:24" ht="15.75" customHeight="1">
      <c r="C562" s="57"/>
      <c r="D562" s="57"/>
      <c r="E562" s="57"/>
      <c r="F562" s="57"/>
      <c r="H562" s="57"/>
      <c r="J562" s="57"/>
      <c r="L562" s="57"/>
      <c r="N562" s="57"/>
      <c r="P562" s="57"/>
      <c r="R562" s="57"/>
      <c r="T562" s="57"/>
      <c r="V562" s="57"/>
      <c r="X562" s="57"/>
    </row>
    <row r="563" spans="3:24" ht="15.75" customHeight="1">
      <c r="C563" s="57"/>
      <c r="D563" s="57"/>
      <c r="E563" s="57"/>
      <c r="F563" s="57"/>
      <c r="H563" s="57"/>
      <c r="J563" s="57"/>
      <c r="L563" s="57"/>
      <c r="N563" s="57"/>
      <c r="P563" s="57"/>
      <c r="R563" s="57"/>
      <c r="T563" s="57"/>
      <c r="V563" s="57"/>
      <c r="X563" s="57"/>
    </row>
    <row r="564" spans="3:24" ht="15.75" customHeight="1">
      <c r="C564" s="57"/>
      <c r="D564" s="57"/>
      <c r="E564" s="57"/>
      <c r="F564" s="57"/>
      <c r="H564" s="57"/>
      <c r="J564" s="57"/>
      <c r="L564" s="57"/>
      <c r="N564" s="57"/>
      <c r="P564" s="57"/>
      <c r="R564" s="57"/>
      <c r="T564" s="57"/>
      <c r="V564" s="57"/>
      <c r="X564" s="57"/>
    </row>
    <row r="565" spans="3:24" ht="15.75" customHeight="1">
      <c r="C565" s="57"/>
      <c r="D565" s="57"/>
      <c r="E565" s="57"/>
      <c r="F565" s="57"/>
      <c r="H565" s="57"/>
      <c r="J565" s="57"/>
      <c r="L565" s="57"/>
      <c r="N565" s="57"/>
      <c r="P565" s="57"/>
      <c r="R565" s="57"/>
      <c r="T565" s="57"/>
      <c r="V565" s="57"/>
      <c r="X565" s="57"/>
    </row>
    <row r="566" spans="3:24" ht="15.75" customHeight="1">
      <c r="C566" s="57"/>
      <c r="D566" s="57"/>
      <c r="E566" s="57"/>
      <c r="F566" s="57"/>
      <c r="H566" s="57"/>
      <c r="J566" s="57"/>
      <c r="L566" s="57"/>
      <c r="N566" s="57"/>
      <c r="P566" s="57"/>
      <c r="R566" s="57"/>
      <c r="T566" s="57"/>
      <c r="V566" s="57"/>
      <c r="X566" s="57"/>
    </row>
    <row r="567" spans="3:24" ht="15.75" customHeight="1">
      <c r="C567" s="57"/>
      <c r="D567" s="57"/>
      <c r="E567" s="57"/>
      <c r="F567" s="57"/>
      <c r="H567" s="57"/>
      <c r="J567" s="57"/>
      <c r="L567" s="57"/>
      <c r="N567" s="57"/>
      <c r="P567" s="57"/>
      <c r="R567" s="57"/>
      <c r="T567" s="57"/>
      <c r="V567" s="57"/>
      <c r="X567" s="57"/>
    </row>
    <row r="568" spans="3:24" ht="15.75" customHeight="1">
      <c r="C568" s="57"/>
      <c r="D568" s="57"/>
      <c r="E568" s="57"/>
      <c r="F568" s="57"/>
      <c r="H568" s="57"/>
      <c r="J568" s="57"/>
      <c r="L568" s="57"/>
      <c r="N568" s="57"/>
      <c r="P568" s="57"/>
      <c r="R568" s="57"/>
      <c r="T568" s="57"/>
      <c r="V568" s="57"/>
      <c r="X568" s="57"/>
    </row>
    <row r="569" spans="3:24" ht="15.75" customHeight="1">
      <c r="C569" s="57"/>
      <c r="D569" s="57"/>
      <c r="E569" s="57"/>
      <c r="F569" s="57"/>
      <c r="H569" s="57"/>
      <c r="J569" s="57"/>
      <c r="L569" s="57"/>
      <c r="N569" s="57"/>
      <c r="P569" s="57"/>
      <c r="R569" s="57"/>
      <c r="T569" s="57"/>
      <c r="V569" s="57"/>
      <c r="X569" s="57"/>
    </row>
    <row r="570" spans="3:24" ht="15.75" customHeight="1">
      <c r="C570" s="57"/>
      <c r="D570" s="57"/>
      <c r="E570" s="57"/>
      <c r="F570" s="57"/>
      <c r="H570" s="57"/>
      <c r="J570" s="57"/>
      <c r="L570" s="57"/>
      <c r="N570" s="57"/>
      <c r="P570" s="57"/>
      <c r="R570" s="57"/>
      <c r="T570" s="57"/>
      <c r="V570" s="57"/>
      <c r="X570" s="57"/>
    </row>
    <row r="571" spans="3:24" ht="15.75" customHeight="1">
      <c r="C571" s="57"/>
      <c r="D571" s="57"/>
      <c r="E571" s="57"/>
      <c r="F571" s="57"/>
      <c r="H571" s="57"/>
      <c r="J571" s="57"/>
      <c r="L571" s="57"/>
      <c r="N571" s="57"/>
      <c r="P571" s="57"/>
      <c r="R571" s="57"/>
      <c r="T571" s="57"/>
      <c r="V571" s="57"/>
      <c r="X571" s="57"/>
    </row>
    <row r="572" spans="3:24" ht="15.75" customHeight="1">
      <c r="C572" s="57"/>
      <c r="D572" s="57"/>
      <c r="E572" s="57"/>
      <c r="F572" s="57"/>
      <c r="H572" s="57"/>
      <c r="J572" s="57"/>
      <c r="L572" s="57"/>
      <c r="N572" s="57"/>
      <c r="P572" s="57"/>
      <c r="R572" s="57"/>
      <c r="T572" s="57"/>
      <c r="V572" s="57"/>
      <c r="X572" s="57"/>
    </row>
    <row r="573" spans="3:24" ht="15.75" customHeight="1">
      <c r="C573" s="57"/>
      <c r="D573" s="57"/>
      <c r="E573" s="57"/>
      <c r="F573" s="57"/>
      <c r="H573" s="57"/>
      <c r="J573" s="57"/>
      <c r="L573" s="57"/>
      <c r="N573" s="57"/>
      <c r="P573" s="57"/>
      <c r="R573" s="57"/>
      <c r="T573" s="57"/>
      <c r="V573" s="57"/>
      <c r="X573" s="57"/>
    </row>
    <row r="574" spans="3:24" ht="15.75" customHeight="1">
      <c r="C574" s="57"/>
      <c r="D574" s="57"/>
      <c r="E574" s="57"/>
      <c r="F574" s="57"/>
      <c r="H574" s="57"/>
      <c r="J574" s="57"/>
      <c r="L574" s="57"/>
      <c r="N574" s="57"/>
      <c r="P574" s="57"/>
      <c r="R574" s="57"/>
      <c r="T574" s="57"/>
      <c r="V574" s="57"/>
      <c r="X574" s="57"/>
    </row>
    <row r="575" spans="3:24" ht="15.75" customHeight="1">
      <c r="C575" s="57"/>
      <c r="D575" s="57"/>
      <c r="E575" s="57"/>
      <c r="F575" s="57"/>
      <c r="H575" s="57"/>
      <c r="J575" s="57"/>
      <c r="L575" s="57"/>
      <c r="N575" s="57"/>
      <c r="P575" s="57"/>
      <c r="R575" s="57"/>
      <c r="T575" s="57"/>
      <c r="V575" s="57"/>
      <c r="X575" s="57"/>
    </row>
    <row r="576" spans="3:24" ht="15.75" customHeight="1">
      <c r="C576" s="57"/>
      <c r="D576" s="57"/>
      <c r="E576" s="57"/>
      <c r="F576" s="57"/>
      <c r="H576" s="57"/>
      <c r="J576" s="57"/>
      <c r="L576" s="57"/>
      <c r="N576" s="57"/>
      <c r="P576" s="57"/>
      <c r="R576" s="57"/>
      <c r="T576" s="57"/>
      <c r="V576" s="57"/>
      <c r="X576" s="57"/>
    </row>
    <row r="577" spans="3:24" ht="15.75" customHeight="1">
      <c r="C577" s="57"/>
      <c r="D577" s="57"/>
      <c r="E577" s="57"/>
      <c r="F577" s="57"/>
      <c r="H577" s="57"/>
      <c r="J577" s="57"/>
      <c r="L577" s="57"/>
      <c r="N577" s="57"/>
      <c r="P577" s="57"/>
      <c r="R577" s="57"/>
      <c r="T577" s="57"/>
      <c r="V577" s="57"/>
      <c r="X577" s="57"/>
    </row>
    <row r="578" spans="3:24" ht="15.75" customHeight="1">
      <c r="C578" s="57"/>
      <c r="D578" s="57"/>
      <c r="E578" s="57"/>
      <c r="F578" s="57"/>
      <c r="H578" s="57"/>
      <c r="J578" s="57"/>
      <c r="L578" s="57"/>
      <c r="N578" s="57"/>
      <c r="P578" s="57"/>
      <c r="R578" s="57"/>
      <c r="T578" s="57"/>
      <c r="V578" s="57"/>
      <c r="X578" s="57"/>
    </row>
    <row r="579" spans="3:24" ht="15.75" customHeight="1">
      <c r="C579" s="57"/>
      <c r="D579" s="57"/>
      <c r="E579" s="57"/>
      <c r="F579" s="57"/>
      <c r="H579" s="57"/>
      <c r="J579" s="57"/>
      <c r="L579" s="57"/>
      <c r="N579" s="57"/>
      <c r="P579" s="57"/>
      <c r="R579" s="57"/>
      <c r="T579" s="57"/>
      <c r="V579" s="57"/>
      <c r="X579" s="57"/>
    </row>
    <row r="580" spans="3:24" ht="15.75" customHeight="1">
      <c r="C580" s="57"/>
      <c r="D580" s="57"/>
      <c r="E580" s="57"/>
      <c r="F580" s="57"/>
      <c r="H580" s="57"/>
      <c r="J580" s="57"/>
      <c r="L580" s="57"/>
      <c r="N580" s="57"/>
      <c r="P580" s="57"/>
      <c r="R580" s="57"/>
      <c r="T580" s="57"/>
      <c r="V580" s="57"/>
      <c r="X580" s="57"/>
    </row>
    <row r="581" spans="3:24" ht="15.75" customHeight="1">
      <c r="C581" s="57"/>
      <c r="D581" s="57"/>
      <c r="E581" s="57"/>
      <c r="F581" s="57"/>
      <c r="H581" s="57"/>
      <c r="J581" s="57"/>
      <c r="L581" s="57"/>
      <c r="N581" s="57"/>
      <c r="P581" s="57"/>
      <c r="R581" s="57"/>
      <c r="T581" s="57"/>
      <c r="V581" s="57"/>
      <c r="X581" s="57"/>
    </row>
    <row r="582" spans="3:24" ht="15.75" customHeight="1">
      <c r="C582" s="57"/>
      <c r="D582" s="57"/>
      <c r="E582" s="57"/>
      <c r="F582" s="57"/>
      <c r="H582" s="57"/>
      <c r="J582" s="57"/>
      <c r="L582" s="57"/>
      <c r="N582" s="57"/>
      <c r="P582" s="57"/>
      <c r="R582" s="57"/>
      <c r="T582" s="57"/>
      <c r="V582" s="57"/>
      <c r="X582" s="57"/>
    </row>
    <row r="583" spans="3:24" ht="15.75" customHeight="1">
      <c r="C583" s="57"/>
      <c r="D583" s="57"/>
      <c r="E583" s="57"/>
      <c r="F583" s="57"/>
      <c r="H583" s="57"/>
      <c r="J583" s="57"/>
      <c r="L583" s="57"/>
      <c r="N583" s="57"/>
      <c r="P583" s="57"/>
      <c r="R583" s="57"/>
      <c r="T583" s="57"/>
      <c r="V583" s="57"/>
      <c r="X583" s="57"/>
    </row>
    <row r="584" spans="3:24" ht="15.75" customHeight="1">
      <c r="C584" s="57"/>
      <c r="D584" s="57"/>
      <c r="E584" s="57"/>
      <c r="F584" s="57"/>
      <c r="H584" s="57"/>
      <c r="J584" s="57"/>
      <c r="L584" s="57"/>
      <c r="N584" s="57"/>
      <c r="P584" s="57"/>
      <c r="R584" s="57"/>
      <c r="T584" s="57"/>
      <c r="V584" s="57"/>
      <c r="X584" s="57"/>
    </row>
    <row r="585" spans="3:24" ht="15.75" customHeight="1">
      <c r="C585" s="57"/>
      <c r="D585" s="57"/>
      <c r="E585" s="57"/>
      <c r="F585" s="57"/>
      <c r="H585" s="57"/>
      <c r="J585" s="57"/>
      <c r="L585" s="57"/>
      <c r="N585" s="57"/>
      <c r="P585" s="57"/>
      <c r="R585" s="57"/>
      <c r="T585" s="57"/>
      <c r="V585" s="57"/>
      <c r="X585" s="57"/>
    </row>
    <row r="586" spans="3:24" ht="15.75" customHeight="1">
      <c r="C586" s="57"/>
      <c r="D586" s="57"/>
      <c r="E586" s="57"/>
      <c r="F586" s="57"/>
      <c r="H586" s="57"/>
      <c r="J586" s="57"/>
      <c r="L586" s="57"/>
      <c r="N586" s="57"/>
      <c r="P586" s="57"/>
      <c r="R586" s="57"/>
      <c r="T586" s="57"/>
      <c r="V586" s="57"/>
      <c r="X586" s="57"/>
    </row>
    <row r="587" spans="3:24" ht="15.75" customHeight="1">
      <c r="C587" s="57"/>
      <c r="D587" s="57"/>
      <c r="E587" s="57"/>
      <c r="F587" s="57"/>
      <c r="H587" s="57"/>
      <c r="J587" s="57"/>
      <c r="L587" s="57"/>
      <c r="N587" s="57"/>
      <c r="P587" s="57"/>
      <c r="R587" s="57"/>
      <c r="T587" s="57"/>
      <c r="V587" s="57"/>
      <c r="X587" s="57"/>
    </row>
    <row r="588" spans="3:24" ht="15.75" customHeight="1">
      <c r="C588" s="57"/>
      <c r="D588" s="57"/>
      <c r="E588" s="57"/>
      <c r="F588" s="57"/>
      <c r="H588" s="57"/>
      <c r="J588" s="57"/>
      <c r="L588" s="57"/>
      <c r="N588" s="57"/>
      <c r="P588" s="57"/>
      <c r="R588" s="57"/>
      <c r="T588" s="57"/>
      <c r="V588" s="57"/>
      <c r="X588" s="57"/>
    </row>
    <row r="589" spans="3:24" ht="15.75" customHeight="1">
      <c r="C589" s="57"/>
      <c r="D589" s="57"/>
      <c r="E589" s="57"/>
      <c r="F589" s="57"/>
      <c r="H589" s="57"/>
      <c r="J589" s="57"/>
      <c r="L589" s="57"/>
      <c r="N589" s="57"/>
      <c r="P589" s="57"/>
      <c r="R589" s="57"/>
      <c r="T589" s="57"/>
      <c r="V589" s="57"/>
      <c r="X589" s="57"/>
    </row>
    <row r="590" spans="3:24" ht="15.75" customHeight="1">
      <c r="C590" s="57"/>
      <c r="D590" s="57"/>
      <c r="E590" s="57"/>
      <c r="F590" s="57"/>
      <c r="H590" s="57"/>
      <c r="J590" s="57"/>
      <c r="L590" s="57"/>
      <c r="N590" s="57"/>
      <c r="P590" s="57"/>
      <c r="R590" s="57"/>
      <c r="T590" s="57"/>
      <c r="V590" s="57"/>
      <c r="X590" s="57"/>
    </row>
    <row r="591" spans="3:24" ht="15.75" customHeight="1">
      <c r="C591" s="57"/>
      <c r="D591" s="57"/>
      <c r="E591" s="57"/>
      <c r="F591" s="57"/>
      <c r="H591" s="57"/>
      <c r="J591" s="57"/>
      <c r="L591" s="57"/>
      <c r="N591" s="57"/>
      <c r="P591" s="57"/>
      <c r="R591" s="57"/>
      <c r="T591" s="57"/>
      <c r="V591" s="57"/>
      <c r="X591" s="57"/>
    </row>
    <row r="592" spans="3:24" ht="15.75" customHeight="1">
      <c r="C592" s="57"/>
      <c r="D592" s="57"/>
      <c r="E592" s="57"/>
      <c r="F592" s="57"/>
      <c r="H592" s="57"/>
      <c r="J592" s="57"/>
      <c r="L592" s="57"/>
      <c r="N592" s="57"/>
      <c r="P592" s="57"/>
      <c r="R592" s="57"/>
      <c r="T592" s="57"/>
      <c r="V592" s="57"/>
      <c r="X592" s="57"/>
    </row>
    <row r="593" spans="3:24" ht="15.75" customHeight="1">
      <c r="C593" s="57"/>
      <c r="D593" s="57"/>
      <c r="E593" s="57"/>
      <c r="F593" s="57"/>
      <c r="H593" s="57"/>
      <c r="J593" s="57"/>
      <c r="L593" s="57"/>
      <c r="N593" s="57"/>
      <c r="P593" s="57"/>
      <c r="R593" s="57"/>
      <c r="T593" s="57"/>
      <c r="V593" s="57"/>
      <c r="X593" s="57"/>
    </row>
    <row r="594" spans="3:24" ht="15.75" customHeight="1">
      <c r="C594" s="57"/>
      <c r="D594" s="57"/>
      <c r="E594" s="57"/>
      <c r="F594" s="57"/>
      <c r="H594" s="57"/>
      <c r="J594" s="57"/>
      <c r="L594" s="57"/>
      <c r="N594" s="57"/>
      <c r="P594" s="57"/>
      <c r="R594" s="57"/>
      <c r="T594" s="57"/>
      <c r="V594" s="57"/>
      <c r="X594" s="57"/>
    </row>
    <row r="595" spans="3:24" ht="15.75" customHeight="1">
      <c r="C595" s="57"/>
      <c r="D595" s="57"/>
      <c r="E595" s="57"/>
      <c r="F595" s="57"/>
      <c r="H595" s="57"/>
      <c r="J595" s="57"/>
      <c r="L595" s="57"/>
      <c r="N595" s="57"/>
      <c r="P595" s="57"/>
      <c r="R595" s="57"/>
      <c r="T595" s="57"/>
      <c r="V595" s="57"/>
      <c r="X595" s="57"/>
    </row>
    <row r="596" spans="3:24" ht="15.75" customHeight="1">
      <c r="C596" s="57"/>
      <c r="D596" s="57"/>
      <c r="E596" s="57"/>
      <c r="F596" s="57"/>
      <c r="H596" s="57"/>
      <c r="J596" s="57"/>
      <c r="L596" s="57"/>
      <c r="N596" s="57"/>
      <c r="P596" s="57"/>
      <c r="R596" s="57"/>
      <c r="T596" s="57"/>
      <c r="V596" s="57"/>
      <c r="X596" s="57"/>
    </row>
    <row r="597" spans="3:24" ht="15.75" customHeight="1">
      <c r="C597" s="57"/>
      <c r="D597" s="57"/>
      <c r="E597" s="57"/>
      <c r="F597" s="57"/>
      <c r="H597" s="57"/>
      <c r="J597" s="57"/>
      <c r="L597" s="57"/>
      <c r="N597" s="57"/>
      <c r="P597" s="57"/>
      <c r="R597" s="57"/>
      <c r="T597" s="57"/>
      <c r="V597" s="57"/>
      <c r="X597" s="57"/>
    </row>
    <row r="598" spans="3:24" ht="15.75" customHeight="1">
      <c r="C598" s="57"/>
      <c r="D598" s="57"/>
      <c r="E598" s="57"/>
      <c r="F598" s="57"/>
      <c r="H598" s="57"/>
      <c r="J598" s="57"/>
      <c r="L598" s="57"/>
      <c r="N598" s="57"/>
      <c r="P598" s="57"/>
      <c r="R598" s="57"/>
      <c r="T598" s="57"/>
      <c r="V598" s="57"/>
      <c r="X598" s="57"/>
    </row>
    <row r="599" spans="3:24" ht="15.75" customHeight="1">
      <c r="C599" s="57"/>
      <c r="D599" s="57"/>
      <c r="E599" s="57"/>
      <c r="F599" s="57"/>
      <c r="H599" s="57"/>
      <c r="J599" s="57"/>
      <c r="L599" s="57"/>
      <c r="N599" s="57"/>
      <c r="P599" s="57"/>
      <c r="R599" s="57"/>
      <c r="T599" s="57"/>
      <c r="V599" s="57"/>
      <c r="X599" s="57"/>
    </row>
    <row r="600" spans="3:24" ht="15.75" customHeight="1">
      <c r="C600" s="57"/>
      <c r="D600" s="57"/>
      <c r="E600" s="57"/>
      <c r="F600" s="57"/>
      <c r="H600" s="57"/>
      <c r="J600" s="57"/>
      <c r="L600" s="57"/>
      <c r="N600" s="57"/>
      <c r="P600" s="57"/>
      <c r="R600" s="57"/>
      <c r="T600" s="57"/>
      <c r="V600" s="57"/>
      <c r="X600" s="57"/>
    </row>
    <row r="601" spans="3:24" ht="15.75" customHeight="1">
      <c r="C601" s="57"/>
      <c r="D601" s="57"/>
      <c r="E601" s="57"/>
      <c r="F601" s="57"/>
      <c r="H601" s="57"/>
      <c r="J601" s="57"/>
      <c r="L601" s="57"/>
      <c r="N601" s="57"/>
      <c r="P601" s="57"/>
      <c r="R601" s="57"/>
      <c r="T601" s="57"/>
      <c r="V601" s="57"/>
      <c r="X601" s="57"/>
    </row>
    <row r="602" spans="3:24" ht="15.75" customHeight="1">
      <c r="C602" s="57"/>
      <c r="D602" s="57"/>
      <c r="E602" s="57"/>
      <c r="F602" s="57"/>
      <c r="H602" s="57"/>
      <c r="J602" s="57"/>
      <c r="L602" s="57"/>
      <c r="N602" s="57"/>
      <c r="P602" s="57"/>
      <c r="R602" s="57"/>
      <c r="T602" s="57"/>
      <c r="V602" s="57"/>
      <c r="X602" s="57"/>
    </row>
    <row r="603" spans="3:24" ht="15.75" customHeight="1">
      <c r="C603" s="57"/>
      <c r="D603" s="57"/>
      <c r="E603" s="57"/>
      <c r="F603" s="57"/>
      <c r="H603" s="57"/>
      <c r="J603" s="57"/>
      <c r="L603" s="57"/>
      <c r="N603" s="57"/>
      <c r="P603" s="57"/>
      <c r="R603" s="57"/>
      <c r="T603" s="57"/>
      <c r="V603" s="57"/>
      <c r="X603" s="57"/>
    </row>
    <row r="604" spans="3:24" ht="15.75" customHeight="1">
      <c r="C604" s="57"/>
      <c r="D604" s="57"/>
      <c r="E604" s="57"/>
      <c r="F604" s="57"/>
      <c r="H604" s="57"/>
      <c r="J604" s="57"/>
      <c r="L604" s="57"/>
      <c r="N604" s="57"/>
      <c r="P604" s="57"/>
      <c r="R604" s="57"/>
      <c r="T604" s="57"/>
      <c r="V604" s="57"/>
      <c r="X604" s="57"/>
    </row>
    <row r="605" spans="3:24" ht="15.75" customHeight="1">
      <c r="C605" s="57"/>
      <c r="D605" s="57"/>
      <c r="E605" s="57"/>
      <c r="F605" s="57"/>
      <c r="H605" s="57"/>
      <c r="J605" s="57"/>
      <c r="L605" s="57"/>
      <c r="N605" s="57"/>
      <c r="P605" s="57"/>
      <c r="R605" s="57"/>
      <c r="T605" s="57"/>
      <c r="V605" s="57"/>
      <c r="X605" s="57"/>
    </row>
    <row r="606" spans="3:24" ht="15.75" customHeight="1">
      <c r="C606" s="57"/>
      <c r="D606" s="57"/>
      <c r="E606" s="57"/>
      <c r="F606" s="57"/>
      <c r="H606" s="57"/>
      <c r="J606" s="57"/>
      <c r="L606" s="57"/>
      <c r="N606" s="57"/>
      <c r="P606" s="57"/>
      <c r="R606" s="57"/>
      <c r="T606" s="57"/>
      <c r="V606" s="57"/>
      <c r="X606" s="57"/>
    </row>
    <row r="607" spans="3:24" ht="15.75" customHeight="1">
      <c r="C607" s="57"/>
      <c r="D607" s="57"/>
      <c r="E607" s="57"/>
      <c r="F607" s="57"/>
      <c r="H607" s="57"/>
      <c r="J607" s="57"/>
      <c r="L607" s="57"/>
      <c r="N607" s="57"/>
      <c r="P607" s="57"/>
      <c r="R607" s="57"/>
      <c r="T607" s="57"/>
      <c r="V607" s="57"/>
      <c r="X607" s="57"/>
    </row>
    <row r="608" spans="3:24" ht="15.75" customHeight="1">
      <c r="C608" s="57"/>
      <c r="D608" s="57"/>
      <c r="E608" s="57"/>
      <c r="F608" s="57"/>
      <c r="H608" s="57"/>
      <c r="J608" s="57"/>
      <c r="L608" s="57"/>
      <c r="N608" s="57"/>
      <c r="P608" s="57"/>
      <c r="R608" s="57"/>
      <c r="T608" s="57"/>
      <c r="V608" s="57"/>
      <c r="X608" s="57"/>
    </row>
    <row r="609" spans="3:24" ht="15.75" customHeight="1">
      <c r="C609" s="57"/>
      <c r="D609" s="57"/>
      <c r="E609" s="57"/>
      <c r="F609" s="57"/>
      <c r="H609" s="57"/>
      <c r="J609" s="57"/>
      <c r="L609" s="57"/>
      <c r="N609" s="57"/>
      <c r="P609" s="57"/>
      <c r="R609" s="57"/>
      <c r="T609" s="57"/>
      <c r="V609" s="57"/>
      <c r="X609" s="57"/>
    </row>
    <row r="610" spans="3:24" ht="15.75" customHeight="1">
      <c r="C610" s="57"/>
      <c r="D610" s="57"/>
      <c r="E610" s="57"/>
      <c r="F610" s="57"/>
      <c r="H610" s="57"/>
      <c r="J610" s="57"/>
      <c r="L610" s="57"/>
      <c r="N610" s="57"/>
      <c r="P610" s="57"/>
      <c r="R610" s="57"/>
      <c r="T610" s="57"/>
      <c r="V610" s="57"/>
      <c r="X610" s="57"/>
    </row>
    <row r="611" spans="3:24" ht="15.75" customHeight="1">
      <c r="C611" s="57"/>
      <c r="D611" s="57"/>
      <c r="E611" s="57"/>
      <c r="F611" s="57"/>
      <c r="H611" s="57"/>
      <c r="J611" s="57"/>
      <c r="L611" s="57"/>
      <c r="N611" s="57"/>
      <c r="P611" s="57"/>
      <c r="R611" s="57"/>
      <c r="T611" s="57"/>
      <c r="V611" s="57"/>
      <c r="X611" s="57"/>
    </row>
    <row r="612" spans="3:24" ht="15.75" customHeight="1">
      <c r="C612" s="57"/>
      <c r="D612" s="57"/>
      <c r="E612" s="57"/>
      <c r="F612" s="57"/>
      <c r="H612" s="57"/>
      <c r="J612" s="57"/>
      <c r="L612" s="57"/>
      <c r="N612" s="57"/>
      <c r="P612" s="57"/>
      <c r="R612" s="57"/>
      <c r="T612" s="57"/>
      <c r="V612" s="57"/>
      <c r="X612" s="57"/>
    </row>
    <row r="613" spans="3:24" ht="15.75" customHeight="1">
      <c r="C613" s="57"/>
      <c r="D613" s="57"/>
      <c r="E613" s="57"/>
      <c r="F613" s="57"/>
      <c r="H613" s="57"/>
      <c r="J613" s="57"/>
      <c r="L613" s="57"/>
      <c r="N613" s="57"/>
      <c r="P613" s="57"/>
      <c r="R613" s="57"/>
      <c r="T613" s="57"/>
      <c r="V613" s="57"/>
      <c r="X613" s="57"/>
    </row>
    <row r="614" spans="3:24" ht="15.75" customHeight="1">
      <c r="C614" s="57"/>
      <c r="D614" s="57"/>
      <c r="E614" s="57"/>
      <c r="F614" s="57"/>
      <c r="H614" s="57"/>
      <c r="J614" s="57"/>
      <c r="L614" s="57"/>
      <c r="N614" s="57"/>
      <c r="P614" s="57"/>
      <c r="R614" s="57"/>
      <c r="T614" s="57"/>
      <c r="V614" s="57"/>
      <c r="X614" s="57"/>
    </row>
    <row r="615" spans="3:24" ht="15.75" customHeight="1">
      <c r="C615" s="57"/>
      <c r="D615" s="57"/>
      <c r="E615" s="57"/>
      <c r="F615" s="57"/>
      <c r="H615" s="57"/>
      <c r="J615" s="57"/>
      <c r="L615" s="57"/>
      <c r="N615" s="57"/>
      <c r="P615" s="57"/>
      <c r="R615" s="57"/>
      <c r="T615" s="57"/>
      <c r="V615" s="57"/>
      <c r="X615" s="57"/>
    </row>
    <row r="616" spans="3:24" ht="15.75" customHeight="1">
      <c r="C616" s="57"/>
      <c r="D616" s="57"/>
      <c r="E616" s="57"/>
      <c r="F616" s="57"/>
      <c r="H616" s="57"/>
      <c r="J616" s="57"/>
      <c r="L616" s="57"/>
      <c r="N616" s="57"/>
      <c r="P616" s="57"/>
      <c r="R616" s="57"/>
      <c r="T616" s="57"/>
      <c r="V616" s="57"/>
      <c r="X616" s="57"/>
    </row>
    <row r="617" spans="3:24" ht="15.75" customHeight="1">
      <c r="C617" s="57"/>
      <c r="D617" s="57"/>
      <c r="E617" s="57"/>
      <c r="F617" s="57"/>
      <c r="H617" s="57"/>
      <c r="J617" s="57"/>
      <c r="L617" s="57"/>
      <c r="N617" s="57"/>
      <c r="P617" s="57"/>
      <c r="R617" s="57"/>
      <c r="T617" s="57"/>
      <c r="V617" s="57"/>
      <c r="X617" s="57"/>
    </row>
    <row r="618" spans="3:24" ht="15.75" customHeight="1">
      <c r="C618" s="57"/>
      <c r="D618" s="57"/>
      <c r="E618" s="57"/>
      <c r="F618" s="57"/>
      <c r="H618" s="57"/>
      <c r="J618" s="57"/>
      <c r="L618" s="57"/>
      <c r="N618" s="57"/>
      <c r="P618" s="57"/>
      <c r="R618" s="57"/>
      <c r="T618" s="57"/>
      <c r="V618" s="57"/>
      <c r="X618" s="57"/>
    </row>
    <row r="619" spans="3:24" ht="15.75" customHeight="1">
      <c r="C619" s="57"/>
      <c r="D619" s="57"/>
      <c r="E619" s="57"/>
      <c r="F619" s="57"/>
      <c r="H619" s="57"/>
      <c r="J619" s="57"/>
      <c r="L619" s="57"/>
      <c r="N619" s="57"/>
      <c r="P619" s="57"/>
      <c r="R619" s="57"/>
      <c r="T619" s="57"/>
      <c r="V619" s="57"/>
      <c r="X619" s="57"/>
    </row>
    <row r="620" spans="3:24" ht="15.75" customHeight="1">
      <c r="C620" s="57"/>
      <c r="D620" s="57"/>
      <c r="E620" s="57"/>
      <c r="F620" s="57"/>
      <c r="H620" s="57"/>
      <c r="J620" s="57"/>
      <c r="L620" s="57"/>
      <c r="N620" s="57"/>
      <c r="P620" s="57"/>
      <c r="R620" s="57"/>
      <c r="T620" s="57"/>
      <c r="V620" s="57"/>
      <c r="X620" s="57"/>
    </row>
    <row r="621" spans="3:24" ht="15.75" customHeight="1">
      <c r="C621" s="57"/>
      <c r="D621" s="57"/>
      <c r="E621" s="57"/>
      <c r="F621" s="57"/>
      <c r="H621" s="57"/>
      <c r="J621" s="57"/>
      <c r="L621" s="57"/>
      <c r="N621" s="57"/>
      <c r="P621" s="57"/>
      <c r="R621" s="57"/>
      <c r="T621" s="57"/>
      <c r="V621" s="57"/>
      <c r="X621" s="57"/>
    </row>
    <row r="622" spans="3:24" ht="15.75" customHeight="1">
      <c r="C622" s="57"/>
      <c r="D622" s="57"/>
      <c r="E622" s="57"/>
      <c r="F622" s="57"/>
      <c r="H622" s="57"/>
      <c r="J622" s="57"/>
      <c r="L622" s="57"/>
      <c r="N622" s="57"/>
      <c r="P622" s="57"/>
      <c r="R622" s="57"/>
      <c r="T622" s="57"/>
      <c r="V622" s="57"/>
      <c r="X622" s="57"/>
    </row>
    <row r="623" spans="3:24" ht="15.75" customHeight="1">
      <c r="C623" s="57"/>
      <c r="D623" s="57"/>
      <c r="E623" s="57"/>
      <c r="F623" s="57"/>
      <c r="H623" s="57"/>
      <c r="J623" s="57"/>
      <c r="L623" s="57"/>
      <c r="N623" s="57"/>
      <c r="P623" s="57"/>
      <c r="R623" s="57"/>
      <c r="T623" s="57"/>
      <c r="V623" s="57"/>
      <c r="X623" s="57"/>
    </row>
    <row r="624" spans="3:24" ht="15.75" customHeight="1">
      <c r="C624" s="57"/>
      <c r="D624" s="57"/>
      <c r="E624" s="57"/>
      <c r="F624" s="57"/>
      <c r="H624" s="57"/>
      <c r="J624" s="57"/>
      <c r="L624" s="57"/>
      <c r="N624" s="57"/>
      <c r="P624" s="57"/>
      <c r="R624" s="57"/>
      <c r="T624" s="57"/>
      <c r="V624" s="57"/>
      <c r="X624" s="57"/>
    </row>
    <row r="625" spans="3:24" ht="15.75" customHeight="1">
      <c r="C625" s="57"/>
      <c r="D625" s="57"/>
      <c r="E625" s="57"/>
      <c r="F625" s="57"/>
      <c r="H625" s="57"/>
      <c r="J625" s="57"/>
      <c r="L625" s="57"/>
      <c r="N625" s="57"/>
      <c r="P625" s="57"/>
      <c r="R625" s="57"/>
      <c r="T625" s="57"/>
      <c r="V625" s="57"/>
      <c r="X625" s="57"/>
    </row>
    <row r="626" spans="3:24" ht="15.75" customHeight="1">
      <c r="C626" s="57"/>
      <c r="D626" s="57"/>
      <c r="E626" s="57"/>
      <c r="F626" s="57"/>
      <c r="H626" s="57"/>
      <c r="J626" s="57"/>
      <c r="L626" s="57"/>
      <c r="N626" s="57"/>
      <c r="P626" s="57"/>
      <c r="R626" s="57"/>
      <c r="T626" s="57"/>
      <c r="V626" s="57"/>
      <c r="X626" s="57"/>
    </row>
    <row r="627" spans="3:24" ht="15.75" customHeight="1">
      <c r="C627" s="57"/>
      <c r="D627" s="57"/>
      <c r="E627" s="57"/>
      <c r="F627" s="57"/>
      <c r="H627" s="57"/>
      <c r="J627" s="57"/>
      <c r="L627" s="57"/>
      <c r="N627" s="57"/>
      <c r="P627" s="57"/>
      <c r="R627" s="57"/>
      <c r="T627" s="57"/>
      <c r="V627" s="57"/>
      <c r="X627" s="57"/>
    </row>
    <row r="628" spans="3:24" ht="15.75" customHeight="1">
      <c r="C628" s="57"/>
      <c r="D628" s="57"/>
      <c r="E628" s="57"/>
      <c r="F628" s="57"/>
      <c r="H628" s="57"/>
      <c r="J628" s="57"/>
      <c r="L628" s="57"/>
      <c r="N628" s="57"/>
      <c r="P628" s="57"/>
      <c r="R628" s="57"/>
      <c r="T628" s="57"/>
      <c r="V628" s="57"/>
      <c r="X628" s="57"/>
    </row>
    <row r="629" spans="3:24" ht="15.75" customHeight="1">
      <c r="C629" s="57"/>
      <c r="D629" s="57"/>
      <c r="E629" s="57"/>
      <c r="F629" s="57"/>
      <c r="H629" s="57"/>
      <c r="J629" s="57"/>
      <c r="L629" s="57"/>
      <c r="N629" s="57"/>
      <c r="P629" s="57"/>
      <c r="R629" s="57"/>
      <c r="T629" s="57"/>
      <c r="V629" s="57"/>
      <c r="X629" s="57"/>
    </row>
    <row r="630" spans="3:24" ht="15.75" customHeight="1">
      <c r="C630" s="57"/>
      <c r="D630" s="57"/>
      <c r="E630" s="57"/>
      <c r="F630" s="57"/>
      <c r="H630" s="57"/>
      <c r="J630" s="57"/>
      <c r="L630" s="57"/>
      <c r="N630" s="57"/>
      <c r="P630" s="57"/>
      <c r="R630" s="57"/>
      <c r="T630" s="57"/>
      <c r="V630" s="57"/>
      <c r="X630" s="57"/>
    </row>
    <row r="631" spans="3:24" ht="15.75" customHeight="1">
      <c r="C631" s="57"/>
      <c r="D631" s="57"/>
      <c r="E631" s="57"/>
      <c r="F631" s="57"/>
      <c r="H631" s="57"/>
      <c r="J631" s="57"/>
      <c r="L631" s="57"/>
      <c r="N631" s="57"/>
      <c r="P631" s="57"/>
      <c r="R631" s="57"/>
      <c r="T631" s="57"/>
      <c r="V631" s="57"/>
      <c r="X631" s="57"/>
    </row>
    <row r="632" spans="3:24" ht="15.75" customHeight="1">
      <c r="C632" s="57"/>
      <c r="D632" s="57"/>
      <c r="E632" s="57"/>
      <c r="F632" s="57"/>
      <c r="H632" s="57"/>
      <c r="J632" s="57"/>
      <c r="L632" s="57"/>
      <c r="N632" s="57"/>
      <c r="P632" s="57"/>
      <c r="R632" s="57"/>
      <c r="T632" s="57"/>
      <c r="V632" s="57"/>
      <c r="X632" s="57"/>
    </row>
    <row r="633" spans="3:24" ht="15.75" customHeight="1">
      <c r="C633" s="57"/>
      <c r="D633" s="57"/>
      <c r="E633" s="57"/>
      <c r="F633" s="57"/>
      <c r="H633" s="57"/>
      <c r="J633" s="57"/>
      <c r="L633" s="57"/>
      <c r="N633" s="57"/>
      <c r="P633" s="57"/>
      <c r="R633" s="57"/>
      <c r="T633" s="57"/>
      <c r="V633" s="57"/>
      <c r="X633" s="57"/>
    </row>
    <row r="634" spans="3:24" ht="15.75" customHeight="1">
      <c r="C634" s="57"/>
      <c r="D634" s="57"/>
      <c r="E634" s="57"/>
      <c r="F634" s="57"/>
      <c r="H634" s="57"/>
      <c r="J634" s="57"/>
      <c r="L634" s="57"/>
      <c r="N634" s="57"/>
      <c r="P634" s="57"/>
      <c r="R634" s="57"/>
      <c r="T634" s="57"/>
      <c r="V634" s="57"/>
      <c r="X634" s="57"/>
    </row>
    <row r="635" spans="3:24" ht="15.75" customHeight="1">
      <c r="C635" s="57"/>
      <c r="D635" s="57"/>
      <c r="E635" s="57"/>
      <c r="F635" s="57"/>
      <c r="H635" s="57"/>
      <c r="J635" s="57"/>
      <c r="L635" s="57"/>
      <c r="N635" s="57"/>
      <c r="P635" s="57"/>
      <c r="R635" s="57"/>
      <c r="T635" s="57"/>
      <c r="V635" s="57"/>
      <c r="X635" s="57"/>
    </row>
    <row r="636" spans="3:24" ht="15.75" customHeight="1">
      <c r="C636" s="57"/>
      <c r="D636" s="57"/>
      <c r="E636" s="57"/>
      <c r="F636" s="57"/>
      <c r="H636" s="57"/>
      <c r="J636" s="57"/>
      <c r="L636" s="57"/>
      <c r="N636" s="57"/>
      <c r="P636" s="57"/>
      <c r="R636" s="57"/>
      <c r="T636" s="57"/>
      <c r="V636" s="57"/>
      <c r="X636" s="57"/>
    </row>
    <row r="637" spans="3:24" ht="15.75" customHeight="1">
      <c r="C637" s="57"/>
      <c r="D637" s="57"/>
      <c r="E637" s="57"/>
      <c r="F637" s="57"/>
      <c r="H637" s="57"/>
      <c r="J637" s="57"/>
      <c r="L637" s="57"/>
      <c r="N637" s="57"/>
      <c r="P637" s="57"/>
      <c r="R637" s="57"/>
      <c r="T637" s="57"/>
      <c r="V637" s="57"/>
      <c r="X637" s="57"/>
    </row>
    <row r="638" spans="3:24" ht="15.75" customHeight="1">
      <c r="C638" s="57"/>
      <c r="D638" s="57"/>
      <c r="E638" s="57"/>
      <c r="F638" s="57"/>
      <c r="H638" s="57"/>
      <c r="J638" s="57"/>
      <c r="L638" s="57"/>
      <c r="N638" s="57"/>
      <c r="P638" s="57"/>
      <c r="R638" s="57"/>
      <c r="T638" s="57"/>
      <c r="V638" s="57"/>
      <c r="X638" s="57"/>
    </row>
    <row r="639" spans="3:24" ht="15.75" customHeight="1">
      <c r="C639" s="57"/>
      <c r="D639" s="57"/>
      <c r="E639" s="57"/>
      <c r="F639" s="57"/>
      <c r="H639" s="57"/>
      <c r="J639" s="57"/>
      <c r="L639" s="57"/>
      <c r="N639" s="57"/>
      <c r="P639" s="57"/>
      <c r="R639" s="57"/>
      <c r="T639" s="57"/>
      <c r="V639" s="57"/>
      <c r="X639" s="57"/>
    </row>
    <row r="640" spans="3:24" ht="15.75" customHeight="1">
      <c r="C640" s="57"/>
      <c r="D640" s="57"/>
      <c r="E640" s="57"/>
      <c r="F640" s="57"/>
      <c r="H640" s="57"/>
      <c r="J640" s="57"/>
      <c r="L640" s="57"/>
      <c r="N640" s="57"/>
      <c r="P640" s="57"/>
      <c r="R640" s="57"/>
      <c r="T640" s="57"/>
      <c r="V640" s="57"/>
      <c r="X640" s="57"/>
    </row>
    <row r="641" spans="3:24" ht="15.75" customHeight="1">
      <c r="C641" s="57"/>
      <c r="D641" s="57"/>
      <c r="E641" s="57"/>
      <c r="F641" s="57"/>
      <c r="H641" s="57"/>
      <c r="J641" s="57"/>
      <c r="L641" s="57"/>
      <c r="N641" s="57"/>
      <c r="P641" s="57"/>
      <c r="R641" s="57"/>
      <c r="T641" s="57"/>
      <c r="V641" s="57"/>
      <c r="X641" s="57"/>
    </row>
    <row r="642" spans="3:24" ht="15.75" customHeight="1">
      <c r="C642" s="57"/>
      <c r="D642" s="57"/>
      <c r="E642" s="57"/>
      <c r="F642" s="57"/>
      <c r="H642" s="57"/>
      <c r="J642" s="57"/>
      <c r="L642" s="57"/>
      <c r="N642" s="57"/>
      <c r="P642" s="57"/>
      <c r="R642" s="57"/>
      <c r="T642" s="57"/>
      <c r="V642" s="57"/>
      <c r="X642" s="57"/>
    </row>
    <row r="643" spans="3:24" ht="15.75" customHeight="1">
      <c r="C643" s="57"/>
      <c r="D643" s="57"/>
      <c r="E643" s="57"/>
      <c r="F643" s="57"/>
      <c r="H643" s="57"/>
      <c r="J643" s="57"/>
      <c r="L643" s="57"/>
      <c r="N643" s="57"/>
      <c r="P643" s="57"/>
      <c r="R643" s="57"/>
      <c r="T643" s="57"/>
      <c r="V643" s="57"/>
      <c r="X643" s="57"/>
    </row>
    <row r="644" spans="3:24" ht="15.75" customHeight="1">
      <c r="C644" s="57"/>
      <c r="D644" s="57"/>
      <c r="E644" s="57"/>
      <c r="F644" s="57"/>
      <c r="H644" s="57"/>
      <c r="J644" s="57"/>
      <c r="L644" s="57"/>
      <c r="N644" s="57"/>
      <c r="P644" s="57"/>
      <c r="R644" s="57"/>
      <c r="T644" s="57"/>
      <c r="V644" s="57"/>
      <c r="X644" s="57"/>
    </row>
    <row r="645" spans="3:24" ht="15.75" customHeight="1">
      <c r="C645" s="57"/>
      <c r="D645" s="57"/>
      <c r="E645" s="57"/>
      <c r="F645" s="57"/>
      <c r="H645" s="57"/>
      <c r="J645" s="57"/>
      <c r="L645" s="57"/>
      <c r="N645" s="57"/>
      <c r="P645" s="57"/>
      <c r="R645" s="57"/>
      <c r="T645" s="57"/>
      <c r="V645" s="57"/>
      <c r="X645" s="57"/>
    </row>
    <row r="646" spans="3:24" ht="15.75" customHeight="1">
      <c r="C646" s="57"/>
      <c r="D646" s="57"/>
      <c r="E646" s="57"/>
      <c r="F646" s="57"/>
      <c r="H646" s="57"/>
      <c r="J646" s="57"/>
      <c r="L646" s="57"/>
      <c r="N646" s="57"/>
      <c r="P646" s="57"/>
      <c r="R646" s="57"/>
      <c r="T646" s="57"/>
      <c r="V646" s="57"/>
      <c r="X646" s="57"/>
    </row>
    <row r="647" spans="3:24" ht="15.75" customHeight="1">
      <c r="C647" s="57"/>
      <c r="D647" s="57"/>
      <c r="E647" s="57"/>
      <c r="F647" s="57"/>
      <c r="H647" s="57"/>
      <c r="J647" s="57"/>
      <c r="L647" s="57"/>
      <c r="N647" s="57"/>
      <c r="P647" s="57"/>
      <c r="R647" s="57"/>
      <c r="T647" s="57"/>
      <c r="V647" s="57"/>
      <c r="X647" s="57"/>
    </row>
    <row r="648" spans="3:24" ht="15.75" customHeight="1">
      <c r="C648" s="57"/>
      <c r="D648" s="57"/>
      <c r="E648" s="57"/>
      <c r="F648" s="57"/>
      <c r="H648" s="57"/>
      <c r="J648" s="57"/>
      <c r="L648" s="57"/>
      <c r="N648" s="57"/>
      <c r="P648" s="57"/>
      <c r="R648" s="57"/>
      <c r="T648" s="57"/>
      <c r="V648" s="57"/>
      <c r="X648" s="57"/>
    </row>
    <row r="649" spans="3:24" ht="15.75" customHeight="1">
      <c r="C649" s="57"/>
      <c r="D649" s="57"/>
      <c r="E649" s="57"/>
      <c r="F649" s="57"/>
      <c r="H649" s="57"/>
      <c r="J649" s="57"/>
      <c r="L649" s="57"/>
      <c r="N649" s="57"/>
      <c r="P649" s="57"/>
      <c r="R649" s="57"/>
      <c r="T649" s="57"/>
      <c r="V649" s="57"/>
      <c r="X649" s="57"/>
    </row>
    <row r="650" spans="3:24" ht="15.75" customHeight="1">
      <c r="C650" s="57"/>
      <c r="D650" s="57"/>
      <c r="E650" s="57"/>
      <c r="F650" s="57"/>
      <c r="H650" s="57"/>
      <c r="J650" s="57"/>
      <c r="L650" s="57"/>
      <c r="N650" s="57"/>
      <c r="P650" s="57"/>
      <c r="R650" s="57"/>
      <c r="T650" s="57"/>
      <c r="V650" s="57"/>
      <c r="X650" s="57"/>
    </row>
    <row r="651" spans="3:24" ht="15.75" customHeight="1">
      <c r="C651" s="57"/>
      <c r="D651" s="57"/>
      <c r="E651" s="57"/>
      <c r="F651" s="57"/>
      <c r="H651" s="57"/>
      <c r="J651" s="57"/>
      <c r="L651" s="57"/>
      <c r="N651" s="57"/>
      <c r="P651" s="57"/>
      <c r="R651" s="57"/>
      <c r="T651" s="57"/>
      <c r="V651" s="57"/>
      <c r="X651" s="57"/>
    </row>
    <row r="652" spans="3:24" ht="15.75" customHeight="1">
      <c r="C652" s="57"/>
      <c r="D652" s="57"/>
      <c r="E652" s="57"/>
      <c r="F652" s="57"/>
      <c r="H652" s="57"/>
      <c r="J652" s="57"/>
      <c r="L652" s="57"/>
      <c r="N652" s="57"/>
      <c r="P652" s="57"/>
      <c r="R652" s="57"/>
      <c r="T652" s="57"/>
      <c r="V652" s="57"/>
      <c r="X652" s="57"/>
    </row>
    <row r="653" spans="3:24" ht="15.75" customHeight="1">
      <c r="C653" s="57"/>
      <c r="D653" s="57"/>
      <c r="E653" s="57"/>
      <c r="F653" s="57"/>
      <c r="H653" s="57"/>
      <c r="J653" s="57"/>
      <c r="L653" s="57"/>
      <c r="N653" s="57"/>
      <c r="P653" s="57"/>
      <c r="R653" s="57"/>
      <c r="T653" s="57"/>
      <c r="V653" s="57"/>
      <c r="X653" s="57"/>
    </row>
    <row r="654" spans="3:24" ht="15.75" customHeight="1">
      <c r="C654" s="57"/>
      <c r="D654" s="57"/>
      <c r="E654" s="57"/>
      <c r="F654" s="57"/>
      <c r="H654" s="57"/>
      <c r="J654" s="57"/>
      <c r="L654" s="57"/>
      <c r="N654" s="57"/>
      <c r="P654" s="57"/>
      <c r="R654" s="57"/>
      <c r="T654" s="57"/>
      <c r="V654" s="57"/>
      <c r="X654" s="57"/>
    </row>
    <row r="655" spans="3:24" ht="15.75" customHeight="1">
      <c r="C655" s="57"/>
      <c r="D655" s="57"/>
      <c r="E655" s="57"/>
      <c r="F655" s="57"/>
      <c r="H655" s="57"/>
      <c r="J655" s="57"/>
      <c r="L655" s="57"/>
      <c r="N655" s="57"/>
      <c r="P655" s="57"/>
      <c r="R655" s="57"/>
      <c r="T655" s="57"/>
      <c r="V655" s="57"/>
      <c r="X655" s="57"/>
    </row>
    <row r="656" spans="3:24" ht="15.75" customHeight="1">
      <c r="C656" s="57"/>
      <c r="D656" s="57"/>
      <c r="E656" s="57"/>
      <c r="F656" s="57"/>
      <c r="H656" s="57"/>
      <c r="J656" s="57"/>
      <c r="L656" s="57"/>
      <c r="N656" s="57"/>
      <c r="P656" s="57"/>
      <c r="R656" s="57"/>
      <c r="T656" s="57"/>
      <c r="V656" s="57"/>
      <c r="X656" s="57"/>
    </row>
    <row r="657" spans="3:24" ht="15.75" customHeight="1">
      <c r="C657" s="57"/>
      <c r="D657" s="57"/>
      <c r="E657" s="57"/>
      <c r="F657" s="57"/>
      <c r="H657" s="57"/>
      <c r="J657" s="57"/>
      <c r="L657" s="57"/>
      <c r="N657" s="57"/>
      <c r="P657" s="57"/>
      <c r="R657" s="57"/>
      <c r="T657" s="57"/>
      <c r="V657" s="57"/>
      <c r="X657" s="57"/>
    </row>
    <row r="658" spans="3:24" ht="15.75" customHeight="1">
      <c r="C658" s="57"/>
      <c r="D658" s="57"/>
      <c r="E658" s="57"/>
      <c r="F658" s="57"/>
      <c r="H658" s="57"/>
      <c r="J658" s="57"/>
      <c r="L658" s="57"/>
      <c r="N658" s="57"/>
      <c r="P658" s="57"/>
      <c r="R658" s="57"/>
      <c r="T658" s="57"/>
      <c r="V658" s="57"/>
      <c r="X658" s="57"/>
    </row>
    <row r="659" spans="3:24" ht="15.75" customHeight="1">
      <c r="C659" s="57"/>
      <c r="D659" s="57"/>
      <c r="E659" s="57"/>
      <c r="F659" s="57"/>
      <c r="H659" s="57"/>
      <c r="J659" s="57"/>
      <c r="L659" s="57"/>
      <c r="N659" s="57"/>
      <c r="P659" s="57"/>
      <c r="R659" s="57"/>
      <c r="T659" s="57"/>
      <c r="V659" s="57"/>
      <c r="X659" s="57"/>
    </row>
    <row r="660" spans="3:24" ht="15.75" customHeight="1">
      <c r="C660" s="57"/>
      <c r="D660" s="57"/>
      <c r="E660" s="57"/>
      <c r="F660" s="57"/>
      <c r="H660" s="57"/>
      <c r="J660" s="57"/>
      <c r="L660" s="57"/>
      <c r="N660" s="57"/>
      <c r="P660" s="57"/>
      <c r="R660" s="57"/>
      <c r="T660" s="57"/>
      <c r="V660" s="57"/>
      <c r="X660" s="57"/>
    </row>
    <row r="661" spans="3:24" ht="15.75" customHeight="1">
      <c r="C661" s="57"/>
      <c r="D661" s="57"/>
      <c r="E661" s="57"/>
      <c r="F661" s="57"/>
      <c r="H661" s="57"/>
      <c r="J661" s="57"/>
      <c r="L661" s="57"/>
      <c r="N661" s="57"/>
      <c r="P661" s="57"/>
      <c r="R661" s="57"/>
      <c r="T661" s="57"/>
      <c r="V661" s="57"/>
      <c r="X661" s="57"/>
    </row>
    <row r="662" spans="3:24" ht="15.75" customHeight="1">
      <c r="C662" s="57"/>
      <c r="D662" s="57"/>
      <c r="E662" s="57"/>
      <c r="F662" s="57"/>
      <c r="H662" s="57"/>
      <c r="J662" s="57"/>
      <c r="L662" s="57"/>
      <c r="N662" s="57"/>
      <c r="P662" s="57"/>
      <c r="R662" s="57"/>
      <c r="T662" s="57"/>
      <c r="V662" s="57"/>
      <c r="X662" s="57"/>
    </row>
    <row r="663" spans="3:24" ht="15.75" customHeight="1">
      <c r="C663" s="57"/>
      <c r="D663" s="57"/>
      <c r="E663" s="57"/>
      <c r="F663" s="57"/>
      <c r="H663" s="57"/>
      <c r="J663" s="57"/>
      <c r="L663" s="57"/>
      <c r="N663" s="57"/>
      <c r="P663" s="57"/>
      <c r="R663" s="57"/>
      <c r="T663" s="57"/>
      <c r="V663" s="57"/>
      <c r="X663" s="57"/>
    </row>
    <row r="664" spans="3:24" ht="15.75" customHeight="1">
      <c r="C664" s="57"/>
      <c r="D664" s="57"/>
      <c r="E664" s="57"/>
      <c r="F664" s="57"/>
      <c r="H664" s="57"/>
      <c r="J664" s="57"/>
      <c r="L664" s="57"/>
      <c r="N664" s="57"/>
      <c r="P664" s="57"/>
      <c r="R664" s="57"/>
      <c r="T664" s="57"/>
      <c r="V664" s="57"/>
      <c r="X664" s="57"/>
    </row>
    <row r="665" spans="3:24" ht="15.75" customHeight="1">
      <c r="C665" s="57"/>
      <c r="D665" s="57"/>
      <c r="E665" s="57"/>
      <c r="F665" s="57"/>
      <c r="H665" s="57"/>
      <c r="J665" s="57"/>
      <c r="L665" s="57"/>
      <c r="N665" s="57"/>
      <c r="P665" s="57"/>
      <c r="R665" s="57"/>
      <c r="T665" s="57"/>
      <c r="V665" s="57"/>
      <c r="X665" s="57"/>
    </row>
    <row r="666" spans="3:24" ht="15.75" customHeight="1">
      <c r="C666" s="57"/>
      <c r="D666" s="57"/>
      <c r="E666" s="57"/>
      <c r="F666" s="57"/>
      <c r="H666" s="57"/>
      <c r="J666" s="57"/>
      <c r="L666" s="57"/>
      <c r="N666" s="57"/>
      <c r="P666" s="57"/>
      <c r="R666" s="57"/>
      <c r="T666" s="57"/>
      <c r="V666" s="57"/>
      <c r="X666" s="57"/>
    </row>
    <row r="667" spans="3:24" ht="15.75" customHeight="1">
      <c r="C667" s="57"/>
      <c r="D667" s="57"/>
      <c r="E667" s="57"/>
      <c r="F667" s="57"/>
      <c r="H667" s="57"/>
      <c r="J667" s="57"/>
      <c r="L667" s="57"/>
      <c r="N667" s="57"/>
      <c r="P667" s="57"/>
      <c r="R667" s="57"/>
      <c r="T667" s="57"/>
      <c r="V667" s="57"/>
      <c r="X667" s="57"/>
    </row>
    <row r="668" spans="3:24" ht="15.75" customHeight="1">
      <c r="C668" s="57"/>
      <c r="D668" s="57"/>
      <c r="E668" s="57"/>
      <c r="F668" s="57"/>
      <c r="H668" s="57"/>
      <c r="J668" s="57"/>
      <c r="L668" s="57"/>
      <c r="N668" s="57"/>
      <c r="P668" s="57"/>
      <c r="R668" s="57"/>
      <c r="T668" s="57"/>
      <c r="V668" s="57"/>
      <c r="X668" s="57"/>
    </row>
    <row r="669" spans="3:24" ht="15.75" customHeight="1">
      <c r="C669" s="57"/>
      <c r="D669" s="57"/>
      <c r="E669" s="57"/>
      <c r="F669" s="57"/>
      <c r="H669" s="57"/>
      <c r="J669" s="57"/>
      <c r="L669" s="57"/>
      <c r="N669" s="57"/>
      <c r="P669" s="57"/>
      <c r="R669" s="57"/>
      <c r="T669" s="57"/>
      <c r="V669" s="57"/>
      <c r="X669" s="57"/>
    </row>
    <row r="670" spans="3:24" ht="15.75" customHeight="1">
      <c r="C670" s="57"/>
      <c r="D670" s="57"/>
      <c r="E670" s="57"/>
      <c r="F670" s="57"/>
      <c r="H670" s="57"/>
      <c r="J670" s="57"/>
      <c r="L670" s="57"/>
      <c r="N670" s="57"/>
      <c r="P670" s="57"/>
      <c r="R670" s="57"/>
      <c r="T670" s="57"/>
      <c r="V670" s="57"/>
      <c r="X670" s="57"/>
    </row>
    <row r="671" spans="3:24" ht="15.75" customHeight="1">
      <c r="C671" s="57"/>
      <c r="D671" s="57"/>
      <c r="E671" s="57"/>
      <c r="F671" s="57"/>
      <c r="H671" s="57"/>
      <c r="J671" s="57"/>
      <c r="L671" s="57"/>
      <c r="N671" s="57"/>
      <c r="P671" s="57"/>
      <c r="R671" s="57"/>
      <c r="T671" s="57"/>
      <c r="V671" s="57"/>
      <c r="X671" s="57"/>
    </row>
    <row r="672" spans="3:24" ht="15.75" customHeight="1">
      <c r="C672" s="57"/>
      <c r="D672" s="57"/>
      <c r="E672" s="57"/>
      <c r="F672" s="57"/>
      <c r="H672" s="57"/>
      <c r="J672" s="57"/>
      <c r="L672" s="57"/>
      <c r="N672" s="57"/>
      <c r="P672" s="57"/>
      <c r="R672" s="57"/>
      <c r="T672" s="57"/>
      <c r="V672" s="57"/>
      <c r="X672" s="57"/>
    </row>
    <row r="673" spans="3:24" ht="15.75" customHeight="1">
      <c r="C673" s="57"/>
      <c r="D673" s="57"/>
      <c r="E673" s="57"/>
      <c r="F673" s="57"/>
      <c r="H673" s="57"/>
      <c r="J673" s="57"/>
      <c r="L673" s="57"/>
      <c r="N673" s="57"/>
      <c r="P673" s="57"/>
      <c r="R673" s="57"/>
      <c r="T673" s="57"/>
      <c r="V673" s="57"/>
      <c r="X673" s="57"/>
    </row>
    <row r="674" spans="3:24" ht="15.75" customHeight="1">
      <c r="C674" s="57"/>
      <c r="D674" s="57"/>
      <c r="E674" s="57"/>
      <c r="F674" s="57"/>
      <c r="H674" s="57"/>
      <c r="J674" s="57"/>
      <c r="L674" s="57"/>
      <c r="N674" s="57"/>
      <c r="P674" s="57"/>
      <c r="R674" s="57"/>
      <c r="T674" s="57"/>
      <c r="V674" s="57"/>
      <c r="X674" s="57"/>
    </row>
    <row r="675" spans="3:24" ht="15.75" customHeight="1">
      <c r="C675" s="57"/>
      <c r="D675" s="57"/>
      <c r="E675" s="57"/>
      <c r="F675" s="57"/>
      <c r="H675" s="57"/>
      <c r="J675" s="57"/>
      <c r="L675" s="57"/>
      <c r="N675" s="57"/>
      <c r="P675" s="57"/>
      <c r="R675" s="57"/>
      <c r="T675" s="57"/>
      <c r="V675" s="57"/>
      <c r="X675" s="57"/>
    </row>
    <row r="676" spans="3:24" ht="15.75" customHeight="1">
      <c r="C676" s="57"/>
      <c r="D676" s="57"/>
      <c r="E676" s="57"/>
      <c r="F676" s="57"/>
      <c r="H676" s="57"/>
      <c r="J676" s="57"/>
      <c r="L676" s="57"/>
      <c r="N676" s="57"/>
      <c r="P676" s="57"/>
      <c r="R676" s="57"/>
      <c r="T676" s="57"/>
      <c r="V676" s="57"/>
      <c r="X676" s="57"/>
    </row>
    <row r="677" spans="3:24" ht="15.75" customHeight="1">
      <c r="C677" s="57"/>
      <c r="D677" s="57"/>
      <c r="E677" s="57"/>
      <c r="F677" s="57"/>
      <c r="H677" s="57"/>
      <c r="J677" s="57"/>
      <c r="L677" s="57"/>
      <c r="N677" s="57"/>
      <c r="P677" s="57"/>
      <c r="R677" s="57"/>
      <c r="T677" s="57"/>
      <c r="V677" s="57"/>
      <c r="X677" s="57"/>
    </row>
    <row r="678" spans="3:24" ht="15.75" customHeight="1">
      <c r="C678" s="57"/>
      <c r="D678" s="57"/>
      <c r="E678" s="57"/>
      <c r="F678" s="57"/>
      <c r="H678" s="57"/>
      <c r="J678" s="57"/>
      <c r="L678" s="57"/>
      <c r="N678" s="57"/>
      <c r="P678" s="57"/>
      <c r="R678" s="57"/>
      <c r="T678" s="57"/>
      <c r="V678" s="57"/>
      <c r="X678" s="57"/>
    </row>
    <row r="679" spans="3:24" ht="15.75" customHeight="1">
      <c r="C679" s="57"/>
      <c r="D679" s="57"/>
      <c r="E679" s="57"/>
      <c r="F679" s="57"/>
      <c r="H679" s="57"/>
      <c r="J679" s="57"/>
      <c r="L679" s="57"/>
      <c r="N679" s="57"/>
      <c r="P679" s="57"/>
      <c r="R679" s="57"/>
      <c r="T679" s="57"/>
      <c r="V679" s="57"/>
      <c r="X679" s="57"/>
    </row>
    <row r="680" spans="3:24" ht="15.75" customHeight="1">
      <c r="C680" s="57"/>
      <c r="D680" s="57"/>
      <c r="E680" s="57"/>
      <c r="F680" s="57"/>
      <c r="H680" s="57"/>
      <c r="J680" s="57"/>
      <c r="L680" s="57"/>
      <c r="N680" s="57"/>
      <c r="P680" s="57"/>
      <c r="R680" s="57"/>
      <c r="T680" s="57"/>
      <c r="V680" s="57"/>
      <c r="X680" s="57"/>
    </row>
    <row r="681" spans="3:24" ht="15.75" customHeight="1">
      <c r="C681" s="57"/>
      <c r="D681" s="57"/>
      <c r="E681" s="57"/>
      <c r="F681" s="57"/>
      <c r="H681" s="57"/>
      <c r="J681" s="57"/>
      <c r="L681" s="57"/>
      <c r="N681" s="57"/>
      <c r="P681" s="57"/>
      <c r="R681" s="57"/>
      <c r="T681" s="57"/>
      <c r="V681" s="57"/>
      <c r="X681" s="57"/>
    </row>
    <row r="682" spans="3:24" ht="15.75" customHeight="1">
      <c r="C682" s="57"/>
      <c r="D682" s="57"/>
      <c r="E682" s="57"/>
      <c r="F682" s="57"/>
      <c r="H682" s="57"/>
      <c r="J682" s="57"/>
      <c r="L682" s="57"/>
      <c r="N682" s="57"/>
      <c r="P682" s="57"/>
      <c r="R682" s="57"/>
      <c r="T682" s="57"/>
      <c r="V682" s="57"/>
      <c r="X682" s="57"/>
    </row>
    <row r="683" spans="3:24" ht="15.75" customHeight="1">
      <c r="C683" s="57"/>
      <c r="D683" s="57"/>
      <c r="E683" s="57"/>
      <c r="F683" s="57"/>
      <c r="H683" s="57"/>
      <c r="J683" s="57"/>
      <c r="L683" s="57"/>
      <c r="N683" s="57"/>
      <c r="P683" s="57"/>
      <c r="R683" s="57"/>
      <c r="T683" s="57"/>
      <c r="V683" s="57"/>
      <c r="X683" s="57"/>
    </row>
    <row r="684" spans="3:24" ht="15.75" customHeight="1">
      <c r="C684" s="57"/>
      <c r="D684" s="57"/>
      <c r="E684" s="57"/>
      <c r="F684" s="57"/>
      <c r="H684" s="57"/>
      <c r="J684" s="57"/>
      <c r="L684" s="57"/>
      <c r="N684" s="57"/>
      <c r="P684" s="57"/>
      <c r="R684" s="57"/>
      <c r="T684" s="57"/>
      <c r="V684" s="57"/>
      <c r="X684" s="57"/>
    </row>
    <row r="685" spans="3:24" ht="15.75" customHeight="1">
      <c r="C685" s="57"/>
      <c r="D685" s="57"/>
      <c r="E685" s="57"/>
      <c r="F685" s="57"/>
      <c r="H685" s="57"/>
      <c r="J685" s="57"/>
      <c r="L685" s="57"/>
      <c r="N685" s="57"/>
      <c r="P685" s="57"/>
      <c r="R685" s="57"/>
      <c r="T685" s="57"/>
      <c r="V685" s="57"/>
      <c r="X685" s="57"/>
    </row>
    <row r="686" spans="3:24" ht="15.75" customHeight="1">
      <c r="C686" s="57"/>
      <c r="D686" s="57"/>
      <c r="E686" s="57"/>
      <c r="F686" s="57"/>
      <c r="H686" s="57"/>
      <c r="J686" s="57"/>
      <c r="L686" s="57"/>
      <c r="N686" s="57"/>
      <c r="P686" s="57"/>
      <c r="R686" s="57"/>
      <c r="T686" s="57"/>
      <c r="V686" s="57"/>
      <c r="X686" s="57"/>
    </row>
    <row r="687" spans="3:24" ht="15.75" customHeight="1">
      <c r="C687" s="57"/>
      <c r="D687" s="57"/>
      <c r="E687" s="57"/>
      <c r="F687" s="57"/>
      <c r="H687" s="57"/>
      <c r="J687" s="57"/>
      <c r="L687" s="57"/>
      <c r="N687" s="57"/>
      <c r="P687" s="57"/>
      <c r="R687" s="57"/>
      <c r="T687" s="57"/>
      <c r="V687" s="57"/>
      <c r="X687" s="57"/>
    </row>
    <row r="688" spans="3:24" ht="15.75" customHeight="1">
      <c r="C688" s="57"/>
      <c r="D688" s="57"/>
      <c r="E688" s="57"/>
      <c r="F688" s="57"/>
      <c r="H688" s="57"/>
      <c r="J688" s="57"/>
      <c r="L688" s="57"/>
      <c r="N688" s="57"/>
      <c r="P688" s="57"/>
      <c r="R688" s="57"/>
      <c r="T688" s="57"/>
      <c r="V688" s="57"/>
      <c r="X688" s="57"/>
    </row>
    <row r="689" spans="3:24" ht="15.75" customHeight="1">
      <c r="C689" s="57"/>
      <c r="D689" s="57"/>
      <c r="E689" s="57"/>
      <c r="F689" s="57"/>
      <c r="H689" s="57"/>
      <c r="J689" s="57"/>
      <c r="L689" s="57"/>
      <c r="N689" s="57"/>
      <c r="P689" s="57"/>
      <c r="R689" s="57"/>
      <c r="T689" s="57"/>
      <c r="V689" s="57"/>
      <c r="X689" s="57"/>
    </row>
    <row r="690" spans="3:24" ht="15.75" customHeight="1">
      <c r="C690" s="57"/>
      <c r="D690" s="57"/>
      <c r="E690" s="57"/>
      <c r="F690" s="57"/>
      <c r="H690" s="57"/>
      <c r="J690" s="57"/>
      <c r="L690" s="57"/>
      <c r="N690" s="57"/>
      <c r="P690" s="57"/>
      <c r="R690" s="57"/>
      <c r="T690" s="57"/>
      <c r="V690" s="57"/>
      <c r="X690" s="57"/>
    </row>
    <row r="691" spans="3:24" ht="15.75" customHeight="1">
      <c r="C691" s="57"/>
      <c r="D691" s="57"/>
      <c r="E691" s="57"/>
      <c r="F691" s="57"/>
      <c r="H691" s="57"/>
      <c r="J691" s="57"/>
      <c r="L691" s="57"/>
      <c r="N691" s="57"/>
      <c r="P691" s="57"/>
      <c r="R691" s="57"/>
      <c r="T691" s="57"/>
      <c r="V691" s="57"/>
      <c r="X691" s="57"/>
    </row>
    <row r="692" spans="3:24" ht="15.75" customHeight="1">
      <c r="C692" s="57"/>
      <c r="D692" s="57"/>
      <c r="E692" s="57"/>
      <c r="F692" s="57"/>
      <c r="H692" s="57"/>
      <c r="J692" s="57"/>
      <c r="L692" s="57"/>
      <c r="N692" s="57"/>
      <c r="P692" s="57"/>
      <c r="R692" s="57"/>
      <c r="T692" s="57"/>
      <c r="V692" s="57"/>
      <c r="X692" s="57"/>
    </row>
    <row r="693" spans="3:24" ht="15.75" customHeight="1">
      <c r="C693" s="57"/>
      <c r="D693" s="57"/>
      <c r="E693" s="57"/>
      <c r="F693" s="57"/>
      <c r="H693" s="57"/>
      <c r="J693" s="57"/>
      <c r="L693" s="57"/>
      <c r="N693" s="57"/>
      <c r="P693" s="57"/>
      <c r="R693" s="57"/>
      <c r="T693" s="57"/>
      <c r="V693" s="57"/>
      <c r="X693" s="57"/>
    </row>
    <row r="694" spans="3:24" ht="15.75" customHeight="1">
      <c r="C694" s="57"/>
      <c r="D694" s="57"/>
      <c r="E694" s="57"/>
      <c r="F694" s="57"/>
      <c r="H694" s="57"/>
      <c r="J694" s="57"/>
      <c r="L694" s="57"/>
      <c r="N694" s="57"/>
      <c r="P694" s="57"/>
      <c r="R694" s="57"/>
      <c r="T694" s="57"/>
      <c r="V694" s="57"/>
      <c r="X694" s="57"/>
    </row>
    <row r="695" spans="3:24" ht="15.75" customHeight="1">
      <c r="C695" s="57"/>
      <c r="D695" s="57"/>
      <c r="E695" s="57"/>
      <c r="F695" s="57"/>
      <c r="H695" s="57"/>
      <c r="J695" s="57"/>
      <c r="L695" s="57"/>
      <c r="N695" s="57"/>
      <c r="P695" s="57"/>
      <c r="R695" s="57"/>
      <c r="T695" s="57"/>
      <c r="V695" s="57"/>
      <c r="X695" s="57"/>
    </row>
    <row r="696" spans="3:24" ht="15.75" customHeight="1">
      <c r="C696" s="57"/>
      <c r="D696" s="57"/>
      <c r="E696" s="57"/>
      <c r="F696" s="57"/>
      <c r="H696" s="57"/>
      <c r="J696" s="57"/>
      <c r="L696" s="57"/>
      <c r="N696" s="57"/>
      <c r="P696" s="57"/>
      <c r="R696" s="57"/>
      <c r="T696" s="57"/>
      <c r="V696" s="57"/>
      <c r="X696" s="57"/>
    </row>
    <row r="697" spans="3:24" ht="15.75" customHeight="1">
      <c r="C697" s="57"/>
      <c r="D697" s="57"/>
      <c r="E697" s="57"/>
      <c r="F697" s="57"/>
      <c r="H697" s="57"/>
      <c r="J697" s="57"/>
      <c r="L697" s="57"/>
      <c r="N697" s="57"/>
      <c r="P697" s="57"/>
      <c r="R697" s="57"/>
      <c r="T697" s="57"/>
      <c r="V697" s="57"/>
      <c r="X697" s="57"/>
    </row>
    <row r="698" spans="3:24" ht="15.75" customHeight="1">
      <c r="C698" s="57"/>
      <c r="D698" s="57"/>
      <c r="E698" s="57"/>
      <c r="F698" s="57"/>
      <c r="H698" s="57"/>
      <c r="J698" s="57"/>
      <c r="L698" s="57"/>
      <c r="N698" s="57"/>
      <c r="P698" s="57"/>
      <c r="R698" s="57"/>
      <c r="T698" s="57"/>
      <c r="V698" s="57"/>
      <c r="X698" s="57"/>
    </row>
    <row r="699" spans="3:24" ht="15.75" customHeight="1">
      <c r="C699" s="57"/>
      <c r="D699" s="57"/>
      <c r="E699" s="57"/>
      <c r="F699" s="57"/>
      <c r="H699" s="57"/>
      <c r="J699" s="57"/>
      <c r="L699" s="57"/>
      <c r="N699" s="57"/>
      <c r="P699" s="57"/>
      <c r="R699" s="57"/>
      <c r="T699" s="57"/>
      <c r="V699" s="57"/>
      <c r="X699" s="57"/>
    </row>
    <row r="700" spans="3:24" ht="15.75" customHeight="1">
      <c r="C700" s="57"/>
      <c r="D700" s="57"/>
      <c r="E700" s="57"/>
      <c r="F700" s="57"/>
      <c r="H700" s="57"/>
      <c r="J700" s="57"/>
      <c r="L700" s="57"/>
      <c r="N700" s="57"/>
      <c r="P700" s="57"/>
      <c r="R700" s="57"/>
      <c r="T700" s="57"/>
      <c r="V700" s="57"/>
      <c r="X700" s="57"/>
    </row>
    <row r="701" spans="3:24" ht="15.75" customHeight="1">
      <c r="C701" s="57"/>
      <c r="D701" s="57"/>
      <c r="E701" s="57"/>
      <c r="F701" s="57"/>
      <c r="H701" s="57"/>
      <c r="J701" s="57"/>
      <c r="L701" s="57"/>
      <c r="N701" s="57"/>
      <c r="P701" s="57"/>
      <c r="R701" s="57"/>
      <c r="T701" s="57"/>
      <c r="V701" s="57"/>
      <c r="X701" s="57"/>
    </row>
    <row r="702" spans="3:24" ht="15.75" customHeight="1">
      <c r="C702" s="57"/>
      <c r="D702" s="57"/>
      <c r="E702" s="57"/>
      <c r="F702" s="57"/>
      <c r="H702" s="57"/>
      <c r="J702" s="57"/>
      <c r="L702" s="57"/>
      <c r="N702" s="57"/>
      <c r="P702" s="57"/>
      <c r="R702" s="57"/>
      <c r="T702" s="57"/>
      <c r="V702" s="57"/>
      <c r="X702" s="57"/>
    </row>
    <row r="703" spans="3:24" ht="15.75" customHeight="1">
      <c r="C703" s="57"/>
      <c r="D703" s="57"/>
      <c r="E703" s="57"/>
      <c r="F703" s="57"/>
      <c r="H703" s="57"/>
      <c r="J703" s="57"/>
      <c r="L703" s="57"/>
      <c r="N703" s="57"/>
      <c r="P703" s="57"/>
      <c r="R703" s="57"/>
      <c r="T703" s="57"/>
      <c r="V703" s="57"/>
      <c r="X703" s="57"/>
    </row>
    <row r="704" spans="3:24" ht="15.75" customHeight="1">
      <c r="C704" s="57"/>
      <c r="D704" s="57"/>
      <c r="E704" s="57"/>
      <c r="F704" s="57"/>
      <c r="H704" s="57"/>
      <c r="J704" s="57"/>
      <c r="L704" s="57"/>
      <c r="N704" s="57"/>
      <c r="P704" s="57"/>
      <c r="R704" s="57"/>
      <c r="T704" s="57"/>
      <c r="V704" s="57"/>
      <c r="X704" s="57"/>
    </row>
    <row r="705" spans="3:24" ht="15.75" customHeight="1">
      <c r="C705" s="57"/>
      <c r="D705" s="57"/>
      <c r="E705" s="57"/>
      <c r="F705" s="57"/>
      <c r="H705" s="57"/>
      <c r="J705" s="57"/>
      <c r="L705" s="57"/>
      <c r="N705" s="57"/>
      <c r="P705" s="57"/>
      <c r="R705" s="57"/>
      <c r="T705" s="57"/>
      <c r="V705" s="57"/>
      <c r="X705" s="57"/>
    </row>
    <row r="706" spans="3:24" ht="15.75" customHeight="1">
      <c r="C706" s="57"/>
      <c r="D706" s="57"/>
      <c r="E706" s="57"/>
      <c r="F706" s="57"/>
      <c r="H706" s="57"/>
      <c r="J706" s="57"/>
      <c r="L706" s="57"/>
      <c r="N706" s="57"/>
      <c r="P706" s="57"/>
      <c r="R706" s="57"/>
      <c r="T706" s="57"/>
      <c r="V706" s="57"/>
      <c r="X706" s="57"/>
    </row>
    <row r="707" spans="3:24" ht="15.75" customHeight="1">
      <c r="C707" s="57"/>
      <c r="D707" s="57"/>
      <c r="E707" s="57"/>
      <c r="F707" s="57"/>
      <c r="H707" s="57"/>
      <c r="J707" s="57"/>
      <c r="L707" s="57"/>
      <c r="N707" s="57"/>
      <c r="P707" s="57"/>
      <c r="R707" s="57"/>
      <c r="T707" s="57"/>
      <c r="V707" s="57"/>
      <c r="X707" s="57"/>
    </row>
    <row r="708" spans="3:24" ht="15.75" customHeight="1">
      <c r="C708" s="57"/>
      <c r="D708" s="57"/>
      <c r="E708" s="57"/>
      <c r="F708" s="57"/>
      <c r="H708" s="57"/>
      <c r="J708" s="57"/>
      <c r="L708" s="57"/>
      <c r="N708" s="57"/>
      <c r="P708" s="57"/>
      <c r="R708" s="57"/>
      <c r="T708" s="57"/>
      <c r="V708" s="57"/>
      <c r="X708" s="57"/>
    </row>
    <row r="709" spans="3:24" ht="15.75" customHeight="1">
      <c r="C709" s="57"/>
      <c r="D709" s="57"/>
      <c r="E709" s="57"/>
      <c r="F709" s="57"/>
      <c r="H709" s="57"/>
      <c r="J709" s="57"/>
      <c r="L709" s="57"/>
      <c r="N709" s="57"/>
      <c r="P709" s="57"/>
      <c r="R709" s="57"/>
      <c r="T709" s="57"/>
      <c r="V709" s="57"/>
      <c r="X709" s="57"/>
    </row>
    <row r="710" spans="3:24" ht="15.75" customHeight="1">
      <c r="C710" s="57"/>
      <c r="D710" s="57"/>
      <c r="E710" s="57"/>
      <c r="F710" s="57"/>
      <c r="H710" s="57"/>
      <c r="J710" s="57"/>
      <c r="L710" s="57"/>
      <c r="N710" s="57"/>
      <c r="P710" s="57"/>
      <c r="R710" s="57"/>
      <c r="T710" s="57"/>
      <c r="V710" s="57"/>
      <c r="X710" s="57"/>
    </row>
    <row r="711" spans="3:24" ht="15.75" customHeight="1">
      <c r="C711" s="57"/>
      <c r="D711" s="57"/>
      <c r="E711" s="57"/>
      <c r="F711" s="57"/>
      <c r="H711" s="57"/>
      <c r="J711" s="57"/>
      <c r="L711" s="57"/>
      <c r="N711" s="57"/>
      <c r="P711" s="57"/>
      <c r="R711" s="57"/>
      <c r="T711" s="57"/>
      <c r="V711" s="57"/>
      <c r="X711" s="57"/>
    </row>
    <row r="712" spans="3:24" ht="15.75" customHeight="1">
      <c r="C712" s="57"/>
      <c r="D712" s="57"/>
      <c r="E712" s="57"/>
      <c r="F712" s="57"/>
      <c r="H712" s="57"/>
      <c r="J712" s="57"/>
      <c r="L712" s="57"/>
      <c r="N712" s="57"/>
      <c r="P712" s="57"/>
      <c r="R712" s="57"/>
      <c r="T712" s="57"/>
      <c r="V712" s="57"/>
      <c r="X712" s="57"/>
    </row>
    <row r="713" spans="3:24" ht="15.75" customHeight="1">
      <c r="C713" s="57"/>
      <c r="D713" s="57"/>
      <c r="E713" s="57"/>
      <c r="F713" s="57"/>
      <c r="H713" s="57"/>
      <c r="J713" s="57"/>
      <c r="L713" s="57"/>
      <c r="N713" s="57"/>
      <c r="P713" s="57"/>
      <c r="R713" s="57"/>
      <c r="T713" s="57"/>
      <c r="V713" s="57"/>
      <c r="X713" s="57"/>
    </row>
    <row r="714" spans="3:24" ht="15.75" customHeight="1">
      <c r="C714" s="57"/>
      <c r="D714" s="57"/>
      <c r="E714" s="57"/>
      <c r="F714" s="57"/>
      <c r="H714" s="57"/>
      <c r="J714" s="57"/>
      <c r="L714" s="57"/>
      <c r="N714" s="57"/>
      <c r="P714" s="57"/>
      <c r="R714" s="57"/>
      <c r="T714" s="57"/>
      <c r="V714" s="57"/>
      <c r="X714" s="57"/>
    </row>
    <row r="715" spans="3:24" ht="15.75" customHeight="1">
      <c r="C715" s="57"/>
      <c r="D715" s="57"/>
      <c r="E715" s="57"/>
      <c r="F715" s="57"/>
      <c r="H715" s="57"/>
      <c r="J715" s="57"/>
      <c r="L715" s="57"/>
      <c r="N715" s="57"/>
      <c r="P715" s="57"/>
      <c r="R715" s="57"/>
      <c r="T715" s="57"/>
      <c r="V715" s="57"/>
      <c r="X715" s="57"/>
    </row>
    <row r="716" spans="3:24" ht="15.75" customHeight="1">
      <c r="C716" s="57"/>
      <c r="D716" s="57"/>
      <c r="E716" s="57"/>
      <c r="F716" s="57"/>
      <c r="H716" s="57"/>
      <c r="J716" s="57"/>
      <c r="L716" s="57"/>
      <c r="N716" s="57"/>
      <c r="P716" s="57"/>
      <c r="R716" s="57"/>
      <c r="T716" s="57"/>
      <c r="V716" s="57"/>
      <c r="X716" s="57"/>
    </row>
    <row r="717" spans="3:24" ht="15.75" customHeight="1">
      <c r="C717" s="57"/>
      <c r="D717" s="57"/>
      <c r="E717" s="57"/>
      <c r="F717" s="57"/>
      <c r="H717" s="57"/>
      <c r="J717" s="57"/>
      <c r="L717" s="57"/>
      <c r="N717" s="57"/>
      <c r="P717" s="57"/>
      <c r="R717" s="57"/>
      <c r="T717" s="57"/>
      <c r="V717" s="57"/>
      <c r="X717" s="57"/>
    </row>
    <row r="718" spans="3:24" ht="15.75" customHeight="1">
      <c r="C718" s="57"/>
      <c r="D718" s="57"/>
      <c r="E718" s="57"/>
      <c r="F718" s="57"/>
      <c r="H718" s="57"/>
      <c r="J718" s="57"/>
      <c r="L718" s="57"/>
      <c r="N718" s="57"/>
      <c r="P718" s="57"/>
      <c r="R718" s="57"/>
      <c r="T718" s="57"/>
      <c r="V718" s="57"/>
      <c r="X718" s="57"/>
    </row>
    <row r="719" spans="3:24" ht="15.75" customHeight="1">
      <c r="C719" s="57"/>
      <c r="D719" s="57"/>
      <c r="E719" s="57"/>
      <c r="F719" s="57"/>
      <c r="H719" s="57"/>
      <c r="J719" s="57"/>
      <c r="L719" s="57"/>
      <c r="N719" s="57"/>
      <c r="P719" s="57"/>
      <c r="R719" s="57"/>
      <c r="T719" s="57"/>
      <c r="V719" s="57"/>
      <c r="X719" s="57"/>
    </row>
    <row r="720" spans="3:24" ht="15.75" customHeight="1">
      <c r="C720" s="57"/>
      <c r="D720" s="57"/>
      <c r="E720" s="57"/>
      <c r="F720" s="57"/>
      <c r="H720" s="57"/>
      <c r="J720" s="57"/>
      <c r="L720" s="57"/>
      <c r="N720" s="57"/>
      <c r="P720" s="57"/>
      <c r="R720" s="57"/>
      <c r="T720" s="57"/>
      <c r="V720" s="57"/>
      <c r="X720" s="57"/>
    </row>
    <row r="721" spans="3:24" ht="15.75" customHeight="1">
      <c r="C721" s="57"/>
      <c r="D721" s="57"/>
      <c r="E721" s="57"/>
      <c r="F721" s="57"/>
      <c r="H721" s="57"/>
      <c r="J721" s="57"/>
      <c r="L721" s="57"/>
      <c r="N721" s="57"/>
      <c r="P721" s="57"/>
      <c r="R721" s="57"/>
      <c r="T721" s="57"/>
      <c r="V721" s="57"/>
      <c r="X721" s="57"/>
    </row>
    <row r="722" spans="3:24" ht="15.75" customHeight="1">
      <c r="C722" s="57"/>
      <c r="D722" s="57"/>
      <c r="E722" s="57"/>
      <c r="F722" s="57"/>
      <c r="H722" s="57"/>
      <c r="J722" s="57"/>
      <c r="L722" s="57"/>
      <c r="N722" s="57"/>
      <c r="P722" s="57"/>
      <c r="R722" s="57"/>
      <c r="T722" s="57"/>
      <c r="V722" s="57"/>
      <c r="X722" s="57"/>
    </row>
    <row r="723" spans="3:24" ht="15.75" customHeight="1">
      <c r="C723" s="57"/>
      <c r="D723" s="57"/>
      <c r="E723" s="57"/>
      <c r="F723" s="57"/>
      <c r="H723" s="57"/>
      <c r="J723" s="57"/>
      <c r="L723" s="57"/>
      <c r="N723" s="57"/>
      <c r="P723" s="57"/>
      <c r="R723" s="57"/>
      <c r="T723" s="57"/>
      <c r="V723" s="57"/>
      <c r="X723" s="57"/>
    </row>
    <row r="724" spans="3:24" ht="15.75" customHeight="1">
      <c r="C724" s="57"/>
      <c r="D724" s="57"/>
      <c r="E724" s="57"/>
      <c r="F724" s="57"/>
      <c r="H724" s="57"/>
      <c r="J724" s="57"/>
      <c r="L724" s="57"/>
      <c r="N724" s="57"/>
      <c r="P724" s="57"/>
      <c r="R724" s="57"/>
      <c r="T724" s="57"/>
      <c r="V724" s="57"/>
      <c r="X724" s="57"/>
    </row>
    <row r="725" spans="3:24" ht="15.75" customHeight="1">
      <c r="C725" s="57"/>
      <c r="D725" s="57"/>
      <c r="E725" s="57"/>
      <c r="F725" s="57"/>
      <c r="H725" s="57"/>
      <c r="J725" s="57"/>
      <c r="L725" s="57"/>
      <c r="N725" s="57"/>
      <c r="P725" s="57"/>
      <c r="R725" s="57"/>
      <c r="T725" s="57"/>
      <c r="V725" s="57"/>
      <c r="X725" s="57"/>
    </row>
    <row r="726" spans="3:24" ht="15.75" customHeight="1">
      <c r="C726" s="57"/>
      <c r="D726" s="57"/>
      <c r="E726" s="57"/>
      <c r="F726" s="57"/>
      <c r="H726" s="57"/>
      <c r="J726" s="57"/>
      <c r="L726" s="57"/>
      <c r="N726" s="57"/>
      <c r="P726" s="57"/>
      <c r="R726" s="57"/>
      <c r="T726" s="57"/>
      <c r="V726" s="57"/>
      <c r="X726" s="57"/>
    </row>
    <row r="727" spans="3:24" ht="15.75" customHeight="1">
      <c r="C727" s="57"/>
      <c r="D727" s="57"/>
      <c r="E727" s="57"/>
      <c r="F727" s="57"/>
      <c r="H727" s="57"/>
      <c r="J727" s="57"/>
      <c r="L727" s="57"/>
      <c r="N727" s="57"/>
      <c r="P727" s="57"/>
      <c r="R727" s="57"/>
      <c r="T727" s="57"/>
      <c r="V727" s="57"/>
      <c r="X727" s="57"/>
    </row>
    <row r="728" spans="3:24" ht="15.75" customHeight="1">
      <c r="C728" s="57"/>
      <c r="D728" s="57"/>
      <c r="E728" s="57"/>
      <c r="F728" s="57"/>
      <c r="H728" s="57"/>
      <c r="J728" s="57"/>
      <c r="L728" s="57"/>
      <c r="N728" s="57"/>
      <c r="P728" s="57"/>
      <c r="R728" s="57"/>
      <c r="T728" s="57"/>
      <c r="V728" s="57"/>
      <c r="X728" s="57"/>
    </row>
    <row r="729" spans="3:24" ht="15.75" customHeight="1">
      <c r="C729" s="57"/>
      <c r="D729" s="57"/>
      <c r="E729" s="57"/>
      <c r="F729" s="57"/>
      <c r="H729" s="57"/>
      <c r="J729" s="57"/>
      <c r="L729" s="57"/>
      <c r="N729" s="57"/>
      <c r="P729" s="57"/>
      <c r="R729" s="57"/>
      <c r="T729" s="57"/>
      <c r="V729" s="57"/>
      <c r="X729" s="57"/>
    </row>
    <row r="730" spans="3:24" ht="15.75" customHeight="1">
      <c r="C730" s="57"/>
      <c r="D730" s="57"/>
      <c r="E730" s="57"/>
      <c r="F730" s="57"/>
      <c r="H730" s="57"/>
      <c r="J730" s="57"/>
      <c r="L730" s="57"/>
      <c r="N730" s="57"/>
      <c r="P730" s="57"/>
      <c r="R730" s="57"/>
      <c r="T730" s="57"/>
      <c r="V730" s="57"/>
      <c r="X730" s="57"/>
    </row>
    <row r="731" spans="3:24" ht="15.75" customHeight="1">
      <c r="C731" s="57"/>
      <c r="D731" s="57"/>
      <c r="E731" s="57"/>
      <c r="F731" s="57"/>
      <c r="H731" s="57"/>
      <c r="J731" s="57"/>
      <c r="L731" s="57"/>
      <c r="N731" s="57"/>
      <c r="P731" s="57"/>
      <c r="R731" s="57"/>
      <c r="T731" s="57"/>
      <c r="V731" s="57"/>
      <c r="X731" s="57"/>
    </row>
    <row r="732" spans="3:24" ht="15.75" customHeight="1">
      <c r="C732" s="57"/>
      <c r="D732" s="57"/>
      <c r="E732" s="57"/>
      <c r="F732" s="57"/>
      <c r="H732" s="57"/>
      <c r="J732" s="57"/>
      <c r="L732" s="57"/>
      <c r="N732" s="57"/>
      <c r="P732" s="57"/>
      <c r="R732" s="57"/>
      <c r="T732" s="57"/>
      <c r="V732" s="57"/>
      <c r="X732" s="57"/>
    </row>
    <row r="733" spans="3:24" ht="15.75" customHeight="1">
      <c r="C733" s="57"/>
      <c r="D733" s="57"/>
      <c r="E733" s="57"/>
      <c r="F733" s="57"/>
      <c r="H733" s="57"/>
      <c r="J733" s="57"/>
      <c r="L733" s="57"/>
      <c r="N733" s="57"/>
      <c r="P733" s="57"/>
      <c r="R733" s="57"/>
      <c r="T733" s="57"/>
      <c r="V733" s="57"/>
      <c r="X733" s="57"/>
    </row>
    <row r="734" spans="3:24" ht="15.75" customHeight="1">
      <c r="C734" s="57"/>
      <c r="D734" s="57"/>
      <c r="E734" s="57"/>
      <c r="F734" s="57"/>
      <c r="H734" s="57"/>
      <c r="J734" s="57"/>
      <c r="L734" s="57"/>
      <c r="N734" s="57"/>
      <c r="P734" s="57"/>
      <c r="R734" s="57"/>
      <c r="T734" s="57"/>
      <c r="V734" s="57"/>
      <c r="X734" s="57"/>
    </row>
    <row r="735" spans="3:24" ht="15.75" customHeight="1">
      <c r="C735" s="57"/>
      <c r="D735" s="57"/>
      <c r="E735" s="57"/>
      <c r="F735" s="57"/>
      <c r="H735" s="57"/>
      <c r="J735" s="57"/>
      <c r="L735" s="57"/>
      <c r="N735" s="57"/>
      <c r="P735" s="57"/>
      <c r="R735" s="57"/>
      <c r="T735" s="57"/>
      <c r="V735" s="57"/>
      <c r="X735" s="57"/>
    </row>
    <row r="736" spans="3:24" ht="15.75" customHeight="1">
      <c r="C736" s="57"/>
      <c r="D736" s="57"/>
      <c r="E736" s="57"/>
      <c r="F736" s="57"/>
      <c r="H736" s="57"/>
      <c r="J736" s="57"/>
      <c r="L736" s="57"/>
      <c r="N736" s="57"/>
      <c r="P736" s="57"/>
      <c r="R736" s="57"/>
      <c r="T736" s="57"/>
      <c r="V736" s="57"/>
      <c r="X736" s="57"/>
    </row>
    <row r="737" spans="3:24" ht="15.75" customHeight="1">
      <c r="C737" s="57"/>
      <c r="D737" s="57"/>
      <c r="E737" s="57"/>
      <c r="F737" s="57"/>
      <c r="H737" s="57"/>
      <c r="J737" s="57"/>
      <c r="L737" s="57"/>
      <c r="N737" s="57"/>
      <c r="P737" s="57"/>
      <c r="R737" s="57"/>
      <c r="T737" s="57"/>
      <c r="V737" s="57"/>
      <c r="X737" s="57"/>
    </row>
    <row r="738" spans="3:24" ht="15.75" customHeight="1">
      <c r="C738" s="57"/>
      <c r="D738" s="57"/>
      <c r="E738" s="57"/>
      <c r="F738" s="57"/>
      <c r="H738" s="57"/>
      <c r="J738" s="57"/>
      <c r="L738" s="57"/>
      <c r="N738" s="57"/>
      <c r="P738" s="57"/>
      <c r="R738" s="57"/>
      <c r="T738" s="57"/>
      <c r="V738" s="57"/>
      <c r="X738" s="57"/>
    </row>
    <row r="739" spans="3:24" ht="15.75" customHeight="1">
      <c r="C739" s="57"/>
      <c r="D739" s="57"/>
      <c r="E739" s="57"/>
      <c r="F739" s="57"/>
      <c r="H739" s="57"/>
      <c r="J739" s="57"/>
      <c r="L739" s="57"/>
      <c r="N739" s="57"/>
      <c r="P739" s="57"/>
      <c r="R739" s="57"/>
      <c r="T739" s="57"/>
      <c r="V739" s="57"/>
      <c r="X739" s="57"/>
    </row>
    <row r="740" spans="3:24" ht="15.75" customHeight="1">
      <c r="C740" s="57"/>
      <c r="D740" s="57"/>
      <c r="E740" s="57"/>
      <c r="F740" s="57"/>
      <c r="H740" s="57"/>
      <c r="J740" s="57"/>
      <c r="L740" s="57"/>
      <c r="N740" s="57"/>
      <c r="P740" s="57"/>
      <c r="R740" s="57"/>
      <c r="T740" s="57"/>
      <c r="V740" s="57"/>
      <c r="X740" s="57"/>
    </row>
    <row r="741" spans="3:24" ht="15.75" customHeight="1">
      <c r="C741" s="57"/>
      <c r="D741" s="57"/>
      <c r="E741" s="57"/>
      <c r="F741" s="57"/>
      <c r="H741" s="57"/>
      <c r="J741" s="57"/>
      <c r="L741" s="57"/>
      <c r="N741" s="57"/>
      <c r="P741" s="57"/>
      <c r="R741" s="57"/>
      <c r="T741" s="57"/>
      <c r="V741" s="57"/>
      <c r="X741" s="57"/>
    </row>
    <row r="742" spans="3:24" ht="15.75" customHeight="1">
      <c r="C742" s="57"/>
      <c r="D742" s="57"/>
      <c r="E742" s="57"/>
      <c r="F742" s="57"/>
      <c r="H742" s="57"/>
      <c r="J742" s="57"/>
      <c r="L742" s="57"/>
      <c r="N742" s="57"/>
      <c r="P742" s="57"/>
      <c r="R742" s="57"/>
      <c r="T742" s="57"/>
      <c r="V742" s="57"/>
      <c r="X742" s="57"/>
    </row>
    <row r="743" spans="3:24" ht="15.75" customHeight="1">
      <c r="C743" s="57"/>
      <c r="D743" s="57"/>
      <c r="E743" s="57"/>
      <c r="F743" s="57"/>
      <c r="H743" s="57"/>
      <c r="J743" s="57"/>
      <c r="L743" s="57"/>
      <c r="N743" s="57"/>
      <c r="P743" s="57"/>
      <c r="R743" s="57"/>
      <c r="T743" s="57"/>
      <c r="V743" s="57"/>
      <c r="X743" s="57"/>
    </row>
    <row r="744" spans="3:24" ht="15.75" customHeight="1">
      <c r="C744" s="57"/>
      <c r="D744" s="57"/>
      <c r="E744" s="57"/>
      <c r="F744" s="57"/>
      <c r="H744" s="57"/>
      <c r="J744" s="57"/>
      <c r="L744" s="57"/>
      <c r="N744" s="57"/>
      <c r="P744" s="57"/>
      <c r="R744" s="57"/>
      <c r="T744" s="57"/>
      <c r="V744" s="57"/>
      <c r="X744" s="57"/>
    </row>
    <row r="745" spans="3:24" ht="15.75" customHeight="1">
      <c r="C745" s="57"/>
      <c r="D745" s="57"/>
      <c r="E745" s="57"/>
      <c r="F745" s="57"/>
      <c r="H745" s="57"/>
      <c r="J745" s="57"/>
      <c r="L745" s="57"/>
      <c r="N745" s="57"/>
      <c r="P745" s="57"/>
      <c r="R745" s="57"/>
      <c r="T745" s="57"/>
      <c r="V745" s="57"/>
      <c r="X745" s="57"/>
    </row>
    <row r="746" spans="3:24" ht="15.75" customHeight="1">
      <c r="C746" s="57"/>
      <c r="D746" s="57"/>
      <c r="E746" s="57"/>
      <c r="F746" s="57"/>
      <c r="H746" s="57"/>
      <c r="J746" s="57"/>
      <c r="L746" s="57"/>
      <c r="N746" s="57"/>
      <c r="P746" s="57"/>
      <c r="R746" s="57"/>
      <c r="T746" s="57"/>
      <c r="V746" s="57"/>
      <c r="X746" s="57"/>
    </row>
    <row r="747" spans="3:24" ht="15.75" customHeight="1">
      <c r="C747" s="57"/>
      <c r="D747" s="57"/>
      <c r="E747" s="57"/>
      <c r="F747" s="57"/>
      <c r="H747" s="57"/>
      <c r="J747" s="57"/>
      <c r="L747" s="57"/>
      <c r="N747" s="57"/>
      <c r="P747" s="57"/>
      <c r="R747" s="57"/>
      <c r="T747" s="57"/>
      <c r="V747" s="57"/>
      <c r="X747" s="57"/>
    </row>
    <row r="748" spans="3:24" ht="15.75" customHeight="1">
      <c r="C748" s="57"/>
      <c r="D748" s="57"/>
      <c r="E748" s="57"/>
      <c r="F748" s="57"/>
      <c r="H748" s="57"/>
      <c r="J748" s="57"/>
      <c r="L748" s="57"/>
      <c r="N748" s="57"/>
      <c r="P748" s="57"/>
      <c r="R748" s="57"/>
      <c r="T748" s="57"/>
      <c r="V748" s="57"/>
      <c r="X748" s="57"/>
    </row>
    <row r="749" spans="3:24" ht="15.75" customHeight="1">
      <c r="C749" s="57"/>
      <c r="D749" s="57"/>
      <c r="E749" s="57"/>
      <c r="F749" s="57"/>
      <c r="H749" s="57"/>
      <c r="J749" s="57"/>
      <c r="L749" s="57"/>
      <c r="N749" s="57"/>
      <c r="P749" s="57"/>
      <c r="R749" s="57"/>
      <c r="T749" s="57"/>
      <c r="V749" s="57"/>
      <c r="X749" s="57"/>
    </row>
    <row r="750" spans="3:24" ht="15.75" customHeight="1">
      <c r="C750" s="57"/>
      <c r="D750" s="57"/>
      <c r="E750" s="57"/>
      <c r="F750" s="57"/>
      <c r="H750" s="57"/>
      <c r="J750" s="57"/>
      <c r="L750" s="57"/>
      <c r="N750" s="57"/>
      <c r="P750" s="57"/>
      <c r="R750" s="57"/>
      <c r="T750" s="57"/>
      <c r="V750" s="57"/>
      <c r="X750" s="57"/>
    </row>
    <row r="751" spans="3:24" ht="15.75" customHeight="1">
      <c r="C751" s="57"/>
      <c r="D751" s="57"/>
      <c r="E751" s="57"/>
      <c r="F751" s="57"/>
      <c r="H751" s="57"/>
      <c r="J751" s="57"/>
      <c r="L751" s="57"/>
      <c r="N751" s="57"/>
      <c r="P751" s="57"/>
      <c r="R751" s="57"/>
      <c r="T751" s="57"/>
      <c r="V751" s="57"/>
      <c r="X751" s="57"/>
    </row>
    <row r="752" spans="3:24" ht="15.75" customHeight="1">
      <c r="C752" s="57"/>
      <c r="D752" s="57"/>
      <c r="E752" s="57"/>
      <c r="F752" s="57"/>
      <c r="H752" s="57"/>
      <c r="J752" s="57"/>
      <c r="L752" s="57"/>
      <c r="N752" s="57"/>
      <c r="P752" s="57"/>
      <c r="R752" s="57"/>
      <c r="T752" s="57"/>
      <c r="V752" s="57"/>
      <c r="X752" s="57"/>
    </row>
    <row r="753" spans="3:24" ht="15.75" customHeight="1">
      <c r="C753" s="57"/>
      <c r="D753" s="57"/>
      <c r="E753" s="57"/>
      <c r="F753" s="57"/>
      <c r="H753" s="57"/>
      <c r="J753" s="57"/>
      <c r="L753" s="57"/>
      <c r="N753" s="57"/>
      <c r="P753" s="57"/>
      <c r="R753" s="57"/>
      <c r="T753" s="57"/>
      <c r="V753" s="57"/>
      <c r="X753" s="57"/>
    </row>
    <row r="754" spans="3:24" ht="15.75" customHeight="1">
      <c r="C754" s="57"/>
      <c r="D754" s="57"/>
      <c r="E754" s="57"/>
      <c r="F754" s="57"/>
      <c r="H754" s="57"/>
      <c r="J754" s="57"/>
      <c r="L754" s="57"/>
      <c r="N754" s="57"/>
      <c r="P754" s="57"/>
      <c r="R754" s="57"/>
      <c r="T754" s="57"/>
      <c r="V754" s="57"/>
      <c r="X754" s="57"/>
    </row>
    <row r="755" spans="3:24" ht="15.75" customHeight="1">
      <c r="C755" s="57"/>
      <c r="D755" s="57"/>
      <c r="E755" s="57"/>
      <c r="F755" s="57"/>
      <c r="H755" s="57"/>
      <c r="J755" s="57"/>
      <c r="L755" s="57"/>
      <c r="N755" s="57"/>
      <c r="P755" s="57"/>
      <c r="R755" s="57"/>
      <c r="T755" s="57"/>
      <c r="V755" s="57"/>
      <c r="X755" s="57"/>
    </row>
    <row r="756" spans="3:24" ht="15.75" customHeight="1">
      <c r="C756" s="57"/>
      <c r="D756" s="57"/>
      <c r="E756" s="57"/>
      <c r="F756" s="57"/>
      <c r="H756" s="57"/>
      <c r="J756" s="57"/>
      <c r="L756" s="57"/>
      <c r="N756" s="57"/>
      <c r="P756" s="57"/>
      <c r="R756" s="57"/>
      <c r="T756" s="57"/>
      <c r="V756" s="57"/>
      <c r="X756" s="57"/>
    </row>
    <row r="757" spans="3:24" ht="15.75" customHeight="1">
      <c r="C757" s="57"/>
      <c r="D757" s="57"/>
      <c r="E757" s="57"/>
      <c r="F757" s="57"/>
      <c r="H757" s="57"/>
      <c r="J757" s="57"/>
      <c r="L757" s="57"/>
      <c r="N757" s="57"/>
      <c r="P757" s="57"/>
      <c r="R757" s="57"/>
      <c r="T757" s="57"/>
      <c r="V757" s="57"/>
      <c r="X757" s="57"/>
    </row>
    <row r="758" spans="3:24" ht="15.75" customHeight="1">
      <c r="C758" s="57"/>
      <c r="D758" s="57"/>
      <c r="E758" s="57"/>
      <c r="F758" s="57"/>
      <c r="H758" s="57"/>
      <c r="J758" s="57"/>
      <c r="L758" s="57"/>
      <c r="N758" s="57"/>
      <c r="P758" s="57"/>
      <c r="R758" s="57"/>
      <c r="T758" s="57"/>
      <c r="V758" s="57"/>
      <c r="X758" s="57"/>
    </row>
    <row r="759" spans="3:24" ht="15.75" customHeight="1">
      <c r="C759" s="57"/>
      <c r="D759" s="57"/>
      <c r="E759" s="57"/>
      <c r="F759" s="57"/>
      <c r="H759" s="57"/>
      <c r="J759" s="57"/>
      <c r="L759" s="57"/>
      <c r="N759" s="57"/>
      <c r="P759" s="57"/>
      <c r="R759" s="57"/>
      <c r="T759" s="57"/>
      <c r="V759" s="57"/>
      <c r="X759" s="57"/>
    </row>
    <row r="760" spans="3:24" ht="15.75" customHeight="1">
      <c r="C760" s="57"/>
      <c r="D760" s="57"/>
      <c r="E760" s="57"/>
      <c r="F760" s="57"/>
      <c r="H760" s="57"/>
      <c r="J760" s="57"/>
      <c r="L760" s="57"/>
      <c r="N760" s="57"/>
      <c r="P760" s="57"/>
      <c r="R760" s="57"/>
      <c r="T760" s="57"/>
      <c r="V760" s="57"/>
      <c r="X760" s="57"/>
    </row>
    <row r="761" spans="3:24" ht="15.75" customHeight="1">
      <c r="C761" s="57"/>
      <c r="D761" s="57"/>
      <c r="E761" s="57"/>
      <c r="F761" s="57"/>
      <c r="H761" s="57"/>
      <c r="J761" s="57"/>
      <c r="L761" s="57"/>
      <c r="N761" s="57"/>
      <c r="P761" s="57"/>
      <c r="R761" s="57"/>
      <c r="T761" s="57"/>
      <c r="V761" s="57"/>
      <c r="X761" s="57"/>
    </row>
    <row r="762" spans="3:24" ht="15.75" customHeight="1">
      <c r="C762" s="57"/>
      <c r="D762" s="57"/>
      <c r="E762" s="57"/>
      <c r="F762" s="57"/>
      <c r="H762" s="57"/>
      <c r="J762" s="57"/>
      <c r="L762" s="57"/>
      <c r="N762" s="57"/>
      <c r="P762" s="57"/>
      <c r="R762" s="57"/>
      <c r="T762" s="57"/>
      <c r="V762" s="57"/>
      <c r="X762" s="57"/>
    </row>
    <row r="763" spans="3:24" ht="15.75" customHeight="1">
      <c r="C763" s="57"/>
      <c r="D763" s="57"/>
      <c r="E763" s="57"/>
      <c r="F763" s="57"/>
      <c r="H763" s="57"/>
      <c r="J763" s="57"/>
      <c r="L763" s="57"/>
      <c r="N763" s="57"/>
      <c r="P763" s="57"/>
      <c r="R763" s="57"/>
      <c r="T763" s="57"/>
      <c r="V763" s="57"/>
      <c r="X763" s="57"/>
    </row>
    <row r="764" spans="3:24" ht="15.75" customHeight="1">
      <c r="C764" s="57"/>
      <c r="D764" s="57"/>
      <c r="E764" s="57"/>
      <c r="F764" s="57"/>
      <c r="H764" s="57"/>
      <c r="J764" s="57"/>
      <c r="L764" s="57"/>
      <c r="N764" s="57"/>
      <c r="P764" s="57"/>
      <c r="R764" s="57"/>
      <c r="T764" s="57"/>
      <c r="V764" s="57"/>
      <c r="X764" s="57"/>
    </row>
    <row r="765" spans="3:24" ht="15.75" customHeight="1">
      <c r="C765" s="57"/>
      <c r="D765" s="57"/>
      <c r="E765" s="57"/>
      <c r="F765" s="57"/>
      <c r="H765" s="57"/>
      <c r="J765" s="57"/>
      <c r="L765" s="57"/>
      <c r="N765" s="57"/>
      <c r="P765" s="57"/>
      <c r="R765" s="57"/>
      <c r="T765" s="57"/>
      <c r="V765" s="57"/>
      <c r="X765" s="57"/>
    </row>
    <row r="766" spans="3:24" ht="15.75" customHeight="1">
      <c r="C766" s="57"/>
      <c r="D766" s="57"/>
      <c r="E766" s="57"/>
      <c r="F766" s="57"/>
      <c r="H766" s="57"/>
      <c r="J766" s="57"/>
      <c r="L766" s="57"/>
      <c r="N766" s="57"/>
      <c r="P766" s="57"/>
      <c r="R766" s="57"/>
      <c r="T766" s="57"/>
      <c r="V766" s="57"/>
      <c r="X766" s="57"/>
    </row>
    <row r="767" spans="3:24" ht="15.75" customHeight="1">
      <c r="C767" s="57"/>
      <c r="D767" s="57"/>
      <c r="E767" s="57"/>
      <c r="F767" s="57"/>
      <c r="H767" s="57"/>
      <c r="J767" s="57"/>
      <c r="L767" s="57"/>
      <c r="N767" s="57"/>
      <c r="P767" s="57"/>
      <c r="R767" s="57"/>
      <c r="T767" s="57"/>
      <c r="V767" s="57"/>
      <c r="X767" s="57"/>
    </row>
    <row r="768" spans="3:24" ht="15.75" customHeight="1">
      <c r="C768" s="57"/>
      <c r="D768" s="57"/>
      <c r="E768" s="57"/>
      <c r="F768" s="57"/>
      <c r="H768" s="57"/>
      <c r="J768" s="57"/>
      <c r="L768" s="57"/>
      <c r="N768" s="57"/>
      <c r="P768" s="57"/>
      <c r="R768" s="57"/>
      <c r="T768" s="57"/>
      <c r="V768" s="57"/>
      <c r="X768" s="57"/>
    </row>
    <row r="769" spans="3:24" ht="15.75" customHeight="1">
      <c r="C769" s="57"/>
      <c r="D769" s="57"/>
      <c r="E769" s="57"/>
      <c r="F769" s="57"/>
      <c r="H769" s="57"/>
      <c r="J769" s="57"/>
      <c r="L769" s="57"/>
      <c r="N769" s="57"/>
      <c r="P769" s="57"/>
      <c r="R769" s="57"/>
      <c r="T769" s="57"/>
      <c r="V769" s="57"/>
      <c r="X769" s="57"/>
    </row>
    <row r="770" spans="3:24" ht="15.75" customHeight="1">
      <c r="C770" s="57"/>
      <c r="D770" s="57"/>
      <c r="E770" s="57"/>
      <c r="F770" s="57"/>
      <c r="H770" s="57"/>
      <c r="J770" s="57"/>
      <c r="L770" s="57"/>
      <c r="N770" s="57"/>
      <c r="P770" s="57"/>
      <c r="R770" s="57"/>
      <c r="T770" s="57"/>
      <c r="V770" s="57"/>
      <c r="X770" s="57"/>
    </row>
    <row r="771" spans="3:24" ht="15.75" customHeight="1">
      <c r="C771" s="57"/>
      <c r="D771" s="57"/>
      <c r="E771" s="57"/>
      <c r="F771" s="57"/>
      <c r="H771" s="57"/>
      <c r="J771" s="57"/>
      <c r="L771" s="57"/>
      <c r="N771" s="57"/>
      <c r="P771" s="57"/>
      <c r="R771" s="57"/>
      <c r="T771" s="57"/>
      <c r="V771" s="57"/>
      <c r="X771" s="57"/>
    </row>
    <row r="772" spans="3:24" ht="15.75" customHeight="1">
      <c r="C772" s="57"/>
      <c r="D772" s="57"/>
      <c r="E772" s="57"/>
      <c r="F772" s="57"/>
      <c r="H772" s="57"/>
      <c r="J772" s="57"/>
      <c r="L772" s="57"/>
      <c r="N772" s="57"/>
      <c r="P772" s="57"/>
      <c r="R772" s="57"/>
      <c r="T772" s="57"/>
      <c r="V772" s="57"/>
      <c r="X772" s="57"/>
    </row>
    <row r="773" spans="3:24" ht="15.75" customHeight="1">
      <c r="C773" s="57"/>
      <c r="D773" s="57"/>
      <c r="E773" s="57"/>
      <c r="F773" s="57"/>
      <c r="H773" s="57"/>
      <c r="J773" s="57"/>
      <c r="L773" s="57"/>
      <c r="N773" s="57"/>
      <c r="P773" s="57"/>
      <c r="R773" s="57"/>
      <c r="T773" s="57"/>
      <c r="V773" s="57"/>
      <c r="X773" s="57"/>
    </row>
    <row r="774" spans="3:24" ht="15.75" customHeight="1">
      <c r="C774" s="57"/>
      <c r="D774" s="57"/>
      <c r="E774" s="57"/>
      <c r="F774" s="57"/>
      <c r="H774" s="57"/>
      <c r="J774" s="57"/>
      <c r="L774" s="57"/>
      <c r="N774" s="57"/>
      <c r="P774" s="57"/>
      <c r="R774" s="57"/>
      <c r="T774" s="57"/>
      <c r="V774" s="57"/>
      <c r="X774" s="57"/>
    </row>
    <row r="775" spans="3:24" ht="15.75" customHeight="1">
      <c r="C775" s="57"/>
      <c r="D775" s="57"/>
      <c r="E775" s="57"/>
      <c r="F775" s="57"/>
      <c r="H775" s="57"/>
      <c r="J775" s="57"/>
      <c r="L775" s="57"/>
      <c r="N775" s="57"/>
      <c r="P775" s="57"/>
      <c r="R775" s="57"/>
      <c r="T775" s="57"/>
      <c r="V775" s="57"/>
      <c r="X775" s="57"/>
    </row>
    <row r="776" spans="3:24" ht="15.75" customHeight="1">
      <c r="C776" s="57"/>
      <c r="D776" s="57"/>
      <c r="E776" s="57"/>
      <c r="F776" s="57"/>
      <c r="H776" s="57"/>
      <c r="J776" s="57"/>
      <c r="L776" s="57"/>
      <c r="N776" s="57"/>
      <c r="P776" s="57"/>
      <c r="R776" s="57"/>
      <c r="T776" s="57"/>
      <c r="V776" s="57"/>
      <c r="X776" s="57"/>
    </row>
    <row r="777" spans="3:24" ht="15.75" customHeight="1">
      <c r="C777" s="57"/>
      <c r="D777" s="57"/>
      <c r="E777" s="57"/>
      <c r="F777" s="57"/>
      <c r="H777" s="57"/>
      <c r="J777" s="57"/>
      <c r="L777" s="57"/>
      <c r="N777" s="57"/>
      <c r="P777" s="57"/>
      <c r="R777" s="57"/>
      <c r="T777" s="57"/>
      <c r="V777" s="57"/>
      <c r="X777" s="57"/>
    </row>
    <row r="778" spans="3:24" ht="15.75" customHeight="1">
      <c r="C778" s="57"/>
      <c r="D778" s="57"/>
      <c r="E778" s="57"/>
      <c r="F778" s="57"/>
      <c r="H778" s="57"/>
      <c r="J778" s="57"/>
      <c r="L778" s="57"/>
      <c r="N778" s="57"/>
      <c r="P778" s="57"/>
      <c r="R778" s="57"/>
      <c r="T778" s="57"/>
      <c r="V778" s="57"/>
      <c r="X778" s="57"/>
    </row>
    <row r="779" spans="3:24" ht="15.75" customHeight="1">
      <c r="C779" s="57"/>
      <c r="D779" s="57"/>
      <c r="E779" s="57"/>
      <c r="F779" s="57"/>
      <c r="H779" s="57"/>
      <c r="J779" s="57"/>
      <c r="L779" s="57"/>
      <c r="N779" s="57"/>
      <c r="P779" s="57"/>
      <c r="R779" s="57"/>
      <c r="T779" s="57"/>
      <c r="V779" s="57"/>
      <c r="X779" s="57"/>
    </row>
    <row r="780" spans="3:24" ht="15.75" customHeight="1">
      <c r="C780" s="57"/>
      <c r="D780" s="57"/>
      <c r="E780" s="57"/>
      <c r="F780" s="57"/>
      <c r="H780" s="57"/>
      <c r="J780" s="57"/>
      <c r="L780" s="57"/>
      <c r="N780" s="57"/>
      <c r="P780" s="57"/>
      <c r="R780" s="57"/>
      <c r="T780" s="57"/>
      <c r="V780" s="57"/>
      <c r="X780" s="57"/>
    </row>
    <row r="781" spans="3:24" ht="15.75" customHeight="1">
      <c r="C781" s="57"/>
      <c r="D781" s="57"/>
      <c r="E781" s="57"/>
      <c r="F781" s="57"/>
      <c r="H781" s="57"/>
      <c r="J781" s="57"/>
      <c r="L781" s="57"/>
      <c r="N781" s="57"/>
      <c r="P781" s="57"/>
      <c r="R781" s="57"/>
      <c r="T781" s="57"/>
      <c r="V781" s="57"/>
      <c r="X781" s="57"/>
    </row>
    <row r="782" spans="3:24" ht="15.75" customHeight="1">
      <c r="C782" s="57"/>
      <c r="D782" s="57"/>
      <c r="E782" s="57"/>
      <c r="F782" s="57"/>
      <c r="H782" s="57"/>
      <c r="J782" s="57"/>
      <c r="L782" s="57"/>
      <c r="N782" s="57"/>
      <c r="P782" s="57"/>
      <c r="R782" s="57"/>
      <c r="T782" s="57"/>
      <c r="V782" s="57"/>
      <c r="X782" s="57"/>
    </row>
    <row r="783" spans="3:24" ht="15.75" customHeight="1">
      <c r="C783" s="57"/>
      <c r="D783" s="57"/>
      <c r="E783" s="57"/>
      <c r="F783" s="57"/>
      <c r="H783" s="57"/>
      <c r="J783" s="57"/>
      <c r="L783" s="57"/>
      <c r="N783" s="57"/>
      <c r="P783" s="57"/>
      <c r="R783" s="57"/>
      <c r="T783" s="57"/>
      <c r="V783" s="57"/>
      <c r="X783" s="57"/>
    </row>
    <row r="784" spans="3:24" ht="15.75" customHeight="1">
      <c r="C784" s="57"/>
      <c r="D784" s="57"/>
      <c r="E784" s="57"/>
      <c r="F784" s="57"/>
      <c r="H784" s="57"/>
      <c r="J784" s="57"/>
      <c r="L784" s="57"/>
      <c r="N784" s="57"/>
      <c r="P784" s="57"/>
      <c r="R784" s="57"/>
      <c r="T784" s="57"/>
      <c r="V784" s="57"/>
      <c r="X784" s="57"/>
    </row>
    <row r="785" spans="3:24" ht="15.75" customHeight="1">
      <c r="C785" s="57"/>
      <c r="D785" s="57"/>
      <c r="E785" s="57"/>
      <c r="F785" s="57"/>
      <c r="H785" s="57"/>
      <c r="J785" s="57"/>
      <c r="L785" s="57"/>
      <c r="N785" s="57"/>
      <c r="P785" s="57"/>
      <c r="R785" s="57"/>
      <c r="T785" s="57"/>
      <c r="V785" s="57"/>
      <c r="X785" s="57"/>
    </row>
    <row r="786" spans="3:24" ht="15.75" customHeight="1">
      <c r="C786" s="57"/>
      <c r="D786" s="57"/>
      <c r="E786" s="57"/>
      <c r="F786" s="57"/>
      <c r="H786" s="57"/>
      <c r="J786" s="57"/>
      <c r="L786" s="57"/>
      <c r="N786" s="57"/>
      <c r="P786" s="57"/>
      <c r="R786" s="57"/>
      <c r="T786" s="57"/>
      <c r="V786" s="57"/>
      <c r="X786" s="57"/>
    </row>
    <row r="787" spans="3:24" ht="15.75" customHeight="1">
      <c r="C787" s="57"/>
      <c r="D787" s="57"/>
      <c r="E787" s="57"/>
      <c r="F787" s="57"/>
      <c r="H787" s="57"/>
      <c r="J787" s="57"/>
      <c r="L787" s="57"/>
      <c r="N787" s="57"/>
      <c r="P787" s="57"/>
      <c r="R787" s="57"/>
      <c r="T787" s="57"/>
      <c r="V787" s="57"/>
      <c r="X787" s="57"/>
    </row>
    <row r="788" spans="3:24" ht="15.75" customHeight="1">
      <c r="C788" s="57"/>
      <c r="D788" s="57"/>
      <c r="E788" s="57"/>
      <c r="F788" s="57"/>
      <c r="H788" s="57"/>
      <c r="J788" s="57"/>
      <c r="L788" s="57"/>
      <c r="N788" s="57"/>
      <c r="P788" s="57"/>
      <c r="R788" s="57"/>
      <c r="T788" s="57"/>
      <c r="V788" s="57"/>
      <c r="X788" s="57"/>
    </row>
    <row r="789" spans="3:24" ht="15.75" customHeight="1">
      <c r="C789" s="57"/>
      <c r="D789" s="57"/>
      <c r="E789" s="57"/>
      <c r="F789" s="57"/>
      <c r="H789" s="57"/>
      <c r="J789" s="57"/>
      <c r="L789" s="57"/>
      <c r="N789" s="57"/>
      <c r="P789" s="57"/>
      <c r="R789" s="57"/>
      <c r="T789" s="57"/>
      <c r="V789" s="57"/>
      <c r="X789" s="57"/>
    </row>
    <row r="790" spans="3:24" ht="15.75" customHeight="1">
      <c r="C790" s="57"/>
      <c r="D790" s="57"/>
      <c r="E790" s="57"/>
      <c r="F790" s="57"/>
      <c r="H790" s="57"/>
      <c r="J790" s="57"/>
      <c r="L790" s="57"/>
      <c r="N790" s="57"/>
      <c r="P790" s="57"/>
      <c r="R790" s="57"/>
      <c r="T790" s="57"/>
      <c r="V790" s="57"/>
      <c r="X790" s="57"/>
    </row>
    <row r="791" spans="3:24" ht="15.75" customHeight="1">
      <c r="C791" s="57"/>
      <c r="D791" s="57"/>
      <c r="E791" s="57"/>
      <c r="F791" s="57"/>
      <c r="H791" s="57"/>
      <c r="J791" s="57"/>
      <c r="L791" s="57"/>
      <c r="N791" s="57"/>
      <c r="P791" s="57"/>
      <c r="R791" s="57"/>
      <c r="T791" s="57"/>
      <c r="V791" s="57"/>
      <c r="X791" s="57"/>
    </row>
    <row r="792" spans="3:24" ht="15.75" customHeight="1">
      <c r="C792" s="57"/>
      <c r="D792" s="57"/>
      <c r="E792" s="57"/>
      <c r="F792" s="57"/>
      <c r="H792" s="57"/>
      <c r="J792" s="57"/>
      <c r="L792" s="57"/>
      <c r="N792" s="57"/>
      <c r="P792" s="57"/>
      <c r="R792" s="57"/>
      <c r="T792" s="57"/>
      <c r="V792" s="57"/>
      <c r="X792" s="57"/>
    </row>
    <row r="793" spans="3:24" ht="15.75" customHeight="1">
      <c r="C793" s="57"/>
      <c r="D793" s="57"/>
      <c r="E793" s="57"/>
      <c r="F793" s="57"/>
      <c r="H793" s="57"/>
      <c r="J793" s="57"/>
      <c r="L793" s="57"/>
      <c r="N793" s="57"/>
      <c r="P793" s="57"/>
      <c r="R793" s="57"/>
      <c r="T793" s="57"/>
      <c r="V793" s="57"/>
      <c r="X793" s="57"/>
    </row>
    <row r="794" spans="3:24" ht="15.75" customHeight="1">
      <c r="C794" s="57"/>
      <c r="D794" s="57"/>
      <c r="E794" s="57"/>
      <c r="F794" s="57"/>
      <c r="H794" s="57"/>
      <c r="J794" s="57"/>
      <c r="L794" s="57"/>
      <c r="N794" s="57"/>
      <c r="P794" s="57"/>
      <c r="R794" s="57"/>
      <c r="T794" s="57"/>
      <c r="V794" s="57"/>
      <c r="X794" s="57"/>
    </row>
    <row r="795" spans="3:24" ht="15.75" customHeight="1">
      <c r="C795" s="57"/>
      <c r="D795" s="57"/>
      <c r="E795" s="57"/>
      <c r="F795" s="57"/>
      <c r="H795" s="57"/>
      <c r="J795" s="57"/>
      <c r="L795" s="57"/>
      <c r="N795" s="57"/>
      <c r="P795" s="57"/>
      <c r="R795" s="57"/>
      <c r="T795" s="57"/>
      <c r="V795" s="57"/>
      <c r="X795" s="57"/>
    </row>
    <row r="796" spans="3:24" ht="15.75" customHeight="1">
      <c r="C796" s="57"/>
      <c r="D796" s="57"/>
      <c r="E796" s="57"/>
      <c r="F796" s="57"/>
      <c r="H796" s="57"/>
      <c r="J796" s="57"/>
      <c r="L796" s="57"/>
      <c r="N796" s="57"/>
      <c r="P796" s="57"/>
      <c r="R796" s="57"/>
      <c r="T796" s="57"/>
      <c r="V796" s="57"/>
      <c r="X796" s="57"/>
    </row>
    <row r="797" spans="3:24" ht="15.75" customHeight="1">
      <c r="C797" s="57"/>
      <c r="D797" s="57"/>
      <c r="E797" s="57"/>
      <c r="F797" s="57"/>
      <c r="H797" s="57"/>
      <c r="J797" s="57"/>
      <c r="L797" s="57"/>
      <c r="N797" s="57"/>
      <c r="P797" s="57"/>
      <c r="R797" s="57"/>
      <c r="T797" s="57"/>
      <c r="V797" s="57"/>
      <c r="X797" s="57"/>
    </row>
    <row r="798" spans="3:24" ht="15.75" customHeight="1">
      <c r="C798" s="57"/>
      <c r="D798" s="57"/>
      <c r="E798" s="57"/>
      <c r="F798" s="57"/>
      <c r="H798" s="57"/>
      <c r="J798" s="57"/>
      <c r="L798" s="57"/>
      <c r="N798" s="57"/>
      <c r="P798" s="57"/>
      <c r="R798" s="57"/>
      <c r="T798" s="57"/>
      <c r="V798" s="57"/>
      <c r="X798" s="57"/>
    </row>
    <row r="799" spans="3:24" ht="15.75" customHeight="1">
      <c r="C799" s="57"/>
      <c r="D799" s="57"/>
      <c r="E799" s="57"/>
      <c r="F799" s="57"/>
      <c r="H799" s="57"/>
      <c r="J799" s="57"/>
      <c r="L799" s="57"/>
      <c r="N799" s="57"/>
      <c r="P799" s="57"/>
      <c r="R799" s="57"/>
      <c r="T799" s="57"/>
      <c r="V799" s="57"/>
      <c r="X799" s="57"/>
    </row>
    <row r="800" spans="3:24" ht="15.75" customHeight="1">
      <c r="C800" s="57"/>
      <c r="D800" s="57"/>
      <c r="E800" s="57"/>
      <c r="F800" s="57"/>
      <c r="H800" s="57"/>
      <c r="J800" s="57"/>
      <c r="L800" s="57"/>
      <c r="N800" s="57"/>
      <c r="P800" s="57"/>
      <c r="R800" s="57"/>
      <c r="T800" s="57"/>
      <c r="V800" s="57"/>
      <c r="X800" s="57"/>
    </row>
    <row r="801" spans="3:24" ht="15.75" customHeight="1">
      <c r="C801" s="57"/>
      <c r="D801" s="57"/>
      <c r="E801" s="57"/>
      <c r="F801" s="57"/>
      <c r="H801" s="57"/>
      <c r="J801" s="57"/>
      <c r="L801" s="57"/>
      <c r="N801" s="57"/>
      <c r="P801" s="57"/>
      <c r="R801" s="57"/>
      <c r="T801" s="57"/>
      <c r="V801" s="57"/>
      <c r="X801" s="57"/>
    </row>
    <row r="802" spans="3:24" ht="15.75" customHeight="1">
      <c r="C802" s="57"/>
      <c r="D802" s="57"/>
      <c r="E802" s="57"/>
      <c r="F802" s="57"/>
      <c r="H802" s="57"/>
      <c r="J802" s="57"/>
      <c r="L802" s="57"/>
      <c r="N802" s="57"/>
      <c r="P802" s="57"/>
      <c r="R802" s="57"/>
      <c r="T802" s="57"/>
      <c r="V802" s="57"/>
      <c r="X802" s="57"/>
    </row>
    <row r="803" spans="3:24" ht="15.75" customHeight="1">
      <c r="C803" s="57"/>
      <c r="D803" s="57"/>
      <c r="E803" s="57"/>
      <c r="F803" s="57"/>
      <c r="H803" s="57"/>
      <c r="J803" s="57"/>
      <c r="L803" s="57"/>
      <c r="N803" s="57"/>
      <c r="P803" s="57"/>
      <c r="R803" s="57"/>
      <c r="T803" s="57"/>
      <c r="V803" s="57"/>
      <c r="X803" s="57"/>
    </row>
    <row r="804" spans="3:24" ht="15.75" customHeight="1">
      <c r="C804" s="57"/>
      <c r="D804" s="57"/>
      <c r="E804" s="57"/>
      <c r="F804" s="57"/>
      <c r="H804" s="57"/>
      <c r="J804" s="57"/>
      <c r="L804" s="57"/>
      <c r="N804" s="57"/>
      <c r="P804" s="57"/>
      <c r="R804" s="57"/>
      <c r="T804" s="57"/>
      <c r="V804" s="57"/>
      <c r="X804" s="57"/>
    </row>
    <row r="805" spans="3:24" ht="15.75" customHeight="1">
      <c r="C805" s="57"/>
      <c r="D805" s="57"/>
      <c r="E805" s="57"/>
      <c r="F805" s="57"/>
      <c r="H805" s="57"/>
      <c r="J805" s="57"/>
      <c r="L805" s="57"/>
      <c r="N805" s="57"/>
      <c r="P805" s="57"/>
      <c r="R805" s="57"/>
      <c r="T805" s="57"/>
      <c r="V805" s="57"/>
      <c r="X805" s="57"/>
    </row>
    <row r="806" spans="3:24" ht="15.75" customHeight="1">
      <c r="C806" s="57"/>
      <c r="D806" s="57"/>
      <c r="E806" s="57"/>
      <c r="F806" s="57"/>
      <c r="H806" s="57"/>
      <c r="J806" s="57"/>
      <c r="L806" s="57"/>
      <c r="N806" s="57"/>
      <c r="P806" s="57"/>
      <c r="R806" s="57"/>
      <c r="T806" s="57"/>
      <c r="V806" s="57"/>
      <c r="X806" s="57"/>
    </row>
    <row r="807" spans="3:24" ht="15.75" customHeight="1">
      <c r="C807" s="57"/>
      <c r="D807" s="57"/>
      <c r="E807" s="57"/>
      <c r="F807" s="57"/>
      <c r="H807" s="57"/>
      <c r="J807" s="57"/>
      <c r="L807" s="57"/>
      <c r="N807" s="57"/>
      <c r="P807" s="57"/>
      <c r="R807" s="57"/>
      <c r="T807" s="57"/>
      <c r="V807" s="57"/>
      <c r="X807" s="57"/>
    </row>
    <row r="808" spans="3:24" ht="15.75" customHeight="1">
      <c r="C808" s="57"/>
      <c r="D808" s="57"/>
      <c r="E808" s="57"/>
      <c r="F808" s="57"/>
      <c r="H808" s="57"/>
      <c r="J808" s="57"/>
      <c r="L808" s="57"/>
      <c r="N808" s="57"/>
      <c r="P808" s="57"/>
      <c r="R808" s="57"/>
      <c r="T808" s="57"/>
      <c r="V808" s="57"/>
      <c r="X808" s="57"/>
    </row>
    <row r="809" spans="3:24" ht="15.75" customHeight="1">
      <c r="C809" s="57"/>
      <c r="D809" s="57"/>
      <c r="E809" s="57"/>
      <c r="F809" s="57"/>
      <c r="H809" s="57"/>
      <c r="J809" s="57"/>
      <c r="L809" s="57"/>
      <c r="N809" s="57"/>
      <c r="P809" s="57"/>
      <c r="R809" s="57"/>
      <c r="T809" s="57"/>
      <c r="V809" s="57"/>
      <c r="X809" s="57"/>
    </row>
    <row r="810" spans="3:24" ht="15.75" customHeight="1">
      <c r="C810" s="57"/>
      <c r="D810" s="57"/>
      <c r="E810" s="57"/>
      <c r="F810" s="57"/>
      <c r="H810" s="57"/>
      <c r="J810" s="57"/>
      <c r="L810" s="57"/>
      <c r="N810" s="57"/>
      <c r="P810" s="57"/>
      <c r="R810" s="57"/>
      <c r="T810" s="57"/>
      <c r="V810" s="57"/>
      <c r="X810" s="57"/>
    </row>
    <row r="811" spans="3:24" ht="15.75" customHeight="1">
      <c r="C811" s="57"/>
      <c r="D811" s="57"/>
      <c r="E811" s="57"/>
      <c r="F811" s="57"/>
      <c r="H811" s="57"/>
      <c r="J811" s="57"/>
      <c r="L811" s="57"/>
      <c r="N811" s="57"/>
      <c r="P811" s="57"/>
      <c r="R811" s="57"/>
      <c r="T811" s="57"/>
      <c r="V811" s="57"/>
      <c r="X811" s="57"/>
    </row>
    <row r="812" spans="3:24" ht="15.75" customHeight="1">
      <c r="C812" s="57"/>
      <c r="D812" s="57"/>
      <c r="E812" s="57"/>
      <c r="F812" s="57"/>
      <c r="H812" s="57"/>
      <c r="J812" s="57"/>
      <c r="L812" s="57"/>
      <c r="N812" s="57"/>
      <c r="P812" s="57"/>
      <c r="R812" s="57"/>
      <c r="T812" s="57"/>
      <c r="V812" s="57"/>
      <c r="X812" s="57"/>
    </row>
    <row r="813" spans="3:24" ht="15.75" customHeight="1">
      <c r="C813" s="57"/>
      <c r="D813" s="57"/>
      <c r="E813" s="57"/>
      <c r="F813" s="57"/>
      <c r="H813" s="57"/>
      <c r="J813" s="57"/>
      <c r="L813" s="57"/>
      <c r="N813" s="57"/>
      <c r="P813" s="57"/>
      <c r="R813" s="57"/>
      <c r="T813" s="57"/>
      <c r="V813" s="57"/>
      <c r="X813" s="57"/>
    </row>
    <row r="814" spans="3:24" ht="15.75" customHeight="1">
      <c r="C814" s="57"/>
      <c r="D814" s="57"/>
      <c r="E814" s="57"/>
      <c r="F814" s="57"/>
      <c r="H814" s="57"/>
      <c r="J814" s="57"/>
      <c r="L814" s="57"/>
      <c r="N814" s="57"/>
      <c r="P814" s="57"/>
      <c r="R814" s="57"/>
      <c r="T814" s="57"/>
      <c r="V814" s="57"/>
      <c r="X814" s="57"/>
    </row>
    <row r="815" spans="3:24" ht="15.75" customHeight="1">
      <c r="C815" s="57"/>
      <c r="D815" s="57"/>
      <c r="E815" s="57"/>
      <c r="F815" s="57"/>
      <c r="H815" s="57"/>
      <c r="J815" s="57"/>
      <c r="L815" s="57"/>
      <c r="N815" s="57"/>
      <c r="P815" s="57"/>
      <c r="R815" s="57"/>
      <c r="T815" s="57"/>
      <c r="V815" s="57"/>
      <c r="X815" s="57"/>
    </row>
    <row r="816" spans="3:24" ht="15.75" customHeight="1">
      <c r="C816" s="57"/>
      <c r="D816" s="57"/>
      <c r="E816" s="57"/>
      <c r="F816" s="57"/>
      <c r="H816" s="57"/>
      <c r="J816" s="57"/>
      <c r="L816" s="57"/>
      <c r="N816" s="57"/>
      <c r="P816" s="57"/>
      <c r="R816" s="57"/>
      <c r="T816" s="57"/>
      <c r="V816" s="57"/>
      <c r="X816" s="57"/>
    </row>
    <row r="817" spans="3:24" ht="15.75" customHeight="1">
      <c r="C817" s="57"/>
      <c r="D817" s="57"/>
      <c r="E817" s="57"/>
      <c r="F817" s="57"/>
      <c r="H817" s="57"/>
      <c r="J817" s="57"/>
      <c r="L817" s="57"/>
      <c r="N817" s="57"/>
      <c r="P817" s="57"/>
      <c r="R817" s="57"/>
      <c r="T817" s="57"/>
      <c r="V817" s="57"/>
      <c r="X817" s="57"/>
    </row>
    <row r="818" spans="3:24" ht="15.75" customHeight="1">
      <c r="C818" s="57"/>
      <c r="D818" s="57"/>
      <c r="E818" s="57"/>
      <c r="F818" s="57"/>
      <c r="H818" s="57"/>
      <c r="J818" s="57"/>
      <c r="L818" s="57"/>
      <c r="N818" s="57"/>
      <c r="P818" s="57"/>
      <c r="R818" s="57"/>
      <c r="T818" s="57"/>
      <c r="V818" s="57"/>
      <c r="X818" s="57"/>
    </row>
    <row r="819" spans="3:24" ht="15.75" customHeight="1">
      <c r="C819" s="57"/>
      <c r="D819" s="57"/>
      <c r="E819" s="57"/>
      <c r="F819" s="57"/>
      <c r="H819" s="57"/>
      <c r="J819" s="57"/>
      <c r="L819" s="57"/>
      <c r="N819" s="57"/>
      <c r="P819" s="57"/>
      <c r="R819" s="57"/>
      <c r="T819" s="57"/>
      <c r="V819" s="57"/>
      <c r="X819" s="57"/>
    </row>
    <row r="820" spans="3:24" ht="15.75" customHeight="1">
      <c r="C820" s="57"/>
      <c r="D820" s="57"/>
      <c r="E820" s="57"/>
      <c r="F820" s="57"/>
      <c r="H820" s="57"/>
      <c r="J820" s="57"/>
      <c r="L820" s="57"/>
      <c r="N820" s="57"/>
      <c r="P820" s="57"/>
      <c r="R820" s="57"/>
      <c r="T820" s="57"/>
      <c r="V820" s="57"/>
      <c r="X820" s="57"/>
    </row>
    <row r="821" spans="3:24" ht="15.75" customHeight="1">
      <c r="C821" s="57"/>
      <c r="D821" s="57"/>
      <c r="E821" s="57"/>
      <c r="F821" s="57"/>
      <c r="H821" s="57"/>
      <c r="J821" s="57"/>
      <c r="L821" s="57"/>
      <c r="N821" s="57"/>
      <c r="P821" s="57"/>
      <c r="R821" s="57"/>
      <c r="T821" s="57"/>
      <c r="V821" s="57"/>
      <c r="X821" s="57"/>
    </row>
    <row r="822" spans="3:24" ht="15.75" customHeight="1">
      <c r="C822" s="57"/>
      <c r="D822" s="57"/>
      <c r="E822" s="57"/>
      <c r="F822" s="57"/>
      <c r="H822" s="57"/>
      <c r="J822" s="57"/>
      <c r="L822" s="57"/>
      <c r="N822" s="57"/>
      <c r="P822" s="57"/>
      <c r="R822" s="57"/>
      <c r="T822" s="57"/>
      <c r="V822" s="57"/>
      <c r="X822" s="57"/>
    </row>
    <row r="823" spans="3:24" ht="15.75" customHeight="1">
      <c r="C823" s="57"/>
      <c r="D823" s="57"/>
      <c r="E823" s="57"/>
      <c r="F823" s="57"/>
      <c r="H823" s="57"/>
      <c r="J823" s="57"/>
      <c r="L823" s="57"/>
      <c r="N823" s="57"/>
      <c r="P823" s="57"/>
      <c r="R823" s="57"/>
      <c r="T823" s="57"/>
      <c r="V823" s="57"/>
      <c r="X823" s="57"/>
    </row>
    <row r="824" spans="3:24" ht="15.75" customHeight="1">
      <c r="C824" s="57"/>
      <c r="D824" s="57"/>
      <c r="E824" s="57"/>
      <c r="F824" s="57"/>
      <c r="H824" s="57"/>
      <c r="J824" s="57"/>
      <c r="L824" s="57"/>
      <c r="N824" s="57"/>
      <c r="P824" s="57"/>
      <c r="R824" s="57"/>
      <c r="T824" s="57"/>
      <c r="V824" s="57"/>
      <c r="X824" s="57"/>
    </row>
    <row r="825" spans="3:24" ht="15.75" customHeight="1">
      <c r="C825" s="57"/>
      <c r="D825" s="57"/>
      <c r="E825" s="57"/>
      <c r="F825" s="57"/>
      <c r="H825" s="57"/>
      <c r="J825" s="57"/>
      <c r="L825" s="57"/>
      <c r="N825" s="57"/>
      <c r="P825" s="57"/>
      <c r="R825" s="57"/>
      <c r="T825" s="57"/>
      <c r="V825" s="57"/>
      <c r="X825" s="57"/>
    </row>
    <row r="826" spans="3:24" ht="15.75" customHeight="1">
      <c r="C826" s="57"/>
      <c r="D826" s="57"/>
      <c r="E826" s="57"/>
      <c r="F826" s="57"/>
      <c r="H826" s="57"/>
      <c r="J826" s="57"/>
      <c r="L826" s="57"/>
      <c r="N826" s="57"/>
      <c r="P826" s="57"/>
      <c r="R826" s="57"/>
      <c r="T826" s="57"/>
      <c r="V826" s="57"/>
      <c r="X826" s="57"/>
    </row>
    <row r="827" spans="3:24" ht="15.75" customHeight="1">
      <c r="C827" s="57"/>
      <c r="D827" s="57"/>
      <c r="E827" s="57"/>
      <c r="F827" s="57"/>
      <c r="H827" s="57"/>
      <c r="J827" s="57"/>
      <c r="L827" s="57"/>
      <c r="N827" s="57"/>
      <c r="P827" s="57"/>
      <c r="R827" s="57"/>
      <c r="T827" s="57"/>
      <c r="V827" s="57"/>
      <c r="X827" s="57"/>
    </row>
    <row r="828" spans="3:24" ht="15.75" customHeight="1">
      <c r="C828" s="57"/>
      <c r="D828" s="57"/>
      <c r="E828" s="57"/>
      <c r="F828" s="57"/>
      <c r="H828" s="57"/>
      <c r="J828" s="57"/>
      <c r="L828" s="57"/>
      <c r="N828" s="57"/>
      <c r="P828" s="57"/>
      <c r="R828" s="57"/>
      <c r="T828" s="57"/>
      <c r="V828" s="57"/>
      <c r="X828" s="57"/>
    </row>
    <row r="829" spans="3:24" ht="15.75" customHeight="1">
      <c r="C829" s="57"/>
      <c r="D829" s="57"/>
      <c r="E829" s="57"/>
      <c r="F829" s="57"/>
      <c r="H829" s="57"/>
      <c r="J829" s="57"/>
      <c r="L829" s="57"/>
      <c r="N829" s="57"/>
      <c r="P829" s="57"/>
      <c r="R829" s="57"/>
      <c r="T829" s="57"/>
      <c r="V829" s="57"/>
      <c r="X829" s="57"/>
    </row>
    <row r="830" spans="3:24" ht="15.75" customHeight="1">
      <c r="C830" s="57"/>
      <c r="D830" s="57"/>
      <c r="E830" s="57"/>
      <c r="F830" s="57"/>
      <c r="H830" s="57"/>
      <c r="J830" s="57"/>
      <c r="L830" s="57"/>
      <c r="N830" s="57"/>
      <c r="P830" s="57"/>
      <c r="R830" s="57"/>
      <c r="T830" s="57"/>
      <c r="V830" s="57"/>
      <c r="X830" s="57"/>
    </row>
    <row r="831" spans="3:24" ht="15.75" customHeight="1">
      <c r="C831" s="57"/>
      <c r="D831" s="57"/>
      <c r="E831" s="57"/>
      <c r="F831" s="57"/>
      <c r="H831" s="57"/>
      <c r="J831" s="57"/>
      <c r="L831" s="57"/>
      <c r="N831" s="57"/>
      <c r="P831" s="57"/>
      <c r="R831" s="57"/>
      <c r="T831" s="57"/>
      <c r="V831" s="57"/>
      <c r="X831" s="57"/>
    </row>
    <row r="832" spans="3:24" ht="15.75" customHeight="1">
      <c r="C832" s="57"/>
      <c r="D832" s="57"/>
      <c r="E832" s="57"/>
      <c r="F832" s="57"/>
      <c r="H832" s="57"/>
      <c r="J832" s="57"/>
      <c r="L832" s="57"/>
      <c r="N832" s="57"/>
      <c r="P832" s="57"/>
      <c r="R832" s="57"/>
      <c r="T832" s="57"/>
      <c r="V832" s="57"/>
      <c r="X832" s="57"/>
    </row>
    <row r="833" spans="3:24" ht="15.75" customHeight="1">
      <c r="C833" s="57"/>
      <c r="D833" s="57"/>
      <c r="E833" s="57"/>
      <c r="F833" s="57"/>
      <c r="H833" s="57"/>
      <c r="J833" s="57"/>
      <c r="L833" s="57"/>
      <c r="N833" s="57"/>
      <c r="P833" s="57"/>
      <c r="R833" s="57"/>
      <c r="T833" s="57"/>
      <c r="V833" s="57"/>
      <c r="X833" s="57"/>
    </row>
    <row r="834" spans="3:24" ht="15.75" customHeight="1">
      <c r="C834" s="57"/>
      <c r="D834" s="57"/>
      <c r="E834" s="57"/>
      <c r="F834" s="57"/>
      <c r="H834" s="57"/>
      <c r="J834" s="57"/>
      <c r="L834" s="57"/>
      <c r="N834" s="57"/>
      <c r="P834" s="57"/>
      <c r="R834" s="57"/>
      <c r="T834" s="57"/>
      <c r="V834" s="57"/>
      <c r="X834" s="57"/>
    </row>
    <row r="835" spans="3:24" ht="15.75" customHeight="1">
      <c r="C835" s="57"/>
      <c r="D835" s="57"/>
      <c r="E835" s="57"/>
      <c r="F835" s="57"/>
      <c r="H835" s="57"/>
      <c r="J835" s="57"/>
      <c r="L835" s="57"/>
      <c r="N835" s="57"/>
      <c r="P835" s="57"/>
      <c r="R835" s="57"/>
      <c r="T835" s="57"/>
      <c r="V835" s="57"/>
      <c r="X835" s="57"/>
    </row>
    <row r="836" spans="3:24" ht="15.75" customHeight="1">
      <c r="C836" s="57"/>
      <c r="D836" s="57"/>
      <c r="E836" s="57"/>
      <c r="F836" s="57"/>
      <c r="H836" s="57"/>
      <c r="J836" s="57"/>
      <c r="L836" s="57"/>
      <c r="N836" s="57"/>
      <c r="P836" s="57"/>
      <c r="R836" s="57"/>
      <c r="T836" s="57"/>
      <c r="V836" s="57"/>
      <c r="X836" s="57"/>
    </row>
    <row r="837" spans="3:24" ht="15.75" customHeight="1">
      <c r="C837" s="57"/>
      <c r="D837" s="57"/>
      <c r="E837" s="57"/>
      <c r="F837" s="57"/>
      <c r="H837" s="57"/>
      <c r="J837" s="57"/>
      <c r="L837" s="57"/>
      <c r="N837" s="57"/>
      <c r="P837" s="57"/>
      <c r="R837" s="57"/>
      <c r="T837" s="57"/>
      <c r="V837" s="57"/>
      <c r="X837" s="57"/>
    </row>
    <row r="838" spans="3:24" ht="15.75" customHeight="1">
      <c r="C838" s="57"/>
      <c r="D838" s="57"/>
      <c r="E838" s="57"/>
      <c r="F838" s="57"/>
      <c r="H838" s="57"/>
      <c r="J838" s="57"/>
      <c r="L838" s="57"/>
      <c r="N838" s="57"/>
      <c r="P838" s="57"/>
      <c r="R838" s="57"/>
      <c r="T838" s="57"/>
      <c r="V838" s="57"/>
      <c r="X838" s="57"/>
    </row>
    <row r="839" spans="3:24" ht="15.75" customHeight="1">
      <c r="C839" s="57"/>
      <c r="D839" s="57"/>
      <c r="E839" s="57"/>
      <c r="F839" s="57"/>
      <c r="H839" s="57"/>
      <c r="J839" s="57"/>
      <c r="L839" s="57"/>
      <c r="N839" s="57"/>
      <c r="P839" s="57"/>
      <c r="R839" s="57"/>
      <c r="T839" s="57"/>
      <c r="V839" s="57"/>
      <c r="X839" s="57"/>
    </row>
    <row r="840" spans="3:24" ht="15.75" customHeight="1">
      <c r="C840" s="57"/>
      <c r="D840" s="57"/>
      <c r="E840" s="57"/>
      <c r="F840" s="57"/>
      <c r="H840" s="57"/>
      <c r="J840" s="57"/>
      <c r="L840" s="57"/>
      <c r="N840" s="57"/>
      <c r="P840" s="57"/>
      <c r="R840" s="57"/>
      <c r="T840" s="57"/>
      <c r="V840" s="57"/>
      <c r="X840" s="57"/>
    </row>
    <row r="841" spans="3:24" ht="15.75" customHeight="1">
      <c r="C841" s="57"/>
      <c r="D841" s="57"/>
      <c r="E841" s="57"/>
      <c r="F841" s="57"/>
      <c r="H841" s="57"/>
      <c r="J841" s="57"/>
      <c r="L841" s="57"/>
      <c r="N841" s="57"/>
      <c r="P841" s="57"/>
      <c r="R841" s="57"/>
      <c r="T841" s="57"/>
      <c r="V841" s="57"/>
      <c r="X841" s="57"/>
    </row>
    <row r="842" spans="3:24" ht="15.75" customHeight="1">
      <c r="C842" s="57"/>
      <c r="D842" s="57"/>
      <c r="E842" s="57"/>
      <c r="F842" s="57"/>
      <c r="H842" s="57"/>
      <c r="J842" s="57"/>
      <c r="L842" s="57"/>
      <c r="N842" s="57"/>
      <c r="P842" s="57"/>
      <c r="R842" s="57"/>
      <c r="T842" s="57"/>
      <c r="V842" s="57"/>
      <c r="X842" s="57"/>
    </row>
    <row r="843" spans="3:24" ht="15.75" customHeight="1">
      <c r="C843" s="57"/>
      <c r="D843" s="57"/>
      <c r="E843" s="57"/>
      <c r="F843" s="57"/>
      <c r="H843" s="57"/>
      <c r="J843" s="57"/>
      <c r="L843" s="57"/>
      <c r="N843" s="57"/>
      <c r="P843" s="57"/>
      <c r="R843" s="57"/>
      <c r="T843" s="57"/>
      <c r="V843" s="57"/>
      <c r="X843" s="57"/>
    </row>
    <row r="844" spans="3:24" ht="15.75" customHeight="1">
      <c r="C844" s="57"/>
      <c r="D844" s="57"/>
      <c r="E844" s="57"/>
      <c r="F844" s="57"/>
      <c r="H844" s="57"/>
      <c r="J844" s="57"/>
      <c r="L844" s="57"/>
      <c r="N844" s="57"/>
      <c r="P844" s="57"/>
      <c r="R844" s="57"/>
      <c r="T844" s="57"/>
      <c r="V844" s="57"/>
      <c r="X844" s="57"/>
    </row>
    <row r="845" spans="3:24" ht="15.75" customHeight="1">
      <c r="C845" s="57"/>
      <c r="D845" s="57"/>
      <c r="E845" s="57"/>
      <c r="F845" s="57"/>
      <c r="H845" s="57"/>
      <c r="J845" s="57"/>
      <c r="L845" s="57"/>
      <c r="N845" s="57"/>
      <c r="P845" s="57"/>
      <c r="R845" s="57"/>
      <c r="T845" s="57"/>
      <c r="V845" s="57"/>
      <c r="X845" s="57"/>
    </row>
    <row r="846" spans="3:24" ht="15.75" customHeight="1">
      <c r="C846" s="57"/>
      <c r="D846" s="57"/>
      <c r="E846" s="57"/>
      <c r="F846" s="57"/>
      <c r="H846" s="57"/>
      <c r="J846" s="57"/>
      <c r="L846" s="57"/>
      <c r="N846" s="57"/>
      <c r="P846" s="57"/>
      <c r="R846" s="57"/>
      <c r="T846" s="57"/>
      <c r="V846" s="57"/>
      <c r="X846" s="57"/>
    </row>
    <row r="847" spans="3:24" ht="15.75" customHeight="1">
      <c r="C847" s="57"/>
      <c r="D847" s="57"/>
      <c r="E847" s="57"/>
      <c r="F847" s="57"/>
      <c r="H847" s="57"/>
      <c r="J847" s="57"/>
      <c r="L847" s="57"/>
      <c r="N847" s="57"/>
      <c r="P847" s="57"/>
      <c r="R847" s="57"/>
      <c r="T847" s="57"/>
      <c r="V847" s="57"/>
      <c r="X847" s="57"/>
    </row>
    <row r="848" spans="3:24" ht="15.75" customHeight="1">
      <c r="C848" s="57"/>
      <c r="D848" s="57"/>
      <c r="E848" s="57"/>
      <c r="F848" s="57"/>
      <c r="H848" s="57"/>
      <c r="J848" s="57"/>
      <c r="L848" s="57"/>
      <c r="N848" s="57"/>
      <c r="P848" s="57"/>
      <c r="R848" s="57"/>
      <c r="T848" s="57"/>
      <c r="V848" s="57"/>
      <c r="X848" s="57"/>
    </row>
    <row r="849" spans="3:24" ht="15.75" customHeight="1">
      <c r="C849" s="57"/>
      <c r="D849" s="57"/>
      <c r="E849" s="57"/>
      <c r="F849" s="57"/>
      <c r="H849" s="57"/>
      <c r="J849" s="57"/>
      <c r="L849" s="57"/>
      <c r="N849" s="57"/>
      <c r="P849" s="57"/>
      <c r="R849" s="57"/>
      <c r="T849" s="57"/>
      <c r="V849" s="57"/>
      <c r="X849" s="57"/>
    </row>
    <row r="850" spans="3:24" ht="15.75" customHeight="1">
      <c r="C850" s="57"/>
      <c r="D850" s="57"/>
      <c r="E850" s="57"/>
      <c r="F850" s="57"/>
      <c r="H850" s="57"/>
      <c r="J850" s="57"/>
      <c r="L850" s="57"/>
      <c r="N850" s="57"/>
      <c r="P850" s="57"/>
      <c r="R850" s="57"/>
      <c r="T850" s="57"/>
      <c r="V850" s="57"/>
      <c r="X850" s="57"/>
    </row>
    <row r="851" spans="3:24" ht="15.75" customHeight="1">
      <c r="C851" s="57"/>
      <c r="D851" s="57"/>
      <c r="E851" s="57"/>
      <c r="F851" s="57"/>
      <c r="H851" s="57"/>
      <c r="J851" s="57"/>
      <c r="L851" s="57"/>
      <c r="N851" s="57"/>
      <c r="P851" s="57"/>
      <c r="R851" s="57"/>
      <c r="T851" s="57"/>
      <c r="V851" s="57"/>
      <c r="X851" s="57"/>
    </row>
    <row r="852" spans="3:24" ht="15.75" customHeight="1">
      <c r="C852" s="57"/>
      <c r="D852" s="57"/>
      <c r="E852" s="57"/>
      <c r="F852" s="57"/>
      <c r="H852" s="57"/>
      <c r="J852" s="57"/>
      <c r="L852" s="57"/>
      <c r="N852" s="57"/>
      <c r="P852" s="57"/>
      <c r="R852" s="57"/>
      <c r="T852" s="57"/>
      <c r="V852" s="57"/>
      <c r="X852" s="57"/>
    </row>
    <row r="853" spans="3:24" ht="15.75" customHeight="1">
      <c r="C853" s="57"/>
      <c r="D853" s="57"/>
      <c r="E853" s="57"/>
      <c r="F853" s="57"/>
      <c r="H853" s="57"/>
      <c r="J853" s="57"/>
      <c r="L853" s="57"/>
      <c r="N853" s="57"/>
      <c r="P853" s="57"/>
      <c r="R853" s="57"/>
      <c r="T853" s="57"/>
      <c r="V853" s="57"/>
      <c r="X853" s="57"/>
    </row>
    <row r="854" spans="3:24" ht="15.75" customHeight="1">
      <c r="C854" s="57"/>
      <c r="D854" s="57"/>
      <c r="E854" s="57"/>
      <c r="F854" s="57"/>
      <c r="H854" s="57"/>
      <c r="J854" s="57"/>
      <c r="L854" s="57"/>
      <c r="N854" s="57"/>
      <c r="P854" s="57"/>
      <c r="R854" s="57"/>
      <c r="T854" s="57"/>
      <c r="V854" s="57"/>
      <c r="X854" s="57"/>
    </row>
    <row r="855" spans="3:24" ht="15.75" customHeight="1">
      <c r="C855" s="57"/>
      <c r="D855" s="57"/>
      <c r="E855" s="57"/>
      <c r="F855" s="57"/>
      <c r="H855" s="57"/>
      <c r="J855" s="57"/>
      <c r="L855" s="57"/>
      <c r="N855" s="57"/>
      <c r="P855" s="57"/>
      <c r="R855" s="57"/>
      <c r="T855" s="57"/>
      <c r="V855" s="57"/>
      <c r="X855" s="57"/>
    </row>
    <row r="856" spans="3:24" ht="15.75" customHeight="1">
      <c r="C856" s="57"/>
      <c r="D856" s="57"/>
      <c r="E856" s="57"/>
      <c r="F856" s="57"/>
      <c r="H856" s="57"/>
      <c r="J856" s="57"/>
      <c r="L856" s="57"/>
      <c r="N856" s="57"/>
      <c r="P856" s="57"/>
      <c r="R856" s="57"/>
      <c r="T856" s="57"/>
      <c r="V856" s="57"/>
      <c r="X856" s="57"/>
    </row>
    <row r="857" spans="3:24" ht="15.75" customHeight="1">
      <c r="C857" s="57"/>
      <c r="D857" s="57"/>
      <c r="E857" s="57"/>
      <c r="F857" s="57"/>
      <c r="H857" s="57"/>
      <c r="J857" s="57"/>
      <c r="L857" s="57"/>
      <c r="N857" s="57"/>
      <c r="P857" s="57"/>
      <c r="R857" s="57"/>
      <c r="T857" s="57"/>
      <c r="V857" s="57"/>
      <c r="X857" s="57"/>
    </row>
    <row r="858" spans="3:24" ht="15.75" customHeight="1">
      <c r="C858" s="57"/>
      <c r="D858" s="57"/>
      <c r="E858" s="57"/>
      <c r="F858" s="57"/>
      <c r="H858" s="57"/>
      <c r="J858" s="57"/>
      <c r="L858" s="57"/>
      <c r="N858" s="57"/>
      <c r="P858" s="57"/>
      <c r="R858" s="57"/>
      <c r="T858" s="57"/>
      <c r="V858" s="57"/>
      <c r="X858" s="57"/>
    </row>
    <row r="859" spans="3:24" ht="15.75" customHeight="1">
      <c r="C859" s="57"/>
      <c r="D859" s="57"/>
      <c r="E859" s="57"/>
      <c r="F859" s="57"/>
      <c r="H859" s="57"/>
      <c r="J859" s="57"/>
      <c r="L859" s="57"/>
      <c r="N859" s="57"/>
      <c r="P859" s="57"/>
      <c r="R859" s="57"/>
      <c r="T859" s="57"/>
      <c r="V859" s="57"/>
      <c r="X859" s="57"/>
    </row>
    <row r="860" spans="3:24" ht="15.75" customHeight="1">
      <c r="C860" s="57"/>
      <c r="D860" s="57"/>
      <c r="E860" s="57"/>
      <c r="F860" s="57"/>
      <c r="H860" s="57"/>
      <c r="J860" s="57"/>
      <c r="L860" s="57"/>
      <c r="N860" s="57"/>
      <c r="P860" s="57"/>
      <c r="R860" s="57"/>
      <c r="T860" s="57"/>
      <c r="V860" s="57"/>
      <c r="X860" s="57"/>
    </row>
    <row r="861" spans="3:24" ht="15.75" customHeight="1">
      <c r="C861" s="57"/>
      <c r="D861" s="57"/>
      <c r="E861" s="57"/>
      <c r="F861" s="57"/>
      <c r="H861" s="57"/>
      <c r="J861" s="57"/>
      <c r="L861" s="57"/>
      <c r="N861" s="57"/>
      <c r="P861" s="57"/>
      <c r="R861" s="57"/>
      <c r="T861" s="57"/>
      <c r="V861" s="57"/>
      <c r="X861" s="57"/>
    </row>
    <row r="862" spans="3:24" ht="15.75" customHeight="1">
      <c r="C862" s="57"/>
      <c r="D862" s="57"/>
      <c r="E862" s="57"/>
      <c r="F862" s="57"/>
      <c r="H862" s="57"/>
      <c r="J862" s="57"/>
      <c r="L862" s="57"/>
      <c r="N862" s="57"/>
      <c r="P862" s="57"/>
      <c r="R862" s="57"/>
      <c r="T862" s="57"/>
      <c r="V862" s="57"/>
      <c r="X862" s="57"/>
    </row>
    <row r="863" spans="3:24" ht="15.75" customHeight="1">
      <c r="C863" s="57"/>
      <c r="D863" s="57"/>
      <c r="E863" s="57"/>
      <c r="F863" s="57"/>
      <c r="H863" s="57"/>
      <c r="J863" s="57"/>
      <c r="L863" s="57"/>
      <c r="N863" s="57"/>
      <c r="P863" s="57"/>
      <c r="R863" s="57"/>
      <c r="T863" s="57"/>
      <c r="V863" s="57"/>
      <c r="X863" s="57"/>
    </row>
    <row r="864" spans="3:24" ht="15.75" customHeight="1">
      <c r="C864" s="57"/>
      <c r="D864" s="57"/>
      <c r="E864" s="57"/>
      <c r="F864" s="57"/>
      <c r="H864" s="57"/>
      <c r="J864" s="57"/>
      <c r="L864" s="57"/>
      <c r="N864" s="57"/>
      <c r="P864" s="57"/>
      <c r="R864" s="57"/>
      <c r="T864" s="57"/>
      <c r="V864" s="57"/>
      <c r="X864" s="57"/>
    </row>
    <row r="865" spans="3:24" ht="15.75" customHeight="1">
      <c r="C865" s="57"/>
      <c r="D865" s="57"/>
      <c r="E865" s="57"/>
      <c r="F865" s="57"/>
      <c r="H865" s="57"/>
      <c r="J865" s="57"/>
      <c r="L865" s="57"/>
      <c r="N865" s="57"/>
      <c r="P865" s="57"/>
      <c r="R865" s="57"/>
      <c r="T865" s="57"/>
      <c r="V865" s="57"/>
      <c r="X865" s="57"/>
    </row>
    <row r="866" spans="3:24" ht="15.75" customHeight="1">
      <c r="C866" s="57"/>
      <c r="D866" s="57"/>
      <c r="E866" s="57"/>
      <c r="F866" s="57"/>
      <c r="H866" s="57"/>
      <c r="J866" s="57"/>
      <c r="L866" s="57"/>
      <c r="N866" s="57"/>
      <c r="P866" s="57"/>
      <c r="R866" s="57"/>
      <c r="T866" s="57"/>
      <c r="V866" s="57"/>
      <c r="X866" s="57"/>
    </row>
    <row r="867" spans="3:24" ht="15.75" customHeight="1">
      <c r="C867" s="57"/>
      <c r="D867" s="57"/>
      <c r="E867" s="57"/>
      <c r="F867" s="57"/>
      <c r="H867" s="57"/>
      <c r="J867" s="57"/>
      <c r="L867" s="57"/>
      <c r="N867" s="57"/>
      <c r="P867" s="57"/>
      <c r="R867" s="57"/>
      <c r="T867" s="57"/>
      <c r="V867" s="57"/>
      <c r="X867" s="57"/>
    </row>
    <row r="868" spans="3:24" ht="15.75" customHeight="1">
      <c r="C868" s="57"/>
      <c r="D868" s="57"/>
      <c r="E868" s="57"/>
      <c r="F868" s="57"/>
      <c r="H868" s="57"/>
      <c r="J868" s="57"/>
      <c r="L868" s="57"/>
      <c r="N868" s="57"/>
      <c r="P868" s="57"/>
      <c r="R868" s="57"/>
      <c r="T868" s="57"/>
      <c r="V868" s="57"/>
      <c r="X868" s="57"/>
    </row>
    <row r="869" spans="3:24" ht="15.75" customHeight="1">
      <c r="C869" s="57"/>
      <c r="D869" s="57"/>
      <c r="E869" s="57"/>
      <c r="F869" s="57"/>
      <c r="H869" s="57"/>
      <c r="J869" s="57"/>
      <c r="L869" s="57"/>
      <c r="N869" s="57"/>
      <c r="P869" s="57"/>
      <c r="R869" s="57"/>
      <c r="T869" s="57"/>
      <c r="V869" s="57"/>
      <c r="X869" s="57"/>
    </row>
    <row r="870" spans="3:24" ht="15.75" customHeight="1">
      <c r="C870" s="57"/>
      <c r="D870" s="57"/>
      <c r="E870" s="57"/>
      <c r="F870" s="57"/>
      <c r="H870" s="57"/>
      <c r="J870" s="57"/>
      <c r="L870" s="57"/>
      <c r="N870" s="57"/>
      <c r="P870" s="57"/>
      <c r="R870" s="57"/>
      <c r="T870" s="57"/>
      <c r="V870" s="57"/>
      <c r="X870" s="57"/>
    </row>
    <row r="871" spans="3:24" ht="15.75" customHeight="1">
      <c r="C871" s="57"/>
      <c r="D871" s="57"/>
      <c r="E871" s="57"/>
      <c r="F871" s="57"/>
      <c r="H871" s="57"/>
      <c r="J871" s="57"/>
      <c r="L871" s="57"/>
      <c r="N871" s="57"/>
      <c r="P871" s="57"/>
      <c r="R871" s="57"/>
      <c r="T871" s="57"/>
      <c r="V871" s="57"/>
      <c r="X871" s="57"/>
    </row>
    <row r="872" spans="3:24" ht="15.75" customHeight="1">
      <c r="C872" s="57"/>
      <c r="D872" s="57"/>
      <c r="E872" s="57"/>
      <c r="F872" s="57"/>
      <c r="H872" s="57"/>
      <c r="J872" s="57"/>
      <c r="L872" s="57"/>
      <c r="N872" s="57"/>
      <c r="P872" s="57"/>
      <c r="R872" s="57"/>
      <c r="T872" s="57"/>
      <c r="V872" s="57"/>
      <c r="X872" s="57"/>
    </row>
    <row r="873" spans="3:24" ht="15.75" customHeight="1">
      <c r="C873" s="57"/>
      <c r="D873" s="57"/>
      <c r="E873" s="57"/>
      <c r="F873" s="57"/>
      <c r="H873" s="57"/>
      <c r="J873" s="57"/>
      <c r="L873" s="57"/>
      <c r="N873" s="57"/>
      <c r="P873" s="57"/>
      <c r="R873" s="57"/>
      <c r="T873" s="57"/>
      <c r="V873" s="57"/>
      <c r="X873" s="57"/>
    </row>
    <row r="874" spans="3:24" ht="15.75" customHeight="1">
      <c r="C874" s="57"/>
      <c r="D874" s="57"/>
      <c r="E874" s="57"/>
      <c r="F874" s="57"/>
      <c r="H874" s="57"/>
      <c r="J874" s="57"/>
      <c r="L874" s="57"/>
      <c r="N874" s="57"/>
      <c r="P874" s="57"/>
      <c r="R874" s="57"/>
      <c r="T874" s="57"/>
      <c r="V874" s="57"/>
      <c r="X874" s="57"/>
    </row>
    <row r="875" spans="3:24" ht="15.75" customHeight="1">
      <c r="C875" s="57"/>
      <c r="D875" s="57"/>
      <c r="E875" s="57"/>
      <c r="F875" s="57"/>
      <c r="H875" s="57"/>
      <c r="J875" s="57"/>
      <c r="L875" s="57"/>
      <c r="N875" s="57"/>
      <c r="P875" s="57"/>
      <c r="R875" s="57"/>
      <c r="T875" s="57"/>
      <c r="V875" s="57"/>
      <c r="X875" s="57"/>
    </row>
    <row r="876" spans="3:24" ht="15.75" customHeight="1">
      <c r="C876" s="57"/>
      <c r="D876" s="57"/>
      <c r="E876" s="57"/>
      <c r="F876" s="57"/>
      <c r="H876" s="57"/>
      <c r="J876" s="57"/>
      <c r="L876" s="57"/>
      <c r="N876" s="57"/>
      <c r="P876" s="57"/>
      <c r="R876" s="57"/>
      <c r="T876" s="57"/>
      <c r="V876" s="57"/>
      <c r="X876" s="57"/>
    </row>
    <row r="877" spans="3:24" ht="15.75" customHeight="1">
      <c r="C877" s="57"/>
      <c r="D877" s="57"/>
      <c r="E877" s="57"/>
      <c r="F877" s="57"/>
      <c r="H877" s="57"/>
      <c r="J877" s="57"/>
      <c r="L877" s="57"/>
      <c r="N877" s="57"/>
      <c r="P877" s="57"/>
      <c r="R877" s="57"/>
      <c r="T877" s="57"/>
      <c r="V877" s="57"/>
      <c r="X877" s="57"/>
    </row>
    <row r="878" spans="3:24" ht="15.75" customHeight="1">
      <c r="C878" s="57"/>
      <c r="D878" s="57"/>
      <c r="E878" s="57"/>
      <c r="F878" s="57"/>
      <c r="H878" s="57"/>
      <c r="J878" s="57"/>
      <c r="L878" s="57"/>
      <c r="N878" s="57"/>
      <c r="P878" s="57"/>
      <c r="R878" s="57"/>
      <c r="T878" s="57"/>
      <c r="V878" s="57"/>
      <c r="X878" s="57"/>
    </row>
    <row r="879" spans="3:24" ht="15.75" customHeight="1">
      <c r="C879" s="57"/>
      <c r="D879" s="57"/>
      <c r="E879" s="57"/>
      <c r="F879" s="57"/>
      <c r="H879" s="57"/>
      <c r="J879" s="57"/>
      <c r="L879" s="57"/>
      <c r="N879" s="57"/>
      <c r="P879" s="57"/>
      <c r="R879" s="57"/>
      <c r="T879" s="57"/>
      <c r="V879" s="57"/>
      <c r="X879" s="57"/>
    </row>
    <row r="880" spans="3:24" ht="15.75" customHeight="1">
      <c r="C880" s="57"/>
      <c r="D880" s="57"/>
      <c r="E880" s="57"/>
      <c r="F880" s="57"/>
      <c r="H880" s="57"/>
      <c r="J880" s="57"/>
      <c r="L880" s="57"/>
      <c r="N880" s="57"/>
      <c r="P880" s="57"/>
      <c r="R880" s="57"/>
      <c r="T880" s="57"/>
      <c r="V880" s="57"/>
      <c r="X880" s="57"/>
    </row>
    <row r="881" spans="3:24" ht="15.75" customHeight="1">
      <c r="C881" s="57"/>
      <c r="D881" s="57"/>
      <c r="E881" s="57"/>
      <c r="F881" s="57"/>
      <c r="H881" s="57"/>
      <c r="J881" s="57"/>
      <c r="L881" s="57"/>
      <c r="N881" s="57"/>
      <c r="P881" s="57"/>
      <c r="R881" s="57"/>
      <c r="T881" s="57"/>
      <c r="V881" s="57"/>
      <c r="X881" s="57"/>
    </row>
    <row r="882" spans="3:24" ht="15.75" customHeight="1">
      <c r="C882" s="57"/>
      <c r="D882" s="57"/>
      <c r="E882" s="57"/>
      <c r="F882" s="57"/>
      <c r="H882" s="57"/>
      <c r="J882" s="57"/>
      <c r="L882" s="57"/>
      <c r="N882" s="57"/>
      <c r="P882" s="57"/>
      <c r="R882" s="57"/>
      <c r="T882" s="57"/>
      <c r="V882" s="57"/>
      <c r="X882" s="57"/>
    </row>
    <row r="883" spans="3:24" ht="15.75" customHeight="1">
      <c r="C883" s="57"/>
      <c r="D883" s="57"/>
      <c r="E883" s="57"/>
      <c r="F883" s="57"/>
      <c r="H883" s="57"/>
      <c r="J883" s="57"/>
      <c r="L883" s="57"/>
      <c r="N883" s="57"/>
      <c r="P883" s="57"/>
      <c r="R883" s="57"/>
      <c r="T883" s="57"/>
      <c r="V883" s="57"/>
      <c r="X883" s="57"/>
    </row>
    <row r="884" spans="3:24" ht="15.75" customHeight="1">
      <c r="C884" s="57"/>
      <c r="D884" s="57"/>
      <c r="E884" s="57"/>
      <c r="F884" s="57"/>
      <c r="H884" s="57"/>
      <c r="J884" s="57"/>
      <c r="L884" s="57"/>
      <c r="N884" s="57"/>
      <c r="P884" s="57"/>
      <c r="R884" s="57"/>
      <c r="T884" s="57"/>
      <c r="V884" s="57"/>
      <c r="X884" s="57"/>
    </row>
    <row r="885" spans="3:24" ht="15.75" customHeight="1">
      <c r="C885" s="57"/>
      <c r="D885" s="57"/>
      <c r="E885" s="57"/>
      <c r="F885" s="57"/>
      <c r="H885" s="57"/>
      <c r="J885" s="57"/>
      <c r="L885" s="57"/>
      <c r="N885" s="57"/>
      <c r="P885" s="57"/>
      <c r="R885" s="57"/>
      <c r="T885" s="57"/>
      <c r="V885" s="57"/>
      <c r="X885" s="57"/>
    </row>
    <row r="886" spans="3:24" ht="15.75" customHeight="1">
      <c r="C886" s="57"/>
      <c r="D886" s="57"/>
      <c r="E886" s="57"/>
      <c r="F886" s="57"/>
      <c r="H886" s="57"/>
      <c r="J886" s="57"/>
      <c r="L886" s="57"/>
      <c r="N886" s="57"/>
      <c r="P886" s="57"/>
      <c r="R886" s="57"/>
      <c r="T886" s="57"/>
      <c r="V886" s="57"/>
      <c r="X886" s="57"/>
    </row>
    <row r="887" spans="3:24" ht="15.75" customHeight="1">
      <c r="C887" s="57"/>
      <c r="D887" s="57"/>
      <c r="E887" s="57"/>
      <c r="F887" s="57"/>
      <c r="H887" s="57"/>
      <c r="J887" s="57"/>
      <c r="L887" s="57"/>
      <c r="N887" s="57"/>
      <c r="P887" s="57"/>
      <c r="R887" s="57"/>
      <c r="T887" s="57"/>
      <c r="V887" s="57"/>
      <c r="X887" s="57"/>
    </row>
    <row r="888" spans="3:24" ht="15.75" customHeight="1">
      <c r="C888" s="57"/>
      <c r="D888" s="57"/>
      <c r="E888" s="57"/>
      <c r="F888" s="57"/>
      <c r="H888" s="57"/>
      <c r="J888" s="57"/>
      <c r="L888" s="57"/>
      <c r="N888" s="57"/>
      <c r="P888" s="57"/>
      <c r="R888" s="57"/>
      <c r="T888" s="57"/>
      <c r="V888" s="57"/>
      <c r="X888" s="57"/>
    </row>
    <row r="889" spans="3:24" ht="15.75" customHeight="1">
      <c r="C889" s="57"/>
      <c r="D889" s="57"/>
      <c r="E889" s="57"/>
      <c r="F889" s="57"/>
      <c r="H889" s="57"/>
      <c r="J889" s="57"/>
      <c r="L889" s="57"/>
      <c r="N889" s="57"/>
      <c r="P889" s="57"/>
      <c r="R889" s="57"/>
      <c r="T889" s="57"/>
      <c r="V889" s="57"/>
      <c r="X889" s="57"/>
    </row>
    <row r="890" spans="3:24" ht="15.75" customHeight="1">
      <c r="C890" s="57"/>
      <c r="D890" s="57"/>
      <c r="E890" s="57"/>
      <c r="F890" s="57"/>
      <c r="H890" s="57"/>
      <c r="J890" s="57"/>
      <c r="L890" s="57"/>
      <c r="N890" s="57"/>
      <c r="P890" s="57"/>
      <c r="R890" s="57"/>
      <c r="T890" s="57"/>
      <c r="V890" s="57"/>
      <c r="X890" s="57"/>
    </row>
    <row r="891" spans="3:24" ht="15.75" customHeight="1">
      <c r="C891" s="57"/>
      <c r="D891" s="57"/>
      <c r="E891" s="57"/>
      <c r="F891" s="57"/>
      <c r="H891" s="57"/>
      <c r="J891" s="57"/>
      <c r="L891" s="57"/>
      <c r="N891" s="57"/>
      <c r="P891" s="57"/>
      <c r="R891" s="57"/>
      <c r="T891" s="57"/>
      <c r="V891" s="57"/>
      <c r="X891" s="57"/>
    </row>
    <row r="892" spans="3:24" ht="15.75" customHeight="1">
      <c r="C892" s="57"/>
      <c r="D892" s="57"/>
      <c r="E892" s="57"/>
      <c r="F892" s="57"/>
      <c r="H892" s="57"/>
      <c r="J892" s="57"/>
      <c r="L892" s="57"/>
      <c r="N892" s="57"/>
      <c r="P892" s="57"/>
      <c r="R892" s="57"/>
      <c r="T892" s="57"/>
      <c r="V892" s="57"/>
      <c r="X892" s="57"/>
    </row>
    <row r="893" spans="3:24" ht="15.75" customHeight="1">
      <c r="C893" s="57"/>
      <c r="D893" s="57"/>
      <c r="E893" s="57"/>
      <c r="F893" s="57"/>
      <c r="H893" s="57"/>
      <c r="J893" s="57"/>
      <c r="L893" s="57"/>
      <c r="N893" s="57"/>
      <c r="P893" s="57"/>
      <c r="R893" s="57"/>
      <c r="T893" s="57"/>
      <c r="V893" s="57"/>
      <c r="X893" s="57"/>
    </row>
    <row r="894" spans="3:24" ht="15.75" customHeight="1">
      <c r="C894" s="57"/>
      <c r="D894" s="57"/>
      <c r="E894" s="57"/>
      <c r="F894" s="57"/>
      <c r="H894" s="57"/>
      <c r="J894" s="57"/>
      <c r="L894" s="57"/>
      <c r="N894" s="57"/>
      <c r="P894" s="57"/>
      <c r="R894" s="57"/>
      <c r="T894" s="57"/>
      <c r="V894" s="57"/>
      <c r="X894" s="57"/>
    </row>
    <row r="895" spans="3:24" ht="15.75" customHeight="1">
      <c r="C895" s="57"/>
      <c r="D895" s="57"/>
      <c r="E895" s="57"/>
      <c r="F895" s="57"/>
      <c r="H895" s="57"/>
      <c r="J895" s="57"/>
      <c r="L895" s="57"/>
      <c r="N895" s="57"/>
      <c r="P895" s="57"/>
      <c r="R895" s="57"/>
      <c r="T895" s="57"/>
      <c r="V895" s="57"/>
      <c r="X895" s="57"/>
    </row>
    <row r="896" spans="3:24" ht="15.75" customHeight="1">
      <c r="C896" s="57"/>
      <c r="D896" s="57"/>
      <c r="E896" s="57"/>
      <c r="F896" s="57"/>
      <c r="H896" s="57"/>
      <c r="J896" s="57"/>
      <c r="L896" s="57"/>
      <c r="N896" s="57"/>
      <c r="P896" s="57"/>
      <c r="R896" s="57"/>
      <c r="T896" s="57"/>
      <c r="V896" s="57"/>
      <c r="X896" s="57"/>
    </row>
    <row r="897" spans="3:24" ht="15.75" customHeight="1">
      <c r="C897" s="57"/>
      <c r="D897" s="57"/>
      <c r="E897" s="57"/>
      <c r="F897" s="57"/>
      <c r="H897" s="57"/>
      <c r="J897" s="57"/>
      <c r="L897" s="57"/>
      <c r="N897" s="57"/>
      <c r="P897" s="57"/>
      <c r="R897" s="57"/>
      <c r="T897" s="57"/>
      <c r="V897" s="57"/>
      <c r="X897" s="57"/>
    </row>
    <row r="898" spans="3:24" ht="15.75" customHeight="1">
      <c r="C898" s="57"/>
      <c r="D898" s="57"/>
      <c r="E898" s="57"/>
      <c r="F898" s="57"/>
      <c r="H898" s="57"/>
      <c r="J898" s="57"/>
      <c r="L898" s="57"/>
      <c r="N898" s="57"/>
      <c r="P898" s="57"/>
      <c r="R898" s="57"/>
      <c r="T898" s="57"/>
      <c r="V898" s="57"/>
      <c r="X898" s="57"/>
    </row>
    <row r="899" spans="3:24" ht="15.75" customHeight="1">
      <c r="C899" s="57"/>
      <c r="D899" s="57"/>
      <c r="E899" s="57"/>
      <c r="F899" s="57"/>
      <c r="H899" s="57"/>
      <c r="J899" s="57"/>
      <c r="L899" s="57"/>
      <c r="N899" s="57"/>
      <c r="P899" s="57"/>
      <c r="R899" s="57"/>
      <c r="T899" s="57"/>
      <c r="V899" s="57"/>
      <c r="X899" s="57"/>
    </row>
    <row r="900" spans="3:24" ht="15.75" customHeight="1">
      <c r="C900" s="57"/>
      <c r="D900" s="57"/>
      <c r="E900" s="57"/>
      <c r="F900" s="57"/>
      <c r="H900" s="57"/>
      <c r="J900" s="57"/>
      <c r="L900" s="57"/>
      <c r="N900" s="57"/>
      <c r="P900" s="57"/>
      <c r="R900" s="57"/>
      <c r="T900" s="57"/>
      <c r="V900" s="57"/>
      <c r="X900" s="57"/>
    </row>
    <row r="901" spans="3:24" ht="15.75" customHeight="1">
      <c r="C901" s="57"/>
      <c r="D901" s="57"/>
      <c r="E901" s="57"/>
      <c r="F901" s="57"/>
      <c r="H901" s="57"/>
      <c r="J901" s="57"/>
      <c r="L901" s="57"/>
      <c r="N901" s="57"/>
      <c r="P901" s="57"/>
      <c r="R901" s="57"/>
      <c r="T901" s="57"/>
      <c r="V901" s="57"/>
      <c r="X901" s="57"/>
    </row>
    <row r="902" spans="3:24" ht="15.75" customHeight="1">
      <c r="C902" s="57"/>
      <c r="D902" s="57"/>
      <c r="E902" s="57"/>
      <c r="F902" s="57"/>
      <c r="H902" s="57"/>
      <c r="J902" s="57"/>
      <c r="L902" s="57"/>
      <c r="N902" s="57"/>
      <c r="P902" s="57"/>
      <c r="R902" s="57"/>
      <c r="T902" s="57"/>
      <c r="V902" s="57"/>
      <c r="X902" s="57"/>
    </row>
    <row r="903" spans="3:24" ht="15.75" customHeight="1">
      <c r="C903" s="57"/>
      <c r="D903" s="57"/>
      <c r="E903" s="57"/>
      <c r="F903" s="57"/>
      <c r="H903" s="57"/>
      <c r="J903" s="57"/>
      <c r="L903" s="57"/>
      <c r="N903" s="57"/>
      <c r="P903" s="57"/>
      <c r="R903" s="57"/>
      <c r="T903" s="57"/>
      <c r="V903" s="57"/>
      <c r="X903" s="57"/>
    </row>
    <row r="904" spans="3:24" ht="15.75" customHeight="1">
      <c r="C904" s="57"/>
      <c r="D904" s="57"/>
      <c r="E904" s="57"/>
      <c r="F904" s="57"/>
      <c r="H904" s="57"/>
      <c r="J904" s="57"/>
      <c r="L904" s="57"/>
      <c r="N904" s="57"/>
      <c r="P904" s="57"/>
      <c r="R904" s="57"/>
      <c r="T904" s="57"/>
      <c r="V904" s="57"/>
      <c r="X904" s="57"/>
    </row>
    <row r="905" spans="3:24" ht="15.75" customHeight="1">
      <c r="C905" s="57"/>
      <c r="D905" s="57"/>
      <c r="E905" s="57"/>
      <c r="F905" s="57"/>
      <c r="H905" s="57"/>
      <c r="J905" s="57"/>
      <c r="L905" s="57"/>
      <c r="N905" s="57"/>
      <c r="P905" s="57"/>
      <c r="R905" s="57"/>
      <c r="T905" s="57"/>
      <c r="V905" s="57"/>
      <c r="X905" s="57"/>
    </row>
    <row r="906" spans="3:24" ht="15.75" customHeight="1">
      <c r="C906" s="57"/>
      <c r="D906" s="57"/>
      <c r="E906" s="57"/>
      <c r="F906" s="57"/>
      <c r="H906" s="57"/>
      <c r="J906" s="57"/>
      <c r="L906" s="57"/>
      <c r="N906" s="57"/>
      <c r="P906" s="57"/>
      <c r="R906" s="57"/>
      <c r="T906" s="57"/>
      <c r="V906" s="57"/>
      <c r="X906" s="57"/>
    </row>
    <row r="907" spans="3:24" ht="15.75" customHeight="1">
      <c r="C907" s="57"/>
      <c r="D907" s="57"/>
      <c r="E907" s="57"/>
      <c r="F907" s="57"/>
      <c r="H907" s="57"/>
      <c r="J907" s="57"/>
      <c r="L907" s="57"/>
      <c r="N907" s="57"/>
      <c r="P907" s="57"/>
      <c r="R907" s="57"/>
      <c r="T907" s="57"/>
      <c r="V907" s="57"/>
      <c r="X907" s="57"/>
    </row>
    <row r="908" spans="3:24" ht="15.75" customHeight="1">
      <c r="C908" s="57"/>
      <c r="D908" s="57"/>
      <c r="E908" s="57"/>
      <c r="F908" s="57"/>
      <c r="H908" s="57"/>
      <c r="J908" s="57"/>
      <c r="L908" s="57"/>
      <c r="N908" s="57"/>
      <c r="P908" s="57"/>
      <c r="R908" s="57"/>
      <c r="T908" s="57"/>
      <c r="V908" s="57"/>
      <c r="X908" s="57"/>
    </row>
    <row r="909" spans="3:24" ht="15.75" customHeight="1">
      <c r="C909" s="57"/>
      <c r="D909" s="57"/>
      <c r="E909" s="57"/>
      <c r="F909" s="57"/>
      <c r="H909" s="57"/>
      <c r="J909" s="57"/>
      <c r="L909" s="57"/>
      <c r="N909" s="57"/>
      <c r="P909" s="57"/>
      <c r="R909" s="57"/>
      <c r="T909" s="57"/>
      <c r="V909" s="57"/>
      <c r="X909" s="57"/>
    </row>
    <row r="910" spans="3:24" ht="15.75" customHeight="1">
      <c r="C910" s="57"/>
      <c r="D910" s="57"/>
      <c r="E910" s="57"/>
      <c r="F910" s="57"/>
      <c r="H910" s="57"/>
      <c r="J910" s="57"/>
      <c r="L910" s="57"/>
      <c r="N910" s="57"/>
      <c r="P910" s="57"/>
      <c r="R910" s="57"/>
      <c r="T910" s="57"/>
      <c r="V910" s="57"/>
      <c r="X910" s="57"/>
    </row>
    <row r="911" spans="3:24" ht="15.75" customHeight="1">
      <c r="C911" s="57"/>
      <c r="D911" s="57"/>
      <c r="E911" s="57"/>
      <c r="F911" s="57"/>
      <c r="H911" s="57"/>
      <c r="J911" s="57"/>
      <c r="L911" s="57"/>
      <c r="N911" s="57"/>
      <c r="P911" s="57"/>
      <c r="R911" s="57"/>
      <c r="T911" s="57"/>
      <c r="V911" s="57"/>
      <c r="X911" s="57"/>
    </row>
    <row r="912" spans="3:24" ht="15.75" customHeight="1">
      <c r="C912" s="57"/>
      <c r="D912" s="57"/>
      <c r="E912" s="57"/>
      <c r="F912" s="57"/>
      <c r="H912" s="57"/>
      <c r="J912" s="57"/>
      <c r="L912" s="57"/>
      <c r="N912" s="57"/>
      <c r="P912" s="57"/>
      <c r="R912" s="57"/>
      <c r="T912" s="57"/>
      <c r="V912" s="57"/>
      <c r="X912" s="57"/>
    </row>
    <row r="913" spans="3:24" ht="15.75" customHeight="1">
      <c r="C913" s="57"/>
      <c r="D913" s="57"/>
      <c r="E913" s="57"/>
      <c r="F913" s="57"/>
      <c r="H913" s="57"/>
      <c r="J913" s="57"/>
      <c r="L913" s="57"/>
      <c r="N913" s="57"/>
      <c r="P913" s="57"/>
      <c r="R913" s="57"/>
      <c r="T913" s="57"/>
      <c r="V913" s="57"/>
      <c r="X913" s="57"/>
    </row>
    <row r="914" spans="3:24" ht="15.75" customHeight="1">
      <c r="C914" s="57"/>
      <c r="D914" s="57"/>
      <c r="E914" s="57"/>
      <c r="F914" s="57"/>
      <c r="H914" s="57"/>
      <c r="J914" s="57"/>
      <c r="L914" s="57"/>
      <c r="N914" s="57"/>
      <c r="P914" s="57"/>
      <c r="R914" s="57"/>
      <c r="T914" s="57"/>
      <c r="V914" s="57"/>
      <c r="X914" s="57"/>
    </row>
    <row r="915" spans="3:24" ht="15.75" customHeight="1">
      <c r="C915" s="57"/>
      <c r="D915" s="57"/>
      <c r="E915" s="57"/>
      <c r="F915" s="57"/>
      <c r="H915" s="57"/>
      <c r="J915" s="57"/>
      <c r="L915" s="57"/>
      <c r="N915" s="57"/>
      <c r="P915" s="57"/>
      <c r="R915" s="57"/>
      <c r="T915" s="57"/>
      <c r="V915" s="57"/>
      <c r="X915" s="57"/>
    </row>
    <row r="916" spans="3:24" ht="15.75" customHeight="1">
      <c r="C916" s="57"/>
      <c r="D916" s="57"/>
      <c r="E916" s="57"/>
      <c r="F916" s="57"/>
      <c r="H916" s="57"/>
      <c r="J916" s="57"/>
      <c r="L916" s="57"/>
      <c r="N916" s="57"/>
      <c r="P916" s="57"/>
      <c r="R916" s="57"/>
      <c r="T916" s="57"/>
      <c r="V916" s="57"/>
      <c r="X916" s="57"/>
    </row>
    <row r="917" spans="3:24" ht="15.75" customHeight="1">
      <c r="C917" s="57"/>
      <c r="D917" s="57"/>
      <c r="E917" s="57"/>
      <c r="F917" s="57"/>
      <c r="H917" s="57"/>
      <c r="J917" s="57"/>
      <c r="L917" s="57"/>
      <c r="N917" s="57"/>
      <c r="P917" s="57"/>
      <c r="R917" s="57"/>
      <c r="T917" s="57"/>
      <c r="V917" s="57"/>
      <c r="X917" s="57"/>
    </row>
    <row r="918" spans="3:24" ht="15.75" customHeight="1">
      <c r="C918" s="57"/>
      <c r="D918" s="57"/>
      <c r="E918" s="57"/>
      <c r="F918" s="57"/>
      <c r="H918" s="57"/>
      <c r="J918" s="57"/>
      <c r="L918" s="57"/>
      <c r="N918" s="57"/>
      <c r="P918" s="57"/>
      <c r="R918" s="57"/>
      <c r="T918" s="57"/>
      <c r="V918" s="57"/>
      <c r="X918" s="57"/>
    </row>
    <row r="919" spans="3:24" ht="15.75" customHeight="1">
      <c r="C919" s="57"/>
      <c r="D919" s="57"/>
      <c r="E919" s="57"/>
      <c r="F919" s="57"/>
      <c r="H919" s="57"/>
      <c r="J919" s="57"/>
      <c r="L919" s="57"/>
      <c r="N919" s="57"/>
      <c r="P919" s="57"/>
      <c r="R919" s="57"/>
      <c r="T919" s="57"/>
      <c r="V919" s="57"/>
      <c r="X919" s="57"/>
    </row>
    <row r="920" spans="3:24" ht="15.75" customHeight="1">
      <c r="C920" s="57"/>
      <c r="D920" s="57"/>
      <c r="E920" s="57"/>
      <c r="F920" s="57"/>
      <c r="H920" s="57"/>
      <c r="J920" s="57"/>
      <c r="L920" s="57"/>
      <c r="N920" s="57"/>
      <c r="P920" s="57"/>
      <c r="R920" s="57"/>
      <c r="T920" s="57"/>
      <c r="V920" s="57"/>
      <c r="X920" s="57"/>
    </row>
    <row r="921" spans="3:24" ht="15.75" customHeight="1">
      <c r="C921" s="57"/>
      <c r="D921" s="57"/>
      <c r="E921" s="57"/>
      <c r="F921" s="57"/>
      <c r="H921" s="57"/>
      <c r="J921" s="57"/>
      <c r="L921" s="57"/>
      <c r="N921" s="57"/>
      <c r="P921" s="57"/>
      <c r="R921" s="57"/>
      <c r="T921" s="57"/>
      <c r="V921" s="57"/>
      <c r="X921" s="57"/>
    </row>
    <row r="922" spans="3:24" ht="15.75" customHeight="1">
      <c r="C922" s="57"/>
      <c r="D922" s="57"/>
      <c r="E922" s="57"/>
      <c r="F922" s="57"/>
      <c r="H922" s="57"/>
      <c r="J922" s="57"/>
      <c r="L922" s="57"/>
      <c r="N922" s="57"/>
      <c r="P922" s="57"/>
      <c r="R922" s="57"/>
      <c r="T922" s="57"/>
      <c r="V922" s="57"/>
      <c r="X922" s="57"/>
    </row>
    <row r="923" spans="3:24" ht="15.75" customHeight="1">
      <c r="C923" s="57"/>
      <c r="D923" s="57"/>
      <c r="E923" s="57"/>
      <c r="F923" s="57"/>
      <c r="H923" s="57"/>
      <c r="J923" s="57"/>
      <c r="L923" s="57"/>
      <c r="N923" s="57"/>
      <c r="P923" s="57"/>
      <c r="R923" s="57"/>
      <c r="T923" s="57"/>
      <c r="V923" s="57"/>
      <c r="X923" s="57"/>
    </row>
    <row r="924" spans="3:24" ht="15.75" customHeight="1">
      <c r="C924" s="57"/>
      <c r="D924" s="57"/>
      <c r="E924" s="57"/>
      <c r="F924" s="57"/>
      <c r="H924" s="57"/>
      <c r="J924" s="57"/>
      <c r="L924" s="57"/>
      <c r="N924" s="57"/>
      <c r="P924" s="57"/>
      <c r="R924" s="57"/>
      <c r="T924" s="57"/>
      <c r="V924" s="57"/>
      <c r="X924" s="57"/>
    </row>
    <row r="925" spans="3:24" ht="15.75" customHeight="1">
      <c r="C925" s="57"/>
      <c r="D925" s="57"/>
      <c r="E925" s="57"/>
      <c r="F925" s="57"/>
      <c r="H925" s="57"/>
      <c r="J925" s="57"/>
      <c r="L925" s="57"/>
      <c r="N925" s="57"/>
      <c r="P925" s="57"/>
      <c r="R925" s="57"/>
      <c r="T925" s="57"/>
      <c r="V925" s="57"/>
      <c r="X925" s="57"/>
    </row>
    <row r="926" spans="3:24" ht="15.75" customHeight="1">
      <c r="C926" s="57"/>
      <c r="D926" s="57"/>
      <c r="E926" s="57"/>
      <c r="F926" s="57"/>
      <c r="H926" s="57"/>
      <c r="J926" s="57"/>
      <c r="L926" s="57"/>
      <c r="N926" s="57"/>
      <c r="P926" s="57"/>
      <c r="R926" s="57"/>
      <c r="T926" s="57"/>
      <c r="V926" s="57"/>
      <c r="X926" s="57"/>
    </row>
    <row r="927" spans="3:24" ht="15.75" customHeight="1">
      <c r="C927" s="57"/>
      <c r="D927" s="57"/>
      <c r="E927" s="57"/>
      <c r="F927" s="57"/>
      <c r="H927" s="57"/>
      <c r="J927" s="57"/>
      <c r="L927" s="57"/>
      <c r="N927" s="57"/>
      <c r="P927" s="57"/>
      <c r="R927" s="57"/>
      <c r="T927" s="57"/>
      <c r="V927" s="57"/>
      <c r="X927" s="57"/>
    </row>
    <row r="928" spans="3:24" ht="15.75" customHeight="1">
      <c r="C928" s="57"/>
      <c r="D928" s="57"/>
      <c r="E928" s="57"/>
      <c r="F928" s="57"/>
      <c r="H928" s="57"/>
      <c r="J928" s="57"/>
      <c r="L928" s="57"/>
      <c r="N928" s="57"/>
      <c r="P928" s="57"/>
      <c r="R928" s="57"/>
      <c r="T928" s="57"/>
      <c r="V928" s="57"/>
      <c r="X928" s="57"/>
    </row>
    <row r="929" spans="3:24" ht="15.75" customHeight="1">
      <c r="C929" s="57"/>
      <c r="D929" s="57"/>
      <c r="E929" s="57"/>
      <c r="F929" s="57"/>
      <c r="H929" s="57"/>
      <c r="J929" s="57"/>
      <c r="L929" s="57"/>
      <c r="N929" s="57"/>
      <c r="P929" s="57"/>
      <c r="R929" s="57"/>
      <c r="T929" s="57"/>
      <c r="V929" s="57"/>
      <c r="X929" s="57"/>
    </row>
    <row r="930" spans="3:24" ht="15.75" customHeight="1">
      <c r="C930" s="57"/>
      <c r="D930" s="57"/>
      <c r="E930" s="57"/>
      <c r="F930" s="57"/>
      <c r="H930" s="57"/>
      <c r="J930" s="57"/>
      <c r="L930" s="57"/>
      <c r="N930" s="57"/>
      <c r="P930" s="57"/>
      <c r="R930" s="57"/>
      <c r="T930" s="57"/>
      <c r="V930" s="57"/>
      <c r="X930" s="57"/>
    </row>
    <row r="931" spans="3:24" ht="15.75" customHeight="1">
      <c r="C931" s="57"/>
      <c r="D931" s="57"/>
      <c r="E931" s="57"/>
      <c r="F931" s="57"/>
      <c r="H931" s="57"/>
      <c r="J931" s="57"/>
      <c r="L931" s="57"/>
      <c r="N931" s="57"/>
      <c r="P931" s="57"/>
      <c r="R931" s="57"/>
      <c r="T931" s="57"/>
      <c r="V931" s="57"/>
      <c r="X931" s="57"/>
    </row>
    <row r="932" spans="3:24" ht="15.75" customHeight="1">
      <c r="C932" s="57"/>
      <c r="D932" s="57"/>
      <c r="E932" s="57"/>
      <c r="F932" s="57"/>
      <c r="H932" s="57"/>
      <c r="J932" s="57"/>
      <c r="L932" s="57"/>
      <c r="N932" s="57"/>
      <c r="P932" s="57"/>
      <c r="R932" s="57"/>
      <c r="T932" s="57"/>
      <c r="V932" s="57"/>
      <c r="X932" s="57"/>
    </row>
    <row r="933" spans="3:24" ht="15.75" customHeight="1">
      <c r="C933" s="57"/>
      <c r="D933" s="57"/>
      <c r="E933" s="57"/>
      <c r="F933" s="57"/>
      <c r="H933" s="57"/>
      <c r="J933" s="57"/>
      <c r="L933" s="57"/>
      <c r="N933" s="57"/>
      <c r="P933" s="57"/>
      <c r="R933" s="57"/>
      <c r="T933" s="57"/>
      <c r="V933" s="57"/>
      <c r="X933" s="57"/>
    </row>
    <row r="934" spans="3:24" ht="15.75" customHeight="1">
      <c r="C934" s="57"/>
      <c r="D934" s="57"/>
      <c r="E934" s="57"/>
      <c r="F934" s="57"/>
      <c r="H934" s="57"/>
      <c r="J934" s="57"/>
      <c r="L934" s="57"/>
      <c r="N934" s="57"/>
      <c r="P934" s="57"/>
      <c r="R934" s="57"/>
      <c r="T934" s="57"/>
      <c r="V934" s="57"/>
      <c r="X934" s="57"/>
    </row>
    <row r="935" spans="3:24" ht="15.75" customHeight="1">
      <c r="C935" s="57"/>
      <c r="D935" s="57"/>
      <c r="E935" s="57"/>
      <c r="F935" s="57"/>
      <c r="H935" s="57"/>
      <c r="J935" s="57"/>
      <c r="L935" s="57"/>
      <c r="N935" s="57"/>
      <c r="P935" s="57"/>
      <c r="R935" s="57"/>
      <c r="T935" s="57"/>
      <c r="V935" s="57"/>
      <c r="X935" s="57"/>
    </row>
    <row r="936" spans="3:24" ht="15.75" customHeight="1">
      <c r="C936" s="57"/>
      <c r="D936" s="57"/>
      <c r="E936" s="57"/>
      <c r="F936" s="57"/>
      <c r="H936" s="57"/>
      <c r="J936" s="57"/>
      <c r="L936" s="57"/>
      <c r="N936" s="57"/>
      <c r="P936" s="57"/>
      <c r="R936" s="57"/>
      <c r="T936" s="57"/>
      <c r="V936" s="57"/>
      <c r="X936" s="57"/>
    </row>
    <row r="937" spans="3:24" ht="15.75" customHeight="1">
      <c r="C937" s="57"/>
      <c r="D937" s="57"/>
      <c r="E937" s="57"/>
      <c r="F937" s="57"/>
      <c r="H937" s="57"/>
      <c r="J937" s="57"/>
      <c r="L937" s="57"/>
      <c r="N937" s="57"/>
      <c r="P937" s="57"/>
      <c r="R937" s="57"/>
      <c r="T937" s="57"/>
      <c r="V937" s="57"/>
      <c r="X937" s="57"/>
    </row>
    <row r="938" spans="3:24" ht="15.75" customHeight="1">
      <c r="C938" s="57"/>
      <c r="D938" s="57"/>
      <c r="E938" s="57"/>
      <c r="F938" s="57"/>
      <c r="H938" s="57"/>
      <c r="J938" s="57"/>
      <c r="L938" s="57"/>
      <c r="N938" s="57"/>
      <c r="P938" s="57"/>
      <c r="R938" s="57"/>
      <c r="T938" s="57"/>
      <c r="V938" s="57"/>
      <c r="X938" s="57"/>
    </row>
    <row r="939" spans="3:24" ht="15.75" customHeight="1">
      <c r="C939" s="57"/>
      <c r="D939" s="57"/>
      <c r="E939" s="57"/>
      <c r="F939" s="57"/>
      <c r="H939" s="57"/>
      <c r="J939" s="57"/>
      <c r="L939" s="57"/>
      <c r="N939" s="57"/>
      <c r="P939" s="57"/>
      <c r="R939" s="57"/>
      <c r="T939" s="57"/>
      <c r="V939" s="57"/>
      <c r="X939" s="57"/>
    </row>
    <row r="940" spans="3:24" ht="15.75" customHeight="1">
      <c r="C940" s="57"/>
      <c r="D940" s="57"/>
      <c r="E940" s="57"/>
      <c r="F940" s="57"/>
      <c r="H940" s="57"/>
      <c r="J940" s="57"/>
      <c r="L940" s="57"/>
      <c r="N940" s="57"/>
      <c r="P940" s="57"/>
      <c r="R940" s="57"/>
      <c r="T940" s="57"/>
      <c r="V940" s="57"/>
      <c r="X940" s="57"/>
    </row>
    <row r="941" spans="3:24" ht="15.75" customHeight="1">
      <c r="C941" s="57"/>
      <c r="D941" s="57"/>
      <c r="E941" s="57"/>
      <c r="F941" s="57"/>
      <c r="H941" s="57"/>
      <c r="J941" s="57"/>
      <c r="L941" s="57"/>
      <c r="N941" s="57"/>
      <c r="P941" s="57"/>
      <c r="R941" s="57"/>
      <c r="T941" s="57"/>
      <c r="V941" s="57"/>
      <c r="X941" s="57"/>
    </row>
    <row r="942" spans="3:24" ht="15.75" customHeight="1">
      <c r="C942" s="57"/>
      <c r="D942" s="57"/>
      <c r="E942" s="57"/>
      <c r="F942" s="57"/>
      <c r="H942" s="57"/>
      <c r="J942" s="57"/>
      <c r="L942" s="57"/>
      <c r="N942" s="57"/>
      <c r="P942" s="57"/>
      <c r="R942" s="57"/>
      <c r="T942" s="57"/>
      <c r="V942" s="57"/>
      <c r="X942" s="57"/>
    </row>
    <row r="943" spans="3:24" ht="15.75" customHeight="1">
      <c r="C943" s="57"/>
      <c r="D943" s="57"/>
      <c r="E943" s="57"/>
      <c r="F943" s="57"/>
      <c r="H943" s="57"/>
      <c r="J943" s="57"/>
      <c r="L943" s="57"/>
      <c r="N943" s="57"/>
      <c r="P943" s="57"/>
      <c r="R943" s="57"/>
      <c r="T943" s="57"/>
      <c r="V943" s="57"/>
      <c r="X943" s="57"/>
    </row>
    <row r="944" spans="3:24" ht="15.75" customHeight="1">
      <c r="C944" s="57"/>
      <c r="D944" s="57"/>
      <c r="E944" s="57"/>
      <c r="F944" s="57"/>
      <c r="H944" s="57"/>
      <c r="J944" s="57"/>
      <c r="L944" s="57"/>
      <c r="N944" s="57"/>
      <c r="P944" s="57"/>
      <c r="R944" s="57"/>
      <c r="T944" s="57"/>
      <c r="V944" s="57"/>
      <c r="X944" s="57"/>
    </row>
    <row r="945" spans="3:24" ht="15.75" customHeight="1">
      <c r="C945" s="57"/>
      <c r="D945" s="57"/>
      <c r="E945" s="57"/>
      <c r="F945" s="57"/>
      <c r="H945" s="57"/>
      <c r="J945" s="57"/>
      <c r="L945" s="57"/>
      <c r="N945" s="57"/>
      <c r="P945" s="57"/>
      <c r="R945" s="57"/>
      <c r="T945" s="57"/>
      <c r="V945" s="57"/>
      <c r="X945" s="57"/>
    </row>
    <row r="946" spans="3:24" ht="15.75" customHeight="1">
      <c r="C946" s="57"/>
      <c r="D946" s="57"/>
      <c r="E946" s="57"/>
      <c r="F946" s="57"/>
      <c r="H946" s="57"/>
      <c r="J946" s="57"/>
      <c r="L946" s="57"/>
      <c r="N946" s="57"/>
      <c r="P946" s="57"/>
      <c r="R946" s="57"/>
      <c r="T946" s="57"/>
      <c r="V946" s="57"/>
      <c r="X946" s="57"/>
    </row>
    <row r="947" spans="3:24" ht="15.75" customHeight="1">
      <c r="C947" s="57"/>
      <c r="D947" s="57"/>
      <c r="E947" s="57"/>
      <c r="F947" s="57"/>
      <c r="H947" s="57"/>
      <c r="J947" s="57"/>
      <c r="L947" s="57"/>
      <c r="N947" s="57"/>
      <c r="P947" s="57"/>
      <c r="R947" s="57"/>
      <c r="T947" s="57"/>
      <c r="V947" s="57"/>
      <c r="X947" s="57"/>
    </row>
    <row r="948" spans="3:24" ht="15.75" customHeight="1">
      <c r="C948" s="57"/>
      <c r="D948" s="57"/>
      <c r="E948" s="57"/>
      <c r="F948" s="57"/>
      <c r="H948" s="57"/>
      <c r="J948" s="57"/>
      <c r="L948" s="57"/>
      <c r="N948" s="57"/>
      <c r="P948" s="57"/>
      <c r="R948" s="57"/>
      <c r="T948" s="57"/>
      <c r="V948" s="57"/>
      <c r="X948" s="57"/>
    </row>
    <row r="949" spans="3:24" ht="15.75" customHeight="1">
      <c r="C949" s="57"/>
      <c r="D949" s="57"/>
      <c r="E949" s="57"/>
      <c r="F949" s="57"/>
      <c r="H949" s="57"/>
      <c r="J949" s="57"/>
      <c r="L949" s="57"/>
      <c r="N949" s="57"/>
      <c r="P949" s="57"/>
      <c r="R949" s="57"/>
      <c r="T949" s="57"/>
      <c r="V949" s="57"/>
      <c r="X949" s="57"/>
    </row>
    <row r="950" spans="3:24" ht="15.75" customHeight="1">
      <c r="C950" s="57"/>
      <c r="D950" s="57"/>
      <c r="E950" s="57"/>
      <c r="F950" s="57"/>
      <c r="H950" s="57"/>
      <c r="J950" s="57"/>
      <c r="L950" s="57"/>
      <c r="N950" s="57"/>
      <c r="P950" s="57"/>
      <c r="R950" s="57"/>
      <c r="T950" s="57"/>
      <c r="V950" s="57"/>
      <c r="X950" s="57"/>
    </row>
    <row r="951" spans="3:24" ht="15.75" customHeight="1">
      <c r="C951" s="57"/>
      <c r="D951" s="57"/>
      <c r="E951" s="57"/>
      <c r="F951" s="57"/>
      <c r="H951" s="57"/>
      <c r="J951" s="57"/>
      <c r="L951" s="57"/>
      <c r="N951" s="57"/>
      <c r="P951" s="57"/>
      <c r="R951" s="57"/>
      <c r="T951" s="57"/>
      <c r="V951" s="57"/>
      <c r="X951" s="57"/>
    </row>
    <row r="952" spans="3:24" ht="15.75" customHeight="1">
      <c r="C952" s="57"/>
      <c r="D952" s="57"/>
      <c r="E952" s="57"/>
      <c r="F952" s="57"/>
      <c r="H952" s="57"/>
      <c r="J952" s="57"/>
      <c r="L952" s="57"/>
      <c r="N952" s="57"/>
      <c r="P952" s="57"/>
      <c r="R952" s="57"/>
      <c r="T952" s="57"/>
      <c r="V952" s="57"/>
      <c r="X952" s="57"/>
    </row>
    <row r="953" spans="3:24" ht="15.75" customHeight="1">
      <c r="C953" s="57"/>
      <c r="D953" s="57"/>
      <c r="E953" s="57"/>
      <c r="F953" s="57"/>
      <c r="H953" s="57"/>
      <c r="J953" s="57"/>
      <c r="L953" s="57"/>
      <c r="N953" s="57"/>
      <c r="P953" s="57"/>
      <c r="R953" s="57"/>
      <c r="T953" s="57"/>
      <c r="V953" s="57"/>
      <c r="X953" s="57"/>
    </row>
    <row r="954" spans="3:24" ht="15.75" customHeight="1">
      <c r="C954" s="57"/>
      <c r="D954" s="57"/>
      <c r="E954" s="57"/>
      <c r="F954" s="57"/>
      <c r="H954" s="57"/>
      <c r="J954" s="57"/>
      <c r="L954" s="57"/>
      <c r="N954" s="57"/>
      <c r="P954" s="57"/>
      <c r="R954" s="57"/>
      <c r="T954" s="57"/>
      <c r="V954" s="57"/>
      <c r="X954" s="57"/>
    </row>
    <row r="955" spans="3:24" ht="15.75" customHeight="1">
      <c r="C955" s="57"/>
      <c r="D955" s="57"/>
      <c r="E955" s="57"/>
      <c r="F955" s="57"/>
      <c r="H955" s="57"/>
      <c r="J955" s="57"/>
      <c r="L955" s="57"/>
      <c r="N955" s="57"/>
      <c r="P955" s="57"/>
      <c r="R955" s="57"/>
      <c r="T955" s="57"/>
      <c r="V955" s="57"/>
      <c r="X955" s="57"/>
    </row>
    <row r="956" spans="3:24" ht="15.75" customHeight="1">
      <c r="C956" s="57"/>
      <c r="D956" s="57"/>
      <c r="E956" s="57"/>
      <c r="F956" s="57"/>
      <c r="H956" s="57"/>
      <c r="J956" s="57"/>
      <c r="L956" s="57"/>
      <c r="N956" s="57"/>
      <c r="P956" s="57"/>
      <c r="R956" s="57"/>
      <c r="T956" s="57"/>
      <c r="V956" s="57"/>
      <c r="X956" s="57"/>
    </row>
    <row r="957" spans="3:24" ht="15.75" customHeight="1">
      <c r="C957" s="57"/>
      <c r="D957" s="57"/>
      <c r="E957" s="57"/>
      <c r="F957" s="57"/>
      <c r="H957" s="57"/>
      <c r="J957" s="57"/>
      <c r="L957" s="57"/>
      <c r="N957" s="57"/>
      <c r="P957" s="57"/>
      <c r="R957" s="57"/>
      <c r="T957" s="57"/>
      <c r="V957" s="57"/>
      <c r="X957" s="57"/>
    </row>
    <row r="958" spans="3:24" ht="15.75" customHeight="1">
      <c r="C958" s="57"/>
      <c r="D958" s="57"/>
      <c r="E958" s="57"/>
      <c r="F958" s="57"/>
      <c r="H958" s="57"/>
      <c r="J958" s="57"/>
      <c r="L958" s="57"/>
      <c r="N958" s="57"/>
      <c r="P958" s="57"/>
      <c r="R958" s="57"/>
      <c r="T958" s="57"/>
      <c r="V958" s="57"/>
      <c r="X958" s="57"/>
    </row>
    <row r="959" spans="3:24" ht="15.75" customHeight="1">
      <c r="C959" s="57"/>
      <c r="D959" s="57"/>
      <c r="E959" s="57"/>
      <c r="F959" s="57"/>
      <c r="H959" s="57"/>
      <c r="J959" s="57"/>
      <c r="L959" s="57"/>
      <c r="N959" s="57"/>
      <c r="P959" s="57"/>
      <c r="R959" s="57"/>
      <c r="T959" s="57"/>
      <c r="V959" s="57"/>
      <c r="X959" s="57"/>
    </row>
    <row r="960" spans="3:24" ht="15.75" customHeight="1">
      <c r="C960" s="57"/>
      <c r="D960" s="57"/>
      <c r="E960" s="57"/>
      <c r="F960" s="57"/>
      <c r="H960" s="57"/>
      <c r="J960" s="57"/>
      <c r="L960" s="57"/>
      <c r="N960" s="57"/>
      <c r="P960" s="57"/>
      <c r="R960" s="57"/>
      <c r="T960" s="57"/>
      <c r="V960" s="57"/>
      <c r="X960" s="57"/>
    </row>
    <row r="961" spans="3:24" ht="15.75" customHeight="1">
      <c r="C961" s="57"/>
      <c r="D961" s="57"/>
      <c r="E961" s="57"/>
      <c r="F961" s="57"/>
      <c r="H961" s="57"/>
      <c r="J961" s="57"/>
      <c r="L961" s="57"/>
      <c r="N961" s="57"/>
      <c r="P961" s="57"/>
      <c r="R961" s="57"/>
      <c r="T961" s="57"/>
      <c r="V961" s="57"/>
      <c r="X961" s="57"/>
    </row>
    <row r="962" spans="3:24" ht="15.75" customHeight="1">
      <c r="C962" s="57"/>
      <c r="D962" s="57"/>
      <c r="E962" s="57"/>
      <c r="F962" s="57"/>
      <c r="H962" s="57"/>
      <c r="J962" s="57"/>
      <c r="L962" s="57"/>
      <c r="N962" s="57"/>
      <c r="P962" s="57"/>
      <c r="R962" s="57"/>
      <c r="T962" s="57"/>
      <c r="V962" s="57"/>
      <c r="X962" s="57"/>
    </row>
    <row r="963" spans="3:24" ht="15.75" customHeight="1">
      <c r="C963" s="57"/>
      <c r="D963" s="57"/>
      <c r="E963" s="57"/>
      <c r="F963" s="57"/>
      <c r="H963" s="57"/>
      <c r="J963" s="57"/>
      <c r="L963" s="57"/>
      <c r="N963" s="57"/>
      <c r="P963" s="57"/>
      <c r="R963" s="57"/>
      <c r="T963" s="57"/>
      <c r="V963" s="57"/>
      <c r="X963" s="57"/>
    </row>
    <row r="964" spans="3:24" ht="15.75" customHeight="1">
      <c r="C964" s="57"/>
      <c r="D964" s="57"/>
      <c r="E964" s="57"/>
      <c r="F964" s="57"/>
      <c r="H964" s="57"/>
      <c r="J964" s="57"/>
      <c r="L964" s="57"/>
      <c r="N964" s="57"/>
      <c r="P964" s="57"/>
      <c r="R964" s="57"/>
      <c r="T964" s="57"/>
      <c r="V964" s="57"/>
      <c r="X964" s="57"/>
    </row>
    <row r="965" spans="3:24" ht="15.75" customHeight="1">
      <c r="C965" s="57"/>
      <c r="D965" s="57"/>
      <c r="E965" s="57"/>
      <c r="F965" s="57"/>
      <c r="H965" s="57"/>
      <c r="J965" s="57"/>
      <c r="L965" s="57"/>
      <c r="N965" s="57"/>
      <c r="P965" s="57"/>
      <c r="R965" s="57"/>
      <c r="T965" s="57"/>
      <c r="V965" s="57"/>
      <c r="X965" s="57"/>
    </row>
    <row r="966" spans="3:24" ht="15.75" customHeight="1">
      <c r="C966" s="57"/>
      <c r="D966" s="57"/>
      <c r="E966" s="57"/>
      <c r="F966" s="57"/>
      <c r="H966" s="57"/>
      <c r="J966" s="57"/>
      <c r="L966" s="57"/>
      <c r="N966" s="57"/>
      <c r="P966" s="57"/>
      <c r="R966" s="57"/>
      <c r="T966" s="57"/>
      <c r="V966" s="57"/>
      <c r="X966" s="57"/>
    </row>
    <row r="967" spans="3:24" ht="15.75" customHeight="1">
      <c r="C967" s="57"/>
      <c r="D967" s="57"/>
      <c r="E967" s="57"/>
      <c r="F967" s="57"/>
      <c r="H967" s="57"/>
      <c r="J967" s="57"/>
      <c r="L967" s="57"/>
      <c r="N967" s="57"/>
      <c r="P967" s="57"/>
      <c r="R967" s="57"/>
      <c r="T967" s="57"/>
      <c r="V967" s="57"/>
      <c r="X967" s="57"/>
    </row>
    <row r="968" spans="3:24" ht="15.75" customHeight="1">
      <c r="C968" s="57"/>
      <c r="D968" s="57"/>
      <c r="E968" s="57"/>
      <c r="F968" s="57"/>
      <c r="H968" s="57"/>
      <c r="J968" s="57"/>
      <c r="L968" s="57"/>
      <c r="N968" s="57"/>
      <c r="P968" s="57"/>
      <c r="R968" s="57"/>
      <c r="T968" s="57"/>
      <c r="V968" s="57"/>
      <c r="X968" s="57"/>
    </row>
    <row r="969" spans="3:24" ht="15.75" customHeight="1">
      <c r="C969" s="57"/>
      <c r="D969" s="57"/>
      <c r="E969" s="57"/>
      <c r="F969" s="57"/>
      <c r="H969" s="57"/>
      <c r="J969" s="57"/>
      <c r="L969" s="57"/>
      <c r="N969" s="57"/>
      <c r="P969" s="57"/>
      <c r="R969" s="57"/>
      <c r="T969" s="57"/>
      <c r="V969" s="57"/>
      <c r="X969" s="57"/>
    </row>
    <row r="970" spans="3:24" ht="15.75" customHeight="1">
      <c r="C970" s="57"/>
      <c r="D970" s="57"/>
      <c r="E970" s="57"/>
      <c r="F970" s="57"/>
      <c r="H970" s="57"/>
      <c r="J970" s="57"/>
      <c r="L970" s="57"/>
      <c r="N970" s="57"/>
      <c r="P970" s="57"/>
      <c r="R970" s="57"/>
      <c r="T970" s="57"/>
      <c r="V970" s="57"/>
      <c r="X970" s="57"/>
    </row>
    <row r="971" spans="3:24" ht="15.75" customHeight="1">
      <c r="C971" s="57"/>
      <c r="D971" s="57"/>
      <c r="E971" s="57"/>
      <c r="F971" s="57"/>
      <c r="H971" s="57"/>
      <c r="J971" s="57"/>
      <c r="L971" s="57"/>
      <c r="N971" s="57"/>
      <c r="P971" s="57"/>
      <c r="R971" s="57"/>
      <c r="T971" s="57"/>
      <c r="V971" s="57"/>
      <c r="X971" s="57"/>
    </row>
    <row r="972" spans="3:24" ht="15.75" customHeight="1">
      <c r="C972" s="57"/>
      <c r="D972" s="57"/>
      <c r="E972" s="57"/>
      <c r="F972" s="57"/>
      <c r="H972" s="57"/>
      <c r="J972" s="57"/>
      <c r="L972" s="57"/>
      <c r="N972" s="57"/>
      <c r="P972" s="57"/>
      <c r="R972" s="57"/>
      <c r="T972" s="57"/>
      <c r="V972" s="57"/>
      <c r="X972" s="57"/>
    </row>
    <row r="973" spans="3:24" ht="15.75" customHeight="1">
      <c r="C973" s="57"/>
      <c r="D973" s="57"/>
      <c r="E973" s="57"/>
      <c r="F973" s="57"/>
      <c r="H973" s="57"/>
      <c r="J973" s="57"/>
      <c r="L973" s="57"/>
      <c r="N973" s="57"/>
      <c r="P973" s="57"/>
      <c r="R973" s="57"/>
      <c r="T973" s="57"/>
      <c r="V973" s="57"/>
      <c r="X973" s="57"/>
    </row>
    <row r="974" spans="3:24" ht="15.75" customHeight="1">
      <c r="C974" s="57"/>
      <c r="D974" s="57"/>
      <c r="E974" s="57"/>
      <c r="F974" s="57"/>
      <c r="H974" s="57"/>
      <c r="J974" s="57"/>
      <c r="L974" s="57"/>
      <c r="N974" s="57"/>
      <c r="P974" s="57"/>
      <c r="R974" s="57"/>
      <c r="T974" s="57"/>
      <c r="V974" s="57"/>
      <c r="X974" s="57"/>
    </row>
    <row r="975" spans="3:24" ht="15.75" customHeight="1">
      <c r="C975" s="57"/>
      <c r="D975" s="57"/>
      <c r="E975" s="57"/>
      <c r="F975" s="57"/>
      <c r="H975" s="57"/>
      <c r="J975" s="57"/>
      <c r="L975" s="57"/>
      <c r="N975" s="57"/>
      <c r="P975" s="57"/>
      <c r="R975" s="57"/>
      <c r="T975" s="57"/>
      <c r="V975" s="57"/>
      <c r="X975" s="57"/>
    </row>
    <row r="976" spans="3:24" ht="15.75" customHeight="1">
      <c r="C976" s="57"/>
      <c r="D976" s="57"/>
      <c r="E976" s="57"/>
      <c r="F976" s="57"/>
      <c r="H976" s="57"/>
      <c r="J976" s="57"/>
      <c r="L976" s="57"/>
      <c r="N976" s="57"/>
      <c r="P976" s="57"/>
      <c r="R976" s="57"/>
      <c r="T976" s="57"/>
      <c r="V976" s="57"/>
      <c r="X976" s="57"/>
    </row>
    <row r="977" spans="3:24" ht="15.75" customHeight="1">
      <c r="C977" s="57"/>
      <c r="D977" s="57"/>
      <c r="E977" s="57"/>
      <c r="F977" s="57"/>
      <c r="H977" s="57"/>
      <c r="J977" s="57"/>
      <c r="L977" s="57"/>
      <c r="N977" s="57"/>
      <c r="P977" s="57"/>
      <c r="R977" s="57"/>
      <c r="T977" s="57"/>
      <c r="V977" s="57"/>
      <c r="X977" s="57"/>
    </row>
    <row r="978" spans="3:24" ht="15.75" customHeight="1">
      <c r="C978" s="57"/>
      <c r="D978" s="57"/>
      <c r="E978" s="57"/>
      <c r="F978" s="57"/>
      <c r="H978" s="57"/>
      <c r="J978" s="57"/>
      <c r="L978" s="57"/>
      <c r="N978" s="57"/>
      <c r="P978" s="57"/>
      <c r="R978" s="57"/>
      <c r="T978" s="57"/>
      <c r="V978" s="57"/>
      <c r="X978" s="57"/>
    </row>
    <row r="979" spans="3:24" ht="15.75" customHeight="1">
      <c r="C979" s="57"/>
      <c r="D979" s="57"/>
      <c r="E979" s="57"/>
      <c r="F979" s="57"/>
      <c r="H979" s="57"/>
      <c r="J979" s="57"/>
      <c r="L979" s="57"/>
      <c r="N979" s="57"/>
      <c r="P979" s="57"/>
      <c r="R979" s="57"/>
      <c r="T979" s="57"/>
      <c r="V979" s="57"/>
      <c r="X979" s="57"/>
    </row>
    <row r="980" spans="3:24" ht="15.75" customHeight="1">
      <c r="C980" s="57"/>
      <c r="D980" s="57"/>
      <c r="E980" s="57"/>
      <c r="F980" s="57"/>
      <c r="H980" s="57"/>
      <c r="J980" s="57"/>
      <c r="L980" s="57"/>
      <c r="N980" s="57"/>
      <c r="P980" s="57"/>
      <c r="R980" s="57"/>
      <c r="T980" s="57"/>
      <c r="V980" s="57"/>
      <c r="X980" s="57"/>
    </row>
    <row r="981" spans="3:24" ht="15.75" customHeight="1">
      <c r="C981" s="57"/>
      <c r="D981" s="57"/>
      <c r="E981" s="57"/>
      <c r="F981" s="57"/>
      <c r="H981" s="57"/>
      <c r="J981" s="57"/>
      <c r="L981" s="57"/>
      <c r="N981" s="57"/>
      <c r="P981" s="57"/>
      <c r="R981" s="57"/>
      <c r="T981" s="57"/>
      <c r="V981" s="57"/>
      <c r="X981" s="57"/>
    </row>
    <row r="982" spans="3:24" ht="15.75" customHeight="1">
      <c r="C982" s="57"/>
      <c r="D982" s="57"/>
      <c r="E982" s="57"/>
      <c r="F982" s="57"/>
      <c r="H982" s="57"/>
      <c r="J982" s="57"/>
      <c r="L982" s="57"/>
      <c r="N982" s="57"/>
      <c r="P982" s="57"/>
      <c r="R982" s="57"/>
      <c r="T982" s="57"/>
      <c r="V982" s="57"/>
      <c r="X982" s="57"/>
    </row>
    <row r="983" spans="3:24" ht="15.75" customHeight="1">
      <c r="C983" s="57"/>
      <c r="D983" s="57"/>
      <c r="E983" s="57"/>
      <c r="F983" s="57"/>
      <c r="H983" s="57"/>
      <c r="J983" s="57"/>
      <c r="L983" s="57"/>
      <c r="N983" s="57"/>
      <c r="P983" s="57"/>
      <c r="R983" s="57"/>
      <c r="T983" s="57"/>
      <c r="V983" s="57"/>
      <c r="X983" s="57"/>
    </row>
    <row r="984" spans="3:24" ht="15.75" customHeight="1">
      <c r="C984" s="57"/>
      <c r="D984" s="57"/>
      <c r="E984" s="57"/>
      <c r="F984" s="57"/>
      <c r="H984" s="57"/>
      <c r="J984" s="57"/>
      <c r="L984" s="57"/>
      <c r="N984" s="57"/>
      <c r="P984" s="57"/>
      <c r="R984" s="57"/>
      <c r="T984" s="57"/>
      <c r="V984" s="57"/>
      <c r="X984" s="57"/>
    </row>
    <row r="985" spans="3:24" ht="15.75" customHeight="1">
      <c r="C985" s="57"/>
      <c r="D985" s="57"/>
      <c r="E985" s="57"/>
      <c r="F985" s="57"/>
      <c r="H985" s="57"/>
      <c r="J985" s="57"/>
      <c r="L985" s="57"/>
      <c r="N985" s="57"/>
      <c r="P985" s="57"/>
      <c r="R985" s="57"/>
      <c r="T985" s="57"/>
      <c r="V985" s="57"/>
      <c r="X985" s="57"/>
    </row>
    <row r="986" spans="3:24" ht="15.75" customHeight="1">
      <c r="C986" s="57"/>
      <c r="D986" s="57"/>
      <c r="E986" s="57"/>
      <c r="F986" s="57"/>
      <c r="H986" s="57"/>
      <c r="J986" s="57"/>
      <c r="L986" s="57"/>
      <c r="N986" s="57"/>
      <c r="P986" s="57"/>
      <c r="R986" s="57"/>
      <c r="T986" s="57"/>
      <c r="V986" s="57"/>
      <c r="X986" s="57"/>
    </row>
    <row r="987" spans="3:24" ht="15.75" customHeight="1">
      <c r="C987" s="57"/>
      <c r="D987" s="57"/>
      <c r="E987" s="57"/>
      <c r="F987" s="57"/>
      <c r="H987" s="57"/>
      <c r="J987" s="57"/>
      <c r="L987" s="57"/>
      <c r="N987" s="57"/>
      <c r="P987" s="57"/>
      <c r="R987" s="57"/>
      <c r="T987" s="57"/>
      <c r="V987" s="57"/>
      <c r="X987" s="57"/>
    </row>
    <row r="988" spans="3:24" ht="15.75" customHeight="1">
      <c r="C988" s="57"/>
      <c r="D988" s="57"/>
      <c r="E988" s="57"/>
      <c r="F988" s="57"/>
      <c r="H988" s="57"/>
      <c r="J988" s="57"/>
      <c r="L988" s="57"/>
      <c r="N988" s="57"/>
      <c r="P988" s="57"/>
      <c r="R988" s="57"/>
      <c r="T988" s="57"/>
      <c r="V988" s="57"/>
      <c r="X988" s="57"/>
    </row>
    <row r="989" spans="3:24" ht="15.75" customHeight="1">
      <c r="C989" s="57"/>
      <c r="D989" s="57"/>
      <c r="E989" s="57"/>
      <c r="F989" s="57"/>
      <c r="H989" s="57"/>
      <c r="J989" s="57"/>
      <c r="L989" s="57"/>
      <c r="N989" s="57"/>
      <c r="P989" s="57"/>
      <c r="R989" s="57"/>
      <c r="T989" s="57"/>
      <c r="V989" s="57"/>
      <c r="X989" s="57"/>
    </row>
    <row r="990" spans="3:24" ht="15.75" customHeight="1">
      <c r="C990" s="57"/>
      <c r="D990" s="57"/>
      <c r="E990" s="57"/>
      <c r="F990" s="57"/>
      <c r="H990" s="57"/>
      <c r="J990" s="57"/>
      <c r="L990" s="57"/>
      <c r="N990" s="57"/>
      <c r="P990" s="57"/>
      <c r="R990" s="57"/>
      <c r="T990" s="57"/>
      <c r="V990" s="57"/>
      <c r="X990" s="57"/>
    </row>
    <row r="991" spans="3:24" ht="15.75" customHeight="1">
      <c r="C991" s="57"/>
      <c r="D991" s="57"/>
      <c r="E991" s="57"/>
      <c r="F991" s="57"/>
      <c r="H991" s="57"/>
      <c r="J991" s="57"/>
      <c r="L991" s="57"/>
      <c r="N991" s="57"/>
      <c r="P991" s="57"/>
      <c r="R991" s="57"/>
      <c r="T991" s="57"/>
      <c r="V991" s="57"/>
      <c r="X991" s="57"/>
    </row>
    <row r="992" spans="3:24" ht="15.75" customHeight="1">
      <c r="C992" s="57"/>
      <c r="D992" s="57"/>
      <c r="E992" s="57"/>
      <c r="F992" s="57"/>
      <c r="H992" s="57"/>
      <c r="J992" s="57"/>
      <c r="L992" s="57"/>
      <c r="N992" s="57"/>
      <c r="P992" s="57"/>
      <c r="R992" s="57"/>
      <c r="T992" s="57"/>
      <c r="V992" s="57"/>
      <c r="X992" s="57"/>
    </row>
    <row r="993" spans="3:24" ht="15.75" customHeight="1">
      <c r="C993" s="57"/>
      <c r="D993" s="57"/>
      <c r="E993" s="57"/>
      <c r="F993" s="57"/>
      <c r="H993" s="57"/>
      <c r="J993" s="57"/>
      <c r="L993" s="57"/>
      <c r="N993" s="57"/>
      <c r="P993" s="57"/>
      <c r="R993" s="57"/>
      <c r="T993" s="57"/>
      <c r="V993" s="57"/>
      <c r="X993" s="57"/>
    </row>
    <row r="994" spans="3:24" ht="15.75" customHeight="1">
      <c r="C994" s="57"/>
      <c r="D994" s="57"/>
      <c r="E994" s="57"/>
      <c r="F994" s="57"/>
      <c r="H994" s="57"/>
      <c r="J994" s="57"/>
      <c r="L994" s="57"/>
      <c r="N994" s="57"/>
      <c r="P994" s="57"/>
      <c r="R994" s="57"/>
      <c r="T994" s="57"/>
      <c r="V994" s="57"/>
      <c r="X994" s="57"/>
    </row>
    <row r="995" spans="3:24" ht="15.75" customHeight="1">
      <c r="C995" s="57"/>
      <c r="D995" s="57"/>
      <c r="E995" s="57"/>
      <c r="F995" s="57"/>
      <c r="H995" s="57"/>
      <c r="J995" s="57"/>
      <c r="L995" s="57"/>
      <c r="N995" s="57"/>
      <c r="P995" s="57"/>
      <c r="R995" s="57"/>
      <c r="T995" s="57"/>
      <c r="V995" s="57"/>
      <c r="X995" s="57"/>
    </row>
    <row r="996" spans="3:24" ht="15.75" customHeight="1">
      <c r="C996" s="57"/>
      <c r="D996" s="57"/>
      <c r="E996" s="57"/>
      <c r="F996" s="57"/>
      <c r="H996" s="57"/>
      <c r="J996" s="57"/>
      <c r="L996" s="57"/>
      <c r="N996" s="57"/>
      <c r="P996" s="57"/>
      <c r="R996" s="57"/>
      <c r="T996" s="57"/>
      <c r="V996" s="57"/>
      <c r="X996" s="57"/>
    </row>
    <row r="997" spans="3:24" ht="15.75" customHeight="1">
      <c r="C997" s="57"/>
      <c r="D997" s="57"/>
      <c r="E997" s="57"/>
      <c r="F997" s="57"/>
      <c r="H997" s="57"/>
      <c r="J997" s="57"/>
      <c r="L997" s="57"/>
      <c r="N997" s="57"/>
      <c r="P997" s="57"/>
      <c r="R997" s="57"/>
      <c r="T997" s="57"/>
      <c r="V997" s="57"/>
      <c r="X997" s="57"/>
    </row>
    <row r="998" spans="3:24" ht="15.75" customHeight="1">
      <c r="C998" s="57"/>
      <c r="D998" s="57"/>
      <c r="E998" s="57"/>
      <c r="F998" s="57"/>
      <c r="H998" s="57"/>
      <c r="J998" s="57"/>
      <c r="L998" s="57"/>
      <c r="N998" s="57"/>
      <c r="P998" s="57"/>
      <c r="R998" s="57"/>
      <c r="T998" s="57"/>
      <c r="V998" s="57"/>
      <c r="X998" s="57"/>
    </row>
    <row r="999" spans="3:24" ht="15.75" customHeight="1">
      <c r="C999" s="57"/>
      <c r="D999" s="57"/>
      <c r="E999" s="57"/>
      <c r="F999" s="57"/>
      <c r="H999" s="57"/>
      <c r="J999" s="57"/>
      <c r="L999" s="57"/>
      <c r="N999" s="57"/>
      <c r="P999" s="57"/>
      <c r="R999" s="57"/>
      <c r="T999" s="57"/>
      <c r="V999" s="57"/>
      <c r="X999" s="57"/>
    </row>
    <row r="1000" spans="3:24" ht="15.75" customHeight="1">
      <c r="C1000" s="57"/>
      <c r="D1000" s="57"/>
      <c r="E1000" s="57"/>
      <c r="F1000" s="57"/>
      <c r="H1000" s="57"/>
      <c r="J1000" s="57"/>
      <c r="L1000" s="57"/>
      <c r="N1000" s="57"/>
      <c r="P1000" s="57"/>
      <c r="R1000" s="57"/>
      <c r="T1000" s="57"/>
      <c r="V1000" s="57"/>
      <c r="X1000" s="57"/>
    </row>
    <row r="1001" spans="3:24" ht="15.75" customHeight="1">
      <c r="C1001" s="57"/>
      <c r="D1001" s="57"/>
      <c r="E1001" s="57"/>
      <c r="F1001" s="57"/>
      <c r="H1001" s="57"/>
      <c r="J1001" s="57"/>
      <c r="L1001" s="57"/>
      <c r="N1001" s="57"/>
      <c r="P1001" s="57"/>
      <c r="R1001" s="57"/>
      <c r="T1001" s="57"/>
      <c r="V1001" s="57"/>
      <c r="X1001" s="57"/>
    </row>
    <row r="1002" spans="3:24" ht="15.75" customHeight="1">
      <c r="C1002" s="57"/>
      <c r="D1002" s="57"/>
      <c r="E1002" s="57"/>
      <c r="F1002" s="57"/>
      <c r="H1002" s="57"/>
      <c r="J1002" s="57"/>
      <c r="L1002" s="57"/>
      <c r="N1002" s="57"/>
      <c r="P1002" s="57"/>
      <c r="R1002" s="57"/>
      <c r="T1002" s="57"/>
      <c r="V1002" s="57"/>
      <c r="X1002" s="57"/>
    </row>
    <row r="1003" spans="3:24" ht="15.75" customHeight="1">
      <c r="C1003" s="57"/>
      <c r="D1003" s="57"/>
      <c r="E1003" s="57"/>
      <c r="F1003" s="57"/>
      <c r="H1003" s="57"/>
      <c r="J1003" s="57"/>
      <c r="L1003" s="57"/>
      <c r="N1003" s="57"/>
      <c r="P1003" s="57"/>
      <c r="R1003" s="57"/>
      <c r="T1003" s="57"/>
      <c r="V1003" s="57"/>
      <c r="X1003" s="57"/>
    </row>
    <row r="1004" spans="3:24" ht="15.75" customHeight="1">
      <c r="C1004" s="57"/>
      <c r="D1004" s="57"/>
      <c r="E1004" s="57"/>
      <c r="F1004" s="57"/>
      <c r="H1004" s="57"/>
      <c r="J1004" s="57"/>
      <c r="L1004" s="57"/>
      <c r="N1004" s="57"/>
      <c r="P1004" s="57"/>
      <c r="R1004" s="57"/>
      <c r="T1004" s="57"/>
      <c r="V1004" s="57"/>
      <c r="X1004" s="57"/>
    </row>
    <row r="1005" spans="3:24" ht="15.75" customHeight="1">
      <c r="C1005" s="57"/>
      <c r="D1005" s="57"/>
      <c r="E1005" s="57"/>
      <c r="F1005" s="57"/>
      <c r="H1005" s="57"/>
      <c r="J1005" s="57"/>
      <c r="L1005" s="57"/>
      <c r="N1005" s="57"/>
      <c r="P1005" s="57"/>
      <c r="R1005" s="57"/>
      <c r="T1005" s="57"/>
      <c r="V1005" s="57"/>
      <c r="X1005" s="57"/>
    </row>
    <row r="1006" spans="3:24" ht="15.75" customHeight="1">
      <c r="C1006" s="57"/>
      <c r="D1006" s="57"/>
      <c r="E1006" s="57"/>
      <c r="F1006" s="57"/>
      <c r="H1006" s="57"/>
      <c r="J1006" s="57"/>
      <c r="L1006" s="57"/>
      <c r="N1006" s="57"/>
      <c r="P1006" s="57"/>
      <c r="R1006" s="57"/>
      <c r="T1006" s="57"/>
      <c r="V1006" s="57"/>
      <c r="X1006" s="57"/>
    </row>
    <row r="1007" spans="3:24" ht="15.75" customHeight="1">
      <c r="C1007" s="57"/>
      <c r="D1007" s="57"/>
      <c r="E1007" s="57"/>
      <c r="F1007" s="57"/>
      <c r="H1007" s="57"/>
      <c r="J1007" s="57"/>
      <c r="L1007" s="57"/>
      <c r="N1007" s="57"/>
      <c r="P1007" s="57"/>
      <c r="R1007" s="57"/>
      <c r="T1007" s="57"/>
      <c r="V1007" s="57"/>
      <c r="X1007" s="57"/>
    </row>
    <row r="1008" spans="3:24" ht="15.75" customHeight="1">
      <c r="C1008" s="57"/>
      <c r="D1008" s="57"/>
      <c r="E1008" s="57"/>
      <c r="F1008" s="57"/>
      <c r="H1008" s="57"/>
      <c r="J1008" s="57"/>
      <c r="L1008" s="57"/>
      <c r="N1008" s="57"/>
      <c r="P1008" s="57"/>
      <c r="R1008" s="57"/>
      <c r="T1008" s="57"/>
      <c r="V1008" s="57"/>
      <c r="X1008" s="57"/>
    </row>
    <row r="1009" spans="3:24" ht="15.75" customHeight="1">
      <c r="C1009" s="57"/>
      <c r="D1009" s="57"/>
      <c r="E1009" s="57"/>
      <c r="F1009" s="57"/>
      <c r="H1009" s="57"/>
      <c r="J1009" s="57"/>
      <c r="L1009" s="57"/>
      <c r="N1009" s="57"/>
      <c r="P1009" s="57"/>
      <c r="R1009" s="57"/>
      <c r="T1009" s="57"/>
      <c r="V1009" s="57"/>
      <c r="X1009" s="57"/>
    </row>
    <row r="1010" spans="3:24" ht="15.75" customHeight="1">
      <c r="C1010" s="57"/>
      <c r="D1010" s="57"/>
      <c r="E1010" s="57"/>
      <c r="F1010" s="57"/>
      <c r="H1010" s="57"/>
      <c r="J1010" s="57"/>
      <c r="L1010" s="57"/>
      <c r="N1010" s="57"/>
      <c r="P1010" s="57"/>
      <c r="R1010" s="57"/>
      <c r="T1010" s="57"/>
      <c r="V1010" s="57"/>
      <c r="X1010" s="57"/>
    </row>
    <row r="1011" spans="3:24" ht="15.75" customHeight="1">
      <c r="C1011" s="57"/>
      <c r="D1011" s="57"/>
      <c r="E1011" s="57"/>
      <c r="F1011" s="57"/>
      <c r="H1011" s="57"/>
      <c r="J1011" s="57"/>
      <c r="L1011" s="57"/>
      <c r="N1011" s="57"/>
      <c r="P1011" s="57"/>
      <c r="R1011" s="57"/>
      <c r="T1011" s="57"/>
      <c r="V1011" s="57"/>
      <c r="X1011" s="57"/>
    </row>
    <row r="1012" spans="3:24" ht="15.75" customHeight="1">
      <c r="C1012" s="57"/>
      <c r="D1012" s="57"/>
      <c r="E1012" s="57"/>
      <c r="F1012" s="57"/>
      <c r="H1012" s="57"/>
      <c r="J1012" s="57"/>
      <c r="L1012" s="57"/>
      <c r="N1012" s="57"/>
      <c r="P1012" s="57"/>
      <c r="R1012" s="57"/>
      <c r="T1012" s="57"/>
      <c r="V1012" s="57"/>
      <c r="X1012" s="57"/>
    </row>
    <row r="1013" spans="3:24" ht="15.75" customHeight="1">
      <c r="C1013" s="57"/>
      <c r="D1013" s="57"/>
      <c r="E1013" s="57"/>
      <c r="F1013" s="57"/>
      <c r="H1013" s="57"/>
      <c r="J1013" s="57"/>
      <c r="L1013" s="57"/>
      <c r="N1013" s="57"/>
      <c r="P1013" s="57"/>
      <c r="R1013" s="57"/>
      <c r="T1013" s="57"/>
      <c r="V1013" s="57"/>
      <c r="X1013" s="57"/>
    </row>
    <row r="1014" spans="3:24" ht="15.75" customHeight="1">
      <c r="C1014" s="57"/>
      <c r="D1014" s="57"/>
      <c r="E1014" s="57"/>
      <c r="F1014" s="57"/>
      <c r="H1014" s="57"/>
      <c r="J1014" s="57"/>
      <c r="L1014" s="57"/>
      <c r="N1014" s="57"/>
      <c r="P1014" s="57"/>
      <c r="R1014" s="57"/>
      <c r="T1014" s="57"/>
      <c r="V1014" s="57"/>
      <c r="X1014" s="57"/>
    </row>
    <row r="1015" spans="3:24" ht="15.75" customHeight="1">
      <c r="C1015" s="57"/>
      <c r="D1015" s="57"/>
      <c r="E1015" s="57"/>
      <c r="F1015" s="57"/>
      <c r="H1015" s="57"/>
      <c r="J1015" s="57"/>
      <c r="L1015" s="57"/>
      <c r="N1015" s="57"/>
      <c r="P1015" s="57"/>
      <c r="R1015" s="57"/>
      <c r="T1015" s="57"/>
      <c r="V1015" s="57"/>
      <c r="X1015" s="57"/>
    </row>
    <row r="1016" spans="3:24" ht="15.75" customHeight="1">
      <c r="C1016" s="57"/>
      <c r="D1016" s="57"/>
      <c r="E1016" s="57"/>
      <c r="F1016" s="57"/>
      <c r="H1016" s="57"/>
      <c r="J1016" s="57"/>
      <c r="L1016" s="57"/>
      <c r="N1016" s="57"/>
      <c r="P1016" s="57"/>
      <c r="R1016" s="57"/>
      <c r="T1016" s="57"/>
      <c r="V1016" s="57"/>
      <c r="X1016" s="57"/>
    </row>
    <row r="1017" spans="3:24" ht="15.75" customHeight="1">
      <c r="C1017" s="57"/>
      <c r="D1017" s="57"/>
      <c r="E1017" s="57"/>
      <c r="F1017" s="57"/>
      <c r="H1017" s="57"/>
      <c r="J1017" s="57"/>
      <c r="L1017" s="57"/>
      <c r="N1017" s="57"/>
      <c r="P1017" s="57"/>
      <c r="R1017" s="57"/>
      <c r="T1017" s="57"/>
      <c r="V1017" s="57"/>
      <c r="X1017" s="57"/>
    </row>
    <row r="1018" spans="3:24" ht="15.75" customHeight="1">
      <c r="C1018" s="57"/>
      <c r="D1018" s="57"/>
      <c r="E1018" s="57"/>
      <c r="F1018" s="57"/>
      <c r="H1018" s="57"/>
      <c r="J1018" s="57"/>
      <c r="L1018" s="57"/>
      <c r="N1018" s="57"/>
      <c r="P1018" s="57"/>
      <c r="R1018" s="57"/>
      <c r="T1018" s="57"/>
      <c r="V1018" s="57"/>
      <c r="X1018" s="57"/>
    </row>
    <row r="1019" spans="3:24" ht="15.75" customHeight="1">
      <c r="C1019" s="57"/>
      <c r="D1019" s="57"/>
      <c r="E1019" s="57"/>
      <c r="F1019" s="57"/>
      <c r="H1019" s="57"/>
      <c r="J1019" s="57"/>
      <c r="L1019" s="57"/>
      <c r="N1019" s="57"/>
      <c r="P1019" s="57"/>
      <c r="R1019" s="57"/>
      <c r="T1019" s="57"/>
      <c r="V1019" s="57"/>
      <c r="X1019" s="57"/>
    </row>
    <row r="1020" spans="3:24" ht="15.75" customHeight="1">
      <c r="C1020" s="57"/>
      <c r="D1020" s="57"/>
      <c r="E1020" s="57"/>
      <c r="F1020" s="57"/>
      <c r="H1020" s="57"/>
      <c r="J1020" s="57"/>
      <c r="L1020" s="57"/>
      <c r="N1020" s="57"/>
      <c r="P1020" s="57"/>
      <c r="R1020" s="57"/>
      <c r="T1020" s="57"/>
      <c r="V1020" s="57"/>
      <c r="X1020" s="57"/>
    </row>
    <row r="1021" spans="3:24" ht="15.75" customHeight="1">
      <c r="C1021" s="57"/>
      <c r="D1021" s="57"/>
      <c r="E1021" s="57"/>
      <c r="F1021" s="57"/>
      <c r="H1021" s="57"/>
      <c r="J1021" s="57"/>
      <c r="L1021" s="57"/>
      <c r="N1021" s="57"/>
      <c r="P1021" s="57"/>
      <c r="R1021" s="57"/>
      <c r="T1021" s="57"/>
      <c r="V1021" s="57"/>
      <c r="X1021" s="57"/>
    </row>
    <row r="1022" spans="3:24" ht="15.75" customHeight="1">
      <c r="C1022" s="57"/>
      <c r="D1022" s="57"/>
      <c r="E1022" s="57"/>
      <c r="F1022" s="57"/>
      <c r="H1022" s="57"/>
      <c r="J1022" s="57"/>
      <c r="L1022" s="57"/>
      <c r="N1022" s="57"/>
      <c r="P1022" s="57"/>
      <c r="R1022" s="57"/>
      <c r="T1022" s="57"/>
      <c r="V1022" s="57"/>
      <c r="X1022" s="57"/>
    </row>
    <row r="1023" spans="3:24" ht="15.75" customHeight="1">
      <c r="C1023" s="57"/>
      <c r="D1023" s="57"/>
      <c r="E1023" s="57"/>
      <c r="F1023" s="57"/>
      <c r="H1023" s="57"/>
      <c r="J1023" s="57"/>
      <c r="L1023" s="57"/>
      <c r="N1023" s="57"/>
      <c r="P1023" s="57"/>
      <c r="R1023" s="57"/>
      <c r="T1023" s="57"/>
      <c r="V1023" s="57"/>
      <c r="X1023" s="57"/>
    </row>
    <row r="1024" spans="3:24" ht="15.75" customHeight="1">
      <c r="C1024" s="57"/>
      <c r="D1024" s="57"/>
      <c r="E1024" s="57"/>
      <c r="F1024" s="57"/>
      <c r="H1024" s="57"/>
      <c r="J1024" s="57"/>
      <c r="L1024" s="57"/>
      <c r="N1024" s="57"/>
      <c r="P1024" s="57"/>
      <c r="R1024" s="57"/>
      <c r="T1024" s="57"/>
      <c r="V1024" s="57"/>
      <c r="X1024" s="57"/>
    </row>
    <row r="1025" spans="3:24" ht="15.75" customHeight="1">
      <c r="C1025" s="57"/>
      <c r="D1025" s="57"/>
      <c r="E1025" s="57"/>
      <c r="F1025" s="57"/>
      <c r="H1025" s="57"/>
      <c r="J1025" s="57"/>
      <c r="L1025" s="57"/>
      <c r="N1025" s="57"/>
      <c r="P1025" s="57"/>
      <c r="R1025" s="57"/>
      <c r="T1025" s="57"/>
      <c r="V1025" s="57"/>
      <c r="X1025" s="57"/>
    </row>
    <row r="1026" spans="3:24" ht="15.75" customHeight="1">
      <c r="C1026" s="57"/>
      <c r="D1026" s="57"/>
      <c r="E1026" s="57"/>
      <c r="F1026" s="57"/>
      <c r="H1026" s="57"/>
      <c r="J1026" s="57"/>
      <c r="L1026" s="57"/>
      <c r="N1026" s="57"/>
      <c r="P1026" s="57"/>
      <c r="R1026" s="57"/>
      <c r="T1026" s="57"/>
      <c r="V1026" s="57"/>
      <c r="X1026" s="57"/>
    </row>
    <row r="1027" spans="3:24" ht="15.75" customHeight="1">
      <c r="C1027" s="57"/>
      <c r="D1027" s="57"/>
      <c r="E1027" s="57"/>
      <c r="F1027" s="57"/>
      <c r="H1027" s="57"/>
      <c r="J1027" s="57"/>
      <c r="L1027" s="57"/>
      <c r="N1027" s="57"/>
      <c r="P1027" s="57"/>
      <c r="R1027" s="57"/>
      <c r="T1027" s="57"/>
      <c r="V1027" s="57"/>
      <c r="X1027" s="57"/>
    </row>
    <row r="1028" spans="3:24" ht="15.75" customHeight="1">
      <c r="C1028" s="57"/>
      <c r="D1028" s="57"/>
      <c r="E1028" s="57"/>
      <c r="F1028" s="57"/>
      <c r="H1028" s="57"/>
      <c r="J1028" s="57"/>
      <c r="L1028" s="57"/>
      <c r="N1028" s="57"/>
      <c r="P1028" s="57"/>
      <c r="R1028" s="57"/>
      <c r="T1028" s="57"/>
      <c r="V1028" s="57"/>
      <c r="X1028" s="57"/>
    </row>
    <row r="1029" spans="3:24" ht="15.75" customHeight="1">
      <c r="C1029" s="57"/>
      <c r="D1029" s="57"/>
      <c r="E1029" s="57"/>
      <c r="F1029" s="57"/>
      <c r="H1029" s="57"/>
      <c r="J1029" s="57"/>
      <c r="L1029" s="57"/>
      <c r="N1029" s="57"/>
      <c r="P1029" s="57"/>
      <c r="R1029" s="57"/>
      <c r="T1029" s="57"/>
      <c r="V1029" s="57"/>
      <c r="X1029" s="57"/>
    </row>
    <row r="1030" spans="3:24" ht="15.75" customHeight="1">
      <c r="C1030" s="57"/>
      <c r="D1030" s="57"/>
      <c r="E1030" s="57"/>
      <c r="F1030" s="57"/>
      <c r="H1030" s="57"/>
      <c r="J1030" s="57"/>
      <c r="L1030" s="57"/>
      <c r="N1030" s="57"/>
      <c r="P1030" s="57"/>
      <c r="R1030" s="57"/>
      <c r="T1030" s="57"/>
      <c r="V1030" s="57"/>
      <c r="X1030" s="57"/>
    </row>
    <row r="1031" spans="3:24" ht="15.75" customHeight="1">
      <c r="C1031" s="57"/>
      <c r="D1031" s="57"/>
      <c r="E1031" s="57"/>
      <c r="F1031" s="57"/>
      <c r="H1031" s="57"/>
      <c r="J1031" s="57"/>
      <c r="L1031" s="57"/>
      <c r="N1031" s="57"/>
      <c r="P1031" s="57"/>
      <c r="R1031" s="57"/>
      <c r="T1031" s="57"/>
      <c r="V1031" s="57"/>
      <c r="X1031" s="57"/>
    </row>
    <row r="1032" spans="3:24" ht="15.75" customHeight="1">
      <c r="C1032" s="57"/>
      <c r="D1032" s="57"/>
      <c r="E1032" s="57"/>
      <c r="F1032" s="57"/>
      <c r="H1032" s="57"/>
      <c r="J1032" s="57"/>
      <c r="L1032" s="57"/>
      <c r="N1032" s="57"/>
      <c r="P1032" s="57"/>
      <c r="R1032" s="57"/>
      <c r="T1032" s="57"/>
      <c r="V1032" s="57"/>
      <c r="X1032" s="57"/>
    </row>
    <row r="1033" spans="3:24" ht="15.75" customHeight="1">
      <c r="C1033" s="57"/>
      <c r="D1033" s="57"/>
      <c r="E1033" s="57"/>
      <c r="F1033" s="57"/>
      <c r="H1033" s="57"/>
      <c r="J1033" s="57"/>
      <c r="L1033" s="57"/>
      <c r="N1033" s="57"/>
      <c r="P1033" s="57"/>
      <c r="R1033" s="57"/>
      <c r="T1033" s="57"/>
      <c r="V1033" s="57"/>
      <c r="X1033" s="57"/>
    </row>
    <row r="1034" spans="3:24" ht="15.75" customHeight="1">
      <c r="C1034" s="57"/>
      <c r="D1034" s="57"/>
      <c r="E1034" s="57"/>
      <c r="F1034" s="57"/>
      <c r="H1034" s="57"/>
      <c r="J1034" s="57"/>
      <c r="L1034" s="57"/>
      <c r="N1034" s="57"/>
      <c r="P1034" s="57"/>
      <c r="R1034" s="57"/>
      <c r="T1034" s="57"/>
      <c r="V1034" s="57"/>
      <c r="X1034" s="57"/>
    </row>
    <row r="1035" spans="3:24" ht="15.75" customHeight="1">
      <c r="C1035" s="57"/>
      <c r="D1035" s="57"/>
      <c r="E1035" s="57"/>
      <c r="F1035" s="57"/>
      <c r="H1035" s="57"/>
      <c r="J1035" s="57"/>
      <c r="L1035" s="57"/>
      <c r="N1035" s="57"/>
      <c r="P1035" s="57"/>
      <c r="R1035" s="57"/>
      <c r="T1035" s="57"/>
      <c r="V1035" s="57"/>
      <c r="X1035" s="57"/>
    </row>
    <row r="1036" spans="3:24" ht="15.75" customHeight="1">
      <c r="C1036" s="57"/>
      <c r="D1036" s="57"/>
      <c r="E1036" s="57"/>
      <c r="F1036" s="57"/>
      <c r="H1036" s="57"/>
      <c r="J1036" s="57"/>
      <c r="L1036" s="57"/>
      <c r="N1036" s="57"/>
      <c r="P1036" s="57"/>
      <c r="R1036" s="57"/>
      <c r="T1036" s="57"/>
      <c r="V1036" s="57"/>
      <c r="X1036" s="57"/>
    </row>
    <row r="1037" spans="3:24" ht="15.75" customHeight="1">
      <c r="C1037" s="57"/>
      <c r="D1037" s="57"/>
      <c r="E1037" s="57"/>
      <c r="F1037" s="57"/>
      <c r="H1037" s="57"/>
      <c r="J1037" s="57"/>
      <c r="L1037" s="57"/>
      <c r="N1037" s="57"/>
      <c r="P1037" s="57"/>
      <c r="R1037" s="57"/>
      <c r="T1037" s="57"/>
      <c r="V1037" s="57"/>
      <c r="X1037" s="57"/>
    </row>
    <row r="1038" spans="3:24" ht="15.75" customHeight="1">
      <c r="C1038" s="57"/>
      <c r="D1038" s="57"/>
      <c r="E1038" s="57"/>
      <c r="F1038" s="57"/>
      <c r="H1038" s="57"/>
      <c r="J1038" s="57"/>
      <c r="L1038" s="57"/>
      <c r="N1038" s="57"/>
      <c r="P1038" s="57"/>
      <c r="R1038" s="57"/>
      <c r="T1038" s="57"/>
      <c r="V1038" s="57"/>
      <c r="X1038" s="57"/>
    </row>
    <row r="1039" spans="3:24" ht="15.75" customHeight="1">
      <c r="C1039" s="57"/>
      <c r="D1039" s="57"/>
      <c r="E1039" s="57"/>
      <c r="F1039" s="57"/>
      <c r="H1039" s="57"/>
      <c r="J1039" s="57"/>
      <c r="L1039" s="57"/>
      <c r="N1039" s="57"/>
      <c r="P1039" s="57"/>
      <c r="R1039" s="57"/>
      <c r="T1039" s="57"/>
      <c r="V1039" s="57"/>
      <c r="X1039" s="57"/>
    </row>
    <row r="1040" spans="3:24" ht="15.75" customHeight="1">
      <c r="C1040" s="57"/>
      <c r="D1040" s="57"/>
      <c r="E1040" s="57"/>
      <c r="F1040" s="57"/>
      <c r="H1040" s="57"/>
      <c r="J1040" s="57"/>
      <c r="L1040" s="57"/>
      <c r="N1040" s="57"/>
      <c r="P1040" s="57"/>
      <c r="R1040" s="57"/>
      <c r="T1040" s="57"/>
      <c r="V1040" s="57"/>
      <c r="X1040" s="57"/>
    </row>
    <row r="1041" spans="3:24" ht="15.75" customHeight="1">
      <c r="C1041" s="57"/>
      <c r="D1041" s="57"/>
      <c r="E1041" s="57"/>
      <c r="F1041" s="57"/>
      <c r="H1041" s="57"/>
      <c r="J1041" s="57"/>
      <c r="L1041" s="57"/>
      <c r="N1041" s="57"/>
      <c r="P1041" s="57"/>
      <c r="R1041" s="57"/>
      <c r="T1041" s="57"/>
      <c r="V1041" s="57"/>
      <c r="X1041" s="57"/>
    </row>
    <row r="1042" spans="3:24" ht="15.75" customHeight="1">
      <c r="C1042" s="57"/>
      <c r="D1042" s="57"/>
      <c r="E1042" s="57"/>
      <c r="F1042" s="57"/>
      <c r="H1042" s="57"/>
      <c r="J1042" s="57"/>
      <c r="L1042" s="57"/>
      <c r="N1042" s="57"/>
      <c r="P1042" s="57"/>
      <c r="R1042" s="57"/>
      <c r="T1042" s="57"/>
      <c r="V1042" s="57"/>
      <c r="X1042" s="57"/>
    </row>
    <row r="1043" spans="3:24" ht="15.75" customHeight="1">
      <c r="C1043" s="57"/>
      <c r="D1043" s="57"/>
      <c r="E1043" s="57"/>
      <c r="F1043" s="57"/>
      <c r="H1043" s="57"/>
      <c r="J1043" s="57"/>
      <c r="L1043" s="57"/>
      <c r="N1043" s="57"/>
      <c r="P1043" s="57"/>
      <c r="R1043" s="57"/>
      <c r="T1043" s="57"/>
      <c r="V1043" s="57"/>
      <c r="X1043" s="57"/>
    </row>
    <row r="1044" spans="3:24" ht="15.75" customHeight="1">
      <c r="C1044" s="57"/>
      <c r="D1044" s="57"/>
      <c r="E1044" s="57"/>
      <c r="F1044" s="57"/>
      <c r="H1044" s="57"/>
      <c r="J1044" s="57"/>
      <c r="L1044" s="57"/>
      <c r="N1044" s="57"/>
      <c r="P1044" s="57"/>
      <c r="R1044" s="57"/>
      <c r="T1044" s="57"/>
      <c r="V1044" s="57"/>
      <c r="X1044" s="57"/>
    </row>
    <row r="1045" spans="3:24" ht="15.75" customHeight="1">
      <c r="C1045" s="57"/>
      <c r="D1045" s="57"/>
      <c r="E1045" s="57"/>
      <c r="F1045" s="57"/>
      <c r="H1045" s="57"/>
      <c r="J1045" s="57"/>
      <c r="L1045" s="57"/>
      <c r="N1045" s="57"/>
      <c r="P1045" s="57"/>
      <c r="R1045" s="57"/>
      <c r="T1045" s="57"/>
      <c r="V1045" s="57"/>
      <c r="X1045" s="57"/>
    </row>
    <row r="1046" spans="3:24" ht="15.75" customHeight="1">
      <c r="C1046" s="57"/>
      <c r="D1046" s="57"/>
      <c r="E1046" s="57"/>
      <c r="F1046" s="57"/>
      <c r="H1046" s="57"/>
      <c r="J1046" s="57"/>
      <c r="L1046" s="57"/>
      <c r="N1046" s="57"/>
      <c r="P1046" s="57"/>
      <c r="R1046" s="57"/>
      <c r="T1046" s="57"/>
      <c r="V1046" s="57"/>
      <c r="X1046" s="57"/>
    </row>
    <row r="1047" spans="3:24" ht="15.75" customHeight="1">
      <c r="C1047" s="57"/>
      <c r="D1047" s="57"/>
      <c r="E1047" s="57"/>
      <c r="F1047" s="57"/>
      <c r="H1047" s="57"/>
      <c r="J1047" s="57"/>
      <c r="L1047" s="57"/>
      <c r="N1047" s="57"/>
      <c r="P1047" s="57"/>
      <c r="R1047" s="57"/>
      <c r="T1047" s="57"/>
      <c r="V1047" s="57"/>
      <c r="X1047" s="57"/>
    </row>
    <row r="1048" spans="3:24" ht="15.75" customHeight="1">
      <c r="C1048" s="57"/>
      <c r="D1048" s="57"/>
      <c r="E1048" s="57"/>
      <c r="F1048" s="57"/>
      <c r="H1048" s="57"/>
      <c r="J1048" s="57"/>
      <c r="L1048" s="57"/>
      <c r="N1048" s="57"/>
      <c r="P1048" s="57"/>
      <c r="R1048" s="57"/>
      <c r="T1048" s="57"/>
      <c r="V1048" s="57"/>
      <c r="X1048" s="57"/>
    </row>
    <row r="1049" spans="3:24" ht="15.75" customHeight="1">
      <c r="C1049" s="57"/>
      <c r="D1049" s="57"/>
      <c r="E1049" s="57"/>
      <c r="F1049" s="57"/>
      <c r="H1049" s="57"/>
      <c r="J1049" s="57"/>
      <c r="L1049" s="57"/>
      <c r="N1049" s="57"/>
      <c r="P1049" s="57"/>
      <c r="R1049" s="57"/>
      <c r="T1049" s="57"/>
      <c r="V1049" s="57"/>
      <c r="X1049" s="57"/>
    </row>
    <row r="1050" spans="3:24" ht="15.75" customHeight="1">
      <c r="C1050" s="57"/>
      <c r="D1050" s="57"/>
      <c r="E1050" s="57"/>
      <c r="F1050" s="57"/>
      <c r="H1050" s="57"/>
      <c r="J1050" s="57"/>
      <c r="L1050" s="57"/>
      <c r="N1050" s="57"/>
      <c r="P1050" s="57"/>
      <c r="R1050" s="57"/>
      <c r="T1050" s="57"/>
      <c r="V1050" s="57"/>
      <c r="X1050" s="57"/>
    </row>
    <row r="1051" spans="3:24" ht="15.75" customHeight="1">
      <c r="C1051" s="57"/>
      <c r="D1051" s="57"/>
      <c r="E1051" s="57"/>
      <c r="F1051" s="57"/>
      <c r="H1051" s="57"/>
      <c r="J1051" s="57"/>
      <c r="L1051" s="57"/>
      <c r="N1051" s="57"/>
      <c r="P1051" s="57"/>
      <c r="R1051" s="57"/>
      <c r="T1051" s="57"/>
      <c r="V1051" s="57"/>
      <c r="X1051" s="57"/>
    </row>
    <row r="1052" spans="3:24" ht="15.75" customHeight="1">
      <c r="C1052" s="57"/>
      <c r="D1052" s="57"/>
      <c r="E1052" s="57"/>
      <c r="F1052" s="57"/>
      <c r="H1052" s="57"/>
      <c r="J1052" s="57"/>
      <c r="L1052" s="57"/>
      <c r="N1052" s="57"/>
      <c r="P1052" s="57"/>
      <c r="R1052" s="57"/>
      <c r="T1052" s="57"/>
      <c r="V1052" s="57"/>
      <c r="X1052" s="57"/>
    </row>
    <row r="1053" spans="3:24" ht="15.75" customHeight="1">
      <c r="C1053" s="57"/>
      <c r="D1053" s="57"/>
      <c r="E1053" s="57"/>
      <c r="F1053" s="57"/>
      <c r="H1053" s="57"/>
      <c r="J1053" s="57"/>
      <c r="L1053" s="57"/>
      <c r="N1053" s="57"/>
      <c r="P1053" s="57"/>
      <c r="R1053" s="57"/>
      <c r="T1053" s="57"/>
      <c r="V1053" s="57"/>
      <c r="X1053" s="57"/>
    </row>
    <row r="1054" spans="3:24" ht="15.75" customHeight="1">
      <c r="C1054" s="57"/>
      <c r="D1054" s="57"/>
      <c r="E1054" s="57"/>
      <c r="F1054" s="57"/>
      <c r="H1054" s="57"/>
      <c r="J1054" s="57"/>
      <c r="L1054" s="57"/>
      <c r="N1054" s="57"/>
      <c r="P1054" s="57"/>
      <c r="R1054" s="57"/>
      <c r="T1054" s="57"/>
      <c r="V1054" s="57"/>
      <c r="X1054" s="57"/>
    </row>
    <row r="1055" spans="3:24" ht="15.75" customHeight="1">
      <c r="C1055" s="57"/>
      <c r="D1055" s="57"/>
      <c r="E1055" s="57"/>
      <c r="F1055" s="57"/>
      <c r="H1055" s="57"/>
      <c r="J1055" s="57"/>
      <c r="L1055" s="57"/>
      <c r="N1055" s="57"/>
      <c r="P1055" s="57"/>
      <c r="R1055" s="57"/>
      <c r="T1055" s="57"/>
      <c r="V1055" s="57"/>
      <c r="X1055" s="57"/>
    </row>
    <row r="1056" spans="3:24" ht="15.75" customHeight="1">
      <c r="C1056" s="57"/>
      <c r="D1056" s="57"/>
      <c r="E1056" s="57"/>
      <c r="F1056" s="57"/>
      <c r="H1056" s="57"/>
      <c r="J1056" s="57"/>
      <c r="L1056" s="57"/>
      <c r="N1056" s="57"/>
      <c r="P1056" s="57"/>
      <c r="R1056" s="57"/>
      <c r="T1056" s="57"/>
      <c r="V1056" s="57"/>
      <c r="X1056" s="57"/>
    </row>
    <row r="1057" spans="3:24" ht="15.75" customHeight="1">
      <c r="C1057" s="57"/>
      <c r="D1057" s="57"/>
      <c r="E1057" s="57"/>
      <c r="F1057" s="57"/>
      <c r="H1057" s="57"/>
      <c r="J1057" s="57"/>
      <c r="L1057" s="57"/>
      <c r="N1057" s="57"/>
      <c r="P1057" s="57"/>
      <c r="R1057" s="57"/>
      <c r="T1057" s="57"/>
      <c r="V1057" s="57"/>
      <c r="X1057" s="57"/>
    </row>
    <row r="1058" spans="3:24" ht="15.75" customHeight="1">
      <c r="C1058" s="57"/>
      <c r="D1058" s="57"/>
      <c r="E1058" s="57"/>
      <c r="F1058" s="57"/>
      <c r="H1058" s="57"/>
      <c r="J1058" s="57"/>
      <c r="L1058" s="57"/>
      <c r="N1058" s="57"/>
      <c r="P1058" s="57"/>
      <c r="R1058" s="57"/>
      <c r="T1058" s="57"/>
      <c r="V1058" s="57"/>
      <c r="X1058" s="57"/>
    </row>
    <row r="1059" spans="3:24" ht="15.75" customHeight="1">
      <c r="C1059" s="57"/>
      <c r="D1059" s="57"/>
      <c r="E1059" s="57"/>
      <c r="F1059" s="57"/>
      <c r="H1059" s="57"/>
      <c r="J1059" s="57"/>
      <c r="L1059" s="57"/>
      <c r="N1059" s="57"/>
      <c r="P1059" s="57"/>
      <c r="R1059" s="57"/>
      <c r="T1059" s="57"/>
      <c r="V1059" s="57"/>
      <c r="X1059" s="57"/>
    </row>
    <row r="1060" spans="3:24" ht="15.75" customHeight="1">
      <c r="C1060" s="57"/>
      <c r="D1060" s="57"/>
      <c r="E1060" s="57"/>
      <c r="F1060" s="57"/>
      <c r="H1060" s="57"/>
      <c r="J1060" s="57"/>
      <c r="L1060" s="57"/>
      <c r="N1060" s="57"/>
      <c r="P1060" s="57"/>
      <c r="R1060" s="57"/>
      <c r="T1060" s="57"/>
      <c r="V1060" s="57"/>
      <c r="X1060" s="57"/>
    </row>
    <row r="1061" spans="3:24" ht="15.75" customHeight="1">
      <c r="C1061" s="57"/>
      <c r="D1061" s="57"/>
      <c r="E1061" s="57"/>
      <c r="F1061" s="57"/>
      <c r="H1061" s="57"/>
      <c r="J1061" s="57"/>
      <c r="L1061" s="57"/>
      <c r="N1061" s="57"/>
      <c r="P1061" s="57"/>
      <c r="R1061" s="57"/>
      <c r="T1061" s="57"/>
      <c r="V1061" s="57"/>
      <c r="X1061" s="57"/>
    </row>
    <row r="1062" spans="3:24" ht="15.75" customHeight="1">
      <c r="C1062" s="57"/>
      <c r="D1062" s="57"/>
      <c r="E1062" s="57"/>
      <c r="F1062" s="57"/>
      <c r="H1062" s="57"/>
      <c r="J1062" s="57"/>
      <c r="L1062" s="57"/>
      <c r="N1062" s="57"/>
      <c r="P1062" s="57"/>
      <c r="R1062" s="57"/>
      <c r="T1062" s="57"/>
      <c r="V1062" s="57"/>
      <c r="X1062" s="57"/>
    </row>
    <row r="1063" spans="3:24" ht="15.75" customHeight="1">
      <c r="C1063" s="57"/>
      <c r="D1063" s="57"/>
      <c r="E1063" s="57"/>
      <c r="F1063" s="57"/>
      <c r="H1063" s="57"/>
      <c r="J1063" s="57"/>
      <c r="L1063" s="57"/>
      <c r="N1063" s="57"/>
      <c r="P1063" s="57"/>
      <c r="R1063" s="57"/>
      <c r="T1063" s="57"/>
      <c r="V1063" s="57"/>
      <c r="X1063" s="57"/>
    </row>
    <row r="1064" spans="3:24" ht="15.75" customHeight="1">
      <c r="C1064" s="57"/>
      <c r="D1064" s="57"/>
      <c r="E1064" s="57"/>
      <c r="F1064" s="57"/>
      <c r="H1064" s="57"/>
      <c r="J1064" s="57"/>
      <c r="L1064" s="57"/>
      <c r="N1064" s="57"/>
      <c r="P1064" s="57"/>
      <c r="R1064" s="57"/>
      <c r="T1064" s="57"/>
      <c r="V1064" s="57"/>
      <c r="X1064" s="57"/>
    </row>
    <row r="1065" spans="3:24" ht="15.75" customHeight="1">
      <c r="C1065" s="57"/>
      <c r="D1065" s="57"/>
      <c r="E1065" s="57"/>
      <c r="F1065" s="57"/>
      <c r="H1065" s="57"/>
      <c r="J1065" s="57"/>
      <c r="L1065" s="57"/>
      <c r="N1065" s="57"/>
      <c r="P1065" s="57"/>
      <c r="R1065" s="57"/>
      <c r="T1065" s="57"/>
      <c r="V1065" s="57"/>
      <c r="X1065" s="57"/>
    </row>
    <row r="1066" spans="3:24" ht="15.75" customHeight="1">
      <c r="C1066" s="57"/>
      <c r="D1066" s="57"/>
      <c r="E1066" s="57"/>
      <c r="F1066" s="57"/>
      <c r="H1066" s="57"/>
      <c r="J1066" s="57"/>
      <c r="L1066" s="57"/>
      <c r="N1066" s="57"/>
      <c r="P1066" s="57"/>
      <c r="R1066" s="57"/>
      <c r="T1066" s="57"/>
      <c r="V1066" s="57"/>
      <c r="X1066" s="57"/>
    </row>
    <row r="1067" spans="3:24" ht="15.75" customHeight="1">
      <c r="C1067" s="57"/>
      <c r="D1067" s="57"/>
      <c r="E1067" s="57"/>
      <c r="F1067" s="57"/>
      <c r="H1067" s="57"/>
      <c r="J1067" s="57"/>
      <c r="L1067" s="57"/>
      <c r="N1067" s="57"/>
      <c r="P1067" s="57"/>
      <c r="R1067" s="57"/>
      <c r="T1067" s="57"/>
      <c r="V1067" s="57"/>
      <c r="X1067" s="57"/>
    </row>
    <row r="1068" spans="3:24" ht="15.75" customHeight="1">
      <c r="C1068" s="57"/>
      <c r="D1068" s="57"/>
      <c r="E1068" s="57"/>
      <c r="F1068" s="57"/>
      <c r="H1068" s="57"/>
      <c r="J1068" s="57"/>
      <c r="L1068" s="57"/>
      <c r="N1068" s="57"/>
      <c r="P1068" s="57"/>
      <c r="R1068" s="57"/>
      <c r="T1068" s="57"/>
      <c r="V1068" s="57"/>
      <c r="X1068" s="57"/>
    </row>
    <row r="1069" spans="3:24" ht="15.75" customHeight="1">
      <c r="C1069" s="57"/>
      <c r="D1069" s="57"/>
      <c r="E1069" s="57"/>
      <c r="F1069" s="57"/>
      <c r="H1069" s="57"/>
      <c r="J1069" s="57"/>
      <c r="L1069" s="57"/>
      <c r="N1069" s="57"/>
      <c r="P1069" s="57"/>
      <c r="R1069" s="57"/>
      <c r="T1069" s="57"/>
      <c r="V1069" s="57"/>
      <c r="X1069" s="57"/>
    </row>
    <row r="1070" spans="3:24" ht="15.75" customHeight="1">
      <c r="C1070" s="57"/>
      <c r="D1070" s="57"/>
      <c r="E1070" s="57"/>
      <c r="F1070" s="57"/>
      <c r="H1070" s="57"/>
      <c r="J1070" s="57"/>
      <c r="L1070" s="57"/>
      <c r="N1070" s="57"/>
      <c r="P1070" s="57"/>
      <c r="R1070" s="57"/>
      <c r="T1070" s="57"/>
      <c r="V1070" s="57"/>
      <c r="X1070" s="57"/>
    </row>
    <row r="1071" spans="3:24" ht="15.75" customHeight="1">
      <c r="C1071" s="57"/>
      <c r="D1071" s="57"/>
      <c r="E1071" s="57"/>
      <c r="F1071" s="57"/>
      <c r="H1071" s="57"/>
      <c r="J1071" s="57"/>
      <c r="L1071" s="57"/>
      <c r="N1071" s="57"/>
      <c r="P1071" s="57"/>
      <c r="R1071" s="57"/>
      <c r="T1071" s="57"/>
      <c r="V1071" s="57"/>
      <c r="X1071" s="57"/>
    </row>
    <row r="1072" spans="3:24" ht="15.75" customHeight="1">
      <c r="C1072" s="57"/>
      <c r="D1072" s="57"/>
      <c r="E1072" s="57"/>
      <c r="F1072" s="57"/>
      <c r="H1072" s="57"/>
      <c r="J1072" s="57"/>
      <c r="L1072" s="57"/>
      <c r="N1072" s="57"/>
      <c r="P1072" s="57"/>
      <c r="R1072" s="57"/>
      <c r="T1072" s="57"/>
      <c r="V1072" s="57"/>
      <c r="X1072" s="57"/>
    </row>
    <row r="1073" spans="3:24" ht="15.75" customHeight="1">
      <c r="C1073" s="57"/>
      <c r="D1073" s="57"/>
      <c r="E1073" s="57"/>
      <c r="F1073" s="57"/>
      <c r="H1073" s="57"/>
      <c r="J1073" s="57"/>
      <c r="L1073" s="57"/>
      <c r="N1073" s="57"/>
      <c r="P1073" s="57"/>
      <c r="R1073" s="57"/>
      <c r="T1073" s="57"/>
      <c r="V1073" s="57"/>
      <c r="X1073" s="57"/>
    </row>
    <row r="1074" spans="3:24" ht="15.75" customHeight="1">
      <c r="C1074" s="57"/>
      <c r="D1074" s="57"/>
      <c r="E1074" s="57"/>
      <c r="F1074" s="57"/>
      <c r="H1074" s="57"/>
      <c r="J1074" s="57"/>
      <c r="L1074" s="57"/>
      <c r="N1074" s="57"/>
      <c r="P1074" s="57"/>
      <c r="R1074" s="57"/>
      <c r="T1074" s="57"/>
      <c r="V1074" s="57"/>
      <c r="X1074" s="57"/>
    </row>
    <row r="1075" spans="3:24" ht="15.75" customHeight="1">
      <c r="C1075" s="57"/>
      <c r="D1075" s="57"/>
      <c r="E1075" s="57"/>
      <c r="F1075" s="57"/>
      <c r="H1075" s="57"/>
      <c r="J1075" s="57"/>
      <c r="L1075" s="57"/>
      <c r="N1075" s="57"/>
      <c r="P1075" s="57"/>
      <c r="R1075" s="57"/>
      <c r="T1075" s="57"/>
      <c r="V1075" s="57"/>
      <c r="X1075" s="57"/>
    </row>
    <row r="1076" spans="3:24" ht="15.75" customHeight="1">
      <c r="C1076" s="57"/>
      <c r="D1076" s="57"/>
      <c r="E1076" s="57"/>
      <c r="F1076" s="57"/>
      <c r="H1076" s="57"/>
      <c r="J1076" s="57"/>
      <c r="L1076" s="57"/>
      <c r="N1076" s="57"/>
      <c r="P1076" s="57"/>
      <c r="R1076" s="57"/>
      <c r="T1076" s="57"/>
      <c r="V1076" s="57"/>
      <c r="X1076" s="57"/>
    </row>
    <row r="1077" spans="3:24" ht="15.75" customHeight="1">
      <c r="C1077" s="57"/>
      <c r="D1077" s="57"/>
      <c r="E1077" s="57"/>
      <c r="F1077" s="57"/>
      <c r="H1077" s="57"/>
      <c r="J1077" s="57"/>
      <c r="L1077" s="57"/>
      <c r="N1077" s="57"/>
      <c r="P1077" s="57"/>
      <c r="R1077" s="57"/>
      <c r="T1077" s="57"/>
      <c r="V1077" s="57"/>
      <c r="X1077" s="57"/>
    </row>
    <row r="1078" spans="3:24" ht="15.75" customHeight="1">
      <c r="C1078" s="57"/>
      <c r="D1078" s="57"/>
      <c r="E1078" s="57"/>
      <c r="F1078" s="57"/>
      <c r="H1078" s="57"/>
      <c r="J1078" s="57"/>
      <c r="L1078" s="57"/>
      <c r="N1078" s="57"/>
      <c r="P1078" s="57"/>
      <c r="R1078" s="57"/>
      <c r="T1078" s="57"/>
      <c r="V1078" s="57"/>
      <c r="X1078" s="57"/>
    </row>
    <row r="1079" spans="3:24" ht="15.75" customHeight="1">
      <c r="C1079" s="57"/>
      <c r="D1079" s="57"/>
      <c r="E1079" s="57"/>
      <c r="F1079" s="57"/>
      <c r="H1079" s="57"/>
      <c r="J1079" s="57"/>
      <c r="L1079" s="57"/>
      <c r="N1079" s="57"/>
      <c r="P1079" s="57"/>
      <c r="R1079" s="57"/>
      <c r="T1079" s="57"/>
      <c r="V1079" s="57"/>
      <c r="X1079" s="57"/>
    </row>
    <row r="1080" spans="3:24" ht="15.75" customHeight="1">
      <c r="C1080" s="57"/>
      <c r="D1080" s="57"/>
      <c r="E1080" s="57"/>
      <c r="F1080" s="57"/>
      <c r="H1080" s="57"/>
      <c r="J1080" s="57"/>
      <c r="L1080" s="57"/>
      <c r="N1080" s="57"/>
      <c r="P1080" s="57"/>
      <c r="R1080" s="57"/>
      <c r="T1080" s="57"/>
      <c r="V1080" s="57"/>
      <c r="X1080" s="57"/>
    </row>
    <row r="1081" spans="3:24" ht="15.75" customHeight="1">
      <c r="C1081" s="57"/>
      <c r="D1081" s="57"/>
      <c r="E1081" s="57"/>
      <c r="F1081" s="57"/>
      <c r="H1081" s="57"/>
      <c r="J1081" s="57"/>
      <c r="L1081" s="57"/>
      <c r="N1081" s="57"/>
      <c r="P1081" s="57"/>
      <c r="R1081" s="57"/>
      <c r="T1081" s="57"/>
      <c r="V1081" s="57"/>
      <c r="X1081" s="57"/>
    </row>
    <row r="1082" spans="3:24" ht="15.75" customHeight="1">
      <c r="C1082" s="57"/>
      <c r="D1082" s="57"/>
      <c r="E1082" s="57"/>
      <c r="F1082" s="57"/>
      <c r="H1082" s="57"/>
      <c r="J1082" s="57"/>
      <c r="L1082" s="57"/>
      <c r="N1082" s="57"/>
      <c r="P1082" s="57"/>
      <c r="R1082" s="57"/>
      <c r="T1082" s="57"/>
      <c r="V1082" s="57"/>
      <c r="X1082" s="57"/>
    </row>
    <row r="1083" spans="3:24" ht="15.75" customHeight="1">
      <c r="C1083" s="57"/>
      <c r="D1083" s="57"/>
      <c r="E1083" s="57"/>
      <c r="F1083" s="57"/>
      <c r="H1083" s="57"/>
      <c r="J1083" s="57"/>
      <c r="L1083" s="57"/>
      <c r="N1083" s="57"/>
      <c r="P1083" s="57"/>
      <c r="R1083" s="57"/>
      <c r="T1083" s="57"/>
      <c r="V1083" s="57"/>
      <c r="X1083" s="57"/>
    </row>
    <row r="1084" spans="3:24" ht="15.75" customHeight="1">
      <c r="C1084" s="57"/>
      <c r="D1084" s="57"/>
      <c r="E1084" s="57"/>
      <c r="F1084" s="57"/>
      <c r="H1084" s="57"/>
      <c r="J1084" s="57"/>
      <c r="L1084" s="57"/>
      <c r="N1084" s="57"/>
      <c r="P1084" s="57"/>
      <c r="R1084" s="57"/>
      <c r="T1084" s="57"/>
      <c r="V1084" s="57"/>
      <c r="X1084" s="57"/>
    </row>
    <row r="1085" spans="3:24" ht="15.75" customHeight="1">
      <c r="C1085" s="57"/>
      <c r="D1085" s="57"/>
      <c r="E1085" s="57"/>
      <c r="F1085" s="57"/>
      <c r="H1085" s="57"/>
      <c r="J1085" s="57"/>
      <c r="L1085" s="57"/>
      <c r="N1085" s="57"/>
      <c r="P1085" s="57"/>
      <c r="R1085" s="57"/>
      <c r="T1085" s="57"/>
      <c r="V1085" s="57"/>
      <c r="X1085" s="57"/>
    </row>
    <row r="1086" spans="3:24" ht="15.75" customHeight="1">
      <c r="C1086" s="57"/>
      <c r="D1086" s="57"/>
      <c r="E1086" s="57"/>
      <c r="F1086" s="57"/>
      <c r="H1086" s="57"/>
      <c r="J1086" s="57"/>
      <c r="L1086" s="57"/>
      <c r="N1086" s="57"/>
      <c r="P1086" s="57"/>
      <c r="R1086" s="57"/>
      <c r="T1086" s="57"/>
      <c r="V1086" s="57"/>
      <c r="X1086" s="57"/>
    </row>
    <row r="1087" spans="3:24" ht="15.75" customHeight="1">
      <c r="C1087" s="57"/>
      <c r="D1087" s="57"/>
      <c r="E1087" s="57"/>
      <c r="F1087" s="57"/>
      <c r="H1087" s="57"/>
      <c r="J1087" s="57"/>
      <c r="L1087" s="57"/>
      <c r="N1087" s="57"/>
      <c r="P1087" s="57"/>
      <c r="R1087" s="57"/>
      <c r="T1087" s="57"/>
      <c r="V1087" s="57"/>
      <c r="X1087" s="57"/>
    </row>
    <row r="1088" spans="3:24" ht="15.75" customHeight="1">
      <c r="C1088" s="57"/>
      <c r="D1088" s="57"/>
      <c r="E1088" s="57"/>
      <c r="F1088" s="57"/>
      <c r="H1088" s="57"/>
      <c r="J1088" s="57"/>
      <c r="L1088" s="57"/>
      <c r="N1088" s="57"/>
      <c r="P1088" s="57"/>
      <c r="R1088" s="57"/>
      <c r="T1088" s="57"/>
      <c r="V1088" s="57"/>
      <c r="X1088" s="57"/>
    </row>
    <row r="1089" spans="3:24" ht="15.75" customHeight="1">
      <c r="C1089" s="57"/>
      <c r="D1089" s="57"/>
      <c r="E1089" s="57"/>
      <c r="F1089" s="57"/>
      <c r="H1089" s="57"/>
      <c r="J1089" s="57"/>
      <c r="L1089" s="57"/>
      <c r="N1089" s="57"/>
      <c r="P1089" s="57"/>
      <c r="R1089" s="57"/>
      <c r="T1089" s="57"/>
      <c r="V1089" s="57"/>
      <c r="X1089" s="57"/>
    </row>
    <row r="1090" spans="3:24" ht="15.75" customHeight="1">
      <c r="C1090" s="57"/>
      <c r="D1090" s="57"/>
      <c r="E1090" s="57"/>
      <c r="F1090" s="57"/>
      <c r="H1090" s="57"/>
      <c r="J1090" s="57"/>
      <c r="L1090" s="57"/>
      <c r="N1090" s="57"/>
      <c r="P1090" s="57"/>
      <c r="R1090" s="57"/>
      <c r="T1090" s="57"/>
      <c r="V1090" s="57"/>
      <c r="X1090" s="57"/>
    </row>
    <row r="1091" spans="3:24" ht="15.75" customHeight="1">
      <c r="C1091" s="57"/>
      <c r="D1091" s="57"/>
      <c r="E1091" s="57"/>
      <c r="F1091" s="57"/>
      <c r="H1091" s="57"/>
      <c r="J1091" s="57"/>
      <c r="L1091" s="57"/>
      <c r="N1091" s="57"/>
      <c r="P1091" s="57"/>
      <c r="R1091" s="57"/>
      <c r="T1091" s="57"/>
      <c r="V1091" s="57"/>
      <c r="X1091" s="57"/>
    </row>
    <row r="1092" spans="3:24" ht="15.75" customHeight="1">
      <c r="C1092" s="57"/>
      <c r="D1092" s="57"/>
      <c r="E1092" s="57"/>
      <c r="F1092" s="57"/>
      <c r="H1092" s="57"/>
      <c r="J1092" s="57"/>
      <c r="L1092" s="57"/>
      <c r="N1092" s="57"/>
      <c r="P1092" s="57"/>
      <c r="R1092" s="57"/>
      <c r="T1092" s="57"/>
      <c r="V1092" s="57"/>
      <c r="X1092" s="57"/>
    </row>
    <row r="1093" spans="3:24" ht="15.75" customHeight="1">
      <c r="C1093" s="57"/>
      <c r="D1093" s="57"/>
      <c r="E1093" s="57"/>
      <c r="F1093" s="57"/>
      <c r="H1093" s="57"/>
      <c r="J1093" s="57"/>
      <c r="L1093" s="57"/>
      <c r="N1093" s="57"/>
      <c r="P1093" s="57"/>
      <c r="R1093" s="57"/>
      <c r="T1093" s="57"/>
      <c r="V1093" s="57"/>
      <c r="X1093" s="57"/>
    </row>
    <row r="1094" spans="3:24" ht="15.75" customHeight="1">
      <c r="C1094" s="57"/>
      <c r="D1094" s="57"/>
      <c r="E1094" s="57"/>
      <c r="F1094" s="57"/>
      <c r="H1094" s="57"/>
      <c r="J1094" s="57"/>
      <c r="L1094" s="57"/>
      <c r="N1094" s="57"/>
      <c r="P1094" s="57"/>
      <c r="R1094" s="57"/>
      <c r="T1094" s="57"/>
      <c r="V1094" s="57"/>
      <c r="X1094" s="57"/>
    </row>
    <row r="1095" spans="3:24" ht="15.75" customHeight="1">
      <c r="C1095" s="57"/>
      <c r="D1095" s="57"/>
      <c r="E1095" s="57"/>
      <c r="F1095" s="57"/>
      <c r="H1095" s="57"/>
      <c r="J1095" s="57"/>
      <c r="L1095" s="57"/>
      <c r="N1095" s="57"/>
      <c r="P1095" s="57"/>
      <c r="R1095" s="57"/>
      <c r="T1095" s="57"/>
      <c r="V1095" s="57"/>
      <c r="X1095" s="57"/>
    </row>
    <row r="1096" spans="3:24" ht="15.75" customHeight="1">
      <c r="C1096" s="57"/>
      <c r="D1096" s="57"/>
      <c r="E1096" s="57"/>
      <c r="F1096" s="57"/>
      <c r="H1096" s="57"/>
      <c r="J1096" s="57"/>
      <c r="L1096" s="57"/>
      <c r="N1096" s="57"/>
      <c r="P1096" s="57"/>
      <c r="R1096" s="57"/>
      <c r="T1096" s="57"/>
      <c r="V1096" s="57"/>
      <c r="X1096" s="57"/>
    </row>
    <row r="1097" spans="3:24" ht="15.75" customHeight="1">
      <c r="C1097" s="57"/>
      <c r="D1097" s="57"/>
      <c r="E1097" s="57"/>
      <c r="F1097" s="57"/>
      <c r="H1097" s="57"/>
      <c r="J1097" s="57"/>
      <c r="L1097" s="57"/>
      <c r="N1097" s="57"/>
      <c r="P1097" s="57"/>
      <c r="R1097" s="57"/>
      <c r="T1097" s="57"/>
      <c r="V1097" s="57"/>
      <c r="X1097" s="57"/>
    </row>
    <row r="1098" spans="3:24" ht="15.75" customHeight="1">
      <c r="C1098" s="57"/>
      <c r="D1098" s="57"/>
      <c r="E1098" s="57"/>
      <c r="F1098" s="57"/>
      <c r="H1098" s="57"/>
      <c r="J1098" s="57"/>
      <c r="L1098" s="57"/>
      <c r="N1098" s="57"/>
      <c r="P1098" s="57"/>
      <c r="R1098" s="57"/>
      <c r="T1098" s="57"/>
      <c r="V1098" s="57"/>
      <c r="X1098" s="57"/>
    </row>
    <row r="1099" spans="3:24" ht="15.75" customHeight="1">
      <c r="C1099" s="57"/>
      <c r="D1099" s="57"/>
      <c r="E1099" s="57"/>
      <c r="F1099" s="57"/>
      <c r="H1099" s="57"/>
      <c r="J1099" s="57"/>
      <c r="L1099" s="57"/>
      <c r="N1099" s="57"/>
      <c r="P1099" s="57"/>
      <c r="R1099" s="57"/>
      <c r="T1099" s="57"/>
      <c r="V1099" s="57"/>
      <c r="X1099" s="57"/>
    </row>
    <row r="1100" spans="3:24" ht="15.75" customHeight="1">
      <c r="C1100" s="57"/>
      <c r="D1100" s="57"/>
      <c r="E1100" s="57"/>
      <c r="F1100" s="57"/>
      <c r="H1100" s="57"/>
      <c r="J1100" s="57"/>
      <c r="L1100" s="57"/>
      <c r="N1100" s="57"/>
      <c r="P1100" s="57"/>
      <c r="R1100" s="57"/>
      <c r="T1100" s="57"/>
      <c r="V1100" s="57"/>
      <c r="X1100" s="57"/>
    </row>
    <row r="1101" spans="3:24" ht="15.75" customHeight="1">
      <c r="C1101" s="57"/>
      <c r="D1101" s="57"/>
      <c r="E1101" s="57"/>
      <c r="F1101" s="57"/>
      <c r="H1101" s="57"/>
      <c r="J1101" s="57"/>
      <c r="L1101" s="57"/>
      <c r="N1101" s="57"/>
      <c r="P1101" s="57"/>
      <c r="R1101" s="57"/>
      <c r="T1101" s="57"/>
      <c r="V1101" s="57"/>
      <c r="X1101" s="57"/>
    </row>
    <row r="1102" spans="3:24" ht="15.75" customHeight="1">
      <c r="C1102" s="57"/>
      <c r="D1102" s="57"/>
      <c r="E1102" s="57"/>
      <c r="F1102" s="57"/>
      <c r="H1102" s="57"/>
      <c r="J1102" s="57"/>
      <c r="L1102" s="57"/>
      <c r="N1102" s="57"/>
      <c r="P1102" s="57"/>
      <c r="R1102" s="57"/>
      <c r="T1102" s="57"/>
      <c r="V1102" s="57"/>
      <c r="X1102" s="57"/>
    </row>
    <row r="1103" spans="3:24" ht="15.75" customHeight="1">
      <c r="C1103" s="57"/>
      <c r="D1103" s="57"/>
      <c r="E1103" s="57"/>
      <c r="F1103" s="57"/>
      <c r="H1103" s="57"/>
      <c r="J1103" s="57"/>
      <c r="L1103" s="57"/>
      <c r="N1103" s="57"/>
      <c r="P1103" s="57"/>
      <c r="R1103" s="57"/>
      <c r="T1103" s="57"/>
      <c r="V1103" s="57"/>
      <c r="X1103" s="57"/>
    </row>
    <row r="1104" spans="3:24" ht="15.75" customHeight="1">
      <c r="C1104" s="57"/>
      <c r="D1104" s="57"/>
      <c r="E1104" s="57"/>
      <c r="F1104" s="57"/>
      <c r="H1104" s="57"/>
      <c r="J1104" s="57"/>
      <c r="L1104" s="57"/>
      <c r="N1104" s="57"/>
      <c r="P1104" s="57"/>
      <c r="R1104" s="57"/>
      <c r="T1104" s="57"/>
      <c r="V1104" s="57"/>
      <c r="X1104" s="57"/>
    </row>
    <row r="1105" spans="3:24" ht="15.75" customHeight="1">
      <c r="C1105" s="57"/>
      <c r="D1105" s="57"/>
      <c r="E1105" s="57"/>
      <c r="F1105" s="57"/>
      <c r="H1105" s="57"/>
      <c r="J1105" s="57"/>
      <c r="L1105" s="57"/>
      <c r="N1105" s="57"/>
      <c r="P1105" s="57"/>
      <c r="R1105" s="57"/>
      <c r="T1105" s="57"/>
      <c r="V1105" s="57"/>
      <c r="X1105" s="57"/>
    </row>
    <row r="1106" spans="3:24" ht="15.75" customHeight="1">
      <c r="C1106" s="57"/>
      <c r="D1106" s="57"/>
      <c r="E1106" s="57"/>
      <c r="F1106" s="57"/>
      <c r="H1106" s="57"/>
      <c r="J1106" s="57"/>
      <c r="L1106" s="57"/>
      <c r="N1106" s="57"/>
      <c r="P1106" s="57"/>
      <c r="R1106" s="57"/>
      <c r="T1106" s="57"/>
      <c r="V1106" s="57"/>
      <c r="X1106" s="57"/>
    </row>
    <row r="1107" spans="3:24" ht="15.75" customHeight="1">
      <c r="C1107" s="57"/>
      <c r="D1107" s="57"/>
      <c r="E1107" s="57"/>
      <c r="F1107" s="57"/>
      <c r="H1107" s="57"/>
      <c r="J1107" s="57"/>
      <c r="L1107" s="57"/>
      <c r="N1107" s="57"/>
      <c r="P1107" s="57"/>
      <c r="R1107" s="57"/>
      <c r="T1107" s="57"/>
      <c r="V1107" s="57"/>
      <c r="X1107" s="57"/>
    </row>
    <row r="1108" spans="3:24" ht="15.75" customHeight="1">
      <c r="C1108" s="57"/>
      <c r="D1108" s="57"/>
      <c r="E1108" s="57"/>
      <c r="F1108" s="57"/>
      <c r="H1108" s="57"/>
      <c r="J1108" s="57"/>
      <c r="L1108" s="57"/>
      <c r="N1108" s="57"/>
      <c r="P1108" s="57"/>
      <c r="R1108" s="57"/>
      <c r="T1108" s="57"/>
      <c r="V1108" s="57"/>
      <c r="X1108" s="57"/>
    </row>
    <row r="1109" spans="3:24" ht="15.75" customHeight="1">
      <c r="C1109" s="57"/>
      <c r="D1109" s="57"/>
      <c r="E1109" s="57"/>
      <c r="F1109" s="57"/>
      <c r="H1109" s="57"/>
      <c r="J1109" s="57"/>
      <c r="L1109" s="57"/>
      <c r="N1109" s="57"/>
      <c r="P1109" s="57"/>
      <c r="R1109" s="57"/>
      <c r="T1109" s="57"/>
      <c r="V1109" s="57"/>
      <c r="X1109" s="57"/>
    </row>
    <row r="1110" spans="3:24" ht="15.75" customHeight="1">
      <c r="C1110" s="57"/>
      <c r="D1110" s="57"/>
      <c r="E1110" s="57"/>
      <c r="F1110" s="57"/>
      <c r="H1110" s="57"/>
      <c r="J1110" s="57"/>
      <c r="L1110" s="57"/>
      <c r="N1110" s="57"/>
      <c r="P1110" s="57"/>
      <c r="R1110" s="57"/>
      <c r="T1110" s="57"/>
      <c r="V1110" s="57"/>
      <c r="X1110" s="57"/>
    </row>
    <row r="1111" spans="3:24" ht="15.75" customHeight="1">
      <c r="C1111" s="57"/>
      <c r="D1111" s="57"/>
      <c r="E1111" s="57"/>
      <c r="F1111" s="57"/>
      <c r="H1111" s="57"/>
      <c r="J1111" s="57"/>
      <c r="L1111" s="57"/>
      <c r="N1111" s="57"/>
      <c r="P1111" s="57"/>
      <c r="R1111" s="57"/>
      <c r="T1111" s="57"/>
      <c r="V1111" s="57"/>
      <c r="X1111" s="57"/>
    </row>
    <row r="1112" spans="3:24" ht="15.75" customHeight="1">
      <c r="C1112" s="57"/>
      <c r="D1112" s="57"/>
      <c r="E1112" s="57"/>
      <c r="F1112" s="57"/>
      <c r="H1112" s="57"/>
      <c r="J1112" s="57"/>
      <c r="L1112" s="57"/>
      <c r="N1112" s="57"/>
      <c r="P1112" s="57"/>
      <c r="R1112" s="57"/>
      <c r="T1112" s="57"/>
      <c r="V1112" s="57"/>
      <c r="X1112" s="57"/>
    </row>
    <row r="1113" spans="3:24" ht="15.75" customHeight="1">
      <c r="C1113" s="57"/>
      <c r="D1113" s="57"/>
      <c r="E1113" s="57"/>
      <c r="F1113" s="57"/>
      <c r="H1113" s="57"/>
      <c r="J1113" s="57"/>
      <c r="L1113" s="57"/>
      <c r="N1113" s="57"/>
      <c r="P1113" s="57"/>
      <c r="R1113" s="57"/>
      <c r="T1113" s="57"/>
      <c r="V1113" s="57"/>
      <c r="X1113" s="57"/>
    </row>
    <row r="1114" spans="3:24" ht="15.75" customHeight="1">
      <c r="C1114" s="57"/>
      <c r="D1114" s="57"/>
      <c r="E1114" s="57"/>
      <c r="F1114" s="57"/>
      <c r="H1114" s="57"/>
      <c r="J1114" s="57"/>
      <c r="L1114" s="57"/>
      <c r="N1114" s="57"/>
      <c r="P1114" s="57"/>
      <c r="R1114" s="57"/>
      <c r="T1114" s="57"/>
      <c r="V1114" s="57"/>
      <c r="X1114" s="57"/>
    </row>
    <row r="1115" spans="3:24" ht="15.75" customHeight="1">
      <c r="C1115" s="57"/>
      <c r="D1115" s="57"/>
      <c r="E1115" s="57"/>
      <c r="F1115" s="57"/>
      <c r="H1115" s="57"/>
      <c r="J1115" s="57"/>
      <c r="L1115" s="57"/>
      <c r="N1115" s="57"/>
      <c r="P1115" s="57"/>
      <c r="R1115" s="57"/>
      <c r="T1115" s="57"/>
      <c r="V1115" s="57"/>
      <c r="X1115" s="57"/>
    </row>
    <row r="1116" spans="3:24" ht="15.75" customHeight="1">
      <c r="C1116" s="57"/>
      <c r="D1116" s="57"/>
      <c r="E1116" s="57"/>
      <c r="F1116" s="57"/>
      <c r="H1116" s="57"/>
      <c r="J1116" s="57"/>
      <c r="L1116" s="57"/>
      <c r="N1116" s="57"/>
      <c r="P1116" s="57"/>
      <c r="R1116" s="57"/>
      <c r="T1116" s="57"/>
      <c r="V1116" s="57"/>
      <c r="X1116" s="57"/>
    </row>
    <row r="1117" spans="3:24" ht="15.75" customHeight="1">
      <c r="C1117" s="57"/>
      <c r="D1117" s="57"/>
      <c r="E1117" s="57"/>
      <c r="F1117" s="57"/>
      <c r="H1117" s="57"/>
      <c r="J1117" s="57"/>
      <c r="L1117" s="57"/>
      <c r="N1117" s="57"/>
      <c r="P1117" s="57"/>
      <c r="R1117" s="57"/>
      <c r="T1117" s="57"/>
      <c r="V1117" s="57"/>
      <c r="X1117" s="57"/>
    </row>
    <row r="1118" spans="3:24" ht="15.75" customHeight="1">
      <c r="C1118" s="57"/>
      <c r="D1118" s="57"/>
      <c r="E1118" s="57"/>
      <c r="F1118" s="57"/>
      <c r="H1118" s="57"/>
      <c r="J1118" s="57"/>
      <c r="L1118" s="57"/>
      <c r="N1118" s="57"/>
      <c r="P1118" s="57"/>
      <c r="R1118" s="57"/>
      <c r="T1118" s="57"/>
      <c r="V1118" s="57"/>
      <c r="X1118" s="57"/>
    </row>
    <row r="1119" spans="3:24" ht="15.75" customHeight="1">
      <c r="C1119" s="57"/>
      <c r="D1119" s="57"/>
      <c r="E1119" s="57"/>
      <c r="F1119" s="57"/>
      <c r="H1119" s="57"/>
      <c r="J1119" s="57"/>
      <c r="L1119" s="57"/>
      <c r="N1119" s="57"/>
      <c r="P1119" s="57"/>
      <c r="R1119" s="57"/>
      <c r="T1119" s="57"/>
      <c r="V1119" s="57"/>
      <c r="X1119" s="57"/>
    </row>
    <row r="1120" spans="3:24" ht="15.75" customHeight="1">
      <c r="C1120" s="57"/>
      <c r="D1120" s="57"/>
      <c r="E1120" s="57"/>
      <c r="F1120" s="57"/>
      <c r="H1120" s="57"/>
      <c r="J1120" s="57"/>
      <c r="L1120" s="57"/>
      <c r="N1120" s="57"/>
      <c r="P1120" s="57"/>
      <c r="R1120" s="57"/>
      <c r="T1120" s="57"/>
      <c r="V1120" s="57"/>
      <c r="X1120" s="57"/>
    </row>
    <row r="1121" spans="3:24" ht="15.75" customHeight="1">
      <c r="C1121" s="57"/>
      <c r="D1121" s="57"/>
      <c r="E1121" s="57"/>
      <c r="F1121" s="57"/>
      <c r="H1121" s="57"/>
      <c r="J1121" s="57"/>
      <c r="L1121" s="57"/>
      <c r="N1121" s="57"/>
      <c r="P1121" s="57"/>
      <c r="R1121" s="57"/>
      <c r="T1121" s="57"/>
      <c r="V1121" s="57"/>
      <c r="X1121" s="57"/>
    </row>
    <row r="1122" spans="3:24" ht="15.75" customHeight="1">
      <c r="C1122" s="57"/>
      <c r="D1122" s="57"/>
      <c r="E1122" s="57"/>
      <c r="F1122" s="57"/>
      <c r="H1122" s="57"/>
      <c r="J1122" s="57"/>
      <c r="L1122" s="57"/>
      <c r="N1122" s="57"/>
      <c r="P1122" s="57"/>
      <c r="R1122" s="57"/>
      <c r="T1122" s="57"/>
      <c r="V1122" s="57"/>
      <c r="X1122" s="57"/>
    </row>
    <row r="1123" spans="3:24" ht="15.75" customHeight="1">
      <c r="C1123" s="57"/>
      <c r="D1123" s="57"/>
      <c r="E1123" s="57"/>
      <c r="F1123" s="57"/>
      <c r="H1123" s="57"/>
      <c r="J1123" s="57"/>
      <c r="L1123" s="57"/>
      <c r="N1123" s="57"/>
      <c r="P1123" s="57"/>
      <c r="R1123" s="57"/>
      <c r="T1123" s="57"/>
      <c r="V1123" s="57"/>
      <c r="X1123" s="57"/>
    </row>
    <row r="1124" spans="3:24" ht="15.75" customHeight="1">
      <c r="C1124" s="57"/>
      <c r="D1124" s="57"/>
      <c r="E1124" s="57"/>
      <c r="F1124" s="57"/>
      <c r="H1124" s="57"/>
      <c r="J1124" s="57"/>
      <c r="L1124" s="57"/>
      <c r="N1124" s="57"/>
      <c r="P1124" s="57"/>
      <c r="R1124" s="57"/>
      <c r="T1124" s="57"/>
      <c r="V1124" s="57"/>
      <c r="X1124" s="57"/>
    </row>
    <row r="1125" spans="3:24" ht="15.75" customHeight="1">
      <c r="C1125" s="57"/>
      <c r="D1125" s="57"/>
      <c r="E1125" s="57"/>
      <c r="F1125" s="57"/>
      <c r="H1125" s="57"/>
      <c r="J1125" s="57"/>
      <c r="L1125" s="57"/>
      <c r="N1125" s="57"/>
      <c r="P1125" s="57"/>
      <c r="R1125" s="57"/>
      <c r="T1125" s="57"/>
      <c r="V1125" s="57"/>
      <c r="X1125" s="57"/>
    </row>
    <row r="1126" spans="3:24" ht="15.75" customHeight="1">
      <c r="C1126" s="57"/>
      <c r="D1126" s="57"/>
      <c r="E1126" s="57"/>
      <c r="F1126" s="57"/>
      <c r="H1126" s="57"/>
      <c r="J1126" s="57"/>
      <c r="L1126" s="57"/>
      <c r="N1126" s="57"/>
      <c r="P1126" s="57"/>
      <c r="R1126" s="57"/>
      <c r="T1126" s="57"/>
      <c r="V1126" s="57"/>
      <c r="X1126" s="57"/>
    </row>
    <row r="1127" spans="3:24" ht="15.75" customHeight="1">
      <c r="C1127" s="57"/>
      <c r="D1127" s="57"/>
      <c r="E1127" s="57"/>
      <c r="F1127" s="57"/>
      <c r="H1127" s="57"/>
      <c r="J1127" s="57"/>
      <c r="L1127" s="57"/>
      <c r="N1127" s="57"/>
      <c r="P1127" s="57"/>
      <c r="R1127" s="57"/>
      <c r="T1127" s="57"/>
      <c r="V1127" s="57"/>
      <c r="X1127" s="57"/>
    </row>
    <row r="1128" spans="3:24" ht="15.75" customHeight="1">
      <c r="C1128" s="57"/>
      <c r="D1128" s="57"/>
      <c r="E1128" s="57"/>
      <c r="F1128" s="57"/>
      <c r="H1128" s="57"/>
      <c r="J1128" s="57"/>
      <c r="L1128" s="57"/>
      <c r="N1128" s="57"/>
      <c r="P1128" s="57"/>
      <c r="R1128" s="57"/>
      <c r="T1128" s="57"/>
      <c r="V1128" s="57"/>
      <c r="X1128" s="57"/>
    </row>
    <row r="1129" spans="3:24" ht="15.75" customHeight="1">
      <c r="C1129" s="57"/>
      <c r="D1129" s="57"/>
      <c r="E1129" s="57"/>
      <c r="F1129" s="57"/>
      <c r="H1129" s="57"/>
      <c r="J1129" s="57"/>
      <c r="L1129" s="57"/>
      <c r="N1129" s="57"/>
      <c r="P1129" s="57"/>
      <c r="R1129" s="57"/>
      <c r="T1129" s="57"/>
      <c r="V1129" s="57"/>
      <c r="X1129" s="57"/>
    </row>
    <row r="1130" spans="3:24" ht="15.75" customHeight="1">
      <c r="C1130" s="57"/>
      <c r="D1130" s="57"/>
      <c r="E1130" s="57"/>
      <c r="F1130" s="57"/>
      <c r="H1130" s="57"/>
      <c r="J1130" s="57"/>
      <c r="L1130" s="57"/>
      <c r="N1130" s="57"/>
      <c r="P1130" s="57"/>
      <c r="R1130" s="57"/>
      <c r="T1130" s="57"/>
      <c r="V1130" s="57"/>
      <c r="X1130" s="57"/>
    </row>
    <row r="1131" spans="3:24" ht="15.75" customHeight="1">
      <c r="C1131" s="57"/>
      <c r="D1131" s="57"/>
      <c r="E1131" s="57"/>
      <c r="F1131" s="57"/>
      <c r="H1131" s="57"/>
      <c r="J1131" s="57"/>
      <c r="L1131" s="57"/>
      <c r="N1131" s="57"/>
      <c r="P1131" s="57"/>
      <c r="R1131" s="57"/>
      <c r="T1131" s="57"/>
      <c r="V1131" s="57"/>
      <c r="X1131" s="57"/>
    </row>
    <row r="1132" spans="3:24" ht="15.75" customHeight="1">
      <c r="C1132" s="57"/>
      <c r="D1132" s="57"/>
      <c r="E1132" s="57"/>
      <c r="F1132" s="57"/>
      <c r="H1132" s="57"/>
      <c r="J1132" s="57"/>
      <c r="L1132" s="57"/>
      <c r="N1132" s="57"/>
      <c r="P1132" s="57"/>
      <c r="R1132" s="57"/>
      <c r="T1132" s="57"/>
      <c r="V1132" s="57"/>
      <c r="X1132" s="57"/>
    </row>
    <row r="1133" spans="3:24" ht="15.75" customHeight="1">
      <c r="C1133" s="57"/>
      <c r="D1133" s="57"/>
      <c r="E1133" s="57"/>
      <c r="F1133" s="57"/>
      <c r="H1133" s="57"/>
      <c r="J1133" s="57"/>
      <c r="L1133" s="57"/>
      <c r="N1133" s="57"/>
      <c r="P1133" s="57"/>
      <c r="R1133" s="57"/>
      <c r="T1133" s="57"/>
      <c r="V1133" s="57"/>
      <c r="X1133" s="57"/>
    </row>
    <row r="1134" spans="3:24" ht="15.75" customHeight="1">
      <c r="C1134" s="57"/>
      <c r="D1134" s="57"/>
      <c r="E1134" s="57"/>
      <c r="F1134" s="57"/>
      <c r="H1134" s="57"/>
      <c r="J1134" s="57"/>
      <c r="L1134" s="57"/>
      <c r="N1134" s="57"/>
      <c r="P1134" s="57"/>
      <c r="R1134" s="57"/>
      <c r="T1134" s="57"/>
      <c r="V1134" s="57"/>
      <c r="X1134" s="57"/>
    </row>
    <row r="1135" spans="3:24" ht="15.75" customHeight="1">
      <c r="C1135" s="57"/>
      <c r="D1135" s="57"/>
      <c r="E1135" s="57"/>
      <c r="F1135" s="57"/>
      <c r="H1135" s="57"/>
      <c r="J1135" s="57"/>
      <c r="L1135" s="57"/>
      <c r="N1135" s="57"/>
      <c r="P1135" s="57"/>
      <c r="R1135" s="57"/>
      <c r="T1135" s="57"/>
      <c r="V1135" s="57"/>
      <c r="X1135" s="57"/>
    </row>
    <row r="1136" spans="3:24" ht="15.75" customHeight="1">
      <c r="C1136" s="57"/>
      <c r="D1136" s="57"/>
      <c r="E1136" s="57"/>
      <c r="F1136" s="57"/>
      <c r="H1136" s="57"/>
      <c r="J1136" s="57"/>
      <c r="L1136" s="57"/>
      <c r="N1136" s="57"/>
      <c r="P1136" s="57"/>
      <c r="R1136" s="57"/>
      <c r="T1136" s="57"/>
      <c r="V1136" s="57"/>
      <c r="X1136" s="57"/>
    </row>
    <row r="1137" spans="3:24" ht="15.75" customHeight="1">
      <c r="C1137" s="57"/>
      <c r="D1137" s="57"/>
      <c r="E1137" s="57"/>
      <c r="F1137" s="57"/>
      <c r="H1137" s="57"/>
      <c r="J1137" s="57"/>
      <c r="L1137" s="57"/>
      <c r="N1137" s="57"/>
      <c r="P1137" s="57"/>
      <c r="R1137" s="57"/>
      <c r="T1137" s="57"/>
      <c r="V1137" s="57"/>
      <c r="X1137" s="57"/>
    </row>
    <row r="1138" spans="3:24" ht="15.75" customHeight="1">
      <c r="C1138" s="57"/>
      <c r="D1138" s="57"/>
      <c r="E1138" s="57"/>
      <c r="F1138" s="57"/>
      <c r="H1138" s="57"/>
      <c r="J1138" s="57"/>
      <c r="L1138" s="57"/>
      <c r="N1138" s="57"/>
      <c r="P1138" s="57"/>
      <c r="R1138" s="57"/>
      <c r="T1138" s="57"/>
      <c r="V1138" s="57"/>
      <c r="X1138" s="57"/>
    </row>
    <row r="1139" spans="3:24" ht="15.75" customHeight="1">
      <c r="C1139" s="57"/>
      <c r="D1139" s="57"/>
      <c r="E1139" s="57"/>
      <c r="F1139" s="57"/>
      <c r="H1139" s="57"/>
      <c r="J1139" s="57"/>
      <c r="L1139" s="57"/>
      <c r="N1139" s="57"/>
      <c r="P1139" s="57"/>
      <c r="R1139" s="57"/>
      <c r="T1139" s="57"/>
      <c r="V1139" s="57"/>
      <c r="X1139" s="57"/>
    </row>
    <row r="1140" spans="3:24" ht="15.75" customHeight="1">
      <c r="C1140" s="57"/>
      <c r="D1140" s="57"/>
      <c r="E1140" s="57"/>
      <c r="F1140" s="57"/>
      <c r="H1140" s="57"/>
      <c r="J1140" s="57"/>
      <c r="L1140" s="57"/>
      <c r="N1140" s="57"/>
      <c r="P1140" s="57"/>
      <c r="R1140" s="57"/>
      <c r="T1140" s="57"/>
      <c r="V1140" s="57"/>
      <c r="X1140" s="57"/>
    </row>
    <row r="1141" spans="3:24" ht="15.75" customHeight="1">
      <c r="C1141" s="57"/>
      <c r="D1141" s="57"/>
      <c r="E1141" s="57"/>
      <c r="F1141" s="57"/>
      <c r="H1141" s="57"/>
      <c r="J1141" s="57"/>
      <c r="L1141" s="57"/>
      <c r="N1141" s="57"/>
      <c r="P1141" s="57"/>
      <c r="R1141" s="57"/>
      <c r="T1141" s="57"/>
      <c r="V1141" s="57"/>
      <c r="X1141" s="57"/>
    </row>
    <row r="1142" spans="3:24" ht="15.75" customHeight="1">
      <c r="C1142" s="57"/>
      <c r="D1142" s="57"/>
      <c r="E1142" s="57"/>
      <c r="F1142" s="57"/>
      <c r="H1142" s="57"/>
      <c r="J1142" s="57"/>
      <c r="L1142" s="57"/>
      <c r="N1142" s="57"/>
      <c r="P1142" s="57"/>
      <c r="R1142" s="57"/>
      <c r="T1142" s="57"/>
      <c r="V1142" s="57"/>
      <c r="X1142" s="57"/>
    </row>
    <row r="1143" spans="3:24" ht="15.75" customHeight="1">
      <c r="C1143" s="57"/>
      <c r="D1143" s="57"/>
      <c r="E1143" s="57"/>
      <c r="F1143" s="57"/>
      <c r="H1143" s="57"/>
      <c r="J1143" s="57"/>
      <c r="L1143" s="57"/>
      <c r="N1143" s="57"/>
      <c r="P1143" s="57"/>
      <c r="R1143" s="57"/>
      <c r="T1143" s="57"/>
      <c r="V1143" s="57"/>
      <c r="X1143" s="57"/>
    </row>
    <row r="1144" spans="3:24" ht="15.75" customHeight="1">
      <c r="C1144" s="57"/>
      <c r="D1144" s="57"/>
      <c r="E1144" s="57"/>
      <c r="F1144" s="57"/>
      <c r="H1144" s="57"/>
      <c r="J1144" s="57"/>
      <c r="L1144" s="57"/>
      <c r="N1144" s="57"/>
      <c r="P1144" s="57"/>
      <c r="R1144" s="57"/>
      <c r="T1144" s="57"/>
      <c r="V1144" s="57"/>
      <c r="X1144" s="57"/>
    </row>
    <row r="1145" spans="3:24" ht="15.75" customHeight="1">
      <c r="C1145" s="57"/>
      <c r="D1145" s="57"/>
      <c r="E1145" s="57"/>
      <c r="F1145" s="57"/>
      <c r="H1145" s="57"/>
      <c r="J1145" s="57"/>
      <c r="L1145" s="57"/>
      <c r="N1145" s="57"/>
      <c r="P1145" s="57"/>
      <c r="R1145" s="57"/>
      <c r="T1145" s="57"/>
      <c r="V1145" s="57"/>
      <c r="X1145" s="57"/>
    </row>
    <row r="1146" spans="3:24" ht="15.75" customHeight="1">
      <c r="C1146" s="57"/>
      <c r="D1146" s="57"/>
      <c r="E1146" s="57"/>
      <c r="F1146" s="57"/>
      <c r="H1146" s="57"/>
      <c r="J1146" s="57"/>
      <c r="L1146" s="57"/>
      <c r="N1146" s="57"/>
      <c r="P1146" s="57"/>
      <c r="R1146" s="57"/>
      <c r="T1146" s="57"/>
      <c r="V1146" s="57"/>
      <c r="X1146" s="57"/>
    </row>
    <row r="1147" spans="3:24" ht="15.75" customHeight="1">
      <c r="C1147" s="57"/>
      <c r="D1147" s="57"/>
      <c r="E1147" s="57"/>
      <c r="F1147" s="57"/>
      <c r="H1147" s="57"/>
      <c r="J1147" s="57"/>
      <c r="L1147" s="57"/>
      <c r="N1147" s="57"/>
      <c r="P1147" s="57"/>
      <c r="R1147" s="57"/>
      <c r="T1147" s="57"/>
      <c r="V1147" s="57"/>
      <c r="X1147" s="57"/>
    </row>
    <row r="1148" spans="3:24" ht="15.75" customHeight="1">
      <c r="C1148" s="57"/>
      <c r="D1148" s="57"/>
      <c r="E1148" s="57"/>
      <c r="F1148" s="57"/>
      <c r="H1148" s="57"/>
      <c r="J1148" s="57"/>
      <c r="L1148" s="57"/>
      <c r="N1148" s="57"/>
      <c r="P1148" s="57"/>
      <c r="R1148" s="57"/>
      <c r="T1148" s="57"/>
      <c r="V1148" s="57"/>
      <c r="X1148" s="57"/>
    </row>
    <row r="1149" spans="3:24" ht="15.75" customHeight="1">
      <c r="C1149" s="57"/>
      <c r="D1149" s="57"/>
      <c r="E1149" s="57"/>
      <c r="F1149" s="57"/>
      <c r="H1149" s="57"/>
      <c r="J1149" s="57"/>
      <c r="L1149" s="57"/>
      <c r="N1149" s="57"/>
      <c r="P1149" s="57"/>
      <c r="R1149" s="57"/>
      <c r="T1149" s="57"/>
      <c r="V1149" s="57"/>
      <c r="X1149" s="57"/>
    </row>
    <row r="1150" spans="3:24" ht="15.75" customHeight="1">
      <c r="C1150" s="57"/>
      <c r="D1150" s="57"/>
      <c r="E1150" s="57"/>
      <c r="F1150" s="57"/>
      <c r="H1150" s="57"/>
      <c r="J1150" s="57"/>
      <c r="L1150" s="57"/>
      <c r="N1150" s="57"/>
      <c r="P1150" s="57"/>
      <c r="R1150" s="57"/>
      <c r="T1150" s="57"/>
      <c r="V1150" s="57"/>
      <c r="X1150" s="57"/>
    </row>
    <row r="1151" spans="3:24" ht="15.75" customHeight="1">
      <c r="C1151" s="57"/>
      <c r="D1151" s="57"/>
      <c r="E1151" s="57"/>
      <c r="F1151" s="57"/>
      <c r="H1151" s="57"/>
      <c r="J1151" s="57"/>
      <c r="L1151" s="57"/>
      <c r="N1151" s="57"/>
      <c r="P1151" s="57"/>
      <c r="R1151" s="57"/>
      <c r="T1151" s="57"/>
      <c r="V1151" s="57"/>
      <c r="X1151" s="57"/>
    </row>
    <row r="1152" spans="3:24" ht="15.75" customHeight="1">
      <c r="C1152" s="57"/>
      <c r="D1152" s="57"/>
      <c r="E1152" s="57"/>
      <c r="F1152" s="57"/>
      <c r="H1152" s="57"/>
      <c r="J1152" s="57"/>
      <c r="L1152" s="57"/>
      <c r="N1152" s="57"/>
      <c r="P1152" s="57"/>
      <c r="R1152" s="57"/>
      <c r="T1152" s="57"/>
      <c r="V1152" s="57"/>
      <c r="X1152" s="57"/>
    </row>
    <row r="1153" spans="3:24" ht="15.75" customHeight="1">
      <c r="C1153" s="57"/>
      <c r="D1153" s="57"/>
      <c r="E1153" s="57"/>
      <c r="F1153" s="57"/>
      <c r="H1153" s="57"/>
      <c r="J1153" s="57"/>
      <c r="L1153" s="57"/>
      <c r="N1153" s="57"/>
      <c r="P1153" s="57"/>
      <c r="R1153" s="57"/>
      <c r="T1153" s="57"/>
      <c r="V1153" s="57"/>
      <c r="X1153" s="57"/>
    </row>
    <row r="1154" spans="3:24" ht="15.75" customHeight="1">
      <c r="C1154" s="57"/>
      <c r="D1154" s="57"/>
      <c r="E1154" s="57"/>
      <c r="F1154" s="57"/>
      <c r="H1154" s="57"/>
      <c r="J1154" s="57"/>
      <c r="L1154" s="57"/>
      <c r="N1154" s="57"/>
      <c r="P1154" s="57"/>
      <c r="R1154" s="57"/>
      <c r="T1154" s="57"/>
      <c r="V1154" s="57"/>
      <c r="X1154" s="57"/>
    </row>
    <row r="1155" spans="3:24" ht="15.75" customHeight="1">
      <c r="C1155" s="57"/>
      <c r="D1155" s="57"/>
      <c r="E1155" s="57"/>
      <c r="F1155" s="57"/>
      <c r="H1155" s="57"/>
      <c r="J1155" s="57"/>
      <c r="L1155" s="57"/>
      <c r="N1155" s="57"/>
      <c r="P1155" s="57"/>
      <c r="R1155" s="57"/>
      <c r="T1155" s="57"/>
      <c r="V1155" s="57"/>
      <c r="X1155" s="57"/>
    </row>
    <row r="1156" spans="3:24" ht="15.75" customHeight="1">
      <c r="C1156" s="57"/>
      <c r="D1156" s="57"/>
      <c r="E1156" s="57"/>
      <c r="F1156" s="57"/>
      <c r="H1156" s="57"/>
      <c r="J1156" s="57"/>
      <c r="L1156" s="57"/>
      <c r="N1156" s="57"/>
      <c r="P1156" s="57"/>
      <c r="R1156" s="57"/>
      <c r="T1156" s="57"/>
      <c r="V1156" s="57"/>
      <c r="X1156" s="57"/>
    </row>
    <row r="1157" spans="3:24" ht="15.75" customHeight="1">
      <c r="C1157" s="57"/>
      <c r="D1157" s="57"/>
      <c r="E1157" s="57"/>
      <c r="F1157" s="57"/>
      <c r="H1157" s="57"/>
      <c r="J1157" s="57"/>
      <c r="L1157" s="57"/>
      <c r="N1157" s="57"/>
      <c r="P1157" s="57"/>
      <c r="R1157" s="57"/>
      <c r="T1157" s="57"/>
      <c r="V1157" s="57"/>
      <c r="X1157" s="57"/>
    </row>
    <row r="1158" spans="3:24" ht="15.75" customHeight="1">
      <c r="C1158" s="57"/>
      <c r="D1158" s="57"/>
      <c r="E1158" s="57"/>
      <c r="F1158" s="57"/>
      <c r="H1158" s="57"/>
      <c r="J1158" s="57"/>
      <c r="L1158" s="57"/>
      <c r="N1158" s="57"/>
      <c r="P1158" s="57"/>
      <c r="R1158" s="57"/>
      <c r="T1158" s="57"/>
      <c r="V1158" s="57"/>
      <c r="X1158" s="57"/>
    </row>
    <row r="1159" spans="3:24" ht="15.75" customHeight="1">
      <c r="C1159" s="57"/>
      <c r="D1159" s="57"/>
      <c r="E1159" s="57"/>
      <c r="F1159" s="57"/>
      <c r="H1159" s="57"/>
      <c r="J1159" s="57"/>
      <c r="L1159" s="57"/>
      <c r="N1159" s="57"/>
      <c r="P1159" s="57"/>
      <c r="R1159" s="57"/>
      <c r="T1159" s="57"/>
      <c r="V1159" s="57"/>
      <c r="X1159" s="57"/>
    </row>
    <row r="1160" spans="3:24" ht="15.75" customHeight="1">
      <c r="C1160" s="57"/>
      <c r="D1160" s="57"/>
      <c r="E1160" s="57"/>
      <c r="F1160" s="57"/>
      <c r="H1160" s="57"/>
      <c r="J1160" s="57"/>
      <c r="L1160" s="57"/>
      <c r="N1160" s="57"/>
      <c r="P1160" s="57"/>
      <c r="R1160" s="57"/>
      <c r="T1160" s="57"/>
      <c r="V1160" s="57"/>
      <c r="X1160" s="57"/>
    </row>
    <row r="1161" spans="3:24" ht="15.75" customHeight="1">
      <c r="C1161" s="57"/>
      <c r="D1161" s="57"/>
      <c r="E1161" s="57"/>
      <c r="F1161" s="57"/>
      <c r="H1161" s="57"/>
      <c r="J1161" s="57"/>
      <c r="L1161" s="57"/>
      <c r="N1161" s="57"/>
      <c r="P1161" s="57"/>
      <c r="R1161" s="57"/>
      <c r="T1161" s="57"/>
      <c r="V1161" s="57"/>
      <c r="X1161" s="57"/>
    </row>
    <row r="1162" spans="3:24" ht="15.75" customHeight="1">
      <c r="C1162" s="57"/>
      <c r="D1162" s="57"/>
      <c r="E1162" s="57"/>
      <c r="F1162" s="57"/>
      <c r="H1162" s="57"/>
      <c r="J1162" s="57"/>
      <c r="L1162" s="57"/>
      <c r="N1162" s="57"/>
      <c r="P1162" s="57"/>
      <c r="R1162" s="57"/>
      <c r="T1162" s="57"/>
      <c r="V1162" s="57"/>
      <c r="X1162" s="57"/>
    </row>
    <row r="1163" spans="3:24" ht="15.75" customHeight="1">
      <c r="C1163" s="57"/>
      <c r="D1163" s="57"/>
      <c r="E1163" s="57"/>
      <c r="F1163" s="57"/>
      <c r="H1163" s="57"/>
      <c r="J1163" s="57"/>
      <c r="L1163" s="57"/>
      <c r="N1163" s="57"/>
      <c r="P1163" s="57"/>
      <c r="R1163" s="57"/>
      <c r="T1163" s="57"/>
      <c r="V1163" s="57"/>
      <c r="X1163" s="57"/>
    </row>
    <row r="1164" spans="3:24" ht="15.75" customHeight="1">
      <c r="C1164" s="57"/>
      <c r="D1164" s="57"/>
      <c r="E1164" s="57"/>
      <c r="F1164" s="57"/>
      <c r="H1164" s="57"/>
      <c r="J1164" s="57"/>
      <c r="L1164" s="57"/>
      <c r="N1164" s="57"/>
      <c r="P1164" s="57"/>
      <c r="R1164" s="57"/>
      <c r="T1164" s="57"/>
      <c r="V1164" s="57"/>
      <c r="X1164" s="57"/>
    </row>
    <row r="1165" spans="3:24" ht="15.75" customHeight="1">
      <c r="C1165" s="57"/>
      <c r="D1165" s="57"/>
      <c r="E1165" s="57"/>
      <c r="F1165" s="57"/>
      <c r="H1165" s="57"/>
      <c r="J1165" s="57"/>
      <c r="L1165" s="57"/>
      <c r="N1165" s="57"/>
      <c r="P1165" s="57"/>
      <c r="R1165" s="57"/>
      <c r="T1165" s="57"/>
      <c r="V1165" s="57"/>
      <c r="X1165" s="57"/>
    </row>
    <row r="1166" spans="3:24" ht="15.75" customHeight="1">
      <c r="C1166" s="57"/>
      <c r="D1166" s="57"/>
      <c r="E1166" s="57"/>
      <c r="F1166" s="57"/>
      <c r="H1166" s="57"/>
      <c r="J1166" s="57"/>
      <c r="L1166" s="57"/>
      <c r="N1166" s="57"/>
      <c r="P1166" s="57"/>
      <c r="R1166" s="57"/>
      <c r="T1166" s="57"/>
      <c r="V1166" s="57"/>
      <c r="X1166" s="57"/>
    </row>
    <row r="1167" spans="3:24" ht="15.75" customHeight="1">
      <c r="C1167" s="57"/>
      <c r="D1167" s="57"/>
      <c r="E1167" s="57"/>
      <c r="F1167" s="57"/>
      <c r="H1167" s="57"/>
      <c r="J1167" s="57"/>
      <c r="L1167" s="57"/>
      <c r="N1167" s="57"/>
      <c r="P1167" s="57"/>
      <c r="R1167" s="57"/>
      <c r="T1167" s="57"/>
      <c r="V1167" s="57"/>
      <c r="X1167" s="57"/>
    </row>
    <row r="1168" spans="3:24" ht="15.75" customHeight="1">
      <c r="C1168" s="57"/>
      <c r="D1168" s="57"/>
      <c r="E1168" s="57"/>
      <c r="F1168" s="57"/>
      <c r="H1168" s="57"/>
      <c r="J1168" s="57"/>
      <c r="L1168" s="57"/>
      <c r="N1168" s="57"/>
      <c r="P1168" s="57"/>
      <c r="R1168" s="57"/>
      <c r="T1168" s="57"/>
      <c r="V1168" s="57"/>
      <c r="X1168" s="57"/>
    </row>
    <row r="1169" spans="3:24" ht="15.75" customHeight="1">
      <c r="C1169" s="57"/>
      <c r="D1169" s="57"/>
      <c r="E1169" s="57"/>
      <c r="F1169" s="57"/>
      <c r="H1169" s="57"/>
      <c r="J1169" s="57"/>
      <c r="L1169" s="57"/>
      <c r="N1169" s="57"/>
      <c r="P1169" s="57"/>
      <c r="R1169" s="57"/>
      <c r="T1169" s="57"/>
      <c r="V1169" s="57"/>
      <c r="X1169" s="57"/>
    </row>
    <row r="1170" spans="3:24" ht="15.75" customHeight="1">
      <c r="C1170" s="57"/>
      <c r="D1170" s="57"/>
      <c r="E1170" s="57"/>
      <c r="F1170" s="57"/>
      <c r="H1170" s="57"/>
      <c r="J1170" s="57"/>
      <c r="L1170" s="57"/>
      <c r="N1170" s="57"/>
      <c r="P1170" s="57"/>
      <c r="R1170" s="57"/>
      <c r="T1170" s="57"/>
      <c r="V1170" s="57"/>
      <c r="X1170" s="57"/>
    </row>
    <row r="1171" spans="3:24" ht="15.75" customHeight="1">
      <c r="C1171" s="57"/>
      <c r="D1171" s="57"/>
      <c r="E1171" s="57"/>
      <c r="F1171" s="57"/>
      <c r="H1171" s="57"/>
      <c r="J1171" s="57"/>
      <c r="L1171" s="57"/>
      <c r="N1171" s="57"/>
      <c r="P1171" s="57"/>
      <c r="R1171" s="57"/>
      <c r="T1171" s="57"/>
      <c r="V1171" s="57"/>
      <c r="X1171" s="57"/>
    </row>
    <row r="1172" spans="3:24" ht="15.75" customHeight="1">
      <c r="C1172" s="57"/>
      <c r="D1172" s="57"/>
      <c r="E1172" s="57"/>
      <c r="F1172" s="57"/>
      <c r="H1172" s="57"/>
      <c r="J1172" s="57"/>
      <c r="L1172" s="57"/>
      <c r="N1172" s="57"/>
      <c r="P1172" s="57"/>
      <c r="R1172" s="57"/>
      <c r="T1172" s="57"/>
      <c r="V1172" s="57"/>
      <c r="X1172" s="57"/>
    </row>
    <row r="1173" spans="3:24" ht="15.75" customHeight="1">
      <c r="C1173" s="57"/>
      <c r="D1173" s="57"/>
      <c r="E1173" s="57"/>
      <c r="F1173" s="57"/>
      <c r="H1173" s="57"/>
      <c r="J1173" s="57"/>
      <c r="L1173" s="57"/>
      <c r="N1173" s="57"/>
      <c r="P1173" s="57"/>
      <c r="R1173" s="57"/>
      <c r="T1173" s="57"/>
      <c r="V1173" s="57"/>
      <c r="X1173" s="57"/>
    </row>
    <row r="1174" spans="3:24" ht="15.75" customHeight="1">
      <c r="C1174" s="57"/>
      <c r="D1174" s="57"/>
      <c r="E1174" s="57"/>
      <c r="F1174" s="57"/>
      <c r="H1174" s="57"/>
      <c r="J1174" s="57"/>
      <c r="L1174" s="57"/>
      <c r="N1174" s="57"/>
      <c r="P1174" s="57"/>
      <c r="R1174" s="57"/>
      <c r="T1174" s="57"/>
      <c r="V1174" s="57"/>
      <c r="X1174" s="57"/>
    </row>
    <row r="1175" spans="3:24" ht="15.75" customHeight="1">
      <c r="C1175" s="57"/>
      <c r="D1175" s="57"/>
      <c r="E1175" s="57"/>
      <c r="F1175" s="57"/>
      <c r="H1175" s="57"/>
      <c r="J1175" s="57"/>
      <c r="L1175" s="57"/>
      <c r="N1175" s="57"/>
      <c r="P1175" s="57"/>
      <c r="R1175" s="57"/>
      <c r="T1175" s="57"/>
      <c r="V1175" s="57"/>
      <c r="X1175" s="57"/>
    </row>
    <row r="1176" spans="3:24" ht="15.75" customHeight="1">
      <c r="C1176" s="57"/>
      <c r="D1176" s="57"/>
      <c r="E1176" s="57"/>
      <c r="F1176" s="57"/>
      <c r="H1176" s="57"/>
      <c r="J1176" s="57"/>
      <c r="L1176" s="57"/>
      <c r="N1176" s="57"/>
      <c r="P1176" s="57"/>
      <c r="R1176" s="57"/>
      <c r="T1176" s="57"/>
      <c r="V1176" s="57"/>
      <c r="X1176" s="57"/>
    </row>
    <row r="1177" spans="3:24" ht="15.75" customHeight="1">
      <c r="C1177" s="57"/>
      <c r="D1177" s="57"/>
      <c r="E1177" s="57"/>
      <c r="F1177" s="57"/>
      <c r="H1177" s="57"/>
      <c r="J1177" s="57"/>
      <c r="L1177" s="57"/>
      <c r="N1177" s="57"/>
      <c r="P1177" s="57"/>
      <c r="R1177" s="57"/>
      <c r="T1177" s="57"/>
      <c r="V1177" s="57"/>
      <c r="X1177" s="57"/>
    </row>
    <row r="1178" spans="3:24" ht="15.75" customHeight="1">
      <c r="C1178" s="57"/>
      <c r="D1178" s="57"/>
      <c r="E1178" s="57"/>
      <c r="F1178" s="57"/>
      <c r="H1178" s="57"/>
      <c r="J1178" s="57"/>
      <c r="L1178" s="57"/>
      <c r="N1178" s="57"/>
      <c r="P1178" s="57"/>
      <c r="R1178" s="57"/>
      <c r="T1178" s="57"/>
      <c r="V1178" s="57"/>
      <c r="X1178" s="57"/>
    </row>
    <row r="1179" spans="3:24" ht="15.75" customHeight="1">
      <c r="C1179" s="57"/>
      <c r="D1179" s="57"/>
      <c r="E1179" s="57"/>
      <c r="F1179" s="57"/>
      <c r="H1179" s="57"/>
      <c r="J1179" s="57"/>
      <c r="L1179" s="57"/>
      <c r="N1179" s="57"/>
      <c r="P1179" s="57"/>
      <c r="R1179" s="57"/>
      <c r="T1179" s="57"/>
      <c r="V1179" s="57"/>
      <c r="X1179" s="57"/>
    </row>
    <row r="1180" spans="3:24" ht="15.75" customHeight="1">
      <c r="C1180" s="57"/>
      <c r="D1180" s="57"/>
      <c r="E1180" s="57"/>
      <c r="F1180" s="57"/>
      <c r="H1180" s="57"/>
      <c r="J1180" s="57"/>
      <c r="L1180" s="57"/>
      <c r="N1180" s="57"/>
      <c r="P1180" s="57"/>
      <c r="R1180" s="57"/>
      <c r="T1180" s="57"/>
      <c r="V1180" s="57"/>
      <c r="X1180" s="57"/>
    </row>
    <row r="1181" spans="3:24" ht="15.75" customHeight="1">
      <c r="C1181" s="57"/>
      <c r="D1181" s="57"/>
      <c r="E1181" s="57"/>
      <c r="F1181" s="57"/>
      <c r="H1181" s="57"/>
      <c r="J1181" s="57"/>
      <c r="L1181" s="57"/>
      <c r="N1181" s="57"/>
      <c r="P1181" s="57"/>
      <c r="R1181" s="57"/>
      <c r="T1181" s="57"/>
      <c r="V1181" s="57"/>
      <c r="X1181" s="57"/>
    </row>
    <row r="1182" spans="3:24" ht="15.75" customHeight="1">
      <c r="C1182" s="57"/>
      <c r="D1182" s="57"/>
      <c r="E1182" s="57"/>
      <c r="F1182" s="57"/>
      <c r="H1182" s="57"/>
      <c r="J1182" s="57"/>
      <c r="L1182" s="57"/>
      <c r="N1182" s="57"/>
      <c r="P1182" s="57"/>
      <c r="R1182" s="57"/>
      <c r="T1182" s="57"/>
      <c r="V1182" s="57"/>
      <c r="X1182" s="57"/>
    </row>
    <row r="1183" spans="3:24" ht="15.75" customHeight="1">
      <c r="C1183" s="57"/>
      <c r="D1183" s="57"/>
      <c r="E1183" s="57"/>
      <c r="F1183" s="57"/>
      <c r="H1183" s="57"/>
      <c r="J1183" s="57"/>
      <c r="L1183" s="57"/>
      <c r="N1183" s="57"/>
      <c r="P1183" s="57"/>
      <c r="R1183" s="57"/>
      <c r="T1183" s="57"/>
      <c r="V1183" s="57"/>
      <c r="X1183" s="57"/>
    </row>
    <row r="1184" spans="3:24" ht="15.75" customHeight="1">
      <c r="C1184" s="57"/>
      <c r="D1184" s="57"/>
      <c r="E1184" s="57"/>
      <c r="F1184" s="57"/>
      <c r="H1184" s="57"/>
      <c r="J1184" s="57"/>
      <c r="L1184" s="57"/>
      <c r="N1184" s="57"/>
      <c r="P1184" s="57"/>
      <c r="R1184" s="57"/>
      <c r="T1184" s="57"/>
      <c r="V1184" s="57"/>
      <c r="X1184" s="57"/>
    </row>
    <row r="1185" spans="3:24" ht="15.75" customHeight="1">
      <c r="C1185" s="57"/>
      <c r="D1185" s="57"/>
      <c r="E1185" s="57"/>
      <c r="F1185" s="57"/>
      <c r="H1185" s="57"/>
      <c r="J1185" s="57"/>
      <c r="L1185" s="57"/>
      <c r="N1185" s="57"/>
      <c r="P1185" s="57"/>
      <c r="R1185" s="57"/>
      <c r="T1185" s="57"/>
      <c r="V1185" s="57"/>
      <c r="X1185" s="57"/>
    </row>
    <row r="1186" spans="3:24" ht="15.75" customHeight="1">
      <c r="C1186" s="57"/>
      <c r="D1186" s="57"/>
      <c r="E1186" s="57"/>
      <c r="F1186" s="57"/>
      <c r="H1186" s="57"/>
      <c r="J1186" s="57"/>
      <c r="L1186" s="57"/>
      <c r="N1186" s="57"/>
      <c r="P1186" s="57"/>
      <c r="R1186" s="57"/>
      <c r="T1186" s="57"/>
      <c r="V1186" s="57"/>
      <c r="X1186" s="57"/>
    </row>
    <row r="1187" spans="3:24" ht="15.75" customHeight="1">
      <c r="C1187" s="57"/>
      <c r="D1187" s="57"/>
      <c r="E1187" s="57"/>
      <c r="F1187" s="57"/>
      <c r="H1187" s="57"/>
      <c r="J1187" s="57"/>
      <c r="L1187" s="57"/>
      <c r="N1187" s="57"/>
      <c r="P1187" s="57"/>
      <c r="R1187" s="57"/>
      <c r="T1187" s="57"/>
      <c r="V1187" s="57"/>
      <c r="X1187" s="57"/>
    </row>
    <row r="1188" spans="3:24" ht="15.75" customHeight="1">
      <c r="C1188" s="57"/>
      <c r="D1188" s="57"/>
      <c r="E1188" s="57"/>
      <c r="F1188" s="57"/>
      <c r="H1188" s="57"/>
      <c r="J1188" s="57"/>
      <c r="L1188" s="57"/>
      <c r="N1188" s="57"/>
      <c r="P1188" s="57"/>
      <c r="R1188" s="57"/>
      <c r="T1188" s="57"/>
      <c r="V1188" s="57"/>
      <c r="X1188" s="57"/>
    </row>
    <row r="1189" spans="3:24" ht="15.75" customHeight="1">
      <c r="C1189" s="57"/>
      <c r="D1189" s="57"/>
      <c r="E1189" s="57"/>
      <c r="F1189" s="57"/>
      <c r="H1189" s="57"/>
      <c r="J1189" s="57"/>
      <c r="L1189" s="57"/>
      <c r="N1189" s="57"/>
      <c r="P1189" s="57"/>
      <c r="R1189" s="57"/>
      <c r="T1189" s="57"/>
      <c r="V1189" s="57"/>
      <c r="X1189" s="57"/>
    </row>
    <row r="1190" spans="3:24" ht="15.75" customHeight="1">
      <c r="C1190" s="57"/>
      <c r="D1190" s="57"/>
      <c r="E1190" s="57"/>
      <c r="F1190" s="57"/>
      <c r="H1190" s="57"/>
      <c r="J1190" s="57"/>
      <c r="L1190" s="57"/>
      <c r="N1190" s="57"/>
      <c r="P1190" s="57"/>
      <c r="R1190" s="57"/>
      <c r="T1190" s="57"/>
      <c r="V1190" s="57"/>
      <c r="X1190" s="57"/>
    </row>
    <row r="1191" spans="3:24" ht="15.75" customHeight="1">
      <c r="C1191" s="57"/>
      <c r="D1191" s="57"/>
      <c r="E1191" s="57"/>
      <c r="F1191" s="57"/>
      <c r="H1191" s="57"/>
      <c r="J1191" s="57"/>
      <c r="L1191" s="57"/>
      <c r="N1191" s="57"/>
      <c r="P1191" s="57"/>
      <c r="R1191" s="57"/>
      <c r="T1191" s="57"/>
      <c r="V1191" s="57"/>
      <c r="X1191" s="57"/>
    </row>
    <row r="1192" spans="3:24" ht="15.75" customHeight="1">
      <c r="C1192" s="57"/>
      <c r="D1192" s="57"/>
      <c r="E1192" s="57"/>
      <c r="F1192" s="57"/>
      <c r="H1192" s="57"/>
      <c r="J1192" s="57"/>
      <c r="L1192" s="57"/>
      <c r="N1192" s="57"/>
      <c r="P1192" s="57"/>
      <c r="R1192" s="57"/>
      <c r="T1192" s="57"/>
      <c r="V1192" s="57"/>
      <c r="X1192" s="57"/>
    </row>
    <row r="1193" spans="3:24" ht="15.75" customHeight="1">
      <c r="C1193" s="57"/>
      <c r="D1193" s="57"/>
      <c r="E1193" s="57"/>
      <c r="F1193" s="57"/>
      <c r="H1193" s="57"/>
      <c r="J1193" s="57"/>
      <c r="L1193" s="57"/>
      <c r="N1193" s="57"/>
      <c r="P1193" s="57"/>
      <c r="R1193" s="57"/>
      <c r="T1193" s="57"/>
      <c r="V1193" s="57"/>
      <c r="X1193" s="57"/>
    </row>
    <row r="1194" spans="3:24" ht="15.75" customHeight="1">
      <c r="C1194" s="57"/>
      <c r="D1194" s="57"/>
      <c r="E1194" s="57"/>
      <c r="F1194" s="57"/>
      <c r="H1194" s="57"/>
      <c r="J1194" s="57"/>
      <c r="L1194" s="57"/>
      <c r="N1194" s="57"/>
      <c r="P1194" s="57"/>
      <c r="R1194" s="57"/>
      <c r="T1194" s="57"/>
      <c r="V1194" s="57"/>
      <c r="X1194" s="57"/>
    </row>
    <row r="1195" spans="3:24" ht="15.75" customHeight="1">
      <c r="C1195" s="57"/>
      <c r="D1195" s="57"/>
      <c r="E1195" s="57"/>
      <c r="F1195" s="57"/>
      <c r="H1195" s="57"/>
      <c r="J1195" s="57"/>
      <c r="L1195" s="57"/>
      <c r="N1195" s="57"/>
      <c r="P1195" s="57"/>
      <c r="R1195" s="57"/>
      <c r="T1195" s="57"/>
      <c r="V1195" s="57"/>
      <c r="X1195" s="57"/>
    </row>
    <row r="1196" spans="3:24" ht="15.75" customHeight="1">
      <c r="C1196" s="57"/>
      <c r="D1196" s="57"/>
      <c r="E1196" s="57"/>
      <c r="F1196" s="57"/>
      <c r="H1196" s="57"/>
      <c r="J1196" s="57"/>
      <c r="L1196" s="57"/>
      <c r="N1196" s="57"/>
      <c r="P1196" s="57"/>
      <c r="R1196" s="57"/>
      <c r="T1196" s="57"/>
      <c r="V1196" s="57"/>
      <c r="X1196" s="57"/>
    </row>
    <row r="1197" spans="3:24" ht="15.75" customHeight="1">
      <c r="C1197" s="57"/>
      <c r="D1197" s="57"/>
      <c r="E1197" s="57"/>
      <c r="F1197" s="57"/>
      <c r="H1197" s="57"/>
      <c r="J1197" s="57"/>
      <c r="L1197" s="57"/>
      <c r="N1197" s="57"/>
      <c r="P1197" s="57"/>
      <c r="R1197" s="57"/>
      <c r="T1197" s="57"/>
      <c r="V1197" s="57"/>
      <c r="X1197" s="57"/>
    </row>
    <row r="1198" spans="3:24" ht="15.75" customHeight="1">
      <c r="C1198" s="57"/>
      <c r="D1198" s="57"/>
      <c r="E1198" s="57"/>
      <c r="F1198" s="57"/>
      <c r="H1198" s="57"/>
      <c r="J1198" s="57"/>
      <c r="L1198" s="57"/>
      <c r="N1198" s="57"/>
      <c r="P1198" s="57"/>
      <c r="R1198" s="57"/>
      <c r="T1198" s="57"/>
      <c r="V1198" s="57"/>
      <c r="X1198" s="57"/>
    </row>
    <row r="1199" spans="3:24" ht="15.75" customHeight="1">
      <c r="C1199" s="57"/>
      <c r="D1199" s="57"/>
      <c r="E1199" s="57"/>
      <c r="F1199" s="57"/>
      <c r="H1199" s="57"/>
      <c r="J1199" s="57"/>
      <c r="L1199" s="57"/>
      <c r="N1199" s="57"/>
      <c r="P1199" s="57"/>
      <c r="R1199" s="57"/>
      <c r="T1199" s="57"/>
      <c r="V1199" s="57"/>
      <c r="X1199" s="57"/>
    </row>
    <row r="1200" spans="3:24" ht="15.75" customHeight="1">
      <c r="C1200" s="57"/>
      <c r="D1200" s="57"/>
      <c r="E1200" s="57"/>
      <c r="F1200" s="57"/>
      <c r="H1200" s="57"/>
      <c r="J1200" s="57"/>
      <c r="L1200" s="57"/>
      <c r="N1200" s="57"/>
      <c r="P1200" s="57"/>
      <c r="R1200" s="57"/>
      <c r="T1200" s="57"/>
      <c r="V1200" s="57"/>
      <c r="X1200" s="57"/>
    </row>
    <row r="1201" spans="3:24" ht="15.75" customHeight="1">
      <c r="C1201" s="57"/>
      <c r="D1201" s="57"/>
      <c r="E1201" s="57"/>
      <c r="F1201" s="57"/>
      <c r="H1201" s="57"/>
      <c r="J1201" s="57"/>
      <c r="L1201" s="57"/>
      <c r="N1201" s="57"/>
      <c r="P1201" s="57"/>
      <c r="R1201" s="57"/>
      <c r="T1201" s="57"/>
      <c r="V1201" s="57"/>
      <c r="X1201" s="57"/>
    </row>
    <row r="1202" spans="3:24" ht="15.75" customHeight="1">
      <c r="C1202" s="57"/>
      <c r="D1202" s="57"/>
      <c r="E1202" s="57"/>
      <c r="F1202" s="57"/>
      <c r="H1202" s="57"/>
      <c r="J1202" s="57"/>
      <c r="L1202" s="57"/>
      <c r="N1202" s="57"/>
      <c r="P1202" s="57"/>
      <c r="R1202" s="57"/>
      <c r="T1202" s="57"/>
      <c r="V1202" s="57"/>
      <c r="X1202" s="57"/>
    </row>
    <row r="1203" spans="3:24" ht="15.75" customHeight="1">
      <c r="C1203" s="57"/>
      <c r="D1203" s="57"/>
      <c r="E1203" s="57"/>
      <c r="F1203" s="57"/>
      <c r="H1203" s="57"/>
      <c r="J1203" s="57"/>
      <c r="L1203" s="57"/>
      <c r="N1203" s="57"/>
      <c r="P1203" s="57"/>
      <c r="R1203" s="57"/>
      <c r="T1203" s="57"/>
      <c r="V1203" s="57"/>
      <c r="X1203" s="57"/>
    </row>
    <row r="1204" spans="3:24" ht="15.75" customHeight="1">
      <c r="C1204" s="57"/>
      <c r="D1204" s="57"/>
      <c r="E1204" s="57"/>
      <c r="F1204" s="57"/>
      <c r="H1204" s="57"/>
      <c r="J1204" s="57"/>
      <c r="L1204" s="57"/>
      <c r="N1204" s="57"/>
      <c r="P1204" s="57"/>
      <c r="R1204" s="57"/>
      <c r="T1204" s="57"/>
      <c r="V1204" s="57"/>
      <c r="X1204" s="57"/>
    </row>
    <row r="1205" spans="3:24" ht="15.75" customHeight="1">
      <c r="C1205" s="57"/>
      <c r="D1205" s="57"/>
      <c r="E1205" s="57"/>
      <c r="F1205" s="57"/>
      <c r="H1205" s="57"/>
      <c r="J1205" s="57"/>
      <c r="L1205" s="57"/>
      <c r="N1205" s="57"/>
      <c r="P1205" s="57"/>
      <c r="R1205" s="57"/>
      <c r="T1205" s="57"/>
      <c r="V1205" s="57"/>
      <c r="X1205" s="57"/>
    </row>
    <row r="1206" spans="3:24" ht="15.75" customHeight="1">
      <c r="C1206" s="57"/>
      <c r="D1206" s="57"/>
      <c r="E1206" s="57"/>
      <c r="F1206" s="57"/>
      <c r="H1206" s="57"/>
      <c r="J1206" s="57"/>
      <c r="L1206" s="57"/>
      <c r="N1206" s="57"/>
      <c r="P1206" s="57"/>
      <c r="R1206" s="57"/>
      <c r="T1206" s="57"/>
      <c r="V1206" s="57"/>
      <c r="X1206" s="57"/>
    </row>
    <row r="1207" spans="3:24" ht="15.75" customHeight="1">
      <c r="C1207" s="57"/>
      <c r="D1207" s="57"/>
      <c r="E1207" s="57"/>
      <c r="F1207" s="57"/>
      <c r="H1207" s="57"/>
      <c r="J1207" s="57"/>
      <c r="L1207" s="57"/>
      <c r="N1207" s="57"/>
      <c r="P1207" s="57"/>
      <c r="R1207" s="57"/>
      <c r="T1207" s="57"/>
      <c r="V1207" s="57"/>
      <c r="X1207" s="57"/>
    </row>
    <row r="1208" spans="3:24" ht="15.75" customHeight="1">
      <c r="C1208" s="57"/>
      <c r="D1208" s="57"/>
      <c r="E1208" s="57"/>
      <c r="F1208" s="57"/>
      <c r="H1208" s="57"/>
      <c r="J1208" s="57"/>
      <c r="L1208" s="57"/>
      <c r="N1208" s="57"/>
      <c r="P1208" s="57"/>
      <c r="R1208" s="57"/>
      <c r="T1208" s="57"/>
      <c r="V1208" s="57"/>
      <c r="X1208" s="57"/>
    </row>
    <row r="1209" spans="3:24" ht="15.75" customHeight="1">
      <c r="C1209" s="57"/>
      <c r="D1209" s="57"/>
      <c r="E1209" s="57"/>
      <c r="F1209" s="57"/>
      <c r="H1209" s="57"/>
      <c r="J1209" s="57"/>
      <c r="L1209" s="57"/>
      <c r="N1209" s="57"/>
      <c r="P1209" s="57"/>
      <c r="R1209" s="57"/>
      <c r="T1209" s="57"/>
      <c r="V1209" s="57"/>
      <c r="X1209" s="57"/>
    </row>
    <row r="1210" spans="3:24" ht="15.75" customHeight="1">
      <c r="C1210" s="57"/>
      <c r="D1210" s="57"/>
      <c r="E1210" s="57"/>
      <c r="F1210" s="57"/>
      <c r="H1210" s="57"/>
      <c r="J1210" s="57"/>
      <c r="L1210" s="57"/>
      <c r="N1210" s="57"/>
      <c r="P1210" s="57"/>
      <c r="R1210" s="57"/>
      <c r="T1210" s="57"/>
      <c r="V1210" s="57"/>
      <c r="X1210" s="57"/>
    </row>
    <row r="1211" spans="3:24" ht="15.75" customHeight="1">
      <c r="C1211" s="57"/>
      <c r="D1211" s="57"/>
      <c r="E1211" s="57"/>
      <c r="F1211" s="57"/>
      <c r="H1211" s="57"/>
      <c r="J1211" s="57"/>
      <c r="L1211" s="57"/>
      <c r="N1211" s="57"/>
      <c r="P1211" s="57"/>
      <c r="R1211" s="57"/>
      <c r="T1211" s="57"/>
      <c r="V1211" s="57"/>
      <c r="X1211" s="57"/>
    </row>
    <row r="1212" spans="3:24" ht="15.75" customHeight="1">
      <c r="C1212" s="57"/>
      <c r="D1212" s="57"/>
      <c r="E1212" s="57"/>
      <c r="F1212" s="57"/>
      <c r="H1212" s="57"/>
      <c r="J1212" s="57"/>
      <c r="L1212" s="57"/>
      <c r="N1212" s="57"/>
      <c r="P1212" s="57"/>
      <c r="R1212" s="57"/>
      <c r="T1212" s="57"/>
      <c r="V1212" s="57"/>
      <c r="X1212" s="57"/>
    </row>
    <row r="1213" spans="3:24" ht="15.75" customHeight="1">
      <c r="C1213" s="57"/>
      <c r="D1213" s="57"/>
      <c r="E1213" s="57"/>
      <c r="F1213" s="57"/>
      <c r="H1213" s="57"/>
      <c r="J1213" s="57"/>
      <c r="L1213" s="57"/>
      <c r="N1213" s="57"/>
      <c r="P1213" s="57"/>
      <c r="R1213" s="57"/>
      <c r="T1213" s="57"/>
      <c r="V1213" s="57"/>
      <c r="X1213" s="57"/>
    </row>
    <row r="1214" spans="3:24" ht="15.75" customHeight="1">
      <c r="C1214" s="57"/>
      <c r="D1214" s="57"/>
      <c r="E1214" s="57"/>
      <c r="F1214" s="57"/>
      <c r="H1214" s="57"/>
      <c r="J1214" s="57"/>
      <c r="L1214" s="57"/>
      <c r="N1214" s="57"/>
      <c r="P1214" s="57"/>
      <c r="R1214" s="57"/>
      <c r="T1214" s="57"/>
      <c r="V1214" s="57"/>
      <c r="X1214" s="57"/>
    </row>
    <row r="1215" spans="3:24" ht="15.75" customHeight="1">
      <c r="C1215" s="57"/>
      <c r="D1215" s="57"/>
      <c r="E1215" s="57"/>
      <c r="F1215" s="57"/>
      <c r="H1215" s="57"/>
      <c r="J1215" s="57"/>
      <c r="L1215" s="57"/>
      <c r="N1215" s="57"/>
      <c r="P1215" s="57"/>
      <c r="R1215" s="57"/>
      <c r="T1215" s="57"/>
      <c r="V1215" s="57"/>
      <c r="X1215" s="57"/>
    </row>
    <row r="1216" spans="3:24" ht="15.75" customHeight="1">
      <c r="C1216" s="57"/>
      <c r="D1216" s="57"/>
      <c r="E1216" s="57"/>
      <c r="F1216" s="57"/>
      <c r="H1216" s="57"/>
      <c r="J1216" s="57"/>
      <c r="L1216" s="57"/>
      <c r="N1216" s="57"/>
      <c r="P1216" s="57"/>
      <c r="R1216" s="57"/>
      <c r="T1216" s="57"/>
      <c r="V1216" s="57"/>
      <c r="X1216" s="57"/>
    </row>
    <row r="1217" spans="3:24" ht="15.75" customHeight="1">
      <c r="C1217" s="57"/>
      <c r="D1217" s="57"/>
      <c r="E1217" s="57"/>
      <c r="F1217" s="57"/>
      <c r="H1217" s="57"/>
      <c r="J1217" s="57"/>
      <c r="L1217" s="57"/>
      <c r="N1217" s="57"/>
      <c r="P1217" s="57"/>
      <c r="R1217" s="57"/>
      <c r="T1217" s="57"/>
      <c r="V1217" s="57"/>
      <c r="X1217" s="57"/>
    </row>
    <row r="1218" spans="3:24" ht="15.75" customHeight="1">
      <c r="C1218" s="57"/>
      <c r="D1218" s="57"/>
      <c r="E1218" s="57"/>
      <c r="F1218" s="57"/>
      <c r="H1218" s="57"/>
      <c r="J1218" s="57"/>
      <c r="L1218" s="57"/>
      <c r="N1218" s="57"/>
      <c r="P1218" s="57"/>
      <c r="R1218" s="57"/>
      <c r="T1218" s="57"/>
      <c r="V1218" s="57"/>
      <c r="X1218" s="57"/>
    </row>
    <row r="1219" spans="3:24" ht="15.75" customHeight="1">
      <c r="C1219" s="57"/>
      <c r="D1219" s="57"/>
      <c r="E1219" s="57"/>
      <c r="F1219" s="57"/>
      <c r="H1219" s="57"/>
      <c r="J1219" s="57"/>
      <c r="L1219" s="57"/>
      <c r="N1219" s="57"/>
      <c r="P1219" s="57"/>
      <c r="R1219" s="57"/>
      <c r="T1219" s="57"/>
      <c r="V1219" s="57"/>
      <c r="X1219" s="57"/>
    </row>
    <row r="1220" spans="3:24" ht="15.75" customHeight="1">
      <c r="C1220" s="57"/>
      <c r="D1220" s="57"/>
      <c r="E1220" s="57"/>
      <c r="F1220" s="57"/>
      <c r="H1220" s="57"/>
      <c r="J1220" s="57"/>
      <c r="L1220" s="57"/>
      <c r="N1220" s="57"/>
      <c r="P1220" s="57"/>
      <c r="R1220" s="57"/>
      <c r="T1220" s="57"/>
      <c r="V1220" s="57"/>
      <c r="X1220" s="57"/>
    </row>
    <row r="1221" spans="3:24" ht="15.75" customHeight="1">
      <c r="C1221" s="57"/>
      <c r="D1221" s="57"/>
      <c r="E1221" s="57"/>
      <c r="F1221" s="57"/>
      <c r="H1221" s="57"/>
      <c r="J1221" s="57"/>
      <c r="L1221" s="57"/>
      <c r="N1221" s="57"/>
      <c r="P1221" s="57"/>
      <c r="R1221" s="57"/>
      <c r="T1221" s="57"/>
      <c r="V1221" s="57"/>
      <c r="X1221" s="57"/>
    </row>
    <row r="1222" spans="3:24" ht="15.75" customHeight="1">
      <c r="C1222" s="57"/>
      <c r="D1222" s="57"/>
      <c r="E1222" s="57"/>
      <c r="F1222" s="57"/>
      <c r="H1222" s="57"/>
      <c r="J1222" s="57"/>
      <c r="L1222" s="57"/>
      <c r="N1222" s="57"/>
      <c r="P1222" s="57"/>
      <c r="R1222" s="57"/>
      <c r="T1222" s="57"/>
      <c r="V1222" s="57"/>
      <c r="X1222" s="57"/>
    </row>
    <row r="1223" spans="3:24" ht="15.75" customHeight="1">
      <c r="C1223" s="57"/>
      <c r="D1223" s="57"/>
      <c r="E1223" s="57"/>
      <c r="F1223" s="57"/>
      <c r="H1223" s="57"/>
      <c r="J1223" s="57"/>
      <c r="L1223" s="57"/>
      <c r="N1223" s="57"/>
      <c r="P1223" s="57"/>
      <c r="R1223" s="57"/>
      <c r="T1223" s="57"/>
      <c r="V1223" s="57"/>
      <c r="X1223" s="57"/>
    </row>
    <row r="1224" spans="3:24" ht="15.75" customHeight="1">
      <c r="C1224" s="57"/>
      <c r="D1224" s="57"/>
      <c r="E1224" s="57"/>
      <c r="F1224" s="57"/>
      <c r="H1224" s="57"/>
      <c r="J1224" s="57"/>
      <c r="L1224" s="57"/>
      <c r="N1224" s="57"/>
      <c r="P1224" s="57"/>
      <c r="R1224" s="57"/>
      <c r="T1224" s="57"/>
      <c r="V1224" s="57"/>
      <c r="X1224" s="57"/>
    </row>
    <row r="1225" spans="3:24" ht="15.75" customHeight="1">
      <c r="C1225" s="57"/>
      <c r="D1225" s="57"/>
      <c r="E1225" s="57"/>
      <c r="F1225" s="57"/>
      <c r="H1225" s="57"/>
      <c r="J1225" s="57"/>
      <c r="L1225" s="57"/>
      <c r="N1225" s="57"/>
      <c r="P1225" s="57"/>
      <c r="R1225" s="57"/>
      <c r="T1225" s="57"/>
      <c r="V1225" s="57"/>
      <c r="X1225" s="57"/>
    </row>
    <row r="1226" spans="3:24" ht="15.75" customHeight="1">
      <c r="C1226" s="57"/>
      <c r="D1226" s="57"/>
      <c r="E1226" s="57"/>
      <c r="F1226" s="57"/>
      <c r="H1226" s="57"/>
      <c r="J1226" s="57"/>
      <c r="L1226" s="57"/>
      <c r="N1226" s="57"/>
      <c r="P1226" s="57"/>
      <c r="R1226" s="57"/>
      <c r="T1226" s="57"/>
      <c r="V1226" s="57"/>
      <c r="X1226" s="57"/>
    </row>
    <row r="1227" spans="3:24" ht="15.75" customHeight="1">
      <c r="C1227" s="57"/>
      <c r="D1227" s="57"/>
      <c r="E1227" s="57"/>
      <c r="F1227" s="57"/>
      <c r="H1227" s="57"/>
      <c r="J1227" s="57"/>
      <c r="L1227" s="57"/>
      <c r="N1227" s="57"/>
      <c r="P1227" s="57"/>
      <c r="R1227" s="57"/>
      <c r="T1227" s="57"/>
      <c r="V1227" s="57"/>
      <c r="X1227" s="57"/>
    </row>
    <row r="1228" spans="3:24" ht="15.75" customHeight="1">
      <c r="C1228" s="57"/>
      <c r="D1228" s="57"/>
      <c r="E1228" s="57"/>
      <c r="F1228" s="57"/>
      <c r="H1228" s="57"/>
      <c r="J1228" s="57"/>
      <c r="L1228" s="57"/>
      <c r="N1228" s="57"/>
      <c r="P1228" s="57"/>
      <c r="R1228" s="57"/>
      <c r="T1228" s="57"/>
      <c r="V1228" s="57"/>
      <c r="X1228" s="57"/>
    </row>
    <row r="1229" spans="3:24" ht="15.75" customHeight="1">
      <c r="C1229" s="57"/>
      <c r="D1229" s="57"/>
      <c r="E1229" s="57"/>
      <c r="F1229" s="57"/>
      <c r="H1229" s="57"/>
      <c r="J1229" s="57"/>
      <c r="L1229" s="57"/>
      <c r="N1229" s="57"/>
      <c r="P1229" s="57"/>
      <c r="R1229" s="57"/>
      <c r="T1229" s="57"/>
      <c r="V1229" s="57"/>
      <c r="X1229" s="57"/>
    </row>
    <row r="1230" spans="3:24" ht="15.75" customHeight="1">
      <c r="C1230" s="57"/>
      <c r="D1230" s="57"/>
      <c r="E1230" s="57"/>
      <c r="F1230" s="57"/>
      <c r="H1230" s="57"/>
      <c r="J1230" s="57"/>
      <c r="L1230" s="57"/>
      <c r="N1230" s="57"/>
      <c r="P1230" s="57"/>
      <c r="R1230" s="57"/>
      <c r="T1230" s="57"/>
      <c r="V1230" s="57"/>
      <c r="X1230" s="57"/>
    </row>
    <row r="1231" spans="3:24" ht="15.75" customHeight="1">
      <c r="C1231" s="57"/>
      <c r="D1231" s="57"/>
      <c r="E1231" s="57"/>
      <c r="F1231" s="57"/>
      <c r="H1231" s="57"/>
      <c r="J1231" s="57"/>
      <c r="L1231" s="57"/>
      <c r="N1231" s="57"/>
      <c r="P1231" s="57"/>
      <c r="R1231" s="57"/>
      <c r="T1231" s="57"/>
      <c r="V1231" s="57"/>
      <c r="X1231" s="57"/>
    </row>
    <row r="1232" spans="3:24" ht="15.75" customHeight="1">
      <c r="C1232" s="57"/>
      <c r="D1232" s="57"/>
      <c r="E1232" s="57"/>
      <c r="F1232" s="57"/>
      <c r="H1232" s="57"/>
      <c r="J1232" s="57"/>
      <c r="L1232" s="57"/>
      <c r="N1232" s="57"/>
      <c r="P1232" s="57"/>
      <c r="R1232" s="57"/>
      <c r="T1232" s="57"/>
      <c r="V1232" s="57"/>
      <c r="X1232" s="57"/>
    </row>
    <row r="1233" spans="3:24" ht="15.75" customHeight="1">
      <c r="C1233" s="57"/>
      <c r="D1233" s="57"/>
      <c r="E1233" s="57"/>
      <c r="F1233" s="57"/>
      <c r="H1233" s="57"/>
      <c r="J1233" s="57"/>
      <c r="L1233" s="57"/>
      <c r="N1233" s="57"/>
      <c r="P1233" s="57"/>
      <c r="R1233" s="57"/>
      <c r="T1233" s="57"/>
      <c r="V1233" s="57"/>
      <c r="X1233" s="57"/>
    </row>
    <row r="1234" spans="3:24" ht="15.75" customHeight="1">
      <c r="C1234" s="57"/>
      <c r="D1234" s="57"/>
      <c r="E1234" s="57"/>
      <c r="F1234" s="57"/>
      <c r="H1234" s="57"/>
      <c r="J1234" s="57"/>
      <c r="L1234" s="57"/>
      <c r="N1234" s="57"/>
      <c r="P1234" s="57"/>
      <c r="R1234" s="57"/>
      <c r="T1234" s="57"/>
      <c r="V1234" s="57"/>
      <c r="X1234" s="57"/>
    </row>
    <row r="1235" spans="3:24" ht="15.75" customHeight="1">
      <c r="C1235" s="57"/>
      <c r="D1235" s="57"/>
      <c r="E1235" s="57"/>
      <c r="F1235" s="57"/>
      <c r="H1235" s="57"/>
      <c r="J1235" s="57"/>
      <c r="L1235" s="57"/>
      <c r="N1235" s="57"/>
      <c r="P1235" s="57"/>
      <c r="R1235" s="57"/>
      <c r="T1235" s="57"/>
      <c r="V1235" s="57"/>
      <c r="X1235" s="57"/>
    </row>
    <row r="1236" spans="3:24" ht="15.75" customHeight="1">
      <c r="C1236" s="57"/>
      <c r="D1236" s="57"/>
      <c r="E1236" s="57"/>
      <c r="F1236" s="57"/>
      <c r="H1236" s="57"/>
      <c r="J1236" s="57"/>
      <c r="L1236" s="57"/>
      <c r="N1236" s="57"/>
      <c r="P1236" s="57"/>
      <c r="R1236" s="57"/>
      <c r="T1236" s="57"/>
      <c r="V1236" s="57"/>
      <c r="X1236" s="57"/>
    </row>
    <row r="1237" spans="3:24" ht="15.75" customHeight="1">
      <c r="C1237" s="57"/>
      <c r="D1237" s="57"/>
      <c r="E1237" s="57"/>
      <c r="F1237" s="57"/>
      <c r="H1237" s="57"/>
      <c r="J1237" s="57"/>
      <c r="L1237" s="57"/>
      <c r="N1237" s="57"/>
      <c r="P1237" s="57"/>
      <c r="R1237" s="57"/>
      <c r="T1237" s="57"/>
      <c r="V1237" s="57"/>
      <c r="X1237" s="57"/>
    </row>
    <row r="1238" spans="3:24" ht="15.75" customHeight="1">
      <c r="C1238" s="57"/>
      <c r="D1238" s="57"/>
      <c r="E1238" s="57"/>
      <c r="F1238" s="57"/>
      <c r="H1238" s="57"/>
      <c r="J1238" s="57"/>
      <c r="L1238" s="57"/>
      <c r="N1238" s="57"/>
      <c r="P1238" s="57"/>
      <c r="R1238" s="57"/>
      <c r="T1238" s="57"/>
      <c r="V1238" s="57"/>
      <c r="X1238" s="57"/>
    </row>
    <row r="1239" spans="3:24" ht="15.75" customHeight="1">
      <c r="C1239" s="57"/>
      <c r="D1239" s="57"/>
      <c r="E1239" s="57"/>
      <c r="F1239" s="57"/>
      <c r="H1239" s="57"/>
      <c r="J1239" s="57"/>
      <c r="L1239" s="57"/>
      <c r="N1239" s="57"/>
      <c r="P1239" s="57"/>
      <c r="R1239" s="57"/>
      <c r="T1239" s="57"/>
      <c r="V1239" s="57"/>
      <c r="X1239" s="57"/>
    </row>
    <row r="1240" spans="3:24" ht="15.75" customHeight="1">
      <c r="C1240" s="57"/>
      <c r="D1240" s="57"/>
      <c r="E1240" s="57"/>
      <c r="F1240" s="57"/>
      <c r="H1240" s="57"/>
      <c r="J1240" s="57"/>
      <c r="L1240" s="57"/>
      <c r="N1240" s="57"/>
      <c r="P1240" s="57"/>
      <c r="R1240" s="57"/>
      <c r="T1240" s="57"/>
      <c r="V1240" s="57"/>
      <c r="X1240" s="57"/>
    </row>
    <row r="1241" spans="3:24" ht="15.75" customHeight="1">
      <c r="C1241" s="57"/>
      <c r="D1241" s="57"/>
      <c r="E1241" s="57"/>
      <c r="F1241" s="57"/>
      <c r="H1241" s="57"/>
      <c r="J1241" s="57"/>
      <c r="L1241" s="57"/>
      <c r="N1241" s="57"/>
      <c r="P1241" s="57"/>
      <c r="R1241" s="57"/>
      <c r="T1241" s="57"/>
      <c r="V1241" s="57"/>
      <c r="X1241" s="57"/>
    </row>
    <row r="1242" spans="3:24" ht="15.75" customHeight="1">
      <c r="C1242" s="57"/>
      <c r="D1242" s="57"/>
      <c r="E1242" s="57"/>
      <c r="F1242" s="57"/>
      <c r="H1242" s="57"/>
      <c r="J1242" s="57"/>
      <c r="L1242" s="57"/>
      <c r="N1242" s="57"/>
      <c r="P1242" s="57"/>
      <c r="R1242" s="57"/>
      <c r="T1242" s="57"/>
      <c r="V1242" s="57"/>
      <c r="X1242" s="57"/>
    </row>
    <row r="1243" spans="3:24" ht="15.75" customHeight="1">
      <c r="C1243" s="57"/>
      <c r="D1243" s="57"/>
      <c r="E1243" s="57"/>
      <c r="F1243" s="57"/>
      <c r="H1243" s="57"/>
      <c r="J1243" s="57"/>
      <c r="L1243" s="57"/>
      <c r="N1243" s="57"/>
      <c r="P1243" s="57"/>
      <c r="R1243" s="57"/>
      <c r="T1243" s="57"/>
      <c r="V1243" s="57"/>
      <c r="X1243" s="57"/>
    </row>
    <row r="1244" spans="3:24" ht="15.75" customHeight="1">
      <c r="C1244" s="57"/>
      <c r="D1244" s="57"/>
      <c r="E1244" s="57"/>
      <c r="F1244" s="57"/>
      <c r="H1244" s="57"/>
      <c r="J1244" s="57"/>
      <c r="L1244" s="57"/>
      <c r="N1244" s="57"/>
      <c r="P1244" s="57"/>
      <c r="R1244" s="57"/>
      <c r="T1244" s="57"/>
      <c r="V1244" s="57"/>
      <c r="X1244" s="57"/>
    </row>
    <row r="1245" spans="3:24" ht="15.75" customHeight="1">
      <c r="C1245" s="57"/>
      <c r="D1245" s="57"/>
      <c r="E1245" s="57"/>
      <c r="F1245" s="57"/>
      <c r="H1245" s="57"/>
      <c r="J1245" s="57"/>
      <c r="L1245" s="57"/>
      <c r="N1245" s="57"/>
      <c r="P1245" s="57"/>
      <c r="R1245" s="57"/>
      <c r="T1245" s="57"/>
      <c r="V1245" s="57"/>
      <c r="X1245" s="57"/>
    </row>
    <row r="1246" spans="3:24" ht="15.75" customHeight="1">
      <c r="C1246" s="57"/>
      <c r="D1246" s="57"/>
      <c r="E1246" s="57"/>
      <c r="F1246" s="57"/>
      <c r="H1246" s="57"/>
      <c r="J1246" s="57"/>
      <c r="L1246" s="57"/>
      <c r="N1246" s="57"/>
      <c r="P1246" s="57"/>
      <c r="R1246" s="57"/>
      <c r="T1246" s="57"/>
      <c r="V1246" s="57"/>
      <c r="X1246" s="57"/>
    </row>
    <row r="1247" spans="3:24" ht="15.75" customHeight="1">
      <c r="C1247" s="57"/>
      <c r="D1247" s="57"/>
      <c r="E1247" s="57"/>
      <c r="F1247" s="57"/>
      <c r="H1247" s="57"/>
      <c r="J1247" s="57"/>
      <c r="L1247" s="57"/>
      <c r="N1247" s="57"/>
      <c r="P1247" s="57"/>
      <c r="R1247" s="57"/>
      <c r="T1247" s="57"/>
      <c r="V1247" s="57"/>
      <c r="X1247" s="57"/>
    </row>
    <row r="1248" spans="3:24" ht="15.75" customHeight="1">
      <c r="C1248" s="57"/>
      <c r="D1248" s="57"/>
      <c r="E1248" s="57"/>
      <c r="F1248" s="57"/>
      <c r="H1248" s="57"/>
      <c r="J1248" s="57"/>
      <c r="L1248" s="57"/>
      <c r="N1248" s="57"/>
      <c r="P1248" s="57"/>
      <c r="R1248" s="57"/>
      <c r="T1248" s="57"/>
      <c r="V1248" s="57"/>
      <c r="X1248" s="57"/>
    </row>
    <row r="1249" spans="2:49" ht="15.75" customHeight="1">
      <c r="C1249" s="57"/>
      <c r="D1249" s="57"/>
      <c r="E1249" s="57"/>
      <c r="F1249" s="57"/>
      <c r="H1249" s="57"/>
      <c r="J1249" s="57"/>
      <c r="L1249" s="57"/>
      <c r="N1249" s="57"/>
      <c r="P1249" s="57"/>
      <c r="R1249" s="57"/>
      <c r="T1249" s="57"/>
      <c r="V1249" s="57"/>
      <c r="X1249" s="57"/>
    </row>
    <row r="1250" spans="2:49" ht="15.75" customHeight="1">
      <c r="B1250" s="57"/>
      <c r="C1250" s="57"/>
      <c r="D1250" s="57"/>
      <c r="E1250" s="57"/>
      <c r="F1250" s="57"/>
      <c r="H1250" s="57"/>
      <c r="J1250" s="57"/>
      <c r="L1250" s="57"/>
      <c r="N1250" s="57"/>
      <c r="P1250" s="57"/>
      <c r="R1250" s="57"/>
      <c r="T1250" s="57"/>
      <c r="V1250" s="57"/>
      <c r="X1250" s="57"/>
      <c r="Z1250" s="57"/>
      <c r="AA1250" s="57"/>
      <c r="AB1250" s="57"/>
      <c r="AC1250" s="57"/>
      <c r="AD1250" s="57"/>
      <c r="AE1250" s="57"/>
      <c r="AF1250" s="57"/>
      <c r="AG1250" s="57"/>
      <c r="AH1250" s="57"/>
      <c r="AI1250" s="57"/>
      <c r="AJ1250" s="57"/>
      <c r="AK1250" s="57"/>
      <c r="AL1250" s="57"/>
      <c r="AM1250" s="57"/>
      <c r="AN1250" s="57"/>
      <c r="AO1250" s="57"/>
      <c r="AP1250" s="57"/>
      <c r="AQ1250" s="57"/>
      <c r="AR1250" s="57"/>
      <c r="AS1250" s="57"/>
      <c r="AT1250" s="57"/>
      <c r="AU1250" s="57"/>
      <c r="AV1250" s="57"/>
      <c r="AW1250" s="57"/>
    </row>
    <row r="1251" spans="2:49" ht="15.75" customHeight="1">
      <c r="B1251" s="57"/>
      <c r="C1251" s="57"/>
      <c r="D1251" s="57"/>
      <c r="E1251" s="57"/>
      <c r="F1251" s="57"/>
      <c r="H1251" s="57"/>
      <c r="J1251" s="57"/>
      <c r="L1251" s="57"/>
      <c r="N1251" s="57"/>
      <c r="P1251" s="57"/>
      <c r="R1251" s="57"/>
      <c r="T1251" s="57"/>
      <c r="V1251" s="57"/>
      <c r="X1251" s="57"/>
      <c r="Z1251" s="57"/>
      <c r="AA1251" s="57"/>
      <c r="AB1251" s="57"/>
      <c r="AC1251" s="57"/>
      <c r="AD1251" s="57"/>
      <c r="AE1251" s="57"/>
      <c r="AF1251" s="57"/>
      <c r="AG1251" s="57"/>
      <c r="AH1251" s="57"/>
      <c r="AI1251" s="57"/>
      <c r="AJ1251" s="57"/>
      <c r="AK1251" s="57"/>
      <c r="AL1251" s="57"/>
      <c r="AM1251" s="57"/>
      <c r="AN1251" s="57"/>
      <c r="AO1251" s="57"/>
      <c r="AP1251" s="57"/>
      <c r="AQ1251" s="57"/>
      <c r="AR1251" s="57"/>
      <c r="AS1251" s="57"/>
      <c r="AT1251" s="57"/>
      <c r="AU1251" s="57"/>
      <c r="AV1251" s="57"/>
      <c r="AW1251" s="57"/>
    </row>
    <row r="1252" spans="2:49" ht="15.75" customHeight="1">
      <c r="B1252" s="57"/>
      <c r="C1252" s="57"/>
      <c r="D1252" s="57"/>
      <c r="E1252" s="57"/>
      <c r="F1252" s="57"/>
      <c r="H1252" s="57"/>
      <c r="J1252" s="57"/>
      <c r="L1252" s="57"/>
      <c r="N1252" s="57"/>
      <c r="P1252" s="57"/>
      <c r="R1252" s="57"/>
      <c r="T1252" s="57"/>
      <c r="V1252" s="57"/>
      <c r="X1252" s="57"/>
      <c r="Z1252" s="57"/>
      <c r="AA1252" s="57"/>
      <c r="AB1252" s="57"/>
      <c r="AC1252" s="57"/>
      <c r="AD1252" s="57"/>
      <c r="AE1252" s="57"/>
      <c r="AF1252" s="57"/>
      <c r="AG1252" s="57"/>
      <c r="AH1252" s="57"/>
      <c r="AI1252" s="57"/>
      <c r="AJ1252" s="57"/>
      <c r="AK1252" s="57"/>
      <c r="AL1252" s="57"/>
      <c r="AM1252" s="57"/>
      <c r="AN1252" s="57"/>
      <c r="AO1252" s="57"/>
      <c r="AP1252" s="57"/>
      <c r="AQ1252" s="57"/>
      <c r="AR1252" s="57"/>
      <c r="AS1252" s="57"/>
      <c r="AT1252" s="57"/>
      <c r="AU1252" s="57"/>
      <c r="AV1252" s="57"/>
      <c r="AW1252" s="57"/>
    </row>
    <row r="1253" spans="2:49" ht="15.75" customHeight="1">
      <c r="B1253" s="57"/>
      <c r="C1253" s="57"/>
      <c r="D1253" s="57"/>
      <c r="E1253" s="57"/>
      <c r="F1253" s="57"/>
      <c r="H1253" s="57"/>
      <c r="J1253" s="57"/>
      <c r="L1253" s="57"/>
      <c r="N1253" s="57"/>
      <c r="P1253" s="57"/>
      <c r="R1253" s="57"/>
      <c r="T1253" s="57"/>
      <c r="V1253" s="57"/>
      <c r="X1253" s="57"/>
      <c r="Z1253" s="57"/>
      <c r="AA1253" s="57"/>
      <c r="AB1253" s="57"/>
      <c r="AC1253" s="57"/>
      <c r="AD1253" s="57"/>
      <c r="AE1253" s="57"/>
      <c r="AF1253" s="57"/>
      <c r="AG1253" s="57"/>
      <c r="AH1253" s="57"/>
      <c r="AI1253" s="57"/>
      <c r="AJ1253" s="57"/>
      <c r="AK1253" s="57"/>
      <c r="AL1253" s="57"/>
      <c r="AM1253" s="57"/>
      <c r="AN1253" s="57"/>
      <c r="AO1253" s="57"/>
      <c r="AP1253" s="57"/>
      <c r="AQ1253" s="57"/>
      <c r="AR1253" s="57"/>
      <c r="AS1253" s="57"/>
      <c r="AT1253" s="57"/>
      <c r="AU1253" s="57"/>
      <c r="AV1253" s="57"/>
      <c r="AW1253" s="57"/>
    </row>
    <row r="1254" spans="2:49" ht="15.75" customHeight="1">
      <c r="B1254" s="57"/>
      <c r="C1254" s="57"/>
      <c r="D1254" s="57"/>
      <c r="E1254" s="57"/>
      <c r="F1254" s="57"/>
      <c r="H1254" s="57"/>
      <c r="J1254" s="57"/>
      <c r="L1254" s="57"/>
      <c r="N1254" s="57"/>
      <c r="P1254" s="57"/>
      <c r="R1254" s="57"/>
      <c r="T1254" s="57"/>
      <c r="V1254" s="57"/>
      <c r="X1254" s="57"/>
      <c r="Z1254" s="57"/>
      <c r="AA1254" s="57"/>
      <c r="AB1254" s="57"/>
      <c r="AC1254" s="57"/>
      <c r="AD1254" s="57"/>
      <c r="AE1254" s="57"/>
      <c r="AF1254" s="57"/>
      <c r="AG1254" s="57"/>
      <c r="AH1254" s="57"/>
      <c r="AI1254" s="57"/>
      <c r="AJ1254" s="57"/>
      <c r="AK1254" s="57"/>
      <c r="AL1254" s="57"/>
      <c r="AM1254" s="57"/>
      <c r="AN1254" s="57"/>
      <c r="AO1254" s="57"/>
      <c r="AP1254" s="57"/>
      <c r="AQ1254" s="57"/>
      <c r="AR1254" s="57"/>
      <c r="AS1254" s="57"/>
      <c r="AT1254" s="57"/>
      <c r="AU1254" s="57"/>
      <c r="AV1254" s="57"/>
      <c r="AW1254" s="57"/>
    </row>
    <row r="1255" spans="2:49" ht="15.75" customHeight="1">
      <c r="B1255" s="57"/>
      <c r="C1255" s="57"/>
      <c r="D1255" s="57"/>
      <c r="E1255" s="57"/>
      <c r="F1255" s="57"/>
      <c r="H1255" s="57"/>
      <c r="J1255" s="57"/>
      <c r="L1255" s="57"/>
      <c r="N1255" s="57"/>
      <c r="P1255" s="57"/>
      <c r="R1255" s="57"/>
      <c r="T1255" s="57"/>
      <c r="V1255" s="57"/>
      <c r="X1255" s="57"/>
      <c r="Z1255" s="57"/>
      <c r="AA1255" s="57"/>
      <c r="AB1255" s="57"/>
      <c r="AC1255" s="57"/>
      <c r="AD1255" s="57"/>
      <c r="AE1255" s="57"/>
      <c r="AF1255" s="57"/>
      <c r="AG1255" s="57"/>
      <c r="AH1255" s="57"/>
      <c r="AI1255" s="57"/>
      <c r="AJ1255" s="57"/>
      <c r="AK1255" s="57"/>
      <c r="AL1255" s="57"/>
      <c r="AM1255" s="57"/>
      <c r="AN1255" s="57"/>
      <c r="AO1255" s="57"/>
      <c r="AP1255" s="57"/>
      <c r="AQ1255" s="57"/>
      <c r="AR1255" s="57"/>
      <c r="AS1255" s="57"/>
      <c r="AT1255" s="57"/>
      <c r="AU1255" s="57"/>
      <c r="AV1255" s="57"/>
      <c r="AW1255" s="57"/>
    </row>
    <row r="1256" spans="2:49" ht="15.75" customHeight="1">
      <c r="B1256" s="57"/>
      <c r="C1256" s="57"/>
      <c r="D1256" s="57"/>
      <c r="E1256" s="57"/>
      <c r="F1256" s="57"/>
      <c r="H1256" s="57"/>
      <c r="J1256" s="57"/>
      <c r="L1256" s="57"/>
      <c r="N1256" s="57"/>
      <c r="P1256" s="57"/>
      <c r="R1256" s="57"/>
      <c r="T1256" s="57"/>
      <c r="V1256" s="57"/>
      <c r="X1256" s="57"/>
      <c r="Z1256" s="57"/>
      <c r="AA1256" s="57"/>
      <c r="AB1256" s="57"/>
      <c r="AC1256" s="57"/>
      <c r="AD1256" s="57"/>
      <c r="AE1256" s="57"/>
      <c r="AF1256" s="57"/>
      <c r="AG1256" s="57"/>
      <c r="AH1256" s="57"/>
      <c r="AI1256" s="57"/>
      <c r="AJ1256" s="57"/>
      <c r="AK1256" s="57"/>
      <c r="AL1256" s="57"/>
      <c r="AM1256" s="57"/>
      <c r="AN1256" s="57"/>
      <c r="AO1256" s="57"/>
      <c r="AP1256" s="57"/>
      <c r="AQ1256" s="57"/>
      <c r="AR1256" s="57"/>
      <c r="AS1256" s="57"/>
      <c r="AT1256" s="57"/>
      <c r="AU1256" s="57"/>
      <c r="AV1256" s="57"/>
      <c r="AW1256" s="57"/>
    </row>
    <row r="1257" spans="2:49" ht="15.75" customHeight="1">
      <c r="B1257" s="57"/>
      <c r="C1257" s="57"/>
      <c r="D1257" s="57"/>
      <c r="E1257" s="57"/>
      <c r="F1257" s="57"/>
      <c r="H1257" s="57"/>
      <c r="J1257" s="57"/>
      <c r="L1257" s="57"/>
      <c r="N1257" s="57"/>
      <c r="P1257" s="57"/>
      <c r="R1257" s="57"/>
      <c r="T1257" s="57"/>
      <c r="V1257" s="57"/>
      <c r="X1257" s="57"/>
      <c r="Z1257" s="57"/>
      <c r="AA1257" s="57"/>
      <c r="AB1257" s="57"/>
      <c r="AC1257" s="57"/>
      <c r="AD1257" s="57"/>
      <c r="AE1257" s="57"/>
      <c r="AF1257" s="57"/>
      <c r="AG1257" s="57"/>
      <c r="AH1257" s="57"/>
      <c r="AI1257" s="57"/>
      <c r="AJ1257" s="57"/>
      <c r="AK1257" s="57"/>
      <c r="AL1257" s="57"/>
      <c r="AM1257" s="57"/>
      <c r="AN1257" s="57"/>
      <c r="AO1257" s="57"/>
      <c r="AP1257" s="57"/>
      <c r="AQ1257" s="57"/>
      <c r="AR1257" s="57"/>
      <c r="AS1257" s="57"/>
      <c r="AT1257" s="57"/>
      <c r="AU1257" s="57"/>
      <c r="AV1257" s="57"/>
      <c r="AW1257" s="57"/>
    </row>
    <row r="1258" spans="2:49" ht="15.75" customHeight="1">
      <c r="B1258" s="57"/>
      <c r="C1258" s="57"/>
      <c r="D1258" s="57"/>
      <c r="E1258" s="57"/>
      <c r="F1258" s="57"/>
      <c r="H1258" s="57"/>
      <c r="J1258" s="57"/>
      <c r="L1258" s="57"/>
      <c r="N1258" s="57"/>
      <c r="P1258" s="57"/>
      <c r="R1258" s="57"/>
      <c r="T1258" s="57"/>
      <c r="V1258" s="57"/>
      <c r="X1258" s="57"/>
      <c r="Z1258" s="57"/>
      <c r="AA1258" s="57"/>
      <c r="AB1258" s="57"/>
      <c r="AC1258" s="57"/>
      <c r="AD1258" s="57"/>
      <c r="AE1258" s="57"/>
      <c r="AF1258" s="57"/>
      <c r="AG1258" s="57"/>
      <c r="AH1258" s="57"/>
      <c r="AI1258" s="57"/>
      <c r="AJ1258" s="57"/>
      <c r="AK1258" s="57"/>
      <c r="AL1258" s="57"/>
      <c r="AM1258" s="57"/>
      <c r="AN1258" s="57"/>
      <c r="AO1258" s="57"/>
      <c r="AP1258" s="57"/>
      <c r="AQ1258" s="57"/>
      <c r="AR1258" s="57"/>
      <c r="AS1258" s="57"/>
      <c r="AT1258" s="57"/>
      <c r="AU1258" s="57"/>
      <c r="AV1258" s="57"/>
      <c r="AW1258" s="57"/>
    </row>
    <row r="1259" spans="2:49" ht="15.75" customHeight="1">
      <c r="B1259" s="57"/>
      <c r="C1259" s="57"/>
      <c r="D1259" s="57"/>
      <c r="E1259" s="57"/>
      <c r="F1259" s="57"/>
      <c r="H1259" s="57"/>
      <c r="J1259" s="57"/>
      <c r="L1259" s="57"/>
      <c r="N1259" s="57"/>
      <c r="P1259" s="57"/>
      <c r="R1259" s="57"/>
      <c r="T1259" s="57"/>
      <c r="V1259" s="57"/>
      <c r="X1259" s="57"/>
      <c r="Z1259" s="57"/>
      <c r="AA1259" s="57"/>
      <c r="AB1259" s="57"/>
      <c r="AC1259" s="57"/>
      <c r="AD1259" s="57"/>
      <c r="AE1259" s="57"/>
      <c r="AF1259" s="57"/>
      <c r="AG1259" s="57"/>
      <c r="AH1259" s="57"/>
      <c r="AI1259" s="57"/>
      <c r="AJ1259" s="57"/>
      <c r="AK1259" s="57"/>
      <c r="AL1259" s="57"/>
      <c r="AM1259" s="57"/>
      <c r="AN1259" s="57"/>
      <c r="AO1259" s="57"/>
      <c r="AP1259" s="57"/>
      <c r="AQ1259" s="57"/>
      <c r="AR1259" s="57"/>
      <c r="AS1259" s="57"/>
      <c r="AT1259" s="57"/>
      <c r="AU1259" s="57"/>
      <c r="AV1259" s="57"/>
      <c r="AW1259" s="57"/>
    </row>
    <row r="1260" spans="2:49" ht="15.75" customHeight="1">
      <c r="B1260" s="57"/>
      <c r="C1260" s="57"/>
      <c r="D1260" s="57"/>
      <c r="E1260" s="57"/>
      <c r="F1260" s="57"/>
      <c r="H1260" s="57"/>
      <c r="J1260" s="57"/>
      <c r="L1260" s="57"/>
      <c r="N1260" s="57"/>
      <c r="P1260" s="57"/>
      <c r="R1260" s="57"/>
      <c r="T1260" s="57"/>
      <c r="V1260" s="57"/>
      <c r="X1260" s="57"/>
      <c r="Z1260" s="57"/>
      <c r="AA1260" s="57"/>
      <c r="AB1260" s="57"/>
      <c r="AC1260" s="57"/>
      <c r="AD1260" s="57"/>
      <c r="AE1260" s="57"/>
      <c r="AF1260" s="57"/>
      <c r="AG1260" s="57"/>
      <c r="AH1260" s="57"/>
      <c r="AI1260" s="57"/>
      <c r="AJ1260" s="57"/>
      <c r="AK1260" s="57"/>
      <c r="AL1260" s="57"/>
      <c r="AM1260" s="57"/>
      <c r="AN1260" s="57"/>
      <c r="AO1260" s="57"/>
      <c r="AP1260" s="57"/>
      <c r="AQ1260" s="57"/>
      <c r="AR1260" s="57"/>
      <c r="AS1260" s="57"/>
      <c r="AT1260" s="57"/>
      <c r="AU1260" s="57"/>
      <c r="AV1260" s="57"/>
      <c r="AW1260" s="57"/>
    </row>
    <row r="1261" spans="2:49" ht="15.75" customHeight="1">
      <c r="B1261" s="57"/>
      <c r="C1261" s="57"/>
      <c r="D1261" s="57"/>
      <c r="E1261" s="57"/>
      <c r="F1261" s="57"/>
      <c r="H1261" s="57"/>
      <c r="J1261" s="57"/>
      <c r="L1261" s="57"/>
      <c r="N1261" s="57"/>
      <c r="P1261" s="57"/>
      <c r="R1261" s="57"/>
      <c r="T1261" s="57"/>
      <c r="V1261" s="57"/>
      <c r="X1261" s="57"/>
      <c r="Z1261" s="57"/>
      <c r="AA1261" s="57"/>
      <c r="AB1261" s="57"/>
      <c r="AC1261" s="57"/>
      <c r="AD1261" s="57"/>
      <c r="AE1261" s="57"/>
      <c r="AF1261" s="57"/>
      <c r="AG1261" s="57"/>
      <c r="AH1261" s="57"/>
      <c r="AI1261" s="57"/>
      <c r="AJ1261" s="57"/>
      <c r="AK1261" s="57"/>
      <c r="AL1261" s="57"/>
      <c r="AM1261" s="57"/>
      <c r="AN1261" s="57"/>
      <c r="AO1261" s="57"/>
      <c r="AP1261" s="57"/>
      <c r="AQ1261" s="57"/>
      <c r="AR1261" s="57"/>
      <c r="AS1261" s="57"/>
      <c r="AT1261" s="57"/>
      <c r="AU1261" s="57"/>
      <c r="AV1261" s="57"/>
      <c r="AW1261" s="57"/>
    </row>
    <row r="1262" spans="2:49" ht="15.75" customHeight="1">
      <c r="B1262" s="57"/>
      <c r="C1262" s="57"/>
      <c r="D1262" s="57"/>
      <c r="E1262" s="57"/>
      <c r="F1262" s="57"/>
      <c r="H1262" s="57"/>
      <c r="J1262" s="57"/>
      <c r="L1262" s="57"/>
      <c r="N1262" s="57"/>
      <c r="P1262" s="57"/>
      <c r="R1262" s="57"/>
      <c r="T1262" s="57"/>
      <c r="V1262" s="57"/>
      <c r="X1262" s="57"/>
      <c r="Z1262" s="57"/>
      <c r="AA1262" s="57"/>
      <c r="AB1262" s="57"/>
      <c r="AC1262" s="57"/>
      <c r="AD1262" s="57"/>
      <c r="AE1262" s="57"/>
      <c r="AF1262" s="57"/>
      <c r="AG1262" s="57"/>
      <c r="AH1262" s="57"/>
      <c r="AI1262" s="57"/>
      <c r="AJ1262" s="57"/>
      <c r="AK1262" s="57"/>
      <c r="AL1262" s="57"/>
      <c r="AM1262" s="57"/>
      <c r="AN1262" s="57"/>
      <c r="AO1262" s="57"/>
      <c r="AP1262" s="57"/>
      <c r="AQ1262" s="57"/>
      <c r="AR1262" s="57"/>
      <c r="AS1262" s="57"/>
      <c r="AT1262" s="57"/>
      <c r="AU1262" s="57"/>
      <c r="AV1262" s="57"/>
      <c r="AW1262" s="57"/>
    </row>
    <row r="1263" spans="2:49" ht="15.75" customHeight="1">
      <c r="B1263" s="57"/>
      <c r="C1263" s="57"/>
      <c r="D1263" s="57"/>
      <c r="E1263" s="57"/>
      <c r="F1263" s="57"/>
      <c r="H1263" s="57"/>
      <c r="J1263" s="57"/>
      <c r="L1263" s="57"/>
      <c r="N1263" s="57"/>
      <c r="P1263" s="57"/>
      <c r="R1263" s="57"/>
      <c r="T1263" s="57"/>
      <c r="V1263" s="57"/>
      <c r="X1263" s="57"/>
      <c r="Z1263" s="57"/>
      <c r="AA1263" s="57"/>
      <c r="AB1263" s="57"/>
      <c r="AC1263" s="57"/>
      <c r="AD1263" s="57"/>
      <c r="AE1263" s="57"/>
      <c r="AF1263" s="57"/>
      <c r="AG1263" s="57"/>
      <c r="AH1263" s="57"/>
      <c r="AI1263" s="57"/>
      <c r="AJ1263" s="57"/>
      <c r="AK1263" s="57"/>
      <c r="AL1263" s="57"/>
      <c r="AM1263" s="57"/>
      <c r="AN1263" s="57"/>
      <c r="AO1263" s="57"/>
      <c r="AP1263" s="57"/>
      <c r="AQ1263" s="57"/>
      <c r="AR1263" s="57"/>
      <c r="AS1263" s="57"/>
      <c r="AT1263" s="57"/>
      <c r="AU1263" s="57"/>
      <c r="AV1263" s="57"/>
      <c r="AW1263" s="57"/>
    </row>
    <row r="1264" spans="2:49" ht="15.75" customHeight="1">
      <c r="B1264" s="57"/>
      <c r="C1264" s="57"/>
      <c r="D1264" s="57"/>
      <c r="E1264" s="57"/>
      <c r="F1264" s="57"/>
      <c r="H1264" s="57"/>
      <c r="J1264" s="57"/>
      <c r="L1264" s="57"/>
      <c r="N1264" s="57"/>
      <c r="P1264" s="57"/>
      <c r="R1264" s="57"/>
      <c r="T1264" s="57"/>
      <c r="V1264" s="57"/>
      <c r="X1264" s="57"/>
      <c r="Z1264" s="57"/>
      <c r="AA1264" s="57"/>
      <c r="AB1264" s="57"/>
      <c r="AC1264" s="57"/>
      <c r="AD1264" s="57"/>
      <c r="AE1264" s="57"/>
      <c r="AF1264" s="57"/>
      <c r="AG1264" s="57"/>
      <c r="AH1264" s="57"/>
      <c r="AI1264" s="57"/>
      <c r="AJ1264" s="57"/>
      <c r="AK1264" s="57"/>
      <c r="AL1264" s="57"/>
      <c r="AM1264" s="57"/>
      <c r="AN1264" s="57"/>
      <c r="AO1264" s="57"/>
      <c r="AP1264" s="57"/>
      <c r="AQ1264" s="57"/>
      <c r="AR1264" s="57"/>
      <c r="AS1264" s="57"/>
      <c r="AT1264" s="57"/>
      <c r="AU1264" s="57"/>
      <c r="AV1264" s="57"/>
      <c r="AW1264" s="57"/>
    </row>
    <row r="1265" spans="2:49" ht="15.75" customHeight="1">
      <c r="B1265" s="57"/>
      <c r="C1265" s="57"/>
      <c r="D1265" s="57"/>
      <c r="E1265" s="57"/>
      <c r="F1265" s="57"/>
      <c r="H1265" s="57"/>
      <c r="J1265" s="57"/>
      <c r="L1265" s="57"/>
      <c r="N1265" s="57"/>
      <c r="P1265" s="57"/>
      <c r="R1265" s="57"/>
      <c r="T1265" s="57"/>
      <c r="V1265" s="57"/>
      <c r="X1265" s="57"/>
      <c r="Z1265" s="57"/>
      <c r="AA1265" s="57"/>
      <c r="AB1265" s="57"/>
      <c r="AC1265" s="57"/>
      <c r="AD1265" s="57"/>
      <c r="AE1265" s="57"/>
      <c r="AF1265" s="57"/>
      <c r="AG1265" s="57"/>
      <c r="AH1265" s="57"/>
      <c r="AI1265" s="57"/>
      <c r="AJ1265" s="57"/>
      <c r="AK1265" s="57"/>
      <c r="AL1265" s="57"/>
      <c r="AM1265" s="57"/>
      <c r="AN1265" s="57"/>
      <c r="AO1265" s="57"/>
      <c r="AP1265" s="57"/>
      <c r="AQ1265" s="57"/>
      <c r="AR1265" s="57"/>
      <c r="AS1265" s="57"/>
      <c r="AT1265" s="57"/>
      <c r="AU1265" s="57"/>
      <c r="AV1265" s="57"/>
      <c r="AW1265" s="57"/>
    </row>
    <row r="1266" spans="2:49" ht="15.75" customHeight="1">
      <c r="B1266" s="57"/>
      <c r="C1266" s="57"/>
      <c r="D1266" s="57"/>
      <c r="E1266" s="57"/>
      <c r="F1266" s="57"/>
      <c r="H1266" s="57"/>
      <c r="J1266" s="57"/>
      <c r="L1266" s="57"/>
      <c r="N1266" s="57"/>
      <c r="P1266" s="57"/>
      <c r="R1266" s="57"/>
      <c r="T1266" s="57"/>
      <c r="V1266" s="57"/>
      <c r="X1266" s="57"/>
      <c r="Z1266" s="57"/>
      <c r="AA1266" s="57"/>
      <c r="AB1266" s="57"/>
      <c r="AC1266" s="57"/>
      <c r="AD1266" s="57"/>
      <c r="AE1266" s="57"/>
      <c r="AF1266" s="57"/>
      <c r="AG1266" s="57"/>
      <c r="AH1266" s="57"/>
      <c r="AI1266" s="57"/>
      <c r="AJ1266" s="57"/>
      <c r="AK1266" s="57"/>
      <c r="AL1266" s="57"/>
      <c r="AM1266" s="57"/>
      <c r="AN1266" s="57"/>
      <c r="AO1266" s="57"/>
      <c r="AP1266" s="57"/>
      <c r="AQ1266" s="57"/>
      <c r="AR1266" s="57"/>
      <c r="AS1266" s="57"/>
      <c r="AT1266" s="57"/>
      <c r="AU1266" s="57"/>
      <c r="AV1266" s="57"/>
      <c r="AW1266" s="57"/>
    </row>
    <row r="1267" spans="2:49" ht="15.75" customHeight="1">
      <c r="B1267" s="57"/>
      <c r="C1267" s="57"/>
      <c r="D1267" s="57"/>
      <c r="E1267" s="57"/>
      <c r="F1267" s="57"/>
      <c r="H1267" s="57"/>
      <c r="J1267" s="57"/>
      <c r="L1267" s="57"/>
      <c r="N1267" s="57"/>
      <c r="P1267" s="57"/>
      <c r="R1267" s="57"/>
      <c r="T1267" s="57"/>
      <c r="V1267" s="57"/>
      <c r="X1267" s="57"/>
      <c r="Z1267" s="57"/>
      <c r="AA1267" s="57"/>
      <c r="AB1267" s="57"/>
      <c r="AC1267" s="57"/>
      <c r="AD1267" s="57"/>
      <c r="AE1267" s="57"/>
      <c r="AF1267" s="57"/>
      <c r="AG1267" s="57"/>
      <c r="AH1267" s="57"/>
      <c r="AI1267" s="57"/>
      <c r="AJ1267" s="57"/>
      <c r="AK1267" s="57"/>
      <c r="AL1267" s="57"/>
      <c r="AM1267" s="57"/>
      <c r="AN1267" s="57"/>
      <c r="AO1267" s="57"/>
      <c r="AP1267" s="57"/>
      <c r="AQ1267" s="57"/>
      <c r="AR1267" s="57"/>
      <c r="AS1267" s="57"/>
      <c r="AT1267" s="57"/>
      <c r="AU1267" s="57"/>
      <c r="AV1267" s="57"/>
      <c r="AW1267" s="57"/>
    </row>
    <row r="1268" spans="2:49" ht="15.75" customHeight="1">
      <c r="B1268" s="57"/>
      <c r="C1268" s="57"/>
      <c r="D1268" s="57"/>
      <c r="E1268" s="57"/>
      <c r="F1268" s="57"/>
      <c r="H1268" s="57"/>
      <c r="J1268" s="57"/>
      <c r="L1268" s="57"/>
      <c r="N1268" s="57"/>
      <c r="P1268" s="57"/>
      <c r="R1268" s="57"/>
      <c r="T1268" s="57"/>
      <c r="V1268" s="57"/>
      <c r="X1268" s="57"/>
      <c r="Z1268" s="57"/>
      <c r="AA1268" s="57"/>
      <c r="AB1268" s="57"/>
      <c r="AC1268" s="57"/>
      <c r="AD1268" s="57"/>
      <c r="AE1268" s="57"/>
      <c r="AF1268" s="57"/>
      <c r="AG1268" s="57"/>
      <c r="AH1268" s="57"/>
      <c r="AI1268" s="57"/>
      <c r="AJ1268" s="57"/>
      <c r="AK1268" s="57"/>
      <c r="AL1268" s="57"/>
      <c r="AM1268" s="57"/>
      <c r="AN1268" s="57"/>
      <c r="AO1268" s="57"/>
      <c r="AP1268" s="57"/>
      <c r="AQ1268" s="57"/>
      <c r="AR1268" s="57"/>
      <c r="AS1268" s="57"/>
      <c r="AT1268" s="57"/>
      <c r="AU1268" s="57"/>
      <c r="AV1268" s="57"/>
      <c r="AW1268" s="57"/>
    </row>
    <row r="1269" spans="2:49" ht="15.75" customHeight="1">
      <c r="B1269" s="57"/>
      <c r="C1269" s="57"/>
      <c r="D1269" s="57"/>
      <c r="E1269" s="57"/>
      <c r="F1269" s="57"/>
      <c r="H1269" s="57"/>
      <c r="J1269" s="57"/>
      <c r="L1269" s="57"/>
      <c r="N1269" s="57"/>
      <c r="P1269" s="57"/>
      <c r="R1269" s="57"/>
      <c r="T1269" s="57"/>
      <c r="V1269" s="57"/>
      <c r="X1269" s="57"/>
      <c r="Z1269" s="57"/>
      <c r="AA1269" s="57"/>
      <c r="AB1269" s="57"/>
      <c r="AC1269" s="57"/>
      <c r="AD1269" s="57"/>
      <c r="AE1269" s="57"/>
      <c r="AF1269" s="57"/>
      <c r="AG1269" s="57"/>
      <c r="AH1269" s="57"/>
      <c r="AI1269" s="57"/>
      <c r="AJ1269" s="57"/>
      <c r="AK1269" s="57"/>
      <c r="AL1269" s="57"/>
      <c r="AM1269" s="57"/>
      <c r="AN1269" s="57"/>
      <c r="AO1269" s="57"/>
      <c r="AP1269" s="57"/>
      <c r="AQ1269" s="57"/>
      <c r="AR1269" s="57"/>
      <c r="AS1269" s="57"/>
      <c r="AT1269" s="57"/>
      <c r="AU1269" s="57"/>
      <c r="AV1269" s="57"/>
      <c r="AW1269" s="57"/>
    </row>
    <row r="1270" spans="2:49" ht="15.75" customHeight="1">
      <c r="B1270" s="57"/>
      <c r="C1270" s="57"/>
      <c r="D1270" s="57"/>
      <c r="E1270" s="57"/>
      <c r="F1270" s="57"/>
      <c r="H1270" s="57"/>
      <c r="J1270" s="57"/>
      <c r="L1270" s="57"/>
      <c r="N1270" s="57"/>
      <c r="P1270" s="57"/>
      <c r="R1270" s="57"/>
      <c r="T1270" s="57"/>
      <c r="V1270" s="57"/>
      <c r="X1270" s="57"/>
      <c r="Z1270" s="57"/>
      <c r="AA1270" s="57"/>
      <c r="AB1270" s="57"/>
      <c r="AC1270" s="57"/>
      <c r="AD1270" s="57"/>
      <c r="AE1270" s="57"/>
      <c r="AF1270" s="57"/>
      <c r="AG1270" s="57"/>
      <c r="AH1270" s="57"/>
      <c r="AI1270" s="57"/>
      <c r="AJ1270" s="57"/>
      <c r="AK1270" s="57"/>
      <c r="AL1270" s="57"/>
      <c r="AM1270" s="57"/>
      <c r="AN1270" s="57"/>
      <c r="AO1270" s="57"/>
      <c r="AP1270" s="57"/>
      <c r="AQ1270" s="57"/>
      <c r="AR1270" s="57"/>
      <c r="AS1270" s="57"/>
      <c r="AT1270" s="57"/>
      <c r="AU1270" s="57"/>
      <c r="AV1270" s="57"/>
      <c r="AW1270" s="57"/>
    </row>
    <row r="1271" spans="2:49" ht="15.75" customHeight="1">
      <c r="B1271" s="57"/>
      <c r="C1271" s="57"/>
      <c r="D1271" s="57"/>
      <c r="E1271" s="57"/>
      <c r="F1271" s="57"/>
      <c r="H1271" s="57"/>
      <c r="J1271" s="57"/>
      <c r="L1271" s="57"/>
      <c r="N1271" s="57"/>
      <c r="P1271" s="57"/>
      <c r="R1271" s="57"/>
      <c r="T1271" s="57"/>
      <c r="V1271" s="57"/>
      <c r="X1271" s="57"/>
      <c r="Z1271" s="57"/>
      <c r="AA1271" s="57"/>
      <c r="AB1271" s="57"/>
      <c r="AC1271" s="57"/>
      <c r="AD1271" s="57"/>
      <c r="AE1271" s="57"/>
      <c r="AF1271" s="57"/>
      <c r="AG1271" s="57"/>
      <c r="AH1271" s="57"/>
      <c r="AI1271" s="57"/>
      <c r="AJ1271" s="57"/>
      <c r="AK1271" s="57"/>
      <c r="AL1271" s="57"/>
      <c r="AM1271" s="57"/>
      <c r="AN1271" s="57"/>
      <c r="AO1271" s="57"/>
      <c r="AP1271" s="57"/>
      <c r="AQ1271" s="57"/>
      <c r="AR1271" s="57"/>
      <c r="AS1271" s="57"/>
      <c r="AT1271" s="57"/>
      <c r="AU1271" s="57"/>
      <c r="AV1271" s="57"/>
      <c r="AW1271" s="57"/>
    </row>
    <row r="1272" spans="2:49" ht="15.75" customHeight="1">
      <c r="B1272" s="57"/>
      <c r="C1272" s="57"/>
      <c r="D1272" s="57"/>
      <c r="E1272" s="57"/>
      <c r="F1272" s="57"/>
      <c r="H1272" s="57"/>
      <c r="J1272" s="57"/>
      <c r="L1272" s="57"/>
      <c r="N1272" s="57"/>
      <c r="P1272" s="57"/>
      <c r="R1272" s="57"/>
      <c r="T1272" s="57"/>
      <c r="V1272" s="57"/>
      <c r="X1272" s="57"/>
      <c r="Z1272" s="57"/>
      <c r="AA1272" s="57"/>
      <c r="AB1272" s="57"/>
      <c r="AC1272" s="57"/>
      <c r="AD1272" s="57"/>
      <c r="AE1272" s="57"/>
      <c r="AF1272" s="57"/>
      <c r="AG1272" s="57"/>
      <c r="AH1272" s="57"/>
      <c r="AI1272" s="57"/>
      <c r="AJ1272" s="57"/>
      <c r="AK1272" s="57"/>
      <c r="AL1272" s="57"/>
      <c r="AM1272" s="57"/>
      <c r="AN1272" s="57"/>
      <c r="AO1272" s="57"/>
      <c r="AP1272" s="57"/>
      <c r="AQ1272" s="57"/>
      <c r="AR1272" s="57"/>
      <c r="AS1272" s="57"/>
      <c r="AT1272" s="57"/>
      <c r="AU1272" s="57"/>
      <c r="AV1272" s="57"/>
      <c r="AW1272" s="57"/>
    </row>
    <row r="1273" spans="2:49" ht="15.75" customHeight="1">
      <c r="B1273" s="57"/>
      <c r="C1273" s="57"/>
      <c r="D1273" s="57"/>
      <c r="E1273" s="57"/>
      <c r="F1273" s="57"/>
      <c r="H1273" s="57"/>
      <c r="J1273" s="57"/>
      <c r="L1273" s="57"/>
      <c r="N1273" s="57"/>
      <c r="P1273" s="57"/>
      <c r="R1273" s="57"/>
      <c r="T1273" s="57"/>
      <c r="V1273" s="57"/>
      <c r="X1273" s="57"/>
      <c r="Z1273" s="57"/>
      <c r="AA1273" s="57"/>
      <c r="AB1273" s="57"/>
      <c r="AC1273" s="57"/>
      <c r="AD1273" s="57"/>
      <c r="AE1273" s="57"/>
      <c r="AF1273" s="57"/>
      <c r="AG1273" s="57"/>
      <c r="AH1273" s="57"/>
      <c r="AI1273" s="57"/>
      <c r="AJ1273" s="57"/>
      <c r="AK1273" s="57"/>
      <c r="AL1273" s="57"/>
      <c r="AM1273" s="57"/>
      <c r="AN1273" s="57"/>
      <c r="AO1273" s="57"/>
      <c r="AP1273" s="57"/>
      <c r="AQ1273" s="57"/>
      <c r="AR1273" s="57"/>
      <c r="AS1273" s="57"/>
      <c r="AT1273" s="57"/>
      <c r="AU1273" s="57"/>
      <c r="AV1273" s="57"/>
      <c r="AW1273" s="57"/>
    </row>
    <row r="1274" spans="2:49" ht="15.75" customHeight="1">
      <c r="B1274" s="57"/>
      <c r="C1274" s="57"/>
      <c r="D1274" s="57"/>
      <c r="E1274" s="57"/>
      <c r="F1274" s="57"/>
      <c r="H1274" s="57"/>
      <c r="J1274" s="57"/>
      <c r="L1274" s="57"/>
      <c r="N1274" s="57"/>
      <c r="P1274" s="57"/>
      <c r="R1274" s="57"/>
      <c r="T1274" s="57"/>
      <c r="V1274" s="57"/>
      <c r="X1274" s="57"/>
      <c r="Z1274" s="57"/>
      <c r="AA1274" s="57"/>
      <c r="AB1274" s="57"/>
      <c r="AC1274" s="57"/>
      <c r="AD1274" s="57"/>
      <c r="AE1274" s="57"/>
      <c r="AF1274" s="57"/>
      <c r="AG1274" s="57"/>
      <c r="AH1274" s="57"/>
      <c r="AI1274" s="57"/>
      <c r="AJ1274" s="57"/>
      <c r="AK1274" s="57"/>
      <c r="AL1274" s="57"/>
      <c r="AM1274" s="57"/>
      <c r="AN1274" s="57"/>
      <c r="AO1274" s="57"/>
      <c r="AP1274" s="57"/>
      <c r="AQ1274" s="57"/>
      <c r="AR1274" s="57"/>
      <c r="AS1274" s="57"/>
      <c r="AT1274" s="57"/>
      <c r="AU1274" s="57"/>
      <c r="AV1274" s="57"/>
      <c r="AW1274" s="57"/>
    </row>
    <row r="1275" spans="2:49" ht="15.75" customHeight="1">
      <c r="B1275" s="57"/>
      <c r="C1275" s="57"/>
      <c r="D1275" s="57"/>
      <c r="E1275" s="57"/>
      <c r="F1275" s="57"/>
      <c r="H1275" s="57"/>
      <c r="J1275" s="57"/>
      <c r="L1275" s="57"/>
      <c r="N1275" s="57"/>
      <c r="P1275" s="57"/>
      <c r="R1275" s="57"/>
      <c r="T1275" s="57"/>
      <c r="V1275" s="57"/>
      <c r="X1275" s="57"/>
      <c r="Z1275" s="57"/>
      <c r="AA1275" s="57"/>
      <c r="AB1275" s="57"/>
      <c r="AC1275" s="57"/>
      <c r="AD1275" s="57"/>
      <c r="AE1275" s="57"/>
      <c r="AF1275" s="57"/>
      <c r="AG1275" s="57"/>
      <c r="AH1275" s="57"/>
      <c r="AI1275" s="57"/>
      <c r="AJ1275" s="57"/>
      <c r="AK1275" s="57"/>
      <c r="AL1275" s="57"/>
      <c r="AM1275" s="57"/>
      <c r="AN1275" s="57"/>
      <c r="AO1275" s="57"/>
      <c r="AP1275" s="57"/>
      <c r="AQ1275" s="57"/>
      <c r="AR1275" s="57"/>
      <c r="AS1275" s="57"/>
      <c r="AT1275" s="57"/>
      <c r="AU1275" s="57"/>
      <c r="AV1275" s="57"/>
      <c r="AW1275" s="57"/>
    </row>
    <row r="1276" spans="2:49" ht="15.75" customHeight="1">
      <c r="B1276" s="57"/>
      <c r="C1276" s="57"/>
      <c r="D1276" s="57"/>
      <c r="E1276" s="57"/>
      <c r="F1276" s="57"/>
      <c r="H1276" s="57"/>
      <c r="J1276" s="57"/>
      <c r="L1276" s="57"/>
      <c r="N1276" s="57"/>
      <c r="P1276" s="57"/>
      <c r="R1276" s="57"/>
      <c r="T1276" s="57"/>
      <c r="V1276" s="57"/>
      <c r="X1276" s="57"/>
      <c r="Z1276" s="57"/>
      <c r="AA1276" s="57"/>
      <c r="AB1276" s="57"/>
      <c r="AC1276" s="57"/>
      <c r="AD1276" s="57"/>
      <c r="AE1276" s="57"/>
      <c r="AF1276" s="57"/>
      <c r="AG1276" s="57"/>
      <c r="AH1276" s="57"/>
      <c r="AI1276" s="57"/>
      <c r="AJ1276" s="57"/>
      <c r="AK1276" s="57"/>
      <c r="AL1276" s="57"/>
      <c r="AM1276" s="57"/>
      <c r="AN1276" s="57"/>
      <c r="AO1276" s="57"/>
      <c r="AP1276" s="57"/>
      <c r="AQ1276" s="57"/>
      <c r="AR1276" s="57"/>
      <c r="AS1276" s="57"/>
      <c r="AT1276" s="57"/>
      <c r="AU1276" s="57"/>
      <c r="AV1276" s="57"/>
      <c r="AW1276" s="57"/>
    </row>
    <row r="1277" spans="2:49" ht="15.75" customHeight="1">
      <c r="B1277" s="57"/>
      <c r="C1277" s="57"/>
      <c r="D1277" s="57"/>
      <c r="E1277" s="57"/>
      <c r="F1277" s="57"/>
      <c r="H1277" s="57"/>
      <c r="J1277" s="57"/>
      <c r="L1277" s="57"/>
      <c r="N1277" s="57"/>
      <c r="P1277" s="57"/>
      <c r="R1277" s="57"/>
      <c r="T1277" s="57"/>
      <c r="V1277" s="57"/>
      <c r="X1277" s="57"/>
      <c r="Z1277" s="57"/>
      <c r="AA1277" s="57"/>
      <c r="AB1277" s="57"/>
      <c r="AC1277" s="57"/>
      <c r="AD1277" s="57"/>
      <c r="AE1277" s="57"/>
      <c r="AF1277" s="57"/>
      <c r="AG1277" s="57"/>
      <c r="AH1277" s="57"/>
      <c r="AI1277" s="57"/>
      <c r="AJ1277" s="57"/>
      <c r="AK1277" s="57"/>
      <c r="AL1277" s="57"/>
      <c r="AM1277" s="57"/>
      <c r="AN1277" s="57"/>
      <c r="AO1277" s="57"/>
      <c r="AP1277" s="57"/>
      <c r="AQ1277" s="57"/>
      <c r="AR1277" s="57"/>
      <c r="AS1277" s="57"/>
      <c r="AT1277" s="57"/>
      <c r="AU1277" s="57"/>
      <c r="AV1277" s="57"/>
      <c r="AW1277" s="57"/>
    </row>
    <row r="1278" spans="2:49" ht="15.75" customHeight="1">
      <c r="B1278" s="57"/>
      <c r="C1278" s="57"/>
      <c r="D1278" s="57"/>
      <c r="E1278" s="57"/>
      <c r="F1278" s="57"/>
      <c r="H1278" s="57"/>
      <c r="J1278" s="57"/>
      <c r="L1278" s="57"/>
      <c r="N1278" s="57"/>
      <c r="P1278" s="57"/>
      <c r="R1278" s="57"/>
      <c r="T1278" s="57"/>
      <c r="V1278" s="57"/>
      <c r="X1278" s="57"/>
      <c r="Z1278" s="57"/>
      <c r="AA1278" s="57"/>
      <c r="AB1278" s="57"/>
      <c r="AC1278" s="57"/>
      <c r="AD1278" s="57"/>
      <c r="AE1278" s="57"/>
      <c r="AF1278" s="57"/>
      <c r="AG1278" s="57"/>
      <c r="AH1278" s="57"/>
      <c r="AI1278" s="57"/>
      <c r="AJ1278" s="57"/>
      <c r="AK1278" s="57"/>
      <c r="AL1278" s="57"/>
      <c r="AM1278" s="57"/>
      <c r="AN1278" s="57"/>
      <c r="AO1278" s="57"/>
      <c r="AP1278" s="57"/>
      <c r="AQ1278" s="57"/>
      <c r="AR1278" s="57"/>
      <c r="AS1278" s="57"/>
      <c r="AT1278" s="57"/>
      <c r="AU1278" s="57"/>
      <c r="AV1278" s="57"/>
      <c r="AW1278" s="57"/>
    </row>
    <row r="1279" spans="2:49" ht="15.75" customHeight="1">
      <c r="B1279" s="57"/>
      <c r="C1279" s="57"/>
      <c r="D1279" s="57"/>
      <c r="E1279" s="57"/>
      <c r="F1279" s="57"/>
      <c r="H1279" s="57"/>
      <c r="J1279" s="57"/>
      <c r="L1279" s="57"/>
      <c r="N1279" s="57"/>
      <c r="P1279" s="57"/>
      <c r="R1279" s="57"/>
      <c r="T1279" s="57"/>
      <c r="V1279" s="57"/>
      <c r="X1279" s="57"/>
      <c r="Z1279" s="57"/>
      <c r="AA1279" s="57"/>
      <c r="AB1279" s="57"/>
      <c r="AC1279" s="57"/>
      <c r="AD1279" s="57"/>
      <c r="AE1279" s="57"/>
      <c r="AF1279" s="57"/>
      <c r="AG1279" s="57"/>
      <c r="AH1279" s="57"/>
      <c r="AI1279" s="57"/>
      <c r="AJ1279" s="57"/>
      <c r="AK1279" s="57"/>
      <c r="AL1279" s="57"/>
      <c r="AM1279" s="57"/>
      <c r="AN1279" s="57"/>
      <c r="AO1279" s="57"/>
      <c r="AP1279" s="57"/>
      <c r="AQ1279" s="57"/>
      <c r="AR1279" s="57"/>
      <c r="AS1279" s="57"/>
      <c r="AT1279" s="57"/>
      <c r="AU1279" s="57"/>
      <c r="AV1279" s="57"/>
      <c r="AW1279" s="57"/>
    </row>
    <row r="1280" spans="2:49" ht="15.75" customHeight="1">
      <c r="B1280" s="57"/>
      <c r="C1280" s="57"/>
      <c r="D1280" s="57"/>
      <c r="E1280" s="57"/>
      <c r="F1280" s="57"/>
      <c r="H1280" s="57"/>
      <c r="J1280" s="57"/>
      <c r="L1280" s="57"/>
      <c r="N1280" s="57"/>
      <c r="P1280" s="57"/>
      <c r="R1280" s="57"/>
      <c r="T1280" s="57"/>
      <c r="V1280" s="57"/>
      <c r="X1280" s="57"/>
      <c r="Z1280" s="57"/>
      <c r="AA1280" s="57"/>
      <c r="AB1280" s="57"/>
      <c r="AC1280" s="57"/>
      <c r="AD1280" s="57"/>
      <c r="AE1280" s="57"/>
      <c r="AF1280" s="57"/>
      <c r="AG1280" s="57"/>
      <c r="AH1280" s="57"/>
      <c r="AI1280" s="57"/>
      <c r="AJ1280" s="57"/>
      <c r="AK1280" s="57"/>
      <c r="AL1280" s="57"/>
      <c r="AM1280" s="57"/>
      <c r="AN1280" s="57"/>
      <c r="AO1280" s="57"/>
      <c r="AP1280" s="57"/>
      <c r="AQ1280" s="57"/>
      <c r="AR1280" s="57"/>
      <c r="AS1280" s="57"/>
      <c r="AT1280" s="57"/>
      <c r="AU1280" s="57"/>
      <c r="AV1280" s="57"/>
      <c r="AW1280" s="57"/>
    </row>
    <row r="1281" spans="2:49" ht="15.75" customHeight="1">
      <c r="B1281" s="57"/>
      <c r="C1281" s="57"/>
      <c r="D1281" s="57"/>
      <c r="E1281" s="57"/>
      <c r="F1281" s="57"/>
      <c r="H1281" s="57"/>
      <c r="J1281" s="57"/>
      <c r="L1281" s="57"/>
      <c r="N1281" s="57"/>
      <c r="P1281" s="57"/>
      <c r="R1281" s="57"/>
      <c r="T1281" s="57"/>
      <c r="V1281" s="57"/>
      <c r="X1281" s="57"/>
      <c r="Z1281" s="57"/>
      <c r="AA1281" s="57"/>
      <c r="AB1281" s="57"/>
      <c r="AC1281" s="57"/>
      <c r="AD1281" s="57"/>
      <c r="AE1281" s="57"/>
      <c r="AF1281" s="57"/>
      <c r="AG1281" s="57"/>
      <c r="AH1281" s="57"/>
      <c r="AI1281" s="57"/>
      <c r="AJ1281" s="57"/>
      <c r="AK1281" s="57"/>
      <c r="AL1281" s="57"/>
      <c r="AM1281" s="57"/>
      <c r="AN1281" s="57"/>
      <c r="AO1281" s="57"/>
      <c r="AP1281" s="57"/>
      <c r="AQ1281" s="57"/>
      <c r="AR1281" s="57"/>
      <c r="AS1281" s="57"/>
      <c r="AT1281" s="57"/>
      <c r="AU1281" s="57"/>
      <c r="AV1281" s="57"/>
      <c r="AW1281" s="57"/>
    </row>
    <row r="1282" spans="2:49" ht="15.75" customHeight="1">
      <c r="B1282" s="57"/>
      <c r="C1282" s="57"/>
      <c r="D1282" s="57"/>
      <c r="E1282" s="57"/>
      <c r="F1282" s="57"/>
      <c r="H1282" s="57"/>
      <c r="J1282" s="57"/>
      <c r="L1282" s="57"/>
      <c r="N1282" s="57"/>
      <c r="P1282" s="57"/>
      <c r="R1282" s="57"/>
      <c r="T1282" s="57"/>
      <c r="V1282" s="57"/>
      <c r="X1282" s="57"/>
      <c r="Z1282" s="57"/>
      <c r="AA1282" s="57"/>
      <c r="AB1282" s="57"/>
      <c r="AC1282" s="57"/>
      <c r="AD1282" s="57"/>
      <c r="AE1282" s="57"/>
      <c r="AF1282" s="57"/>
      <c r="AG1282" s="57"/>
      <c r="AH1282" s="57"/>
      <c r="AI1282" s="57"/>
      <c r="AJ1282" s="57"/>
      <c r="AK1282" s="57"/>
      <c r="AL1282" s="57"/>
      <c r="AM1282" s="57"/>
      <c r="AN1282" s="57"/>
      <c r="AO1282" s="57"/>
      <c r="AP1282" s="57"/>
      <c r="AQ1282" s="57"/>
      <c r="AR1282" s="57"/>
      <c r="AS1282" s="57"/>
      <c r="AT1282" s="57"/>
      <c r="AU1282" s="57"/>
      <c r="AV1282" s="57"/>
      <c r="AW1282" s="57"/>
    </row>
    <row r="1283" spans="2:49" ht="15.75" customHeight="1">
      <c r="B1283" s="57"/>
      <c r="C1283" s="57"/>
      <c r="D1283" s="57"/>
      <c r="E1283" s="57"/>
      <c r="F1283" s="57"/>
      <c r="H1283" s="57"/>
      <c r="J1283" s="57"/>
      <c r="L1283" s="57"/>
      <c r="N1283" s="57"/>
      <c r="P1283" s="57"/>
      <c r="R1283" s="57"/>
      <c r="T1283" s="57"/>
      <c r="V1283" s="57"/>
      <c r="X1283" s="57"/>
      <c r="Z1283" s="57"/>
      <c r="AA1283" s="57"/>
      <c r="AB1283" s="57"/>
      <c r="AC1283" s="57"/>
      <c r="AD1283" s="57"/>
      <c r="AE1283" s="57"/>
      <c r="AF1283" s="57"/>
      <c r="AG1283" s="57"/>
      <c r="AH1283" s="57"/>
      <c r="AI1283" s="57"/>
      <c r="AJ1283" s="57"/>
      <c r="AK1283" s="57"/>
      <c r="AL1283" s="57"/>
      <c r="AM1283" s="57"/>
      <c r="AN1283" s="57"/>
      <c r="AO1283" s="57"/>
      <c r="AP1283" s="57"/>
      <c r="AQ1283" s="57"/>
      <c r="AR1283" s="57"/>
      <c r="AS1283" s="57"/>
      <c r="AT1283" s="57"/>
      <c r="AU1283" s="57"/>
      <c r="AV1283" s="57"/>
      <c r="AW1283" s="57"/>
    </row>
    <row r="1284" spans="2:49" ht="15.75" customHeight="1">
      <c r="B1284" s="57"/>
      <c r="C1284" s="57"/>
      <c r="D1284" s="57"/>
      <c r="E1284" s="57"/>
      <c r="F1284" s="57"/>
      <c r="H1284" s="57"/>
      <c r="J1284" s="57"/>
      <c r="L1284" s="57"/>
      <c r="N1284" s="57"/>
      <c r="P1284" s="57"/>
      <c r="R1284" s="57"/>
      <c r="T1284" s="57"/>
      <c r="V1284" s="57"/>
      <c r="X1284" s="57"/>
      <c r="Z1284" s="57"/>
      <c r="AA1284" s="57"/>
      <c r="AB1284" s="57"/>
      <c r="AC1284" s="57"/>
      <c r="AD1284" s="57"/>
      <c r="AE1284" s="57"/>
      <c r="AF1284" s="57"/>
      <c r="AG1284" s="57"/>
      <c r="AH1284" s="57"/>
      <c r="AI1284" s="57"/>
      <c r="AJ1284" s="57"/>
      <c r="AK1284" s="57"/>
      <c r="AL1284" s="57"/>
      <c r="AM1284" s="57"/>
      <c r="AN1284" s="57"/>
      <c r="AO1284" s="57"/>
      <c r="AP1284" s="57"/>
      <c r="AQ1284" s="57"/>
      <c r="AR1284" s="57"/>
      <c r="AS1284" s="57"/>
      <c r="AT1284" s="57"/>
      <c r="AU1284" s="57"/>
      <c r="AV1284" s="57"/>
      <c r="AW1284" s="57"/>
    </row>
    <row r="1285" spans="2:49" ht="15.75" customHeight="1">
      <c r="B1285" s="57"/>
      <c r="C1285" s="57"/>
      <c r="D1285" s="57"/>
      <c r="E1285" s="57"/>
      <c r="F1285" s="57"/>
      <c r="H1285" s="57"/>
      <c r="J1285" s="57"/>
      <c r="L1285" s="57"/>
      <c r="N1285" s="57"/>
      <c r="P1285" s="57"/>
      <c r="R1285" s="57"/>
      <c r="T1285" s="57"/>
      <c r="V1285" s="57"/>
      <c r="X1285" s="57"/>
      <c r="Z1285" s="57"/>
      <c r="AA1285" s="57"/>
      <c r="AB1285" s="57"/>
      <c r="AC1285" s="57"/>
      <c r="AD1285" s="57"/>
      <c r="AE1285" s="57"/>
      <c r="AF1285" s="57"/>
      <c r="AG1285" s="57"/>
      <c r="AH1285" s="57"/>
      <c r="AI1285" s="57"/>
      <c r="AJ1285" s="57"/>
      <c r="AK1285" s="57"/>
      <c r="AL1285" s="57"/>
      <c r="AM1285" s="57"/>
      <c r="AN1285" s="57"/>
      <c r="AO1285" s="57"/>
      <c r="AP1285" s="57"/>
      <c r="AQ1285" s="57"/>
      <c r="AR1285" s="57"/>
      <c r="AS1285" s="57"/>
      <c r="AT1285" s="57"/>
      <c r="AU1285" s="57"/>
      <c r="AV1285" s="57"/>
      <c r="AW1285" s="57"/>
    </row>
    <row r="1286" spans="2:49" ht="15.75" customHeight="1">
      <c r="B1286" s="57"/>
      <c r="C1286" s="57"/>
      <c r="D1286" s="57"/>
      <c r="E1286" s="57"/>
      <c r="F1286" s="57"/>
      <c r="H1286" s="57"/>
      <c r="J1286" s="57"/>
      <c r="L1286" s="57"/>
      <c r="N1286" s="57"/>
      <c r="P1286" s="57"/>
      <c r="R1286" s="57"/>
      <c r="T1286" s="57"/>
      <c r="V1286" s="57"/>
      <c r="X1286" s="57"/>
      <c r="Z1286" s="57"/>
      <c r="AA1286" s="57"/>
      <c r="AB1286" s="57"/>
      <c r="AC1286" s="57"/>
      <c r="AD1286" s="57"/>
      <c r="AE1286" s="57"/>
      <c r="AF1286" s="57"/>
      <c r="AG1286" s="57"/>
      <c r="AH1286" s="57"/>
      <c r="AI1286" s="57"/>
      <c r="AJ1286" s="57"/>
      <c r="AK1286" s="57"/>
      <c r="AL1286" s="57"/>
      <c r="AM1286" s="57"/>
      <c r="AN1286" s="57"/>
      <c r="AO1286" s="57"/>
      <c r="AP1286" s="57"/>
      <c r="AQ1286" s="57"/>
      <c r="AR1286" s="57"/>
      <c r="AS1286" s="57"/>
      <c r="AT1286" s="57"/>
      <c r="AU1286" s="57"/>
      <c r="AV1286" s="57"/>
      <c r="AW1286" s="57"/>
    </row>
    <row r="1287" spans="2:49" ht="15.75" customHeight="1">
      <c r="B1287" s="57"/>
      <c r="C1287" s="57"/>
      <c r="D1287" s="57"/>
      <c r="E1287" s="57"/>
      <c r="F1287" s="57"/>
      <c r="H1287" s="57"/>
      <c r="J1287" s="57"/>
      <c r="L1287" s="57"/>
      <c r="N1287" s="57"/>
      <c r="P1287" s="57"/>
      <c r="R1287" s="57"/>
      <c r="T1287" s="57"/>
      <c r="V1287" s="57"/>
      <c r="X1287" s="57"/>
      <c r="Z1287" s="57"/>
      <c r="AA1287" s="57"/>
      <c r="AB1287" s="57"/>
      <c r="AC1287" s="57"/>
      <c r="AD1287" s="57"/>
      <c r="AE1287" s="57"/>
      <c r="AF1287" s="57"/>
      <c r="AG1287" s="57"/>
      <c r="AH1287" s="57"/>
      <c r="AI1287" s="57"/>
      <c r="AJ1287" s="57"/>
      <c r="AK1287" s="57"/>
      <c r="AL1287" s="57"/>
      <c r="AM1287" s="57"/>
      <c r="AN1287" s="57"/>
      <c r="AO1287" s="57"/>
      <c r="AP1287" s="57"/>
      <c r="AQ1287" s="57"/>
      <c r="AR1287" s="57"/>
      <c r="AS1287" s="57"/>
      <c r="AT1287" s="57"/>
      <c r="AU1287" s="57"/>
      <c r="AV1287" s="57"/>
      <c r="AW1287" s="57"/>
    </row>
    <row r="1288" spans="2:49" ht="15.75" customHeight="1">
      <c r="B1288" s="57"/>
      <c r="C1288" s="57"/>
      <c r="D1288" s="57"/>
      <c r="E1288" s="57"/>
      <c r="F1288" s="57"/>
      <c r="H1288" s="57"/>
      <c r="J1288" s="57"/>
      <c r="L1288" s="57"/>
      <c r="N1288" s="57"/>
      <c r="P1288" s="57"/>
      <c r="R1288" s="57"/>
      <c r="T1288" s="57"/>
      <c r="V1288" s="57"/>
      <c r="X1288" s="57"/>
      <c r="Z1288" s="57"/>
      <c r="AA1288" s="57"/>
      <c r="AB1288" s="57"/>
      <c r="AC1288" s="57"/>
      <c r="AD1288" s="57"/>
      <c r="AE1288" s="57"/>
      <c r="AF1288" s="57"/>
      <c r="AG1288" s="57"/>
      <c r="AH1288" s="57"/>
      <c r="AI1288" s="57"/>
      <c r="AJ1288" s="57"/>
      <c r="AK1288" s="57"/>
      <c r="AL1288" s="57"/>
      <c r="AM1288" s="57"/>
      <c r="AN1288" s="57"/>
      <c r="AO1288" s="57"/>
      <c r="AP1288" s="57"/>
      <c r="AQ1288" s="57"/>
      <c r="AR1288" s="57"/>
      <c r="AS1288" s="57"/>
      <c r="AT1288" s="57"/>
      <c r="AU1288" s="57"/>
      <c r="AV1288" s="57"/>
      <c r="AW1288" s="57"/>
    </row>
    <row r="1289" spans="2:49" ht="15.75" customHeight="1">
      <c r="B1289" s="57"/>
      <c r="C1289" s="57"/>
      <c r="D1289" s="57"/>
      <c r="E1289" s="57"/>
      <c r="F1289" s="57"/>
      <c r="H1289" s="57"/>
      <c r="J1289" s="57"/>
      <c r="L1289" s="57"/>
      <c r="N1289" s="57"/>
      <c r="P1289" s="57"/>
      <c r="R1289" s="57"/>
      <c r="T1289" s="57"/>
      <c r="V1289" s="57"/>
      <c r="X1289" s="57"/>
      <c r="Z1289" s="57"/>
      <c r="AA1289" s="57"/>
      <c r="AB1289" s="57"/>
      <c r="AC1289" s="57"/>
      <c r="AD1289" s="57"/>
      <c r="AE1289" s="57"/>
      <c r="AF1289" s="57"/>
      <c r="AG1289" s="57"/>
      <c r="AH1289" s="57"/>
      <c r="AI1289" s="57"/>
      <c r="AJ1289" s="57"/>
      <c r="AK1289" s="57"/>
      <c r="AL1289" s="57"/>
      <c r="AM1289" s="57"/>
      <c r="AN1289" s="57"/>
      <c r="AO1289" s="57"/>
      <c r="AP1289" s="57"/>
      <c r="AQ1289" s="57"/>
      <c r="AR1289" s="57"/>
      <c r="AS1289" s="57"/>
      <c r="AT1289" s="57"/>
      <c r="AU1289" s="57"/>
      <c r="AV1289" s="57"/>
      <c r="AW1289" s="57"/>
    </row>
    <row r="1290" spans="2:49" ht="15.75" customHeight="1">
      <c r="B1290" s="57"/>
      <c r="C1290" s="57"/>
      <c r="D1290" s="57"/>
      <c r="E1290" s="57"/>
      <c r="F1290" s="57"/>
      <c r="H1290" s="57"/>
      <c r="J1290" s="57"/>
      <c r="L1290" s="57"/>
      <c r="N1290" s="57"/>
      <c r="P1290" s="57"/>
      <c r="R1290" s="57"/>
      <c r="T1290" s="57"/>
      <c r="V1290" s="57"/>
      <c r="X1290" s="57"/>
      <c r="Z1290" s="57"/>
      <c r="AA1290" s="57"/>
      <c r="AB1290" s="57"/>
      <c r="AC1290" s="57"/>
      <c r="AD1290" s="57"/>
      <c r="AE1290" s="57"/>
      <c r="AF1290" s="57"/>
      <c r="AG1290" s="57"/>
      <c r="AH1290" s="57"/>
      <c r="AI1290" s="57"/>
      <c r="AJ1290" s="57"/>
      <c r="AK1290" s="57"/>
      <c r="AL1290" s="57"/>
      <c r="AM1290" s="57"/>
      <c r="AN1290" s="57"/>
      <c r="AO1290" s="57"/>
      <c r="AP1290" s="57"/>
      <c r="AQ1290" s="57"/>
      <c r="AR1290" s="57"/>
      <c r="AS1290" s="57"/>
      <c r="AT1290" s="57"/>
      <c r="AU1290" s="57"/>
      <c r="AV1290" s="57"/>
      <c r="AW1290" s="57"/>
    </row>
    <row r="1291" spans="2:49" ht="15.75" customHeight="1">
      <c r="B1291" s="57"/>
      <c r="C1291" s="57"/>
      <c r="D1291" s="57"/>
      <c r="E1291" s="57"/>
      <c r="F1291" s="57"/>
      <c r="H1291" s="57"/>
      <c r="J1291" s="57"/>
      <c r="L1291" s="57"/>
      <c r="N1291" s="57"/>
      <c r="P1291" s="57"/>
      <c r="R1291" s="57"/>
      <c r="T1291" s="57"/>
      <c r="V1291" s="57"/>
      <c r="X1291" s="57"/>
      <c r="Z1291" s="57"/>
      <c r="AA1291" s="57"/>
      <c r="AB1291" s="57"/>
      <c r="AC1291" s="57"/>
      <c r="AD1291" s="57"/>
      <c r="AE1291" s="57"/>
      <c r="AF1291" s="57"/>
      <c r="AG1291" s="57"/>
      <c r="AH1291" s="57"/>
      <c r="AI1291" s="57"/>
      <c r="AJ1291" s="57"/>
      <c r="AK1291" s="57"/>
      <c r="AL1291" s="57"/>
      <c r="AM1291" s="57"/>
      <c r="AN1291" s="57"/>
      <c r="AO1291" s="57"/>
      <c r="AP1291" s="57"/>
      <c r="AQ1291" s="57"/>
      <c r="AR1291" s="57"/>
      <c r="AS1291" s="57"/>
      <c r="AT1291" s="57"/>
      <c r="AU1291" s="57"/>
      <c r="AV1291" s="57"/>
      <c r="AW1291" s="57"/>
    </row>
    <row r="1292" spans="2:49" ht="15.75" customHeight="1">
      <c r="B1292" s="57"/>
      <c r="C1292" s="57"/>
      <c r="D1292" s="57"/>
      <c r="E1292" s="57"/>
      <c r="F1292" s="57"/>
      <c r="H1292" s="57"/>
      <c r="J1292" s="57"/>
      <c r="L1292" s="57"/>
      <c r="N1292" s="57"/>
      <c r="P1292" s="57"/>
      <c r="R1292" s="57"/>
      <c r="T1292" s="57"/>
      <c r="V1292" s="57"/>
      <c r="X1292" s="57"/>
      <c r="Z1292" s="57"/>
      <c r="AA1292" s="57"/>
      <c r="AB1292" s="57"/>
      <c r="AC1292" s="57"/>
      <c r="AD1292" s="57"/>
      <c r="AE1292" s="57"/>
      <c r="AF1292" s="57"/>
      <c r="AG1292" s="57"/>
      <c r="AH1292" s="57"/>
      <c r="AI1292" s="57"/>
      <c r="AJ1292" s="57"/>
      <c r="AK1292" s="57"/>
      <c r="AL1292" s="57"/>
      <c r="AM1292" s="57"/>
      <c r="AN1292" s="57"/>
      <c r="AO1292" s="57"/>
      <c r="AP1292" s="57"/>
      <c r="AQ1292" s="57"/>
      <c r="AR1292" s="57"/>
      <c r="AS1292" s="57"/>
      <c r="AT1292" s="57"/>
      <c r="AU1292" s="57"/>
      <c r="AV1292" s="57"/>
      <c r="AW1292" s="57"/>
    </row>
    <row r="1293" spans="2:49" ht="15.75" customHeight="1">
      <c r="B1293" s="57"/>
      <c r="C1293" s="57"/>
      <c r="D1293" s="57"/>
      <c r="E1293" s="57"/>
      <c r="F1293" s="57"/>
      <c r="H1293" s="57"/>
      <c r="J1293" s="57"/>
      <c r="L1293" s="57"/>
      <c r="N1293" s="57"/>
      <c r="P1293" s="57"/>
      <c r="R1293" s="57"/>
      <c r="T1293" s="57"/>
      <c r="V1293" s="57"/>
      <c r="X1293" s="57"/>
      <c r="Z1293" s="57"/>
      <c r="AA1293" s="57"/>
      <c r="AB1293" s="57"/>
      <c r="AC1293" s="57"/>
      <c r="AD1293" s="57"/>
      <c r="AE1293" s="57"/>
      <c r="AF1293" s="57"/>
      <c r="AG1293" s="57"/>
      <c r="AH1293" s="57"/>
      <c r="AI1293" s="57"/>
      <c r="AJ1293" s="57"/>
      <c r="AK1293" s="57"/>
      <c r="AL1293" s="57"/>
      <c r="AM1293" s="57"/>
      <c r="AN1293" s="57"/>
      <c r="AO1293" s="57"/>
      <c r="AP1293" s="57"/>
      <c r="AQ1293" s="57"/>
      <c r="AR1293" s="57"/>
      <c r="AS1293" s="57"/>
      <c r="AT1293" s="57"/>
      <c r="AU1293" s="57"/>
      <c r="AV1293" s="57"/>
      <c r="AW1293" s="57"/>
    </row>
    <row r="1294" spans="2:49" ht="15.75" customHeight="1">
      <c r="B1294" s="57"/>
      <c r="C1294" s="57"/>
      <c r="D1294" s="57"/>
      <c r="E1294" s="57"/>
      <c r="F1294" s="57"/>
      <c r="H1294" s="57"/>
      <c r="J1294" s="57"/>
      <c r="L1294" s="57"/>
      <c r="N1294" s="57"/>
      <c r="P1294" s="57"/>
      <c r="R1294" s="57"/>
      <c r="T1294" s="57"/>
      <c r="V1294" s="57"/>
      <c r="X1294" s="57"/>
      <c r="Z1294" s="57"/>
      <c r="AA1294" s="57"/>
      <c r="AB1294" s="57"/>
      <c r="AC1294" s="57"/>
      <c r="AD1294" s="57"/>
      <c r="AE1294" s="57"/>
      <c r="AF1294" s="57"/>
      <c r="AG1294" s="57"/>
      <c r="AH1294" s="57"/>
      <c r="AI1294" s="57"/>
      <c r="AJ1294" s="57"/>
      <c r="AK1294" s="57"/>
      <c r="AL1294" s="57"/>
      <c r="AM1294" s="57"/>
      <c r="AN1294" s="57"/>
      <c r="AO1294" s="57"/>
      <c r="AP1294" s="57"/>
      <c r="AQ1294" s="57"/>
      <c r="AR1294" s="57"/>
      <c r="AS1294" s="57"/>
      <c r="AT1294" s="57"/>
      <c r="AU1294" s="57"/>
      <c r="AV1294" s="57"/>
      <c r="AW1294" s="57"/>
    </row>
    <row r="1295" spans="2:49" ht="15.75" customHeight="1">
      <c r="B1295" s="57"/>
      <c r="C1295" s="57"/>
      <c r="D1295" s="57"/>
      <c r="E1295" s="57"/>
      <c r="F1295" s="57"/>
      <c r="H1295" s="57"/>
      <c r="J1295" s="57"/>
      <c r="L1295" s="57"/>
      <c r="N1295" s="57"/>
      <c r="P1295" s="57"/>
      <c r="R1295" s="57"/>
      <c r="T1295" s="57"/>
      <c r="V1295" s="57"/>
      <c r="X1295" s="57"/>
      <c r="Z1295" s="57"/>
      <c r="AA1295" s="57"/>
      <c r="AB1295" s="57"/>
      <c r="AC1295" s="57"/>
      <c r="AD1295" s="57"/>
      <c r="AE1295" s="57"/>
      <c r="AF1295" s="57"/>
      <c r="AG1295" s="57"/>
      <c r="AH1295" s="57"/>
      <c r="AI1295" s="57"/>
      <c r="AJ1295" s="57"/>
      <c r="AK1295" s="57"/>
      <c r="AL1295" s="57"/>
      <c r="AM1295" s="57"/>
      <c r="AN1295" s="57"/>
      <c r="AO1295" s="57"/>
      <c r="AP1295" s="57"/>
      <c r="AQ1295" s="57"/>
      <c r="AR1295" s="57"/>
      <c r="AS1295" s="57"/>
      <c r="AT1295" s="57"/>
      <c r="AU1295" s="57"/>
      <c r="AV1295" s="57"/>
      <c r="AW1295" s="57"/>
    </row>
    <row r="1296" spans="2:49" ht="15.75" customHeight="1">
      <c r="B1296" s="57"/>
      <c r="C1296" s="57"/>
      <c r="D1296" s="57"/>
      <c r="E1296" s="57"/>
      <c r="F1296" s="57"/>
      <c r="H1296" s="57"/>
      <c r="J1296" s="57"/>
      <c r="L1296" s="57"/>
      <c r="N1296" s="57"/>
      <c r="P1296" s="57"/>
      <c r="R1296" s="57"/>
      <c r="T1296" s="57"/>
      <c r="V1296" s="57"/>
      <c r="X1296" s="57"/>
      <c r="Z1296" s="57"/>
      <c r="AA1296" s="57"/>
      <c r="AB1296" s="57"/>
      <c r="AC1296" s="57"/>
      <c r="AD1296" s="57"/>
      <c r="AE1296" s="57"/>
      <c r="AF1296" s="57"/>
      <c r="AG1296" s="57"/>
      <c r="AH1296" s="57"/>
      <c r="AI1296" s="57"/>
      <c r="AJ1296" s="57"/>
      <c r="AK1296" s="57"/>
      <c r="AL1296" s="57"/>
      <c r="AM1296" s="57"/>
      <c r="AN1296" s="57"/>
      <c r="AO1296" s="57"/>
      <c r="AP1296" s="57"/>
      <c r="AQ1296" s="57"/>
      <c r="AR1296" s="57"/>
      <c r="AS1296" s="57"/>
      <c r="AT1296" s="57"/>
      <c r="AU1296" s="57"/>
      <c r="AV1296" s="57"/>
      <c r="AW1296" s="57"/>
    </row>
    <row r="1297" spans="2:49" ht="15.75" customHeight="1">
      <c r="B1297" s="57"/>
      <c r="C1297" s="57"/>
      <c r="D1297" s="57"/>
      <c r="E1297" s="57"/>
      <c r="F1297" s="57"/>
      <c r="H1297" s="57"/>
      <c r="J1297" s="57"/>
      <c r="L1297" s="57"/>
      <c r="N1297" s="57"/>
      <c r="P1297" s="57"/>
      <c r="R1297" s="57"/>
      <c r="T1297" s="57"/>
      <c r="V1297" s="57"/>
      <c r="X1297" s="57"/>
      <c r="Z1297" s="57"/>
      <c r="AA1297" s="57"/>
      <c r="AB1297" s="57"/>
      <c r="AC1297" s="57"/>
      <c r="AD1297" s="57"/>
      <c r="AE1297" s="57"/>
      <c r="AF1297" s="57"/>
      <c r="AG1297" s="57"/>
      <c r="AH1297" s="57"/>
      <c r="AI1297" s="57"/>
      <c r="AJ1297" s="57"/>
      <c r="AK1297" s="57"/>
      <c r="AL1297" s="57"/>
      <c r="AM1297" s="57"/>
      <c r="AN1297" s="57"/>
      <c r="AO1297" s="57"/>
      <c r="AP1297" s="57"/>
      <c r="AQ1297" s="57"/>
      <c r="AR1297" s="57"/>
      <c r="AS1297" s="57"/>
      <c r="AT1297" s="57"/>
      <c r="AU1297" s="57"/>
      <c r="AV1297" s="57"/>
      <c r="AW1297" s="57"/>
    </row>
    <row r="1298" spans="2:49" ht="15.75" customHeight="1">
      <c r="B1298" s="57"/>
      <c r="C1298" s="57"/>
      <c r="D1298" s="57"/>
      <c r="E1298" s="57"/>
      <c r="F1298" s="57"/>
      <c r="H1298" s="57"/>
      <c r="J1298" s="57"/>
      <c r="L1298" s="57"/>
      <c r="N1298" s="57"/>
      <c r="P1298" s="57"/>
      <c r="R1298" s="57"/>
      <c r="T1298" s="57"/>
      <c r="V1298" s="57"/>
      <c r="X1298" s="57"/>
      <c r="Z1298" s="57"/>
      <c r="AA1298" s="57"/>
      <c r="AB1298" s="57"/>
      <c r="AC1298" s="57"/>
      <c r="AD1298" s="57"/>
      <c r="AE1298" s="57"/>
      <c r="AF1298" s="57"/>
      <c r="AG1298" s="57"/>
      <c r="AH1298" s="57"/>
      <c r="AI1298" s="57"/>
      <c r="AJ1298" s="57"/>
      <c r="AK1298" s="57"/>
      <c r="AL1298" s="57"/>
      <c r="AM1298" s="57"/>
      <c r="AN1298" s="57"/>
      <c r="AO1298" s="57"/>
      <c r="AP1298" s="57"/>
      <c r="AQ1298" s="57"/>
      <c r="AR1298" s="57"/>
      <c r="AS1298" s="57"/>
      <c r="AT1298" s="57"/>
      <c r="AU1298" s="57"/>
      <c r="AV1298" s="57"/>
      <c r="AW1298" s="57"/>
    </row>
    <row r="1299" spans="2:49" ht="15.75" customHeight="1">
      <c r="B1299" s="57"/>
      <c r="C1299" s="57"/>
      <c r="D1299" s="57"/>
      <c r="E1299" s="57"/>
      <c r="F1299" s="57"/>
      <c r="H1299" s="57"/>
      <c r="J1299" s="57"/>
      <c r="L1299" s="57"/>
      <c r="N1299" s="57"/>
      <c r="P1299" s="57"/>
      <c r="R1299" s="57"/>
      <c r="T1299" s="57"/>
      <c r="V1299" s="57"/>
      <c r="X1299" s="57"/>
      <c r="Z1299" s="57"/>
      <c r="AA1299" s="57"/>
      <c r="AB1299" s="57"/>
      <c r="AC1299" s="57"/>
      <c r="AD1299" s="57"/>
      <c r="AE1299" s="57"/>
      <c r="AF1299" s="57"/>
      <c r="AG1299" s="57"/>
      <c r="AH1299" s="57"/>
      <c r="AI1299" s="57"/>
      <c r="AJ1299" s="57"/>
      <c r="AK1299" s="57"/>
      <c r="AL1299" s="57"/>
      <c r="AM1299" s="57"/>
      <c r="AN1299" s="57"/>
      <c r="AO1299" s="57"/>
      <c r="AP1299" s="57"/>
      <c r="AQ1299" s="57"/>
      <c r="AR1299" s="57"/>
      <c r="AS1299" s="57"/>
      <c r="AT1299" s="57"/>
      <c r="AU1299" s="57"/>
      <c r="AV1299" s="57"/>
      <c r="AW1299" s="57"/>
    </row>
    <row r="1300" spans="2:49" ht="15.75" customHeight="1">
      <c r="B1300" s="57"/>
      <c r="C1300" s="57"/>
      <c r="D1300" s="57"/>
      <c r="E1300" s="57"/>
      <c r="F1300" s="57"/>
      <c r="H1300" s="57"/>
      <c r="J1300" s="57"/>
      <c r="L1300" s="57"/>
      <c r="N1300" s="57"/>
      <c r="P1300" s="57"/>
      <c r="R1300" s="57"/>
      <c r="T1300" s="57"/>
      <c r="V1300" s="57"/>
      <c r="X1300" s="57"/>
      <c r="Z1300" s="57"/>
      <c r="AA1300" s="57"/>
      <c r="AB1300" s="57"/>
      <c r="AC1300" s="57"/>
      <c r="AD1300" s="57"/>
      <c r="AE1300" s="57"/>
      <c r="AF1300" s="57"/>
      <c r="AG1300" s="57"/>
      <c r="AH1300" s="57"/>
      <c r="AI1300" s="57"/>
      <c r="AJ1300" s="57"/>
      <c r="AK1300" s="57"/>
      <c r="AL1300" s="57"/>
      <c r="AM1300" s="57"/>
      <c r="AN1300" s="57"/>
      <c r="AO1300" s="57"/>
      <c r="AP1300" s="57"/>
      <c r="AQ1300" s="57"/>
      <c r="AR1300" s="57"/>
      <c r="AS1300" s="57"/>
      <c r="AT1300" s="57"/>
      <c r="AU1300" s="57"/>
      <c r="AV1300" s="57"/>
      <c r="AW1300" s="57"/>
    </row>
    <row r="1301" spans="2:49" ht="15.75" customHeight="1">
      <c r="B1301" s="57"/>
      <c r="C1301" s="57"/>
      <c r="D1301" s="57"/>
      <c r="E1301" s="57"/>
      <c r="F1301" s="57"/>
      <c r="H1301" s="57"/>
      <c r="J1301" s="57"/>
      <c r="L1301" s="57"/>
      <c r="N1301" s="57"/>
      <c r="P1301" s="57"/>
      <c r="R1301" s="57"/>
      <c r="T1301" s="57"/>
      <c r="V1301" s="57"/>
      <c r="X1301" s="57"/>
      <c r="Z1301" s="57"/>
      <c r="AA1301" s="57"/>
      <c r="AB1301" s="57"/>
      <c r="AC1301" s="57"/>
      <c r="AD1301" s="57"/>
      <c r="AE1301" s="57"/>
      <c r="AF1301" s="57"/>
      <c r="AG1301" s="57"/>
      <c r="AH1301" s="57"/>
      <c r="AI1301" s="57"/>
      <c r="AJ1301" s="57"/>
      <c r="AK1301" s="57"/>
      <c r="AL1301" s="57"/>
      <c r="AM1301" s="57"/>
      <c r="AN1301" s="57"/>
      <c r="AO1301" s="57"/>
      <c r="AP1301" s="57"/>
      <c r="AQ1301" s="57"/>
      <c r="AR1301" s="57"/>
      <c r="AS1301" s="57"/>
      <c r="AT1301" s="57"/>
      <c r="AU1301" s="57"/>
      <c r="AV1301" s="57"/>
      <c r="AW1301" s="57"/>
    </row>
    <row r="1302" spans="2:49" ht="15.75" customHeight="1">
      <c r="B1302" s="57"/>
      <c r="C1302" s="57"/>
      <c r="D1302" s="57"/>
      <c r="E1302" s="57"/>
      <c r="F1302" s="57"/>
      <c r="H1302" s="57"/>
      <c r="J1302" s="57"/>
      <c r="L1302" s="57"/>
      <c r="N1302" s="57"/>
      <c r="P1302" s="57"/>
      <c r="R1302" s="57"/>
      <c r="T1302" s="57"/>
      <c r="V1302" s="57"/>
      <c r="X1302" s="57"/>
      <c r="Z1302" s="57"/>
      <c r="AA1302" s="57"/>
      <c r="AB1302" s="57"/>
      <c r="AC1302" s="57"/>
      <c r="AD1302" s="57"/>
      <c r="AE1302" s="57"/>
      <c r="AF1302" s="57"/>
      <c r="AG1302" s="57"/>
      <c r="AH1302" s="57"/>
      <c r="AI1302" s="57"/>
      <c r="AJ1302" s="57"/>
      <c r="AK1302" s="57"/>
      <c r="AL1302" s="57"/>
      <c r="AM1302" s="57"/>
      <c r="AN1302" s="57"/>
      <c r="AO1302" s="57"/>
      <c r="AP1302" s="57"/>
      <c r="AQ1302" s="57"/>
      <c r="AR1302" s="57"/>
      <c r="AS1302" s="57"/>
      <c r="AT1302" s="57"/>
      <c r="AU1302" s="57"/>
      <c r="AV1302" s="57"/>
      <c r="AW1302" s="57"/>
    </row>
    <row r="1303" spans="2:49" ht="15.75" customHeight="1">
      <c r="B1303" s="57"/>
      <c r="C1303" s="57"/>
      <c r="D1303" s="57"/>
      <c r="E1303" s="57"/>
      <c r="F1303" s="57"/>
      <c r="H1303" s="57"/>
      <c r="J1303" s="57"/>
      <c r="L1303" s="57"/>
      <c r="N1303" s="57"/>
      <c r="P1303" s="57"/>
      <c r="R1303" s="57"/>
      <c r="T1303" s="57"/>
      <c r="V1303" s="57"/>
      <c r="X1303" s="57"/>
      <c r="Z1303" s="57"/>
      <c r="AA1303" s="57"/>
      <c r="AB1303" s="57"/>
      <c r="AC1303" s="57"/>
      <c r="AD1303" s="57"/>
      <c r="AE1303" s="57"/>
      <c r="AF1303" s="57"/>
      <c r="AG1303" s="57"/>
      <c r="AH1303" s="57"/>
      <c r="AI1303" s="57"/>
      <c r="AJ1303" s="57"/>
      <c r="AK1303" s="57"/>
      <c r="AL1303" s="57"/>
      <c r="AM1303" s="57"/>
      <c r="AN1303" s="57"/>
      <c r="AO1303" s="57"/>
      <c r="AP1303" s="57"/>
      <c r="AQ1303" s="57"/>
      <c r="AR1303" s="57"/>
      <c r="AS1303" s="57"/>
      <c r="AT1303" s="57"/>
      <c r="AU1303" s="57"/>
      <c r="AV1303" s="57"/>
      <c r="AW1303" s="57"/>
    </row>
    <row r="1304" spans="2:49" ht="15.75" customHeight="1">
      <c r="B1304" s="57"/>
      <c r="C1304" s="57"/>
      <c r="D1304" s="57"/>
      <c r="E1304" s="57"/>
      <c r="F1304" s="57"/>
      <c r="H1304" s="57"/>
      <c r="J1304" s="57"/>
      <c r="L1304" s="57"/>
      <c r="N1304" s="57"/>
      <c r="P1304" s="57"/>
      <c r="R1304" s="57"/>
      <c r="T1304" s="57"/>
      <c r="V1304" s="57"/>
      <c r="X1304" s="57"/>
      <c r="Z1304" s="57"/>
      <c r="AA1304" s="57"/>
      <c r="AB1304" s="57"/>
      <c r="AC1304" s="57"/>
      <c r="AD1304" s="57"/>
      <c r="AE1304" s="57"/>
      <c r="AF1304" s="57"/>
      <c r="AG1304" s="57"/>
      <c r="AH1304" s="57"/>
      <c r="AI1304" s="57"/>
      <c r="AJ1304" s="57"/>
      <c r="AK1304" s="57"/>
      <c r="AL1304" s="57"/>
      <c r="AM1304" s="57"/>
      <c r="AN1304" s="57"/>
      <c r="AO1304" s="57"/>
      <c r="AP1304" s="57"/>
      <c r="AQ1304" s="57"/>
      <c r="AR1304" s="57"/>
      <c r="AS1304" s="57"/>
      <c r="AT1304" s="57"/>
      <c r="AU1304" s="57"/>
      <c r="AV1304" s="57"/>
      <c r="AW1304" s="57"/>
    </row>
    <row r="1305" spans="2:49" ht="15.75" customHeight="1">
      <c r="B1305" s="57"/>
      <c r="C1305" s="57"/>
      <c r="D1305" s="57"/>
      <c r="E1305" s="57"/>
      <c r="F1305" s="57"/>
      <c r="H1305" s="57"/>
      <c r="J1305" s="57"/>
      <c r="L1305" s="57"/>
      <c r="N1305" s="57"/>
      <c r="P1305" s="57"/>
      <c r="R1305" s="57"/>
      <c r="T1305" s="57"/>
      <c r="V1305" s="57"/>
      <c r="X1305" s="57"/>
      <c r="Z1305" s="57"/>
      <c r="AA1305" s="57"/>
      <c r="AB1305" s="57"/>
      <c r="AC1305" s="57"/>
      <c r="AD1305" s="57"/>
      <c r="AE1305" s="57"/>
      <c r="AF1305" s="57"/>
      <c r="AG1305" s="57"/>
      <c r="AH1305" s="57"/>
      <c r="AI1305" s="57"/>
      <c r="AJ1305" s="57"/>
      <c r="AK1305" s="57"/>
      <c r="AL1305" s="57"/>
      <c r="AM1305" s="57"/>
      <c r="AN1305" s="57"/>
      <c r="AO1305" s="57"/>
      <c r="AP1305" s="57"/>
      <c r="AQ1305" s="57"/>
      <c r="AR1305" s="57"/>
      <c r="AS1305" s="57"/>
      <c r="AT1305" s="57"/>
      <c r="AU1305" s="57"/>
      <c r="AV1305" s="57"/>
      <c r="AW1305" s="57"/>
    </row>
    <row r="1306" spans="2:49" ht="15.75" customHeight="1">
      <c r="B1306" s="57"/>
      <c r="C1306" s="57"/>
      <c r="D1306" s="57"/>
      <c r="E1306" s="57"/>
      <c r="F1306" s="57"/>
      <c r="H1306" s="57"/>
      <c r="J1306" s="57"/>
      <c r="L1306" s="57"/>
      <c r="N1306" s="57"/>
      <c r="P1306" s="57"/>
      <c r="R1306" s="57"/>
      <c r="T1306" s="57"/>
      <c r="V1306" s="57"/>
      <c r="X1306" s="57"/>
      <c r="Z1306" s="57"/>
      <c r="AA1306" s="57"/>
      <c r="AB1306" s="57"/>
      <c r="AC1306" s="57"/>
      <c r="AD1306" s="57"/>
      <c r="AE1306" s="57"/>
      <c r="AF1306" s="57"/>
      <c r="AG1306" s="57"/>
      <c r="AH1306" s="57"/>
      <c r="AI1306" s="57"/>
      <c r="AJ1306" s="57"/>
      <c r="AK1306" s="57"/>
      <c r="AL1306" s="57"/>
      <c r="AM1306" s="57"/>
      <c r="AN1306" s="57"/>
      <c r="AO1306" s="57"/>
      <c r="AP1306" s="57"/>
      <c r="AQ1306" s="57"/>
      <c r="AR1306" s="57"/>
      <c r="AS1306" s="57"/>
      <c r="AT1306" s="57"/>
      <c r="AU1306" s="57"/>
      <c r="AV1306" s="57"/>
      <c r="AW1306" s="57"/>
    </row>
    <row r="1307" spans="2:49" ht="15.75" customHeight="1">
      <c r="B1307" s="57"/>
      <c r="C1307" s="57"/>
      <c r="D1307" s="57"/>
      <c r="E1307" s="57"/>
      <c r="F1307" s="57"/>
      <c r="H1307" s="57"/>
      <c r="J1307" s="57"/>
      <c r="L1307" s="57"/>
      <c r="N1307" s="57"/>
      <c r="P1307" s="57"/>
      <c r="R1307" s="57"/>
      <c r="T1307" s="57"/>
      <c r="V1307" s="57"/>
      <c r="X1307" s="57"/>
      <c r="Z1307" s="57"/>
      <c r="AA1307" s="57"/>
      <c r="AB1307" s="57"/>
      <c r="AC1307" s="57"/>
      <c r="AD1307" s="57"/>
      <c r="AE1307" s="57"/>
      <c r="AF1307" s="57"/>
      <c r="AG1307" s="57"/>
      <c r="AH1307" s="57"/>
      <c r="AI1307" s="57"/>
      <c r="AJ1307" s="57"/>
      <c r="AK1307" s="57"/>
      <c r="AL1307" s="57"/>
      <c r="AM1307" s="57"/>
      <c r="AN1307" s="57"/>
      <c r="AO1307" s="57"/>
      <c r="AP1307" s="57"/>
      <c r="AQ1307" s="57"/>
      <c r="AR1307" s="57"/>
      <c r="AS1307" s="57"/>
      <c r="AT1307" s="57"/>
      <c r="AU1307" s="57"/>
      <c r="AV1307" s="57"/>
      <c r="AW1307" s="57"/>
    </row>
    <row r="1308" spans="2:49" ht="15.75" customHeight="1">
      <c r="B1308" s="57"/>
      <c r="C1308" s="57"/>
      <c r="D1308" s="57"/>
      <c r="E1308" s="57"/>
      <c r="F1308" s="57"/>
      <c r="H1308" s="57"/>
      <c r="J1308" s="57"/>
      <c r="L1308" s="57"/>
      <c r="N1308" s="57"/>
      <c r="P1308" s="57"/>
      <c r="R1308" s="57"/>
      <c r="T1308" s="57"/>
      <c r="V1308" s="57"/>
      <c r="X1308" s="57"/>
      <c r="Z1308" s="57"/>
      <c r="AA1308" s="57"/>
      <c r="AB1308" s="57"/>
      <c r="AC1308" s="57"/>
      <c r="AD1308" s="57"/>
      <c r="AE1308" s="57"/>
      <c r="AF1308" s="57"/>
      <c r="AG1308" s="57"/>
      <c r="AH1308" s="57"/>
      <c r="AI1308" s="57"/>
      <c r="AJ1308" s="57"/>
      <c r="AK1308" s="57"/>
      <c r="AL1308" s="57"/>
      <c r="AM1308" s="57"/>
      <c r="AN1308" s="57"/>
      <c r="AO1308" s="57"/>
      <c r="AP1308" s="57"/>
      <c r="AQ1308" s="57"/>
      <c r="AR1308" s="57"/>
      <c r="AS1308" s="57"/>
      <c r="AT1308" s="57"/>
      <c r="AU1308" s="57"/>
      <c r="AV1308" s="57"/>
      <c r="AW1308" s="57"/>
    </row>
    <row r="1309" spans="2:49" ht="15.75" customHeight="1">
      <c r="B1309" s="57"/>
      <c r="C1309" s="57"/>
      <c r="D1309" s="57"/>
      <c r="E1309" s="57"/>
      <c r="F1309" s="57"/>
      <c r="H1309" s="57"/>
      <c r="J1309" s="57"/>
      <c r="L1309" s="57"/>
      <c r="N1309" s="57"/>
      <c r="P1309" s="57"/>
      <c r="R1309" s="57"/>
      <c r="T1309" s="57"/>
      <c r="V1309" s="57"/>
      <c r="X1309" s="57"/>
      <c r="Z1309" s="57"/>
      <c r="AA1309" s="57"/>
      <c r="AB1309" s="57"/>
      <c r="AC1309" s="57"/>
      <c r="AD1309" s="57"/>
      <c r="AE1309" s="57"/>
      <c r="AF1309" s="57"/>
      <c r="AG1309" s="57"/>
      <c r="AH1309" s="57"/>
      <c r="AI1309" s="57"/>
      <c r="AJ1309" s="57"/>
      <c r="AK1309" s="57"/>
      <c r="AL1309" s="57"/>
      <c r="AM1309" s="57"/>
      <c r="AN1309" s="57"/>
      <c r="AO1309" s="57"/>
      <c r="AP1309" s="57"/>
      <c r="AQ1309" s="57"/>
      <c r="AR1309" s="57"/>
      <c r="AS1309" s="57"/>
      <c r="AT1309" s="57"/>
      <c r="AU1309" s="57"/>
      <c r="AV1309" s="57"/>
      <c r="AW1309" s="57"/>
    </row>
    <row r="1310" spans="2:49" ht="15.75" customHeight="1">
      <c r="B1310" s="57"/>
      <c r="C1310" s="57"/>
      <c r="D1310" s="57"/>
      <c r="E1310" s="57"/>
      <c r="F1310" s="57"/>
      <c r="H1310" s="57"/>
      <c r="J1310" s="57"/>
      <c r="L1310" s="57"/>
      <c r="N1310" s="57"/>
      <c r="P1310" s="57"/>
      <c r="R1310" s="57"/>
      <c r="T1310" s="57"/>
      <c r="V1310" s="57"/>
      <c r="X1310" s="57"/>
      <c r="Z1310" s="57"/>
      <c r="AA1310" s="57"/>
      <c r="AB1310" s="57"/>
      <c r="AC1310" s="57"/>
      <c r="AD1310" s="57"/>
      <c r="AE1310" s="57"/>
      <c r="AF1310" s="57"/>
      <c r="AG1310" s="57"/>
      <c r="AH1310" s="57"/>
      <c r="AI1310" s="57"/>
      <c r="AJ1310" s="57"/>
      <c r="AK1310" s="57"/>
      <c r="AL1310" s="57"/>
      <c r="AM1310" s="57"/>
      <c r="AN1310" s="57"/>
      <c r="AO1310" s="57"/>
      <c r="AP1310" s="57"/>
      <c r="AQ1310" s="57"/>
      <c r="AR1310" s="57"/>
      <c r="AS1310" s="57"/>
      <c r="AT1310" s="57"/>
      <c r="AU1310" s="57"/>
      <c r="AV1310" s="57"/>
      <c r="AW1310" s="57"/>
    </row>
    <row r="1311" spans="2:49" ht="15.75" customHeight="1">
      <c r="B1311" s="57"/>
      <c r="C1311" s="57"/>
      <c r="D1311" s="57"/>
      <c r="E1311" s="57"/>
      <c r="F1311" s="57"/>
      <c r="H1311" s="57"/>
      <c r="J1311" s="57"/>
      <c r="L1311" s="57"/>
      <c r="N1311" s="57"/>
      <c r="P1311" s="57"/>
      <c r="R1311" s="57"/>
      <c r="T1311" s="57"/>
      <c r="V1311" s="57"/>
      <c r="X1311" s="57"/>
      <c r="Z1311" s="57"/>
      <c r="AA1311" s="57"/>
      <c r="AB1311" s="57"/>
      <c r="AC1311" s="57"/>
      <c r="AD1311" s="57"/>
      <c r="AE1311" s="57"/>
      <c r="AF1311" s="57"/>
      <c r="AG1311" s="57"/>
      <c r="AH1311" s="57"/>
      <c r="AI1311" s="57"/>
      <c r="AJ1311" s="57"/>
      <c r="AK1311" s="57"/>
      <c r="AL1311" s="57"/>
      <c r="AM1311" s="57"/>
      <c r="AN1311" s="57"/>
      <c r="AO1311" s="57"/>
      <c r="AP1311" s="57"/>
      <c r="AQ1311" s="57"/>
      <c r="AR1311" s="57"/>
      <c r="AS1311" s="57"/>
      <c r="AT1311" s="57"/>
      <c r="AU1311" s="57"/>
      <c r="AV1311" s="57"/>
      <c r="AW1311" s="57"/>
    </row>
    <row r="1312" spans="2:49" ht="15.75" customHeight="1">
      <c r="B1312" s="57"/>
      <c r="C1312" s="57"/>
      <c r="D1312" s="57"/>
      <c r="E1312" s="57"/>
      <c r="F1312" s="57"/>
      <c r="H1312" s="57"/>
      <c r="J1312" s="57"/>
      <c r="L1312" s="57"/>
      <c r="N1312" s="57"/>
      <c r="P1312" s="57"/>
      <c r="R1312" s="57"/>
      <c r="T1312" s="57"/>
      <c r="V1312" s="57"/>
      <c r="X1312" s="57"/>
      <c r="Z1312" s="57"/>
      <c r="AA1312" s="57"/>
      <c r="AB1312" s="57"/>
      <c r="AC1312" s="57"/>
      <c r="AD1312" s="57"/>
      <c r="AE1312" s="57"/>
      <c r="AF1312" s="57"/>
      <c r="AG1312" s="57"/>
      <c r="AH1312" s="57"/>
      <c r="AI1312" s="57"/>
      <c r="AJ1312" s="57"/>
      <c r="AK1312" s="57"/>
      <c r="AL1312" s="57"/>
      <c r="AM1312" s="57"/>
      <c r="AN1312" s="57"/>
      <c r="AO1312" s="57"/>
      <c r="AP1312" s="57"/>
      <c r="AQ1312" s="57"/>
      <c r="AR1312" s="57"/>
      <c r="AS1312" s="57"/>
      <c r="AT1312" s="57"/>
      <c r="AU1312" s="57"/>
      <c r="AV1312" s="57"/>
      <c r="AW1312" s="57"/>
    </row>
    <row r="1313" spans="2:49" ht="15.75" customHeight="1">
      <c r="B1313" s="57"/>
      <c r="C1313" s="57"/>
      <c r="D1313" s="57"/>
      <c r="E1313" s="57"/>
      <c r="F1313" s="57"/>
      <c r="H1313" s="57"/>
      <c r="J1313" s="57"/>
      <c r="L1313" s="57"/>
      <c r="N1313" s="57"/>
      <c r="P1313" s="57"/>
      <c r="R1313" s="57"/>
      <c r="T1313" s="57"/>
      <c r="V1313" s="57"/>
      <c r="X1313" s="57"/>
      <c r="Z1313" s="57"/>
      <c r="AA1313" s="57"/>
      <c r="AB1313" s="57"/>
      <c r="AC1313" s="57"/>
      <c r="AD1313" s="57"/>
      <c r="AE1313" s="57"/>
      <c r="AF1313" s="57"/>
      <c r="AG1313" s="57"/>
      <c r="AH1313" s="57"/>
      <c r="AI1313" s="57"/>
      <c r="AJ1313" s="57"/>
      <c r="AK1313" s="57"/>
      <c r="AL1313" s="57"/>
      <c r="AM1313" s="57"/>
      <c r="AN1313" s="57"/>
      <c r="AO1313" s="57"/>
      <c r="AP1313" s="57"/>
      <c r="AQ1313" s="57"/>
      <c r="AR1313" s="57"/>
      <c r="AS1313" s="57"/>
      <c r="AT1313" s="57"/>
      <c r="AU1313" s="57"/>
      <c r="AV1313" s="57"/>
      <c r="AW1313" s="57"/>
    </row>
    <row r="1314" spans="2:49" ht="15.75" customHeight="1">
      <c r="B1314" s="57"/>
      <c r="C1314" s="57"/>
      <c r="D1314" s="57"/>
      <c r="E1314" s="57"/>
      <c r="F1314" s="57"/>
      <c r="H1314" s="57"/>
      <c r="J1314" s="57"/>
      <c r="L1314" s="57"/>
      <c r="N1314" s="57"/>
      <c r="P1314" s="57"/>
      <c r="R1314" s="57"/>
      <c r="T1314" s="57"/>
      <c r="V1314" s="57"/>
      <c r="X1314" s="57"/>
      <c r="Z1314" s="57"/>
      <c r="AA1314" s="57"/>
      <c r="AB1314" s="57"/>
      <c r="AC1314" s="57"/>
      <c r="AD1314" s="57"/>
      <c r="AE1314" s="57"/>
      <c r="AF1314" s="57"/>
      <c r="AG1314" s="57"/>
      <c r="AH1314" s="57"/>
      <c r="AI1314" s="57"/>
      <c r="AJ1314" s="57"/>
      <c r="AK1314" s="57"/>
      <c r="AL1314" s="57"/>
      <c r="AM1314" s="57"/>
      <c r="AN1314" s="57"/>
      <c r="AO1314" s="57"/>
      <c r="AP1314" s="57"/>
      <c r="AQ1314" s="57"/>
      <c r="AR1314" s="57"/>
      <c r="AS1314" s="57"/>
      <c r="AT1314" s="57"/>
      <c r="AU1314" s="57"/>
      <c r="AV1314" s="57"/>
      <c r="AW1314" s="57"/>
    </row>
    <row r="1315" spans="2:49" ht="15.75" customHeight="1">
      <c r="B1315" s="57"/>
      <c r="C1315" s="57"/>
      <c r="D1315" s="57"/>
      <c r="E1315" s="57"/>
      <c r="F1315" s="57"/>
      <c r="H1315" s="57"/>
      <c r="J1315" s="57"/>
      <c r="L1315" s="57"/>
      <c r="N1315" s="57"/>
      <c r="P1315" s="57"/>
      <c r="R1315" s="57"/>
      <c r="T1315" s="57"/>
      <c r="V1315" s="57"/>
      <c r="X1315" s="57"/>
      <c r="Z1315" s="57"/>
      <c r="AA1315" s="57"/>
      <c r="AB1315" s="57"/>
      <c r="AC1315" s="57"/>
      <c r="AD1315" s="57"/>
      <c r="AE1315" s="57"/>
      <c r="AF1315" s="57"/>
      <c r="AG1315" s="57"/>
      <c r="AH1315" s="57"/>
      <c r="AI1315" s="57"/>
      <c r="AJ1315" s="57"/>
      <c r="AK1315" s="57"/>
      <c r="AL1315" s="57"/>
      <c r="AM1315" s="57"/>
      <c r="AN1315" s="57"/>
      <c r="AO1315" s="57"/>
      <c r="AP1315" s="57"/>
      <c r="AQ1315" s="57"/>
      <c r="AR1315" s="57"/>
      <c r="AS1315" s="57"/>
      <c r="AT1315" s="57"/>
      <c r="AU1315" s="57"/>
      <c r="AV1315" s="57"/>
      <c r="AW1315" s="57"/>
    </row>
    <row r="1316" spans="2:49" ht="15.75" customHeight="1">
      <c r="B1316" s="57"/>
      <c r="C1316" s="57"/>
      <c r="D1316" s="57"/>
      <c r="E1316" s="57"/>
      <c r="F1316" s="57"/>
      <c r="H1316" s="57"/>
      <c r="J1316" s="57"/>
      <c r="L1316" s="57"/>
      <c r="N1316" s="57"/>
      <c r="P1316" s="57"/>
      <c r="R1316" s="57"/>
      <c r="T1316" s="57"/>
      <c r="V1316" s="57"/>
      <c r="X1316" s="57"/>
      <c r="Z1316" s="57"/>
      <c r="AA1316" s="57"/>
      <c r="AB1316" s="57"/>
      <c r="AC1316" s="57"/>
      <c r="AD1316" s="57"/>
      <c r="AE1316" s="57"/>
      <c r="AF1316" s="57"/>
      <c r="AG1316" s="57"/>
      <c r="AH1316" s="57"/>
      <c r="AI1316" s="57"/>
      <c r="AJ1316" s="57"/>
      <c r="AK1316" s="57"/>
      <c r="AL1316" s="57"/>
      <c r="AM1316" s="57"/>
      <c r="AN1316" s="57"/>
      <c r="AO1316" s="57"/>
      <c r="AP1316" s="57"/>
      <c r="AQ1316" s="57"/>
      <c r="AR1316" s="57"/>
      <c r="AS1316" s="57"/>
      <c r="AT1316" s="57"/>
      <c r="AU1316" s="57"/>
      <c r="AV1316" s="57"/>
      <c r="AW1316" s="57"/>
    </row>
    <row r="1317" spans="2:49" ht="15.75" customHeight="1">
      <c r="B1317" s="57"/>
      <c r="C1317" s="57"/>
      <c r="D1317" s="57"/>
      <c r="E1317" s="57"/>
      <c r="F1317" s="57"/>
      <c r="H1317" s="57"/>
      <c r="J1317" s="57"/>
      <c r="L1317" s="57"/>
      <c r="N1317" s="57"/>
      <c r="P1317" s="57"/>
      <c r="R1317" s="57"/>
      <c r="T1317" s="57"/>
      <c r="V1317" s="57"/>
      <c r="X1317" s="57"/>
      <c r="Z1317" s="57"/>
      <c r="AA1317" s="57"/>
      <c r="AB1317" s="57"/>
      <c r="AC1317" s="57"/>
      <c r="AD1317" s="57"/>
      <c r="AE1317" s="57"/>
      <c r="AF1317" s="57"/>
      <c r="AG1317" s="57"/>
      <c r="AH1317" s="57"/>
      <c r="AI1317" s="57"/>
      <c r="AJ1317" s="57"/>
      <c r="AK1317" s="57"/>
      <c r="AL1317" s="57"/>
      <c r="AM1317" s="57"/>
      <c r="AN1317" s="57"/>
      <c r="AO1317" s="57"/>
      <c r="AP1317" s="57"/>
      <c r="AQ1317" s="57"/>
      <c r="AR1317" s="57"/>
      <c r="AS1317" s="57"/>
      <c r="AT1317" s="57"/>
      <c r="AU1317" s="57"/>
      <c r="AV1317" s="57"/>
      <c r="AW1317" s="57"/>
    </row>
    <row r="1318" spans="2:49" ht="15.75" customHeight="1">
      <c r="B1318" s="57"/>
      <c r="C1318" s="57"/>
      <c r="D1318" s="57"/>
      <c r="E1318" s="57"/>
      <c r="F1318" s="57"/>
      <c r="H1318" s="57"/>
      <c r="J1318" s="57"/>
      <c r="L1318" s="57"/>
      <c r="N1318" s="57"/>
      <c r="P1318" s="57"/>
      <c r="R1318" s="57"/>
      <c r="T1318" s="57"/>
      <c r="V1318" s="57"/>
      <c r="X1318" s="57"/>
      <c r="Z1318" s="57"/>
      <c r="AA1318" s="57"/>
      <c r="AB1318" s="57"/>
      <c r="AC1318" s="57"/>
      <c r="AD1318" s="57"/>
      <c r="AE1318" s="57"/>
      <c r="AF1318" s="57"/>
      <c r="AG1318" s="57"/>
      <c r="AH1318" s="57"/>
      <c r="AI1318" s="57"/>
      <c r="AJ1318" s="57"/>
      <c r="AK1318" s="57"/>
      <c r="AL1318" s="57"/>
      <c r="AM1318" s="57"/>
      <c r="AN1318" s="57"/>
      <c r="AO1318" s="57"/>
      <c r="AP1318" s="57"/>
      <c r="AQ1318" s="57"/>
      <c r="AR1318" s="57"/>
      <c r="AS1318" s="57"/>
      <c r="AT1318" s="57"/>
      <c r="AU1318" s="57"/>
      <c r="AV1318" s="57"/>
      <c r="AW1318" s="57"/>
    </row>
    <row r="1319" spans="2:49" ht="15.75" customHeight="1">
      <c r="B1319" s="57"/>
      <c r="C1319" s="57"/>
      <c r="D1319" s="57"/>
      <c r="E1319" s="57"/>
      <c r="F1319" s="57"/>
      <c r="H1319" s="57"/>
      <c r="J1319" s="57"/>
      <c r="L1319" s="57"/>
      <c r="N1319" s="57"/>
      <c r="P1319" s="57"/>
      <c r="R1319" s="57"/>
      <c r="T1319" s="57"/>
      <c r="V1319" s="57"/>
      <c r="X1319" s="57"/>
      <c r="Z1319" s="57"/>
      <c r="AA1319" s="57"/>
      <c r="AB1319" s="57"/>
      <c r="AC1319" s="57"/>
      <c r="AD1319" s="57"/>
      <c r="AE1319" s="57"/>
      <c r="AF1319" s="57"/>
      <c r="AG1319" s="57"/>
      <c r="AH1319" s="57"/>
      <c r="AI1319" s="57"/>
      <c r="AJ1319" s="57"/>
      <c r="AK1319" s="57"/>
      <c r="AL1319" s="57"/>
      <c r="AM1319" s="57"/>
      <c r="AN1319" s="57"/>
      <c r="AO1319" s="57"/>
      <c r="AP1319" s="57"/>
      <c r="AQ1319" s="57"/>
      <c r="AR1319" s="57"/>
      <c r="AS1319" s="57"/>
      <c r="AT1319" s="57"/>
      <c r="AU1319" s="57"/>
      <c r="AV1319" s="57"/>
      <c r="AW1319" s="57"/>
    </row>
    <row r="1320" spans="2:49" ht="15.75" customHeight="1">
      <c r="B1320" s="57"/>
      <c r="C1320" s="57"/>
      <c r="D1320" s="57"/>
      <c r="E1320" s="57"/>
      <c r="F1320" s="57"/>
      <c r="H1320" s="57"/>
      <c r="J1320" s="57"/>
      <c r="L1320" s="57"/>
      <c r="N1320" s="57"/>
      <c r="P1320" s="57"/>
      <c r="R1320" s="57"/>
      <c r="T1320" s="57"/>
      <c r="V1320" s="57"/>
      <c r="X1320" s="57"/>
      <c r="Z1320" s="57"/>
      <c r="AA1320" s="57"/>
      <c r="AB1320" s="57"/>
      <c r="AC1320" s="57"/>
      <c r="AD1320" s="57"/>
      <c r="AE1320" s="57"/>
      <c r="AF1320" s="57"/>
      <c r="AG1320" s="57"/>
      <c r="AH1320" s="57"/>
      <c r="AI1320" s="57"/>
      <c r="AJ1320" s="57"/>
      <c r="AK1320" s="57"/>
      <c r="AL1320" s="57"/>
      <c r="AM1320" s="57"/>
      <c r="AN1320" s="57"/>
      <c r="AO1320" s="57"/>
      <c r="AP1320" s="57"/>
      <c r="AQ1320" s="57"/>
      <c r="AR1320" s="57"/>
      <c r="AS1320" s="57"/>
      <c r="AT1320" s="57"/>
      <c r="AU1320" s="57"/>
      <c r="AV1320" s="57"/>
      <c r="AW1320" s="57"/>
    </row>
    <row r="1321" spans="2:49" ht="15.75" customHeight="1">
      <c r="B1321" s="57"/>
      <c r="C1321" s="57"/>
      <c r="D1321" s="57"/>
      <c r="E1321" s="57"/>
      <c r="F1321" s="57"/>
      <c r="H1321" s="57"/>
      <c r="J1321" s="57"/>
      <c r="L1321" s="57"/>
      <c r="N1321" s="57"/>
      <c r="P1321" s="57"/>
      <c r="R1321" s="57"/>
      <c r="T1321" s="57"/>
      <c r="V1321" s="57"/>
      <c r="X1321" s="57"/>
      <c r="Z1321" s="57"/>
      <c r="AA1321" s="57"/>
      <c r="AB1321" s="57"/>
      <c r="AC1321" s="57"/>
      <c r="AD1321" s="57"/>
      <c r="AE1321" s="57"/>
      <c r="AF1321" s="57"/>
      <c r="AG1321" s="57"/>
      <c r="AH1321" s="57"/>
      <c r="AI1321" s="57"/>
      <c r="AJ1321" s="57"/>
      <c r="AK1321" s="57"/>
      <c r="AL1321" s="57"/>
      <c r="AM1321" s="57"/>
      <c r="AN1321" s="57"/>
      <c r="AO1321" s="57"/>
      <c r="AP1321" s="57"/>
      <c r="AQ1321" s="57"/>
      <c r="AR1321" s="57"/>
      <c r="AS1321" s="57"/>
      <c r="AT1321" s="57"/>
      <c r="AU1321" s="57"/>
      <c r="AV1321" s="57"/>
      <c r="AW1321" s="57"/>
    </row>
    <row r="1322" spans="2:49" ht="15.75" customHeight="1">
      <c r="B1322" s="57"/>
      <c r="C1322" s="57"/>
      <c r="D1322" s="57"/>
      <c r="E1322" s="57"/>
      <c r="F1322" s="57"/>
      <c r="H1322" s="57"/>
      <c r="J1322" s="57"/>
      <c r="L1322" s="57"/>
      <c r="N1322" s="57"/>
      <c r="P1322" s="57"/>
      <c r="R1322" s="57"/>
      <c r="T1322" s="57"/>
      <c r="V1322" s="57"/>
      <c r="X1322" s="57"/>
      <c r="Z1322" s="57"/>
      <c r="AA1322" s="57"/>
      <c r="AB1322" s="57"/>
      <c r="AC1322" s="57"/>
      <c r="AD1322" s="57"/>
      <c r="AE1322" s="57"/>
      <c r="AF1322" s="57"/>
      <c r="AG1322" s="57"/>
      <c r="AH1322" s="57"/>
      <c r="AI1322" s="57"/>
      <c r="AJ1322" s="57"/>
      <c r="AK1322" s="57"/>
      <c r="AL1322" s="57"/>
      <c r="AM1322" s="57"/>
      <c r="AN1322" s="57"/>
      <c r="AO1322" s="57"/>
      <c r="AP1322" s="57"/>
      <c r="AQ1322" s="57"/>
      <c r="AR1322" s="57"/>
      <c r="AS1322" s="57"/>
      <c r="AT1322" s="57"/>
      <c r="AU1322" s="57"/>
      <c r="AV1322" s="57"/>
      <c r="AW1322" s="57"/>
    </row>
    <row r="1323" spans="2:49" ht="15.75" customHeight="1">
      <c r="B1323" s="57"/>
      <c r="C1323" s="57"/>
      <c r="D1323" s="57"/>
      <c r="E1323" s="57"/>
      <c r="F1323" s="57"/>
      <c r="H1323" s="57"/>
      <c r="J1323" s="57"/>
      <c r="L1323" s="57"/>
      <c r="N1323" s="57"/>
      <c r="P1323" s="57"/>
      <c r="R1323" s="57"/>
      <c r="T1323" s="57"/>
      <c r="V1323" s="57"/>
      <c r="X1323" s="57"/>
      <c r="Z1323" s="57"/>
      <c r="AA1323" s="57"/>
      <c r="AB1323" s="57"/>
      <c r="AC1323" s="57"/>
      <c r="AD1323" s="57"/>
      <c r="AE1323" s="57"/>
      <c r="AF1323" s="57"/>
      <c r="AG1323" s="57"/>
      <c r="AH1323" s="57"/>
      <c r="AI1323" s="57"/>
      <c r="AJ1323" s="57"/>
      <c r="AK1323" s="57"/>
      <c r="AL1323" s="57"/>
      <c r="AM1323" s="57"/>
      <c r="AN1323" s="57"/>
      <c r="AO1323" s="57"/>
      <c r="AP1323" s="57"/>
      <c r="AQ1323" s="57"/>
      <c r="AR1323" s="57"/>
      <c r="AS1323" s="57"/>
      <c r="AT1323" s="57"/>
      <c r="AU1323" s="57"/>
      <c r="AV1323" s="57"/>
      <c r="AW1323" s="57"/>
    </row>
    <row r="1324" spans="2:49" ht="15.75" customHeight="1">
      <c r="B1324" s="57"/>
      <c r="C1324" s="57"/>
      <c r="D1324" s="57"/>
      <c r="E1324" s="57"/>
      <c r="F1324" s="57"/>
      <c r="H1324" s="57"/>
      <c r="J1324" s="57"/>
      <c r="L1324" s="57"/>
      <c r="N1324" s="57"/>
      <c r="P1324" s="57"/>
      <c r="R1324" s="57"/>
      <c r="T1324" s="57"/>
      <c r="V1324" s="57"/>
      <c r="X1324" s="57"/>
      <c r="Z1324" s="57"/>
      <c r="AA1324" s="57"/>
      <c r="AB1324" s="57"/>
      <c r="AC1324" s="57"/>
      <c r="AD1324" s="57"/>
      <c r="AE1324" s="57"/>
      <c r="AF1324" s="57"/>
      <c r="AG1324" s="57"/>
      <c r="AH1324" s="57"/>
      <c r="AI1324" s="57"/>
      <c r="AJ1324" s="57"/>
      <c r="AK1324" s="57"/>
      <c r="AL1324" s="57"/>
      <c r="AM1324" s="57"/>
      <c r="AN1324" s="57"/>
      <c r="AO1324" s="57"/>
      <c r="AP1324" s="57"/>
      <c r="AQ1324" s="57"/>
      <c r="AR1324" s="57"/>
      <c r="AS1324" s="57"/>
      <c r="AT1324" s="57"/>
      <c r="AU1324" s="57"/>
      <c r="AV1324" s="57"/>
      <c r="AW1324" s="57"/>
    </row>
    <row r="1325" spans="2:49" ht="15.75" customHeight="1">
      <c r="B1325" s="57"/>
      <c r="C1325" s="57"/>
      <c r="D1325" s="57"/>
      <c r="E1325" s="57"/>
      <c r="F1325" s="57"/>
      <c r="H1325" s="57"/>
      <c r="J1325" s="57"/>
      <c r="L1325" s="57"/>
      <c r="N1325" s="57"/>
      <c r="P1325" s="57"/>
      <c r="R1325" s="57"/>
      <c r="T1325" s="57"/>
      <c r="V1325" s="57"/>
      <c r="X1325" s="57"/>
      <c r="Z1325" s="57"/>
      <c r="AA1325" s="57"/>
      <c r="AB1325" s="57"/>
      <c r="AC1325" s="57"/>
      <c r="AD1325" s="57"/>
      <c r="AE1325" s="57"/>
      <c r="AF1325" s="57"/>
      <c r="AG1325" s="57"/>
      <c r="AH1325" s="57"/>
      <c r="AI1325" s="57"/>
      <c r="AJ1325" s="57"/>
      <c r="AK1325" s="57"/>
      <c r="AL1325" s="57"/>
      <c r="AM1325" s="57"/>
      <c r="AN1325" s="57"/>
      <c r="AO1325" s="57"/>
      <c r="AP1325" s="57"/>
      <c r="AQ1325" s="57"/>
      <c r="AR1325" s="57"/>
      <c r="AS1325" s="57"/>
      <c r="AT1325" s="57"/>
      <c r="AU1325" s="57"/>
      <c r="AV1325" s="57"/>
      <c r="AW1325" s="57"/>
    </row>
    <row r="1326" spans="2:49" ht="15.75" customHeight="1">
      <c r="B1326" s="57"/>
      <c r="C1326" s="57"/>
      <c r="D1326" s="57"/>
      <c r="E1326" s="57"/>
      <c r="F1326" s="57"/>
      <c r="H1326" s="57"/>
      <c r="J1326" s="57"/>
      <c r="L1326" s="57"/>
      <c r="N1326" s="57"/>
      <c r="P1326" s="57"/>
      <c r="R1326" s="57"/>
      <c r="T1326" s="57"/>
      <c r="V1326" s="57"/>
      <c r="X1326" s="57"/>
      <c r="Z1326" s="57"/>
      <c r="AA1326" s="57"/>
      <c r="AB1326" s="57"/>
      <c r="AC1326" s="57"/>
      <c r="AD1326" s="57"/>
      <c r="AE1326" s="57"/>
      <c r="AF1326" s="57"/>
      <c r="AG1326" s="57"/>
      <c r="AH1326" s="57"/>
      <c r="AI1326" s="57"/>
      <c r="AJ1326" s="57"/>
      <c r="AK1326" s="57"/>
      <c r="AL1326" s="57"/>
      <c r="AM1326" s="57"/>
      <c r="AN1326" s="57"/>
      <c r="AO1326" s="57"/>
      <c r="AP1326" s="57"/>
      <c r="AQ1326" s="57"/>
      <c r="AR1326" s="57"/>
      <c r="AS1326" s="57"/>
      <c r="AT1326" s="57"/>
      <c r="AU1326" s="57"/>
      <c r="AV1326" s="57"/>
      <c r="AW1326" s="57"/>
    </row>
    <row r="1327" spans="2:49" ht="15.75" customHeight="1">
      <c r="B1327" s="57"/>
      <c r="C1327" s="57"/>
      <c r="D1327" s="57"/>
      <c r="E1327" s="57"/>
      <c r="F1327" s="57"/>
      <c r="H1327" s="57"/>
      <c r="J1327" s="57"/>
      <c r="L1327" s="57"/>
      <c r="N1327" s="57"/>
      <c r="P1327" s="57"/>
      <c r="R1327" s="57"/>
      <c r="T1327" s="57"/>
      <c r="V1327" s="57"/>
      <c r="X1327" s="57"/>
      <c r="Z1327" s="57"/>
      <c r="AA1327" s="57"/>
      <c r="AB1327" s="57"/>
      <c r="AC1327" s="57"/>
      <c r="AD1327" s="57"/>
      <c r="AE1327" s="57"/>
      <c r="AF1327" s="57"/>
      <c r="AG1327" s="57"/>
      <c r="AH1327" s="57"/>
      <c r="AI1327" s="57"/>
      <c r="AJ1327" s="57"/>
      <c r="AK1327" s="57"/>
      <c r="AL1327" s="57"/>
      <c r="AM1327" s="57"/>
      <c r="AN1327" s="57"/>
      <c r="AO1327" s="57"/>
      <c r="AP1327" s="57"/>
      <c r="AQ1327" s="57"/>
      <c r="AR1327" s="57"/>
      <c r="AS1327" s="57"/>
      <c r="AT1327" s="57"/>
      <c r="AU1327" s="57"/>
      <c r="AV1327" s="57"/>
      <c r="AW1327" s="57"/>
    </row>
    <row r="1328" spans="2:49" ht="15.75" customHeight="1">
      <c r="B1328" s="57"/>
      <c r="C1328" s="57"/>
      <c r="D1328" s="57"/>
      <c r="E1328" s="57"/>
      <c r="F1328" s="57"/>
      <c r="H1328" s="57"/>
      <c r="J1328" s="57"/>
      <c r="L1328" s="57"/>
      <c r="N1328" s="57"/>
      <c r="P1328" s="57"/>
      <c r="R1328" s="57"/>
      <c r="T1328" s="57"/>
      <c r="V1328" s="57"/>
      <c r="X1328" s="57"/>
      <c r="Z1328" s="57"/>
      <c r="AA1328" s="57"/>
      <c r="AB1328" s="57"/>
      <c r="AC1328" s="57"/>
      <c r="AD1328" s="57"/>
      <c r="AE1328" s="57"/>
      <c r="AF1328" s="57"/>
      <c r="AG1328" s="57"/>
      <c r="AH1328" s="57"/>
      <c r="AI1328" s="57"/>
      <c r="AJ1328" s="57"/>
      <c r="AK1328" s="57"/>
      <c r="AL1328" s="57"/>
      <c r="AM1328" s="57"/>
      <c r="AN1328" s="57"/>
      <c r="AO1328" s="57"/>
      <c r="AP1328" s="57"/>
      <c r="AQ1328" s="57"/>
      <c r="AR1328" s="57"/>
      <c r="AS1328" s="57"/>
      <c r="AT1328" s="57"/>
      <c r="AU1328" s="57"/>
      <c r="AV1328" s="57"/>
      <c r="AW1328" s="57"/>
    </row>
    <row r="1329" spans="2:49" ht="15.75" customHeight="1">
      <c r="B1329" s="57"/>
      <c r="C1329" s="57"/>
      <c r="D1329" s="57"/>
      <c r="E1329" s="57"/>
      <c r="F1329" s="57"/>
      <c r="H1329" s="57"/>
      <c r="J1329" s="57"/>
      <c r="L1329" s="57"/>
      <c r="N1329" s="57"/>
      <c r="P1329" s="57"/>
      <c r="R1329" s="57"/>
      <c r="T1329" s="57"/>
      <c r="V1329" s="57"/>
      <c r="X1329" s="57"/>
      <c r="Z1329" s="57"/>
      <c r="AA1329" s="57"/>
      <c r="AB1329" s="57"/>
      <c r="AC1329" s="57"/>
      <c r="AD1329" s="57"/>
      <c r="AE1329" s="57"/>
      <c r="AF1329" s="57"/>
      <c r="AG1329" s="57"/>
      <c r="AH1329" s="57"/>
      <c r="AI1329" s="57"/>
      <c r="AJ1329" s="57"/>
      <c r="AK1329" s="57"/>
      <c r="AL1329" s="57"/>
      <c r="AM1329" s="57"/>
      <c r="AN1329" s="57"/>
      <c r="AO1329" s="57"/>
      <c r="AP1329" s="57"/>
      <c r="AQ1329" s="57"/>
      <c r="AR1329" s="57"/>
      <c r="AS1329" s="57"/>
      <c r="AT1329" s="57"/>
      <c r="AU1329" s="57"/>
      <c r="AV1329" s="57"/>
      <c r="AW1329" s="57"/>
    </row>
    <row r="1330" spans="2:49" ht="15.75" customHeight="1">
      <c r="B1330" s="57"/>
      <c r="C1330" s="57"/>
      <c r="D1330" s="57"/>
      <c r="E1330" s="57"/>
      <c r="F1330" s="57"/>
      <c r="H1330" s="57"/>
      <c r="J1330" s="57"/>
      <c r="L1330" s="57"/>
      <c r="N1330" s="57"/>
      <c r="P1330" s="57"/>
      <c r="R1330" s="57"/>
      <c r="T1330" s="57"/>
      <c r="V1330" s="57"/>
      <c r="X1330" s="57"/>
      <c r="Z1330" s="57"/>
      <c r="AA1330" s="57"/>
      <c r="AB1330" s="57"/>
      <c r="AC1330" s="57"/>
      <c r="AD1330" s="57"/>
      <c r="AE1330" s="57"/>
      <c r="AF1330" s="57"/>
      <c r="AG1330" s="57"/>
      <c r="AH1330" s="57"/>
      <c r="AI1330" s="57"/>
      <c r="AJ1330" s="57"/>
      <c r="AK1330" s="57"/>
      <c r="AL1330" s="57"/>
      <c r="AM1330" s="57"/>
      <c r="AN1330" s="57"/>
      <c r="AO1330" s="57"/>
      <c r="AP1330" s="57"/>
      <c r="AQ1330" s="57"/>
      <c r="AR1330" s="57"/>
      <c r="AS1330" s="57"/>
      <c r="AT1330" s="57"/>
      <c r="AU1330" s="57"/>
      <c r="AV1330" s="57"/>
      <c r="AW1330" s="57"/>
    </row>
    <row r="1331" spans="2:49" ht="15.75" customHeight="1">
      <c r="B1331" s="57"/>
      <c r="C1331" s="57"/>
      <c r="D1331" s="57"/>
      <c r="E1331" s="57"/>
      <c r="F1331" s="57"/>
      <c r="H1331" s="57"/>
      <c r="J1331" s="57"/>
      <c r="L1331" s="57"/>
      <c r="N1331" s="57"/>
      <c r="P1331" s="57"/>
      <c r="R1331" s="57"/>
      <c r="T1331" s="57"/>
      <c r="V1331" s="57"/>
      <c r="X1331" s="57"/>
      <c r="Z1331" s="57"/>
      <c r="AA1331" s="57"/>
      <c r="AB1331" s="57"/>
      <c r="AC1331" s="57"/>
      <c r="AD1331" s="57"/>
      <c r="AE1331" s="57"/>
      <c r="AF1331" s="57"/>
      <c r="AG1331" s="57"/>
      <c r="AH1331" s="57"/>
      <c r="AI1331" s="57"/>
      <c r="AJ1331" s="57"/>
      <c r="AK1331" s="57"/>
      <c r="AL1331" s="57"/>
      <c r="AM1331" s="57"/>
      <c r="AN1331" s="57"/>
      <c r="AO1331" s="57"/>
      <c r="AP1331" s="57"/>
      <c r="AQ1331" s="57"/>
      <c r="AR1331" s="57"/>
      <c r="AS1331" s="57"/>
      <c r="AT1331" s="57"/>
      <c r="AU1331" s="57"/>
      <c r="AV1331" s="57"/>
      <c r="AW1331" s="57"/>
    </row>
    <row r="1332" spans="2:49" ht="15.75" customHeight="1">
      <c r="B1332" s="57"/>
      <c r="C1332" s="57"/>
      <c r="D1332" s="57"/>
      <c r="E1332" s="57"/>
      <c r="F1332" s="57"/>
      <c r="H1332" s="57"/>
      <c r="J1332" s="57"/>
      <c r="L1332" s="57"/>
      <c r="N1332" s="57"/>
      <c r="P1332" s="57"/>
      <c r="R1332" s="57"/>
      <c r="T1332" s="57"/>
      <c r="V1332" s="57"/>
      <c r="X1332" s="57"/>
      <c r="Z1332" s="57"/>
      <c r="AA1332" s="57"/>
      <c r="AB1332" s="57"/>
      <c r="AC1332" s="57"/>
      <c r="AD1332" s="57"/>
      <c r="AE1332" s="57"/>
      <c r="AF1332" s="57"/>
      <c r="AG1332" s="57"/>
      <c r="AH1332" s="57"/>
      <c r="AI1332" s="57"/>
      <c r="AJ1332" s="57"/>
      <c r="AK1332" s="57"/>
      <c r="AL1332" s="57"/>
      <c r="AM1332" s="57"/>
      <c r="AN1332" s="57"/>
      <c r="AO1332" s="57"/>
      <c r="AP1332" s="57"/>
      <c r="AQ1332" s="57"/>
      <c r="AR1332" s="57"/>
      <c r="AS1332" s="57"/>
      <c r="AT1332" s="57"/>
      <c r="AU1332" s="57"/>
      <c r="AV1332" s="57"/>
      <c r="AW1332" s="57"/>
    </row>
    <row r="1333" spans="2:49" ht="15.75" customHeight="1">
      <c r="B1333" s="57"/>
      <c r="C1333" s="57"/>
      <c r="D1333" s="57"/>
      <c r="E1333" s="57"/>
      <c r="F1333" s="57"/>
      <c r="H1333" s="57"/>
      <c r="J1333" s="57"/>
      <c r="L1333" s="57"/>
      <c r="N1333" s="57"/>
      <c r="P1333" s="57"/>
      <c r="R1333" s="57"/>
      <c r="T1333" s="57"/>
      <c r="V1333" s="57"/>
      <c r="X1333" s="57"/>
      <c r="Z1333" s="57"/>
      <c r="AA1333" s="57"/>
      <c r="AB1333" s="57"/>
      <c r="AC1333" s="57"/>
      <c r="AD1333" s="57"/>
      <c r="AE1333" s="57"/>
      <c r="AF1333" s="57"/>
      <c r="AG1333" s="57"/>
      <c r="AH1333" s="57"/>
      <c r="AI1333" s="57"/>
      <c r="AJ1333" s="57"/>
      <c r="AK1333" s="57"/>
      <c r="AL1333" s="57"/>
      <c r="AM1333" s="57"/>
      <c r="AN1333" s="57"/>
      <c r="AO1333" s="57"/>
      <c r="AP1333" s="57"/>
      <c r="AQ1333" s="57"/>
      <c r="AR1333" s="57"/>
      <c r="AS1333" s="57"/>
      <c r="AT1333" s="57"/>
      <c r="AU1333" s="57"/>
      <c r="AV1333" s="57"/>
      <c r="AW1333" s="57"/>
    </row>
    <row r="1334" spans="2:49" ht="15.75" customHeight="1">
      <c r="B1334" s="57"/>
      <c r="C1334" s="57"/>
      <c r="D1334" s="57"/>
      <c r="E1334" s="57"/>
      <c r="F1334" s="57"/>
      <c r="H1334" s="57"/>
      <c r="J1334" s="57"/>
      <c r="L1334" s="57"/>
      <c r="N1334" s="57"/>
      <c r="P1334" s="57"/>
      <c r="R1334" s="57"/>
      <c r="T1334" s="57"/>
      <c r="V1334" s="57"/>
      <c r="X1334" s="57"/>
      <c r="Z1334" s="57"/>
      <c r="AA1334" s="57"/>
      <c r="AB1334" s="57"/>
      <c r="AC1334" s="57"/>
      <c r="AD1334" s="57"/>
      <c r="AE1334" s="57"/>
      <c r="AF1334" s="57"/>
      <c r="AG1334" s="57"/>
      <c r="AH1334" s="57"/>
      <c r="AI1334" s="57"/>
      <c r="AJ1334" s="57"/>
      <c r="AK1334" s="57"/>
      <c r="AL1334" s="57"/>
      <c r="AM1334" s="57"/>
      <c r="AN1334" s="57"/>
      <c r="AO1334" s="57"/>
      <c r="AP1334" s="57"/>
      <c r="AQ1334" s="57"/>
      <c r="AR1334" s="57"/>
      <c r="AS1334" s="57"/>
      <c r="AT1334" s="57"/>
      <c r="AU1334" s="57"/>
      <c r="AV1334" s="57"/>
      <c r="AW1334" s="57"/>
    </row>
    <row r="1335" spans="2:49" ht="15.75" customHeight="1">
      <c r="B1335" s="57"/>
      <c r="C1335" s="57"/>
      <c r="D1335" s="57"/>
      <c r="E1335" s="57"/>
      <c r="F1335" s="57"/>
      <c r="H1335" s="57"/>
      <c r="J1335" s="57"/>
      <c r="L1335" s="57"/>
      <c r="N1335" s="57"/>
      <c r="P1335" s="57"/>
      <c r="R1335" s="57"/>
      <c r="T1335" s="57"/>
      <c r="V1335" s="57"/>
      <c r="X1335" s="57"/>
      <c r="Z1335" s="57"/>
      <c r="AA1335" s="57"/>
      <c r="AB1335" s="57"/>
      <c r="AC1335" s="57"/>
      <c r="AD1335" s="57"/>
      <c r="AE1335" s="57"/>
      <c r="AF1335" s="57"/>
      <c r="AG1335" s="57"/>
      <c r="AH1335" s="57"/>
      <c r="AI1335" s="57"/>
      <c r="AJ1335" s="57"/>
      <c r="AK1335" s="57"/>
      <c r="AL1335" s="57"/>
      <c r="AM1335" s="57"/>
      <c r="AN1335" s="57"/>
      <c r="AO1335" s="57"/>
      <c r="AP1335" s="57"/>
      <c r="AQ1335" s="57"/>
      <c r="AR1335" s="57"/>
      <c r="AS1335" s="57"/>
      <c r="AT1335" s="57"/>
      <c r="AU1335" s="57"/>
      <c r="AV1335" s="57"/>
      <c r="AW1335" s="57"/>
    </row>
    <row r="1336" spans="2:49" ht="15.75" customHeight="1">
      <c r="B1336" s="57"/>
      <c r="C1336" s="57"/>
      <c r="D1336" s="57"/>
      <c r="E1336" s="57"/>
      <c r="F1336" s="57"/>
      <c r="H1336" s="57"/>
      <c r="J1336" s="57"/>
      <c r="L1336" s="57"/>
      <c r="N1336" s="57"/>
      <c r="P1336" s="57"/>
      <c r="R1336" s="57"/>
      <c r="T1336" s="57"/>
      <c r="V1336" s="57"/>
      <c r="X1336" s="57"/>
      <c r="Z1336" s="57"/>
      <c r="AA1336" s="57"/>
      <c r="AB1336" s="57"/>
      <c r="AC1336" s="57"/>
      <c r="AD1336" s="57"/>
      <c r="AE1336" s="57"/>
      <c r="AF1336" s="57"/>
      <c r="AG1336" s="57"/>
      <c r="AH1336" s="57"/>
      <c r="AI1336" s="57"/>
      <c r="AJ1336" s="57"/>
      <c r="AK1336" s="57"/>
      <c r="AL1336" s="57"/>
      <c r="AM1336" s="57"/>
      <c r="AN1336" s="57"/>
      <c r="AO1336" s="57"/>
      <c r="AP1336" s="57"/>
      <c r="AQ1336" s="57"/>
      <c r="AR1336" s="57"/>
      <c r="AS1336" s="57"/>
      <c r="AT1336" s="57"/>
      <c r="AU1336" s="57"/>
      <c r="AV1336" s="57"/>
      <c r="AW1336" s="57"/>
    </row>
    <row r="1337" spans="2:49" ht="15.75" customHeight="1">
      <c r="B1337" s="57"/>
      <c r="C1337" s="57"/>
      <c r="D1337" s="57"/>
      <c r="E1337" s="57"/>
      <c r="F1337" s="57"/>
      <c r="H1337" s="57"/>
      <c r="J1337" s="57"/>
      <c r="L1337" s="57"/>
      <c r="N1337" s="57"/>
      <c r="P1337" s="57"/>
      <c r="R1337" s="57"/>
      <c r="T1337" s="57"/>
      <c r="V1337" s="57"/>
      <c r="X1337" s="57"/>
      <c r="Z1337" s="57"/>
      <c r="AA1337" s="57"/>
      <c r="AB1337" s="57"/>
      <c r="AC1337" s="57"/>
      <c r="AD1337" s="57"/>
      <c r="AE1337" s="57"/>
      <c r="AF1337" s="57"/>
      <c r="AG1337" s="57"/>
      <c r="AH1337" s="57"/>
      <c r="AI1337" s="57"/>
      <c r="AJ1337" s="57"/>
      <c r="AK1337" s="57"/>
      <c r="AL1337" s="57"/>
      <c r="AM1337" s="57"/>
      <c r="AN1337" s="57"/>
      <c r="AO1337" s="57"/>
      <c r="AP1337" s="57"/>
      <c r="AQ1337" s="57"/>
      <c r="AR1337" s="57"/>
      <c r="AS1337" s="57"/>
      <c r="AT1337" s="57"/>
      <c r="AU1337" s="57"/>
      <c r="AV1337" s="57"/>
      <c r="AW1337" s="57"/>
    </row>
    <row r="1338" spans="2:49" ht="15.75" customHeight="1">
      <c r="B1338" s="57"/>
      <c r="C1338" s="57"/>
      <c r="D1338" s="57"/>
      <c r="E1338" s="57"/>
      <c r="F1338" s="57"/>
      <c r="H1338" s="57"/>
      <c r="J1338" s="57"/>
      <c r="L1338" s="57"/>
      <c r="N1338" s="57"/>
      <c r="P1338" s="57"/>
      <c r="R1338" s="57"/>
      <c r="T1338" s="57"/>
      <c r="V1338" s="57"/>
      <c r="X1338" s="57"/>
      <c r="Z1338" s="57"/>
      <c r="AA1338" s="57"/>
      <c r="AB1338" s="57"/>
      <c r="AC1338" s="57"/>
      <c r="AD1338" s="57"/>
      <c r="AE1338" s="57"/>
      <c r="AF1338" s="57"/>
      <c r="AG1338" s="57"/>
      <c r="AH1338" s="57"/>
      <c r="AI1338" s="57"/>
      <c r="AJ1338" s="57"/>
      <c r="AK1338" s="57"/>
      <c r="AL1338" s="57"/>
      <c r="AM1338" s="57"/>
      <c r="AN1338" s="57"/>
      <c r="AO1338" s="57"/>
      <c r="AP1338" s="57"/>
      <c r="AQ1338" s="57"/>
      <c r="AR1338" s="57"/>
      <c r="AS1338" s="57"/>
      <c r="AT1338" s="57"/>
      <c r="AU1338" s="57"/>
      <c r="AV1338" s="57"/>
      <c r="AW1338" s="57"/>
    </row>
    <row r="1339" spans="2:49" ht="15.75" customHeight="1">
      <c r="B1339" s="57"/>
      <c r="C1339" s="57"/>
      <c r="D1339" s="57"/>
      <c r="E1339" s="57"/>
      <c r="F1339" s="57"/>
      <c r="H1339" s="57"/>
      <c r="J1339" s="57"/>
      <c r="L1339" s="57"/>
      <c r="N1339" s="57"/>
      <c r="P1339" s="57"/>
      <c r="R1339" s="57"/>
      <c r="T1339" s="57"/>
      <c r="V1339" s="57"/>
      <c r="X1339" s="57"/>
      <c r="Z1339" s="57"/>
      <c r="AA1339" s="57"/>
      <c r="AB1339" s="57"/>
      <c r="AC1339" s="57"/>
      <c r="AD1339" s="57"/>
      <c r="AE1339" s="57"/>
      <c r="AF1339" s="57"/>
      <c r="AG1339" s="57"/>
      <c r="AH1339" s="57"/>
      <c r="AI1339" s="57"/>
      <c r="AJ1339" s="57"/>
      <c r="AK1339" s="57"/>
      <c r="AL1339" s="57"/>
      <c r="AM1339" s="57"/>
      <c r="AN1339" s="57"/>
      <c r="AO1339" s="57"/>
      <c r="AP1339" s="57"/>
      <c r="AQ1339" s="57"/>
      <c r="AR1339" s="57"/>
      <c r="AS1339" s="57"/>
      <c r="AT1339" s="57"/>
      <c r="AU1339" s="57"/>
      <c r="AV1339" s="57"/>
      <c r="AW1339" s="57"/>
    </row>
    <row r="1340" spans="2:49" ht="15.75" customHeight="1">
      <c r="B1340" s="57"/>
      <c r="C1340" s="57"/>
      <c r="D1340" s="57"/>
      <c r="E1340" s="57"/>
      <c r="F1340" s="57"/>
      <c r="H1340" s="57"/>
      <c r="J1340" s="57"/>
      <c r="L1340" s="57"/>
      <c r="N1340" s="57"/>
      <c r="P1340" s="57"/>
      <c r="R1340" s="57"/>
      <c r="T1340" s="57"/>
      <c r="V1340" s="57"/>
      <c r="X1340" s="57"/>
      <c r="Z1340" s="57"/>
      <c r="AA1340" s="57"/>
      <c r="AB1340" s="57"/>
      <c r="AC1340" s="57"/>
      <c r="AD1340" s="57"/>
      <c r="AE1340" s="57"/>
      <c r="AF1340" s="57"/>
      <c r="AG1340" s="57"/>
      <c r="AH1340" s="57"/>
      <c r="AI1340" s="57"/>
      <c r="AJ1340" s="57"/>
      <c r="AK1340" s="57"/>
      <c r="AL1340" s="57"/>
      <c r="AM1340" s="57"/>
      <c r="AN1340" s="57"/>
      <c r="AO1340" s="57"/>
      <c r="AP1340" s="57"/>
      <c r="AQ1340" s="57"/>
      <c r="AR1340" s="57"/>
      <c r="AS1340" s="57"/>
      <c r="AT1340" s="57"/>
      <c r="AU1340" s="57"/>
      <c r="AV1340" s="57"/>
      <c r="AW1340" s="57"/>
    </row>
    <row r="1341" spans="2:49" ht="15.75" customHeight="1">
      <c r="B1341" s="57"/>
      <c r="C1341" s="57"/>
      <c r="D1341" s="57"/>
      <c r="E1341" s="57"/>
      <c r="F1341" s="57"/>
      <c r="H1341" s="57"/>
      <c r="J1341" s="57"/>
      <c r="L1341" s="57"/>
      <c r="N1341" s="57"/>
      <c r="P1341" s="57"/>
      <c r="R1341" s="57"/>
      <c r="T1341" s="57"/>
      <c r="V1341" s="57"/>
      <c r="X1341" s="57"/>
      <c r="Z1341" s="57"/>
      <c r="AA1341" s="57"/>
      <c r="AB1341" s="57"/>
      <c r="AC1341" s="57"/>
      <c r="AD1341" s="57"/>
      <c r="AE1341" s="57"/>
      <c r="AF1341" s="57"/>
      <c r="AG1341" s="57"/>
      <c r="AH1341" s="57"/>
      <c r="AI1341" s="57"/>
      <c r="AJ1341" s="57"/>
      <c r="AK1341" s="57"/>
      <c r="AL1341" s="57"/>
      <c r="AM1341" s="57"/>
      <c r="AN1341" s="57"/>
      <c r="AO1341" s="57"/>
      <c r="AP1341" s="57"/>
      <c r="AQ1341" s="57"/>
      <c r="AR1341" s="57"/>
      <c r="AS1341" s="57"/>
      <c r="AT1341" s="57"/>
      <c r="AU1341" s="57"/>
      <c r="AV1341" s="57"/>
      <c r="AW1341" s="57"/>
    </row>
    <row r="1342" spans="2:49" ht="15.75" customHeight="1">
      <c r="B1342" s="57"/>
      <c r="C1342" s="57"/>
      <c r="D1342" s="57"/>
      <c r="E1342" s="57"/>
      <c r="F1342" s="57"/>
      <c r="H1342" s="57"/>
      <c r="J1342" s="57"/>
      <c r="L1342" s="57"/>
      <c r="N1342" s="57"/>
      <c r="P1342" s="57"/>
      <c r="R1342" s="57"/>
      <c r="T1342" s="57"/>
      <c r="V1342" s="57"/>
      <c r="X1342" s="57"/>
      <c r="Z1342" s="57"/>
      <c r="AA1342" s="57"/>
      <c r="AB1342" s="57"/>
      <c r="AC1342" s="57"/>
      <c r="AD1342" s="57"/>
      <c r="AE1342" s="57"/>
      <c r="AF1342" s="57"/>
      <c r="AG1342" s="57"/>
      <c r="AH1342" s="57"/>
      <c r="AI1342" s="57"/>
      <c r="AJ1342" s="57"/>
      <c r="AK1342" s="57"/>
      <c r="AL1342" s="57"/>
      <c r="AM1342" s="57"/>
      <c r="AN1342" s="57"/>
      <c r="AO1342" s="57"/>
      <c r="AP1342" s="57"/>
      <c r="AQ1342" s="57"/>
      <c r="AR1342" s="57"/>
      <c r="AS1342" s="57"/>
      <c r="AT1342" s="57"/>
      <c r="AU1342" s="57"/>
      <c r="AV1342" s="57"/>
      <c r="AW1342" s="57"/>
    </row>
    <row r="1343" spans="2:49" ht="15.75" customHeight="1">
      <c r="B1343" s="57"/>
      <c r="C1343" s="57"/>
      <c r="D1343" s="57"/>
      <c r="E1343" s="57"/>
      <c r="F1343" s="57"/>
      <c r="H1343" s="57"/>
      <c r="J1343" s="57"/>
      <c r="L1343" s="57"/>
      <c r="N1343" s="57"/>
      <c r="P1343" s="57"/>
      <c r="R1343" s="57"/>
      <c r="T1343" s="57"/>
      <c r="V1343" s="57"/>
      <c r="X1343" s="57"/>
      <c r="Z1343" s="57"/>
      <c r="AA1343" s="57"/>
      <c r="AB1343" s="57"/>
      <c r="AC1343" s="57"/>
      <c r="AD1343" s="57"/>
      <c r="AE1343" s="57"/>
      <c r="AF1343" s="57"/>
      <c r="AG1343" s="57"/>
      <c r="AH1343" s="57"/>
      <c r="AI1343" s="57"/>
      <c r="AJ1343" s="57"/>
      <c r="AK1343" s="57"/>
      <c r="AL1343" s="57"/>
      <c r="AM1343" s="57"/>
      <c r="AN1343" s="57"/>
      <c r="AO1343" s="57"/>
      <c r="AP1343" s="57"/>
      <c r="AQ1343" s="57"/>
      <c r="AR1343" s="57"/>
      <c r="AS1343" s="57"/>
      <c r="AT1343" s="57"/>
      <c r="AU1343" s="57"/>
      <c r="AV1343" s="57"/>
      <c r="AW1343" s="57"/>
    </row>
    <row r="1344" spans="2:49" ht="15.75" customHeight="1">
      <c r="B1344" s="57"/>
      <c r="C1344" s="57"/>
      <c r="D1344" s="57"/>
      <c r="E1344" s="57"/>
      <c r="F1344" s="57"/>
      <c r="H1344" s="57"/>
      <c r="J1344" s="57"/>
      <c r="L1344" s="57"/>
      <c r="N1344" s="57"/>
      <c r="P1344" s="57"/>
      <c r="R1344" s="57"/>
      <c r="T1344" s="57"/>
      <c r="V1344" s="57"/>
      <c r="X1344" s="57"/>
      <c r="Z1344" s="57"/>
      <c r="AA1344" s="57"/>
      <c r="AB1344" s="57"/>
      <c r="AC1344" s="57"/>
      <c r="AD1344" s="57"/>
      <c r="AE1344" s="57"/>
      <c r="AF1344" s="57"/>
      <c r="AG1344" s="57"/>
      <c r="AH1344" s="57"/>
      <c r="AI1344" s="57"/>
      <c r="AJ1344" s="57"/>
      <c r="AK1344" s="57"/>
      <c r="AL1344" s="57"/>
      <c r="AM1344" s="57"/>
      <c r="AN1344" s="57"/>
      <c r="AO1344" s="57"/>
      <c r="AP1344" s="57"/>
      <c r="AQ1344" s="57"/>
      <c r="AR1344" s="57"/>
      <c r="AS1344" s="57"/>
      <c r="AT1344" s="57"/>
      <c r="AU1344" s="57"/>
      <c r="AV1344" s="57"/>
      <c r="AW1344" s="57"/>
    </row>
    <row r="1345" spans="2:49" ht="15.75" customHeight="1">
      <c r="B1345" s="57"/>
      <c r="C1345" s="57"/>
      <c r="D1345" s="57"/>
      <c r="E1345" s="57"/>
      <c r="F1345" s="57"/>
      <c r="H1345" s="57"/>
      <c r="J1345" s="57"/>
      <c r="L1345" s="57"/>
      <c r="N1345" s="57"/>
      <c r="P1345" s="57"/>
      <c r="R1345" s="57"/>
      <c r="T1345" s="57"/>
      <c r="V1345" s="57"/>
      <c r="X1345" s="57"/>
      <c r="Z1345" s="57"/>
      <c r="AA1345" s="57"/>
      <c r="AB1345" s="57"/>
      <c r="AC1345" s="57"/>
      <c r="AD1345" s="57"/>
      <c r="AE1345" s="57"/>
      <c r="AF1345" s="57"/>
      <c r="AG1345" s="57"/>
      <c r="AH1345" s="57"/>
      <c r="AI1345" s="57"/>
      <c r="AJ1345" s="57"/>
      <c r="AK1345" s="57"/>
      <c r="AL1345" s="57"/>
      <c r="AM1345" s="57"/>
      <c r="AN1345" s="57"/>
      <c r="AO1345" s="57"/>
      <c r="AP1345" s="57"/>
      <c r="AQ1345" s="57"/>
      <c r="AR1345" s="57"/>
      <c r="AS1345" s="57"/>
      <c r="AT1345" s="57"/>
      <c r="AU1345" s="57"/>
      <c r="AV1345" s="57"/>
      <c r="AW1345" s="57"/>
    </row>
    <row r="1346" spans="2:49" ht="15.75" customHeight="1">
      <c r="B1346" s="57"/>
      <c r="C1346" s="57"/>
      <c r="D1346" s="57"/>
      <c r="E1346" s="57"/>
      <c r="F1346" s="57"/>
      <c r="H1346" s="57"/>
      <c r="J1346" s="57"/>
      <c r="L1346" s="57"/>
      <c r="N1346" s="57"/>
      <c r="P1346" s="57"/>
      <c r="R1346" s="57"/>
      <c r="T1346" s="57"/>
      <c r="V1346" s="57"/>
      <c r="X1346" s="57"/>
      <c r="Z1346" s="57"/>
      <c r="AA1346" s="57"/>
      <c r="AB1346" s="57"/>
      <c r="AC1346" s="57"/>
      <c r="AD1346" s="57"/>
      <c r="AE1346" s="57"/>
      <c r="AF1346" s="57"/>
      <c r="AG1346" s="57"/>
      <c r="AH1346" s="57"/>
      <c r="AI1346" s="57"/>
      <c r="AJ1346" s="57"/>
      <c r="AK1346" s="57"/>
      <c r="AL1346" s="57"/>
      <c r="AM1346" s="57"/>
      <c r="AN1346" s="57"/>
      <c r="AO1346" s="57"/>
      <c r="AP1346" s="57"/>
      <c r="AQ1346" s="57"/>
      <c r="AR1346" s="57"/>
      <c r="AS1346" s="57"/>
      <c r="AT1346" s="57"/>
      <c r="AU1346" s="57"/>
      <c r="AV1346" s="57"/>
      <c r="AW1346" s="57"/>
    </row>
    <row r="1347" spans="2:49" ht="15.75" customHeight="1">
      <c r="B1347" s="57"/>
      <c r="C1347" s="57"/>
      <c r="D1347" s="57"/>
      <c r="E1347" s="57"/>
      <c r="F1347" s="57"/>
      <c r="H1347" s="57"/>
      <c r="J1347" s="57"/>
      <c r="L1347" s="57"/>
      <c r="N1347" s="57"/>
      <c r="P1347" s="57"/>
      <c r="R1347" s="57"/>
      <c r="T1347" s="57"/>
      <c r="V1347" s="57"/>
      <c r="X1347" s="57"/>
      <c r="Z1347" s="57"/>
      <c r="AA1347" s="57"/>
      <c r="AB1347" s="57"/>
      <c r="AC1347" s="57"/>
      <c r="AD1347" s="57"/>
      <c r="AE1347" s="57"/>
      <c r="AF1347" s="57"/>
      <c r="AG1347" s="57"/>
      <c r="AH1347" s="57"/>
      <c r="AI1347" s="57"/>
      <c r="AJ1347" s="57"/>
      <c r="AK1347" s="57"/>
      <c r="AL1347" s="57"/>
      <c r="AM1347" s="57"/>
      <c r="AN1347" s="57"/>
      <c r="AO1347" s="57"/>
      <c r="AP1347" s="57"/>
      <c r="AQ1347" s="57"/>
      <c r="AR1347" s="57"/>
      <c r="AS1347" s="57"/>
      <c r="AT1347" s="57"/>
      <c r="AU1347" s="57"/>
      <c r="AV1347" s="57"/>
      <c r="AW1347" s="57"/>
    </row>
    <row r="1348" spans="2:49" ht="15.75" customHeight="1">
      <c r="B1348" s="57"/>
      <c r="C1348" s="57"/>
      <c r="D1348" s="57"/>
      <c r="E1348" s="57"/>
      <c r="F1348" s="57"/>
      <c r="H1348" s="57"/>
      <c r="J1348" s="57"/>
      <c r="L1348" s="57"/>
      <c r="N1348" s="57"/>
      <c r="P1348" s="57"/>
      <c r="R1348" s="57"/>
      <c r="T1348" s="57"/>
      <c r="V1348" s="57"/>
      <c r="X1348" s="57"/>
      <c r="Z1348" s="57"/>
      <c r="AA1348" s="57"/>
      <c r="AB1348" s="57"/>
      <c r="AC1348" s="57"/>
      <c r="AD1348" s="57"/>
      <c r="AE1348" s="57"/>
      <c r="AF1348" s="57"/>
      <c r="AG1348" s="57"/>
      <c r="AH1348" s="57"/>
      <c r="AI1348" s="57"/>
      <c r="AJ1348" s="57"/>
      <c r="AK1348" s="57"/>
      <c r="AL1348" s="57"/>
      <c r="AM1348" s="57"/>
      <c r="AN1348" s="57"/>
      <c r="AO1348" s="57"/>
      <c r="AP1348" s="57"/>
      <c r="AQ1348" s="57"/>
      <c r="AR1348" s="57"/>
      <c r="AS1348" s="57"/>
      <c r="AT1348" s="57"/>
      <c r="AU1348" s="57"/>
      <c r="AV1348" s="57"/>
      <c r="AW1348" s="57"/>
    </row>
    <row r="1349" spans="2:49" ht="15.75" customHeight="1">
      <c r="B1349" s="57"/>
      <c r="C1349" s="57"/>
      <c r="D1349" s="57"/>
      <c r="E1349" s="57"/>
      <c r="F1349" s="57"/>
      <c r="H1349" s="57"/>
      <c r="J1349" s="57"/>
      <c r="L1349" s="57"/>
      <c r="N1349" s="57"/>
      <c r="P1349" s="57"/>
      <c r="R1349" s="57"/>
      <c r="T1349" s="57"/>
      <c r="V1349" s="57"/>
      <c r="X1349" s="57"/>
      <c r="Z1349" s="57"/>
      <c r="AA1349" s="57"/>
      <c r="AB1349" s="57"/>
      <c r="AC1349" s="57"/>
      <c r="AD1349" s="57"/>
      <c r="AE1349" s="57"/>
      <c r="AF1349" s="57"/>
      <c r="AG1349" s="57"/>
      <c r="AH1349" s="57"/>
      <c r="AI1349" s="57"/>
      <c r="AJ1349" s="57"/>
      <c r="AK1349" s="57"/>
      <c r="AL1349" s="57"/>
      <c r="AM1349" s="57"/>
      <c r="AN1349" s="57"/>
      <c r="AO1349" s="57"/>
      <c r="AP1349" s="57"/>
      <c r="AQ1349" s="57"/>
      <c r="AR1349" s="57"/>
      <c r="AS1349" s="57"/>
      <c r="AT1349" s="57"/>
      <c r="AU1349" s="57"/>
      <c r="AV1349" s="57"/>
      <c r="AW1349" s="57"/>
    </row>
    <row r="1350" spans="2:49" ht="15.75" customHeight="1">
      <c r="B1350" s="57"/>
      <c r="C1350" s="57"/>
      <c r="D1350" s="57"/>
      <c r="E1350" s="57"/>
      <c r="F1350" s="57"/>
      <c r="H1350" s="57"/>
      <c r="J1350" s="57"/>
      <c r="L1350" s="57"/>
      <c r="N1350" s="57"/>
      <c r="P1350" s="57"/>
      <c r="R1350" s="57"/>
      <c r="T1350" s="57"/>
      <c r="V1350" s="57"/>
      <c r="X1350" s="57"/>
      <c r="Z1350" s="57"/>
      <c r="AA1350" s="57"/>
      <c r="AB1350" s="57"/>
      <c r="AC1350" s="57"/>
      <c r="AD1350" s="57"/>
      <c r="AE1350" s="57"/>
      <c r="AF1350" s="57"/>
      <c r="AG1350" s="57"/>
      <c r="AH1350" s="57"/>
      <c r="AI1350" s="57"/>
      <c r="AJ1350" s="57"/>
      <c r="AK1350" s="57"/>
      <c r="AL1350" s="57"/>
      <c r="AM1350" s="57"/>
      <c r="AN1350" s="57"/>
      <c r="AO1350" s="57"/>
      <c r="AP1350" s="57"/>
      <c r="AQ1350" s="57"/>
      <c r="AR1350" s="57"/>
      <c r="AS1350" s="57"/>
      <c r="AT1350" s="57"/>
      <c r="AU1350" s="57"/>
      <c r="AV1350" s="57"/>
      <c r="AW1350" s="57"/>
    </row>
    <row r="1351" spans="2:49" ht="15.75" customHeight="1">
      <c r="B1351" s="57"/>
      <c r="C1351" s="57"/>
      <c r="D1351" s="57"/>
      <c r="E1351" s="57"/>
      <c r="F1351" s="57"/>
      <c r="H1351" s="57"/>
      <c r="J1351" s="57"/>
      <c r="L1351" s="57"/>
      <c r="N1351" s="57"/>
      <c r="P1351" s="57"/>
      <c r="R1351" s="57"/>
      <c r="T1351" s="57"/>
      <c r="V1351" s="57"/>
      <c r="X1351" s="57"/>
      <c r="Z1351" s="57"/>
      <c r="AA1351" s="57"/>
      <c r="AB1351" s="57"/>
      <c r="AC1351" s="57"/>
      <c r="AD1351" s="57"/>
      <c r="AE1351" s="57"/>
      <c r="AF1351" s="57"/>
      <c r="AG1351" s="57"/>
      <c r="AH1351" s="57"/>
      <c r="AI1351" s="57"/>
      <c r="AJ1351" s="57"/>
      <c r="AK1351" s="57"/>
      <c r="AL1351" s="57"/>
      <c r="AM1351" s="57"/>
      <c r="AN1351" s="57"/>
      <c r="AO1351" s="57"/>
      <c r="AP1351" s="57"/>
      <c r="AQ1351" s="57"/>
      <c r="AR1351" s="57"/>
      <c r="AS1351" s="57"/>
      <c r="AT1351" s="57"/>
      <c r="AU1351" s="57"/>
      <c r="AV1351" s="57"/>
      <c r="AW1351" s="57"/>
    </row>
    <row r="1352" spans="2:49" ht="15.75" customHeight="1">
      <c r="B1352" s="57"/>
      <c r="C1352" s="57"/>
      <c r="D1352" s="57"/>
      <c r="E1352" s="57"/>
      <c r="F1352" s="57"/>
      <c r="H1352" s="57"/>
      <c r="J1352" s="57"/>
      <c r="L1352" s="57"/>
      <c r="N1352" s="57"/>
      <c r="P1352" s="57"/>
      <c r="R1352" s="57"/>
      <c r="T1352" s="57"/>
      <c r="V1352" s="57"/>
      <c r="X1352" s="57"/>
      <c r="Z1352" s="57"/>
      <c r="AA1352" s="57"/>
      <c r="AB1352" s="57"/>
      <c r="AC1352" s="57"/>
      <c r="AD1352" s="57"/>
      <c r="AE1352" s="57"/>
      <c r="AF1352" s="57"/>
      <c r="AG1352" s="57"/>
      <c r="AH1352" s="57"/>
      <c r="AI1352" s="57"/>
      <c r="AJ1352" s="57"/>
      <c r="AK1352" s="57"/>
      <c r="AL1352" s="57"/>
      <c r="AM1352" s="57"/>
      <c r="AN1352" s="57"/>
      <c r="AO1352" s="57"/>
      <c r="AP1352" s="57"/>
      <c r="AQ1352" s="57"/>
      <c r="AR1352" s="57"/>
      <c r="AS1352" s="57"/>
      <c r="AT1352" s="57"/>
      <c r="AU1352" s="57"/>
      <c r="AV1352" s="57"/>
      <c r="AW1352" s="57"/>
    </row>
    <row r="1353" spans="2:49" ht="15.75" customHeight="1">
      <c r="B1353" s="57"/>
      <c r="C1353" s="57"/>
      <c r="D1353" s="57"/>
      <c r="E1353" s="57"/>
      <c r="F1353" s="57"/>
      <c r="H1353" s="57"/>
      <c r="J1353" s="57"/>
      <c r="L1353" s="57"/>
      <c r="N1353" s="57"/>
      <c r="P1353" s="57"/>
      <c r="R1353" s="57"/>
      <c r="T1353" s="57"/>
      <c r="V1353" s="57"/>
      <c r="X1353" s="57"/>
      <c r="Z1353" s="57"/>
      <c r="AA1353" s="57"/>
      <c r="AB1353" s="57"/>
      <c r="AC1353" s="57"/>
      <c r="AD1353" s="57"/>
      <c r="AE1353" s="57"/>
      <c r="AF1353" s="57"/>
      <c r="AG1353" s="57"/>
      <c r="AH1353" s="57"/>
      <c r="AI1353" s="57"/>
      <c r="AJ1353" s="57"/>
      <c r="AK1353" s="57"/>
      <c r="AL1353" s="57"/>
      <c r="AM1353" s="57"/>
      <c r="AN1353" s="57"/>
      <c r="AO1353" s="57"/>
      <c r="AP1353" s="57"/>
      <c r="AQ1353" s="57"/>
      <c r="AR1353" s="57"/>
      <c r="AS1353" s="57"/>
      <c r="AT1353" s="57"/>
      <c r="AU1353" s="57"/>
      <c r="AV1353" s="57"/>
      <c r="AW1353" s="57"/>
    </row>
    <row r="1354" spans="2:49" ht="15.75" customHeight="1">
      <c r="B1354" s="57"/>
      <c r="C1354" s="57"/>
      <c r="D1354" s="57"/>
      <c r="E1354" s="57"/>
      <c r="F1354" s="57"/>
      <c r="H1354" s="57"/>
      <c r="J1354" s="57"/>
      <c r="L1354" s="57"/>
      <c r="N1354" s="57"/>
      <c r="P1354" s="57"/>
      <c r="R1354" s="57"/>
      <c r="T1354" s="57"/>
      <c r="V1354" s="57"/>
      <c r="X1354" s="57"/>
      <c r="Z1354" s="57"/>
      <c r="AA1354" s="57"/>
      <c r="AB1354" s="57"/>
      <c r="AC1354" s="57"/>
      <c r="AD1354" s="57"/>
      <c r="AE1354" s="57"/>
      <c r="AF1354" s="57"/>
      <c r="AG1354" s="57"/>
      <c r="AH1354" s="57"/>
      <c r="AI1354" s="57"/>
      <c r="AJ1354" s="57"/>
      <c r="AK1354" s="57"/>
      <c r="AL1354" s="57"/>
      <c r="AM1354" s="57"/>
      <c r="AN1354" s="57"/>
      <c r="AO1354" s="57"/>
      <c r="AP1354" s="57"/>
      <c r="AQ1354" s="57"/>
      <c r="AR1354" s="57"/>
      <c r="AS1354" s="57"/>
      <c r="AT1354" s="57"/>
      <c r="AU1354" s="57"/>
      <c r="AV1354" s="57"/>
      <c r="AW1354" s="57"/>
    </row>
    <row r="1355" spans="2:49" ht="15.75" customHeight="1">
      <c r="B1355" s="57"/>
      <c r="C1355" s="57"/>
      <c r="D1355" s="57"/>
      <c r="E1355" s="57"/>
      <c r="F1355" s="57"/>
      <c r="H1355" s="57"/>
      <c r="J1355" s="57"/>
      <c r="L1355" s="57"/>
      <c r="N1355" s="57"/>
      <c r="P1355" s="57"/>
      <c r="R1355" s="57"/>
      <c r="T1355" s="57"/>
      <c r="V1355" s="57"/>
      <c r="X1355" s="57"/>
      <c r="Z1355" s="57"/>
      <c r="AA1355" s="57"/>
      <c r="AB1355" s="57"/>
      <c r="AC1355" s="57"/>
      <c r="AD1355" s="57"/>
      <c r="AE1355" s="57"/>
      <c r="AF1355" s="57"/>
      <c r="AG1355" s="57"/>
      <c r="AH1355" s="57"/>
      <c r="AI1355" s="57"/>
      <c r="AJ1355" s="57"/>
      <c r="AK1355" s="57"/>
      <c r="AL1355" s="57"/>
      <c r="AM1355" s="57"/>
      <c r="AN1355" s="57"/>
      <c r="AO1355" s="57"/>
      <c r="AP1355" s="57"/>
      <c r="AQ1355" s="57"/>
      <c r="AR1355" s="57"/>
      <c r="AS1355" s="57"/>
      <c r="AT1355" s="57"/>
      <c r="AU1355" s="57"/>
      <c r="AV1355" s="57"/>
      <c r="AW1355" s="57"/>
    </row>
    <row r="1356" spans="2:49" ht="15.75" customHeight="1">
      <c r="B1356" s="57"/>
      <c r="C1356" s="57"/>
      <c r="D1356" s="57"/>
      <c r="E1356" s="57"/>
      <c r="F1356" s="57"/>
      <c r="H1356" s="57"/>
      <c r="J1356" s="57"/>
      <c r="L1356" s="57"/>
      <c r="N1356" s="57"/>
      <c r="P1356" s="57"/>
      <c r="R1356" s="57"/>
      <c r="T1356" s="57"/>
      <c r="V1356" s="57"/>
      <c r="X1356" s="57"/>
      <c r="Z1356" s="57"/>
      <c r="AA1356" s="57"/>
      <c r="AB1356" s="57"/>
      <c r="AC1356" s="57"/>
      <c r="AD1356" s="57"/>
      <c r="AE1356" s="57"/>
      <c r="AF1356" s="57"/>
      <c r="AG1356" s="57"/>
      <c r="AH1356" s="57"/>
      <c r="AI1356" s="57"/>
      <c r="AJ1356" s="57"/>
      <c r="AK1356" s="57"/>
      <c r="AL1356" s="57"/>
      <c r="AM1356" s="57"/>
      <c r="AN1356" s="57"/>
      <c r="AO1356" s="57"/>
      <c r="AP1356" s="57"/>
      <c r="AQ1356" s="57"/>
      <c r="AR1356" s="57"/>
      <c r="AS1356" s="57"/>
      <c r="AT1356" s="57"/>
      <c r="AU1356" s="57"/>
      <c r="AV1356" s="57"/>
      <c r="AW1356" s="57"/>
    </row>
    <row r="1357" spans="2:49" ht="15.75" customHeight="1">
      <c r="B1357" s="57"/>
      <c r="C1357" s="57"/>
      <c r="D1357" s="57"/>
      <c r="E1357" s="57"/>
      <c r="F1357" s="57"/>
      <c r="H1357" s="57"/>
      <c r="J1357" s="57"/>
      <c r="L1357" s="57"/>
      <c r="N1357" s="57"/>
      <c r="P1357" s="57"/>
      <c r="R1357" s="57"/>
      <c r="T1357" s="57"/>
      <c r="V1357" s="57"/>
      <c r="X1357" s="57"/>
      <c r="Z1357" s="57"/>
      <c r="AA1357" s="57"/>
      <c r="AB1357" s="57"/>
      <c r="AC1357" s="57"/>
      <c r="AD1357" s="57"/>
      <c r="AE1357" s="57"/>
      <c r="AF1357" s="57"/>
      <c r="AG1357" s="57"/>
      <c r="AH1357" s="57"/>
      <c r="AI1357" s="57"/>
      <c r="AJ1357" s="57"/>
      <c r="AK1357" s="57"/>
      <c r="AL1357" s="57"/>
      <c r="AM1357" s="57"/>
      <c r="AN1357" s="57"/>
      <c r="AO1357" s="57"/>
      <c r="AP1357" s="57"/>
      <c r="AQ1357" s="57"/>
      <c r="AR1357" s="57"/>
      <c r="AS1357" s="57"/>
      <c r="AT1357" s="57"/>
      <c r="AU1357" s="57"/>
      <c r="AV1357" s="57"/>
      <c r="AW1357" s="57"/>
    </row>
    <row r="1358" spans="2:49" ht="15.75" customHeight="1">
      <c r="B1358" s="57"/>
      <c r="C1358" s="57"/>
      <c r="D1358" s="57"/>
      <c r="E1358" s="57"/>
      <c r="F1358" s="57"/>
      <c r="H1358" s="57"/>
      <c r="J1358" s="57"/>
      <c r="L1358" s="57"/>
      <c r="N1358" s="57"/>
      <c r="P1358" s="57"/>
      <c r="R1358" s="57"/>
      <c r="T1358" s="57"/>
      <c r="V1358" s="57"/>
      <c r="X1358" s="57"/>
      <c r="Z1358" s="57"/>
      <c r="AA1358" s="57"/>
      <c r="AB1358" s="57"/>
      <c r="AC1358" s="57"/>
      <c r="AD1358" s="57"/>
      <c r="AE1358" s="57"/>
      <c r="AF1358" s="57"/>
      <c r="AG1358" s="57"/>
      <c r="AH1358" s="57"/>
      <c r="AI1358" s="57"/>
      <c r="AJ1358" s="57"/>
      <c r="AK1358" s="57"/>
      <c r="AL1358" s="57"/>
      <c r="AM1358" s="57"/>
      <c r="AN1358" s="57"/>
      <c r="AO1358" s="57"/>
      <c r="AP1358" s="57"/>
      <c r="AQ1358" s="57"/>
      <c r="AR1358" s="57"/>
      <c r="AS1358" s="57"/>
      <c r="AT1358" s="57"/>
      <c r="AU1358" s="57"/>
      <c r="AV1358" s="57"/>
      <c r="AW1358" s="57"/>
    </row>
    <row r="1359" spans="2:49" ht="15.75" customHeight="1">
      <c r="B1359" s="57"/>
      <c r="C1359" s="57"/>
      <c r="D1359" s="57"/>
      <c r="E1359" s="57"/>
      <c r="F1359" s="57"/>
      <c r="H1359" s="57"/>
      <c r="J1359" s="57"/>
      <c r="L1359" s="57"/>
      <c r="N1359" s="57"/>
      <c r="P1359" s="57"/>
      <c r="R1359" s="57"/>
      <c r="T1359" s="57"/>
      <c r="V1359" s="57"/>
      <c r="X1359" s="57"/>
      <c r="Z1359" s="57"/>
      <c r="AA1359" s="57"/>
      <c r="AB1359" s="57"/>
      <c r="AC1359" s="57"/>
      <c r="AD1359" s="57"/>
      <c r="AE1359" s="57"/>
      <c r="AF1359" s="57"/>
      <c r="AG1359" s="57"/>
      <c r="AH1359" s="57"/>
      <c r="AI1359" s="57"/>
      <c r="AJ1359" s="57"/>
      <c r="AK1359" s="57"/>
      <c r="AL1359" s="57"/>
      <c r="AM1359" s="57"/>
      <c r="AN1359" s="57"/>
      <c r="AO1359" s="57"/>
      <c r="AP1359" s="57"/>
      <c r="AQ1359" s="57"/>
      <c r="AR1359" s="57"/>
      <c r="AS1359" s="57"/>
      <c r="AT1359" s="57"/>
      <c r="AU1359" s="57"/>
      <c r="AV1359" s="57"/>
      <c r="AW1359" s="57"/>
    </row>
    <row r="1360" spans="2:49" ht="15.75" customHeight="1">
      <c r="B1360" s="57"/>
      <c r="C1360" s="57"/>
      <c r="D1360" s="57"/>
      <c r="E1360" s="57"/>
      <c r="F1360" s="57"/>
      <c r="H1360" s="57"/>
      <c r="J1360" s="57"/>
      <c r="L1360" s="57"/>
      <c r="N1360" s="57"/>
      <c r="P1360" s="57"/>
      <c r="R1360" s="57"/>
      <c r="T1360" s="57"/>
      <c r="V1360" s="57"/>
      <c r="X1360" s="57"/>
      <c r="Z1360" s="57"/>
      <c r="AA1360" s="57"/>
      <c r="AB1360" s="57"/>
      <c r="AC1360" s="57"/>
      <c r="AD1360" s="57"/>
      <c r="AE1360" s="57"/>
      <c r="AF1360" s="57"/>
      <c r="AG1360" s="57"/>
      <c r="AH1360" s="57"/>
      <c r="AI1360" s="57"/>
      <c r="AJ1360" s="57"/>
      <c r="AK1360" s="57"/>
      <c r="AL1360" s="57"/>
      <c r="AM1360" s="57"/>
      <c r="AN1360" s="57"/>
      <c r="AO1360" s="57"/>
      <c r="AP1360" s="57"/>
      <c r="AQ1360" s="57"/>
      <c r="AR1360" s="57"/>
      <c r="AS1360" s="57"/>
      <c r="AT1360" s="57"/>
      <c r="AU1360" s="57"/>
      <c r="AV1360" s="57"/>
      <c r="AW1360" s="57"/>
    </row>
    <row r="1361" spans="2:49" ht="15.75" customHeight="1">
      <c r="B1361" s="57"/>
      <c r="C1361" s="57"/>
      <c r="D1361" s="57"/>
      <c r="E1361" s="57"/>
      <c r="F1361" s="57"/>
      <c r="H1361" s="57"/>
      <c r="J1361" s="57"/>
      <c r="L1361" s="57"/>
      <c r="N1361" s="57"/>
      <c r="P1361" s="57"/>
      <c r="R1361" s="57"/>
      <c r="T1361" s="57"/>
      <c r="V1361" s="57"/>
      <c r="X1361" s="57"/>
      <c r="Z1361" s="57"/>
      <c r="AA1361" s="57"/>
      <c r="AB1361" s="57"/>
      <c r="AC1361" s="57"/>
      <c r="AD1361" s="57"/>
      <c r="AE1361" s="57"/>
      <c r="AF1361" s="57"/>
      <c r="AG1361" s="57"/>
      <c r="AH1361" s="57"/>
      <c r="AI1361" s="57"/>
      <c r="AJ1361" s="57"/>
      <c r="AK1361" s="57"/>
      <c r="AL1361" s="57"/>
      <c r="AM1361" s="57"/>
      <c r="AN1361" s="57"/>
      <c r="AO1361" s="57"/>
      <c r="AP1361" s="57"/>
      <c r="AQ1361" s="57"/>
      <c r="AR1361" s="57"/>
      <c r="AS1361" s="57"/>
      <c r="AT1361" s="57"/>
      <c r="AU1361" s="57"/>
      <c r="AV1361" s="57"/>
      <c r="AW1361" s="57"/>
    </row>
    <row r="1362" spans="2:49" ht="15.75" customHeight="1">
      <c r="B1362" s="57"/>
      <c r="C1362" s="57"/>
      <c r="D1362" s="57"/>
      <c r="E1362" s="57"/>
      <c r="F1362" s="57"/>
      <c r="H1362" s="57"/>
      <c r="J1362" s="57"/>
      <c r="L1362" s="57"/>
      <c r="N1362" s="57"/>
      <c r="P1362" s="57"/>
      <c r="R1362" s="57"/>
      <c r="T1362" s="57"/>
      <c r="V1362" s="57"/>
      <c r="X1362" s="57"/>
      <c r="Z1362" s="57"/>
      <c r="AA1362" s="57"/>
      <c r="AB1362" s="57"/>
      <c r="AC1362" s="57"/>
      <c r="AD1362" s="57"/>
      <c r="AE1362" s="57"/>
      <c r="AF1362" s="57"/>
      <c r="AG1362" s="57"/>
      <c r="AH1362" s="57"/>
      <c r="AI1362" s="57"/>
      <c r="AJ1362" s="57"/>
      <c r="AK1362" s="57"/>
      <c r="AL1362" s="57"/>
      <c r="AM1362" s="57"/>
      <c r="AN1362" s="57"/>
      <c r="AO1362" s="57"/>
      <c r="AP1362" s="57"/>
      <c r="AQ1362" s="57"/>
      <c r="AR1362" s="57"/>
      <c r="AS1362" s="57"/>
      <c r="AT1362" s="57"/>
      <c r="AU1362" s="57"/>
      <c r="AV1362" s="57"/>
      <c r="AW1362" s="57"/>
    </row>
    <row r="1363" spans="2:49" ht="15.75" customHeight="1">
      <c r="B1363" s="57"/>
      <c r="C1363" s="57"/>
      <c r="D1363" s="57"/>
      <c r="E1363" s="57"/>
      <c r="F1363" s="57"/>
      <c r="H1363" s="57"/>
      <c r="J1363" s="57"/>
      <c r="L1363" s="57"/>
      <c r="N1363" s="57"/>
      <c r="P1363" s="57"/>
      <c r="R1363" s="57"/>
      <c r="T1363" s="57"/>
      <c r="V1363" s="57"/>
      <c r="X1363" s="57"/>
      <c r="Z1363" s="57"/>
      <c r="AA1363" s="57"/>
      <c r="AB1363" s="57"/>
      <c r="AC1363" s="57"/>
      <c r="AD1363" s="57"/>
      <c r="AE1363" s="57"/>
      <c r="AF1363" s="57"/>
      <c r="AG1363" s="57"/>
      <c r="AH1363" s="57"/>
      <c r="AI1363" s="57"/>
      <c r="AJ1363" s="57"/>
      <c r="AK1363" s="57"/>
      <c r="AL1363" s="57"/>
      <c r="AM1363" s="57"/>
      <c r="AN1363" s="57"/>
      <c r="AO1363" s="57"/>
      <c r="AP1363" s="57"/>
      <c r="AQ1363" s="57"/>
      <c r="AR1363" s="57"/>
      <c r="AS1363" s="57"/>
      <c r="AT1363" s="57"/>
      <c r="AU1363" s="57"/>
      <c r="AV1363" s="57"/>
      <c r="AW1363" s="57"/>
    </row>
    <row r="1364" spans="2:49" ht="15.75" customHeight="1">
      <c r="B1364" s="57"/>
      <c r="C1364" s="57"/>
      <c r="D1364" s="57"/>
      <c r="E1364" s="57"/>
      <c r="F1364" s="57"/>
      <c r="H1364" s="57"/>
      <c r="J1364" s="57"/>
      <c r="L1364" s="57"/>
      <c r="N1364" s="57"/>
      <c r="P1364" s="57"/>
      <c r="R1364" s="57"/>
      <c r="T1364" s="57"/>
      <c r="V1364" s="57"/>
      <c r="X1364" s="57"/>
      <c r="Z1364" s="57"/>
      <c r="AA1364" s="57"/>
      <c r="AB1364" s="57"/>
      <c r="AC1364" s="57"/>
      <c r="AD1364" s="57"/>
      <c r="AE1364" s="57"/>
      <c r="AF1364" s="57"/>
      <c r="AG1364" s="57"/>
      <c r="AH1364" s="57"/>
      <c r="AI1364" s="57"/>
      <c r="AJ1364" s="57"/>
      <c r="AK1364" s="57"/>
      <c r="AL1364" s="57"/>
      <c r="AM1364" s="57"/>
      <c r="AN1364" s="57"/>
      <c r="AO1364" s="57"/>
      <c r="AP1364" s="57"/>
      <c r="AQ1364" s="57"/>
      <c r="AR1364" s="57"/>
      <c r="AS1364" s="57"/>
      <c r="AT1364" s="57"/>
      <c r="AU1364" s="57"/>
      <c r="AV1364" s="57"/>
      <c r="AW1364" s="57"/>
    </row>
    <row r="1365" spans="2:49" ht="15.75" customHeight="1">
      <c r="B1365" s="57"/>
      <c r="C1365" s="57"/>
      <c r="D1365" s="57"/>
      <c r="E1365" s="57"/>
      <c r="F1365" s="57"/>
      <c r="H1365" s="57"/>
      <c r="J1365" s="57"/>
      <c r="L1365" s="57"/>
      <c r="N1365" s="57"/>
      <c r="P1365" s="57"/>
      <c r="R1365" s="57"/>
      <c r="T1365" s="57"/>
      <c r="V1365" s="57"/>
      <c r="X1365" s="57"/>
      <c r="Z1365" s="57"/>
      <c r="AA1365" s="57"/>
      <c r="AB1365" s="57"/>
      <c r="AC1365" s="57"/>
      <c r="AD1365" s="57"/>
      <c r="AE1365" s="57"/>
      <c r="AF1365" s="57"/>
      <c r="AG1365" s="57"/>
      <c r="AH1365" s="57"/>
      <c r="AI1365" s="57"/>
      <c r="AJ1365" s="57"/>
      <c r="AK1365" s="57"/>
      <c r="AL1365" s="57"/>
      <c r="AM1365" s="57"/>
      <c r="AN1365" s="57"/>
      <c r="AO1365" s="57"/>
      <c r="AP1365" s="57"/>
      <c r="AQ1365" s="57"/>
      <c r="AR1365" s="57"/>
      <c r="AS1365" s="57"/>
      <c r="AT1365" s="57"/>
      <c r="AU1365" s="57"/>
      <c r="AV1365" s="57"/>
      <c r="AW1365" s="57"/>
    </row>
    <row r="1366" spans="2:49" ht="15.75" customHeight="1">
      <c r="B1366" s="57"/>
      <c r="C1366" s="57"/>
      <c r="D1366" s="57"/>
      <c r="E1366" s="57"/>
      <c r="F1366" s="57"/>
      <c r="H1366" s="57"/>
      <c r="J1366" s="57"/>
      <c r="L1366" s="57"/>
      <c r="N1366" s="57"/>
      <c r="P1366" s="57"/>
      <c r="R1366" s="57"/>
      <c r="T1366" s="57"/>
      <c r="V1366" s="57"/>
      <c r="X1366" s="57"/>
      <c r="Z1366" s="57"/>
      <c r="AA1366" s="57"/>
      <c r="AB1366" s="57"/>
      <c r="AC1366" s="57"/>
      <c r="AD1366" s="57"/>
      <c r="AE1366" s="57"/>
      <c r="AF1366" s="57"/>
      <c r="AG1366" s="57"/>
      <c r="AH1366" s="57"/>
      <c r="AI1366" s="57"/>
      <c r="AJ1366" s="57"/>
      <c r="AK1366" s="57"/>
      <c r="AL1366" s="57"/>
      <c r="AM1366" s="57"/>
      <c r="AN1366" s="57"/>
      <c r="AO1366" s="57"/>
      <c r="AP1366" s="57"/>
      <c r="AQ1366" s="57"/>
      <c r="AR1366" s="57"/>
      <c r="AS1366" s="57"/>
      <c r="AT1366" s="57"/>
      <c r="AU1366" s="57"/>
      <c r="AV1366" s="57"/>
      <c r="AW1366" s="57"/>
    </row>
    <row r="1367" spans="2:49" ht="15.75" customHeight="1">
      <c r="B1367" s="57"/>
      <c r="C1367" s="57"/>
      <c r="D1367" s="57"/>
      <c r="E1367" s="57"/>
      <c r="F1367" s="57"/>
      <c r="H1367" s="57"/>
      <c r="J1367" s="57"/>
      <c r="L1367" s="57"/>
      <c r="N1367" s="57"/>
      <c r="P1367" s="57"/>
      <c r="R1367" s="57"/>
      <c r="T1367" s="57"/>
      <c r="V1367" s="57"/>
      <c r="X1367" s="57"/>
      <c r="Z1367" s="57"/>
      <c r="AA1367" s="57"/>
      <c r="AB1367" s="57"/>
      <c r="AC1367" s="57"/>
      <c r="AD1367" s="57"/>
      <c r="AE1367" s="57"/>
      <c r="AF1367" s="57"/>
      <c r="AG1367" s="57"/>
      <c r="AH1367" s="57"/>
      <c r="AI1367" s="57"/>
      <c r="AJ1367" s="57"/>
      <c r="AK1367" s="57"/>
      <c r="AL1367" s="57"/>
      <c r="AM1367" s="57"/>
      <c r="AN1367" s="57"/>
      <c r="AO1367" s="57"/>
      <c r="AP1367" s="57"/>
      <c r="AQ1367" s="57"/>
      <c r="AR1367" s="57"/>
      <c r="AS1367" s="57"/>
      <c r="AT1367" s="57"/>
      <c r="AU1367" s="57"/>
      <c r="AV1367" s="57"/>
      <c r="AW1367" s="57"/>
    </row>
    <row r="1368" spans="2:49" ht="15.75" customHeight="1">
      <c r="B1368" s="57"/>
      <c r="C1368" s="57"/>
      <c r="D1368" s="57"/>
      <c r="E1368" s="57"/>
      <c r="F1368" s="57"/>
      <c r="H1368" s="57"/>
      <c r="J1368" s="57"/>
      <c r="L1368" s="57"/>
      <c r="N1368" s="57"/>
      <c r="P1368" s="57"/>
      <c r="R1368" s="57"/>
      <c r="T1368" s="57"/>
      <c r="V1368" s="57"/>
      <c r="X1368" s="57"/>
      <c r="Z1368" s="57"/>
      <c r="AA1368" s="57"/>
      <c r="AB1368" s="57"/>
      <c r="AC1368" s="57"/>
      <c r="AD1368" s="57"/>
      <c r="AE1368" s="57"/>
      <c r="AF1368" s="57"/>
      <c r="AG1368" s="57"/>
      <c r="AH1368" s="57"/>
      <c r="AI1368" s="57"/>
      <c r="AJ1368" s="57"/>
      <c r="AK1368" s="57"/>
      <c r="AL1368" s="57"/>
      <c r="AM1368" s="57"/>
      <c r="AN1368" s="57"/>
      <c r="AO1368" s="57"/>
      <c r="AP1368" s="57"/>
      <c r="AQ1368" s="57"/>
      <c r="AR1368" s="57"/>
      <c r="AS1368" s="57"/>
      <c r="AT1368" s="57"/>
      <c r="AU1368" s="57"/>
      <c r="AV1368" s="57"/>
      <c r="AW1368" s="57"/>
    </row>
    <row r="1369" spans="2:49" ht="15.75" customHeight="1">
      <c r="B1369" s="57"/>
      <c r="C1369" s="57"/>
      <c r="D1369" s="57"/>
      <c r="E1369" s="57"/>
      <c r="F1369" s="57"/>
      <c r="H1369" s="57"/>
      <c r="J1369" s="57"/>
      <c r="L1369" s="57"/>
      <c r="N1369" s="57"/>
      <c r="P1369" s="57"/>
      <c r="R1369" s="57"/>
      <c r="T1369" s="57"/>
      <c r="V1369" s="57"/>
      <c r="X1369" s="57"/>
      <c r="Z1369" s="57"/>
      <c r="AA1369" s="57"/>
      <c r="AB1369" s="57"/>
      <c r="AC1369" s="57"/>
      <c r="AD1369" s="57"/>
      <c r="AE1369" s="57"/>
      <c r="AF1369" s="57"/>
      <c r="AG1369" s="57"/>
      <c r="AH1369" s="57"/>
      <c r="AI1369" s="57"/>
      <c r="AJ1369" s="57"/>
      <c r="AK1369" s="57"/>
      <c r="AL1369" s="57"/>
      <c r="AM1369" s="57"/>
      <c r="AN1369" s="57"/>
      <c r="AO1369" s="57"/>
      <c r="AP1369" s="57"/>
      <c r="AQ1369" s="57"/>
      <c r="AR1369" s="57"/>
      <c r="AS1369" s="57"/>
      <c r="AT1369" s="57"/>
      <c r="AU1369" s="57"/>
      <c r="AV1369" s="57"/>
      <c r="AW1369" s="57"/>
    </row>
    <row r="1370" spans="2:49" ht="15.75" customHeight="1">
      <c r="B1370" s="57"/>
      <c r="C1370" s="57"/>
      <c r="D1370" s="57"/>
      <c r="E1370" s="57"/>
      <c r="F1370" s="57"/>
      <c r="H1370" s="57"/>
      <c r="J1370" s="57"/>
      <c r="L1370" s="57"/>
      <c r="N1370" s="57"/>
      <c r="P1370" s="57"/>
      <c r="R1370" s="57"/>
      <c r="T1370" s="57"/>
      <c r="V1370" s="57"/>
      <c r="X1370" s="57"/>
      <c r="Z1370" s="57"/>
      <c r="AA1370" s="57"/>
      <c r="AB1370" s="57"/>
      <c r="AC1370" s="57"/>
      <c r="AD1370" s="57"/>
      <c r="AE1370" s="57"/>
      <c r="AF1370" s="57"/>
      <c r="AG1370" s="57"/>
      <c r="AH1370" s="57"/>
      <c r="AI1370" s="57"/>
      <c r="AJ1370" s="57"/>
      <c r="AK1370" s="57"/>
      <c r="AL1370" s="57"/>
      <c r="AM1370" s="57"/>
      <c r="AN1370" s="57"/>
      <c r="AO1370" s="57"/>
      <c r="AP1370" s="57"/>
      <c r="AQ1370" s="57"/>
      <c r="AR1370" s="57"/>
      <c r="AS1370" s="57"/>
      <c r="AT1370" s="57"/>
      <c r="AU1370" s="57"/>
      <c r="AV1370" s="57"/>
      <c r="AW1370" s="57"/>
    </row>
    <row r="1371" spans="2:49" ht="15.75" customHeight="1">
      <c r="B1371" s="57"/>
      <c r="C1371" s="57"/>
      <c r="D1371" s="57"/>
      <c r="E1371" s="57"/>
      <c r="F1371" s="57"/>
      <c r="H1371" s="57"/>
      <c r="J1371" s="57"/>
      <c r="L1371" s="57"/>
      <c r="N1371" s="57"/>
      <c r="P1371" s="57"/>
      <c r="R1371" s="57"/>
      <c r="T1371" s="57"/>
      <c r="V1371" s="57"/>
      <c r="X1371" s="57"/>
      <c r="Z1371" s="57"/>
      <c r="AA1371" s="57"/>
      <c r="AB1371" s="57"/>
      <c r="AC1371" s="57"/>
      <c r="AD1371" s="57"/>
      <c r="AE1371" s="57"/>
      <c r="AF1371" s="57"/>
      <c r="AG1371" s="57"/>
      <c r="AH1371" s="57"/>
      <c r="AI1371" s="57"/>
      <c r="AJ1371" s="57"/>
      <c r="AK1371" s="57"/>
      <c r="AL1371" s="57"/>
      <c r="AM1371" s="57"/>
      <c r="AN1371" s="57"/>
      <c r="AO1371" s="57"/>
      <c r="AP1371" s="57"/>
      <c r="AQ1371" s="57"/>
      <c r="AR1371" s="57"/>
      <c r="AS1371" s="57"/>
      <c r="AT1371" s="57"/>
      <c r="AU1371" s="57"/>
      <c r="AV1371" s="57"/>
      <c r="AW1371" s="57"/>
    </row>
    <row r="1372" spans="2:49" ht="15.75" customHeight="1">
      <c r="B1372" s="57"/>
      <c r="C1372" s="57"/>
      <c r="D1372" s="57"/>
      <c r="E1372" s="57"/>
      <c r="F1372" s="57"/>
      <c r="H1372" s="57"/>
      <c r="J1372" s="57"/>
      <c r="L1372" s="57"/>
      <c r="N1372" s="57"/>
      <c r="P1372" s="57"/>
      <c r="R1372" s="57"/>
      <c r="T1372" s="57"/>
      <c r="V1372" s="57"/>
      <c r="X1372" s="57"/>
      <c r="Z1372" s="57"/>
      <c r="AA1372" s="57"/>
      <c r="AB1372" s="57"/>
      <c r="AC1372" s="57"/>
      <c r="AD1372" s="57"/>
      <c r="AE1372" s="57"/>
      <c r="AF1372" s="57"/>
      <c r="AG1372" s="57"/>
      <c r="AH1372" s="57"/>
      <c r="AI1372" s="57"/>
      <c r="AJ1372" s="57"/>
      <c r="AK1372" s="57"/>
      <c r="AL1372" s="57"/>
      <c r="AM1372" s="57"/>
      <c r="AN1372" s="57"/>
      <c r="AO1372" s="57"/>
      <c r="AP1372" s="57"/>
      <c r="AQ1372" s="57"/>
      <c r="AR1372" s="57"/>
      <c r="AS1372" s="57"/>
      <c r="AT1372" s="57"/>
      <c r="AU1372" s="57"/>
      <c r="AV1372" s="57"/>
      <c r="AW1372" s="57"/>
    </row>
    <row r="1373" spans="2:49" ht="15.75" customHeight="1">
      <c r="B1373" s="57"/>
      <c r="C1373" s="57"/>
      <c r="D1373" s="57"/>
      <c r="E1373" s="57"/>
      <c r="F1373" s="57"/>
      <c r="H1373" s="57"/>
      <c r="J1373" s="57"/>
      <c r="L1373" s="57"/>
      <c r="N1373" s="57"/>
      <c r="P1373" s="57"/>
      <c r="R1373" s="57"/>
      <c r="T1373" s="57"/>
      <c r="V1373" s="57"/>
      <c r="X1373" s="57"/>
      <c r="Z1373" s="57"/>
      <c r="AA1373" s="57"/>
      <c r="AB1373" s="57"/>
      <c r="AC1373" s="57"/>
      <c r="AD1373" s="57"/>
      <c r="AE1373" s="57"/>
      <c r="AF1373" s="57"/>
      <c r="AG1373" s="57"/>
      <c r="AH1373" s="57"/>
      <c r="AI1373" s="57"/>
      <c r="AJ1373" s="57"/>
      <c r="AK1373" s="57"/>
      <c r="AL1373" s="57"/>
      <c r="AM1373" s="57"/>
      <c r="AN1373" s="57"/>
      <c r="AO1373" s="57"/>
      <c r="AP1373" s="57"/>
      <c r="AQ1373" s="57"/>
      <c r="AR1373" s="57"/>
      <c r="AS1373" s="57"/>
      <c r="AT1373" s="57"/>
      <c r="AU1373" s="57"/>
      <c r="AV1373" s="57"/>
      <c r="AW1373" s="57"/>
    </row>
    <row r="1374" spans="2:49" ht="15.75" customHeight="1">
      <c r="B1374" s="57"/>
      <c r="C1374" s="57"/>
      <c r="D1374" s="57"/>
      <c r="E1374" s="57"/>
      <c r="F1374" s="57"/>
      <c r="H1374" s="57"/>
      <c r="J1374" s="57"/>
      <c r="L1374" s="57"/>
      <c r="N1374" s="57"/>
      <c r="P1374" s="57"/>
      <c r="R1374" s="57"/>
      <c r="T1374" s="57"/>
      <c r="V1374" s="57"/>
      <c r="X1374" s="57"/>
      <c r="Z1374" s="57"/>
      <c r="AA1374" s="57"/>
      <c r="AB1374" s="57"/>
      <c r="AC1374" s="57"/>
      <c r="AD1374" s="57"/>
      <c r="AE1374" s="57"/>
      <c r="AF1374" s="57"/>
      <c r="AG1374" s="57"/>
      <c r="AH1374" s="57"/>
      <c r="AI1374" s="57"/>
      <c r="AJ1374" s="57"/>
      <c r="AK1374" s="57"/>
      <c r="AL1374" s="57"/>
      <c r="AM1374" s="57"/>
      <c r="AN1374" s="57"/>
      <c r="AO1374" s="57"/>
      <c r="AP1374" s="57"/>
      <c r="AQ1374" s="57"/>
      <c r="AR1374" s="57"/>
      <c r="AS1374" s="57"/>
      <c r="AT1374" s="57"/>
      <c r="AU1374" s="57"/>
      <c r="AV1374" s="57"/>
      <c r="AW1374" s="57"/>
    </row>
    <row r="1375" spans="2:49" ht="15.75" customHeight="1">
      <c r="B1375" s="57"/>
      <c r="C1375" s="57"/>
      <c r="D1375" s="57"/>
      <c r="E1375" s="57"/>
      <c r="F1375" s="57"/>
      <c r="H1375" s="57"/>
      <c r="J1375" s="57"/>
      <c r="L1375" s="57"/>
      <c r="N1375" s="57"/>
      <c r="P1375" s="57"/>
      <c r="R1375" s="57"/>
      <c r="T1375" s="57"/>
      <c r="V1375" s="57"/>
      <c r="X1375" s="57"/>
      <c r="Z1375" s="57"/>
      <c r="AA1375" s="57"/>
      <c r="AB1375" s="57"/>
      <c r="AC1375" s="57"/>
      <c r="AD1375" s="57"/>
      <c r="AE1375" s="57"/>
      <c r="AF1375" s="57"/>
      <c r="AG1375" s="57"/>
      <c r="AH1375" s="57"/>
      <c r="AI1375" s="57"/>
      <c r="AJ1375" s="57"/>
      <c r="AK1375" s="57"/>
      <c r="AL1375" s="57"/>
      <c r="AM1375" s="57"/>
      <c r="AN1375" s="57"/>
      <c r="AO1375" s="57"/>
      <c r="AP1375" s="57"/>
      <c r="AQ1375" s="57"/>
      <c r="AR1375" s="57"/>
      <c r="AS1375" s="57"/>
      <c r="AT1375" s="57"/>
      <c r="AU1375" s="57"/>
      <c r="AV1375" s="57"/>
      <c r="AW1375" s="57"/>
    </row>
    <row r="1376" spans="2:49" ht="15.75" customHeight="1">
      <c r="B1376" s="57"/>
      <c r="C1376" s="57"/>
      <c r="D1376" s="57"/>
      <c r="E1376" s="57"/>
      <c r="F1376" s="57"/>
      <c r="H1376" s="57"/>
      <c r="J1376" s="57"/>
      <c r="L1376" s="57"/>
      <c r="N1376" s="57"/>
      <c r="P1376" s="57"/>
      <c r="R1376" s="57"/>
      <c r="T1376" s="57"/>
      <c r="V1376" s="57"/>
      <c r="X1376" s="57"/>
      <c r="Z1376" s="57"/>
      <c r="AA1376" s="57"/>
      <c r="AB1376" s="57"/>
      <c r="AC1376" s="57"/>
      <c r="AD1376" s="57"/>
      <c r="AE1376" s="57"/>
      <c r="AF1376" s="57"/>
      <c r="AG1376" s="57"/>
      <c r="AH1376" s="57"/>
      <c r="AI1376" s="57"/>
      <c r="AJ1376" s="57"/>
      <c r="AK1376" s="57"/>
      <c r="AL1376" s="57"/>
      <c r="AM1376" s="57"/>
      <c r="AN1376" s="57"/>
      <c r="AO1376" s="57"/>
      <c r="AP1376" s="57"/>
      <c r="AQ1376" s="57"/>
      <c r="AR1376" s="57"/>
      <c r="AS1376" s="57"/>
      <c r="AT1376" s="57"/>
      <c r="AU1376" s="57"/>
      <c r="AV1376" s="57"/>
      <c r="AW1376" s="57"/>
    </row>
    <row r="1377" spans="2:49" ht="15.75" customHeight="1">
      <c r="B1377" s="57"/>
      <c r="C1377" s="57"/>
      <c r="D1377" s="57"/>
      <c r="E1377" s="57"/>
      <c r="F1377" s="57"/>
      <c r="H1377" s="57"/>
      <c r="J1377" s="57"/>
      <c r="L1377" s="57"/>
      <c r="N1377" s="57"/>
      <c r="P1377" s="57"/>
      <c r="R1377" s="57"/>
      <c r="T1377" s="57"/>
      <c r="V1377" s="57"/>
      <c r="X1377" s="57"/>
      <c r="Z1377" s="57"/>
      <c r="AA1377" s="57"/>
      <c r="AB1377" s="57"/>
      <c r="AC1377" s="57"/>
      <c r="AD1377" s="57"/>
      <c r="AE1377" s="57"/>
      <c r="AF1377" s="57"/>
      <c r="AG1377" s="57"/>
      <c r="AH1377" s="57"/>
      <c r="AI1377" s="57"/>
      <c r="AJ1377" s="57"/>
      <c r="AK1377" s="57"/>
      <c r="AL1377" s="57"/>
      <c r="AM1377" s="57"/>
      <c r="AN1377" s="57"/>
      <c r="AO1377" s="57"/>
      <c r="AP1377" s="57"/>
      <c r="AQ1377" s="57"/>
      <c r="AR1377" s="57"/>
      <c r="AS1377" s="57"/>
      <c r="AT1377" s="57"/>
      <c r="AU1377" s="57"/>
      <c r="AV1377" s="57"/>
      <c r="AW1377" s="57"/>
    </row>
  </sheetData>
  <mergeCells count="2">
    <mergeCell ref="A1:AA1"/>
    <mergeCell ref="A2:AA2"/>
  </mergeCells>
  <pageMargins left="0.7" right="0.7" top="0.75" bottom="0.75" header="0.3" footer="0.3"/>
</worksheet>
</file>

<file path=xl/worksheets/sheet4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C1377"/>
  <sheetViews>
    <sheetView topLeftCell="A95" zoomScale="139" workbookViewId="0">
      <selection activeCell="AD108" sqref="AD108"/>
    </sheetView>
  </sheetViews>
  <sheetFormatPr baseColWidth="10" defaultRowHeight="13"/>
  <cols>
    <col min="1" max="1" width="25" bestFit="1" customWidth="1"/>
    <col min="2" max="2" width="4" bestFit="1" customWidth="1"/>
    <col min="3" max="3" width="4" style="59" bestFit="1" customWidth="1"/>
    <col min="4" max="4" width="4" bestFit="1" customWidth="1"/>
    <col min="5" max="5" width="4" style="59" bestFit="1" customWidth="1"/>
    <col min="6" max="6" width="4" bestFit="1" customWidth="1"/>
    <col min="7" max="7" width="4" style="58" bestFit="1" customWidth="1"/>
    <col min="8" max="8" width="4" bestFit="1" customWidth="1"/>
    <col min="9" max="9" width="4" style="58" bestFit="1" customWidth="1"/>
    <col min="10" max="10" width="4" bestFit="1" customWidth="1"/>
    <col min="11" max="11" width="4" style="58" bestFit="1" customWidth="1"/>
    <col min="12" max="12" width="3" bestFit="1" customWidth="1"/>
    <col min="13" max="13" width="4" style="58" bestFit="1" customWidth="1"/>
    <col min="14" max="14" width="4" bestFit="1" customWidth="1"/>
    <col min="15" max="15" width="4" style="58" bestFit="1" customWidth="1"/>
    <col min="16" max="16" width="4" bestFit="1" customWidth="1"/>
    <col min="17" max="17" width="4" style="58" bestFit="1" customWidth="1"/>
    <col min="18" max="18" width="4" bestFit="1" customWidth="1"/>
    <col min="19" max="19" width="4" style="58" bestFit="1" customWidth="1"/>
    <col min="20" max="20" width="3" bestFit="1" customWidth="1"/>
    <col min="21" max="21" width="4" style="58" bestFit="1" customWidth="1"/>
    <col min="22" max="22" width="4" bestFit="1" customWidth="1"/>
    <col min="23" max="23" width="3" style="58" bestFit="1" customWidth="1"/>
    <col min="24" max="24" width="3" bestFit="1" customWidth="1"/>
    <col min="25" max="25" width="3.5" style="58" customWidth="1"/>
    <col min="26" max="26" width="4" bestFit="1" customWidth="1"/>
    <col min="27" max="27" width="6.83203125" customWidth="1"/>
    <col min="28" max="256" width="8.83203125" customWidth="1"/>
  </cols>
  <sheetData>
    <row r="1" spans="1:28" ht="18">
      <c r="A1" s="221" t="s">
        <v>203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spans="1:28">
      <c r="A2" s="222" t="s">
        <v>229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4"/>
    </row>
    <row r="3" spans="1:28">
      <c r="A3" s="5" t="s">
        <v>0</v>
      </c>
      <c r="B3" s="52">
        <v>0</v>
      </c>
      <c r="C3" s="53">
        <v>3</v>
      </c>
      <c r="D3" s="52">
        <v>6</v>
      </c>
      <c r="E3" s="53">
        <v>9</v>
      </c>
      <c r="F3" s="52">
        <v>12</v>
      </c>
      <c r="G3" s="53">
        <v>15</v>
      </c>
      <c r="H3" s="52">
        <v>18</v>
      </c>
      <c r="I3" s="53">
        <v>21</v>
      </c>
      <c r="J3" s="52">
        <v>24</v>
      </c>
      <c r="K3" s="53">
        <v>27</v>
      </c>
      <c r="L3" s="52">
        <v>30</v>
      </c>
      <c r="M3" s="53">
        <v>33</v>
      </c>
      <c r="N3" s="52">
        <v>36</v>
      </c>
      <c r="O3" s="53">
        <v>39</v>
      </c>
      <c r="P3" s="52">
        <v>42</v>
      </c>
      <c r="Q3" s="53">
        <v>45</v>
      </c>
      <c r="R3" s="52">
        <v>48</v>
      </c>
      <c r="S3" s="53">
        <v>51</v>
      </c>
      <c r="T3" s="54">
        <v>54</v>
      </c>
      <c r="U3" s="53">
        <v>57</v>
      </c>
      <c r="V3" s="54">
        <v>60</v>
      </c>
      <c r="W3" s="53">
        <v>63</v>
      </c>
      <c r="X3" s="54">
        <v>66</v>
      </c>
      <c r="Y3" s="53">
        <v>69</v>
      </c>
      <c r="Z3" s="54">
        <v>72</v>
      </c>
      <c r="AA3" s="52" t="s">
        <v>204</v>
      </c>
    </row>
    <row r="4" spans="1:28">
      <c r="A4" s="5" t="s">
        <v>2</v>
      </c>
      <c r="B4" s="6"/>
      <c r="C4" s="55"/>
      <c r="D4" s="6"/>
      <c r="E4" s="55"/>
      <c r="F4" s="6"/>
      <c r="G4" s="55"/>
      <c r="H4" s="6"/>
      <c r="I4" s="55"/>
      <c r="J4" s="6"/>
      <c r="K4" s="55"/>
      <c r="L4" s="6"/>
      <c r="M4" s="55"/>
      <c r="N4" s="6"/>
      <c r="O4" s="55"/>
      <c r="P4" s="6"/>
      <c r="Q4" s="55"/>
      <c r="R4" s="6"/>
      <c r="S4" s="55"/>
      <c r="T4" s="8"/>
      <c r="U4" s="55"/>
      <c r="V4" s="8"/>
      <c r="W4" s="55"/>
      <c r="X4" s="8"/>
      <c r="Y4" s="55"/>
      <c r="Z4" s="8"/>
      <c r="AA4" s="6"/>
    </row>
    <row r="5" spans="1:28" ht="14">
      <c r="A5" s="25" t="s">
        <v>25</v>
      </c>
      <c r="B5" s="10"/>
      <c r="C5" s="56"/>
      <c r="D5" s="10"/>
      <c r="E5" s="56"/>
      <c r="F5" s="10"/>
      <c r="G5" s="56"/>
      <c r="H5" s="10"/>
      <c r="I5" s="56"/>
      <c r="J5" s="10"/>
      <c r="K5" s="56"/>
      <c r="L5" s="10"/>
      <c r="M5" s="56"/>
      <c r="N5" s="10"/>
      <c r="O5" s="56"/>
      <c r="P5" s="10"/>
      <c r="Q5" s="56"/>
      <c r="R5" s="10"/>
      <c r="S5" s="56"/>
      <c r="T5" s="10"/>
      <c r="U5" s="56"/>
      <c r="V5" s="10"/>
      <c r="W5" s="56"/>
      <c r="X5" s="10"/>
      <c r="Y5" s="56"/>
      <c r="Z5" s="10"/>
      <c r="AA5" s="6"/>
      <c r="AB5">
        <f>SUM(B5:Z5)/25</f>
        <v>0</v>
      </c>
    </row>
    <row r="6" spans="1:28" ht="14">
      <c r="A6" s="24" t="s">
        <v>206</v>
      </c>
      <c r="B6" s="10">
        <v>30</v>
      </c>
      <c r="C6" s="56">
        <v>45</v>
      </c>
      <c r="D6" s="10">
        <v>7</v>
      </c>
      <c r="E6" s="56">
        <v>12</v>
      </c>
      <c r="F6" s="10">
        <v>18</v>
      </c>
      <c r="G6" s="56">
        <v>25</v>
      </c>
      <c r="H6" s="10">
        <v>20</v>
      </c>
      <c r="I6" s="56">
        <v>20</v>
      </c>
      <c r="J6" s="10">
        <v>6</v>
      </c>
      <c r="K6" s="56">
        <v>3</v>
      </c>
      <c r="L6" s="10">
        <v>15</v>
      </c>
      <c r="M6" s="56">
        <v>6</v>
      </c>
      <c r="N6" s="10">
        <v>18</v>
      </c>
      <c r="O6" s="56">
        <v>15</v>
      </c>
      <c r="P6" s="10">
        <v>10</v>
      </c>
      <c r="Q6" s="56">
        <v>9</v>
      </c>
      <c r="R6" s="10">
        <v>9</v>
      </c>
      <c r="S6" s="56">
        <v>20</v>
      </c>
      <c r="T6" s="10">
        <v>7</v>
      </c>
      <c r="U6" s="56">
        <v>10</v>
      </c>
      <c r="V6" s="10">
        <v>10</v>
      </c>
      <c r="W6" s="56">
        <v>5</v>
      </c>
      <c r="X6" s="10"/>
      <c r="Y6" s="56"/>
      <c r="Z6" s="10"/>
      <c r="AA6" s="6"/>
      <c r="AB6" s="155">
        <f t="shared" ref="AB6:AB69" si="0">SUM(B6:Z6)/25</f>
        <v>12.8</v>
      </c>
    </row>
    <row r="7" spans="1:28" ht="14">
      <c r="A7" s="25" t="s">
        <v>205</v>
      </c>
      <c r="B7" s="10"/>
      <c r="C7" s="56"/>
      <c r="D7" s="10"/>
      <c r="E7" s="56"/>
      <c r="F7" s="10"/>
      <c r="G7" s="56"/>
      <c r="H7" s="10"/>
      <c r="I7" s="56"/>
      <c r="J7" s="10"/>
      <c r="K7" s="56"/>
      <c r="L7" s="10"/>
      <c r="M7" s="56"/>
      <c r="N7" s="10"/>
      <c r="O7" s="56"/>
      <c r="P7" s="10"/>
      <c r="Q7" s="56"/>
      <c r="R7" s="10"/>
      <c r="S7" s="56"/>
      <c r="T7" s="10"/>
      <c r="U7" s="56"/>
      <c r="V7" s="10"/>
      <c r="W7" s="56"/>
      <c r="X7" s="10"/>
      <c r="Y7" s="56"/>
      <c r="Z7" s="10"/>
      <c r="AA7" s="6"/>
      <c r="AB7" s="155">
        <f t="shared" si="0"/>
        <v>0</v>
      </c>
    </row>
    <row r="8" spans="1:28" s="162" customFormat="1" ht="14">
      <c r="A8" s="12" t="s">
        <v>4</v>
      </c>
      <c r="B8" s="5">
        <v>1</v>
      </c>
      <c r="C8" s="163">
        <v>1</v>
      </c>
      <c r="D8" s="5">
        <v>1</v>
      </c>
      <c r="E8" s="163"/>
      <c r="F8" s="5">
        <v>3</v>
      </c>
      <c r="G8" s="163">
        <v>1</v>
      </c>
      <c r="H8" s="5"/>
      <c r="I8" s="163"/>
      <c r="J8" s="5"/>
      <c r="K8" s="163"/>
      <c r="L8" s="5"/>
      <c r="M8" s="163"/>
      <c r="N8" s="5"/>
      <c r="O8" s="163">
        <v>1</v>
      </c>
      <c r="P8" s="5">
        <v>5</v>
      </c>
      <c r="Q8" s="163">
        <v>1</v>
      </c>
      <c r="R8" s="5">
        <v>1</v>
      </c>
      <c r="S8" s="163">
        <v>1</v>
      </c>
      <c r="T8" s="5">
        <v>1</v>
      </c>
      <c r="U8" s="163"/>
      <c r="V8" s="5">
        <v>1</v>
      </c>
      <c r="W8" s="163"/>
      <c r="X8" s="5"/>
      <c r="Y8" s="163">
        <v>3</v>
      </c>
      <c r="Z8" s="5"/>
      <c r="AA8" s="52"/>
      <c r="AB8" s="162">
        <f t="shared" si="0"/>
        <v>0.84</v>
      </c>
    </row>
    <row r="9" spans="1:28" ht="14">
      <c r="A9" s="25" t="s">
        <v>45</v>
      </c>
      <c r="B9" s="10"/>
      <c r="C9" s="56"/>
      <c r="D9" s="10"/>
      <c r="E9" s="56"/>
      <c r="F9" s="10"/>
      <c r="G9" s="56"/>
      <c r="H9" s="10"/>
      <c r="I9" s="56"/>
      <c r="J9" s="10"/>
      <c r="K9" s="56"/>
      <c r="L9" s="10"/>
      <c r="M9" s="56"/>
      <c r="N9" s="10"/>
      <c r="O9" s="56"/>
      <c r="P9" s="10"/>
      <c r="Q9" s="56"/>
      <c r="R9" s="10"/>
      <c r="S9" s="56"/>
      <c r="T9" s="10"/>
      <c r="U9" s="56"/>
      <c r="V9" s="10"/>
      <c r="W9" s="56"/>
      <c r="X9" s="10"/>
      <c r="Y9" s="56"/>
      <c r="Z9" s="10"/>
      <c r="AA9" s="6"/>
      <c r="AB9" s="155">
        <f t="shared" si="0"/>
        <v>0</v>
      </c>
    </row>
    <row r="10" spans="1:28" ht="14">
      <c r="A10" s="25" t="s">
        <v>27</v>
      </c>
      <c r="B10" s="10"/>
      <c r="C10" s="56"/>
      <c r="D10" s="10"/>
      <c r="E10" s="56"/>
      <c r="F10" s="10"/>
      <c r="G10" s="56"/>
      <c r="H10" s="10"/>
      <c r="I10" s="56"/>
      <c r="J10" s="10"/>
      <c r="K10" s="56"/>
      <c r="L10" s="10"/>
      <c r="M10" s="56"/>
      <c r="N10" s="10"/>
      <c r="O10" s="56"/>
      <c r="P10" s="10"/>
      <c r="Q10" s="56"/>
      <c r="R10" s="10"/>
      <c r="S10" s="56"/>
      <c r="T10" s="10"/>
      <c r="U10" s="56"/>
      <c r="V10" s="10"/>
      <c r="W10" s="56"/>
      <c r="X10" s="10"/>
      <c r="Y10" s="56"/>
      <c r="Z10" s="10"/>
      <c r="AA10" s="6"/>
      <c r="AB10" s="155">
        <f t="shared" si="0"/>
        <v>0</v>
      </c>
    </row>
    <row r="11" spans="1:28" ht="14">
      <c r="A11" s="24" t="s">
        <v>26</v>
      </c>
      <c r="B11" s="10"/>
      <c r="C11" s="56"/>
      <c r="D11" s="10"/>
      <c r="E11" s="56"/>
      <c r="F11" s="10"/>
      <c r="G11" s="56"/>
      <c r="H11" s="10"/>
      <c r="I11" s="56"/>
      <c r="J11" s="10"/>
      <c r="K11" s="56"/>
      <c r="L11" s="10"/>
      <c r="M11" s="56"/>
      <c r="N11" s="10"/>
      <c r="O11" s="56"/>
      <c r="P11" s="10"/>
      <c r="Q11" s="56"/>
      <c r="R11" s="10"/>
      <c r="S11" s="56"/>
      <c r="T11" s="10"/>
      <c r="U11" s="56"/>
      <c r="V11" s="10"/>
      <c r="W11" s="56"/>
      <c r="X11" s="10"/>
      <c r="Y11" s="56"/>
      <c r="Z11" s="10"/>
      <c r="AA11" s="6"/>
      <c r="AB11" s="155">
        <f t="shared" si="0"/>
        <v>0</v>
      </c>
    </row>
    <row r="12" spans="1:28" s="162" customFormat="1" ht="14">
      <c r="A12" s="13" t="s">
        <v>51</v>
      </c>
      <c r="B12" s="5"/>
      <c r="C12" s="163"/>
      <c r="D12" s="5"/>
      <c r="E12" s="163"/>
      <c r="F12" s="5"/>
      <c r="G12" s="163"/>
      <c r="H12" s="5"/>
      <c r="I12" s="163"/>
      <c r="J12" s="5"/>
      <c r="K12" s="163"/>
      <c r="L12" s="5"/>
      <c r="M12" s="163"/>
      <c r="N12" s="5"/>
      <c r="O12" s="163"/>
      <c r="P12" s="5"/>
      <c r="Q12" s="163"/>
      <c r="R12" s="5"/>
      <c r="S12" s="163"/>
      <c r="T12" s="5"/>
      <c r="U12" s="163"/>
      <c r="V12" s="5"/>
      <c r="W12" s="163"/>
      <c r="X12" s="5"/>
      <c r="Y12" s="163"/>
      <c r="Z12" s="5"/>
      <c r="AA12" s="52"/>
      <c r="AB12" s="162">
        <f t="shared" si="0"/>
        <v>0</v>
      </c>
    </row>
    <row r="13" spans="1:28" ht="14">
      <c r="A13" s="24" t="s">
        <v>29</v>
      </c>
      <c r="B13" s="10"/>
      <c r="C13" s="56"/>
      <c r="D13" s="10"/>
      <c r="E13" s="56"/>
      <c r="F13" s="10"/>
      <c r="G13" s="56"/>
      <c r="H13" s="10"/>
      <c r="I13" s="56"/>
      <c r="J13" s="10"/>
      <c r="K13" s="56"/>
      <c r="L13" s="10"/>
      <c r="M13" s="56"/>
      <c r="N13" s="10"/>
      <c r="O13" s="56"/>
      <c r="P13" s="10"/>
      <c r="Q13" s="56"/>
      <c r="R13" s="10"/>
      <c r="S13" s="56"/>
      <c r="T13" s="10"/>
      <c r="U13" s="56"/>
      <c r="V13" s="10"/>
      <c r="W13" s="56"/>
      <c r="X13" s="10"/>
      <c r="Y13" s="56"/>
      <c r="Z13" s="10"/>
      <c r="AA13" s="6"/>
      <c r="AB13" s="155">
        <f t="shared" si="0"/>
        <v>0</v>
      </c>
    </row>
    <row r="14" spans="1:28" ht="14">
      <c r="A14" s="13" t="s">
        <v>76</v>
      </c>
      <c r="B14" s="10"/>
      <c r="C14" s="56"/>
      <c r="D14" s="10"/>
      <c r="E14" s="56"/>
      <c r="F14" s="10"/>
      <c r="G14" s="56"/>
      <c r="H14" s="10"/>
      <c r="I14" s="56"/>
      <c r="J14" s="10"/>
      <c r="K14" s="56"/>
      <c r="L14" s="10"/>
      <c r="M14" s="56">
        <v>2</v>
      </c>
      <c r="N14" s="10">
        <v>3</v>
      </c>
      <c r="O14" s="56"/>
      <c r="P14" s="10"/>
      <c r="Q14" s="56"/>
      <c r="R14" s="10"/>
      <c r="S14" s="56"/>
      <c r="T14" s="10"/>
      <c r="U14" s="56"/>
      <c r="V14" s="10"/>
      <c r="W14" s="56"/>
      <c r="X14" s="10"/>
      <c r="Y14" s="56"/>
      <c r="Z14" s="10"/>
      <c r="AA14" s="6"/>
      <c r="AB14" s="155">
        <f t="shared" si="0"/>
        <v>0.2</v>
      </c>
    </row>
    <row r="15" spans="1:28" s="162" customFormat="1" ht="14">
      <c r="A15" s="13" t="s">
        <v>77</v>
      </c>
      <c r="B15" s="5"/>
      <c r="C15" s="163"/>
      <c r="D15" s="5"/>
      <c r="E15" s="163"/>
      <c r="F15" s="5"/>
      <c r="G15" s="163"/>
      <c r="H15" s="5">
        <v>1</v>
      </c>
      <c r="I15" s="163"/>
      <c r="J15" s="5">
        <v>1</v>
      </c>
      <c r="K15" s="163"/>
      <c r="L15" s="5">
        <v>2</v>
      </c>
      <c r="M15" s="163"/>
      <c r="N15" s="5"/>
      <c r="O15" s="163">
        <v>1</v>
      </c>
      <c r="P15" s="5"/>
      <c r="Q15" s="163">
        <v>1</v>
      </c>
      <c r="R15" s="5">
        <v>1</v>
      </c>
      <c r="S15" s="163"/>
      <c r="T15" s="5"/>
      <c r="U15" s="163"/>
      <c r="V15" s="5"/>
      <c r="W15" s="163">
        <v>2</v>
      </c>
      <c r="X15" s="5"/>
      <c r="Y15" s="163"/>
      <c r="Z15" s="5"/>
      <c r="AA15" s="52"/>
      <c r="AB15" s="162">
        <f t="shared" si="0"/>
        <v>0.36</v>
      </c>
    </row>
    <row r="16" spans="1:28" ht="14">
      <c r="A16" s="25" t="s">
        <v>5</v>
      </c>
      <c r="B16" s="10"/>
      <c r="C16" s="56"/>
      <c r="D16" s="10">
        <v>75</v>
      </c>
      <c r="E16" s="56"/>
      <c r="F16" s="10">
        <v>30</v>
      </c>
      <c r="G16" s="56">
        <v>48</v>
      </c>
      <c r="H16" s="10"/>
      <c r="I16" s="56">
        <v>30</v>
      </c>
      <c r="J16" s="10"/>
      <c r="K16" s="56"/>
      <c r="L16" s="10"/>
      <c r="M16" s="56"/>
      <c r="N16" s="10"/>
      <c r="O16" s="56"/>
      <c r="P16" s="10"/>
      <c r="Q16" s="56"/>
      <c r="R16" s="10"/>
      <c r="S16" s="56"/>
      <c r="T16" s="10"/>
      <c r="U16" s="56"/>
      <c r="V16" s="10"/>
      <c r="W16" s="56"/>
      <c r="X16" s="10"/>
      <c r="Y16" s="56"/>
      <c r="Z16" s="10"/>
      <c r="AA16" s="6"/>
      <c r="AB16" s="155">
        <f t="shared" si="0"/>
        <v>7.32</v>
      </c>
    </row>
    <row r="17" spans="1:28" s="162" customFormat="1" ht="14">
      <c r="A17" s="12" t="s">
        <v>79</v>
      </c>
      <c r="B17" s="5"/>
      <c r="C17" s="163"/>
      <c r="D17" s="5"/>
      <c r="E17" s="163"/>
      <c r="F17" s="5"/>
      <c r="G17" s="163"/>
      <c r="H17" s="5"/>
      <c r="I17" s="163"/>
      <c r="J17" s="5"/>
      <c r="K17" s="163"/>
      <c r="L17" s="5"/>
      <c r="M17" s="163"/>
      <c r="N17" s="5"/>
      <c r="O17" s="163"/>
      <c r="P17" s="5"/>
      <c r="Q17" s="163"/>
      <c r="R17" s="5"/>
      <c r="S17" s="163"/>
      <c r="T17" s="5"/>
      <c r="U17" s="163"/>
      <c r="V17" s="5"/>
      <c r="W17" s="163"/>
      <c r="X17" s="5"/>
      <c r="Y17" s="163"/>
      <c r="Z17" s="5"/>
      <c r="AA17" s="52"/>
      <c r="AB17" s="162">
        <f t="shared" si="0"/>
        <v>0</v>
      </c>
    </row>
    <row r="18" spans="1:28" ht="14">
      <c r="A18" s="25" t="s">
        <v>102</v>
      </c>
      <c r="B18" s="10"/>
      <c r="C18" s="56"/>
      <c r="D18" s="10"/>
      <c r="E18" s="56"/>
      <c r="F18" s="10"/>
      <c r="G18" s="56"/>
      <c r="H18" s="10"/>
      <c r="I18" s="56"/>
      <c r="J18" s="10"/>
      <c r="K18" s="56"/>
      <c r="L18" s="10"/>
      <c r="M18" s="56"/>
      <c r="N18" s="10"/>
      <c r="O18" s="56"/>
      <c r="P18" s="10"/>
      <c r="Q18" s="56"/>
      <c r="R18" s="10"/>
      <c r="S18" s="56"/>
      <c r="T18" s="10"/>
      <c r="U18" s="56"/>
      <c r="V18" s="10"/>
      <c r="W18" s="56"/>
      <c r="X18" s="10"/>
      <c r="Y18" s="56"/>
      <c r="Z18" s="10"/>
      <c r="AA18" s="6"/>
      <c r="AB18" s="155">
        <f t="shared" si="0"/>
        <v>0</v>
      </c>
    </row>
    <row r="19" spans="1:28" s="162" customFormat="1" ht="14">
      <c r="A19" s="12" t="s">
        <v>78</v>
      </c>
      <c r="B19" s="5"/>
      <c r="C19" s="163"/>
      <c r="D19" s="5"/>
      <c r="E19" s="163"/>
      <c r="F19" s="5"/>
      <c r="G19" s="163"/>
      <c r="H19" s="5"/>
      <c r="I19" s="163"/>
      <c r="J19" s="5"/>
      <c r="K19" s="163"/>
      <c r="L19" s="5"/>
      <c r="M19" s="163"/>
      <c r="N19" s="5"/>
      <c r="O19" s="163"/>
      <c r="P19" s="5"/>
      <c r="Q19" s="163"/>
      <c r="R19" s="5"/>
      <c r="S19" s="163"/>
      <c r="T19" s="5"/>
      <c r="U19" s="163"/>
      <c r="V19" s="5"/>
      <c r="W19" s="163"/>
      <c r="X19" s="5"/>
      <c r="Y19" s="163"/>
      <c r="Z19" s="5"/>
      <c r="AA19" s="52"/>
      <c r="AB19" s="162">
        <f t="shared" si="0"/>
        <v>0</v>
      </c>
    </row>
    <row r="20" spans="1:28" s="162" customFormat="1" ht="14">
      <c r="A20" s="12" t="s">
        <v>6</v>
      </c>
      <c r="B20" s="5">
        <v>75</v>
      </c>
      <c r="C20" s="163">
        <v>70</v>
      </c>
      <c r="D20" s="5">
        <v>30</v>
      </c>
      <c r="E20" s="163">
        <v>85</v>
      </c>
      <c r="F20" s="5">
        <v>52</v>
      </c>
      <c r="G20" s="163">
        <v>60</v>
      </c>
      <c r="H20" s="5">
        <v>80</v>
      </c>
      <c r="I20" s="163">
        <v>75</v>
      </c>
      <c r="J20" s="5">
        <v>90</v>
      </c>
      <c r="K20" s="163">
        <v>95</v>
      </c>
      <c r="L20" s="5">
        <v>75</v>
      </c>
      <c r="M20" s="163">
        <v>90</v>
      </c>
      <c r="N20" s="5">
        <v>78</v>
      </c>
      <c r="O20" s="163">
        <v>80</v>
      </c>
      <c r="P20" s="5">
        <v>80</v>
      </c>
      <c r="Q20" s="163">
        <v>85</v>
      </c>
      <c r="R20" s="5">
        <v>90</v>
      </c>
      <c r="S20" s="163">
        <v>85</v>
      </c>
      <c r="T20" s="5">
        <v>65</v>
      </c>
      <c r="U20" s="163">
        <v>90</v>
      </c>
      <c r="V20" s="5">
        <v>87</v>
      </c>
      <c r="W20" s="163">
        <v>84</v>
      </c>
      <c r="X20" s="5">
        <v>30</v>
      </c>
      <c r="Y20" s="163">
        <v>60</v>
      </c>
      <c r="Z20" s="5">
        <v>90</v>
      </c>
      <c r="AA20" s="52"/>
      <c r="AB20" s="162">
        <f t="shared" si="0"/>
        <v>75.239999999999995</v>
      </c>
    </row>
    <row r="21" spans="1:28" s="162" customFormat="1" ht="14">
      <c r="A21" s="12" t="s">
        <v>7</v>
      </c>
      <c r="B21" s="5"/>
      <c r="C21" s="163"/>
      <c r="D21" s="5"/>
      <c r="E21" s="163"/>
      <c r="F21" s="5"/>
      <c r="G21" s="163"/>
      <c r="H21" s="5"/>
      <c r="I21" s="163"/>
      <c r="J21" s="5"/>
      <c r="K21" s="163"/>
      <c r="L21" s="5"/>
      <c r="M21" s="163"/>
      <c r="N21" s="5"/>
      <c r="O21" s="163"/>
      <c r="P21" s="5"/>
      <c r="Q21" s="163"/>
      <c r="R21" s="5"/>
      <c r="S21" s="163"/>
      <c r="T21" s="5"/>
      <c r="U21" s="163"/>
      <c r="V21" s="5"/>
      <c r="W21" s="163"/>
      <c r="X21" s="5"/>
      <c r="Y21" s="163"/>
      <c r="Z21" s="5"/>
      <c r="AA21" s="52"/>
      <c r="AB21" s="162">
        <f t="shared" si="0"/>
        <v>0</v>
      </c>
    </row>
    <row r="22" spans="1:28" s="162" customFormat="1" ht="14">
      <c r="A22" s="12" t="s">
        <v>207</v>
      </c>
      <c r="B22" s="5"/>
      <c r="C22" s="163"/>
      <c r="D22" s="5"/>
      <c r="E22" s="163"/>
      <c r="F22" s="5"/>
      <c r="G22" s="163"/>
      <c r="H22" s="5"/>
      <c r="I22" s="163"/>
      <c r="J22" s="5"/>
      <c r="K22" s="163"/>
      <c r="L22" s="5"/>
      <c r="M22" s="163"/>
      <c r="N22" s="5"/>
      <c r="O22" s="163"/>
      <c r="P22" s="5"/>
      <c r="Q22" s="163"/>
      <c r="R22" s="5"/>
      <c r="S22" s="163"/>
      <c r="T22" s="5"/>
      <c r="U22" s="163"/>
      <c r="V22" s="5"/>
      <c r="W22" s="163"/>
      <c r="X22" s="5"/>
      <c r="Y22" s="163"/>
      <c r="Z22" s="5"/>
      <c r="AA22" s="52"/>
      <c r="AB22" s="162">
        <f t="shared" si="0"/>
        <v>0</v>
      </c>
    </row>
    <row r="23" spans="1:28" s="162" customFormat="1" ht="14">
      <c r="A23" s="12" t="s">
        <v>28</v>
      </c>
      <c r="B23" s="5"/>
      <c r="C23" s="163"/>
      <c r="D23" s="5"/>
      <c r="E23" s="163"/>
      <c r="F23" s="5"/>
      <c r="G23" s="163"/>
      <c r="H23" s="5"/>
      <c r="I23" s="163"/>
      <c r="J23" s="5"/>
      <c r="K23" s="163"/>
      <c r="L23" s="5"/>
      <c r="M23" s="163"/>
      <c r="N23" s="5"/>
      <c r="O23" s="163"/>
      <c r="P23" s="5"/>
      <c r="Q23" s="163"/>
      <c r="R23" s="5"/>
      <c r="S23" s="163"/>
      <c r="T23" s="5"/>
      <c r="U23" s="163"/>
      <c r="V23" s="5"/>
      <c r="W23" s="163"/>
      <c r="X23" s="5"/>
      <c r="Y23" s="163"/>
      <c r="Z23" s="5"/>
      <c r="AA23" s="52"/>
      <c r="AB23" s="162">
        <f t="shared" si="0"/>
        <v>0</v>
      </c>
    </row>
    <row r="24" spans="1:28" ht="14">
      <c r="A24" s="25" t="s">
        <v>8</v>
      </c>
      <c r="B24" s="10"/>
      <c r="C24" s="56"/>
      <c r="D24" s="10"/>
      <c r="E24" s="56"/>
      <c r="F24" s="10"/>
      <c r="G24" s="56"/>
      <c r="H24" s="10"/>
      <c r="I24" s="56"/>
      <c r="J24" s="10"/>
      <c r="K24" s="56"/>
      <c r="L24" s="10"/>
      <c r="M24" s="56"/>
      <c r="N24" s="10"/>
      <c r="O24" s="56"/>
      <c r="P24" s="10"/>
      <c r="Q24" s="56"/>
      <c r="R24" s="10"/>
      <c r="S24" s="56"/>
      <c r="T24" s="10"/>
      <c r="U24" s="56"/>
      <c r="V24" s="10"/>
      <c r="W24" s="56"/>
      <c r="X24" s="10"/>
      <c r="Y24" s="56"/>
      <c r="Z24" s="10"/>
      <c r="AA24" s="6"/>
      <c r="AB24" s="155">
        <f t="shared" si="0"/>
        <v>0</v>
      </c>
    </row>
    <row r="25" spans="1:28" ht="15.75" customHeight="1">
      <c r="A25" s="25" t="s">
        <v>224</v>
      </c>
      <c r="B25" s="10"/>
      <c r="C25" s="56"/>
      <c r="D25" s="10"/>
      <c r="E25" s="56"/>
      <c r="F25" s="10"/>
      <c r="G25" s="56"/>
      <c r="H25" s="10"/>
      <c r="I25" s="56"/>
      <c r="J25" s="10"/>
      <c r="K25" s="56"/>
      <c r="L25" s="10"/>
      <c r="M25" s="56"/>
      <c r="N25" s="10"/>
      <c r="O25" s="56"/>
      <c r="P25" s="10"/>
      <c r="Q25" s="56"/>
      <c r="R25" s="10"/>
      <c r="S25" s="56"/>
      <c r="T25" s="10"/>
      <c r="U25" s="56"/>
      <c r="V25" s="10"/>
      <c r="W25" s="56"/>
      <c r="X25" s="10"/>
      <c r="Y25" s="56"/>
      <c r="Z25" s="10"/>
      <c r="AA25" s="6"/>
      <c r="AB25" s="155">
        <f t="shared" si="0"/>
        <v>0</v>
      </c>
    </row>
    <row r="26" spans="1:28" s="162" customFormat="1" ht="14">
      <c r="A26" s="12" t="s">
        <v>208</v>
      </c>
      <c r="B26" s="5"/>
      <c r="C26" s="163"/>
      <c r="D26" s="5"/>
      <c r="E26" s="163"/>
      <c r="F26" s="5"/>
      <c r="G26" s="163"/>
      <c r="H26" s="5"/>
      <c r="I26" s="163"/>
      <c r="J26" s="5"/>
      <c r="K26" s="163"/>
      <c r="L26" s="5"/>
      <c r="M26" s="163"/>
      <c r="N26" s="5"/>
      <c r="O26" s="163"/>
      <c r="P26" s="5"/>
      <c r="Q26" s="163"/>
      <c r="R26" s="5"/>
      <c r="S26" s="163"/>
      <c r="T26" s="5"/>
      <c r="U26" s="163"/>
      <c r="V26" s="5"/>
      <c r="W26" s="163"/>
      <c r="X26" s="5"/>
      <c r="Y26" s="163"/>
      <c r="Z26" s="5"/>
      <c r="AA26" s="52"/>
      <c r="AB26" s="162">
        <f t="shared" si="0"/>
        <v>0</v>
      </c>
    </row>
    <row r="27" spans="1:28" s="162" customFormat="1" ht="14">
      <c r="A27" s="12" t="s">
        <v>23</v>
      </c>
      <c r="B27" s="5"/>
      <c r="C27" s="163"/>
      <c r="D27" s="5"/>
      <c r="E27" s="163"/>
      <c r="F27" s="5"/>
      <c r="G27" s="163"/>
      <c r="H27" s="5"/>
      <c r="I27" s="163"/>
      <c r="J27" s="5"/>
      <c r="K27" s="163"/>
      <c r="L27" s="5"/>
      <c r="M27" s="163"/>
      <c r="N27" s="5"/>
      <c r="O27" s="163"/>
      <c r="P27" s="5"/>
      <c r="Q27" s="163"/>
      <c r="R27" s="5"/>
      <c r="S27" s="163"/>
      <c r="T27" s="5"/>
      <c r="U27" s="163"/>
      <c r="V27" s="5"/>
      <c r="W27" s="163"/>
      <c r="X27" s="5"/>
      <c r="Y27" s="163"/>
      <c r="Z27" s="5"/>
      <c r="AA27" s="52"/>
      <c r="AB27" s="162">
        <f t="shared" si="0"/>
        <v>0</v>
      </c>
    </row>
    <row r="28" spans="1:28" ht="14">
      <c r="A28" s="25" t="s">
        <v>209</v>
      </c>
      <c r="B28" s="10"/>
      <c r="C28" s="56"/>
      <c r="D28" s="10"/>
      <c r="E28" s="56"/>
      <c r="F28" s="10"/>
      <c r="G28" s="56"/>
      <c r="H28" s="10"/>
      <c r="I28" s="56"/>
      <c r="J28" s="10"/>
      <c r="K28" s="56"/>
      <c r="L28" s="10"/>
      <c r="M28" s="56"/>
      <c r="N28" s="10"/>
      <c r="O28" s="56"/>
      <c r="P28" s="10"/>
      <c r="Q28" s="56"/>
      <c r="R28" s="10"/>
      <c r="S28" s="56"/>
      <c r="T28" s="10"/>
      <c r="U28" s="56"/>
      <c r="V28" s="10"/>
      <c r="W28" s="56"/>
      <c r="X28" s="10"/>
      <c r="Y28" s="56"/>
      <c r="Z28" s="10"/>
      <c r="AA28" s="6"/>
      <c r="AB28" s="155">
        <f t="shared" si="0"/>
        <v>0</v>
      </c>
    </row>
    <row r="29" spans="1:28" ht="14">
      <c r="A29" s="25" t="s">
        <v>83</v>
      </c>
      <c r="B29" s="10"/>
      <c r="C29" s="56"/>
      <c r="D29" s="10"/>
      <c r="E29" s="56"/>
      <c r="F29" s="10"/>
      <c r="G29" s="56"/>
      <c r="H29" s="10"/>
      <c r="I29" s="56"/>
      <c r="J29" s="10"/>
      <c r="K29" s="56"/>
      <c r="L29" s="10"/>
      <c r="M29" s="56"/>
      <c r="N29" s="10"/>
      <c r="O29" s="56"/>
      <c r="P29" s="10"/>
      <c r="Q29" s="56"/>
      <c r="R29" s="10"/>
      <c r="S29" s="56"/>
      <c r="T29" s="10"/>
      <c r="U29" s="56"/>
      <c r="V29" s="10"/>
      <c r="W29" s="56"/>
      <c r="X29" s="10"/>
      <c r="Y29" s="56"/>
      <c r="Z29" s="10"/>
      <c r="AA29" s="6"/>
      <c r="AB29" s="155">
        <f t="shared" si="0"/>
        <v>0</v>
      </c>
    </row>
    <row r="30" spans="1:28" ht="14">
      <c r="A30" s="25" t="s">
        <v>128</v>
      </c>
      <c r="B30" s="10"/>
      <c r="C30" s="56"/>
      <c r="D30" s="10"/>
      <c r="E30" s="56"/>
      <c r="F30" s="10"/>
      <c r="G30" s="56"/>
      <c r="H30" s="10"/>
      <c r="I30" s="56"/>
      <c r="J30" s="10"/>
      <c r="K30" s="56"/>
      <c r="L30" s="10"/>
      <c r="M30" s="56"/>
      <c r="N30" s="10"/>
      <c r="O30" s="56"/>
      <c r="P30" s="10"/>
      <c r="Q30" s="56"/>
      <c r="R30" s="10"/>
      <c r="S30" s="56"/>
      <c r="T30" s="10"/>
      <c r="U30" s="56"/>
      <c r="V30" s="10"/>
      <c r="W30" s="56"/>
      <c r="X30" s="10"/>
      <c r="Y30" s="56"/>
      <c r="Z30" s="10"/>
      <c r="AA30" s="6"/>
      <c r="AB30" s="155">
        <f t="shared" si="0"/>
        <v>0</v>
      </c>
    </row>
    <row r="31" spans="1:28" ht="14">
      <c r="A31" s="25" t="s">
        <v>181</v>
      </c>
      <c r="B31" s="10"/>
      <c r="C31" s="56"/>
      <c r="D31" s="10"/>
      <c r="E31" s="56"/>
      <c r="F31" s="10"/>
      <c r="G31" s="56"/>
      <c r="H31" s="10"/>
      <c r="I31" s="56"/>
      <c r="J31" s="10"/>
      <c r="K31" s="56"/>
      <c r="L31" s="10"/>
      <c r="M31" s="56"/>
      <c r="N31" s="10"/>
      <c r="O31" s="56"/>
      <c r="P31" s="10"/>
      <c r="Q31" s="56"/>
      <c r="R31" s="10"/>
      <c r="S31" s="56"/>
      <c r="T31" s="10"/>
      <c r="U31" s="56"/>
      <c r="V31" s="10"/>
      <c r="W31" s="56"/>
      <c r="X31" s="10"/>
      <c r="Y31" s="56"/>
      <c r="Z31" s="10"/>
      <c r="AA31" s="6"/>
      <c r="AB31" s="155">
        <f t="shared" si="0"/>
        <v>0</v>
      </c>
    </row>
    <row r="32" spans="1:28" s="162" customFormat="1" ht="14">
      <c r="A32" s="12" t="s">
        <v>210</v>
      </c>
      <c r="B32" s="5"/>
      <c r="C32" s="163"/>
      <c r="D32" s="5"/>
      <c r="E32" s="163"/>
      <c r="F32" s="5"/>
      <c r="G32" s="163"/>
      <c r="H32" s="5"/>
      <c r="I32" s="163"/>
      <c r="J32" s="5"/>
      <c r="K32" s="163"/>
      <c r="L32" s="5"/>
      <c r="M32" s="163"/>
      <c r="N32" s="5"/>
      <c r="O32" s="163"/>
      <c r="P32" s="5"/>
      <c r="Q32" s="163"/>
      <c r="R32" s="5"/>
      <c r="S32" s="163"/>
      <c r="T32" s="5"/>
      <c r="U32" s="163"/>
      <c r="V32" s="5"/>
      <c r="W32" s="163"/>
      <c r="X32" s="5"/>
      <c r="Y32" s="163"/>
      <c r="Z32" s="5"/>
      <c r="AA32" s="52"/>
      <c r="AB32" s="162">
        <f t="shared" si="0"/>
        <v>0</v>
      </c>
    </row>
    <row r="33" spans="1:28" s="162" customFormat="1" ht="14">
      <c r="A33" s="12" t="s">
        <v>225</v>
      </c>
      <c r="B33" s="5"/>
      <c r="C33" s="163"/>
      <c r="D33" s="5"/>
      <c r="E33" s="163"/>
      <c r="F33" s="5"/>
      <c r="G33" s="163"/>
      <c r="H33" s="5"/>
      <c r="I33" s="163"/>
      <c r="J33" s="5"/>
      <c r="K33" s="163"/>
      <c r="L33" s="5"/>
      <c r="M33" s="163"/>
      <c r="N33" s="5"/>
      <c r="O33" s="163"/>
      <c r="P33" s="5"/>
      <c r="Q33" s="163"/>
      <c r="R33" s="5"/>
      <c r="S33" s="163"/>
      <c r="T33" s="5"/>
      <c r="U33" s="163"/>
      <c r="V33" s="5"/>
      <c r="W33" s="163"/>
      <c r="X33" s="5"/>
      <c r="Y33" s="163"/>
      <c r="Z33" s="5"/>
      <c r="AA33" s="52"/>
      <c r="AB33" s="162">
        <f t="shared" si="0"/>
        <v>0</v>
      </c>
    </row>
    <row r="34" spans="1:28" s="162" customFormat="1" ht="14">
      <c r="A34" s="13" t="s">
        <v>33</v>
      </c>
      <c r="B34" s="5"/>
      <c r="C34" s="163"/>
      <c r="D34" s="5"/>
      <c r="E34" s="163"/>
      <c r="F34" s="5"/>
      <c r="G34" s="163"/>
      <c r="H34" s="5"/>
      <c r="I34" s="163"/>
      <c r="J34" s="5"/>
      <c r="K34" s="163"/>
      <c r="L34" s="5"/>
      <c r="M34" s="163"/>
      <c r="N34" s="5"/>
      <c r="O34" s="163"/>
      <c r="P34" s="5"/>
      <c r="Q34" s="163"/>
      <c r="R34" s="5"/>
      <c r="S34" s="163"/>
      <c r="T34" s="5"/>
      <c r="U34" s="163"/>
      <c r="V34" s="5"/>
      <c r="W34" s="163"/>
      <c r="X34" s="5"/>
      <c r="Y34" s="163"/>
      <c r="Z34" s="5"/>
      <c r="AA34" s="52"/>
      <c r="AB34" s="162">
        <f t="shared" si="0"/>
        <v>0</v>
      </c>
    </row>
    <row r="35" spans="1:28" ht="14">
      <c r="A35" s="24" t="s">
        <v>93</v>
      </c>
      <c r="B35" s="10"/>
      <c r="C35" s="56"/>
      <c r="D35" s="10"/>
      <c r="E35" s="56"/>
      <c r="F35" s="10"/>
      <c r="G35" s="56"/>
      <c r="H35" s="10"/>
      <c r="I35" s="56"/>
      <c r="J35" s="10"/>
      <c r="K35" s="56"/>
      <c r="L35" s="10"/>
      <c r="M35" s="56"/>
      <c r="N35" s="10"/>
      <c r="O35" s="56"/>
      <c r="P35" s="10"/>
      <c r="Q35" s="56"/>
      <c r="R35" s="10"/>
      <c r="S35" s="56"/>
      <c r="T35" s="10"/>
      <c r="U35" s="56"/>
      <c r="V35" s="10"/>
      <c r="W35" s="56"/>
      <c r="X35" s="10"/>
      <c r="Y35" s="56"/>
      <c r="Z35" s="10"/>
      <c r="AA35" s="6"/>
      <c r="AB35" s="155">
        <f t="shared" si="0"/>
        <v>0</v>
      </c>
    </row>
    <row r="36" spans="1:28">
      <c r="A36" s="15" t="s">
        <v>9</v>
      </c>
      <c r="B36" s="10"/>
      <c r="C36" s="56"/>
      <c r="D36" s="10"/>
      <c r="E36" s="56"/>
      <c r="F36" s="10"/>
      <c r="G36" s="56"/>
      <c r="H36" s="10"/>
      <c r="I36" s="56"/>
      <c r="J36" s="10"/>
      <c r="K36" s="56"/>
      <c r="L36" s="10"/>
      <c r="M36" s="56"/>
      <c r="N36" s="10"/>
      <c r="O36" s="56"/>
      <c r="P36" s="10"/>
      <c r="Q36" s="56"/>
      <c r="R36" s="10"/>
      <c r="S36" s="56"/>
      <c r="T36" s="10"/>
      <c r="U36" s="56"/>
      <c r="V36" s="10"/>
      <c r="W36" s="56"/>
      <c r="X36" s="10"/>
      <c r="Y36" s="56"/>
      <c r="Z36" s="10"/>
      <c r="AA36" s="6"/>
      <c r="AB36" s="155">
        <f t="shared" si="0"/>
        <v>0</v>
      </c>
    </row>
    <row r="37" spans="1:28">
      <c r="A37" s="15" t="s">
        <v>211</v>
      </c>
      <c r="B37" s="10"/>
      <c r="C37" s="56"/>
      <c r="D37" s="10"/>
      <c r="E37" s="56"/>
      <c r="F37" s="10"/>
      <c r="G37" s="56"/>
      <c r="H37" s="10"/>
      <c r="I37" s="56"/>
      <c r="J37" s="10"/>
      <c r="K37" s="56"/>
      <c r="L37" s="10"/>
      <c r="M37" s="56"/>
      <c r="N37" s="10"/>
      <c r="O37" s="56"/>
      <c r="P37" s="10"/>
      <c r="Q37" s="56"/>
      <c r="R37" s="10"/>
      <c r="S37" s="56"/>
      <c r="T37" s="10"/>
      <c r="U37" s="56"/>
      <c r="V37" s="10"/>
      <c r="W37" s="56"/>
      <c r="X37" s="10"/>
      <c r="Y37" s="56"/>
      <c r="Z37" s="10"/>
      <c r="AA37" s="6"/>
      <c r="AB37" s="155">
        <f t="shared" si="0"/>
        <v>0</v>
      </c>
    </row>
    <row r="38" spans="1:28">
      <c r="A38" s="15" t="s">
        <v>226</v>
      </c>
      <c r="B38" s="10"/>
      <c r="C38" s="56"/>
      <c r="D38" s="10"/>
      <c r="E38" s="56"/>
      <c r="F38" s="10"/>
      <c r="G38" s="56"/>
      <c r="H38" s="10"/>
      <c r="I38" s="56"/>
      <c r="J38" s="10"/>
      <c r="K38" s="56"/>
      <c r="L38" s="10"/>
      <c r="M38" s="56"/>
      <c r="N38" s="10"/>
      <c r="O38" s="56"/>
      <c r="P38" s="10"/>
      <c r="Q38" s="56"/>
      <c r="R38" s="10"/>
      <c r="S38" s="56"/>
      <c r="T38" s="10"/>
      <c r="U38" s="56"/>
      <c r="V38" s="10"/>
      <c r="W38" s="56"/>
      <c r="X38" s="10"/>
      <c r="Y38" s="56"/>
      <c r="Z38" s="10"/>
      <c r="AA38" s="6"/>
      <c r="AB38" s="155">
        <f t="shared" si="0"/>
        <v>0</v>
      </c>
    </row>
    <row r="39" spans="1:28">
      <c r="A39" s="15" t="s">
        <v>31</v>
      </c>
      <c r="B39" s="10"/>
      <c r="C39" s="56"/>
      <c r="D39" s="10"/>
      <c r="E39" s="56"/>
      <c r="F39" s="10"/>
      <c r="G39" s="56"/>
      <c r="H39" s="10"/>
      <c r="I39" s="56"/>
      <c r="J39" s="10"/>
      <c r="K39" s="56"/>
      <c r="L39" s="10"/>
      <c r="M39" s="56"/>
      <c r="N39" s="10"/>
      <c r="O39" s="56"/>
      <c r="P39" s="10"/>
      <c r="Q39" s="56"/>
      <c r="R39" s="10"/>
      <c r="S39" s="56"/>
      <c r="T39" s="10"/>
      <c r="U39" s="56"/>
      <c r="V39" s="10"/>
      <c r="W39" s="56"/>
      <c r="X39" s="10"/>
      <c r="Y39" s="56"/>
      <c r="Z39" s="10"/>
      <c r="AA39" s="6"/>
      <c r="AB39" s="155">
        <f t="shared" si="0"/>
        <v>0</v>
      </c>
    </row>
    <row r="40" spans="1:28">
      <c r="A40" s="15" t="s">
        <v>32</v>
      </c>
      <c r="B40" s="10"/>
      <c r="C40" s="56"/>
      <c r="D40" s="10"/>
      <c r="E40" s="56"/>
      <c r="F40" s="10"/>
      <c r="G40" s="56"/>
      <c r="H40" s="10"/>
      <c r="I40" s="56"/>
      <c r="J40" s="10"/>
      <c r="K40" s="56"/>
      <c r="L40" s="10"/>
      <c r="M40" s="56"/>
      <c r="N40" s="10"/>
      <c r="O40" s="56"/>
      <c r="P40" s="10"/>
      <c r="Q40" s="56"/>
      <c r="R40" s="10"/>
      <c r="S40" s="56"/>
      <c r="T40" s="10"/>
      <c r="U40" s="56"/>
      <c r="V40" s="10"/>
      <c r="W40" s="56"/>
      <c r="X40" s="10"/>
      <c r="Y40" s="56"/>
      <c r="Z40" s="10"/>
      <c r="AA40" s="6"/>
      <c r="AB40" s="155">
        <f t="shared" si="0"/>
        <v>0</v>
      </c>
    </row>
    <row r="41" spans="1:28">
      <c r="A41" s="15" t="s">
        <v>52</v>
      </c>
      <c r="B41" s="10"/>
      <c r="C41" s="56"/>
      <c r="D41" s="10"/>
      <c r="E41" s="56"/>
      <c r="F41" s="10"/>
      <c r="G41" s="56"/>
      <c r="H41" s="10"/>
      <c r="I41" s="56"/>
      <c r="J41" s="10"/>
      <c r="K41" s="56"/>
      <c r="L41" s="10"/>
      <c r="M41" s="56"/>
      <c r="N41" s="10"/>
      <c r="O41" s="56"/>
      <c r="P41" s="10"/>
      <c r="Q41" s="56"/>
      <c r="R41" s="10"/>
      <c r="S41" s="56"/>
      <c r="T41" s="10">
        <v>3</v>
      </c>
      <c r="U41" s="56">
        <v>1</v>
      </c>
      <c r="V41" s="10"/>
      <c r="W41" s="56"/>
      <c r="X41" s="10"/>
      <c r="Y41" s="56"/>
      <c r="Z41" s="10"/>
      <c r="AA41" s="6"/>
      <c r="AB41" s="155">
        <f t="shared" si="0"/>
        <v>0.16</v>
      </c>
    </row>
    <row r="42" spans="1:28" s="162" customFormat="1">
      <c r="A42" s="16" t="s">
        <v>10</v>
      </c>
      <c r="B42" s="5"/>
      <c r="C42" s="163"/>
      <c r="D42" s="5"/>
      <c r="E42" s="163"/>
      <c r="F42" s="5"/>
      <c r="G42" s="163"/>
      <c r="H42" s="5"/>
      <c r="I42" s="163"/>
      <c r="J42" s="5"/>
      <c r="K42" s="163"/>
      <c r="L42" s="5"/>
      <c r="M42" s="163"/>
      <c r="N42" s="5"/>
      <c r="O42" s="163"/>
      <c r="P42" s="5"/>
      <c r="Q42" s="163"/>
      <c r="R42" s="5"/>
      <c r="S42" s="163"/>
      <c r="T42" s="5"/>
      <c r="U42" s="163"/>
      <c r="V42" s="5"/>
      <c r="W42" s="163"/>
      <c r="X42" s="5"/>
      <c r="Y42" s="163"/>
      <c r="Z42" s="5"/>
      <c r="AA42" s="52"/>
      <c r="AB42" s="162">
        <f t="shared" si="0"/>
        <v>0</v>
      </c>
    </row>
    <row r="43" spans="1:28">
      <c r="A43" s="15" t="s">
        <v>39</v>
      </c>
      <c r="B43" s="10"/>
      <c r="C43" s="56"/>
      <c r="D43" s="10"/>
      <c r="E43" s="56"/>
      <c r="F43" s="10"/>
      <c r="G43" s="56"/>
      <c r="H43" s="10"/>
      <c r="I43" s="56"/>
      <c r="J43" s="10"/>
      <c r="K43" s="56"/>
      <c r="L43" s="10"/>
      <c r="M43" s="56"/>
      <c r="N43" s="10"/>
      <c r="O43" s="56"/>
      <c r="P43" s="10"/>
      <c r="Q43" s="56"/>
      <c r="R43" s="10"/>
      <c r="S43" s="56"/>
      <c r="T43" s="10"/>
      <c r="U43" s="56"/>
      <c r="V43" s="10"/>
      <c r="W43" s="56"/>
      <c r="X43" s="10"/>
      <c r="Y43" s="56"/>
      <c r="Z43" s="10"/>
      <c r="AA43" s="6"/>
      <c r="AB43" s="155">
        <f t="shared" si="0"/>
        <v>0</v>
      </c>
    </row>
    <row r="44" spans="1:28">
      <c r="A44" s="15" t="s">
        <v>11</v>
      </c>
      <c r="B44" s="10"/>
      <c r="C44" s="56"/>
      <c r="D44" s="10"/>
      <c r="E44" s="56"/>
      <c r="F44" s="10"/>
      <c r="G44" s="56"/>
      <c r="H44" s="10"/>
      <c r="I44" s="56"/>
      <c r="J44" s="10"/>
      <c r="K44" s="56"/>
      <c r="L44" s="10"/>
      <c r="M44" s="56"/>
      <c r="N44" s="10"/>
      <c r="O44" s="56"/>
      <c r="P44" s="10"/>
      <c r="Q44" s="56"/>
      <c r="R44" s="10"/>
      <c r="S44" s="56"/>
      <c r="T44" s="10"/>
      <c r="U44" s="56"/>
      <c r="V44" s="10"/>
      <c r="W44" s="56"/>
      <c r="X44" s="10"/>
      <c r="Y44" s="56"/>
      <c r="Z44" s="10"/>
      <c r="AA44" s="6"/>
      <c r="AB44" s="155">
        <f t="shared" si="0"/>
        <v>0</v>
      </c>
    </row>
    <row r="45" spans="1:28" s="162" customFormat="1">
      <c r="A45" s="16" t="s">
        <v>94</v>
      </c>
      <c r="B45" s="5"/>
      <c r="C45" s="163"/>
      <c r="D45" s="5"/>
      <c r="E45" s="163"/>
      <c r="F45" s="5"/>
      <c r="G45" s="163"/>
      <c r="H45" s="5"/>
      <c r="I45" s="163"/>
      <c r="J45" s="5"/>
      <c r="K45" s="163"/>
      <c r="L45" s="5"/>
      <c r="M45" s="163"/>
      <c r="N45" s="5"/>
      <c r="O45" s="163"/>
      <c r="P45" s="5"/>
      <c r="Q45" s="163"/>
      <c r="R45" s="5"/>
      <c r="S45" s="163"/>
      <c r="T45" s="5"/>
      <c r="U45" s="163"/>
      <c r="V45" s="5"/>
      <c r="W45" s="163"/>
      <c r="X45" s="5"/>
      <c r="Y45" s="163"/>
      <c r="Z45" s="5"/>
      <c r="AA45" s="52"/>
      <c r="AB45" s="162">
        <f t="shared" si="0"/>
        <v>0</v>
      </c>
    </row>
    <row r="46" spans="1:28" s="162" customFormat="1">
      <c r="A46" s="16" t="s">
        <v>95</v>
      </c>
      <c r="B46" s="5"/>
      <c r="C46" s="163"/>
      <c r="D46" s="5"/>
      <c r="E46" s="163"/>
      <c r="F46" s="5"/>
      <c r="G46" s="163"/>
      <c r="H46" s="5"/>
      <c r="I46" s="163"/>
      <c r="J46" s="5"/>
      <c r="K46" s="163"/>
      <c r="L46" s="5"/>
      <c r="M46" s="163"/>
      <c r="N46" s="5"/>
      <c r="O46" s="163"/>
      <c r="P46" s="5"/>
      <c r="Q46" s="163"/>
      <c r="R46" s="5"/>
      <c r="S46" s="163"/>
      <c r="T46" s="5"/>
      <c r="U46" s="163"/>
      <c r="V46" s="5"/>
      <c r="W46" s="163"/>
      <c r="X46" s="5"/>
      <c r="Y46" s="163"/>
      <c r="Z46" s="5"/>
      <c r="AA46" s="52"/>
      <c r="AB46" s="162">
        <f t="shared" si="0"/>
        <v>0</v>
      </c>
    </row>
    <row r="47" spans="1:28">
      <c r="A47" s="15" t="s">
        <v>12</v>
      </c>
      <c r="B47" s="10"/>
      <c r="C47" s="56"/>
      <c r="D47" s="10"/>
      <c r="E47" s="56"/>
      <c r="F47" s="10"/>
      <c r="G47" s="56"/>
      <c r="H47" s="10"/>
      <c r="I47" s="56"/>
      <c r="J47" s="10"/>
      <c r="K47" s="56"/>
      <c r="L47" s="10"/>
      <c r="M47" s="56"/>
      <c r="N47" s="10"/>
      <c r="O47" s="56"/>
      <c r="P47" s="10"/>
      <c r="Q47" s="56"/>
      <c r="R47" s="10"/>
      <c r="S47" s="56"/>
      <c r="T47" s="10"/>
      <c r="U47" s="56"/>
      <c r="V47" s="10"/>
      <c r="W47" s="56"/>
      <c r="X47" s="10"/>
      <c r="Y47" s="56"/>
      <c r="Z47" s="10"/>
      <c r="AA47" s="6"/>
      <c r="AB47" s="155">
        <f t="shared" si="0"/>
        <v>0</v>
      </c>
    </row>
    <row r="48" spans="1:28">
      <c r="A48" s="15" t="s">
        <v>40</v>
      </c>
      <c r="B48" s="10"/>
      <c r="C48" s="56"/>
      <c r="D48" s="10"/>
      <c r="E48" s="56"/>
      <c r="F48" s="10"/>
      <c r="G48" s="56"/>
      <c r="H48" s="10"/>
      <c r="I48" s="56"/>
      <c r="J48" s="10"/>
      <c r="K48" s="56"/>
      <c r="L48" s="10"/>
      <c r="M48" s="56"/>
      <c r="N48" s="10"/>
      <c r="O48" s="56"/>
      <c r="P48" s="10"/>
      <c r="Q48" s="56"/>
      <c r="R48" s="10"/>
      <c r="S48" s="56"/>
      <c r="T48" s="10"/>
      <c r="U48" s="56"/>
      <c r="V48" s="10"/>
      <c r="W48" s="56"/>
      <c r="X48" s="10"/>
      <c r="Y48" s="56"/>
      <c r="Z48" s="10"/>
      <c r="AA48" s="6"/>
      <c r="AB48" s="155">
        <f t="shared" si="0"/>
        <v>0</v>
      </c>
    </row>
    <row r="49" spans="1:28" s="162" customFormat="1">
      <c r="A49" s="16" t="s">
        <v>41</v>
      </c>
      <c r="B49" s="5"/>
      <c r="C49" s="163"/>
      <c r="D49" s="5"/>
      <c r="E49" s="163"/>
      <c r="F49" s="5"/>
      <c r="G49" s="163"/>
      <c r="H49" s="5"/>
      <c r="I49" s="163"/>
      <c r="J49" s="5"/>
      <c r="K49" s="163"/>
      <c r="L49" s="5"/>
      <c r="M49" s="163"/>
      <c r="N49" s="5"/>
      <c r="O49" s="163"/>
      <c r="P49" s="5"/>
      <c r="Q49" s="163"/>
      <c r="R49" s="5"/>
      <c r="S49" s="163"/>
      <c r="T49" s="5"/>
      <c r="U49" s="163"/>
      <c r="V49" s="5"/>
      <c r="W49" s="163"/>
      <c r="X49" s="5"/>
      <c r="Y49" s="163"/>
      <c r="Z49" s="5"/>
      <c r="AA49" s="52"/>
      <c r="AB49" s="162">
        <f t="shared" si="0"/>
        <v>0</v>
      </c>
    </row>
    <row r="50" spans="1:28">
      <c r="A50" s="15" t="s">
        <v>44</v>
      </c>
      <c r="B50" s="10"/>
      <c r="C50" s="56"/>
      <c r="D50" s="10"/>
      <c r="E50" s="56"/>
      <c r="F50" s="10"/>
      <c r="G50" s="56"/>
      <c r="H50" s="10"/>
      <c r="I50" s="56"/>
      <c r="J50" s="10"/>
      <c r="K50" s="56"/>
      <c r="L50" s="10"/>
      <c r="M50" s="56"/>
      <c r="N50" s="10"/>
      <c r="O50" s="56"/>
      <c r="P50" s="10"/>
      <c r="Q50" s="56"/>
      <c r="R50" s="10"/>
      <c r="S50" s="56"/>
      <c r="T50" s="10"/>
      <c r="U50" s="56"/>
      <c r="V50" s="10"/>
      <c r="W50" s="56"/>
      <c r="X50" s="10"/>
      <c r="Y50" s="56"/>
      <c r="Z50" s="10"/>
      <c r="AA50" s="6"/>
      <c r="AB50" s="155">
        <f t="shared" si="0"/>
        <v>0</v>
      </c>
    </row>
    <row r="51" spans="1:28">
      <c r="A51" s="15" t="s">
        <v>62</v>
      </c>
      <c r="B51" s="10"/>
      <c r="C51" s="56"/>
      <c r="D51" s="10"/>
      <c r="E51" s="56"/>
      <c r="F51" s="10"/>
      <c r="G51" s="56"/>
      <c r="H51" s="10"/>
      <c r="I51" s="56"/>
      <c r="J51" s="10"/>
      <c r="K51" s="56"/>
      <c r="L51" s="10"/>
      <c r="M51" s="56"/>
      <c r="N51" s="10"/>
      <c r="O51" s="56"/>
      <c r="P51" s="10"/>
      <c r="Q51" s="56"/>
      <c r="R51" s="10"/>
      <c r="S51" s="56"/>
      <c r="T51" s="10"/>
      <c r="U51" s="56"/>
      <c r="V51" s="10"/>
      <c r="W51" s="56"/>
      <c r="X51" s="10"/>
      <c r="Y51" s="56"/>
      <c r="Z51" s="10"/>
      <c r="AA51" s="6"/>
      <c r="AB51" s="155">
        <f t="shared" si="0"/>
        <v>0</v>
      </c>
    </row>
    <row r="52" spans="1:28">
      <c r="A52" s="15" t="s">
        <v>179</v>
      </c>
      <c r="B52" s="10"/>
      <c r="C52" s="56"/>
      <c r="D52" s="10"/>
      <c r="E52" s="56"/>
      <c r="F52" s="10"/>
      <c r="G52" s="56"/>
      <c r="H52" s="10"/>
      <c r="I52" s="56"/>
      <c r="J52" s="10"/>
      <c r="K52" s="56"/>
      <c r="L52" s="10"/>
      <c r="M52" s="56"/>
      <c r="N52" s="10"/>
      <c r="O52" s="56"/>
      <c r="P52" s="10"/>
      <c r="Q52" s="56"/>
      <c r="R52" s="10"/>
      <c r="S52" s="56"/>
      <c r="T52" s="10"/>
      <c r="U52" s="56"/>
      <c r="V52" s="10"/>
      <c r="W52" s="56"/>
      <c r="X52" s="10"/>
      <c r="Y52" s="56"/>
      <c r="Z52" s="10"/>
      <c r="AA52" s="6"/>
      <c r="AB52" s="155">
        <f t="shared" si="0"/>
        <v>0</v>
      </c>
    </row>
    <row r="53" spans="1:28" s="162" customFormat="1">
      <c r="A53" s="16" t="s">
        <v>34</v>
      </c>
      <c r="B53" s="5"/>
      <c r="C53" s="163"/>
      <c r="D53" s="5"/>
      <c r="E53" s="163"/>
      <c r="F53" s="5"/>
      <c r="G53" s="163"/>
      <c r="H53" s="5"/>
      <c r="I53" s="163"/>
      <c r="J53" s="5"/>
      <c r="K53" s="163"/>
      <c r="L53" s="5"/>
      <c r="M53" s="163"/>
      <c r="N53" s="5"/>
      <c r="O53" s="163"/>
      <c r="P53" s="5"/>
      <c r="Q53" s="163"/>
      <c r="R53" s="5"/>
      <c r="S53" s="163"/>
      <c r="T53" s="5"/>
      <c r="U53" s="163"/>
      <c r="V53" s="5"/>
      <c r="W53" s="163"/>
      <c r="X53" s="5"/>
      <c r="Y53" s="163"/>
      <c r="Z53" s="5"/>
      <c r="AA53" s="52"/>
      <c r="AB53" s="162">
        <f t="shared" si="0"/>
        <v>0</v>
      </c>
    </row>
    <row r="54" spans="1:28" s="162" customFormat="1">
      <c r="A54" s="16" t="s">
        <v>35</v>
      </c>
      <c r="B54" s="5"/>
      <c r="C54" s="163"/>
      <c r="D54" s="5"/>
      <c r="E54" s="163"/>
      <c r="F54" s="5"/>
      <c r="G54" s="163"/>
      <c r="H54" s="5"/>
      <c r="I54" s="163"/>
      <c r="J54" s="5"/>
      <c r="K54" s="163"/>
      <c r="L54" s="5"/>
      <c r="M54" s="163"/>
      <c r="N54" s="5"/>
      <c r="O54" s="163"/>
      <c r="P54" s="5"/>
      <c r="Q54" s="163"/>
      <c r="R54" s="5"/>
      <c r="S54" s="163"/>
      <c r="T54" s="5"/>
      <c r="U54" s="163"/>
      <c r="V54" s="5"/>
      <c r="W54" s="163"/>
      <c r="X54" s="5"/>
      <c r="Y54" s="163"/>
      <c r="Z54" s="5"/>
      <c r="AA54" s="52"/>
      <c r="AB54" s="162">
        <f t="shared" si="0"/>
        <v>0</v>
      </c>
    </row>
    <row r="55" spans="1:28">
      <c r="A55" s="15" t="s">
        <v>37</v>
      </c>
      <c r="B55" s="10"/>
      <c r="C55" s="56"/>
      <c r="D55" s="10"/>
      <c r="E55" s="56"/>
      <c r="F55" s="10"/>
      <c r="G55" s="56"/>
      <c r="H55" s="10"/>
      <c r="I55" s="56"/>
      <c r="J55" s="10"/>
      <c r="K55" s="56"/>
      <c r="L55" s="10"/>
      <c r="M55" s="56"/>
      <c r="N55" s="10"/>
      <c r="O55" s="56"/>
      <c r="P55" s="10"/>
      <c r="Q55" s="56"/>
      <c r="R55" s="10"/>
      <c r="S55" s="56"/>
      <c r="T55" s="10"/>
      <c r="U55" s="56"/>
      <c r="V55" s="10"/>
      <c r="W55" s="56"/>
      <c r="X55" s="10"/>
      <c r="Y55" s="56"/>
      <c r="Z55" s="10"/>
      <c r="AA55" s="6"/>
      <c r="AB55" s="155">
        <f t="shared" si="0"/>
        <v>0</v>
      </c>
    </row>
    <row r="56" spans="1:28" ht="14">
      <c r="A56" s="25" t="s">
        <v>24</v>
      </c>
      <c r="B56" s="10"/>
      <c r="C56" s="56"/>
      <c r="D56" s="10"/>
      <c r="E56" s="56"/>
      <c r="F56" s="10"/>
      <c r="G56" s="56"/>
      <c r="H56" s="10"/>
      <c r="I56" s="56"/>
      <c r="J56" s="10"/>
      <c r="K56" s="56"/>
      <c r="L56" s="10"/>
      <c r="M56" s="56"/>
      <c r="N56" s="10"/>
      <c r="O56" s="56"/>
      <c r="P56" s="10"/>
      <c r="Q56" s="56"/>
      <c r="R56" s="10"/>
      <c r="S56" s="56"/>
      <c r="T56" s="10"/>
      <c r="U56" s="56"/>
      <c r="V56" s="10"/>
      <c r="W56" s="56"/>
      <c r="X56" s="10"/>
      <c r="Y56" s="56"/>
      <c r="Z56" s="10"/>
      <c r="AA56" s="6"/>
      <c r="AB56" s="155">
        <f t="shared" si="0"/>
        <v>0</v>
      </c>
    </row>
    <row r="57" spans="1:28" ht="14">
      <c r="A57" s="25" t="s">
        <v>43</v>
      </c>
      <c r="B57" s="10"/>
      <c r="C57" s="56"/>
      <c r="D57" s="10"/>
      <c r="E57" s="56"/>
      <c r="F57" s="10"/>
      <c r="G57" s="56"/>
      <c r="H57" s="10"/>
      <c r="I57" s="56"/>
      <c r="J57" s="10"/>
      <c r="K57" s="56"/>
      <c r="L57" s="10"/>
      <c r="M57" s="56"/>
      <c r="N57" s="10"/>
      <c r="O57" s="56"/>
      <c r="P57" s="10"/>
      <c r="Q57" s="56"/>
      <c r="R57" s="10"/>
      <c r="S57" s="56"/>
      <c r="T57" s="10"/>
      <c r="U57" s="56"/>
      <c r="V57" s="10"/>
      <c r="W57" s="56"/>
      <c r="X57" s="10"/>
      <c r="Y57" s="56"/>
      <c r="Z57" s="10"/>
      <c r="AA57" s="6"/>
      <c r="AB57" s="155">
        <f t="shared" si="0"/>
        <v>0</v>
      </c>
    </row>
    <row r="58" spans="1:28" s="162" customFormat="1" ht="14">
      <c r="A58" s="12" t="s">
        <v>212</v>
      </c>
      <c r="B58" s="5"/>
      <c r="C58" s="163"/>
      <c r="D58" s="5"/>
      <c r="E58" s="163"/>
      <c r="F58" s="5"/>
      <c r="G58" s="163"/>
      <c r="H58" s="5"/>
      <c r="I58" s="163"/>
      <c r="J58" s="5"/>
      <c r="K58" s="163"/>
      <c r="L58" s="5"/>
      <c r="M58" s="163"/>
      <c r="N58" s="5"/>
      <c r="O58" s="163"/>
      <c r="P58" s="5"/>
      <c r="Q58" s="163"/>
      <c r="R58" s="5"/>
      <c r="S58" s="163"/>
      <c r="T58" s="5"/>
      <c r="U58" s="163"/>
      <c r="V58" s="5"/>
      <c r="W58" s="163"/>
      <c r="X58" s="5"/>
      <c r="Y58" s="163"/>
      <c r="Z58" s="5"/>
      <c r="AA58" s="52"/>
      <c r="AB58" s="162">
        <f t="shared" si="0"/>
        <v>0</v>
      </c>
    </row>
    <row r="59" spans="1:28" s="162" customFormat="1" ht="14">
      <c r="A59" s="12" t="s">
        <v>30</v>
      </c>
      <c r="B59" s="5"/>
      <c r="C59" s="163">
        <v>2</v>
      </c>
      <c r="D59" s="5"/>
      <c r="E59" s="163"/>
      <c r="F59" s="5"/>
      <c r="G59" s="163"/>
      <c r="H59" s="5"/>
      <c r="I59" s="163"/>
      <c r="J59" s="5"/>
      <c r="K59" s="163"/>
      <c r="L59" s="5"/>
      <c r="M59" s="163"/>
      <c r="N59" s="5"/>
      <c r="O59" s="163">
        <v>1</v>
      </c>
      <c r="P59" s="5"/>
      <c r="Q59" s="163"/>
      <c r="R59" s="5"/>
      <c r="S59" s="163"/>
      <c r="T59" s="5"/>
      <c r="U59" s="163">
        <v>20</v>
      </c>
      <c r="V59" s="5">
        <v>1</v>
      </c>
      <c r="W59" s="163"/>
      <c r="X59" s="5"/>
      <c r="Y59" s="163"/>
      <c r="Z59" s="5"/>
      <c r="AA59" s="52"/>
      <c r="AB59" s="162">
        <f t="shared" si="0"/>
        <v>0.96</v>
      </c>
    </row>
    <row r="60" spans="1:28">
      <c r="A60" s="15" t="s">
        <v>145</v>
      </c>
      <c r="B60" s="10"/>
      <c r="C60" s="56"/>
      <c r="D60" s="10"/>
      <c r="E60" s="56"/>
      <c r="F60" s="10"/>
      <c r="G60" s="56"/>
      <c r="H60" s="10"/>
      <c r="I60" s="56"/>
      <c r="J60" s="10"/>
      <c r="K60" s="56"/>
      <c r="L60" s="10"/>
      <c r="M60" s="56"/>
      <c r="N60" s="10"/>
      <c r="O60" s="56"/>
      <c r="P60" s="10"/>
      <c r="Q60" s="56"/>
      <c r="R60" s="10"/>
      <c r="S60" s="56"/>
      <c r="T60" s="10"/>
      <c r="U60" s="56"/>
      <c r="V60" s="10"/>
      <c r="W60" s="56"/>
      <c r="X60" s="10"/>
      <c r="Y60" s="56"/>
      <c r="Z60" s="10"/>
      <c r="AA60" s="6"/>
      <c r="AB60" s="155">
        <f t="shared" si="0"/>
        <v>0</v>
      </c>
    </row>
    <row r="61" spans="1:28" ht="14">
      <c r="A61" s="25" t="s">
        <v>213</v>
      </c>
      <c r="B61" s="10"/>
      <c r="C61" s="56"/>
      <c r="D61" s="10"/>
      <c r="E61" s="56"/>
      <c r="F61" s="10"/>
      <c r="G61" s="56"/>
      <c r="H61" s="10"/>
      <c r="I61" s="56"/>
      <c r="J61" s="10"/>
      <c r="K61" s="56"/>
      <c r="L61" s="10"/>
      <c r="M61" s="56"/>
      <c r="N61" s="10"/>
      <c r="O61" s="56"/>
      <c r="P61" s="10"/>
      <c r="Q61" s="56"/>
      <c r="R61" s="10"/>
      <c r="S61" s="56"/>
      <c r="T61" s="10"/>
      <c r="U61" s="56"/>
      <c r="V61" s="10"/>
      <c r="W61" s="56"/>
      <c r="X61" s="10"/>
      <c r="Y61" s="56"/>
      <c r="Z61" s="10"/>
      <c r="AA61" s="6"/>
      <c r="AB61" s="155">
        <f t="shared" si="0"/>
        <v>0</v>
      </c>
    </row>
    <row r="62" spans="1:28" ht="14">
      <c r="A62" s="25" t="s">
        <v>180</v>
      </c>
      <c r="B62" s="10"/>
      <c r="C62" s="56"/>
      <c r="D62" s="10"/>
      <c r="E62" s="56"/>
      <c r="F62" s="10"/>
      <c r="G62" s="56"/>
      <c r="H62" s="10"/>
      <c r="I62" s="56"/>
      <c r="J62" s="10"/>
      <c r="K62" s="56"/>
      <c r="L62" s="10"/>
      <c r="M62" s="56"/>
      <c r="N62" s="10"/>
      <c r="O62" s="56"/>
      <c r="P62" s="10"/>
      <c r="Q62" s="56"/>
      <c r="R62" s="10"/>
      <c r="S62" s="56"/>
      <c r="T62" s="10"/>
      <c r="U62" s="56"/>
      <c r="V62" s="10"/>
      <c r="W62" s="56"/>
      <c r="X62" s="10"/>
      <c r="Y62" s="56"/>
      <c r="Z62" s="10"/>
      <c r="AA62" s="6"/>
      <c r="AB62" s="155">
        <f t="shared" si="0"/>
        <v>0</v>
      </c>
    </row>
    <row r="63" spans="1:28" ht="14">
      <c r="A63" s="25" t="s">
        <v>38</v>
      </c>
      <c r="B63" s="10"/>
      <c r="C63" s="56"/>
      <c r="D63" s="10"/>
      <c r="E63" s="56"/>
      <c r="F63" s="10"/>
      <c r="G63" s="56"/>
      <c r="H63" s="10"/>
      <c r="I63" s="56"/>
      <c r="J63" s="10"/>
      <c r="K63" s="56"/>
      <c r="L63" s="10"/>
      <c r="M63" s="56"/>
      <c r="N63" s="10"/>
      <c r="O63" s="56"/>
      <c r="P63" s="10"/>
      <c r="Q63" s="56"/>
      <c r="R63" s="10"/>
      <c r="S63" s="56"/>
      <c r="T63" s="10"/>
      <c r="U63" s="56"/>
      <c r="V63" s="10"/>
      <c r="W63" s="56"/>
      <c r="X63" s="10"/>
      <c r="Y63" s="56"/>
      <c r="Z63" s="10"/>
      <c r="AA63" s="6"/>
      <c r="AB63" s="155">
        <f t="shared" si="0"/>
        <v>0</v>
      </c>
    </row>
    <row r="64" spans="1:28" ht="14">
      <c r="A64" s="25" t="s">
        <v>73</v>
      </c>
      <c r="B64" s="10"/>
      <c r="C64" s="56"/>
      <c r="D64" s="10"/>
      <c r="E64" s="56"/>
      <c r="F64" s="10"/>
      <c r="G64" s="56"/>
      <c r="H64" s="10"/>
      <c r="I64" s="56"/>
      <c r="J64" s="10"/>
      <c r="K64" s="56"/>
      <c r="L64" s="10"/>
      <c r="M64" s="56"/>
      <c r="N64" s="10"/>
      <c r="O64" s="56"/>
      <c r="P64" s="10"/>
      <c r="Q64" s="56"/>
      <c r="R64" s="10"/>
      <c r="S64" s="56"/>
      <c r="T64" s="10"/>
      <c r="U64" s="56"/>
      <c r="V64" s="10"/>
      <c r="W64" s="56"/>
      <c r="X64" s="10"/>
      <c r="Y64" s="56"/>
      <c r="Z64" s="10"/>
      <c r="AA64" s="6"/>
      <c r="AB64" s="155">
        <f t="shared" si="0"/>
        <v>0</v>
      </c>
    </row>
    <row r="65" spans="1:28" ht="14">
      <c r="A65" s="25" t="s">
        <v>60</v>
      </c>
      <c r="B65" s="10"/>
      <c r="C65" s="56"/>
      <c r="D65" s="10"/>
      <c r="E65" s="56"/>
      <c r="F65" s="10"/>
      <c r="G65" s="56"/>
      <c r="H65" s="10"/>
      <c r="I65" s="56"/>
      <c r="J65" s="10"/>
      <c r="K65" s="56"/>
      <c r="L65" s="10"/>
      <c r="M65" s="56"/>
      <c r="N65" s="10"/>
      <c r="O65" s="56"/>
      <c r="P65" s="10"/>
      <c r="Q65" s="56"/>
      <c r="R65" s="10"/>
      <c r="S65" s="56"/>
      <c r="T65" s="10"/>
      <c r="U65" s="56"/>
      <c r="V65" s="10"/>
      <c r="W65" s="56"/>
      <c r="X65" s="10"/>
      <c r="Y65" s="56"/>
      <c r="Z65" s="10"/>
      <c r="AA65" s="6"/>
      <c r="AB65" s="155">
        <f t="shared" si="0"/>
        <v>0</v>
      </c>
    </row>
    <row r="66" spans="1:28" ht="14">
      <c r="A66" s="25" t="s">
        <v>64</v>
      </c>
      <c r="B66" s="10"/>
      <c r="C66" s="56"/>
      <c r="D66" s="10"/>
      <c r="E66" s="56"/>
      <c r="F66" s="10"/>
      <c r="G66" s="56"/>
      <c r="H66" s="10"/>
      <c r="I66" s="56"/>
      <c r="J66" s="10"/>
      <c r="K66" s="56"/>
      <c r="L66" s="10"/>
      <c r="M66" s="56"/>
      <c r="N66" s="10"/>
      <c r="O66" s="56"/>
      <c r="P66" s="10"/>
      <c r="Q66" s="56"/>
      <c r="R66" s="10"/>
      <c r="S66" s="56"/>
      <c r="T66" s="10"/>
      <c r="U66" s="56"/>
      <c r="V66" s="10"/>
      <c r="W66" s="56"/>
      <c r="X66" s="10"/>
      <c r="Y66" s="56"/>
      <c r="Z66" s="10"/>
      <c r="AA66" s="6"/>
      <c r="AB66" s="155">
        <f t="shared" si="0"/>
        <v>0</v>
      </c>
    </row>
    <row r="67" spans="1:28" ht="14">
      <c r="A67" s="25" t="s">
        <v>61</v>
      </c>
      <c r="B67" s="10"/>
      <c r="C67" s="56"/>
      <c r="D67" s="10"/>
      <c r="E67" s="56"/>
      <c r="F67" s="10"/>
      <c r="G67" s="56"/>
      <c r="H67" s="10"/>
      <c r="I67" s="56"/>
      <c r="J67" s="10"/>
      <c r="K67" s="56"/>
      <c r="L67" s="10"/>
      <c r="M67" s="56"/>
      <c r="N67" s="10"/>
      <c r="O67" s="56"/>
      <c r="P67" s="10"/>
      <c r="Q67" s="56"/>
      <c r="R67" s="10"/>
      <c r="S67" s="56"/>
      <c r="T67" s="10"/>
      <c r="U67" s="56"/>
      <c r="V67" s="10"/>
      <c r="W67" s="56"/>
      <c r="X67" s="10"/>
      <c r="Y67" s="56"/>
      <c r="Z67" s="10"/>
      <c r="AA67" s="6"/>
      <c r="AB67" s="155">
        <f t="shared" si="0"/>
        <v>0</v>
      </c>
    </row>
    <row r="68" spans="1:28" s="162" customFormat="1">
      <c r="A68" s="16" t="s">
        <v>13</v>
      </c>
      <c r="B68" s="5"/>
      <c r="C68" s="163"/>
      <c r="D68" s="5"/>
      <c r="E68" s="163"/>
      <c r="F68" s="5"/>
      <c r="G68" s="163"/>
      <c r="H68" s="5"/>
      <c r="I68" s="163"/>
      <c r="J68" s="5"/>
      <c r="K68" s="163"/>
      <c r="L68" s="5"/>
      <c r="M68" s="163"/>
      <c r="N68" s="5"/>
      <c r="O68" s="163"/>
      <c r="P68" s="5"/>
      <c r="Q68" s="163"/>
      <c r="R68" s="5"/>
      <c r="S68" s="163"/>
      <c r="T68" s="5"/>
      <c r="U68" s="163"/>
      <c r="V68" s="5"/>
      <c r="W68" s="163"/>
      <c r="X68" s="5"/>
      <c r="Y68" s="163"/>
      <c r="Z68" s="5"/>
      <c r="AA68" s="52"/>
      <c r="AB68" s="162">
        <f t="shared" si="0"/>
        <v>0</v>
      </c>
    </row>
    <row r="69" spans="1:28" s="162" customFormat="1">
      <c r="A69" s="16" t="s">
        <v>55</v>
      </c>
      <c r="B69" s="5"/>
      <c r="C69" s="163"/>
      <c r="D69" s="5"/>
      <c r="E69" s="163"/>
      <c r="F69" s="5"/>
      <c r="G69" s="163"/>
      <c r="H69" s="5"/>
      <c r="I69" s="163"/>
      <c r="J69" s="5"/>
      <c r="K69" s="163"/>
      <c r="L69" s="5"/>
      <c r="M69" s="163"/>
      <c r="N69" s="5"/>
      <c r="O69" s="163"/>
      <c r="P69" s="5"/>
      <c r="Q69" s="163"/>
      <c r="R69" s="5"/>
      <c r="S69" s="163"/>
      <c r="T69" s="5"/>
      <c r="U69" s="163"/>
      <c r="V69" s="5"/>
      <c r="W69" s="163"/>
      <c r="X69" s="5"/>
      <c r="Y69" s="163"/>
      <c r="Z69" s="5"/>
      <c r="AA69" s="52"/>
      <c r="AB69" s="162">
        <f t="shared" si="0"/>
        <v>0</v>
      </c>
    </row>
    <row r="70" spans="1:28">
      <c r="A70" s="15" t="s">
        <v>42</v>
      </c>
      <c r="B70" s="10"/>
      <c r="C70" s="56"/>
      <c r="D70" s="10"/>
      <c r="E70" s="56"/>
      <c r="F70" s="10"/>
      <c r="G70" s="56"/>
      <c r="H70" s="10"/>
      <c r="I70" s="56"/>
      <c r="J70" s="10"/>
      <c r="K70" s="56"/>
      <c r="L70" s="10"/>
      <c r="M70" s="56"/>
      <c r="N70" s="10"/>
      <c r="O70" s="56"/>
      <c r="P70" s="10"/>
      <c r="Q70" s="56"/>
      <c r="R70" s="10"/>
      <c r="S70" s="56"/>
      <c r="T70" s="10"/>
      <c r="U70" s="56"/>
      <c r="V70" s="10"/>
      <c r="W70" s="56"/>
      <c r="X70" s="10"/>
      <c r="Y70" s="56"/>
      <c r="Z70" s="10"/>
      <c r="AA70" s="6"/>
      <c r="AB70" s="155">
        <f t="shared" ref="AB70:AB113" si="1">SUM(B70:Z70)/25</f>
        <v>0</v>
      </c>
    </row>
    <row r="71" spans="1:28">
      <c r="A71" s="15" t="s">
        <v>214</v>
      </c>
      <c r="B71" s="10"/>
      <c r="C71" s="56"/>
      <c r="D71" s="10"/>
      <c r="E71" s="56"/>
      <c r="F71" s="10"/>
      <c r="G71" s="56"/>
      <c r="H71" s="10"/>
      <c r="I71" s="56"/>
      <c r="J71" s="10"/>
      <c r="K71" s="56"/>
      <c r="L71" s="10"/>
      <c r="M71" s="56"/>
      <c r="N71" s="10"/>
      <c r="O71" s="56"/>
      <c r="P71" s="10"/>
      <c r="Q71" s="56"/>
      <c r="R71" s="10"/>
      <c r="S71" s="56"/>
      <c r="T71" s="10"/>
      <c r="U71" s="56"/>
      <c r="V71" s="10"/>
      <c r="W71" s="56"/>
      <c r="X71" s="10"/>
      <c r="Y71" s="56"/>
      <c r="Z71" s="10"/>
      <c r="AA71" s="6"/>
      <c r="AB71" s="155">
        <f t="shared" si="1"/>
        <v>0</v>
      </c>
    </row>
    <row r="72" spans="1:28" s="162" customFormat="1">
      <c r="A72" s="16" t="s">
        <v>215</v>
      </c>
      <c r="B72" s="5"/>
      <c r="C72" s="163"/>
      <c r="D72" s="5"/>
      <c r="E72" s="163"/>
      <c r="F72" s="5"/>
      <c r="G72" s="163"/>
      <c r="H72" s="5"/>
      <c r="I72" s="163"/>
      <c r="J72" s="5"/>
      <c r="K72" s="163"/>
      <c r="L72" s="5"/>
      <c r="M72" s="163"/>
      <c r="N72" s="5"/>
      <c r="O72" s="163"/>
      <c r="P72" s="5"/>
      <c r="Q72" s="163"/>
      <c r="R72" s="5"/>
      <c r="S72" s="163"/>
      <c r="T72" s="5"/>
      <c r="U72" s="163"/>
      <c r="V72" s="5"/>
      <c r="W72" s="163"/>
      <c r="X72" s="5"/>
      <c r="Y72" s="163"/>
      <c r="Z72" s="5"/>
      <c r="AA72" s="52"/>
      <c r="AB72" s="162">
        <f t="shared" si="1"/>
        <v>0</v>
      </c>
    </row>
    <row r="73" spans="1:28" s="162" customFormat="1">
      <c r="A73" s="16" t="s">
        <v>216</v>
      </c>
      <c r="B73" s="5"/>
      <c r="C73" s="163"/>
      <c r="D73" s="5"/>
      <c r="E73" s="163"/>
      <c r="F73" s="5"/>
      <c r="G73" s="163"/>
      <c r="H73" s="5"/>
      <c r="I73" s="163"/>
      <c r="J73" s="5"/>
      <c r="K73" s="163"/>
      <c r="L73" s="5"/>
      <c r="M73" s="163"/>
      <c r="N73" s="5"/>
      <c r="O73" s="163"/>
      <c r="P73" s="5"/>
      <c r="Q73" s="163"/>
      <c r="R73" s="5"/>
      <c r="S73" s="163"/>
      <c r="T73" s="5"/>
      <c r="U73" s="163"/>
      <c r="V73" s="5"/>
      <c r="W73" s="163"/>
      <c r="X73" s="5"/>
      <c r="Y73" s="163"/>
      <c r="Z73" s="5"/>
      <c r="AA73" s="52"/>
      <c r="AB73" s="162">
        <f t="shared" si="1"/>
        <v>0</v>
      </c>
    </row>
    <row r="74" spans="1:28" s="162" customFormat="1">
      <c r="A74" s="16" t="s">
        <v>15</v>
      </c>
      <c r="B74" s="5"/>
      <c r="C74" s="163"/>
      <c r="D74" s="5"/>
      <c r="E74" s="163"/>
      <c r="F74" s="5"/>
      <c r="G74" s="163"/>
      <c r="H74" s="5"/>
      <c r="I74" s="163"/>
      <c r="J74" s="5"/>
      <c r="K74" s="163"/>
      <c r="L74" s="5"/>
      <c r="M74" s="163"/>
      <c r="N74" s="5"/>
      <c r="O74" s="163"/>
      <c r="P74" s="5"/>
      <c r="Q74" s="163"/>
      <c r="R74" s="5"/>
      <c r="S74" s="163"/>
      <c r="T74" s="5"/>
      <c r="U74" s="163"/>
      <c r="V74" s="5"/>
      <c r="W74" s="163"/>
      <c r="X74" s="5"/>
      <c r="Y74" s="163"/>
      <c r="Z74" s="5"/>
      <c r="AA74" s="52"/>
      <c r="AB74" s="162">
        <f t="shared" si="1"/>
        <v>0</v>
      </c>
    </row>
    <row r="75" spans="1:28">
      <c r="A75" s="15" t="s">
        <v>217</v>
      </c>
      <c r="B75" s="10"/>
      <c r="C75" s="56"/>
      <c r="D75" s="10"/>
      <c r="E75" s="56"/>
      <c r="F75" s="10"/>
      <c r="G75" s="56"/>
      <c r="H75" s="10"/>
      <c r="I75" s="56"/>
      <c r="J75" s="10"/>
      <c r="K75" s="56"/>
      <c r="L75" s="10"/>
      <c r="M75" s="56"/>
      <c r="N75" s="10"/>
      <c r="O75" s="56"/>
      <c r="P75" s="10"/>
      <c r="Q75" s="56"/>
      <c r="R75" s="10"/>
      <c r="S75" s="56"/>
      <c r="T75" s="10"/>
      <c r="U75" s="56"/>
      <c r="V75" s="10"/>
      <c r="W75" s="56"/>
      <c r="X75" s="10"/>
      <c r="Y75" s="56"/>
      <c r="Z75" s="10"/>
      <c r="AA75" s="6"/>
      <c r="AB75" s="155">
        <f t="shared" si="1"/>
        <v>0</v>
      </c>
    </row>
    <row r="76" spans="1:28" s="162" customFormat="1">
      <c r="A76" s="16" t="s">
        <v>218</v>
      </c>
      <c r="B76" s="5"/>
      <c r="C76" s="163"/>
      <c r="D76" s="5"/>
      <c r="E76" s="163"/>
      <c r="F76" s="5"/>
      <c r="G76" s="163"/>
      <c r="H76" s="5"/>
      <c r="I76" s="163"/>
      <c r="J76" s="5"/>
      <c r="K76" s="163"/>
      <c r="L76" s="5"/>
      <c r="M76" s="163"/>
      <c r="N76" s="5"/>
      <c r="O76" s="163"/>
      <c r="P76" s="5"/>
      <c r="Q76" s="163"/>
      <c r="R76" s="5"/>
      <c r="S76" s="163"/>
      <c r="T76" s="5"/>
      <c r="U76" s="163"/>
      <c r="V76" s="5"/>
      <c r="W76" s="163"/>
      <c r="X76" s="5"/>
      <c r="Y76" s="163"/>
      <c r="Z76" s="5"/>
      <c r="AA76" s="52"/>
      <c r="AB76" s="162">
        <f t="shared" si="1"/>
        <v>0</v>
      </c>
    </row>
    <row r="77" spans="1:28">
      <c r="A77" s="15" t="s">
        <v>36</v>
      </c>
      <c r="B77" s="10"/>
      <c r="C77" s="56"/>
      <c r="D77" s="10"/>
      <c r="E77" s="56"/>
      <c r="F77" s="10"/>
      <c r="G77" s="56"/>
      <c r="H77" s="10"/>
      <c r="I77" s="56"/>
      <c r="J77" s="10"/>
      <c r="K77" s="56"/>
      <c r="L77" s="10"/>
      <c r="M77" s="56"/>
      <c r="N77" s="10"/>
      <c r="O77" s="56"/>
      <c r="P77" s="10"/>
      <c r="Q77" s="56"/>
      <c r="R77" s="10"/>
      <c r="S77" s="56"/>
      <c r="T77" s="10"/>
      <c r="U77" s="56"/>
      <c r="V77" s="10"/>
      <c r="W77" s="56"/>
      <c r="X77" s="10"/>
      <c r="Y77" s="56"/>
      <c r="Z77" s="10"/>
      <c r="AA77" s="6"/>
      <c r="AB77" s="155">
        <f t="shared" si="1"/>
        <v>0</v>
      </c>
    </row>
    <row r="78" spans="1:28" s="162" customFormat="1">
      <c r="A78" s="16" t="s">
        <v>81</v>
      </c>
      <c r="B78" s="5"/>
      <c r="C78" s="163"/>
      <c r="D78" s="5"/>
      <c r="E78" s="163"/>
      <c r="F78" s="5"/>
      <c r="G78" s="163"/>
      <c r="H78" s="5"/>
      <c r="I78" s="163"/>
      <c r="J78" s="5"/>
      <c r="K78" s="163"/>
      <c r="L78" s="5"/>
      <c r="M78" s="163"/>
      <c r="N78" s="5"/>
      <c r="O78" s="163"/>
      <c r="P78" s="5"/>
      <c r="Q78" s="163"/>
      <c r="R78" s="5"/>
      <c r="S78" s="163"/>
      <c r="T78" s="5"/>
      <c r="U78" s="163"/>
      <c r="V78" s="5"/>
      <c r="W78" s="163"/>
      <c r="X78" s="5"/>
      <c r="Y78" s="163"/>
      <c r="Z78" s="5"/>
      <c r="AA78" s="52"/>
      <c r="AB78" s="162">
        <f t="shared" si="1"/>
        <v>0</v>
      </c>
    </row>
    <row r="79" spans="1:28" s="162" customFormat="1">
      <c r="A79" s="16" t="s">
        <v>74</v>
      </c>
      <c r="B79" s="5"/>
      <c r="C79" s="163"/>
      <c r="D79" s="5"/>
      <c r="E79" s="163"/>
      <c r="F79" s="5"/>
      <c r="G79" s="163"/>
      <c r="H79" s="5"/>
      <c r="I79" s="163"/>
      <c r="J79" s="5"/>
      <c r="K79" s="163"/>
      <c r="L79" s="5"/>
      <c r="M79" s="163"/>
      <c r="N79" s="5"/>
      <c r="O79" s="163"/>
      <c r="P79" s="5"/>
      <c r="Q79" s="163"/>
      <c r="R79" s="5"/>
      <c r="S79" s="163"/>
      <c r="T79" s="5"/>
      <c r="U79" s="163"/>
      <c r="V79" s="5"/>
      <c r="W79" s="163"/>
      <c r="X79" s="5"/>
      <c r="Y79" s="163"/>
      <c r="Z79" s="5"/>
      <c r="AA79" s="52"/>
      <c r="AB79" s="162">
        <f t="shared" si="1"/>
        <v>0</v>
      </c>
    </row>
    <row r="80" spans="1:28" s="162" customFormat="1">
      <c r="A80" s="16" t="s">
        <v>56</v>
      </c>
      <c r="B80" s="5"/>
      <c r="C80" s="163"/>
      <c r="D80" s="5"/>
      <c r="E80" s="163"/>
      <c r="F80" s="5"/>
      <c r="G80" s="163"/>
      <c r="H80" s="5"/>
      <c r="I80" s="163"/>
      <c r="J80" s="5"/>
      <c r="K80" s="163"/>
      <c r="L80" s="5"/>
      <c r="M80" s="163"/>
      <c r="N80" s="5"/>
      <c r="O80" s="163"/>
      <c r="P80" s="5"/>
      <c r="Q80" s="163"/>
      <c r="R80" s="5"/>
      <c r="S80" s="163"/>
      <c r="T80" s="5"/>
      <c r="U80" s="163"/>
      <c r="V80" s="5"/>
      <c r="W80" s="163"/>
      <c r="X80" s="5"/>
      <c r="Y80" s="163"/>
      <c r="Z80" s="5"/>
      <c r="AA80" s="52"/>
      <c r="AB80" s="162">
        <f t="shared" si="1"/>
        <v>0</v>
      </c>
    </row>
    <row r="81" spans="1:28" s="162" customFormat="1">
      <c r="A81" s="16" t="s">
        <v>17</v>
      </c>
      <c r="B81" s="5"/>
      <c r="C81" s="163"/>
      <c r="D81" s="5"/>
      <c r="E81" s="163"/>
      <c r="F81" s="5"/>
      <c r="G81" s="163"/>
      <c r="H81" s="5"/>
      <c r="I81" s="163"/>
      <c r="J81" s="5"/>
      <c r="K81" s="163"/>
      <c r="L81" s="5"/>
      <c r="M81" s="163"/>
      <c r="N81" s="5"/>
      <c r="O81" s="163"/>
      <c r="P81" s="5"/>
      <c r="Q81" s="163"/>
      <c r="R81" s="5"/>
      <c r="S81" s="163"/>
      <c r="T81" s="5"/>
      <c r="U81" s="163"/>
      <c r="V81" s="5"/>
      <c r="W81" s="163"/>
      <c r="X81" s="5"/>
      <c r="Y81" s="163"/>
      <c r="Z81" s="5"/>
      <c r="AA81" s="52"/>
      <c r="AB81" s="162">
        <f t="shared" si="1"/>
        <v>0</v>
      </c>
    </row>
    <row r="82" spans="1:28" s="162" customFormat="1">
      <c r="A82" s="16" t="s">
        <v>18</v>
      </c>
      <c r="B82" s="5"/>
      <c r="C82" s="163"/>
      <c r="D82" s="5"/>
      <c r="E82" s="163"/>
      <c r="F82" s="5"/>
      <c r="G82" s="163"/>
      <c r="H82" s="5"/>
      <c r="I82" s="163"/>
      <c r="J82" s="5"/>
      <c r="K82" s="163"/>
      <c r="L82" s="5"/>
      <c r="M82" s="163"/>
      <c r="N82" s="5"/>
      <c r="O82" s="163"/>
      <c r="P82" s="5"/>
      <c r="Q82" s="163"/>
      <c r="R82" s="5"/>
      <c r="S82" s="163"/>
      <c r="T82" s="5"/>
      <c r="U82" s="163"/>
      <c r="V82" s="5"/>
      <c r="W82" s="163"/>
      <c r="X82" s="5"/>
      <c r="Y82" s="163"/>
      <c r="Z82" s="5"/>
      <c r="AA82" s="52"/>
      <c r="AB82" s="162">
        <f t="shared" si="1"/>
        <v>0</v>
      </c>
    </row>
    <row r="83" spans="1:28" s="162" customFormat="1">
      <c r="A83" s="16" t="s">
        <v>219</v>
      </c>
      <c r="B83" s="5"/>
      <c r="C83" s="163"/>
      <c r="D83" s="5"/>
      <c r="E83" s="163"/>
      <c r="F83" s="5"/>
      <c r="G83" s="163"/>
      <c r="H83" s="5"/>
      <c r="I83" s="163"/>
      <c r="J83" s="5"/>
      <c r="K83" s="163"/>
      <c r="L83" s="5"/>
      <c r="M83" s="163"/>
      <c r="N83" s="5"/>
      <c r="O83" s="163"/>
      <c r="P83" s="5"/>
      <c r="Q83" s="163"/>
      <c r="R83" s="5"/>
      <c r="S83" s="163"/>
      <c r="T83" s="5"/>
      <c r="U83" s="163"/>
      <c r="V83" s="5"/>
      <c r="W83" s="163"/>
      <c r="X83" s="5"/>
      <c r="Y83" s="163"/>
      <c r="Z83" s="5"/>
      <c r="AA83" s="52"/>
      <c r="AB83" s="162">
        <f t="shared" si="1"/>
        <v>0</v>
      </c>
    </row>
    <row r="84" spans="1:28">
      <c r="A84" s="15" t="s">
        <v>129</v>
      </c>
      <c r="B84" s="10"/>
      <c r="C84" s="56"/>
      <c r="D84" s="10"/>
      <c r="E84" s="56"/>
      <c r="F84" s="10"/>
      <c r="G84" s="56"/>
      <c r="H84" s="10"/>
      <c r="I84" s="56"/>
      <c r="J84" s="10"/>
      <c r="K84" s="56"/>
      <c r="L84" s="10"/>
      <c r="M84" s="56"/>
      <c r="N84" s="10"/>
      <c r="O84" s="56"/>
      <c r="P84" s="10"/>
      <c r="Q84" s="56"/>
      <c r="R84" s="10"/>
      <c r="S84" s="56"/>
      <c r="T84" s="10"/>
      <c r="U84" s="56"/>
      <c r="V84" s="10"/>
      <c r="W84" s="56"/>
      <c r="X84" s="10"/>
      <c r="Y84" s="56"/>
      <c r="Z84" s="10"/>
      <c r="AA84" s="6"/>
      <c r="AB84" s="155">
        <f t="shared" si="1"/>
        <v>0</v>
      </c>
    </row>
    <row r="85" spans="1:28" s="162" customFormat="1">
      <c r="A85" s="16" t="s">
        <v>19</v>
      </c>
      <c r="B85" s="5"/>
      <c r="C85" s="163"/>
      <c r="D85" s="5"/>
      <c r="E85" s="163"/>
      <c r="F85" s="5"/>
      <c r="G85" s="163"/>
      <c r="H85" s="5"/>
      <c r="I85" s="163"/>
      <c r="J85" s="5"/>
      <c r="K85" s="163"/>
      <c r="L85" s="5"/>
      <c r="M85" s="163"/>
      <c r="N85" s="5">
        <v>1</v>
      </c>
      <c r="O85" s="163"/>
      <c r="P85" s="5">
        <v>1</v>
      </c>
      <c r="Q85" s="163">
        <v>2</v>
      </c>
      <c r="R85" s="5">
        <v>1</v>
      </c>
      <c r="S85" s="163">
        <v>20</v>
      </c>
      <c r="T85" s="5">
        <v>1</v>
      </c>
      <c r="U85" s="163">
        <v>3</v>
      </c>
      <c r="V85" s="5"/>
      <c r="W85" s="163">
        <v>2</v>
      </c>
      <c r="X85" s="5">
        <v>30</v>
      </c>
      <c r="Y85" s="163">
        <v>15</v>
      </c>
      <c r="Z85" s="5">
        <v>10</v>
      </c>
      <c r="AA85" s="52"/>
      <c r="AB85" s="162">
        <f t="shared" si="1"/>
        <v>3.44</v>
      </c>
    </row>
    <row r="86" spans="1:28">
      <c r="A86" s="15" t="s">
        <v>91</v>
      </c>
      <c r="B86" s="10"/>
      <c r="C86" s="56"/>
      <c r="D86" s="10"/>
      <c r="E86" s="56"/>
      <c r="F86" s="10"/>
      <c r="G86" s="56"/>
      <c r="H86" s="10"/>
      <c r="I86" s="56"/>
      <c r="J86" s="10"/>
      <c r="K86" s="56"/>
      <c r="L86" s="10"/>
      <c r="M86" s="56"/>
      <c r="N86" s="10"/>
      <c r="O86" s="56"/>
      <c r="P86" s="10"/>
      <c r="Q86" s="56"/>
      <c r="R86" s="10"/>
      <c r="S86" s="56"/>
      <c r="T86" s="10"/>
      <c r="U86" s="56"/>
      <c r="V86" s="10"/>
      <c r="W86" s="56"/>
      <c r="X86" s="10"/>
      <c r="Y86" s="56"/>
      <c r="Z86" s="10"/>
      <c r="AA86" s="6"/>
      <c r="AB86" s="155">
        <f t="shared" si="1"/>
        <v>0</v>
      </c>
    </row>
    <row r="87" spans="1:28" s="162" customFormat="1">
      <c r="A87" s="16" t="s">
        <v>220</v>
      </c>
      <c r="B87" s="5"/>
      <c r="C87" s="163"/>
      <c r="D87" s="5"/>
      <c r="E87" s="163"/>
      <c r="F87" s="5"/>
      <c r="G87" s="163"/>
      <c r="H87" s="5"/>
      <c r="I87" s="163"/>
      <c r="J87" s="5"/>
      <c r="K87" s="163"/>
      <c r="L87" s="5"/>
      <c r="M87" s="163"/>
      <c r="N87" s="5"/>
      <c r="O87" s="163"/>
      <c r="P87" s="5"/>
      <c r="Q87" s="163"/>
      <c r="R87" s="5"/>
      <c r="S87" s="163"/>
      <c r="T87" s="5"/>
      <c r="U87" s="163"/>
      <c r="V87" s="5"/>
      <c r="W87" s="163"/>
      <c r="X87" s="5"/>
      <c r="Y87" s="163"/>
      <c r="Z87" s="5"/>
      <c r="AA87" s="52"/>
      <c r="AB87" s="162">
        <f t="shared" si="1"/>
        <v>0</v>
      </c>
    </row>
    <row r="88" spans="1:28" s="162" customFormat="1">
      <c r="A88" s="16" t="s">
        <v>20</v>
      </c>
      <c r="B88" s="5">
        <v>2</v>
      </c>
      <c r="C88" s="163">
        <v>10</v>
      </c>
      <c r="D88" s="5">
        <v>1</v>
      </c>
      <c r="E88" s="163">
        <v>4</v>
      </c>
      <c r="F88" s="5">
        <v>4</v>
      </c>
      <c r="G88" s="163">
        <v>5</v>
      </c>
      <c r="H88" s="5">
        <v>7</v>
      </c>
      <c r="I88" s="163">
        <v>11</v>
      </c>
      <c r="J88" s="5">
        <v>10</v>
      </c>
      <c r="K88" s="163">
        <v>10</v>
      </c>
      <c r="L88" s="5">
        <v>2</v>
      </c>
      <c r="M88" s="163">
        <v>7</v>
      </c>
      <c r="N88" s="5">
        <v>15</v>
      </c>
      <c r="O88" s="163">
        <v>12</v>
      </c>
      <c r="P88" s="5">
        <v>7</v>
      </c>
      <c r="Q88" s="163">
        <v>6</v>
      </c>
      <c r="R88" s="5"/>
      <c r="S88" s="163"/>
      <c r="T88" s="5"/>
      <c r="U88" s="163"/>
      <c r="V88" s="5"/>
      <c r="W88" s="163"/>
      <c r="X88" s="5"/>
      <c r="Y88" s="163"/>
      <c r="Z88" s="5"/>
      <c r="AA88" s="52"/>
      <c r="AB88" s="162">
        <f t="shared" si="1"/>
        <v>4.5199999999999996</v>
      </c>
    </row>
    <row r="89" spans="1:28" s="162" customFormat="1">
      <c r="A89" s="16" t="s">
        <v>21</v>
      </c>
      <c r="B89" s="5"/>
      <c r="C89" s="163"/>
      <c r="D89" s="5"/>
      <c r="E89" s="163"/>
      <c r="F89" s="5"/>
      <c r="G89" s="163"/>
      <c r="H89" s="5"/>
      <c r="I89" s="163"/>
      <c r="J89" s="5"/>
      <c r="K89" s="163"/>
      <c r="L89" s="5"/>
      <c r="M89" s="163"/>
      <c r="N89" s="5"/>
      <c r="O89" s="163"/>
      <c r="P89" s="5"/>
      <c r="Q89" s="163"/>
      <c r="R89" s="5"/>
      <c r="S89" s="163"/>
      <c r="T89" s="5"/>
      <c r="U89" s="163"/>
      <c r="V89" s="5"/>
      <c r="W89" s="163"/>
      <c r="X89" s="5"/>
      <c r="Y89" s="163"/>
      <c r="Z89" s="5"/>
      <c r="AA89" s="52"/>
      <c r="AB89" s="162">
        <f t="shared" si="1"/>
        <v>0</v>
      </c>
    </row>
    <row r="90" spans="1:28">
      <c r="A90" s="15" t="s">
        <v>227</v>
      </c>
      <c r="B90" s="10"/>
      <c r="C90" s="56"/>
      <c r="D90" s="10"/>
      <c r="E90" s="56"/>
      <c r="F90" s="10"/>
      <c r="G90" s="56"/>
      <c r="H90" s="10"/>
      <c r="I90" s="56"/>
      <c r="J90" s="10"/>
      <c r="K90" s="56"/>
      <c r="L90" s="10"/>
      <c r="M90" s="56"/>
      <c r="N90" s="10"/>
      <c r="O90" s="56"/>
      <c r="P90" s="10"/>
      <c r="Q90" s="56"/>
      <c r="R90" s="10"/>
      <c r="S90" s="56"/>
      <c r="T90" s="10"/>
      <c r="U90" s="56"/>
      <c r="V90" s="10"/>
      <c r="W90" s="56"/>
      <c r="X90" s="10"/>
      <c r="Y90" s="56"/>
      <c r="Z90" s="10"/>
      <c r="AA90" s="6"/>
      <c r="AB90" s="155">
        <f t="shared" si="1"/>
        <v>0</v>
      </c>
    </row>
    <row r="91" spans="1:28" s="162" customFormat="1">
      <c r="A91" s="16" t="s">
        <v>92</v>
      </c>
      <c r="B91" s="5"/>
      <c r="C91" s="163"/>
      <c r="D91" s="5"/>
      <c r="E91" s="163"/>
      <c r="F91" s="5"/>
      <c r="G91" s="163"/>
      <c r="H91" s="5"/>
      <c r="I91" s="163"/>
      <c r="J91" s="5"/>
      <c r="K91" s="163"/>
      <c r="L91" s="5"/>
      <c r="M91" s="163"/>
      <c r="N91" s="5"/>
      <c r="O91" s="163"/>
      <c r="P91" s="5"/>
      <c r="Q91" s="163"/>
      <c r="R91" s="5"/>
      <c r="S91" s="163"/>
      <c r="T91" s="5"/>
      <c r="U91" s="163"/>
      <c r="V91" s="5"/>
      <c r="W91" s="163"/>
      <c r="X91" s="5"/>
      <c r="Y91" s="163"/>
      <c r="Z91" s="5"/>
      <c r="AA91" s="52"/>
      <c r="AB91" s="162">
        <f t="shared" si="1"/>
        <v>0</v>
      </c>
    </row>
    <row r="92" spans="1:28">
      <c r="A92" s="15" t="s">
        <v>87</v>
      </c>
      <c r="B92" s="10"/>
      <c r="C92" s="56"/>
      <c r="D92" s="10"/>
      <c r="E92" s="56"/>
      <c r="F92" s="10"/>
      <c r="G92" s="56"/>
      <c r="H92" s="10"/>
      <c r="I92" s="56"/>
      <c r="J92" s="10"/>
      <c r="K92" s="56"/>
      <c r="L92" s="10"/>
      <c r="M92" s="56"/>
      <c r="N92" s="10"/>
      <c r="O92" s="56"/>
      <c r="P92" s="10"/>
      <c r="Q92" s="56"/>
      <c r="R92" s="10"/>
      <c r="S92" s="56"/>
      <c r="T92" s="10"/>
      <c r="U92" s="56"/>
      <c r="V92" s="10"/>
      <c r="W92" s="56"/>
      <c r="X92" s="10"/>
      <c r="Y92" s="56"/>
      <c r="Z92" s="10"/>
      <c r="AA92" s="6"/>
      <c r="AB92" s="155">
        <f t="shared" si="1"/>
        <v>0</v>
      </c>
    </row>
    <row r="93" spans="1:28" s="162" customFormat="1">
      <c r="A93" s="16" t="s">
        <v>65</v>
      </c>
      <c r="B93" s="5"/>
      <c r="C93" s="163"/>
      <c r="D93" s="5"/>
      <c r="E93" s="163"/>
      <c r="F93" s="5"/>
      <c r="G93" s="163"/>
      <c r="H93" s="5"/>
      <c r="I93" s="163"/>
      <c r="J93" s="5"/>
      <c r="K93" s="163"/>
      <c r="L93" s="5"/>
      <c r="M93" s="163"/>
      <c r="N93" s="5"/>
      <c r="O93" s="163">
        <v>2</v>
      </c>
      <c r="P93" s="5">
        <v>1</v>
      </c>
      <c r="Q93" s="163">
        <v>2</v>
      </c>
      <c r="R93" s="5"/>
      <c r="S93" s="163"/>
      <c r="T93" s="5">
        <v>1</v>
      </c>
      <c r="U93" s="163"/>
      <c r="V93" s="5"/>
      <c r="W93" s="163"/>
      <c r="X93" s="5"/>
      <c r="Y93" s="163"/>
      <c r="Z93" s="5"/>
      <c r="AA93" s="52"/>
      <c r="AB93" s="162">
        <f t="shared" si="1"/>
        <v>0.24</v>
      </c>
    </row>
    <row r="94" spans="1:28">
      <c r="A94" s="15" t="s">
        <v>46</v>
      </c>
      <c r="B94" s="10"/>
      <c r="C94" s="56"/>
      <c r="D94" s="10">
        <v>20</v>
      </c>
      <c r="E94" s="56"/>
      <c r="F94" s="10">
        <v>2</v>
      </c>
      <c r="G94" s="56"/>
      <c r="H94" s="10"/>
      <c r="I94" s="56"/>
      <c r="J94" s="10"/>
      <c r="K94" s="56"/>
      <c r="L94" s="10"/>
      <c r="M94" s="56"/>
      <c r="N94" s="10"/>
      <c r="O94" s="56"/>
      <c r="P94" s="10"/>
      <c r="Q94" s="56"/>
      <c r="R94" s="10"/>
      <c r="S94" s="56"/>
      <c r="T94" s="10"/>
      <c r="U94" s="56"/>
      <c r="V94" s="10"/>
      <c r="W94" s="56"/>
      <c r="X94" s="10"/>
      <c r="Y94" s="56">
        <v>2</v>
      </c>
      <c r="Z94" s="10"/>
      <c r="AA94" s="6"/>
      <c r="AB94" s="155">
        <f t="shared" si="1"/>
        <v>0.96</v>
      </c>
    </row>
    <row r="95" spans="1:28" s="162" customFormat="1">
      <c r="A95" s="16" t="s">
        <v>221</v>
      </c>
      <c r="B95" s="5"/>
      <c r="C95" s="163"/>
      <c r="D95" s="5"/>
      <c r="E95" s="163"/>
      <c r="F95" s="5"/>
      <c r="G95" s="163"/>
      <c r="H95" s="5"/>
      <c r="I95" s="163"/>
      <c r="J95" s="5"/>
      <c r="K95" s="163"/>
      <c r="L95" s="5"/>
      <c r="M95" s="163"/>
      <c r="N95" s="5"/>
      <c r="O95" s="163"/>
      <c r="P95" s="5"/>
      <c r="Q95" s="163"/>
      <c r="R95" s="5"/>
      <c r="S95" s="163"/>
      <c r="T95" s="5"/>
      <c r="U95" s="163"/>
      <c r="V95" s="5"/>
      <c r="W95" s="163"/>
      <c r="X95" s="5"/>
      <c r="Y95" s="163"/>
      <c r="Z95" s="5"/>
      <c r="AA95" s="52"/>
      <c r="AB95" s="162">
        <f t="shared" si="1"/>
        <v>0</v>
      </c>
    </row>
    <row r="96" spans="1:28" s="162" customFormat="1">
      <c r="A96" s="16" t="s">
        <v>222</v>
      </c>
      <c r="B96" s="5"/>
      <c r="C96" s="163"/>
      <c r="D96" s="5"/>
      <c r="E96" s="163"/>
      <c r="F96" s="5"/>
      <c r="G96" s="163"/>
      <c r="H96" s="5"/>
      <c r="I96" s="163"/>
      <c r="J96" s="5"/>
      <c r="K96" s="163"/>
      <c r="L96" s="5"/>
      <c r="M96" s="163"/>
      <c r="N96" s="5"/>
      <c r="O96" s="163"/>
      <c r="P96" s="5"/>
      <c r="Q96" s="163"/>
      <c r="R96" s="5"/>
      <c r="S96" s="163"/>
      <c r="T96" s="5"/>
      <c r="U96" s="163"/>
      <c r="V96" s="5"/>
      <c r="W96" s="163"/>
      <c r="X96" s="5"/>
      <c r="Y96" s="163"/>
      <c r="Z96" s="5"/>
      <c r="AA96" s="52"/>
      <c r="AB96" s="162">
        <f t="shared" si="1"/>
        <v>0</v>
      </c>
    </row>
    <row r="97" spans="1:29" s="162" customFormat="1">
      <c r="A97" s="16" t="s">
        <v>66</v>
      </c>
      <c r="B97" s="5"/>
      <c r="C97" s="163"/>
      <c r="D97" s="5"/>
      <c r="E97" s="163"/>
      <c r="F97" s="5"/>
      <c r="G97" s="163"/>
      <c r="H97" s="5"/>
      <c r="I97" s="163"/>
      <c r="J97" s="5"/>
      <c r="K97" s="163"/>
      <c r="L97" s="5"/>
      <c r="M97" s="163"/>
      <c r="N97" s="5"/>
      <c r="O97" s="163"/>
      <c r="P97" s="5"/>
      <c r="Q97" s="163"/>
      <c r="R97" s="5"/>
      <c r="S97" s="163"/>
      <c r="T97" s="5"/>
      <c r="U97" s="163"/>
      <c r="V97" s="5"/>
      <c r="W97" s="163"/>
      <c r="X97" s="5"/>
      <c r="Y97" s="163"/>
      <c r="Z97" s="5"/>
      <c r="AA97" s="52"/>
      <c r="AB97" s="162">
        <f t="shared" si="1"/>
        <v>0</v>
      </c>
    </row>
    <row r="98" spans="1:29">
      <c r="A98" s="15" t="s">
        <v>54</v>
      </c>
      <c r="B98" s="10"/>
      <c r="C98" s="56"/>
      <c r="D98" s="10"/>
      <c r="E98" s="56"/>
      <c r="F98" s="10"/>
      <c r="G98" s="56"/>
      <c r="H98" s="10"/>
      <c r="I98" s="56"/>
      <c r="J98" s="10"/>
      <c r="K98" s="56"/>
      <c r="L98" s="10"/>
      <c r="M98" s="56"/>
      <c r="N98" s="10"/>
      <c r="O98" s="56"/>
      <c r="P98" s="10"/>
      <c r="Q98" s="56"/>
      <c r="R98" s="10"/>
      <c r="S98" s="56"/>
      <c r="T98" s="10"/>
      <c r="U98" s="56"/>
      <c r="V98" s="10"/>
      <c r="W98" s="56"/>
      <c r="X98" s="10"/>
      <c r="Y98" s="56"/>
      <c r="Z98" s="10"/>
      <c r="AA98" s="6"/>
      <c r="AB98" s="155">
        <f t="shared" si="1"/>
        <v>0</v>
      </c>
    </row>
    <row r="99" spans="1:29" s="162" customFormat="1">
      <c r="A99" s="16" t="s">
        <v>58</v>
      </c>
      <c r="B99" s="5"/>
      <c r="C99" s="163"/>
      <c r="D99" s="5"/>
      <c r="E99" s="163"/>
      <c r="F99" s="5"/>
      <c r="G99" s="163"/>
      <c r="H99" s="5"/>
      <c r="I99" s="163"/>
      <c r="J99" s="5"/>
      <c r="K99" s="163"/>
      <c r="L99" s="5"/>
      <c r="M99" s="163"/>
      <c r="N99" s="5"/>
      <c r="O99" s="163"/>
      <c r="P99" s="5"/>
      <c r="Q99" s="163"/>
      <c r="R99" s="5"/>
      <c r="S99" s="163"/>
      <c r="T99" s="5"/>
      <c r="U99" s="163"/>
      <c r="V99" s="5"/>
      <c r="W99" s="163"/>
      <c r="X99" s="5"/>
      <c r="Y99" s="163"/>
      <c r="Z99" s="5"/>
      <c r="AA99" s="52"/>
      <c r="AB99" s="162">
        <f t="shared" si="1"/>
        <v>0</v>
      </c>
    </row>
    <row r="100" spans="1:29">
      <c r="A100" s="15" t="s">
        <v>80</v>
      </c>
      <c r="B100" s="10"/>
      <c r="C100" s="56"/>
      <c r="D100" s="10"/>
      <c r="E100" s="56"/>
      <c r="F100" s="10"/>
      <c r="G100" s="56"/>
      <c r="H100" s="10"/>
      <c r="I100" s="56"/>
      <c r="J100" s="10"/>
      <c r="K100" s="56"/>
      <c r="L100" s="10"/>
      <c r="M100" s="56"/>
      <c r="N100" s="10"/>
      <c r="O100" s="56"/>
      <c r="P100" s="10"/>
      <c r="Q100" s="56"/>
      <c r="R100" s="10"/>
      <c r="S100" s="56"/>
      <c r="T100" s="10"/>
      <c r="U100" s="56"/>
      <c r="V100" s="10"/>
      <c r="W100" s="56"/>
      <c r="X100" s="10"/>
      <c r="Y100" s="56"/>
      <c r="Z100" s="10"/>
      <c r="AA100" s="6"/>
      <c r="AB100" s="155">
        <f t="shared" si="1"/>
        <v>0</v>
      </c>
    </row>
    <row r="101" spans="1:29">
      <c r="A101" s="15" t="s">
        <v>48</v>
      </c>
      <c r="B101" s="10"/>
      <c r="C101" s="56"/>
      <c r="D101" s="10"/>
      <c r="E101" s="56"/>
      <c r="F101" s="10"/>
      <c r="G101" s="56"/>
      <c r="H101" s="10"/>
      <c r="I101" s="56"/>
      <c r="J101" s="10"/>
      <c r="K101" s="56"/>
      <c r="L101" s="10"/>
      <c r="M101" s="56"/>
      <c r="N101" s="10"/>
      <c r="O101" s="56"/>
      <c r="P101" s="10"/>
      <c r="Q101" s="56"/>
      <c r="R101" s="10"/>
      <c r="S101" s="56"/>
      <c r="T101" s="10"/>
      <c r="U101" s="56"/>
      <c r="V101" s="10"/>
      <c r="W101" s="56"/>
      <c r="X101" s="10"/>
      <c r="Y101" s="56"/>
      <c r="Z101" s="10"/>
      <c r="AA101" s="6"/>
      <c r="AB101" s="155">
        <f t="shared" si="1"/>
        <v>0</v>
      </c>
    </row>
    <row r="102" spans="1:29" s="162" customFormat="1">
      <c r="A102" s="16" t="s">
        <v>22</v>
      </c>
      <c r="B102" s="5"/>
      <c r="C102" s="163"/>
      <c r="D102" s="5"/>
      <c r="E102" s="163"/>
      <c r="F102" s="5"/>
      <c r="G102" s="163"/>
      <c r="H102" s="5"/>
      <c r="I102" s="163"/>
      <c r="J102" s="5"/>
      <c r="K102" s="163">
        <v>2</v>
      </c>
      <c r="L102" s="5">
        <v>4</v>
      </c>
      <c r="M102" s="163">
        <v>3</v>
      </c>
      <c r="N102" s="5">
        <v>1</v>
      </c>
      <c r="O102" s="163">
        <v>1</v>
      </c>
      <c r="P102" s="5">
        <v>2</v>
      </c>
      <c r="Q102" s="163"/>
      <c r="R102" s="5">
        <v>1</v>
      </c>
      <c r="S102" s="163">
        <v>1</v>
      </c>
      <c r="T102" s="5">
        <v>2</v>
      </c>
      <c r="U102" s="163"/>
      <c r="V102" s="5">
        <v>1</v>
      </c>
      <c r="W102" s="163"/>
      <c r="X102" s="5"/>
      <c r="Y102" s="163"/>
      <c r="Z102" s="5"/>
      <c r="AA102" s="52"/>
      <c r="AB102" s="162">
        <f t="shared" si="1"/>
        <v>0.72</v>
      </c>
    </row>
    <row r="103" spans="1:29" s="162" customFormat="1">
      <c r="A103" s="16" t="s">
        <v>182</v>
      </c>
      <c r="B103" s="5"/>
      <c r="C103" s="163"/>
      <c r="D103" s="5"/>
      <c r="E103" s="163"/>
      <c r="F103" s="5"/>
      <c r="G103" s="163"/>
      <c r="H103" s="5"/>
      <c r="I103" s="163"/>
      <c r="J103" s="5"/>
      <c r="K103" s="163"/>
      <c r="L103" s="5"/>
      <c r="M103" s="163"/>
      <c r="N103" s="5"/>
      <c r="O103" s="163"/>
      <c r="P103" s="5"/>
      <c r="Q103" s="163"/>
      <c r="R103" s="5"/>
      <c r="S103" s="163"/>
      <c r="T103" s="5"/>
      <c r="U103" s="163"/>
      <c r="V103" s="5"/>
      <c r="W103" s="163"/>
      <c r="X103" s="5"/>
      <c r="Y103" s="163"/>
      <c r="Z103" s="5"/>
      <c r="AA103" s="52"/>
      <c r="AB103" s="162">
        <f t="shared" si="1"/>
        <v>0</v>
      </c>
    </row>
    <row r="104" spans="1:29">
      <c r="A104" s="15"/>
      <c r="B104" s="10"/>
      <c r="C104" s="56"/>
      <c r="D104" s="10"/>
      <c r="E104" s="56"/>
      <c r="F104" s="10"/>
      <c r="G104" s="56"/>
      <c r="H104" s="10"/>
      <c r="I104" s="56"/>
      <c r="J104" s="10"/>
      <c r="K104" s="56"/>
      <c r="L104" s="10"/>
      <c r="M104" s="56"/>
      <c r="N104" s="10"/>
      <c r="O104" s="56"/>
      <c r="P104" s="10"/>
      <c r="Q104" s="56"/>
      <c r="R104" s="10"/>
      <c r="S104" s="56"/>
      <c r="T104" s="10"/>
      <c r="U104" s="56"/>
      <c r="V104" s="10"/>
      <c r="W104" s="56"/>
      <c r="X104" s="10"/>
      <c r="Y104" s="56"/>
      <c r="Z104" s="10"/>
      <c r="AA104" s="6"/>
      <c r="AB104" s="155">
        <f t="shared" si="1"/>
        <v>0</v>
      </c>
    </row>
    <row r="105" spans="1:29">
      <c r="A105" s="17"/>
      <c r="B105" s="10"/>
      <c r="C105" s="56"/>
      <c r="D105" s="10"/>
      <c r="E105" s="56"/>
      <c r="F105" s="10"/>
      <c r="G105" s="56"/>
      <c r="H105" s="10"/>
      <c r="I105" s="56"/>
      <c r="J105" s="10"/>
      <c r="K105" s="56"/>
      <c r="L105" s="10"/>
      <c r="M105" s="56"/>
      <c r="N105" s="10"/>
      <c r="O105" s="56"/>
      <c r="P105" s="10"/>
      <c r="Q105" s="56"/>
      <c r="R105" s="10"/>
      <c r="S105" s="56"/>
      <c r="T105" s="10"/>
      <c r="U105" s="56"/>
      <c r="V105" s="10"/>
      <c r="W105" s="56"/>
      <c r="X105" s="10"/>
      <c r="Y105" s="56"/>
      <c r="Z105" s="10"/>
      <c r="AA105" s="6"/>
      <c r="AB105" s="155">
        <f t="shared" si="1"/>
        <v>0</v>
      </c>
    </row>
    <row r="106" spans="1:29">
      <c r="A106" s="17"/>
      <c r="B106" s="10"/>
      <c r="C106" s="56"/>
      <c r="D106" s="10"/>
      <c r="E106" s="56"/>
      <c r="F106" s="10"/>
      <c r="G106" s="56"/>
      <c r="H106" s="10"/>
      <c r="I106" s="56"/>
      <c r="J106" s="10"/>
      <c r="K106" s="56"/>
      <c r="L106" s="10"/>
      <c r="M106" s="56"/>
      <c r="N106" s="10"/>
      <c r="O106" s="56"/>
      <c r="P106" s="10"/>
      <c r="Q106" s="56"/>
      <c r="R106" s="10"/>
      <c r="S106" s="56"/>
      <c r="T106" s="10"/>
      <c r="U106" s="56"/>
      <c r="V106" s="10"/>
      <c r="W106" s="56"/>
      <c r="X106" s="10"/>
      <c r="Y106" s="56"/>
      <c r="Z106" s="10"/>
      <c r="AA106" s="6"/>
      <c r="AB106" s="155">
        <f t="shared" si="1"/>
        <v>0</v>
      </c>
    </row>
    <row r="107" spans="1:29">
      <c r="A107" s="17"/>
      <c r="B107" s="10"/>
      <c r="C107" s="56"/>
      <c r="D107" s="10"/>
      <c r="E107" s="56"/>
      <c r="F107" s="10"/>
      <c r="G107" s="56"/>
      <c r="H107" s="10"/>
      <c r="I107" s="56"/>
      <c r="J107" s="10"/>
      <c r="K107" s="56"/>
      <c r="L107" s="10"/>
      <c r="M107" s="56"/>
      <c r="N107" s="10"/>
      <c r="O107" s="56"/>
      <c r="P107" s="10"/>
      <c r="Q107" s="56"/>
      <c r="R107" s="10"/>
      <c r="S107" s="56"/>
      <c r="T107" s="10"/>
      <c r="U107" s="56"/>
      <c r="V107" s="10"/>
      <c r="W107" s="56"/>
      <c r="X107" s="10"/>
      <c r="Y107" s="56"/>
      <c r="Z107" s="10"/>
      <c r="AA107" s="6"/>
      <c r="AB107" s="155">
        <f t="shared" si="1"/>
        <v>0</v>
      </c>
    </row>
    <row r="108" spans="1:29">
      <c r="A108" s="17"/>
      <c r="B108" s="10"/>
      <c r="C108" s="56"/>
      <c r="D108" s="10"/>
      <c r="E108" s="56"/>
      <c r="F108" s="10"/>
      <c r="G108" s="56"/>
      <c r="H108" s="10"/>
      <c r="I108" s="56"/>
      <c r="J108" s="10"/>
      <c r="K108" s="56"/>
      <c r="L108" s="10"/>
      <c r="M108" s="56"/>
      <c r="N108" s="10"/>
      <c r="O108" s="56"/>
      <c r="P108" s="10"/>
      <c r="Q108" s="56"/>
      <c r="R108" s="10"/>
      <c r="S108" s="56"/>
      <c r="T108" s="10"/>
      <c r="U108" s="56"/>
      <c r="V108" s="10"/>
      <c r="W108" s="56"/>
      <c r="X108" s="10"/>
      <c r="Y108" s="56"/>
      <c r="Z108" s="10"/>
      <c r="AA108" s="6"/>
      <c r="AB108" s="155">
        <f t="shared" si="1"/>
        <v>0</v>
      </c>
    </row>
    <row r="109" spans="1:29">
      <c r="A109" s="17" t="s">
        <v>90</v>
      </c>
      <c r="B109" s="10"/>
      <c r="C109" s="56"/>
      <c r="D109" s="10"/>
      <c r="E109" s="56"/>
      <c r="F109" s="10">
        <v>1</v>
      </c>
      <c r="G109" s="56"/>
      <c r="H109" s="10"/>
      <c r="I109" s="56"/>
      <c r="J109" s="10"/>
      <c r="K109" s="56"/>
      <c r="L109" s="10"/>
      <c r="M109" s="56">
        <v>1</v>
      </c>
      <c r="N109" s="10"/>
      <c r="O109" s="56">
        <v>2</v>
      </c>
      <c r="P109" s="10">
        <v>4</v>
      </c>
      <c r="Q109" s="56">
        <v>5</v>
      </c>
      <c r="R109" s="10">
        <v>3</v>
      </c>
      <c r="S109" s="56">
        <v>3</v>
      </c>
      <c r="T109" s="10">
        <v>2</v>
      </c>
      <c r="U109" s="56">
        <v>1</v>
      </c>
      <c r="V109" s="10">
        <v>4</v>
      </c>
      <c r="W109" s="56">
        <v>7</v>
      </c>
      <c r="X109" s="10"/>
      <c r="Y109" s="56">
        <v>20</v>
      </c>
      <c r="Z109" s="10"/>
      <c r="AA109" s="6"/>
      <c r="AB109" s="155">
        <f t="shared" si="1"/>
        <v>2.12</v>
      </c>
    </row>
    <row r="110" spans="1:29">
      <c r="A110" s="17" t="s">
        <v>67</v>
      </c>
      <c r="B110" s="10"/>
      <c r="C110" s="56"/>
      <c r="D110" s="10"/>
      <c r="E110" s="56"/>
      <c r="F110" s="10">
        <v>2</v>
      </c>
      <c r="G110" s="56">
        <v>2</v>
      </c>
      <c r="H110" s="10"/>
      <c r="I110" s="56"/>
      <c r="J110" s="10"/>
      <c r="K110" s="56"/>
      <c r="L110" s="10"/>
      <c r="M110" s="56"/>
      <c r="N110" s="10">
        <v>2</v>
      </c>
      <c r="O110" s="56"/>
      <c r="P110" s="10">
        <v>2</v>
      </c>
      <c r="Q110" s="56">
        <v>1</v>
      </c>
      <c r="R110" s="10">
        <v>2</v>
      </c>
      <c r="S110" s="56">
        <v>2</v>
      </c>
      <c r="T110" s="10">
        <v>5</v>
      </c>
      <c r="U110" s="56"/>
      <c r="V110" s="10"/>
      <c r="W110" s="56"/>
      <c r="X110" s="10"/>
      <c r="Y110" s="56"/>
      <c r="Z110" s="10"/>
      <c r="AA110" s="6"/>
      <c r="AB110" s="155">
        <f t="shared" si="1"/>
        <v>0.72</v>
      </c>
    </row>
    <row r="111" spans="1:29">
      <c r="A111" s="17" t="s">
        <v>70</v>
      </c>
      <c r="B111" s="10"/>
      <c r="C111" s="56">
        <v>1</v>
      </c>
      <c r="D111" s="10"/>
      <c r="E111" s="56">
        <v>5</v>
      </c>
      <c r="F111" s="10">
        <v>7</v>
      </c>
      <c r="G111" s="56">
        <v>2</v>
      </c>
      <c r="H111" s="10">
        <v>3</v>
      </c>
      <c r="I111" s="56">
        <v>12</v>
      </c>
      <c r="J111" s="10">
        <v>2</v>
      </c>
      <c r="K111" s="56">
        <v>15</v>
      </c>
      <c r="L111" s="10">
        <v>5</v>
      </c>
      <c r="M111" s="56">
        <v>7</v>
      </c>
      <c r="N111" s="10">
        <v>1</v>
      </c>
      <c r="O111" s="56">
        <v>1</v>
      </c>
      <c r="P111" s="10">
        <v>1</v>
      </c>
      <c r="Q111" s="56">
        <v>2</v>
      </c>
      <c r="R111" s="10">
        <v>1</v>
      </c>
      <c r="S111" s="56">
        <v>5</v>
      </c>
      <c r="T111" s="10"/>
      <c r="U111" s="56">
        <v>10</v>
      </c>
      <c r="V111" s="10"/>
      <c r="W111" s="56">
        <v>1</v>
      </c>
      <c r="X111" s="10">
        <v>55</v>
      </c>
      <c r="Y111" s="56"/>
      <c r="Z111" s="10">
        <v>15</v>
      </c>
      <c r="AA111" s="6"/>
      <c r="AB111" s="155">
        <f t="shared" si="1"/>
        <v>6.04</v>
      </c>
    </row>
    <row r="112" spans="1:29" ht="14">
      <c r="A112" s="60" t="s">
        <v>228</v>
      </c>
      <c r="B112" s="10"/>
      <c r="C112" s="56"/>
      <c r="D112" s="10"/>
      <c r="E112" s="56"/>
      <c r="F112" s="10"/>
      <c r="G112" s="56"/>
      <c r="H112" s="10"/>
      <c r="I112" s="56"/>
      <c r="J112" s="10"/>
      <c r="K112" s="56"/>
      <c r="L112" s="10"/>
      <c r="M112" s="56"/>
      <c r="N112" s="10"/>
      <c r="O112" s="56"/>
      <c r="P112" s="10"/>
      <c r="Q112" s="56"/>
      <c r="R112" s="10"/>
      <c r="S112" s="56"/>
      <c r="T112" s="10"/>
      <c r="U112" s="56"/>
      <c r="V112" s="10"/>
      <c r="W112" s="56"/>
      <c r="X112" s="10"/>
      <c r="Y112" s="56"/>
      <c r="Z112" s="10"/>
      <c r="AA112" s="6"/>
      <c r="AB112" s="155">
        <f t="shared" si="1"/>
        <v>0</v>
      </c>
      <c r="AC112" s="162"/>
    </row>
    <row r="113" spans="1:29">
      <c r="A113" s="17" t="s">
        <v>49</v>
      </c>
      <c r="B113" s="10"/>
      <c r="C113" s="56"/>
      <c r="D113" s="10"/>
      <c r="E113" s="56"/>
      <c r="F113" s="10"/>
      <c r="G113" s="56"/>
      <c r="H113" s="10"/>
      <c r="I113" s="56"/>
      <c r="J113" s="10"/>
      <c r="K113" s="56"/>
      <c r="L113" s="10"/>
      <c r="M113" s="56"/>
      <c r="N113" s="10"/>
      <c r="O113" s="56"/>
      <c r="P113" s="10"/>
      <c r="Q113" s="56"/>
      <c r="R113" s="10"/>
      <c r="S113" s="56"/>
      <c r="T113" s="10"/>
      <c r="U113" s="56"/>
      <c r="V113" s="10"/>
      <c r="W113" s="56"/>
      <c r="X113" s="10"/>
      <c r="Y113" s="56"/>
      <c r="Z113" s="10"/>
      <c r="AA113" s="6"/>
      <c r="AB113" s="155">
        <f t="shared" si="1"/>
        <v>0</v>
      </c>
    </row>
    <row r="117" spans="1:29"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t="s">
        <v>242</v>
      </c>
      <c r="AC117" t="s">
        <v>139</v>
      </c>
    </row>
    <row r="118" spans="1:29">
      <c r="A118" s="66" t="s">
        <v>237</v>
      </c>
      <c r="B118">
        <f>SUM(B5:B103)</f>
        <v>108</v>
      </c>
      <c r="C118">
        <f t="shared" ref="C118:Z118" si="2">SUM(C5:C103)</f>
        <v>128</v>
      </c>
      <c r="D118">
        <f t="shared" si="2"/>
        <v>134</v>
      </c>
      <c r="E118">
        <f t="shared" si="2"/>
        <v>101</v>
      </c>
      <c r="F118">
        <f t="shared" si="2"/>
        <v>109</v>
      </c>
      <c r="G118">
        <f t="shared" si="2"/>
        <v>139</v>
      </c>
      <c r="H118">
        <f t="shared" si="2"/>
        <v>108</v>
      </c>
      <c r="I118">
        <f t="shared" si="2"/>
        <v>136</v>
      </c>
      <c r="J118">
        <f t="shared" si="2"/>
        <v>107</v>
      </c>
      <c r="K118">
        <f t="shared" si="2"/>
        <v>110</v>
      </c>
      <c r="L118">
        <f t="shared" si="2"/>
        <v>98</v>
      </c>
      <c r="M118">
        <f t="shared" si="2"/>
        <v>108</v>
      </c>
      <c r="N118">
        <f t="shared" si="2"/>
        <v>116</v>
      </c>
      <c r="O118">
        <f t="shared" si="2"/>
        <v>113</v>
      </c>
      <c r="P118">
        <f t="shared" si="2"/>
        <v>106</v>
      </c>
      <c r="Q118">
        <f t="shared" si="2"/>
        <v>106</v>
      </c>
      <c r="R118">
        <f t="shared" si="2"/>
        <v>103</v>
      </c>
      <c r="S118">
        <f t="shared" si="2"/>
        <v>127</v>
      </c>
      <c r="T118">
        <f t="shared" si="2"/>
        <v>80</v>
      </c>
      <c r="U118">
        <f t="shared" si="2"/>
        <v>124</v>
      </c>
      <c r="V118">
        <f t="shared" si="2"/>
        <v>100</v>
      </c>
      <c r="W118">
        <f t="shared" si="2"/>
        <v>93</v>
      </c>
      <c r="X118">
        <f t="shared" si="2"/>
        <v>60</v>
      </c>
      <c r="Y118">
        <f t="shared" si="2"/>
        <v>80</v>
      </c>
      <c r="Z118">
        <f t="shared" si="2"/>
        <v>100</v>
      </c>
      <c r="AA118" s="57"/>
    </row>
    <row r="119" spans="1:29" ht="14">
      <c r="A119" s="67" t="s">
        <v>97</v>
      </c>
      <c r="B119">
        <f>SUM(B5:B7,B9:B11,B13,B16,B18,B24:B25,B28:B31,B35:B41,B43:B44,B47:B48,B50:B52,B55:B57,B60:B67,B70:B71,B75,B77,B84,B86,B90,B92,B94,B98,B100:B101)</f>
        <v>30</v>
      </c>
      <c r="C119">
        <f t="shared" ref="C119:Z119" si="3">SUM(C5:C7,C9:C11,C13,C16,C18,C24:C25,C28:C31,C35:C41,C43:C44,C47:C48,C50:C52,C55:C57,C60:C67,C70:C71,C75,C77,C84,C86,C90,C92,C94,C98,C100:C101)</f>
        <v>45</v>
      </c>
      <c r="D119">
        <f t="shared" si="3"/>
        <v>102</v>
      </c>
      <c r="E119">
        <f t="shared" si="3"/>
        <v>12</v>
      </c>
      <c r="F119">
        <f t="shared" si="3"/>
        <v>50</v>
      </c>
      <c r="G119">
        <f t="shared" si="3"/>
        <v>73</v>
      </c>
      <c r="H119">
        <f t="shared" si="3"/>
        <v>20</v>
      </c>
      <c r="I119">
        <f t="shared" si="3"/>
        <v>50</v>
      </c>
      <c r="J119">
        <f t="shared" si="3"/>
        <v>6</v>
      </c>
      <c r="K119">
        <f t="shared" si="3"/>
        <v>3</v>
      </c>
      <c r="L119">
        <f t="shared" si="3"/>
        <v>15</v>
      </c>
      <c r="M119">
        <f t="shared" si="3"/>
        <v>6</v>
      </c>
      <c r="N119">
        <f t="shared" si="3"/>
        <v>18</v>
      </c>
      <c r="O119">
        <f t="shared" si="3"/>
        <v>15</v>
      </c>
      <c r="P119">
        <f t="shared" si="3"/>
        <v>10</v>
      </c>
      <c r="Q119">
        <f t="shared" si="3"/>
        <v>9</v>
      </c>
      <c r="R119">
        <f t="shared" si="3"/>
        <v>9</v>
      </c>
      <c r="S119">
        <f t="shared" si="3"/>
        <v>20</v>
      </c>
      <c r="T119">
        <f t="shared" si="3"/>
        <v>10</v>
      </c>
      <c r="U119">
        <f t="shared" si="3"/>
        <v>11</v>
      </c>
      <c r="V119">
        <f t="shared" si="3"/>
        <v>10</v>
      </c>
      <c r="W119">
        <f t="shared" si="3"/>
        <v>5</v>
      </c>
      <c r="X119">
        <f t="shared" si="3"/>
        <v>0</v>
      </c>
      <c r="Y119">
        <f t="shared" si="3"/>
        <v>2</v>
      </c>
      <c r="Z119">
        <f t="shared" si="3"/>
        <v>0</v>
      </c>
      <c r="AA119" s="57"/>
      <c r="AB119">
        <v>21.24</v>
      </c>
      <c r="AC119">
        <v>4.9649706276405432</v>
      </c>
    </row>
    <row r="120" spans="1:29">
      <c r="A120" s="68" t="s">
        <v>238</v>
      </c>
      <c r="B120">
        <f>SUM(B8,B12,B14:B15,B17,B19:B23,B26,B27,B32:B34,B42,B45:B46,B49,B53:B54,B58:B59,B68:B69,B72:B74,B76,B78:B82,B83,B85,B87:B89,B91,B93,B95:B97,B99,B102:B103)</f>
        <v>78</v>
      </c>
      <c r="C120">
        <f t="shared" ref="C120:Z120" si="4">SUM(C8,C12,C14:C15,C17,C19:C23,C26,C27,C32:C34,C42,C45:C46,C49,C53:C54,C58:C59,C68:C69,C72:C74,C76,C78:C82,C83,C85,C87:C89,C91,C93,C95:C97,C99,C102:C103)</f>
        <v>83</v>
      </c>
      <c r="D120">
        <f t="shared" si="4"/>
        <v>32</v>
      </c>
      <c r="E120">
        <f t="shared" si="4"/>
        <v>89</v>
      </c>
      <c r="F120">
        <f t="shared" si="4"/>
        <v>59</v>
      </c>
      <c r="G120">
        <f t="shared" si="4"/>
        <v>66</v>
      </c>
      <c r="H120">
        <f t="shared" si="4"/>
        <v>88</v>
      </c>
      <c r="I120">
        <f t="shared" si="4"/>
        <v>86</v>
      </c>
      <c r="J120">
        <f t="shared" si="4"/>
        <v>101</v>
      </c>
      <c r="K120">
        <f t="shared" si="4"/>
        <v>107</v>
      </c>
      <c r="L120">
        <f t="shared" si="4"/>
        <v>83</v>
      </c>
      <c r="M120">
        <f t="shared" si="4"/>
        <v>102</v>
      </c>
      <c r="N120">
        <f t="shared" si="4"/>
        <v>98</v>
      </c>
      <c r="O120">
        <f t="shared" si="4"/>
        <v>98</v>
      </c>
      <c r="P120">
        <f t="shared" si="4"/>
        <v>96</v>
      </c>
      <c r="Q120">
        <f t="shared" si="4"/>
        <v>97</v>
      </c>
      <c r="R120">
        <f t="shared" si="4"/>
        <v>94</v>
      </c>
      <c r="S120">
        <f t="shared" si="4"/>
        <v>107</v>
      </c>
      <c r="T120">
        <f t="shared" si="4"/>
        <v>70</v>
      </c>
      <c r="U120">
        <f t="shared" si="4"/>
        <v>113</v>
      </c>
      <c r="V120">
        <f t="shared" si="4"/>
        <v>90</v>
      </c>
      <c r="W120">
        <f t="shared" si="4"/>
        <v>88</v>
      </c>
      <c r="X120">
        <f t="shared" si="4"/>
        <v>60</v>
      </c>
      <c r="Y120">
        <f t="shared" si="4"/>
        <v>78</v>
      </c>
      <c r="Z120">
        <f t="shared" si="4"/>
        <v>100</v>
      </c>
      <c r="AA120" s="57"/>
      <c r="AB120">
        <v>86.52</v>
      </c>
      <c r="AC120">
        <v>3.6538199189341531</v>
      </c>
    </row>
    <row r="121" spans="1:29">
      <c r="A121" s="68" t="s">
        <v>239</v>
      </c>
      <c r="B121">
        <f>SUM(B109:B113)</f>
        <v>0</v>
      </c>
      <c r="C121">
        <f t="shared" ref="C121:Z121" si="5">SUM(C109:C113)</f>
        <v>1</v>
      </c>
      <c r="D121">
        <f t="shared" si="5"/>
        <v>0</v>
      </c>
      <c r="E121">
        <f t="shared" si="5"/>
        <v>5</v>
      </c>
      <c r="F121">
        <f t="shared" si="5"/>
        <v>10</v>
      </c>
      <c r="G121">
        <f t="shared" si="5"/>
        <v>4</v>
      </c>
      <c r="H121">
        <f t="shared" si="5"/>
        <v>3</v>
      </c>
      <c r="I121">
        <f t="shared" si="5"/>
        <v>12</v>
      </c>
      <c r="J121">
        <f t="shared" si="5"/>
        <v>2</v>
      </c>
      <c r="K121">
        <f t="shared" si="5"/>
        <v>15</v>
      </c>
      <c r="L121">
        <f t="shared" si="5"/>
        <v>5</v>
      </c>
      <c r="M121">
        <f t="shared" si="5"/>
        <v>8</v>
      </c>
      <c r="N121">
        <f t="shared" si="5"/>
        <v>3</v>
      </c>
      <c r="O121">
        <f t="shared" si="5"/>
        <v>3</v>
      </c>
      <c r="P121">
        <f t="shared" si="5"/>
        <v>7</v>
      </c>
      <c r="Q121">
        <f t="shared" si="5"/>
        <v>8</v>
      </c>
      <c r="R121">
        <f t="shared" si="5"/>
        <v>6</v>
      </c>
      <c r="S121">
        <f t="shared" si="5"/>
        <v>10</v>
      </c>
      <c r="T121">
        <f t="shared" si="5"/>
        <v>7</v>
      </c>
      <c r="U121">
        <f t="shared" si="5"/>
        <v>11</v>
      </c>
      <c r="V121">
        <f t="shared" si="5"/>
        <v>4</v>
      </c>
      <c r="W121">
        <f t="shared" si="5"/>
        <v>8</v>
      </c>
      <c r="X121">
        <f t="shared" si="5"/>
        <v>55</v>
      </c>
      <c r="Y121">
        <f t="shared" si="5"/>
        <v>20</v>
      </c>
      <c r="Z121">
        <f t="shared" si="5"/>
        <v>15</v>
      </c>
      <c r="AA121" s="57"/>
      <c r="AB121">
        <v>8.8800000000000008</v>
      </c>
      <c r="AC121">
        <v>2.1635772846530505</v>
      </c>
    </row>
    <row r="122" spans="1:29"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</row>
    <row r="123" spans="1:29"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</row>
    <row r="124" spans="1:29"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</row>
    <row r="125" spans="1:29"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</row>
    <row r="126" spans="1:29"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</row>
    <row r="127" spans="1:29"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</row>
    <row r="128" spans="1:29">
      <c r="C128" s="57"/>
      <c r="D128" s="57"/>
      <c r="E128" s="57"/>
      <c r="F128" s="57"/>
      <c r="G128" s="57"/>
      <c r="H128" s="57"/>
      <c r="I128" s="57"/>
      <c r="J128" s="57" t="s">
        <v>240</v>
      </c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</row>
    <row r="129" spans="3:27"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</row>
    <row r="130" spans="3:27"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</row>
    <row r="131" spans="3:27"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</row>
    <row r="132" spans="3:27"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</row>
    <row r="133" spans="3:27"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</row>
    <row r="134" spans="3:27"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</row>
    <row r="135" spans="3:27"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</row>
    <row r="136" spans="3:27"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</row>
    <row r="137" spans="3:27"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</row>
    <row r="138" spans="3:27"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</row>
    <row r="139" spans="3:27"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</row>
    <row r="140" spans="3:27"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</row>
    <row r="141" spans="3:27"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</row>
    <row r="142" spans="3:27"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</row>
    <row r="143" spans="3:27"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</row>
    <row r="144" spans="3:27"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</row>
    <row r="145" spans="3:27"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</row>
    <row r="146" spans="3:27"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</row>
    <row r="147" spans="3:27"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</row>
    <row r="148" spans="3:27"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</row>
    <row r="149" spans="3:27"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</row>
    <row r="150" spans="3:27"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</row>
    <row r="151" spans="3:27"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</row>
    <row r="152" spans="3:27"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</row>
    <row r="153" spans="3:27"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</row>
    <row r="154" spans="3:27"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</row>
    <row r="155" spans="3:27"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</row>
    <row r="156" spans="3:27"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</row>
    <row r="157" spans="3:27"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</row>
    <row r="158" spans="3:27"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</row>
    <row r="159" spans="3:27"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</row>
    <row r="160" spans="3:27"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</row>
    <row r="161" spans="3:27"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</row>
    <row r="162" spans="3:27"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</row>
    <row r="163" spans="3:27"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</row>
    <row r="164" spans="3:27"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</row>
    <row r="165" spans="3:27"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</row>
    <row r="166" spans="3:27"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</row>
    <row r="167" spans="3:27"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</row>
    <row r="168" spans="3:27"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</row>
    <row r="169" spans="3:27"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</row>
    <row r="170" spans="3:27"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</row>
    <row r="171" spans="3:27"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</row>
    <row r="172" spans="3:27"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</row>
    <row r="173" spans="3:27"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</row>
    <row r="174" spans="3:27"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</row>
    <row r="175" spans="3:27"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</row>
    <row r="176" spans="3:27"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</row>
    <row r="177" spans="3:27"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</row>
    <row r="178" spans="3:27"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</row>
    <row r="179" spans="3:27"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</row>
    <row r="180" spans="3:27"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</row>
    <row r="181" spans="3:27"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</row>
    <row r="182" spans="3:27"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</row>
    <row r="183" spans="3:27"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</row>
    <row r="184" spans="3:27"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</row>
    <row r="185" spans="3:27"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</row>
    <row r="186" spans="3:27"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</row>
    <row r="187" spans="3:27"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</row>
    <row r="188" spans="3:27"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</row>
    <row r="189" spans="3:27"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</row>
    <row r="190" spans="3:27"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</row>
    <row r="191" spans="3:27"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</row>
    <row r="192" spans="3:27"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</row>
    <row r="193" spans="3:27"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</row>
    <row r="194" spans="3:27"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</row>
    <row r="195" spans="3:27"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</row>
    <row r="196" spans="3:27"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</row>
    <row r="197" spans="3:27"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</row>
    <row r="198" spans="3:27"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</row>
    <row r="199" spans="3:27"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</row>
    <row r="200" spans="3:27"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</row>
    <row r="201" spans="3:27"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</row>
    <row r="202" spans="3:27"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</row>
    <row r="203" spans="3:27"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</row>
    <row r="204" spans="3:27"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</row>
    <row r="205" spans="3:27"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</row>
    <row r="206" spans="3:27"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</row>
    <row r="207" spans="3:27"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</row>
    <row r="208" spans="3:27"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</row>
    <row r="209" spans="3:27"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</row>
    <row r="210" spans="3:27"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</row>
    <row r="211" spans="3:27"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</row>
    <row r="212" spans="3:27"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</row>
    <row r="213" spans="3:27"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</row>
    <row r="214" spans="3:27"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</row>
    <row r="215" spans="3:27"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</row>
    <row r="216" spans="3:27"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</row>
    <row r="217" spans="3:27"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</row>
    <row r="218" spans="3:27"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</row>
    <row r="219" spans="3:27"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</row>
    <row r="220" spans="3:27"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</row>
    <row r="221" spans="3:27"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</row>
    <row r="222" spans="3:27"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</row>
    <row r="223" spans="3:27"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</row>
    <row r="224" spans="3:27"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</row>
    <row r="225" spans="3:27"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</row>
    <row r="226" spans="3:27"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</row>
    <row r="227" spans="3:27"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</row>
    <row r="228" spans="3:27"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</row>
    <row r="229" spans="3:27"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</row>
    <row r="230" spans="3:27"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</row>
    <row r="231" spans="3:27"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</row>
    <row r="232" spans="3:27"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</row>
    <row r="233" spans="3:27"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</row>
    <row r="234" spans="3:27"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</row>
    <row r="235" spans="3:27"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</row>
    <row r="236" spans="3:27"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</row>
    <row r="237" spans="3:27"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</row>
    <row r="238" spans="3:27"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</row>
    <row r="239" spans="3:27"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</row>
    <row r="240" spans="3:27"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</row>
    <row r="241" spans="3:27"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</row>
    <row r="242" spans="3:27"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</row>
    <row r="243" spans="3:27"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</row>
    <row r="244" spans="3:27"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</row>
    <row r="245" spans="3:27"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</row>
    <row r="246" spans="3:27"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</row>
    <row r="247" spans="3:27"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</row>
    <row r="248" spans="3:27"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</row>
    <row r="249" spans="3:27"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</row>
    <row r="250" spans="3:27"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</row>
    <row r="251" spans="3:27"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</row>
    <row r="252" spans="3:27"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</row>
    <row r="253" spans="3:27"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</row>
    <row r="254" spans="3:27"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</row>
    <row r="255" spans="3:27"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</row>
    <row r="256" spans="3:27"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</row>
    <row r="257" spans="3:27"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</row>
    <row r="258" spans="3:27"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</row>
    <row r="259" spans="3:27"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</row>
    <row r="260" spans="3:27"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</row>
    <row r="261" spans="3:27"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</row>
    <row r="262" spans="3:27"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</row>
    <row r="263" spans="3:27"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</row>
    <row r="264" spans="3:27"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</row>
    <row r="265" spans="3:27"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</row>
    <row r="266" spans="3:27"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</row>
    <row r="267" spans="3:27"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</row>
    <row r="268" spans="3:27"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</row>
    <row r="269" spans="3:27"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</row>
    <row r="270" spans="3:27"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</row>
    <row r="271" spans="3:27"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</row>
    <row r="272" spans="3:27"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</row>
    <row r="273" spans="3:27"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</row>
    <row r="274" spans="3:27"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</row>
    <row r="275" spans="3:27"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</row>
    <row r="276" spans="3:27"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</row>
    <row r="277" spans="3:27"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</row>
    <row r="278" spans="3:27"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</row>
    <row r="279" spans="3:27"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</row>
    <row r="280" spans="3:27"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</row>
    <row r="281" spans="3:27"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</row>
    <row r="282" spans="3:27"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</row>
    <row r="283" spans="3:27"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</row>
    <row r="284" spans="3:27"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</row>
    <row r="285" spans="3:27"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</row>
    <row r="286" spans="3:27"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</row>
    <row r="287" spans="3:27"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</row>
    <row r="288" spans="3:27"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</row>
    <row r="289" spans="3:27"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</row>
    <row r="290" spans="3:27"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</row>
    <row r="291" spans="3:27"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</row>
    <row r="292" spans="3:27"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</row>
    <row r="293" spans="3:27"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</row>
    <row r="294" spans="3:27"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</row>
    <row r="295" spans="3:27"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</row>
    <row r="296" spans="3:27"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</row>
    <row r="297" spans="3:27"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</row>
    <row r="298" spans="3:27"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</row>
    <row r="299" spans="3:27"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</row>
    <row r="300" spans="3:27"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</row>
    <row r="301" spans="3:27"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</row>
    <row r="302" spans="3:27"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</row>
    <row r="303" spans="3:27"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</row>
    <row r="304" spans="3:27"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</row>
    <row r="305" spans="3:27"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</row>
    <row r="306" spans="3:27"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</row>
    <row r="307" spans="3:27"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</row>
    <row r="308" spans="3:27"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</row>
    <row r="309" spans="3:27"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</row>
    <row r="310" spans="3:27"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</row>
    <row r="311" spans="3:27"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</row>
    <row r="312" spans="3:27"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</row>
    <row r="313" spans="3:27"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</row>
    <row r="314" spans="3:27"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</row>
    <row r="315" spans="3:27"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</row>
    <row r="316" spans="3:27"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</row>
    <row r="317" spans="3:27"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</row>
    <row r="318" spans="3:27"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</row>
    <row r="319" spans="3:27"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</row>
    <row r="320" spans="3:27"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</row>
    <row r="321" spans="3:27"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</row>
    <row r="322" spans="3:27"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</row>
    <row r="323" spans="3:27"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</row>
    <row r="324" spans="3:27"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</row>
    <row r="325" spans="3:27"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</row>
    <row r="326" spans="3:27"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</row>
    <row r="327" spans="3:27"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</row>
    <row r="328" spans="3:27"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</row>
    <row r="329" spans="3:27"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</row>
    <row r="330" spans="3:27"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</row>
    <row r="331" spans="3:27"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</row>
    <row r="332" spans="3:27"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</row>
    <row r="333" spans="3:27"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</row>
    <row r="334" spans="3:27"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</row>
    <row r="335" spans="3:27"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</row>
    <row r="336" spans="3:27"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</row>
    <row r="337" spans="3:27"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</row>
    <row r="338" spans="3:27"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</row>
    <row r="339" spans="3:27"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</row>
    <row r="340" spans="3:27"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</row>
    <row r="341" spans="3:27"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</row>
    <row r="342" spans="3:27"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</row>
    <row r="343" spans="3:27"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</row>
    <row r="344" spans="3:27"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</row>
    <row r="345" spans="3:27"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</row>
    <row r="346" spans="3:27"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</row>
    <row r="347" spans="3:27"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</row>
    <row r="348" spans="3:27"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</row>
    <row r="349" spans="3:27"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</row>
    <row r="350" spans="3:27"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</row>
    <row r="351" spans="3:27"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</row>
    <row r="352" spans="3:27"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</row>
    <row r="353" spans="3:27"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</row>
    <row r="354" spans="3:27"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</row>
    <row r="355" spans="3:27"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</row>
    <row r="356" spans="3:27"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</row>
    <row r="357" spans="3:27"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</row>
    <row r="358" spans="3:27"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</row>
    <row r="359" spans="3:27"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</row>
    <row r="360" spans="3:27"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</row>
    <row r="361" spans="3:27"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</row>
    <row r="362" spans="3:27"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</row>
    <row r="363" spans="3:27"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</row>
    <row r="364" spans="3:27"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</row>
    <row r="365" spans="3:27"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</row>
    <row r="366" spans="3:27"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</row>
    <row r="367" spans="3:27"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</row>
    <row r="368" spans="3:27"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</row>
    <row r="369" spans="3:27"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</row>
    <row r="370" spans="3:27"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</row>
    <row r="371" spans="3:27"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</row>
    <row r="372" spans="3:27"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</row>
    <row r="373" spans="3:27"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</row>
    <row r="374" spans="3:27"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</row>
    <row r="375" spans="3:27"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</row>
    <row r="376" spans="3:27"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</row>
    <row r="377" spans="3:27"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</row>
    <row r="378" spans="3:27"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</row>
    <row r="379" spans="3:27"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</row>
    <row r="380" spans="3:27"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</row>
    <row r="381" spans="3:27"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</row>
    <row r="382" spans="3:27"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</row>
    <row r="383" spans="3:27"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</row>
    <row r="384" spans="3:27"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</row>
    <row r="385" spans="3:27"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</row>
    <row r="386" spans="3:27"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</row>
    <row r="387" spans="3:27"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</row>
    <row r="388" spans="3:27"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</row>
    <row r="389" spans="3:27"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</row>
    <row r="390" spans="3:27"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</row>
    <row r="391" spans="3:27"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</row>
    <row r="392" spans="3:27"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</row>
    <row r="393" spans="3:27"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</row>
    <row r="394" spans="3:27"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</row>
    <row r="395" spans="3:27"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</row>
    <row r="396" spans="3:27"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</row>
    <row r="397" spans="3:27"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</row>
    <row r="398" spans="3:27"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</row>
    <row r="399" spans="3:27"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</row>
    <row r="400" spans="3:27"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</row>
    <row r="401" spans="3:27"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</row>
    <row r="402" spans="3:27"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</row>
    <row r="403" spans="3:27"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</row>
    <row r="404" spans="3:27"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</row>
    <row r="405" spans="3:27"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</row>
    <row r="406" spans="3:27"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</row>
    <row r="407" spans="3:27"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</row>
    <row r="408" spans="3:27"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</row>
    <row r="409" spans="3:27"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</row>
    <row r="410" spans="3:27"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</row>
    <row r="411" spans="3:27"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</row>
    <row r="412" spans="3:27"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</row>
    <row r="413" spans="3:27"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</row>
    <row r="414" spans="3:27"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</row>
    <row r="415" spans="3:27"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</row>
    <row r="416" spans="3:27"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</row>
    <row r="417" spans="3:27"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</row>
    <row r="418" spans="3:27"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</row>
    <row r="419" spans="3:27"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</row>
    <row r="420" spans="3:27"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</row>
    <row r="421" spans="3:27"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</row>
    <row r="422" spans="3:27"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</row>
    <row r="423" spans="3:27"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</row>
    <row r="424" spans="3:27"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</row>
    <row r="425" spans="3:27"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</row>
    <row r="426" spans="3:27"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</row>
    <row r="427" spans="3:27"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</row>
    <row r="428" spans="3:27"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</row>
    <row r="429" spans="3:27"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</row>
    <row r="430" spans="3:27"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</row>
    <row r="431" spans="3:27"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</row>
    <row r="432" spans="3:27"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</row>
    <row r="433" spans="3:27"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</row>
    <row r="434" spans="3:27"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</row>
    <row r="435" spans="3:27"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</row>
    <row r="436" spans="3:27"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</row>
    <row r="437" spans="3:27"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</row>
    <row r="438" spans="3:27"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</row>
    <row r="439" spans="3:27"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</row>
    <row r="440" spans="3:27"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</row>
    <row r="441" spans="3:27"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</row>
    <row r="442" spans="3:27"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</row>
    <row r="443" spans="3:27"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</row>
    <row r="444" spans="3:27"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</row>
    <row r="445" spans="3:27"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</row>
    <row r="446" spans="3:27"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</row>
    <row r="447" spans="3:27"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</row>
    <row r="448" spans="3:27"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</row>
    <row r="449" spans="3:27"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</row>
    <row r="450" spans="3:27"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</row>
    <row r="451" spans="3:27"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</row>
    <row r="452" spans="3:27"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</row>
    <row r="453" spans="3:27"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</row>
    <row r="454" spans="3:27"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</row>
    <row r="455" spans="3:27"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</row>
    <row r="456" spans="3:27"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</row>
    <row r="457" spans="3:27"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</row>
    <row r="458" spans="3:27"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</row>
    <row r="459" spans="3:27"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</row>
    <row r="460" spans="3:27"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</row>
    <row r="461" spans="3:27"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</row>
    <row r="462" spans="3:27"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</row>
    <row r="463" spans="3:27"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</row>
    <row r="464" spans="3:27"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</row>
    <row r="465" spans="3:27"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</row>
    <row r="466" spans="3:27"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</row>
    <row r="467" spans="3:27"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</row>
    <row r="468" spans="3:27"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</row>
    <row r="469" spans="3:27"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</row>
    <row r="470" spans="3:27"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</row>
    <row r="471" spans="3:27"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</row>
    <row r="472" spans="3:27"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</row>
    <row r="473" spans="3:27"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</row>
    <row r="474" spans="3:27"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</row>
    <row r="475" spans="3:27"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</row>
    <row r="476" spans="3:27"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</row>
    <row r="477" spans="3:27"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</row>
    <row r="478" spans="3:27"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</row>
    <row r="479" spans="3:27"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</row>
    <row r="480" spans="3:27"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</row>
    <row r="481" spans="3:27"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</row>
    <row r="482" spans="3:27"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</row>
    <row r="483" spans="3:27"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</row>
    <row r="484" spans="3:27"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</row>
    <row r="485" spans="3:27"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</row>
    <row r="486" spans="3:27"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</row>
    <row r="487" spans="3:27"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</row>
    <row r="488" spans="3:27"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</row>
    <row r="489" spans="3:27"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</row>
    <row r="490" spans="3:27"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</row>
    <row r="491" spans="3:27"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</row>
    <row r="492" spans="3:27"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</row>
    <row r="493" spans="3:27"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</row>
    <row r="494" spans="3:27"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</row>
    <row r="495" spans="3:27"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</row>
    <row r="496" spans="3:27"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</row>
    <row r="497" spans="3:27"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</row>
    <row r="498" spans="3:27"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</row>
    <row r="499" spans="3:27"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</row>
    <row r="500" spans="3:27"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</row>
    <row r="501" spans="3:27"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</row>
    <row r="502" spans="3:27"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</row>
    <row r="503" spans="3:27">
      <c r="C503" s="57"/>
      <c r="D503" s="57"/>
      <c r="E503" s="57"/>
      <c r="F503" s="57"/>
      <c r="H503" s="57"/>
      <c r="J503" s="57"/>
      <c r="L503" s="57"/>
      <c r="N503" s="57"/>
      <c r="P503" s="57"/>
      <c r="R503" s="57"/>
      <c r="T503" s="57"/>
      <c r="V503" s="57"/>
      <c r="X503" s="57"/>
    </row>
    <row r="504" spans="3:27">
      <c r="C504" s="57"/>
      <c r="D504" s="57"/>
      <c r="E504" s="57"/>
      <c r="F504" s="57"/>
      <c r="H504" s="57"/>
      <c r="J504" s="57"/>
      <c r="L504" s="57"/>
      <c r="N504" s="57"/>
      <c r="P504" s="57"/>
      <c r="R504" s="57"/>
      <c r="T504" s="57"/>
      <c r="V504" s="57"/>
      <c r="X504" s="57"/>
    </row>
    <row r="505" spans="3:27">
      <c r="C505" s="57"/>
      <c r="D505" s="57"/>
      <c r="E505" s="57"/>
      <c r="F505" s="57"/>
      <c r="H505" s="57"/>
      <c r="J505" s="57"/>
      <c r="L505" s="57"/>
      <c r="N505" s="57"/>
      <c r="P505" s="57"/>
      <c r="R505" s="57"/>
      <c r="T505" s="57"/>
      <c r="V505" s="57"/>
      <c r="X505" s="57"/>
    </row>
    <row r="506" spans="3:27">
      <c r="C506" s="57"/>
      <c r="D506" s="57"/>
      <c r="E506" s="57"/>
      <c r="F506" s="57"/>
      <c r="H506" s="57"/>
      <c r="J506" s="57"/>
      <c r="L506" s="57"/>
      <c r="N506" s="57"/>
      <c r="P506" s="57"/>
      <c r="R506" s="57"/>
      <c r="T506" s="57"/>
      <c r="V506" s="57"/>
      <c r="X506" s="57"/>
    </row>
    <row r="507" spans="3:27">
      <c r="C507" s="57"/>
      <c r="D507" s="57"/>
      <c r="E507" s="57"/>
      <c r="F507" s="57"/>
      <c r="H507" s="57"/>
      <c r="J507" s="57"/>
      <c r="L507" s="57"/>
      <c r="N507" s="57"/>
      <c r="P507" s="57"/>
      <c r="R507" s="57"/>
      <c r="T507" s="57"/>
      <c r="V507" s="57"/>
      <c r="X507" s="57"/>
    </row>
    <row r="508" spans="3:27">
      <c r="C508" s="57"/>
      <c r="D508" s="57"/>
      <c r="E508" s="57"/>
      <c r="F508" s="57"/>
      <c r="H508" s="57"/>
      <c r="J508" s="57"/>
      <c r="L508" s="57"/>
      <c r="N508" s="57"/>
      <c r="P508" s="57"/>
      <c r="R508" s="57"/>
      <c r="T508" s="57"/>
      <c r="V508" s="57"/>
      <c r="X508" s="57"/>
    </row>
    <row r="509" spans="3:27">
      <c r="C509" s="57"/>
      <c r="D509" s="57"/>
      <c r="E509" s="57"/>
      <c r="F509" s="57"/>
      <c r="H509" s="57"/>
      <c r="J509" s="57"/>
      <c r="L509" s="57"/>
      <c r="N509" s="57"/>
      <c r="P509" s="57"/>
      <c r="R509" s="57"/>
      <c r="T509" s="57"/>
      <c r="V509" s="57"/>
      <c r="X509" s="57"/>
    </row>
    <row r="510" spans="3:27">
      <c r="C510" s="57"/>
      <c r="D510" s="57"/>
      <c r="E510" s="57"/>
      <c r="F510" s="57"/>
      <c r="H510" s="57"/>
      <c r="J510" s="57"/>
      <c r="L510" s="57"/>
      <c r="N510" s="57"/>
      <c r="P510" s="57"/>
      <c r="R510" s="57"/>
      <c r="T510" s="57"/>
      <c r="V510" s="57"/>
      <c r="X510" s="57"/>
    </row>
    <row r="511" spans="3:27">
      <c r="C511" s="57"/>
      <c r="D511" s="57"/>
      <c r="E511" s="57"/>
      <c r="F511" s="57"/>
      <c r="H511" s="57"/>
      <c r="J511" s="57"/>
      <c r="L511" s="57"/>
      <c r="N511" s="57"/>
      <c r="P511" s="57"/>
      <c r="R511" s="57"/>
      <c r="T511" s="57"/>
      <c r="V511" s="57"/>
      <c r="X511" s="57"/>
    </row>
    <row r="512" spans="3:27">
      <c r="C512" s="57"/>
      <c r="D512" s="57"/>
      <c r="E512" s="57"/>
      <c r="F512" s="57"/>
      <c r="H512" s="57"/>
      <c r="J512" s="57"/>
      <c r="L512" s="57"/>
      <c r="N512" s="57"/>
      <c r="P512" s="57"/>
      <c r="R512" s="57"/>
      <c r="T512" s="57"/>
      <c r="V512" s="57"/>
      <c r="X512" s="57"/>
    </row>
    <row r="513" spans="3:24">
      <c r="C513" s="57"/>
      <c r="D513" s="57"/>
      <c r="E513" s="57"/>
      <c r="F513" s="57"/>
      <c r="H513" s="57"/>
      <c r="J513" s="57"/>
      <c r="L513" s="57"/>
      <c r="N513" s="57"/>
      <c r="P513" s="57"/>
      <c r="R513" s="57"/>
      <c r="T513" s="57"/>
      <c r="V513" s="57"/>
      <c r="X513" s="57"/>
    </row>
    <row r="514" spans="3:24">
      <c r="C514" s="57"/>
      <c r="D514" s="57"/>
      <c r="E514" s="57"/>
      <c r="F514" s="57"/>
      <c r="H514" s="57"/>
      <c r="J514" s="57"/>
      <c r="L514" s="57"/>
      <c r="N514" s="57"/>
      <c r="P514" s="57"/>
      <c r="R514" s="57"/>
      <c r="T514" s="57"/>
      <c r="V514" s="57"/>
      <c r="X514" s="57"/>
    </row>
    <row r="515" spans="3:24">
      <c r="C515" s="57"/>
      <c r="D515" s="57"/>
      <c r="E515" s="57"/>
      <c r="F515" s="57"/>
      <c r="H515" s="57"/>
      <c r="J515" s="57"/>
      <c r="L515" s="57"/>
      <c r="N515" s="57"/>
      <c r="P515" s="57"/>
      <c r="R515" s="57"/>
      <c r="T515" s="57"/>
      <c r="V515" s="57"/>
      <c r="X515" s="57"/>
    </row>
    <row r="516" spans="3:24">
      <c r="C516" s="57"/>
      <c r="D516" s="57"/>
      <c r="E516" s="57"/>
      <c r="F516" s="57"/>
      <c r="H516" s="57"/>
      <c r="J516" s="57"/>
      <c r="L516" s="57"/>
      <c r="N516" s="57"/>
      <c r="P516" s="57"/>
      <c r="R516" s="57"/>
      <c r="T516" s="57"/>
      <c r="V516" s="57"/>
      <c r="X516" s="57"/>
    </row>
    <row r="517" spans="3:24">
      <c r="C517" s="57"/>
      <c r="D517" s="57"/>
      <c r="E517" s="57"/>
      <c r="F517" s="57"/>
      <c r="H517" s="57"/>
      <c r="J517" s="57"/>
      <c r="L517" s="57"/>
      <c r="N517" s="57"/>
      <c r="P517" s="57"/>
      <c r="R517" s="57"/>
      <c r="T517" s="57"/>
      <c r="V517" s="57"/>
      <c r="X517" s="57"/>
    </row>
    <row r="518" spans="3:24">
      <c r="C518" s="57"/>
      <c r="D518" s="57"/>
      <c r="E518" s="57"/>
      <c r="F518" s="57"/>
      <c r="H518" s="57"/>
      <c r="J518" s="57"/>
      <c r="L518" s="57"/>
      <c r="N518" s="57"/>
      <c r="P518" s="57"/>
      <c r="R518" s="57"/>
      <c r="T518" s="57"/>
      <c r="V518" s="57"/>
      <c r="X518" s="57"/>
    </row>
    <row r="519" spans="3:24">
      <c r="C519" s="57"/>
      <c r="D519" s="57"/>
      <c r="E519" s="57"/>
      <c r="F519" s="57"/>
      <c r="H519" s="57"/>
      <c r="J519" s="57"/>
      <c r="L519" s="57"/>
      <c r="N519" s="57"/>
      <c r="P519" s="57"/>
      <c r="R519" s="57"/>
      <c r="T519" s="57"/>
      <c r="V519" s="57"/>
      <c r="X519" s="57"/>
    </row>
    <row r="520" spans="3:24">
      <c r="C520" s="57"/>
      <c r="D520" s="57"/>
      <c r="E520" s="57"/>
      <c r="F520" s="57"/>
      <c r="H520" s="57"/>
      <c r="J520" s="57"/>
      <c r="L520" s="57"/>
      <c r="N520" s="57"/>
      <c r="P520" s="57"/>
      <c r="R520" s="57"/>
      <c r="T520" s="57"/>
      <c r="V520" s="57"/>
      <c r="X520" s="57"/>
    </row>
    <row r="521" spans="3:24">
      <c r="C521" s="57"/>
      <c r="D521" s="57"/>
      <c r="E521" s="57"/>
      <c r="F521" s="57"/>
      <c r="H521" s="57"/>
      <c r="J521" s="57"/>
      <c r="L521" s="57"/>
      <c r="N521" s="57"/>
      <c r="P521" s="57"/>
      <c r="R521" s="57"/>
      <c r="T521" s="57"/>
      <c r="V521" s="57"/>
      <c r="X521" s="57"/>
    </row>
    <row r="522" spans="3:24">
      <c r="C522" s="57"/>
      <c r="D522" s="57"/>
      <c r="E522" s="57"/>
      <c r="F522" s="57"/>
      <c r="H522" s="57"/>
      <c r="J522" s="57"/>
      <c r="L522" s="57"/>
      <c r="N522" s="57"/>
      <c r="P522" s="57"/>
      <c r="R522" s="57"/>
      <c r="T522" s="57"/>
      <c r="V522" s="57"/>
      <c r="X522" s="57"/>
    </row>
    <row r="523" spans="3:24">
      <c r="C523" s="57"/>
      <c r="D523" s="57"/>
      <c r="E523" s="57"/>
      <c r="F523" s="57"/>
      <c r="H523" s="57"/>
      <c r="J523" s="57"/>
      <c r="L523" s="57"/>
      <c r="N523" s="57"/>
      <c r="P523" s="57"/>
      <c r="R523" s="57"/>
      <c r="T523" s="57"/>
      <c r="V523" s="57"/>
      <c r="X523" s="57"/>
    </row>
    <row r="524" spans="3:24">
      <c r="C524" s="57"/>
      <c r="D524" s="57"/>
      <c r="E524" s="57"/>
      <c r="F524" s="57"/>
      <c r="H524" s="57"/>
      <c r="J524" s="57"/>
      <c r="L524" s="57"/>
      <c r="N524" s="57"/>
      <c r="P524" s="57"/>
      <c r="R524" s="57"/>
      <c r="T524" s="57"/>
      <c r="V524" s="57"/>
      <c r="X524" s="57"/>
    </row>
    <row r="525" spans="3:24">
      <c r="C525" s="57"/>
      <c r="D525" s="57"/>
      <c r="E525" s="57"/>
      <c r="F525" s="57"/>
      <c r="H525" s="57"/>
      <c r="J525" s="57"/>
      <c r="L525" s="57"/>
      <c r="N525" s="57"/>
      <c r="P525" s="57"/>
      <c r="R525" s="57"/>
      <c r="T525" s="57"/>
      <c r="V525" s="57"/>
      <c r="X525" s="57"/>
    </row>
    <row r="526" spans="3:24">
      <c r="C526" s="57"/>
      <c r="D526" s="57"/>
      <c r="E526" s="57"/>
      <c r="F526" s="57"/>
      <c r="H526" s="57"/>
      <c r="J526" s="57"/>
      <c r="L526" s="57"/>
      <c r="N526" s="57"/>
      <c r="P526" s="57"/>
      <c r="R526" s="57"/>
      <c r="T526" s="57"/>
      <c r="V526" s="57"/>
      <c r="X526" s="57"/>
    </row>
    <row r="527" spans="3:24">
      <c r="C527" s="57"/>
      <c r="D527" s="57"/>
      <c r="E527" s="57"/>
      <c r="F527" s="57"/>
      <c r="H527" s="57"/>
      <c r="J527" s="57"/>
      <c r="L527" s="57"/>
      <c r="N527" s="57"/>
      <c r="P527" s="57"/>
      <c r="R527" s="57"/>
      <c r="T527" s="57"/>
      <c r="V527" s="57"/>
      <c r="X527" s="57"/>
    </row>
    <row r="528" spans="3:24">
      <c r="C528" s="57"/>
      <c r="D528" s="57"/>
      <c r="E528" s="57"/>
      <c r="F528" s="57"/>
      <c r="H528" s="57"/>
      <c r="J528" s="57"/>
      <c r="L528" s="57"/>
      <c r="N528" s="57"/>
      <c r="P528" s="57"/>
      <c r="R528" s="57"/>
      <c r="T528" s="57"/>
      <c r="V528" s="57"/>
      <c r="X528" s="57"/>
    </row>
    <row r="529" spans="3:24">
      <c r="C529" s="57"/>
      <c r="D529" s="57"/>
      <c r="E529" s="57"/>
      <c r="F529" s="57"/>
      <c r="H529" s="57"/>
      <c r="J529" s="57"/>
      <c r="L529" s="57"/>
      <c r="N529" s="57"/>
      <c r="P529" s="57"/>
      <c r="R529" s="57"/>
      <c r="T529" s="57"/>
      <c r="V529" s="57"/>
      <c r="X529" s="57"/>
    </row>
    <row r="530" spans="3:24">
      <c r="C530" s="57"/>
      <c r="D530" s="57"/>
      <c r="E530" s="57"/>
      <c r="F530" s="57"/>
      <c r="H530" s="57"/>
      <c r="J530" s="57"/>
      <c r="L530" s="57"/>
      <c r="N530" s="57"/>
      <c r="P530" s="57"/>
      <c r="R530" s="57"/>
      <c r="T530" s="57"/>
      <c r="V530" s="57"/>
      <c r="X530" s="57"/>
    </row>
    <row r="531" spans="3:24">
      <c r="C531" s="57"/>
      <c r="D531" s="57"/>
      <c r="E531" s="57"/>
      <c r="F531" s="57"/>
      <c r="H531" s="57"/>
      <c r="J531" s="57"/>
      <c r="L531" s="57"/>
      <c r="N531" s="57"/>
      <c r="P531" s="57"/>
      <c r="R531" s="57"/>
      <c r="T531" s="57"/>
      <c r="V531" s="57"/>
      <c r="X531" s="57"/>
    </row>
    <row r="532" spans="3:24">
      <c r="C532" s="57"/>
      <c r="D532" s="57"/>
      <c r="E532" s="57"/>
      <c r="F532" s="57"/>
      <c r="H532" s="57"/>
      <c r="J532" s="57"/>
      <c r="L532" s="57"/>
      <c r="N532" s="57"/>
      <c r="P532" s="57"/>
      <c r="R532" s="57"/>
      <c r="T532" s="57"/>
      <c r="V532" s="57"/>
      <c r="X532" s="57"/>
    </row>
    <row r="533" spans="3:24">
      <c r="C533" s="57"/>
      <c r="D533" s="57"/>
      <c r="E533" s="57"/>
      <c r="F533" s="57"/>
      <c r="H533" s="57"/>
      <c r="J533" s="57"/>
      <c r="L533" s="57"/>
      <c r="N533" s="57"/>
      <c r="P533" s="57"/>
      <c r="R533" s="57"/>
      <c r="T533" s="57"/>
      <c r="V533" s="57"/>
      <c r="X533" s="57"/>
    </row>
    <row r="534" spans="3:24">
      <c r="C534" s="57"/>
      <c r="D534" s="57"/>
      <c r="E534" s="57"/>
      <c r="F534" s="57"/>
      <c r="H534" s="57"/>
      <c r="J534" s="57"/>
      <c r="L534" s="57"/>
      <c r="N534" s="57"/>
      <c r="P534" s="57"/>
      <c r="R534" s="57"/>
      <c r="T534" s="57"/>
      <c r="V534" s="57"/>
      <c r="X534" s="57"/>
    </row>
    <row r="535" spans="3:24">
      <c r="C535" s="57"/>
      <c r="D535" s="57"/>
      <c r="E535" s="57"/>
      <c r="F535" s="57"/>
      <c r="H535" s="57"/>
      <c r="J535" s="57"/>
      <c r="L535" s="57"/>
      <c r="N535" s="57"/>
      <c r="P535" s="57"/>
      <c r="R535" s="57"/>
      <c r="T535" s="57"/>
      <c r="V535" s="57"/>
      <c r="X535" s="57"/>
    </row>
    <row r="536" spans="3:24">
      <c r="C536" s="57"/>
      <c r="D536" s="57"/>
      <c r="E536" s="57"/>
      <c r="F536" s="57"/>
      <c r="H536" s="57"/>
      <c r="J536" s="57"/>
      <c r="L536" s="57"/>
      <c r="N536" s="57"/>
      <c r="P536" s="57"/>
      <c r="R536" s="57"/>
      <c r="T536" s="57"/>
      <c r="V536" s="57"/>
      <c r="X536" s="57"/>
    </row>
    <row r="537" spans="3:24">
      <c r="C537" s="57"/>
      <c r="D537" s="57"/>
      <c r="E537" s="57"/>
      <c r="F537" s="57"/>
      <c r="H537" s="57"/>
      <c r="J537" s="57"/>
      <c r="L537" s="57"/>
      <c r="N537" s="57"/>
      <c r="P537" s="57"/>
      <c r="R537" s="57"/>
      <c r="T537" s="57"/>
      <c r="V537" s="57"/>
      <c r="X537" s="57"/>
    </row>
    <row r="538" spans="3:24">
      <c r="C538" s="57"/>
      <c r="D538" s="57"/>
      <c r="E538" s="57"/>
      <c r="F538" s="57"/>
      <c r="H538" s="57"/>
      <c r="J538" s="57"/>
      <c r="L538" s="57"/>
      <c r="N538" s="57"/>
      <c r="P538" s="57"/>
      <c r="R538" s="57"/>
      <c r="T538" s="57"/>
      <c r="V538" s="57"/>
      <c r="X538" s="57"/>
    </row>
    <row r="539" spans="3:24">
      <c r="C539" s="57"/>
      <c r="D539" s="57"/>
      <c r="E539" s="57"/>
      <c r="F539" s="57"/>
      <c r="H539" s="57"/>
      <c r="J539" s="57"/>
      <c r="L539" s="57"/>
      <c r="N539" s="57"/>
      <c r="P539" s="57"/>
      <c r="R539" s="57"/>
      <c r="T539" s="57"/>
      <c r="V539" s="57"/>
      <c r="X539" s="57"/>
    </row>
    <row r="540" spans="3:24">
      <c r="C540" s="57"/>
      <c r="D540" s="57"/>
      <c r="E540" s="57"/>
      <c r="F540" s="57"/>
      <c r="H540" s="57"/>
      <c r="J540" s="57"/>
      <c r="L540" s="57"/>
      <c r="N540" s="57"/>
      <c r="P540" s="57"/>
      <c r="R540" s="57"/>
      <c r="T540" s="57"/>
      <c r="V540" s="57"/>
      <c r="X540" s="57"/>
    </row>
    <row r="541" spans="3:24">
      <c r="C541" s="57"/>
      <c r="D541" s="57"/>
      <c r="E541" s="57"/>
      <c r="F541" s="57"/>
      <c r="H541" s="57"/>
      <c r="J541" s="57"/>
      <c r="L541" s="57"/>
      <c r="N541" s="57"/>
      <c r="P541" s="57"/>
      <c r="R541" s="57"/>
      <c r="T541" s="57"/>
      <c r="V541" s="57"/>
      <c r="X541" s="57"/>
    </row>
    <row r="542" spans="3:24">
      <c r="C542" s="57"/>
      <c r="D542" s="57"/>
      <c r="E542" s="57"/>
      <c r="F542" s="57"/>
      <c r="H542" s="57"/>
      <c r="J542" s="57"/>
      <c r="L542" s="57"/>
      <c r="N542" s="57"/>
      <c r="P542" s="57"/>
      <c r="R542" s="57"/>
      <c r="T542" s="57"/>
      <c r="V542" s="57"/>
      <c r="X542" s="57"/>
    </row>
    <row r="543" spans="3:24">
      <c r="C543" s="57"/>
      <c r="D543" s="57"/>
      <c r="E543" s="57"/>
      <c r="F543" s="57"/>
      <c r="H543" s="57"/>
      <c r="J543" s="57"/>
      <c r="L543" s="57"/>
      <c r="N543" s="57"/>
      <c r="P543" s="57"/>
      <c r="R543" s="57"/>
      <c r="T543" s="57"/>
      <c r="V543" s="57"/>
      <c r="X543" s="57"/>
    </row>
    <row r="544" spans="3:24">
      <c r="C544" s="57"/>
      <c r="D544" s="57"/>
      <c r="E544" s="57"/>
      <c r="F544" s="57"/>
      <c r="H544" s="57"/>
      <c r="J544" s="57"/>
      <c r="L544" s="57"/>
      <c r="N544" s="57"/>
      <c r="P544" s="57"/>
      <c r="R544" s="57"/>
      <c r="T544" s="57"/>
      <c r="V544" s="57"/>
      <c r="X544" s="57"/>
    </row>
    <row r="545" spans="3:24">
      <c r="C545" s="57"/>
      <c r="D545" s="57"/>
      <c r="E545" s="57"/>
      <c r="F545" s="57"/>
      <c r="H545" s="57"/>
      <c r="J545" s="57"/>
      <c r="L545" s="57"/>
      <c r="N545" s="57"/>
      <c r="P545" s="57"/>
      <c r="R545" s="57"/>
      <c r="T545" s="57"/>
      <c r="V545" s="57"/>
      <c r="X545" s="57"/>
    </row>
    <row r="546" spans="3:24">
      <c r="C546" s="57"/>
      <c r="D546" s="57"/>
      <c r="E546" s="57"/>
      <c r="F546" s="57"/>
      <c r="H546" s="57"/>
      <c r="J546" s="57"/>
      <c r="L546" s="57"/>
      <c r="N546" s="57"/>
      <c r="P546" s="57"/>
      <c r="R546" s="57"/>
      <c r="T546" s="57"/>
      <c r="V546" s="57"/>
      <c r="X546" s="57"/>
    </row>
    <row r="547" spans="3:24">
      <c r="C547" s="57"/>
      <c r="D547" s="57"/>
      <c r="E547" s="57"/>
      <c r="F547" s="57"/>
      <c r="H547" s="57"/>
      <c r="J547" s="57"/>
      <c r="L547" s="57"/>
      <c r="N547" s="57"/>
      <c r="P547" s="57"/>
      <c r="R547" s="57"/>
      <c r="T547" s="57"/>
      <c r="V547" s="57"/>
      <c r="X547" s="57"/>
    </row>
    <row r="548" spans="3:24">
      <c r="C548" s="57"/>
      <c r="D548" s="57"/>
      <c r="E548" s="57"/>
      <c r="F548" s="57"/>
      <c r="H548" s="57"/>
      <c r="J548" s="57"/>
      <c r="L548" s="57"/>
      <c r="N548" s="57"/>
      <c r="P548" s="57"/>
      <c r="R548" s="57"/>
      <c r="T548" s="57"/>
      <c r="V548" s="57"/>
      <c r="X548" s="57"/>
    </row>
    <row r="549" spans="3:24">
      <c r="C549" s="57"/>
      <c r="D549" s="57"/>
      <c r="E549" s="57"/>
      <c r="F549" s="57"/>
      <c r="H549" s="57"/>
      <c r="J549" s="57"/>
      <c r="L549" s="57"/>
      <c r="N549" s="57"/>
      <c r="P549" s="57"/>
      <c r="R549" s="57"/>
      <c r="T549" s="57"/>
      <c r="V549" s="57"/>
      <c r="X549" s="57"/>
    </row>
    <row r="550" spans="3:24">
      <c r="C550" s="57"/>
      <c r="D550" s="57"/>
      <c r="E550" s="57"/>
      <c r="F550" s="57"/>
      <c r="H550" s="57"/>
      <c r="J550" s="57"/>
      <c r="L550" s="57"/>
      <c r="N550" s="57"/>
      <c r="P550" s="57"/>
      <c r="R550" s="57"/>
      <c r="T550" s="57"/>
      <c r="V550" s="57"/>
      <c r="X550" s="57"/>
    </row>
    <row r="551" spans="3:24">
      <c r="C551" s="57"/>
      <c r="D551" s="57"/>
      <c r="E551" s="57"/>
      <c r="F551" s="57"/>
      <c r="H551" s="57"/>
      <c r="J551" s="57"/>
      <c r="L551" s="57"/>
      <c r="N551" s="57"/>
      <c r="P551" s="57"/>
      <c r="R551" s="57"/>
      <c r="T551" s="57"/>
      <c r="V551" s="57"/>
      <c r="X551" s="57"/>
    </row>
    <row r="552" spans="3:24">
      <c r="C552" s="57"/>
      <c r="D552" s="57"/>
      <c r="E552" s="57"/>
      <c r="F552" s="57"/>
      <c r="H552" s="57"/>
      <c r="J552" s="57"/>
      <c r="L552" s="57"/>
      <c r="N552" s="57"/>
      <c r="P552" s="57"/>
      <c r="R552" s="57"/>
      <c r="T552" s="57"/>
      <c r="V552" s="57"/>
      <c r="X552" s="57"/>
    </row>
    <row r="553" spans="3:24">
      <c r="C553" s="57"/>
      <c r="D553" s="57"/>
      <c r="E553" s="57"/>
      <c r="F553" s="57"/>
      <c r="H553" s="57"/>
      <c r="J553" s="57"/>
      <c r="L553" s="57"/>
      <c r="N553" s="57"/>
      <c r="P553" s="57"/>
      <c r="R553" s="57"/>
      <c r="T553" s="57"/>
      <c r="V553" s="57"/>
      <c r="X553" s="57"/>
    </row>
    <row r="554" spans="3:24">
      <c r="C554" s="57"/>
      <c r="D554" s="57"/>
      <c r="E554" s="57"/>
      <c r="F554" s="57"/>
      <c r="H554" s="57"/>
      <c r="J554" s="57"/>
      <c r="L554" s="57"/>
      <c r="N554" s="57"/>
      <c r="P554" s="57"/>
      <c r="R554" s="57"/>
      <c r="T554" s="57"/>
      <c r="V554" s="57"/>
      <c r="X554" s="57"/>
    </row>
    <row r="555" spans="3:24">
      <c r="C555" s="57"/>
      <c r="D555" s="57"/>
      <c r="E555" s="57"/>
      <c r="F555" s="57"/>
      <c r="H555" s="57"/>
      <c r="J555" s="57"/>
      <c r="L555" s="57"/>
      <c r="N555" s="57"/>
      <c r="P555" s="57"/>
      <c r="R555" s="57"/>
      <c r="T555" s="57"/>
      <c r="V555" s="57"/>
      <c r="X555" s="57"/>
    </row>
    <row r="556" spans="3:24">
      <c r="C556" s="57"/>
      <c r="D556" s="57"/>
      <c r="E556" s="57"/>
      <c r="F556" s="57"/>
      <c r="H556" s="57"/>
      <c r="J556" s="57"/>
      <c r="L556" s="57"/>
      <c r="N556" s="57"/>
      <c r="P556" s="57"/>
      <c r="R556" s="57"/>
      <c r="T556" s="57"/>
      <c r="V556" s="57"/>
      <c r="X556" s="57"/>
    </row>
    <row r="557" spans="3:24">
      <c r="C557" s="57"/>
      <c r="D557" s="57"/>
      <c r="E557" s="57"/>
      <c r="F557" s="57"/>
      <c r="H557" s="57"/>
      <c r="J557" s="57"/>
      <c r="L557" s="57"/>
      <c r="N557" s="57"/>
      <c r="P557" s="57"/>
      <c r="R557" s="57"/>
      <c r="T557" s="57"/>
      <c r="V557" s="57"/>
      <c r="X557" s="57"/>
    </row>
    <row r="558" spans="3:24">
      <c r="C558" s="57"/>
      <c r="D558" s="57"/>
      <c r="E558" s="57"/>
      <c r="F558" s="57"/>
      <c r="H558" s="57"/>
      <c r="J558" s="57"/>
      <c r="L558" s="57"/>
      <c r="N558" s="57"/>
      <c r="P558" s="57"/>
      <c r="R558" s="57"/>
      <c r="T558" s="57"/>
      <c r="V558" s="57"/>
      <c r="X558" s="57"/>
    </row>
    <row r="559" spans="3:24">
      <c r="C559" s="57"/>
      <c r="D559" s="57"/>
      <c r="E559" s="57"/>
      <c r="F559" s="57"/>
      <c r="H559" s="57"/>
      <c r="J559" s="57"/>
      <c r="L559" s="57"/>
      <c r="N559" s="57"/>
      <c r="P559" s="57"/>
      <c r="R559" s="57"/>
      <c r="T559" s="57"/>
      <c r="V559" s="57"/>
      <c r="X559" s="57"/>
    </row>
    <row r="560" spans="3:24">
      <c r="C560" s="57"/>
      <c r="D560" s="57"/>
      <c r="E560" s="57"/>
      <c r="F560" s="57"/>
      <c r="H560" s="57"/>
      <c r="J560" s="57"/>
      <c r="L560" s="57"/>
      <c r="N560" s="57"/>
      <c r="P560" s="57"/>
      <c r="R560" s="57"/>
      <c r="T560" s="57"/>
      <c r="V560" s="57"/>
      <c r="X560" s="57"/>
    </row>
    <row r="561" spans="3:24">
      <c r="C561" s="57"/>
      <c r="D561" s="57"/>
      <c r="E561" s="57"/>
      <c r="F561" s="57"/>
      <c r="H561" s="57"/>
      <c r="J561" s="57"/>
      <c r="L561" s="57"/>
      <c r="N561" s="57"/>
      <c r="P561" s="57"/>
      <c r="R561" s="57"/>
      <c r="T561" s="57"/>
      <c r="V561" s="57"/>
      <c r="X561" s="57"/>
    </row>
    <row r="562" spans="3:24">
      <c r="C562" s="57"/>
      <c r="D562" s="57"/>
      <c r="E562" s="57"/>
      <c r="F562" s="57"/>
      <c r="H562" s="57"/>
      <c r="J562" s="57"/>
      <c r="L562" s="57"/>
      <c r="N562" s="57"/>
      <c r="P562" s="57"/>
      <c r="R562" s="57"/>
      <c r="T562" s="57"/>
      <c r="V562" s="57"/>
      <c r="X562" s="57"/>
    </row>
    <row r="563" spans="3:24">
      <c r="C563" s="57"/>
      <c r="D563" s="57"/>
      <c r="E563" s="57"/>
      <c r="F563" s="57"/>
      <c r="H563" s="57"/>
      <c r="J563" s="57"/>
      <c r="L563" s="57"/>
      <c r="N563" s="57"/>
      <c r="P563" s="57"/>
      <c r="R563" s="57"/>
      <c r="T563" s="57"/>
      <c r="V563" s="57"/>
      <c r="X563" s="57"/>
    </row>
    <row r="564" spans="3:24">
      <c r="C564" s="57"/>
      <c r="D564" s="57"/>
      <c r="E564" s="57"/>
      <c r="F564" s="57"/>
      <c r="H564" s="57"/>
      <c r="J564" s="57"/>
      <c r="L564" s="57"/>
      <c r="N564" s="57"/>
      <c r="P564" s="57"/>
      <c r="R564" s="57"/>
      <c r="T564" s="57"/>
      <c r="V564" s="57"/>
      <c r="X564" s="57"/>
    </row>
    <row r="565" spans="3:24">
      <c r="C565" s="57"/>
      <c r="D565" s="57"/>
      <c r="E565" s="57"/>
      <c r="F565" s="57"/>
      <c r="H565" s="57"/>
      <c r="J565" s="57"/>
      <c r="L565" s="57"/>
      <c r="N565" s="57"/>
      <c r="P565" s="57"/>
      <c r="R565" s="57"/>
      <c r="T565" s="57"/>
      <c r="V565" s="57"/>
      <c r="X565" s="57"/>
    </row>
    <row r="566" spans="3:24">
      <c r="C566" s="57"/>
      <c r="D566" s="57"/>
      <c r="E566" s="57"/>
      <c r="F566" s="57"/>
      <c r="H566" s="57"/>
      <c r="J566" s="57"/>
      <c r="L566" s="57"/>
      <c r="N566" s="57"/>
      <c r="P566" s="57"/>
      <c r="R566" s="57"/>
      <c r="T566" s="57"/>
      <c r="V566" s="57"/>
      <c r="X566" s="57"/>
    </row>
    <row r="567" spans="3:24">
      <c r="C567" s="57"/>
      <c r="D567" s="57"/>
      <c r="E567" s="57"/>
      <c r="F567" s="57"/>
      <c r="H567" s="57"/>
      <c r="J567" s="57"/>
      <c r="L567" s="57"/>
      <c r="N567" s="57"/>
      <c r="P567" s="57"/>
      <c r="R567" s="57"/>
      <c r="T567" s="57"/>
      <c r="V567" s="57"/>
      <c r="X567" s="57"/>
    </row>
    <row r="568" spans="3:24">
      <c r="C568" s="57"/>
      <c r="D568" s="57"/>
      <c r="E568" s="57"/>
      <c r="F568" s="57"/>
      <c r="H568" s="57"/>
      <c r="J568" s="57"/>
      <c r="L568" s="57"/>
      <c r="N568" s="57"/>
      <c r="P568" s="57"/>
      <c r="R568" s="57"/>
      <c r="T568" s="57"/>
      <c r="V568" s="57"/>
      <c r="X568" s="57"/>
    </row>
    <row r="569" spans="3:24">
      <c r="C569" s="57"/>
      <c r="D569" s="57"/>
      <c r="E569" s="57"/>
      <c r="F569" s="57"/>
      <c r="H569" s="57"/>
      <c r="J569" s="57"/>
      <c r="L569" s="57"/>
      <c r="N569" s="57"/>
      <c r="P569" s="57"/>
      <c r="R569" s="57"/>
      <c r="T569" s="57"/>
      <c r="V569" s="57"/>
      <c r="X569" s="57"/>
    </row>
    <row r="570" spans="3:24">
      <c r="C570" s="57"/>
      <c r="D570" s="57"/>
      <c r="E570" s="57"/>
      <c r="F570" s="57"/>
      <c r="H570" s="57"/>
      <c r="J570" s="57"/>
      <c r="L570" s="57"/>
      <c r="N570" s="57"/>
      <c r="P570" s="57"/>
      <c r="R570" s="57"/>
      <c r="T570" s="57"/>
      <c r="V570" s="57"/>
      <c r="X570" s="57"/>
    </row>
    <row r="571" spans="3:24">
      <c r="C571" s="57"/>
      <c r="D571" s="57"/>
      <c r="E571" s="57"/>
      <c r="F571" s="57"/>
      <c r="H571" s="57"/>
      <c r="J571" s="57"/>
      <c r="L571" s="57"/>
      <c r="N571" s="57"/>
      <c r="P571" s="57"/>
      <c r="R571" s="57"/>
      <c r="T571" s="57"/>
      <c r="V571" s="57"/>
      <c r="X571" s="57"/>
    </row>
    <row r="572" spans="3:24">
      <c r="C572" s="57"/>
      <c r="D572" s="57"/>
      <c r="E572" s="57"/>
      <c r="F572" s="57"/>
      <c r="H572" s="57"/>
      <c r="J572" s="57"/>
      <c r="L572" s="57"/>
      <c r="N572" s="57"/>
      <c r="P572" s="57"/>
      <c r="R572" s="57"/>
      <c r="T572" s="57"/>
      <c r="V572" s="57"/>
      <c r="X572" s="57"/>
    </row>
    <row r="573" spans="3:24">
      <c r="C573" s="57"/>
      <c r="D573" s="57"/>
      <c r="E573" s="57"/>
      <c r="F573" s="57"/>
      <c r="H573" s="57"/>
      <c r="J573" s="57"/>
      <c r="L573" s="57"/>
      <c r="N573" s="57"/>
      <c r="P573" s="57"/>
      <c r="R573" s="57"/>
      <c r="T573" s="57"/>
      <c r="V573" s="57"/>
      <c r="X573" s="57"/>
    </row>
    <row r="574" spans="3:24">
      <c r="C574" s="57"/>
      <c r="D574" s="57"/>
      <c r="E574" s="57"/>
      <c r="F574" s="57"/>
      <c r="H574" s="57"/>
      <c r="J574" s="57"/>
      <c r="L574" s="57"/>
      <c r="N574" s="57"/>
      <c r="P574" s="57"/>
      <c r="R574" s="57"/>
      <c r="T574" s="57"/>
      <c r="V574" s="57"/>
      <c r="X574" s="57"/>
    </row>
    <row r="575" spans="3:24">
      <c r="C575" s="57"/>
      <c r="D575" s="57"/>
      <c r="E575" s="57"/>
      <c r="F575" s="57"/>
      <c r="H575" s="57"/>
      <c r="J575" s="57"/>
      <c r="L575" s="57"/>
      <c r="N575" s="57"/>
      <c r="P575" s="57"/>
      <c r="R575" s="57"/>
      <c r="T575" s="57"/>
      <c r="V575" s="57"/>
      <c r="X575" s="57"/>
    </row>
    <row r="576" spans="3:24">
      <c r="C576" s="57"/>
      <c r="D576" s="57"/>
      <c r="E576" s="57"/>
      <c r="F576" s="57"/>
      <c r="H576" s="57"/>
      <c r="J576" s="57"/>
      <c r="L576" s="57"/>
      <c r="N576" s="57"/>
      <c r="P576" s="57"/>
      <c r="R576" s="57"/>
      <c r="T576" s="57"/>
      <c r="V576" s="57"/>
      <c r="X576" s="57"/>
    </row>
    <row r="577" spans="3:24">
      <c r="C577" s="57"/>
      <c r="D577" s="57"/>
      <c r="E577" s="57"/>
      <c r="F577" s="57"/>
      <c r="H577" s="57"/>
      <c r="J577" s="57"/>
      <c r="L577" s="57"/>
      <c r="N577" s="57"/>
      <c r="P577" s="57"/>
      <c r="R577" s="57"/>
      <c r="T577" s="57"/>
      <c r="V577" s="57"/>
      <c r="X577" s="57"/>
    </row>
    <row r="578" spans="3:24">
      <c r="C578" s="57"/>
      <c r="D578" s="57"/>
      <c r="E578" s="57"/>
      <c r="F578" s="57"/>
      <c r="H578" s="57"/>
      <c r="J578" s="57"/>
      <c r="L578" s="57"/>
      <c r="N578" s="57"/>
      <c r="P578" s="57"/>
      <c r="R578" s="57"/>
      <c r="T578" s="57"/>
      <c r="V578" s="57"/>
      <c r="X578" s="57"/>
    </row>
    <row r="579" spans="3:24">
      <c r="C579" s="57"/>
      <c r="D579" s="57"/>
      <c r="E579" s="57"/>
      <c r="F579" s="57"/>
      <c r="H579" s="57"/>
      <c r="J579" s="57"/>
      <c r="L579" s="57"/>
      <c r="N579" s="57"/>
      <c r="P579" s="57"/>
      <c r="R579" s="57"/>
      <c r="T579" s="57"/>
      <c r="V579" s="57"/>
      <c r="X579" s="57"/>
    </row>
    <row r="580" spans="3:24">
      <c r="C580" s="57"/>
      <c r="D580" s="57"/>
      <c r="E580" s="57"/>
      <c r="F580" s="57"/>
      <c r="H580" s="57"/>
      <c r="J580" s="57"/>
      <c r="L580" s="57"/>
      <c r="N580" s="57"/>
      <c r="P580" s="57"/>
      <c r="R580" s="57"/>
      <c r="T580" s="57"/>
      <c r="V580" s="57"/>
      <c r="X580" s="57"/>
    </row>
    <row r="581" spans="3:24">
      <c r="C581" s="57"/>
      <c r="D581" s="57"/>
      <c r="E581" s="57"/>
      <c r="F581" s="57"/>
      <c r="H581" s="57"/>
      <c r="J581" s="57"/>
      <c r="L581" s="57"/>
      <c r="N581" s="57"/>
      <c r="P581" s="57"/>
      <c r="R581" s="57"/>
      <c r="T581" s="57"/>
      <c r="V581" s="57"/>
      <c r="X581" s="57"/>
    </row>
    <row r="582" spans="3:24">
      <c r="C582" s="57"/>
      <c r="D582" s="57"/>
      <c r="E582" s="57"/>
      <c r="F582" s="57"/>
      <c r="H582" s="57"/>
      <c r="J582" s="57"/>
      <c r="L582" s="57"/>
      <c r="N582" s="57"/>
      <c r="P582" s="57"/>
      <c r="R582" s="57"/>
      <c r="T582" s="57"/>
      <c r="V582" s="57"/>
      <c r="X582" s="57"/>
    </row>
    <row r="583" spans="3:24">
      <c r="C583" s="57"/>
      <c r="D583" s="57"/>
      <c r="E583" s="57"/>
      <c r="F583" s="57"/>
      <c r="H583" s="57"/>
      <c r="J583" s="57"/>
      <c r="L583" s="57"/>
      <c r="N583" s="57"/>
      <c r="P583" s="57"/>
      <c r="R583" s="57"/>
      <c r="T583" s="57"/>
      <c r="V583" s="57"/>
      <c r="X583" s="57"/>
    </row>
    <row r="584" spans="3:24">
      <c r="C584" s="57"/>
      <c r="D584" s="57"/>
      <c r="E584" s="57"/>
      <c r="F584" s="57"/>
      <c r="H584" s="57"/>
      <c r="J584" s="57"/>
      <c r="L584" s="57"/>
      <c r="N584" s="57"/>
      <c r="P584" s="57"/>
      <c r="R584" s="57"/>
      <c r="T584" s="57"/>
      <c r="V584" s="57"/>
      <c r="X584" s="57"/>
    </row>
    <row r="585" spans="3:24">
      <c r="C585" s="57"/>
      <c r="D585" s="57"/>
      <c r="E585" s="57"/>
      <c r="F585" s="57"/>
      <c r="H585" s="57"/>
      <c r="J585" s="57"/>
      <c r="L585" s="57"/>
      <c r="N585" s="57"/>
      <c r="P585" s="57"/>
      <c r="R585" s="57"/>
      <c r="T585" s="57"/>
      <c r="V585" s="57"/>
      <c r="X585" s="57"/>
    </row>
    <row r="586" spans="3:24">
      <c r="C586" s="57"/>
      <c r="D586" s="57"/>
      <c r="E586" s="57"/>
      <c r="F586" s="57"/>
      <c r="H586" s="57"/>
      <c r="J586" s="57"/>
      <c r="L586" s="57"/>
      <c r="N586" s="57"/>
      <c r="P586" s="57"/>
      <c r="R586" s="57"/>
      <c r="T586" s="57"/>
      <c r="V586" s="57"/>
      <c r="X586" s="57"/>
    </row>
    <row r="587" spans="3:24">
      <c r="C587" s="57"/>
      <c r="D587" s="57"/>
      <c r="E587" s="57"/>
      <c r="F587" s="57"/>
      <c r="H587" s="57"/>
      <c r="J587" s="57"/>
      <c r="L587" s="57"/>
      <c r="N587" s="57"/>
      <c r="P587" s="57"/>
      <c r="R587" s="57"/>
      <c r="T587" s="57"/>
      <c r="V587" s="57"/>
      <c r="X587" s="57"/>
    </row>
    <row r="588" spans="3:24">
      <c r="C588" s="57"/>
      <c r="D588" s="57"/>
      <c r="E588" s="57"/>
      <c r="F588" s="57"/>
      <c r="H588" s="57"/>
      <c r="J588" s="57"/>
      <c r="L588" s="57"/>
      <c r="N588" s="57"/>
      <c r="P588" s="57"/>
      <c r="R588" s="57"/>
      <c r="T588" s="57"/>
      <c r="V588" s="57"/>
      <c r="X588" s="57"/>
    </row>
    <row r="589" spans="3:24">
      <c r="C589" s="57"/>
      <c r="D589" s="57"/>
      <c r="E589" s="57"/>
      <c r="F589" s="57"/>
      <c r="H589" s="57"/>
      <c r="J589" s="57"/>
      <c r="L589" s="57"/>
      <c r="N589" s="57"/>
      <c r="P589" s="57"/>
      <c r="R589" s="57"/>
      <c r="T589" s="57"/>
      <c r="V589" s="57"/>
      <c r="X589" s="57"/>
    </row>
    <row r="590" spans="3:24">
      <c r="C590" s="57"/>
      <c r="D590" s="57"/>
      <c r="E590" s="57"/>
      <c r="F590" s="57"/>
      <c r="H590" s="57"/>
      <c r="J590" s="57"/>
      <c r="L590" s="57"/>
      <c r="N590" s="57"/>
      <c r="P590" s="57"/>
      <c r="R590" s="57"/>
      <c r="T590" s="57"/>
      <c r="V590" s="57"/>
      <c r="X590" s="57"/>
    </row>
    <row r="591" spans="3:24">
      <c r="C591" s="57"/>
      <c r="D591" s="57"/>
      <c r="E591" s="57"/>
      <c r="F591" s="57"/>
      <c r="H591" s="57"/>
      <c r="J591" s="57"/>
      <c r="L591" s="57"/>
      <c r="N591" s="57"/>
      <c r="P591" s="57"/>
      <c r="R591" s="57"/>
      <c r="T591" s="57"/>
      <c r="V591" s="57"/>
      <c r="X591" s="57"/>
    </row>
    <row r="592" spans="3:24">
      <c r="C592" s="57"/>
      <c r="D592" s="57"/>
      <c r="E592" s="57"/>
      <c r="F592" s="57"/>
      <c r="H592" s="57"/>
      <c r="J592" s="57"/>
      <c r="L592" s="57"/>
      <c r="N592" s="57"/>
      <c r="P592" s="57"/>
      <c r="R592" s="57"/>
      <c r="T592" s="57"/>
      <c r="V592" s="57"/>
      <c r="X592" s="57"/>
    </row>
    <row r="593" spans="3:24">
      <c r="C593" s="57"/>
      <c r="D593" s="57"/>
      <c r="E593" s="57"/>
      <c r="F593" s="57"/>
      <c r="H593" s="57"/>
      <c r="J593" s="57"/>
      <c r="L593" s="57"/>
      <c r="N593" s="57"/>
      <c r="P593" s="57"/>
      <c r="R593" s="57"/>
      <c r="T593" s="57"/>
      <c r="V593" s="57"/>
      <c r="X593" s="57"/>
    </row>
    <row r="594" spans="3:24">
      <c r="C594" s="57"/>
      <c r="D594" s="57"/>
      <c r="E594" s="57"/>
      <c r="F594" s="57"/>
      <c r="H594" s="57"/>
      <c r="J594" s="57"/>
      <c r="L594" s="57"/>
      <c r="N594" s="57"/>
      <c r="P594" s="57"/>
      <c r="R594" s="57"/>
      <c r="T594" s="57"/>
      <c r="V594" s="57"/>
      <c r="X594" s="57"/>
    </row>
    <row r="595" spans="3:24">
      <c r="C595" s="57"/>
      <c r="D595" s="57"/>
      <c r="E595" s="57"/>
      <c r="F595" s="57"/>
      <c r="H595" s="57"/>
      <c r="J595" s="57"/>
      <c r="L595" s="57"/>
      <c r="N595" s="57"/>
      <c r="P595" s="57"/>
      <c r="R595" s="57"/>
      <c r="T595" s="57"/>
      <c r="V595" s="57"/>
      <c r="X595" s="57"/>
    </row>
    <row r="596" spans="3:24">
      <c r="C596" s="57"/>
      <c r="D596" s="57"/>
      <c r="E596" s="57"/>
      <c r="F596" s="57"/>
      <c r="H596" s="57"/>
      <c r="J596" s="57"/>
      <c r="L596" s="57"/>
      <c r="N596" s="57"/>
      <c r="P596" s="57"/>
      <c r="R596" s="57"/>
      <c r="T596" s="57"/>
      <c r="V596" s="57"/>
      <c r="X596" s="57"/>
    </row>
    <row r="597" spans="3:24">
      <c r="C597" s="57"/>
      <c r="D597" s="57"/>
      <c r="E597" s="57"/>
      <c r="F597" s="57"/>
      <c r="H597" s="57"/>
      <c r="J597" s="57"/>
      <c r="L597" s="57"/>
      <c r="N597" s="57"/>
      <c r="P597" s="57"/>
      <c r="R597" s="57"/>
      <c r="T597" s="57"/>
      <c r="V597" s="57"/>
      <c r="X597" s="57"/>
    </row>
    <row r="598" spans="3:24">
      <c r="C598" s="57"/>
      <c r="D598" s="57"/>
      <c r="E598" s="57"/>
      <c r="F598" s="57"/>
      <c r="H598" s="57"/>
      <c r="J598" s="57"/>
      <c r="L598" s="57"/>
      <c r="N598" s="57"/>
      <c r="P598" s="57"/>
      <c r="R598" s="57"/>
      <c r="T598" s="57"/>
      <c r="V598" s="57"/>
      <c r="X598" s="57"/>
    </row>
    <row r="599" spans="3:24">
      <c r="C599" s="57"/>
      <c r="D599" s="57"/>
      <c r="E599" s="57"/>
      <c r="F599" s="57"/>
      <c r="H599" s="57"/>
      <c r="J599" s="57"/>
      <c r="L599" s="57"/>
      <c r="N599" s="57"/>
      <c r="P599" s="57"/>
      <c r="R599" s="57"/>
      <c r="T599" s="57"/>
      <c r="V599" s="57"/>
      <c r="X599" s="57"/>
    </row>
    <row r="600" spans="3:24">
      <c r="C600" s="57"/>
      <c r="D600" s="57"/>
      <c r="E600" s="57"/>
      <c r="F600" s="57"/>
      <c r="H600" s="57"/>
      <c r="J600" s="57"/>
      <c r="L600" s="57"/>
      <c r="N600" s="57"/>
      <c r="P600" s="57"/>
      <c r="R600" s="57"/>
      <c r="T600" s="57"/>
      <c r="V600" s="57"/>
      <c r="X600" s="57"/>
    </row>
    <row r="601" spans="3:24">
      <c r="C601" s="57"/>
      <c r="D601" s="57"/>
      <c r="E601" s="57"/>
      <c r="F601" s="57"/>
      <c r="H601" s="57"/>
      <c r="J601" s="57"/>
      <c r="L601" s="57"/>
      <c r="N601" s="57"/>
      <c r="P601" s="57"/>
      <c r="R601" s="57"/>
      <c r="T601" s="57"/>
      <c r="V601" s="57"/>
      <c r="X601" s="57"/>
    </row>
    <row r="602" spans="3:24">
      <c r="C602" s="57"/>
      <c r="D602" s="57"/>
      <c r="E602" s="57"/>
      <c r="F602" s="57"/>
      <c r="H602" s="57"/>
      <c r="J602" s="57"/>
      <c r="L602" s="57"/>
      <c r="N602" s="57"/>
      <c r="P602" s="57"/>
      <c r="R602" s="57"/>
      <c r="T602" s="57"/>
      <c r="V602" s="57"/>
      <c r="X602" s="57"/>
    </row>
    <row r="603" spans="3:24">
      <c r="C603" s="57"/>
      <c r="D603" s="57"/>
      <c r="E603" s="57"/>
      <c r="F603" s="57"/>
      <c r="H603" s="57"/>
      <c r="J603" s="57"/>
      <c r="L603" s="57"/>
      <c r="N603" s="57"/>
      <c r="P603" s="57"/>
      <c r="R603" s="57"/>
      <c r="T603" s="57"/>
      <c r="V603" s="57"/>
      <c r="X603" s="57"/>
    </row>
    <row r="604" spans="3:24">
      <c r="C604" s="57"/>
      <c r="D604" s="57"/>
      <c r="E604" s="57"/>
      <c r="F604" s="57"/>
      <c r="H604" s="57"/>
      <c r="J604" s="57"/>
      <c r="L604" s="57"/>
      <c r="N604" s="57"/>
      <c r="P604" s="57"/>
      <c r="R604" s="57"/>
      <c r="T604" s="57"/>
      <c r="V604" s="57"/>
      <c r="X604" s="57"/>
    </row>
    <row r="605" spans="3:24">
      <c r="C605" s="57"/>
      <c r="D605" s="57"/>
      <c r="E605" s="57"/>
      <c r="F605" s="57"/>
      <c r="H605" s="57"/>
      <c r="J605" s="57"/>
      <c r="L605" s="57"/>
      <c r="N605" s="57"/>
      <c r="P605" s="57"/>
      <c r="R605" s="57"/>
      <c r="T605" s="57"/>
      <c r="V605" s="57"/>
      <c r="X605" s="57"/>
    </row>
    <row r="606" spans="3:24">
      <c r="C606" s="57"/>
      <c r="D606" s="57"/>
      <c r="E606" s="57"/>
      <c r="F606" s="57"/>
      <c r="H606" s="57"/>
      <c r="J606" s="57"/>
      <c r="L606" s="57"/>
      <c r="N606" s="57"/>
      <c r="P606" s="57"/>
      <c r="R606" s="57"/>
      <c r="T606" s="57"/>
      <c r="V606" s="57"/>
      <c r="X606" s="57"/>
    </row>
    <row r="607" spans="3:24">
      <c r="C607" s="57"/>
      <c r="D607" s="57"/>
      <c r="E607" s="57"/>
      <c r="F607" s="57"/>
      <c r="H607" s="57"/>
      <c r="J607" s="57"/>
      <c r="L607" s="57"/>
      <c r="N607" s="57"/>
      <c r="P607" s="57"/>
      <c r="R607" s="57"/>
      <c r="T607" s="57"/>
      <c r="V607" s="57"/>
      <c r="X607" s="57"/>
    </row>
    <row r="608" spans="3:24">
      <c r="C608" s="57"/>
      <c r="D608" s="57"/>
      <c r="E608" s="57"/>
      <c r="F608" s="57"/>
      <c r="H608" s="57"/>
      <c r="J608" s="57"/>
      <c r="L608" s="57"/>
      <c r="N608" s="57"/>
      <c r="P608" s="57"/>
      <c r="R608" s="57"/>
      <c r="T608" s="57"/>
      <c r="V608" s="57"/>
      <c r="X608" s="57"/>
    </row>
    <row r="609" spans="3:24">
      <c r="C609" s="57"/>
      <c r="D609" s="57"/>
      <c r="E609" s="57"/>
      <c r="F609" s="57"/>
      <c r="H609" s="57"/>
      <c r="J609" s="57"/>
      <c r="L609" s="57"/>
      <c r="N609" s="57"/>
      <c r="P609" s="57"/>
      <c r="R609" s="57"/>
      <c r="T609" s="57"/>
      <c r="V609" s="57"/>
      <c r="X609" s="57"/>
    </row>
    <row r="610" spans="3:24">
      <c r="C610" s="57"/>
      <c r="D610" s="57"/>
      <c r="E610" s="57"/>
      <c r="F610" s="57"/>
      <c r="H610" s="57"/>
      <c r="J610" s="57"/>
      <c r="L610" s="57"/>
      <c r="N610" s="57"/>
      <c r="P610" s="57"/>
      <c r="R610" s="57"/>
      <c r="T610" s="57"/>
      <c r="V610" s="57"/>
      <c r="X610" s="57"/>
    </row>
    <row r="611" spans="3:24">
      <c r="C611" s="57"/>
      <c r="D611" s="57"/>
      <c r="E611" s="57"/>
      <c r="F611" s="57"/>
      <c r="H611" s="57"/>
      <c r="J611" s="57"/>
      <c r="L611" s="57"/>
      <c r="N611" s="57"/>
      <c r="P611" s="57"/>
      <c r="R611" s="57"/>
      <c r="T611" s="57"/>
      <c r="V611" s="57"/>
      <c r="X611" s="57"/>
    </row>
    <row r="612" spans="3:24">
      <c r="C612" s="57"/>
      <c r="D612" s="57"/>
      <c r="E612" s="57"/>
      <c r="F612" s="57"/>
      <c r="H612" s="57"/>
      <c r="J612" s="57"/>
      <c r="L612" s="57"/>
      <c r="N612" s="57"/>
      <c r="P612" s="57"/>
      <c r="R612" s="57"/>
      <c r="T612" s="57"/>
      <c r="V612" s="57"/>
      <c r="X612" s="57"/>
    </row>
    <row r="613" spans="3:24">
      <c r="C613" s="57"/>
      <c r="D613" s="57"/>
      <c r="E613" s="57"/>
      <c r="F613" s="57"/>
      <c r="H613" s="57"/>
      <c r="J613" s="57"/>
      <c r="L613" s="57"/>
      <c r="N613" s="57"/>
      <c r="P613" s="57"/>
      <c r="R613" s="57"/>
      <c r="T613" s="57"/>
      <c r="V613" s="57"/>
      <c r="X613" s="57"/>
    </row>
    <row r="614" spans="3:24">
      <c r="C614" s="57"/>
      <c r="D614" s="57"/>
      <c r="E614" s="57"/>
      <c r="F614" s="57"/>
      <c r="H614" s="57"/>
      <c r="J614" s="57"/>
      <c r="L614" s="57"/>
      <c r="N614" s="57"/>
      <c r="P614" s="57"/>
      <c r="R614" s="57"/>
      <c r="T614" s="57"/>
      <c r="V614" s="57"/>
      <c r="X614" s="57"/>
    </row>
    <row r="615" spans="3:24">
      <c r="C615" s="57"/>
      <c r="D615" s="57"/>
      <c r="E615" s="57"/>
      <c r="F615" s="57"/>
      <c r="H615" s="57"/>
      <c r="J615" s="57"/>
      <c r="L615" s="57"/>
      <c r="N615" s="57"/>
      <c r="P615" s="57"/>
      <c r="R615" s="57"/>
      <c r="T615" s="57"/>
      <c r="V615" s="57"/>
      <c r="X615" s="57"/>
    </row>
    <row r="616" spans="3:24">
      <c r="C616" s="57"/>
      <c r="D616" s="57"/>
      <c r="E616" s="57"/>
      <c r="F616" s="57"/>
      <c r="H616" s="57"/>
      <c r="J616" s="57"/>
      <c r="L616" s="57"/>
      <c r="N616" s="57"/>
      <c r="P616" s="57"/>
      <c r="R616" s="57"/>
      <c r="T616" s="57"/>
      <c r="V616" s="57"/>
      <c r="X616" s="57"/>
    </row>
    <row r="617" spans="3:24">
      <c r="C617" s="57"/>
      <c r="D617" s="57"/>
      <c r="E617" s="57"/>
      <c r="F617" s="57"/>
      <c r="H617" s="57"/>
      <c r="J617" s="57"/>
      <c r="L617" s="57"/>
      <c r="N617" s="57"/>
      <c r="P617" s="57"/>
      <c r="R617" s="57"/>
      <c r="T617" s="57"/>
      <c r="V617" s="57"/>
      <c r="X617" s="57"/>
    </row>
    <row r="618" spans="3:24">
      <c r="C618" s="57"/>
      <c r="D618" s="57"/>
      <c r="E618" s="57"/>
      <c r="F618" s="57"/>
      <c r="H618" s="57"/>
      <c r="J618" s="57"/>
      <c r="L618" s="57"/>
      <c r="N618" s="57"/>
      <c r="P618" s="57"/>
      <c r="R618" s="57"/>
      <c r="T618" s="57"/>
      <c r="V618" s="57"/>
      <c r="X618" s="57"/>
    </row>
    <row r="619" spans="3:24">
      <c r="C619" s="57"/>
      <c r="D619" s="57"/>
      <c r="E619" s="57"/>
      <c r="F619" s="57"/>
      <c r="H619" s="57"/>
      <c r="J619" s="57"/>
      <c r="L619" s="57"/>
      <c r="N619" s="57"/>
      <c r="P619" s="57"/>
      <c r="R619" s="57"/>
      <c r="T619" s="57"/>
      <c r="V619" s="57"/>
      <c r="X619" s="57"/>
    </row>
    <row r="620" spans="3:24">
      <c r="C620" s="57"/>
      <c r="D620" s="57"/>
      <c r="E620" s="57"/>
      <c r="F620" s="57"/>
      <c r="H620" s="57"/>
      <c r="J620" s="57"/>
      <c r="L620" s="57"/>
      <c r="N620" s="57"/>
      <c r="P620" s="57"/>
      <c r="R620" s="57"/>
      <c r="T620" s="57"/>
      <c r="V620" s="57"/>
      <c r="X620" s="57"/>
    </row>
    <row r="621" spans="3:24">
      <c r="C621" s="57"/>
      <c r="D621" s="57"/>
      <c r="E621" s="57"/>
      <c r="F621" s="57"/>
      <c r="H621" s="57"/>
      <c r="J621" s="57"/>
      <c r="L621" s="57"/>
      <c r="N621" s="57"/>
      <c r="P621" s="57"/>
      <c r="R621" s="57"/>
      <c r="T621" s="57"/>
      <c r="V621" s="57"/>
      <c r="X621" s="57"/>
    </row>
    <row r="622" spans="3:24">
      <c r="C622" s="57"/>
      <c r="D622" s="57"/>
      <c r="E622" s="57"/>
      <c r="F622" s="57"/>
      <c r="H622" s="57"/>
      <c r="J622" s="57"/>
      <c r="L622" s="57"/>
      <c r="N622" s="57"/>
      <c r="P622" s="57"/>
      <c r="R622" s="57"/>
      <c r="T622" s="57"/>
      <c r="V622" s="57"/>
      <c r="X622" s="57"/>
    </row>
    <row r="623" spans="3:24">
      <c r="C623" s="57"/>
      <c r="D623" s="57"/>
      <c r="E623" s="57"/>
      <c r="F623" s="57"/>
      <c r="H623" s="57"/>
      <c r="J623" s="57"/>
      <c r="L623" s="57"/>
      <c r="N623" s="57"/>
      <c r="P623" s="57"/>
      <c r="R623" s="57"/>
      <c r="T623" s="57"/>
      <c r="V623" s="57"/>
      <c r="X623" s="57"/>
    </row>
    <row r="624" spans="3:24">
      <c r="C624" s="57"/>
      <c r="D624" s="57"/>
      <c r="E624" s="57"/>
      <c r="F624" s="57"/>
      <c r="H624" s="57"/>
      <c r="J624" s="57"/>
      <c r="L624" s="57"/>
      <c r="N624" s="57"/>
      <c r="P624" s="57"/>
      <c r="R624" s="57"/>
      <c r="T624" s="57"/>
      <c r="V624" s="57"/>
      <c r="X624" s="57"/>
    </row>
    <row r="625" spans="3:24">
      <c r="C625" s="57"/>
      <c r="D625" s="57"/>
      <c r="E625" s="57"/>
      <c r="F625" s="57"/>
      <c r="H625" s="57"/>
      <c r="J625" s="57"/>
      <c r="L625" s="57"/>
      <c r="N625" s="57"/>
      <c r="P625" s="57"/>
      <c r="R625" s="57"/>
      <c r="T625" s="57"/>
      <c r="V625" s="57"/>
      <c r="X625" s="57"/>
    </row>
    <row r="626" spans="3:24">
      <c r="C626" s="57"/>
      <c r="D626" s="57"/>
      <c r="E626" s="57"/>
      <c r="F626" s="57"/>
      <c r="H626" s="57"/>
      <c r="J626" s="57"/>
      <c r="L626" s="57"/>
      <c r="N626" s="57"/>
      <c r="P626" s="57"/>
      <c r="R626" s="57"/>
      <c r="T626" s="57"/>
      <c r="V626" s="57"/>
      <c r="X626" s="57"/>
    </row>
    <row r="627" spans="3:24">
      <c r="C627" s="57"/>
      <c r="D627" s="57"/>
      <c r="E627" s="57"/>
      <c r="F627" s="57"/>
      <c r="H627" s="57"/>
      <c r="J627" s="57"/>
      <c r="L627" s="57"/>
      <c r="N627" s="57"/>
      <c r="P627" s="57"/>
      <c r="R627" s="57"/>
      <c r="T627" s="57"/>
      <c r="V627" s="57"/>
      <c r="X627" s="57"/>
    </row>
    <row r="628" spans="3:24">
      <c r="C628" s="57"/>
      <c r="D628" s="57"/>
      <c r="E628" s="57"/>
      <c r="F628" s="57"/>
      <c r="H628" s="57"/>
      <c r="J628" s="57"/>
      <c r="L628" s="57"/>
      <c r="N628" s="57"/>
      <c r="P628" s="57"/>
      <c r="R628" s="57"/>
      <c r="T628" s="57"/>
      <c r="V628" s="57"/>
      <c r="X628" s="57"/>
    </row>
    <row r="629" spans="3:24">
      <c r="C629" s="57"/>
      <c r="D629" s="57"/>
      <c r="E629" s="57"/>
      <c r="F629" s="57"/>
      <c r="H629" s="57"/>
      <c r="J629" s="57"/>
      <c r="L629" s="57"/>
      <c r="N629" s="57"/>
      <c r="P629" s="57"/>
      <c r="R629" s="57"/>
      <c r="T629" s="57"/>
      <c r="V629" s="57"/>
      <c r="X629" s="57"/>
    </row>
    <row r="630" spans="3:24">
      <c r="C630" s="57"/>
      <c r="D630" s="57"/>
      <c r="E630" s="57"/>
      <c r="F630" s="57"/>
      <c r="H630" s="57"/>
      <c r="J630" s="57"/>
      <c r="L630" s="57"/>
      <c r="N630" s="57"/>
      <c r="P630" s="57"/>
      <c r="R630" s="57"/>
      <c r="T630" s="57"/>
      <c r="V630" s="57"/>
      <c r="X630" s="57"/>
    </row>
    <row r="631" spans="3:24">
      <c r="C631" s="57"/>
      <c r="D631" s="57"/>
      <c r="E631" s="57"/>
      <c r="F631" s="57"/>
      <c r="H631" s="57"/>
      <c r="J631" s="57"/>
      <c r="L631" s="57"/>
      <c r="N631" s="57"/>
      <c r="P631" s="57"/>
      <c r="R631" s="57"/>
      <c r="T631" s="57"/>
      <c r="V631" s="57"/>
      <c r="X631" s="57"/>
    </row>
    <row r="632" spans="3:24">
      <c r="C632" s="57"/>
      <c r="D632" s="57"/>
      <c r="E632" s="57"/>
      <c r="F632" s="57"/>
      <c r="H632" s="57"/>
      <c r="J632" s="57"/>
      <c r="L632" s="57"/>
      <c r="N632" s="57"/>
      <c r="P632" s="57"/>
      <c r="R632" s="57"/>
      <c r="T632" s="57"/>
      <c r="V632" s="57"/>
      <c r="X632" s="57"/>
    </row>
    <row r="633" spans="3:24">
      <c r="C633" s="57"/>
      <c r="D633" s="57"/>
      <c r="E633" s="57"/>
      <c r="F633" s="57"/>
      <c r="H633" s="57"/>
      <c r="J633" s="57"/>
      <c r="L633" s="57"/>
      <c r="N633" s="57"/>
      <c r="P633" s="57"/>
      <c r="R633" s="57"/>
      <c r="T633" s="57"/>
      <c r="V633" s="57"/>
      <c r="X633" s="57"/>
    </row>
    <row r="634" spans="3:24">
      <c r="C634" s="57"/>
      <c r="D634" s="57"/>
      <c r="E634" s="57"/>
      <c r="F634" s="57"/>
      <c r="H634" s="57"/>
      <c r="J634" s="57"/>
      <c r="L634" s="57"/>
      <c r="N634" s="57"/>
      <c r="P634" s="57"/>
      <c r="R634" s="57"/>
      <c r="T634" s="57"/>
      <c r="V634" s="57"/>
      <c r="X634" s="57"/>
    </row>
    <row r="635" spans="3:24">
      <c r="C635" s="57"/>
      <c r="D635" s="57"/>
      <c r="E635" s="57"/>
      <c r="F635" s="57"/>
      <c r="H635" s="57"/>
      <c r="J635" s="57"/>
      <c r="L635" s="57"/>
      <c r="N635" s="57"/>
      <c r="P635" s="57"/>
      <c r="R635" s="57"/>
      <c r="T635" s="57"/>
      <c r="V635" s="57"/>
      <c r="X635" s="57"/>
    </row>
    <row r="636" spans="3:24">
      <c r="C636" s="57"/>
      <c r="D636" s="57"/>
      <c r="E636" s="57"/>
      <c r="F636" s="57"/>
      <c r="H636" s="57"/>
      <c r="J636" s="57"/>
      <c r="L636" s="57"/>
      <c r="N636" s="57"/>
      <c r="P636" s="57"/>
      <c r="R636" s="57"/>
      <c r="T636" s="57"/>
      <c r="V636" s="57"/>
      <c r="X636" s="57"/>
    </row>
    <row r="637" spans="3:24">
      <c r="C637" s="57"/>
      <c r="D637" s="57"/>
      <c r="E637" s="57"/>
      <c r="F637" s="57"/>
      <c r="H637" s="57"/>
      <c r="J637" s="57"/>
      <c r="L637" s="57"/>
      <c r="N637" s="57"/>
      <c r="P637" s="57"/>
      <c r="R637" s="57"/>
      <c r="T637" s="57"/>
      <c r="V637" s="57"/>
      <c r="X637" s="57"/>
    </row>
    <row r="638" spans="3:24">
      <c r="C638" s="57"/>
      <c r="D638" s="57"/>
      <c r="E638" s="57"/>
      <c r="F638" s="57"/>
      <c r="H638" s="57"/>
      <c r="J638" s="57"/>
      <c r="L638" s="57"/>
      <c r="N638" s="57"/>
      <c r="P638" s="57"/>
      <c r="R638" s="57"/>
      <c r="T638" s="57"/>
      <c r="V638" s="57"/>
      <c r="X638" s="57"/>
    </row>
    <row r="639" spans="3:24">
      <c r="C639" s="57"/>
      <c r="D639" s="57"/>
      <c r="E639" s="57"/>
      <c r="F639" s="57"/>
      <c r="H639" s="57"/>
      <c r="J639" s="57"/>
      <c r="L639" s="57"/>
      <c r="N639" s="57"/>
      <c r="P639" s="57"/>
      <c r="R639" s="57"/>
      <c r="T639" s="57"/>
      <c r="V639" s="57"/>
      <c r="X639" s="57"/>
    </row>
    <row r="640" spans="3:24">
      <c r="C640" s="57"/>
      <c r="D640" s="57"/>
      <c r="E640" s="57"/>
      <c r="F640" s="57"/>
      <c r="H640" s="57"/>
      <c r="J640" s="57"/>
      <c r="L640" s="57"/>
      <c r="N640" s="57"/>
      <c r="P640" s="57"/>
      <c r="R640" s="57"/>
      <c r="T640" s="57"/>
      <c r="V640" s="57"/>
      <c r="X640" s="57"/>
    </row>
    <row r="641" spans="3:24">
      <c r="C641" s="57"/>
      <c r="D641" s="57"/>
      <c r="E641" s="57"/>
      <c r="F641" s="57"/>
      <c r="H641" s="57"/>
      <c r="J641" s="57"/>
      <c r="L641" s="57"/>
      <c r="N641" s="57"/>
      <c r="P641" s="57"/>
      <c r="R641" s="57"/>
      <c r="T641" s="57"/>
      <c r="V641" s="57"/>
      <c r="X641" s="57"/>
    </row>
    <row r="642" spans="3:24">
      <c r="C642" s="57"/>
      <c r="D642" s="57"/>
      <c r="E642" s="57"/>
      <c r="F642" s="57"/>
      <c r="H642" s="57"/>
      <c r="J642" s="57"/>
      <c r="L642" s="57"/>
      <c r="N642" s="57"/>
      <c r="P642" s="57"/>
      <c r="R642" s="57"/>
      <c r="T642" s="57"/>
      <c r="V642" s="57"/>
      <c r="X642" s="57"/>
    </row>
    <row r="643" spans="3:24">
      <c r="C643" s="57"/>
      <c r="D643" s="57"/>
      <c r="E643" s="57"/>
      <c r="F643" s="57"/>
      <c r="H643" s="57"/>
      <c r="J643" s="57"/>
      <c r="L643" s="57"/>
      <c r="N643" s="57"/>
      <c r="P643" s="57"/>
      <c r="R643" s="57"/>
      <c r="T643" s="57"/>
      <c r="V643" s="57"/>
      <c r="X643" s="57"/>
    </row>
    <row r="644" spans="3:24">
      <c r="C644" s="57"/>
      <c r="D644" s="57"/>
      <c r="E644" s="57"/>
      <c r="F644" s="57"/>
      <c r="H644" s="57"/>
      <c r="J644" s="57"/>
      <c r="L644" s="57"/>
      <c r="N644" s="57"/>
      <c r="P644" s="57"/>
      <c r="R644" s="57"/>
      <c r="T644" s="57"/>
      <c r="V644" s="57"/>
      <c r="X644" s="57"/>
    </row>
    <row r="645" spans="3:24">
      <c r="C645" s="57"/>
      <c r="D645" s="57"/>
      <c r="E645" s="57"/>
      <c r="F645" s="57"/>
      <c r="H645" s="57"/>
      <c r="J645" s="57"/>
      <c r="L645" s="57"/>
      <c r="N645" s="57"/>
      <c r="P645" s="57"/>
      <c r="R645" s="57"/>
      <c r="T645" s="57"/>
      <c r="V645" s="57"/>
      <c r="X645" s="57"/>
    </row>
    <row r="646" spans="3:24">
      <c r="C646" s="57"/>
      <c r="D646" s="57"/>
      <c r="E646" s="57"/>
      <c r="F646" s="57"/>
      <c r="H646" s="57"/>
      <c r="J646" s="57"/>
      <c r="L646" s="57"/>
      <c r="N646" s="57"/>
      <c r="P646" s="57"/>
      <c r="R646" s="57"/>
      <c r="T646" s="57"/>
      <c r="V646" s="57"/>
      <c r="X646" s="57"/>
    </row>
    <row r="647" spans="3:24">
      <c r="C647" s="57"/>
      <c r="D647" s="57"/>
      <c r="E647" s="57"/>
      <c r="F647" s="57"/>
      <c r="H647" s="57"/>
      <c r="J647" s="57"/>
      <c r="L647" s="57"/>
      <c r="N647" s="57"/>
      <c r="P647" s="57"/>
      <c r="R647" s="57"/>
      <c r="T647" s="57"/>
      <c r="V647" s="57"/>
      <c r="X647" s="57"/>
    </row>
    <row r="648" spans="3:24">
      <c r="C648" s="57"/>
      <c r="D648" s="57"/>
      <c r="E648" s="57"/>
      <c r="F648" s="57"/>
      <c r="H648" s="57"/>
      <c r="J648" s="57"/>
      <c r="L648" s="57"/>
      <c r="N648" s="57"/>
      <c r="P648" s="57"/>
      <c r="R648" s="57"/>
      <c r="T648" s="57"/>
      <c r="V648" s="57"/>
      <c r="X648" s="57"/>
    </row>
    <row r="649" spans="3:24">
      <c r="C649" s="57"/>
      <c r="D649" s="57"/>
      <c r="E649" s="57"/>
      <c r="F649" s="57"/>
      <c r="H649" s="57"/>
      <c r="J649" s="57"/>
      <c r="L649" s="57"/>
      <c r="N649" s="57"/>
      <c r="P649" s="57"/>
      <c r="R649" s="57"/>
      <c r="T649" s="57"/>
      <c r="V649" s="57"/>
      <c r="X649" s="57"/>
    </row>
    <row r="650" spans="3:24">
      <c r="C650" s="57"/>
      <c r="D650" s="57"/>
      <c r="E650" s="57"/>
      <c r="F650" s="57"/>
      <c r="H650" s="57"/>
      <c r="J650" s="57"/>
      <c r="L650" s="57"/>
      <c r="N650" s="57"/>
      <c r="P650" s="57"/>
      <c r="R650" s="57"/>
      <c r="T650" s="57"/>
      <c r="V650" s="57"/>
      <c r="X650" s="57"/>
    </row>
    <row r="651" spans="3:24">
      <c r="C651" s="57"/>
      <c r="D651" s="57"/>
      <c r="E651" s="57"/>
      <c r="F651" s="57"/>
      <c r="H651" s="57"/>
      <c r="J651" s="57"/>
      <c r="L651" s="57"/>
      <c r="N651" s="57"/>
      <c r="P651" s="57"/>
      <c r="R651" s="57"/>
      <c r="T651" s="57"/>
      <c r="V651" s="57"/>
      <c r="X651" s="57"/>
    </row>
    <row r="652" spans="3:24">
      <c r="C652" s="57"/>
      <c r="D652" s="57"/>
      <c r="E652" s="57"/>
      <c r="F652" s="57"/>
      <c r="H652" s="57"/>
      <c r="J652" s="57"/>
      <c r="L652" s="57"/>
      <c r="N652" s="57"/>
      <c r="P652" s="57"/>
      <c r="R652" s="57"/>
      <c r="T652" s="57"/>
      <c r="V652" s="57"/>
      <c r="X652" s="57"/>
    </row>
    <row r="653" spans="3:24">
      <c r="C653" s="57"/>
      <c r="D653" s="57"/>
      <c r="E653" s="57"/>
      <c r="F653" s="57"/>
      <c r="H653" s="57"/>
      <c r="J653" s="57"/>
      <c r="L653" s="57"/>
      <c r="N653" s="57"/>
      <c r="P653" s="57"/>
      <c r="R653" s="57"/>
      <c r="T653" s="57"/>
      <c r="V653" s="57"/>
      <c r="X653" s="57"/>
    </row>
    <row r="654" spans="3:24">
      <c r="C654" s="57"/>
      <c r="D654" s="57"/>
      <c r="E654" s="57"/>
      <c r="F654" s="57"/>
      <c r="H654" s="57"/>
      <c r="J654" s="57"/>
      <c r="L654" s="57"/>
      <c r="N654" s="57"/>
      <c r="P654" s="57"/>
      <c r="R654" s="57"/>
      <c r="T654" s="57"/>
      <c r="V654" s="57"/>
      <c r="X654" s="57"/>
    </row>
    <row r="655" spans="3:24">
      <c r="C655" s="57"/>
      <c r="D655" s="57"/>
      <c r="E655" s="57"/>
      <c r="F655" s="57"/>
      <c r="H655" s="57"/>
      <c r="J655" s="57"/>
      <c r="L655" s="57"/>
      <c r="N655" s="57"/>
      <c r="P655" s="57"/>
      <c r="R655" s="57"/>
      <c r="T655" s="57"/>
      <c r="V655" s="57"/>
      <c r="X655" s="57"/>
    </row>
    <row r="656" spans="3:24">
      <c r="C656" s="57"/>
      <c r="D656" s="57"/>
      <c r="E656" s="57"/>
      <c r="F656" s="57"/>
      <c r="H656" s="57"/>
      <c r="J656" s="57"/>
      <c r="L656" s="57"/>
      <c r="N656" s="57"/>
      <c r="P656" s="57"/>
      <c r="R656" s="57"/>
      <c r="T656" s="57"/>
      <c r="V656" s="57"/>
      <c r="X656" s="57"/>
    </row>
    <row r="657" spans="3:24">
      <c r="C657" s="57"/>
      <c r="D657" s="57"/>
      <c r="E657" s="57"/>
      <c r="F657" s="57"/>
      <c r="H657" s="57"/>
      <c r="J657" s="57"/>
      <c r="L657" s="57"/>
      <c r="N657" s="57"/>
      <c r="P657" s="57"/>
      <c r="R657" s="57"/>
      <c r="T657" s="57"/>
      <c r="V657" s="57"/>
      <c r="X657" s="57"/>
    </row>
    <row r="658" spans="3:24">
      <c r="C658" s="57"/>
      <c r="D658" s="57"/>
      <c r="E658" s="57"/>
      <c r="F658" s="57"/>
      <c r="H658" s="57"/>
      <c r="J658" s="57"/>
      <c r="L658" s="57"/>
      <c r="N658" s="57"/>
      <c r="P658" s="57"/>
      <c r="R658" s="57"/>
      <c r="T658" s="57"/>
      <c r="V658" s="57"/>
      <c r="X658" s="57"/>
    </row>
    <row r="659" spans="3:24">
      <c r="C659" s="57"/>
      <c r="D659" s="57"/>
      <c r="E659" s="57"/>
      <c r="F659" s="57"/>
      <c r="H659" s="57"/>
      <c r="J659" s="57"/>
      <c r="L659" s="57"/>
      <c r="N659" s="57"/>
      <c r="P659" s="57"/>
      <c r="R659" s="57"/>
      <c r="T659" s="57"/>
      <c r="V659" s="57"/>
      <c r="X659" s="57"/>
    </row>
    <row r="660" spans="3:24">
      <c r="C660" s="57"/>
      <c r="D660" s="57"/>
      <c r="E660" s="57"/>
      <c r="F660" s="57"/>
      <c r="H660" s="57"/>
      <c r="J660" s="57"/>
      <c r="L660" s="57"/>
      <c r="N660" s="57"/>
      <c r="P660" s="57"/>
      <c r="R660" s="57"/>
      <c r="T660" s="57"/>
      <c r="V660" s="57"/>
      <c r="X660" s="57"/>
    </row>
    <row r="661" spans="3:24">
      <c r="C661" s="57"/>
      <c r="D661" s="57"/>
      <c r="E661" s="57"/>
      <c r="F661" s="57"/>
      <c r="H661" s="57"/>
      <c r="J661" s="57"/>
      <c r="L661" s="57"/>
      <c r="N661" s="57"/>
      <c r="P661" s="57"/>
      <c r="R661" s="57"/>
      <c r="T661" s="57"/>
      <c r="V661" s="57"/>
      <c r="X661" s="57"/>
    </row>
    <row r="662" spans="3:24">
      <c r="C662" s="57"/>
      <c r="D662" s="57"/>
      <c r="E662" s="57"/>
      <c r="F662" s="57"/>
      <c r="H662" s="57"/>
      <c r="J662" s="57"/>
      <c r="L662" s="57"/>
      <c r="N662" s="57"/>
      <c r="P662" s="57"/>
      <c r="R662" s="57"/>
      <c r="T662" s="57"/>
      <c r="V662" s="57"/>
      <c r="X662" s="57"/>
    </row>
    <row r="663" spans="3:24">
      <c r="C663" s="57"/>
      <c r="D663" s="57"/>
      <c r="E663" s="57"/>
      <c r="F663" s="57"/>
      <c r="H663" s="57"/>
      <c r="J663" s="57"/>
      <c r="L663" s="57"/>
      <c r="N663" s="57"/>
      <c r="P663" s="57"/>
      <c r="R663" s="57"/>
      <c r="T663" s="57"/>
      <c r="V663" s="57"/>
      <c r="X663" s="57"/>
    </row>
    <row r="664" spans="3:24">
      <c r="C664" s="57"/>
      <c r="D664" s="57"/>
      <c r="E664" s="57"/>
      <c r="F664" s="57"/>
      <c r="H664" s="57"/>
      <c r="J664" s="57"/>
      <c r="L664" s="57"/>
      <c r="N664" s="57"/>
      <c r="P664" s="57"/>
      <c r="R664" s="57"/>
      <c r="T664" s="57"/>
      <c r="V664" s="57"/>
      <c r="X664" s="57"/>
    </row>
    <row r="665" spans="3:24">
      <c r="C665" s="57"/>
      <c r="D665" s="57"/>
      <c r="E665" s="57"/>
      <c r="F665" s="57"/>
      <c r="H665" s="57"/>
      <c r="J665" s="57"/>
      <c r="L665" s="57"/>
      <c r="N665" s="57"/>
      <c r="P665" s="57"/>
      <c r="R665" s="57"/>
      <c r="T665" s="57"/>
      <c r="V665" s="57"/>
      <c r="X665" s="57"/>
    </row>
    <row r="666" spans="3:24">
      <c r="C666" s="57"/>
      <c r="D666" s="57"/>
      <c r="E666" s="57"/>
      <c r="F666" s="57"/>
      <c r="H666" s="57"/>
      <c r="J666" s="57"/>
      <c r="L666" s="57"/>
      <c r="N666" s="57"/>
      <c r="P666" s="57"/>
      <c r="R666" s="57"/>
      <c r="T666" s="57"/>
      <c r="V666" s="57"/>
      <c r="X666" s="57"/>
    </row>
    <row r="667" spans="3:24">
      <c r="C667" s="57"/>
      <c r="D667" s="57"/>
      <c r="E667" s="57"/>
      <c r="F667" s="57"/>
      <c r="H667" s="57"/>
      <c r="J667" s="57"/>
      <c r="L667" s="57"/>
      <c r="N667" s="57"/>
      <c r="P667" s="57"/>
      <c r="R667" s="57"/>
      <c r="T667" s="57"/>
      <c r="V667" s="57"/>
      <c r="X667" s="57"/>
    </row>
    <row r="668" spans="3:24">
      <c r="C668" s="57"/>
      <c r="D668" s="57"/>
      <c r="E668" s="57"/>
      <c r="F668" s="57"/>
      <c r="H668" s="57"/>
      <c r="J668" s="57"/>
      <c r="L668" s="57"/>
      <c r="N668" s="57"/>
      <c r="P668" s="57"/>
      <c r="R668" s="57"/>
      <c r="T668" s="57"/>
      <c r="V668" s="57"/>
      <c r="X668" s="57"/>
    </row>
    <row r="669" spans="3:24">
      <c r="C669" s="57"/>
      <c r="D669" s="57"/>
      <c r="E669" s="57"/>
      <c r="F669" s="57"/>
      <c r="H669" s="57"/>
      <c r="J669" s="57"/>
      <c r="L669" s="57"/>
      <c r="N669" s="57"/>
      <c r="P669" s="57"/>
      <c r="R669" s="57"/>
      <c r="T669" s="57"/>
      <c r="V669" s="57"/>
      <c r="X669" s="57"/>
    </row>
    <row r="670" spans="3:24">
      <c r="C670" s="57"/>
      <c r="D670" s="57"/>
      <c r="E670" s="57"/>
      <c r="F670" s="57"/>
      <c r="H670" s="57"/>
      <c r="J670" s="57"/>
      <c r="L670" s="57"/>
      <c r="N670" s="57"/>
      <c r="P670" s="57"/>
      <c r="R670" s="57"/>
      <c r="T670" s="57"/>
      <c r="V670" s="57"/>
      <c r="X670" s="57"/>
    </row>
    <row r="671" spans="3:24">
      <c r="C671" s="57"/>
      <c r="D671" s="57"/>
      <c r="E671" s="57"/>
      <c r="F671" s="57"/>
      <c r="H671" s="57"/>
      <c r="J671" s="57"/>
      <c r="L671" s="57"/>
      <c r="N671" s="57"/>
      <c r="P671" s="57"/>
      <c r="R671" s="57"/>
      <c r="T671" s="57"/>
      <c r="V671" s="57"/>
      <c r="X671" s="57"/>
    </row>
    <row r="672" spans="3:24">
      <c r="C672" s="57"/>
      <c r="D672" s="57"/>
      <c r="E672" s="57"/>
      <c r="F672" s="57"/>
      <c r="H672" s="57"/>
      <c r="J672" s="57"/>
      <c r="L672" s="57"/>
      <c r="N672" s="57"/>
      <c r="P672" s="57"/>
      <c r="R672" s="57"/>
      <c r="T672" s="57"/>
      <c r="V672" s="57"/>
      <c r="X672" s="57"/>
    </row>
    <row r="673" spans="3:24">
      <c r="C673" s="57"/>
      <c r="D673" s="57"/>
      <c r="E673" s="57"/>
      <c r="F673" s="57"/>
      <c r="H673" s="57"/>
      <c r="J673" s="57"/>
      <c r="L673" s="57"/>
      <c r="N673" s="57"/>
      <c r="P673" s="57"/>
      <c r="R673" s="57"/>
      <c r="T673" s="57"/>
      <c r="V673" s="57"/>
      <c r="X673" s="57"/>
    </row>
    <row r="674" spans="3:24">
      <c r="C674" s="57"/>
      <c r="D674" s="57"/>
      <c r="E674" s="57"/>
      <c r="F674" s="57"/>
      <c r="H674" s="57"/>
      <c r="J674" s="57"/>
      <c r="L674" s="57"/>
      <c r="N674" s="57"/>
      <c r="P674" s="57"/>
      <c r="R674" s="57"/>
      <c r="T674" s="57"/>
      <c r="V674" s="57"/>
      <c r="X674" s="57"/>
    </row>
    <row r="675" spans="3:24">
      <c r="C675" s="57"/>
      <c r="D675" s="57"/>
      <c r="E675" s="57"/>
      <c r="F675" s="57"/>
      <c r="H675" s="57"/>
      <c r="J675" s="57"/>
      <c r="L675" s="57"/>
      <c r="N675" s="57"/>
      <c r="P675" s="57"/>
      <c r="R675" s="57"/>
      <c r="T675" s="57"/>
      <c r="V675" s="57"/>
      <c r="X675" s="57"/>
    </row>
    <row r="676" spans="3:24">
      <c r="C676" s="57"/>
      <c r="D676" s="57"/>
      <c r="E676" s="57"/>
      <c r="F676" s="57"/>
      <c r="H676" s="57"/>
      <c r="J676" s="57"/>
      <c r="L676" s="57"/>
      <c r="N676" s="57"/>
      <c r="P676" s="57"/>
      <c r="R676" s="57"/>
      <c r="T676" s="57"/>
      <c r="V676" s="57"/>
      <c r="X676" s="57"/>
    </row>
    <row r="677" spans="3:24">
      <c r="C677" s="57"/>
      <c r="D677" s="57"/>
      <c r="E677" s="57"/>
      <c r="F677" s="57"/>
      <c r="H677" s="57"/>
      <c r="J677" s="57"/>
      <c r="L677" s="57"/>
      <c r="N677" s="57"/>
      <c r="P677" s="57"/>
      <c r="R677" s="57"/>
      <c r="T677" s="57"/>
      <c r="V677" s="57"/>
      <c r="X677" s="57"/>
    </row>
    <row r="678" spans="3:24">
      <c r="C678" s="57"/>
      <c r="D678" s="57"/>
      <c r="E678" s="57"/>
      <c r="F678" s="57"/>
      <c r="H678" s="57"/>
      <c r="J678" s="57"/>
      <c r="L678" s="57"/>
      <c r="N678" s="57"/>
      <c r="P678" s="57"/>
      <c r="R678" s="57"/>
      <c r="T678" s="57"/>
      <c r="V678" s="57"/>
      <c r="X678" s="57"/>
    </row>
    <row r="679" spans="3:24">
      <c r="C679" s="57"/>
      <c r="D679" s="57"/>
      <c r="E679" s="57"/>
      <c r="F679" s="57"/>
      <c r="H679" s="57"/>
      <c r="J679" s="57"/>
      <c r="L679" s="57"/>
      <c r="N679" s="57"/>
      <c r="P679" s="57"/>
      <c r="R679" s="57"/>
      <c r="T679" s="57"/>
      <c r="V679" s="57"/>
      <c r="X679" s="57"/>
    </row>
    <row r="680" spans="3:24">
      <c r="C680" s="57"/>
      <c r="D680" s="57"/>
      <c r="E680" s="57"/>
      <c r="F680" s="57"/>
      <c r="H680" s="57"/>
      <c r="J680" s="57"/>
      <c r="L680" s="57"/>
      <c r="N680" s="57"/>
      <c r="P680" s="57"/>
      <c r="R680" s="57"/>
      <c r="T680" s="57"/>
      <c r="V680" s="57"/>
      <c r="X680" s="57"/>
    </row>
    <row r="681" spans="3:24">
      <c r="C681" s="57"/>
      <c r="D681" s="57"/>
      <c r="E681" s="57"/>
      <c r="F681" s="57"/>
      <c r="H681" s="57"/>
      <c r="J681" s="57"/>
      <c r="L681" s="57"/>
      <c r="N681" s="57"/>
      <c r="P681" s="57"/>
      <c r="R681" s="57"/>
      <c r="T681" s="57"/>
      <c r="V681" s="57"/>
      <c r="X681" s="57"/>
    </row>
    <row r="682" spans="3:24">
      <c r="C682" s="57"/>
      <c r="D682" s="57"/>
      <c r="E682" s="57"/>
      <c r="F682" s="57"/>
      <c r="H682" s="57"/>
      <c r="J682" s="57"/>
      <c r="L682" s="57"/>
      <c r="N682" s="57"/>
      <c r="P682" s="57"/>
      <c r="R682" s="57"/>
      <c r="T682" s="57"/>
      <c r="V682" s="57"/>
      <c r="X682" s="57"/>
    </row>
    <row r="683" spans="3:24">
      <c r="C683" s="57"/>
      <c r="D683" s="57"/>
      <c r="E683" s="57"/>
      <c r="F683" s="57"/>
      <c r="H683" s="57"/>
      <c r="J683" s="57"/>
      <c r="L683" s="57"/>
      <c r="N683" s="57"/>
      <c r="P683" s="57"/>
      <c r="R683" s="57"/>
      <c r="T683" s="57"/>
      <c r="V683" s="57"/>
      <c r="X683" s="57"/>
    </row>
    <row r="684" spans="3:24">
      <c r="C684" s="57"/>
      <c r="D684" s="57"/>
      <c r="E684" s="57"/>
      <c r="F684" s="57"/>
      <c r="H684" s="57"/>
      <c r="J684" s="57"/>
      <c r="L684" s="57"/>
      <c r="N684" s="57"/>
      <c r="P684" s="57"/>
      <c r="R684" s="57"/>
      <c r="T684" s="57"/>
      <c r="V684" s="57"/>
      <c r="X684" s="57"/>
    </row>
    <row r="685" spans="3:24">
      <c r="C685" s="57"/>
      <c r="D685" s="57"/>
      <c r="E685" s="57"/>
      <c r="F685" s="57"/>
      <c r="H685" s="57"/>
      <c r="J685" s="57"/>
      <c r="L685" s="57"/>
      <c r="N685" s="57"/>
      <c r="P685" s="57"/>
      <c r="R685" s="57"/>
      <c r="T685" s="57"/>
      <c r="V685" s="57"/>
      <c r="X685" s="57"/>
    </row>
    <row r="686" spans="3:24">
      <c r="C686" s="57"/>
      <c r="D686" s="57"/>
      <c r="E686" s="57"/>
      <c r="F686" s="57"/>
      <c r="H686" s="57"/>
      <c r="J686" s="57"/>
      <c r="L686" s="57"/>
      <c r="N686" s="57"/>
      <c r="P686" s="57"/>
      <c r="R686" s="57"/>
      <c r="T686" s="57"/>
      <c r="V686" s="57"/>
      <c r="X686" s="57"/>
    </row>
    <row r="687" spans="3:24">
      <c r="C687" s="57"/>
      <c r="D687" s="57"/>
      <c r="E687" s="57"/>
      <c r="F687" s="57"/>
      <c r="H687" s="57"/>
      <c r="J687" s="57"/>
      <c r="L687" s="57"/>
      <c r="N687" s="57"/>
      <c r="P687" s="57"/>
      <c r="R687" s="57"/>
      <c r="T687" s="57"/>
      <c r="V687" s="57"/>
      <c r="X687" s="57"/>
    </row>
    <row r="688" spans="3:24">
      <c r="C688" s="57"/>
      <c r="D688" s="57"/>
      <c r="E688" s="57"/>
      <c r="F688" s="57"/>
      <c r="H688" s="57"/>
      <c r="J688" s="57"/>
      <c r="L688" s="57"/>
      <c r="N688" s="57"/>
      <c r="P688" s="57"/>
      <c r="R688" s="57"/>
      <c r="T688" s="57"/>
      <c r="V688" s="57"/>
      <c r="X688" s="57"/>
    </row>
    <row r="689" spans="3:24">
      <c r="C689" s="57"/>
      <c r="D689" s="57"/>
      <c r="E689" s="57"/>
      <c r="F689" s="57"/>
      <c r="H689" s="57"/>
      <c r="J689" s="57"/>
      <c r="L689" s="57"/>
      <c r="N689" s="57"/>
      <c r="P689" s="57"/>
      <c r="R689" s="57"/>
      <c r="T689" s="57"/>
      <c r="V689" s="57"/>
      <c r="X689" s="57"/>
    </row>
    <row r="690" spans="3:24">
      <c r="C690" s="57"/>
      <c r="D690" s="57"/>
      <c r="E690" s="57"/>
      <c r="F690" s="57"/>
      <c r="H690" s="57"/>
      <c r="J690" s="57"/>
      <c r="L690" s="57"/>
      <c r="N690" s="57"/>
      <c r="P690" s="57"/>
      <c r="R690" s="57"/>
      <c r="T690" s="57"/>
      <c r="V690" s="57"/>
      <c r="X690" s="57"/>
    </row>
    <row r="691" spans="3:24">
      <c r="C691" s="57"/>
      <c r="D691" s="57"/>
      <c r="E691" s="57"/>
      <c r="F691" s="57"/>
      <c r="H691" s="57"/>
      <c r="J691" s="57"/>
      <c r="L691" s="57"/>
      <c r="N691" s="57"/>
      <c r="P691" s="57"/>
      <c r="R691" s="57"/>
      <c r="T691" s="57"/>
      <c r="V691" s="57"/>
      <c r="X691" s="57"/>
    </row>
    <row r="692" spans="3:24">
      <c r="C692" s="57"/>
      <c r="D692" s="57"/>
      <c r="E692" s="57"/>
      <c r="F692" s="57"/>
      <c r="H692" s="57"/>
      <c r="J692" s="57"/>
      <c r="L692" s="57"/>
      <c r="N692" s="57"/>
      <c r="P692" s="57"/>
      <c r="R692" s="57"/>
      <c r="T692" s="57"/>
      <c r="V692" s="57"/>
      <c r="X692" s="57"/>
    </row>
    <row r="693" spans="3:24">
      <c r="C693" s="57"/>
      <c r="D693" s="57"/>
      <c r="E693" s="57"/>
      <c r="F693" s="57"/>
      <c r="H693" s="57"/>
      <c r="J693" s="57"/>
      <c r="L693" s="57"/>
      <c r="N693" s="57"/>
      <c r="P693" s="57"/>
      <c r="R693" s="57"/>
      <c r="T693" s="57"/>
      <c r="V693" s="57"/>
      <c r="X693" s="57"/>
    </row>
    <row r="694" spans="3:24">
      <c r="C694" s="57"/>
      <c r="D694" s="57"/>
      <c r="E694" s="57"/>
      <c r="F694" s="57"/>
      <c r="H694" s="57"/>
      <c r="J694" s="57"/>
      <c r="L694" s="57"/>
      <c r="N694" s="57"/>
      <c r="P694" s="57"/>
      <c r="R694" s="57"/>
      <c r="T694" s="57"/>
      <c r="V694" s="57"/>
      <c r="X694" s="57"/>
    </row>
    <row r="695" spans="3:24">
      <c r="C695" s="57"/>
      <c r="D695" s="57"/>
      <c r="E695" s="57"/>
      <c r="F695" s="57"/>
      <c r="H695" s="57"/>
      <c r="J695" s="57"/>
      <c r="L695" s="57"/>
      <c r="N695" s="57"/>
      <c r="P695" s="57"/>
      <c r="R695" s="57"/>
      <c r="T695" s="57"/>
      <c r="V695" s="57"/>
      <c r="X695" s="57"/>
    </row>
    <row r="696" spans="3:24">
      <c r="C696" s="57"/>
      <c r="D696" s="57"/>
      <c r="E696" s="57"/>
      <c r="F696" s="57"/>
      <c r="H696" s="57"/>
      <c r="J696" s="57"/>
      <c r="L696" s="57"/>
      <c r="N696" s="57"/>
      <c r="P696" s="57"/>
      <c r="R696" s="57"/>
      <c r="T696" s="57"/>
      <c r="V696" s="57"/>
      <c r="X696" s="57"/>
    </row>
    <row r="697" spans="3:24">
      <c r="C697" s="57"/>
      <c r="D697" s="57"/>
      <c r="E697" s="57"/>
      <c r="F697" s="57"/>
      <c r="H697" s="57"/>
      <c r="J697" s="57"/>
      <c r="L697" s="57"/>
      <c r="N697" s="57"/>
      <c r="P697" s="57"/>
      <c r="R697" s="57"/>
      <c r="T697" s="57"/>
      <c r="V697" s="57"/>
      <c r="X697" s="57"/>
    </row>
    <row r="698" spans="3:24">
      <c r="C698" s="57"/>
      <c r="D698" s="57"/>
      <c r="E698" s="57"/>
      <c r="F698" s="57"/>
      <c r="H698" s="57"/>
      <c r="J698" s="57"/>
      <c r="L698" s="57"/>
      <c r="N698" s="57"/>
      <c r="P698" s="57"/>
      <c r="R698" s="57"/>
      <c r="T698" s="57"/>
      <c r="V698" s="57"/>
      <c r="X698" s="57"/>
    </row>
    <row r="699" spans="3:24">
      <c r="C699" s="57"/>
      <c r="D699" s="57"/>
      <c r="E699" s="57"/>
      <c r="F699" s="57"/>
      <c r="H699" s="57"/>
      <c r="J699" s="57"/>
      <c r="L699" s="57"/>
      <c r="N699" s="57"/>
      <c r="P699" s="57"/>
      <c r="R699" s="57"/>
      <c r="T699" s="57"/>
      <c r="V699" s="57"/>
      <c r="X699" s="57"/>
    </row>
    <row r="700" spans="3:24">
      <c r="C700" s="57"/>
      <c r="D700" s="57"/>
      <c r="E700" s="57"/>
      <c r="F700" s="57"/>
      <c r="H700" s="57"/>
      <c r="J700" s="57"/>
      <c r="L700" s="57"/>
      <c r="N700" s="57"/>
      <c r="P700" s="57"/>
      <c r="R700" s="57"/>
      <c r="T700" s="57"/>
      <c r="V700" s="57"/>
      <c r="X700" s="57"/>
    </row>
    <row r="701" spans="3:24">
      <c r="C701" s="57"/>
      <c r="D701" s="57"/>
      <c r="E701" s="57"/>
      <c r="F701" s="57"/>
      <c r="H701" s="57"/>
      <c r="J701" s="57"/>
      <c r="L701" s="57"/>
      <c r="N701" s="57"/>
      <c r="P701" s="57"/>
      <c r="R701" s="57"/>
      <c r="T701" s="57"/>
      <c r="V701" s="57"/>
      <c r="X701" s="57"/>
    </row>
    <row r="702" spans="3:24">
      <c r="C702" s="57"/>
      <c r="D702" s="57"/>
      <c r="E702" s="57"/>
      <c r="F702" s="57"/>
      <c r="H702" s="57"/>
      <c r="J702" s="57"/>
      <c r="L702" s="57"/>
      <c r="N702" s="57"/>
      <c r="P702" s="57"/>
      <c r="R702" s="57"/>
      <c r="T702" s="57"/>
      <c r="V702" s="57"/>
      <c r="X702" s="57"/>
    </row>
    <row r="703" spans="3:24">
      <c r="C703" s="57"/>
      <c r="D703" s="57"/>
      <c r="E703" s="57"/>
      <c r="F703" s="57"/>
      <c r="H703" s="57"/>
      <c r="J703" s="57"/>
      <c r="L703" s="57"/>
      <c r="N703" s="57"/>
      <c r="P703" s="57"/>
      <c r="R703" s="57"/>
      <c r="T703" s="57"/>
      <c r="V703" s="57"/>
      <c r="X703" s="57"/>
    </row>
    <row r="704" spans="3:24">
      <c r="C704" s="57"/>
      <c r="D704" s="57"/>
      <c r="E704" s="57"/>
      <c r="F704" s="57"/>
      <c r="H704" s="57"/>
      <c r="J704" s="57"/>
      <c r="L704" s="57"/>
      <c r="N704" s="57"/>
      <c r="P704" s="57"/>
      <c r="R704" s="57"/>
      <c r="T704" s="57"/>
      <c r="V704" s="57"/>
      <c r="X704" s="57"/>
    </row>
    <row r="705" spans="3:24">
      <c r="C705" s="57"/>
      <c r="D705" s="57"/>
      <c r="E705" s="57"/>
      <c r="F705" s="57"/>
      <c r="H705" s="57"/>
      <c r="J705" s="57"/>
      <c r="L705" s="57"/>
      <c r="N705" s="57"/>
      <c r="P705" s="57"/>
      <c r="R705" s="57"/>
      <c r="T705" s="57"/>
      <c r="V705" s="57"/>
      <c r="X705" s="57"/>
    </row>
    <row r="706" spans="3:24">
      <c r="C706" s="57"/>
      <c r="D706" s="57"/>
      <c r="E706" s="57"/>
      <c r="F706" s="57"/>
      <c r="H706" s="57"/>
      <c r="J706" s="57"/>
      <c r="L706" s="57"/>
      <c r="N706" s="57"/>
      <c r="P706" s="57"/>
      <c r="R706" s="57"/>
      <c r="T706" s="57"/>
      <c r="V706" s="57"/>
      <c r="X706" s="57"/>
    </row>
    <row r="707" spans="3:24">
      <c r="C707" s="57"/>
      <c r="D707" s="57"/>
      <c r="E707" s="57"/>
      <c r="F707" s="57"/>
      <c r="H707" s="57"/>
      <c r="J707" s="57"/>
      <c r="L707" s="57"/>
      <c r="N707" s="57"/>
      <c r="P707" s="57"/>
      <c r="R707" s="57"/>
      <c r="T707" s="57"/>
      <c r="V707" s="57"/>
      <c r="X707" s="57"/>
    </row>
    <row r="708" spans="3:24">
      <c r="C708" s="57"/>
      <c r="D708" s="57"/>
      <c r="E708" s="57"/>
      <c r="F708" s="57"/>
      <c r="H708" s="57"/>
      <c r="J708" s="57"/>
      <c r="L708" s="57"/>
      <c r="N708" s="57"/>
      <c r="P708" s="57"/>
      <c r="R708" s="57"/>
      <c r="T708" s="57"/>
      <c r="V708" s="57"/>
      <c r="X708" s="57"/>
    </row>
    <row r="709" spans="3:24">
      <c r="C709" s="57"/>
      <c r="D709" s="57"/>
      <c r="E709" s="57"/>
      <c r="F709" s="57"/>
      <c r="H709" s="57"/>
      <c r="J709" s="57"/>
      <c r="L709" s="57"/>
      <c r="N709" s="57"/>
      <c r="P709" s="57"/>
      <c r="R709" s="57"/>
      <c r="T709" s="57"/>
      <c r="V709" s="57"/>
      <c r="X709" s="57"/>
    </row>
    <row r="710" spans="3:24">
      <c r="C710" s="57"/>
      <c r="D710" s="57"/>
      <c r="E710" s="57"/>
      <c r="F710" s="57"/>
      <c r="H710" s="57"/>
      <c r="J710" s="57"/>
      <c r="L710" s="57"/>
      <c r="N710" s="57"/>
      <c r="P710" s="57"/>
      <c r="R710" s="57"/>
      <c r="T710" s="57"/>
      <c r="V710" s="57"/>
      <c r="X710" s="57"/>
    </row>
    <row r="711" spans="3:24">
      <c r="C711" s="57"/>
      <c r="D711" s="57"/>
      <c r="E711" s="57"/>
      <c r="F711" s="57"/>
      <c r="H711" s="57"/>
      <c r="J711" s="57"/>
      <c r="L711" s="57"/>
      <c r="N711" s="57"/>
      <c r="P711" s="57"/>
      <c r="R711" s="57"/>
      <c r="T711" s="57"/>
      <c r="V711" s="57"/>
      <c r="X711" s="57"/>
    </row>
    <row r="712" spans="3:24">
      <c r="C712" s="57"/>
      <c r="D712" s="57"/>
      <c r="E712" s="57"/>
      <c r="F712" s="57"/>
      <c r="H712" s="57"/>
      <c r="J712" s="57"/>
      <c r="L712" s="57"/>
      <c r="N712" s="57"/>
      <c r="P712" s="57"/>
      <c r="R712" s="57"/>
      <c r="T712" s="57"/>
      <c r="V712" s="57"/>
      <c r="X712" s="57"/>
    </row>
    <row r="713" spans="3:24">
      <c r="C713" s="57"/>
      <c r="D713" s="57"/>
      <c r="E713" s="57"/>
      <c r="F713" s="57"/>
      <c r="H713" s="57"/>
      <c r="J713" s="57"/>
      <c r="L713" s="57"/>
      <c r="N713" s="57"/>
      <c r="P713" s="57"/>
      <c r="R713" s="57"/>
      <c r="T713" s="57"/>
      <c r="V713" s="57"/>
      <c r="X713" s="57"/>
    </row>
    <row r="714" spans="3:24">
      <c r="C714" s="57"/>
      <c r="D714" s="57"/>
      <c r="E714" s="57"/>
      <c r="F714" s="57"/>
      <c r="H714" s="57"/>
      <c r="J714" s="57"/>
      <c r="L714" s="57"/>
      <c r="N714" s="57"/>
      <c r="P714" s="57"/>
      <c r="R714" s="57"/>
      <c r="T714" s="57"/>
      <c r="V714" s="57"/>
      <c r="X714" s="57"/>
    </row>
    <row r="715" spans="3:24">
      <c r="C715" s="57"/>
      <c r="D715" s="57"/>
      <c r="E715" s="57"/>
      <c r="F715" s="57"/>
      <c r="H715" s="57"/>
      <c r="J715" s="57"/>
      <c r="L715" s="57"/>
      <c r="N715" s="57"/>
      <c r="P715" s="57"/>
      <c r="R715" s="57"/>
      <c r="T715" s="57"/>
      <c r="V715" s="57"/>
      <c r="X715" s="57"/>
    </row>
    <row r="716" spans="3:24">
      <c r="C716" s="57"/>
      <c r="D716" s="57"/>
      <c r="E716" s="57"/>
      <c r="F716" s="57"/>
      <c r="H716" s="57"/>
      <c r="J716" s="57"/>
      <c r="L716" s="57"/>
      <c r="N716" s="57"/>
      <c r="P716" s="57"/>
      <c r="R716" s="57"/>
      <c r="T716" s="57"/>
      <c r="V716" s="57"/>
      <c r="X716" s="57"/>
    </row>
    <row r="717" spans="3:24">
      <c r="C717" s="57"/>
      <c r="D717" s="57"/>
      <c r="E717" s="57"/>
      <c r="F717" s="57"/>
      <c r="H717" s="57"/>
      <c r="J717" s="57"/>
      <c r="L717" s="57"/>
      <c r="N717" s="57"/>
      <c r="P717" s="57"/>
      <c r="R717" s="57"/>
      <c r="T717" s="57"/>
      <c r="V717" s="57"/>
      <c r="X717" s="57"/>
    </row>
    <row r="718" spans="3:24">
      <c r="C718" s="57"/>
      <c r="D718" s="57"/>
      <c r="E718" s="57"/>
      <c r="F718" s="57"/>
      <c r="H718" s="57"/>
      <c r="J718" s="57"/>
      <c r="L718" s="57"/>
      <c r="N718" s="57"/>
      <c r="P718" s="57"/>
      <c r="R718" s="57"/>
      <c r="T718" s="57"/>
      <c r="V718" s="57"/>
      <c r="X718" s="57"/>
    </row>
    <row r="719" spans="3:24">
      <c r="C719" s="57"/>
      <c r="D719" s="57"/>
      <c r="E719" s="57"/>
      <c r="F719" s="57"/>
      <c r="H719" s="57"/>
      <c r="J719" s="57"/>
      <c r="L719" s="57"/>
      <c r="N719" s="57"/>
      <c r="P719" s="57"/>
      <c r="R719" s="57"/>
      <c r="T719" s="57"/>
      <c r="V719" s="57"/>
      <c r="X719" s="57"/>
    </row>
    <row r="720" spans="3:24">
      <c r="C720" s="57"/>
      <c r="D720" s="57"/>
      <c r="E720" s="57"/>
      <c r="F720" s="57"/>
      <c r="H720" s="57"/>
      <c r="J720" s="57"/>
      <c r="L720" s="57"/>
      <c r="N720" s="57"/>
      <c r="P720" s="57"/>
      <c r="R720" s="57"/>
      <c r="T720" s="57"/>
      <c r="V720" s="57"/>
      <c r="X720" s="57"/>
    </row>
    <row r="721" spans="3:24">
      <c r="C721" s="57"/>
      <c r="D721" s="57"/>
      <c r="E721" s="57"/>
      <c r="F721" s="57"/>
      <c r="H721" s="57"/>
      <c r="J721" s="57"/>
      <c r="L721" s="57"/>
      <c r="N721" s="57"/>
      <c r="P721" s="57"/>
      <c r="R721" s="57"/>
      <c r="T721" s="57"/>
      <c r="V721" s="57"/>
      <c r="X721" s="57"/>
    </row>
    <row r="722" spans="3:24">
      <c r="C722" s="57"/>
      <c r="D722" s="57"/>
      <c r="E722" s="57"/>
      <c r="F722" s="57"/>
      <c r="H722" s="57"/>
      <c r="J722" s="57"/>
      <c r="L722" s="57"/>
      <c r="N722" s="57"/>
      <c r="P722" s="57"/>
      <c r="R722" s="57"/>
      <c r="T722" s="57"/>
      <c r="V722" s="57"/>
      <c r="X722" s="57"/>
    </row>
    <row r="723" spans="3:24">
      <c r="C723" s="57"/>
      <c r="D723" s="57"/>
      <c r="E723" s="57"/>
      <c r="F723" s="57"/>
      <c r="H723" s="57"/>
      <c r="J723" s="57"/>
      <c r="L723" s="57"/>
      <c r="N723" s="57"/>
      <c r="P723" s="57"/>
      <c r="R723" s="57"/>
      <c r="T723" s="57"/>
      <c r="V723" s="57"/>
      <c r="X723" s="57"/>
    </row>
    <row r="724" spans="3:24">
      <c r="C724" s="57"/>
      <c r="D724" s="57"/>
      <c r="E724" s="57"/>
      <c r="F724" s="57"/>
      <c r="H724" s="57"/>
      <c r="J724" s="57"/>
      <c r="L724" s="57"/>
      <c r="N724" s="57"/>
      <c r="P724" s="57"/>
      <c r="R724" s="57"/>
      <c r="T724" s="57"/>
      <c r="V724" s="57"/>
      <c r="X724" s="57"/>
    </row>
    <row r="725" spans="3:24">
      <c r="C725" s="57"/>
      <c r="D725" s="57"/>
      <c r="E725" s="57"/>
      <c r="F725" s="57"/>
      <c r="H725" s="57"/>
      <c r="J725" s="57"/>
      <c r="L725" s="57"/>
      <c r="N725" s="57"/>
      <c r="P725" s="57"/>
      <c r="R725" s="57"/>
      <c r="T725" s="57"/>
      <c r="V725" s="57"/>
      <c r="X725" s="57"/>
    </row>
    <row r="726" spans="3:24">
      <c r="C726" s="57"/>
      <c r="D726" s="57"/>
      <c r="E726" s="57"/>
      <c r="F726" s="57"/>
      <c r="H726" s="57"/>
      <c r="J726" s="57"/>
      <c r="L726" s="57"/>
      <c r="N726" s="57"/>
      <c r="P726" s="57"/>
      <c r="R726" s="57"/>
      <c r="T726" s="57"/>
      <c r="V726" s="57"/>
      <c r="X726" s="57"/>
    </row>
    <row r="727" spans="3:24">
      <c r="C727" s="57"/>
      <c r="D727" s="57"/>
      <c r="E727" s="57"/>
      <c r="F727" s="57"/>
      <c r="H727" s="57"/>
      <c r="J727" s="57"/>
      <c r="L727" s="57"/>
      <c r="N727" s="57"/>
      <c r="P727" s="57"/>
      <c r="R727" s="57"/>
      <c r="T727" s="57"/>
      <c r="V727" s="57"/>
      <c r="X727" s="57"/>
    </row>
    <row r="728" spans="3:24">
      <c r="C728" s="57"/>
      <c r="D728" s="57"/>
      <c r="E728" s="57"/>
      <c r="F728" s="57"/>
      <c r="H728" s="57"/>
      <c r="J728" s="57"/>
      <c r="L728" s="57"/>
      <c r="N728" s="57"/>
      <c r="P728" s="57"/>
      <c r="R728" s="57"/>
      <c r="T728" s="57"/>
      <c r="V728" s="57"/>
      <c r="X728" s="57"/>
    </row>
    <row r="729" spans="3:24">
      <c r="C729" s="57"/>
      <c r="D729" s="57"/>
      <c r="E729" s="57"/>
      <c r="F729" s="57"/>
      <c r="H729" s="57"/>
      <c r="J729" s="57"/>
      <c r="L729" s="57"/>
      <c r="N729" s="57"/>
      <c r="P729" s="57"/>
      <c r="R729" s="57"/>
      <c r="T729" s="57"/>
      <c r="V729" s="57"/>
      <c r="X729" s="57"/>
    </row>
    <row r="730" spans="3:24">
      <c r="C730" s="57"/>
      <c r="D730" s="57"/>
      <c r="E730" s="57"/>
      <c r="F730" s="57"/>
      <c r="H730" s="57"/>
      <c r="J730" s="57"/>
      <c r="L730" s="57"/>
      <c r="N730" s="57"/>
      <c r="P730" s="57"/>
      <c r="R730" s="57"/>
      <c r="T730" s="57"/>
      <c r="V730" s="57"/>
      <c r="X730" s="57"/>
    </row>
    <row r="731" spans="3:24">
      <c r="C731" s="57"/>
      <c r="D731" s="57"/>
      <c r="E731" s="57"/>
      <c r="F731" s="57"/>
      <c r="H731" s="57"/>
      <c r="J731" s="57"/>
      <c r="L731" s="57"/>
      <c r="N731" s="57"/>
      <c r="P731" s="57"/>
      <c r="R731" s="57"/>
      <c r="T731" s="57"/>
      <c r="V731" s="57"/>
      <c r="X731" s="57"/>
    </row>
    <row r="732" spans="3:24">
      <c r="C732" s="57"/>
      <c r="D732" s="57"/>
      <c r="E732" s="57"/>
      <c r="F732" s="57"/>
      <c r="H732" s="57"/>
      <c r="J732" s="57"/>
      <c r="L732" s="57"/>
      <c r="N732" s="57"/>
      <c r="P732" s="57"/>
      <c r="R732" s="57"/>
      <c r="T732" s="57"/>
      <c r="V732" s="57"/>
      <c r="X732" s="57"/>
    </row>
    <row r="733" spans="3:24">
      <c r="C733" s="57"/>
      <c r="D733" s="57"/>
      <c r="E733" s="57"/>
      <c r="F733" s="57"/>
      <c r="H733" s="57"/>
      <c r="J733" s="57"/>
      <c r="L733" s="57"/>
      <c r="N733" s="57"/>
      <c r="P733" s="57"/>
      <c r="R733" s="57"/>
      <c r="T733" s="57"/>
      <c r="V733" s="57"/>
      <c r="X733" s="57"/>
    </row>
    <row r="734" spans="3:24">
      <c r="C734" s="57"/>
      <c r="D734" s="57"/>
      <c r="E734" s="57"/>
      <c r="F734" s="57"/>
      <c r="H734" s="57"/>
      <c r="J734" s="57"/>
      <c r="L734" s="57"/>
      <c r="N734" s="57"/>
      <c r="P734" s="57"/>
      <c r="R734" s="57"/>
      <c r="T734" s="57"/>
      <c r="V734" s="57"/>
      <c r="X734" s="57"/>
    </row>
    <row r="735" spans="3:24">
      <c r="C735" s="57"/>
      <c r="D735" s="57"/>
      <c r="E735" s="57"/>
      <c r="F735" s="57"/>
      <c r="H735" s="57"/>
      <c r="J735" s="57"/>
      <c r="L735" s="57"/>
      <c r="N735" s="57"/>
      <c r="P735" s="57"/>
      <c r="R735" s="57"/>
      <c r="T735" s="57"/>
      <c r="V735" s="57"/>
      <c r="X735" s="57"/>
    </row>
    <row r="736" spans="3:24">
      <c r="C736" s="57"/>
      <c r="D736" s="57"/>
      <c r="E736" s="57"/>
      <c r="F736" s="57"/>
      <c r="H736" s="57"/>
      <c r="J736" s="57"/>
      <c r="L736" s="57"/>
      <c r="N736" s="57"/>
      <c r="P736" s="57"/>
      <c r="R736" s="57"/>
      <c r="T736" s="57"/>
      <c r="V736" s="57"/>
      <c r="X736" s="57"/>
    </row>
    <row r="737" spans="3:24">
      <c r="C737" s="57"/>
      <c r="D737" s="57"/>
      <c r="E737" s="57"/>
      <c r="F737" s="57"/>
      <c r="H737" s="57"/>
      <c r="J737" s="57"/>
      <c r="L737" s="57"/>
      <c r="N737" s="57"/>
      <c r="P737" s="57"/>
      <c r="R737" s="57"/>
      <c r="T737" s="57"/>
      <c r="V737" s="57"/>
      <c r="X737" s="57"/>
    </row>
    <row r="738" spans="3:24">
      <c r="C738" s="57"/>
      <c r="D738" s="57"/>
      <c r="E738" s="57"/>
      <c r="F738" s="57"/>
      <c r="H738" s="57"/>
      <c r="J738" s="57"/>
      <c r="L738" s="57"/>
      <c r="N738" s="57"/>
      <c r="P738" s="57"/>
      <c r="R738" s="57"/>
      <c r="T738" s="57"/>
      <c r="V738" s="57"/>
      <c r="X738" s="57"/>
    </row>
    <row r="739" spans="3:24">
      <c r="C739" s="57"/>
      <c r="D739" s="57"/>
      <c r="E739" s="57"/>
      <c r="F739" s="57"/>
      <c r="H739" s="57"/>
      <c r="J739" s="57"/>
      <c r="L739" s="57"/>
      <c r="N739" s="57"/>
      <c r="P739" s="57"/>
      <c r="R739" s="57"/>
      <c r="T739" s="57"/>
      <c r="V739" s="57"/>
      <c r="X739" s="57"/>
    </row>
    <row r="740" spans="3:24">
      <c r="C740" s="57"/>
      <c r="D740" s="57"/>
      <c r="E740" s="57"/>
      <c r="F740" s="57"/>
      <c r="H740" s="57"/>
      <c r="J740" s="57"/>
      <c r="L740" s="57"/>
      <c r="N740" s="57"/>
      <c r="P740" s="57"/>
      <c r="R740" s="57"/>
      <c r="T740" s="57"/>
      <c r="V740" s="57"/>
      <c r="X740" s="57"/>
    </row>
    <row r="741" spans="3:24">
      <c r="C741" s="57"/>
      <c r="D741" s="57"/>
      <c r="E741" s="57"/>
      <c r="F741" s="57"/>
      <c r="H741" s="57"/>
      <c r="J741" s="57"/>
      <c r="L741" s="57"/>
      <c r="N741" s="57"/>
      <c r="P741" s="57"/>
      <c r="R741" s="57"/>
      <c r="T741" s="57"/>
      <c r="V741" s="57"/>
      <c r="X741" s="57"/>
    </row>
    <row r="742" spans="3:24">
      <c r="C742" s="57"/>
      <c r="D742" s="57"/>
      <c r="E742" s="57"/>
      <c r="F742" s="57"/>
      <c r="H742" s="57"/>
      <c r="J742" s="57"/>
      <c r="L742" s="57"/>
      <c r="N742" s="57"/>
      <c r="P742" s="57"/>
      <c r="R742" s="57"/>
      <c r="T742" s="57"/>
      <c r="V742" s="57"/>
      <c r="X742" s="57"/>
    </row>
    <row r="743" spans="3:24">
      <c r="C743" s="57"/>
      <c r="D743" s="57"/>
      <c r="E743" s="57"/>
      <c r="F743" s="57"/>
      <c r="H743" s="57"/>
      <c r="J743" s="57"/>
      <c r="L743" s="57"/>
      <c r="N743" s="57"/>
      <c r="P743" s="57"/>
      <c r="R743" s="57"/>
      <c r="T743" s="57"/>
      <c r="V743" s="57"/>
      <c r="X743" s="57"/>
    </row>
    <row r="744" spans="3:24">
      <c r="C744" s="57"/>
      <c r="D744" s="57"/>
      <c r="E744" s="57"/>
      <c r="F744" s="57"/>
      <c r="H744" s="57"/>
      <c r="J744" s="57"/>
      <c r="L744" s="57"/>
      <c r="N744" s="57"/>
      <c r="P744" s="57"/>
      <c r="R744" s="57"/>
      <c r="T744" s="57"/>
      <c r="V744" s="57"/>
      <c r="X744" s="57"/>
    </row>
    <row r="745" spans="3:24">
      <c r="C745" s="57"/>
      <c r="D745" s="57"/>
      <c r="E745" s="57"/>
      <c r="F745" s="57"/>
      <c r="H745" s="57"/>
      <c r="J745" s="57"/>
      <c r="L745" s="57"/>
      <c r="N745" s="57"/>
      <c r="P745" s="57"/>
      <c r="R745" s="57"/>
      <c r="T745" s="57"/>
      <c r="V745" s="57"/>
      <c r="X745" s="57"/>
    </row>
    <row r="746" spans="3:24">
      <c r="C746" s="57"/>
      <c r="D746" s="57"/>
      <c r="E746" s="57"/>
      <c r="F746" s="57"/>
      <c r="H746" s="57"/>
      <c r="J746" s="57"/>
      <c r="L746" s="57"/>
      <c r="N746" s="57"/>
      <c r="P746" s="57"/>
      <c r="R746" s="57"/>
      <c r="T746" s="57"/>
      <c r="V746" s="57"/>
      <c r="X746" s="57"/>
    </row>
    <row r="747" spans="3:24">
      <c r="C747" s="57"/>
      <c r="D747" s="57"/>
      <c r="E747" s="57"/>
      <c r="F747" s="57"/>
      <c r="H747" s="57"/>
      <c r="J747" s="57"/>
      <c r="L747" s="57"/>
      <c r="N747" s="57"/>
      <c r="P747" s="57"/>
      <c r="R747" s="57"/>
      <c r="T747" s="57"/>
      <c r="V747" s="57"/>
      <c r="X747" s="57"/>
    </row>
    <row r="748" spans="3:24">
      <c r="C748" s="57"/>
      <c r="D748" s="57"/>
      <c r="E748" s="57"/>
      <c r="F748" s="57"/>
      <c r="H748" s="57"/>
      <c r="J748" s="57"/>
      <c r="L748" s="57"/>
      <c r="N748" s="57"/>
      <c r="P748" s="57"/>
      <c r="R748" s="57"/>
      <c r="T748" s="57"/>
      <c r="V748" s="57"/>
      <c r="X748" s="57"/>
    </row>
    <row r="749" spans="3:24">
      <c r="C749" s="57"/>
      <c r="D749" s="57"/>
      <c r="E749" s="57"/>
      <c r="F749" s="57"/>
      <c r="H749" s="57"/>
      <c r="J749" s="57"/>
      <c r="L749" s="57"/>
      <c r="N749" s="57"/>
      <c r="P749" s="57"/>
      <c r="R749" s="57"/>
      <c r="T749" s="57"/>
      <c r="V749" s="57"/>
      <c r="X749" s="57"/>
    </row>
    <row r="750" spans="3:24">
      <c r="C750" s="57"/>
      <c r="D750" s="57"/>
      <c r="E750" s="57"/>
      <c r="F750" s="57"/>
      <c r="H750" s="57"/>
      <c r="J750" s="57"/>
      <c r="L750" s="57"/>
      <c r="N750" s="57"/>
      <c r="P750" s="57"/>
      <c r="R750" s="57"/>
      <c r="T750" s="57"/>
      <c r="V750" s="57"/>
      <c r="X750" s="57"/>
    </row>
    <row r="751" spans="3:24">
      <c r="C751" s="57"/>
      <c r="D751" s="57"/>
      <c r="E751" s="57"/>
      <c r="F751" s="57"/>
      <c r="H751" s="57"/>
      <c r="J751" s="57"/>
      <c r="L751" s="57"/>
      <c r="N751" s="57"/>
      <c r="P751" s="57"/>
      <c r="R751" s="57"/>
      <c r="T751" s="57"/>
      <c r="V751" s="57"/>
      <c r="X751" s="57"/>
    </row>
    <row r="752" spans="3:24">
      <c r="C752" s="57"/>
      <c r="D752" s="57"/>
      <c r="E752" s="57"/>
      <c r="F752" s="57"/>
      <c r="H752" s="57"/>
      <c r="J752" s="57"/>
      <c r="L752" s="57"/>
      <c r="N752" s="57"/>
      <c r="P752" s="57"/>
      <c r="R752" s="57"/>
      <c r="T752" s="57"/>
      <c r="V752" s="57"/>
      <c r="X752" s="57"/>
    </row>
    <row r="753" spans="3:24">
      <c r="C753" s="57"/>
      <c r="D753" s="57"/>
      <c r="E753" s="57"/>
      <c r="F753" s="57"/>
      <c r="H753" s="57"/>
      <c r="J753" s="57"/>
      <c r="L753" s="57"/>
      <c r="N753" s="57"/>
      <c r="P753" s="57"/>
      <c r="R753" s="57"/>
      <c r="T753" s="57"/>
      <c r="V753" s="57"/>
      <c r="X753" s="57"/>
    </row>
    <row r="754" spans="3:24">
      <c r="C754" s="57"/>
      <c r="D754" s="57"/>
      <c r="E754" s="57"/>
      <c r="F754" s="57"/>
      <c r="H754" s="57"/>
      <c r="J754" s="57"/>
      <c r="L754" s="57"/>
      <c r="N754" s="57"/>
      <c r="P754" s="57"/>
      <c r="R754" s="57"/>
      <c r="T754" s="57"/>
      <c r="V754" s="57"/>
      <c r="X754" s="57"/>
    </row>
    <row r="755" spans="3:24">
      <c r="C755" s="57"/>
      <c r="D755" s="57"/>
      <c r="E755" s="57"/>
      <c r="F755" s="57"/>
      <c r="H755" s="57"/>
      <c r="J755" s="57"/>
      <c r="L755" s="57"/>
      <c r="N755" s="57"/>
      <c r="P755" s="57"/>
      <c r="R755" s="57"/>
      <c r="T755" s="57"/>
      <c r="V755" s="57"/>
      <c r="X755" s="57"/>
    </row>
    <row r="756" spans="3:24">
      <c r="C756" s="57"/>
      <c r="D756" s="57"/>
      <c r="E756" s="57"/>
      <c r="F756" s="57"/>
      <c r="H756" s="57"/>
      <c r="J756" s="57"/>
      <c r="L756" s="57"/>
      <c r="N756" s="57"/>
      <c r="P756" s="57"/>
      <c r="R756" s="57"/>
      <c r="T756" s="57"/>
      <c r="V756" s="57"/>
      <c r="X756" s="57"/>
    </row>
    <row r="757" spans="3:24">
      <c r="C757" s="57"/>
      <c r="D757" s="57"/>
      <c r="E757" s="57"/>
      <c r="F757" s="57"/>
      <c r="H757" s="57"/>
      <c r="J757" s="57"/>
      <c r="L757" s="57"/>
      <c r="N757" s="57"/>
      <c r="P757" s="57"/>
      <c r="R757" s="57"/>
      <c r="T757" s="57"/>
      <c r="V757" s="57"/>
      <c r="X757" s="57"/>
    </row>
    <row r="758" spans="3:24">
      <c r="C758" s="57"/>
      <c r="D758" s="57"/>
      <c r="E758" s="57"/>
      <c r="F758" s="57"/>
      <c r="H758" s="57"/>
      <c r="J758" s="57"/>
      <c r="L758" s="57"/>
      <c r="N758" s="57"/>
      <c r="P758" s="57"/>
      <c r="R758" s="57"/>
      <c r="T758" s="57"/>
      <c r="V758" s="57"/>
      <c r="X758" s="57"/>
    </row>
    <row r="759" spans="3:24">
      <c r="C759" s="57"/>
      <c r="D759" s="57"/>
      <c r="E759" s="57"/>
      <c r="F759" s="57"/>
      <c r="H759" s="57"/>
      <c r="J759" s="57"/>
      <c r="L759" s="57"/>
      <c r="N759" s="57"/>
      <c r="P759" s="57"/>
      <c r="R759" s="57"/>
      <c r="T759" s="57"/>
      <c r="V759" s="57"/>
      <c r="X759" s="57"/>
    </row>
    <row r="760" spans="3:24">
      <c r="C760" s="57"/>
      <c r="D760" s="57"/>
      <c r="E760" s="57"/>
      <c r="F760" s="57"/>
      <c r="H760" s="57"/>
      <c r="J760" s="57"/>
      <c r="L760" s="57"/>
      <c r="N760" s="57"/>
      <c r="P760" s="57"/>
      <c r="R760" s="57"/>
      <c r="T760" s="57"/>
      <c r="V760" s="57"/>
      <c r="X760" s="57"/>
    </row>
    <row r="761" spans="3:24">
      <c r="C761" s="57"/>
      <c r="D761" s="57"/>
      <c r="E761" s="57"/>
      <c r="F761" s="57"/>
      <c r="H761" s="57"/>
      <c r="J761" s="57"/>
      <c r="L761" s="57"/>
      <c r="N761" s="57"/>
      <c r="P761" s="57"/>
      <c r="R761" s="57"/>
      <c r="T761" s="57"/>
      <c r="V761" s="57"/>
      <c r="X761" s="57"/>
    </row>
    <row r="762" spans="3:24">
      <c r="C762" s="57"/>
      <c r="D762" s="57"/>
      <c r="E762" s="57"/>
      <c r="F762" s="57"/>
      <c r="H762" s="57"/>
      <c r="J762" s="57"/>
      <c r="L762" s="57"/>
      <c r="N762" s="57"/>
      <c r="P762" s="57"/>
      <c r="R762" s="57"/>
      <c r="T762" s="57"/>
      <c r="V762" s="57"/>
      <c r="X762" s="57"/>
    </row>
    <row r="763" spans="3:24">
      <c r="C763" s="57"/>
      <c r="D763" s="57"/>
      <c r="E763" s="57"/>
      <c r="F763" s="57"/>
      <c r="H763" s="57"/>
      <c r="J763" s="57"/>
      <c r="L763" s="57"/>
      <c r="N763" s="57"/>
      <c r="P763" s="57"/>
      <c r="R763" s="57"/>
      <c r="T763" s="57"/>
      <c r="V763" s="57"/>
      <c r="X763" s="57"/>
    </row>
    <row r="764" spans="3:24">
      <c r="C764" s="57"/>
      <c r="D764" s="57"/>
      <c r="E764" s="57"/>
      <c r="F764" s="57"/>
      <c r="H764" s="57"/>
      <c r="J764" s="57"/>
      <c r="L764" s="57"/>
      <c r="N764" s="57"/>
      <c r="P764" s="57"/>
      <c r="R764" s="57"/>
      <c r="T764" s="57"/>
      <c r="V764" s="57"/>
      <c r="X764" s="57"/>
    </row>
    <row r="765" spans="3:24">
      <c r="C765" s="57"/>
      <c r="D765" s="57"/>
      <c r="E765" s="57"/>
      <c r="F765" s="57"/>
      <c r="H765" s="57"/>
      <c r="J765" s="57"/>
      <c r="L765" s="57"/>
      <c r="N765" s="57"/>
      <c r="P765" s="57"/>
      <c r="R765" s="57"/>
      <c r="T765" s="57"/>
      <c r="V765" s="57"/>
      <c r="X765" s="57"/>
    </row>
    <row r="766" spans="3:24">
      <c r="C766" s="57"/>
      <c r="D766" s="57"/>
      <c r="E766" s="57"/>
      <c r="F766" s="57"/>
      <c r="H766" s="57"/>
      <c r="J766" s="57"/>
      <c r="L766" s="57"/>
      <c r="N766" s="57"/>
      <c r="P766" s="57"/>
      <c r="R766" s="57"/>
      <c r="T766" s="57"/>
      <c r="V766" s="57"/>
      <c r="X766" s="57"/>
    </row>
    <row r="767" spans="3:24">
      <c r="C767" s="57"/>
      <c r="D767" s="57"/>
      <c r="E767" s="57"/>
      <c r="F767" s="57"/>
      <c r="H767" s="57"/>
      <c r="J767" s="57"/>
      <c r="L767" s="57"/>
      <c r="N767" s="57"/>
      <c r="P767" s="57"/>
      <c r="R767" s="57"/>
      <c r="T767" s="57"/>
      <c r="V767" s="57"/>
      <c r="X767" s="57"/>
    </row>
    <row r="768" spans="3:24">
      <c r="C768" s="57"/>
      <c r="D768" s="57"/>
      <c r="E768" s="57"/>
      <c r="F768" s="57"/>
      <c r="H768" s="57"/>
      <c r="J768" s="57"/>
      <c r="L768" s="57"/>
      <c r="N768" s="57"/>
      <c r="P768" s="57"/>
      <c r="R768" s="57"/>
      <c r="T768" s="57"/>
      <c r="V768" s="57"/>
      <c r="X768" s="57"/>
    </row>
    <row r="769" spans="3:24">
      <c r="C769" s="57"/>
      <c r="D769" s="57"/>
      <c r="E769" s="57"/>
      <c r="F769" s="57"/>
      <c r="H769" s="57"/>
      <c r="J769" s="57"/>
      <c r="L769" s="57"/>
      <c r="N769" s="57"/>
      <c r="P769" s="57"/>
      <c r="R769" s="57"/>
      <c r="T769" s="57"/>
      <c r="V769" s="57"/>
      <c r="X769" s="57"/>
    </row>
    <row r="770" spans="3:24">
      <c r="C770" s="57"/>
      <c r="D770" s="57"/>
      <c r="E770" s="57"/>
      <c r="F770" s="57"/>
      <c r="H770" s="57"/>
      <c r="J770" s="57"/>
      <c r="L770" s="57"/>
      <c r="N770" s="57"/>
      <c r="P770" s="57"/>
      <c r="R770" s="57"/>
      <c r="T770" s="57"/>
      <c r="V770" s="57"/>
      <c r="X770" s="57"/>
    </row>
    <row r="771" spans="3:24">
      <c r="C771" s="57"/>
      <c r="D771" s="57"/>
      <c r="E771" s="57"/>
      <c r="F771" s="57"/>
      <c r="H771" s="57"/>
      <c r="J771" s="57"/>
      <c r="L771" s="57"/>
      <c r="N771" s="57"/>
      <c r="P771" s="57"/>
      <c r="R771" s="57"/>
      <c r="T771" s="57"/>
      <c r="V771" s="57"/>
      <c r="X771" s="57"/>
    </row>
    <row r="772" spans="3:24">
      <c r="C772" s="57"/>
      <c r="D772" s="57"/>
      <c r="E772" s="57"/>
      <c r="F772" s="57"/>
      <c r="H772" s="57"/>
      <c r="J772" s="57"/>
      <c r="L772" s="57"/>
      <c r="N772" s="57"/>
      <c r="P772" s="57"/>
      <c r="R772" s="57"/>
      <c r="T772" s="57"/>
      <c r="V772" s="57"/>
      <c r="X772" s="57"/>
    </row>
    <row r="773" spans="3:24">
      <c r="C773" s="57"/>
      <c r="D773" s="57"/>
      <c r="E773" s="57"/>
      <c r="F773" s="57"/>
      <c r="H773" s="57"/>
      <c r="J773" s="57"/>
      <c r="L773" s="57"/>
      <c r="N773" s="57"/>
      <c r="P773" s="57"/>
      <c r="R773" s="57"/>
      <c r="T773" s="57"/>
      <c r="V773" s="57"/>
      <c r="X773" s="57"/>
    </row>
    <row r="774" spans="3:24">
      <c r="C774" s="57"/>
      <c r="D774" s="57"/>
      <c r="E774" s="57"/>
      <c r="F774" s="57"/>
      <c r="H774" s="57"/>
      <c r="J774" s="57"/>
      <c r="L774" s="57"/>
      <c r="N774" s="57"/>
      <c r="P774" s="57"/>
      <c r="R774" s="57"/>
      <c r="T774" s="57"/>
      <c r="V774" s="57"/>
      <c r="X774" s="57"/>
    </row>
    <row r="775" spans="3:24">
      <c r="C775" s="57"/>
      <c r="D775" s="57"/>
      <c r="E775" s="57"/>
      <c r="F775" s="57"/>
      <c r="H775" s="57"/>
      <c r="J775" s="57"/>
      <c r="L775" s="57"/>
      <c r="N775" s="57"/>
      <c r="P775" s="57"/>
      <c r="R775" s="57"/>
      <c r="T775" s="57"/>
      <c r="V775" s="57"/>
      <c r="X775" s="57"/>
    </row>
    <row r="776" spans="3:24">
      <c r="C776" s="57"/>
      <c r="D776" s="57"/>
      <c r="E776" s="57"/>
      <c r="F776" s="57"/>
      <c r="H776" s="57"/>
      <c r="J776" s="57"/>
      <c r="L776" s="57"/>
      <c r="N776" s="57"/>
      <c r="P776" s="57"/>
      <c r="R776" s="57"/>
      <c r="T776" s="57"/>
      <c r="V776" s="57"/>
      <c r="X776" s="57"/>
    </row>
    <row r="777" spans="3:24">
      <c r="C777" s="57"/>
      <c r="D777" s="57"/>
      <c r="E777" s="57"/>
      <c r="F777" s="57"/>
      <c r="H777" s="57"/>
      <c r="J777" s="57"/>
      <c r="L777" s="57"/>
      <c r="N777" s="57"/>
      <c r="P777" s="57"/>
      <c r="R777" s="57"/>
      <c r="T777" s="57"/>
      <c r="V777" s="57"/>
      <c r="X777" s="57"/>
    </row>
    <row r="778" spans="3:24">
      <c r="C778" s="57"/>
      <c r="D778" s="57"/>
      <c r="E778" s="57"/>
      <c r="F778" s="57"/>
      <c r="H778" s="57"/>
      <c r="J778" s="57"/>
      <c r="L778" s="57"/>
      <c r="N778" s="57"/>
      <c r="P778" s="57"/>
      <c r="R778" s="57"/>
      <c r="T778" s="57"/>
      <c r="V778" s="57"/>
      <c r="X778" s="57"/>
    </row>
    <row r="779" spans="3:24">
      <c r="C779" s="57"/>
      <c r="D779" s="57"/>
      <c r="E779" s="57"/>
      <c r="F779" s="57"/>
      <c r="H779" s="57"/>
      <c r="J779" s="57"/>
      <c r="L779" s="57"/>
      <c r="N779" s="57"/>
      <c r="P779" s="57"/>
      <c r="R779" s="57"/>
      <c r="T779" s="57"/>
      <c r="V779" s="57"/>
      <c r="X779" s="57"/>
    </row>
    <row r="780" spans="3:24">
      <c r="C780" s="57"/>
      <c r="D780" s="57"/>
      <c r="E780" s="57"/>
      <c r="F780" s="57"/>
      <c r="H780" s="57"/>
      <c r="J780" s="57"/>
      <c r="L780" s="57"/>
      <c r="N780" s="57"/>
      <c r="P780" s="57"/>
      <c r="R780" s="57"/>
      <c r="T780" s="57"/>
      <c r="V780" s="57"/>
      <c r="X780" s="57"/>
    </row>
    <row r="781" spans="3:24">
      <c r="C781" s="57"/>
      <c r="D781" s="57"/>
      <c r="E781" s="57"/>
      <c r="F781" s="57"/>
      <c r="H781" s="57"/>
      <c r="J781" s="57"/>
      <c r="L781" s="57"/>
      <c r="N781" s="57"/>
      <c r="P781" s="57"/>
      <c r="R781" s="57"/>
      <c r="T781" s="57"/>
      <c r="V781" s="57"/>
      <c r="X781" s="57"/>
    </row>
    <row r="782" spans="3:24">
      <c r="C782" s="57"/>
      <c r="D782" s="57"/>
      <c r="E782" s="57"/>
      <c r="F782" s="57"/>
      <c r="H782" s="57"/>
      <c r="J782" s="57"/>
      <c r="L782" s="57"/>
      <c r="N782" s="57"/>
      <c r="P782" s="57"/>
      <c r="R782" s="57"/>
      <c r="T782" s="57"/>
      <c r="V782" s="57"/>
      <c r="X782" s="57"/>
    </row>
    <row r="783" spans="3:24">
      <c r="C783" s="57"/>
      <c r="D783" s="57"/>
      <c r="E783" s="57"/>
      <c r="F783" s="57"/>
      <c r="H783" s="57"/>
      <c r="J783" s="57"/>
      <c r="L783" s="57"/>
      <c r="N783" s="57"/>
      <c r="P783" s="57"/>
      <c r="R783" s="57"/>
      <c r="T783" s="57"/>
      <c r="V783" s="57"/>
      <c r="X783" s="57"/>
    </row>
    <row r="784" spans="3:24">
      <c r="C784" s="57"/>
      <c r="D784" s="57"/>
      <c r="E784" s="57"/>
      <c r="F784" s="57"/>
      <c r="H784" s="57"/>
      <c r="J784" s="57"/>
      <c r="L784" s="57"/>
      <c r="N784" s="57"/>
      <c r="P784" s="57"/>
      <c r="R784" s="57"/>
      <c r="T784" s="57"/>
      <c r="V784" s="57"/>
      <c r="X784" s="57"/>
    </row>
    <row r="785" spans="3:24">
      <c r="C785" s="57"/>
      <c r="D785" s="57"/>
      <c r="E785" s="57"/>
      <c r="F785" s="57"/>
      <c r="H785" s="57"/>
      <c r="J785" s="57"/>
      <c r="L785" s="57"/>
      <c r="N785" s="57"/>
      <c r="P785" s="57"/>
      <c r="R785" s="57"/>
      <c r="T785" s="57"/>
      <c r="V785" s="57"/>
      <c r="X785" s="57"/>
    </row>
    <row r="786" spans="3:24">
      <c r="C786" s="57"/>
      <c r="D786" s="57"/>
      <c r="E786" s="57"/>
      <c r="F786" s="57"/>
      <c r="H786" s="57"/>
      <c r="J786" s="57"/>
      <c r="L786" s="57"/>
      <c r="N786" s="57"/>
      <c r="P786" s="57"/>
      <c r="R786" s="57"/>
      <c r="T786" s="57"/>
      <c r="V786" s="57"/>
      <c r="X786" s="57"/>
    </row>
    <row r="787" spans="3:24">
      <c r="C787" s="57"/>
      <c r="D787" s="57"/>
      <c r="E787" s="57"/>
      <c r="F787" s="57"/>
      <c r="H787" s="57"/>
      <c r="J787" s="57"/>
      <c r="L787" s="57"/>
      <c r="N787" s="57"/>
      <c r="P787" s="57"/>
      <c r="R787" s="57"/>
      <c r="T787" s="57"/>
      <c r="V787" s="57"/>
      <c r="X787" s="57"/>
    </row>
    <row r="788" spans="3:24">
      <c r="C788" s="57"/>
      <c r="D788" s="57"/>
      <c r="E788" s="57"/>
      <c r="F788" s="57"/>
      <c r="H788" s="57"/>
      <c r="J788" s="57"/>
      <c r="L788" s="57"/>
      <c r="N788" s="57"/>
      <c r="P788" s="57"/>
      <c r="R788" s="57"/>
      <c r="T788" s="57"/>
      <c r="V788" s="57"/>
      <c r="X788" s="57"/>
    </row>
    <row r="789" spans="3:24">
      <c r="C789" s="57"/>
      <c r="D789" s="57"/>
      <c r="E789" s="57"/>
      <c r="F789" s="57"/>
      <c r="H789" s="57"/>
      <c r="J789" s="57"/>
      <c r="L789" s="57"/>
      <c r="N789" s="57"/>
      <c r="P789" s="57"/>
      <c r="R789" s="57"/>
      <c r="T789" s="57"/>
      <c r="V789" s="57"/>
      <c r="X789" s="57"/>
    </row>
    <row r="790" spans="3:24">
      <c r="C790" s="57"/>
      <c r="D790" s="57"/>
      <c r="E790" s="57"/>
      <c r="F790" s="57"/>
      <c r="H790" s="57"/>
      <c r="J790" s="57"/>
      <c r="L790" s="57"/>
      <c r="N790" s="57"/>
      <c r="P790" s="57"/>
      <c r="R790" s="57"/>
      <c r="T790" s="57"/>
      <c r="V790" s="57"/>
      <c r="X790" s="57"/>
    </row>
    <row r="791" spans="3:24">
      <c r="C791" s="57"/>
      <c r="D791" s="57"/>
      <c r="E791" s="57"/>
      <c r="F791" s="57"/>
      <c r="H791" s="57"/>
      <c r="J791" s="57"/>
      <c r="L791" s="57"/>
      <c r="N791" s="57"/>
      <c r="P791" s="57"/>
      <c r="R791" s="57"/>
      <c r="T791" s="57"/>
      <c r="V791" s="57"/>
      <c r="X791" s="57"/>
    </row>
    <row r="792" spans="3:24">
      <c r="C792" s="57"/>
      <c r="D792" s="57"/>
      <c r="E792" s="57"/>
      <c r="F792" s="57"/>
      <c r="H792" s="57"/>
      <c r="J792" s="57"/>
      <c r="L792" s="57"/>
      <c r="N792" s="57"/>
      <c r="P792" s="57"/>
      <c r="R792" s="57"/>
      <c r="T792" s="57"/>
      <c r="V792" s="57"/>
      <c r="X792" s="57"/>
    </row>
    <row r="793" spans="3:24">
      <c r="C793" s="57"/>
      <c r="D793" s="57"/>
      <c r="E793" s="57"/>
      <c r="F793" s="57"/>
      <c r="H793" s="57"/>
      <c r="J793" s="57"/>
      <c r="L793" s="57"/>
      <c r="N793" s="57"/>
      <c r="P793" s="57"/>
      <c r="R793" s="57"/>
      <c r="T793" s="57"/>
      <c r="V793" s="57"/>
      <c r="X793" s="57"/>
    </row>
    <row r="794" spans="3:24">
      <c r="C794" s="57"/>
      <c r="D794" s="57"/>
      <c r="E794" s="57"/>
      <c r="F794" s="57"/>
      <c r="H794" s="57"/>
      <c r="J794" s="57"/>
      <c r="L794" s="57"/>
      <c r="N794" s="57"/>
      <c r="P794" s="57"/>
      <c r="R794" s="57"/>
      <c r="T794" s="57"/>
      <c r="V794" s="57"/>
      <c r="X794" s="57"/>
    </row>
    <row r="795" spans="3:24">
      <c r="C795" s="57"/>
      <c r="D795" s="57"/>
      <c r="E795" s="57"/>
      <c r="F795" s="57"/>
      <c r="H795" s="57"/>
      <c r="J795" s="57"/>
      <c r="L795" s="57"/>
      <c r="N795" s="57"/>
      <c r="P795" s="57"/>
      <c r="R795" s="57"/>
      <c r="T795" s="57"/>
      <c r="V795" s="57"/>
      <c r="X795" s="57"/>
    </row>
    <row r="796" spans="3:24">
      <c r="C796" s="57"/>
      <c r="D796" s="57"/>
      <c r="E796" s="57"/>
      <c r="F796" s="57"/>
      <c r="H796" s="57"/>
      <c r="J796" s="57"/>
      <c r="L796" s="57"/>
      <c r="N796" s="57"/>
      <c r="P796" s="57"/>
      <c r="R796" s="57"/>
      <c r="T796" s="57"/>
      <c r="V796" s="57"/>
      <c r="X796" s="57"/>
    </row>
    <row r="797" spans="3:24">
      <c r="C797" s="57"/>
      <c r="D797" s="57"/>
      <c r="E797" s="57"/>
      <c r="F797" s="57"/>
      <c r="H797" s="57"/>
      <c r="J797" s="57"/>
      <c r="L797" s="57"/>
      <c r="N797" s="57"/>
      <c r="P797" s="57"/>
      <c r="R797" s="57"/>
      <c r="T797" s="57"/>
      <c r="V797" s="57"/>
      <c r="X797" s="57"/>
    </row>
    <row r="798" spans="3:24">
      <c r="C798" s="57"/>
      <c r="D798" s="57"/>
      <c r="E798" s="57"/>
      <c r="F798" s="57"/>
      <c r="H798" s="57"/>
      <c r="J798" s="57"/>
      <c r="L798" s="57"/>
      <c r="N798" s="57"/>
      <c r="P798" s="57"/>
      <c r="R798" s="57"/>
      <c r="T798" s="57"/>
      <c r="V798" s="57"/>
      <c r="X798" s="57"/>
    </row>
    <row r="799" spans="3:24">
      <c r="C799" s="57"/>
      <c r="D799" s="57"/>
      <c r="E799" s="57"/>
      <c r="F799" s="57"/>
      <c r="H799" s="57"/>
      <c r="J799" s="57"/>
      <c r="L799" s="57"/>
      <c r="N799" s="57"/>
      <c r="P799" s="57"/>
      <c r="R799" s="57"/>
      <c r="T799" s="57"/>
      <c r="V799" s="57"/>
      <c r="X799" s="57"/>
    </row>
    <row r="800" spans="3:24">
      <c r="C800" s="57"/>
      <c r="D800" s="57"/>
      <c r="E800" s="57"/>
      <c r="F800" s="57"/>
      <c r="H800" s="57"/>
      <c r="J800" s="57"/>
      <c r="L800" s="57"/>
      <c r="N800" s="57"/>
      <c r="P800" s="57"/>
      <c r="R800" s="57"/>
      <c r="T800" s="57"/>
      <c r="V800" s="57"/>
      <c r="X800" s="57"/>
    </row>
    <row r="801" spans="3:24">
      <c r="C801" s="57"/>
      <c r="D801" s="57"/>
      <c r="E801" s="57"/>
      <c r="F801" s="57"/>
      <c r="H801" s="57"/>
      <c r="J801" s="57"/>
      <c r="L801" s="57"/>
      <c r="N801" s="57"/>
      <c r="P801" s="57"/>
      <c r="R801" s="57"/>
      <c r="T801" s="57"/>
      <c r="V801" s="57"/>
      <c r="X801" s="57"/>
    </row>
    <row r="802" spans="3:24">
      <c r="C802" s="57"/>
      <c r="D802" s="57"/>
      <c r="E802" s="57"/>
      <c r="F802" s="57"/>
      <c r="H802" s="57"/>
      <c r="J802" s="57"/>
      <c r="L802" s="57"/>
      <c r="N802" s="57"/>
      <c r="P802" s="57"/>
      <c r="R802" s="57"/>
      <c r="T802" s="57"/>
      <c r="V802" s="57"/>
      <c r="X802" s="57"/>
    </row>
    <row r="803" spans="3:24">
      <c r="C803" s="57"/>
      <c r="D803" s="57"/>
      <c r="E803" s="57"/>
      <c r="F803" s="57"/>
      <c r="H803" s="57"/>
      <c r="J803" s="57"/>
      <c r="L803" s="57"/>
      <c r="N803" s="57"/>
      <c r="P803" s="57"/>
      <c r="R803" s="57"/>
      <c r="T803" s="57"/>
      <c r="V803" s="57"/>
      <c r="X803" s="57"/>
    </row>
    <row r="804" spans="3:24">
      <c r="C804" s="57"/>
      <c r="D804" s="57"/>
      <c r="E804" s="57"/>
      <c r="F804" s="57"/>
      <c r="H804" s="57"/>
      <c r="J804" s="57"/>
      <c r="L804" s="57"/>
      <c r="N804" s="57"/>
      <c r="P804" s="57"/>
      <c r="R804" s="57"/>
      <c r="T804" s="57"/>
      <c r="V804" s="57"/>
      <c r="X804" s="57"/>
    </row>
    <row r="805" spans="3:24">
      <c r="C805" s="57"/>
      <c r="D805" s="57"/>
      <c r="E805" s="57"/>
      <c r="F805" s="57"/>
      <c r="H805" s="57"/>
      <c r="J805" s="57"/>
      <c r="L805" s="57"/>
      <c r="N805" s="57"/>
      <c r="P805" s="57"/>
      <c r="R805" s="57"/>
      <c r="T805" s="57"/>
      <c r="V805" s="57"/>
      <c r="X805" s="57"/>
    </row>
    <row r="806" spans="3:24">
      <c r="C806" s="57"/>
      <c r="D806" s="57"/>
      <c r="E806" s="57"/>
      <c r="F806" s="57"/>
      <c r="H806" s="57"/>
      <c r="J806" s="57"/>
      <c r="L806" s="57"/>
      <c r="N806" s="57"/>
      <c r="P806" s="57"/>
      <c r="R806" s="57"/>
      <c r="T806" s="57"/>
      <c r="V806" s="57"/>
      <c r="X806" s="57"/>
    </row>
    <row r="807" spans="3:24">
      <c r="C807" s="57"/>
      <c r="D807" s="57"/>
      <c r="E807" s="57"/>
      <c r="F807" s="57"/>
      <c r="H807" s="57"/>
      <c r="J807" s="57"/>
      <c r="L807" s="57"/>
      <c r="N807" s="57"/>
      <c r="P807" s="57"/>
      <c r="R807" s="57"/>
      <c r="T807" s="57"/>
      <c r="V807" s="57"/>
      <c r="X807" s="57"/>
    </row>
    <row r="808" spans="3:24">
      <c r="C808" s="57"/>
      <c r="D808" s="57"/>
      <c r="E808" s="57"/>
      <c r="F808" s="57"/>
      <c r="H808" s="57"/>
      <c r="J808" s="57"/>
      <c r="L808" s="57"/>
      <c r="N808" s="57"/>
      <c r="P808" s="57"/>
      <c r="R808" s="57"/>
      <c r="T808" s="57"/>
      <c r="V808" s="57"/>
      <c r="X808" s="57"/>
    </row>
    <row r="809" spans="3:24">
      <c r="C809" s="57"/>
      <c r="D809" s="57"/>
      <c r="E809" s="57"/>
      <c r="F809" s="57"/>
      <c r="H809" s="57"/>
      <c r="J809" s="57"/>
      <c r="L809" s="57"/>
      <c r="N809" s="57"/>
      <c r="P809" s="57"/>
      <c r="R809" s="57"/>
      <c r="T809" s="57"/>
      <c r="V809" s="57"/>
      <c r="X809" s="57"/>
    </row>
    <row r="810" spans="3:24">
      <c r="C810" s="57"/>
      <c r="D810" s="57"/>
      <c r="E810" s="57"/>
      <c r="F810" s="57"/>
      <c r="H810" s="57"/>
      <c r="J810" s="57"/>
      <c r="L810" s="57"/>
      <c r="N810" s="57"/>
      <c r="P810" s="57"/>
      <c r="R810" s="57"/>
      <c r="T810" s="57"/>
      <c r="V810" s="57"/>
      <c r="X810" s="57"/>
    </row>
    <row r="811" spans="3:24">
      <c r="C811" s="57"/>
      <c r="D811" s="57"/>
      <c r="E811" s="57"/>
      <c r="F811" s="57"/>
      <c r="H811" s="57"/>
      <c r="J811" s="57"/>
      <c r="L811" s="57"/>
      <c r="N811" s="57"/>
      <c r="P811" s="57"/>
      <c r="R811" s="57"/>
      <c r="T811" s="57"/>
      <c r="V811" s="57"/>
      <c r="X811" s="57"/>
    </row>
    <row r="812" spans="3:24">
      <c r="C812" s="57"/>
      <c r="D812" s="57"/>
      <c r="E812" s="57"/>
      <c r="F812" s="57"/>
      <c r="H812" s="57"/>
      <c r="J812" s="57"/>
      <c r="L812" s="57"/>
      <c r="N812" s="57"/>
      <c r="P812" s="57"/>
      <c r="R812" s="57"/>
      <c r="T812" s="57"/>
      <c r="V812" s="57"/>
      <c r="X812" s="57"/>
    </row>
    <row r="813" spans="3:24">
      <c r="C813" s="57"/>
      <c r="D813" s="57"/>
      <c r="E813" s="57"/>
      <c r="F813" s="57"/>
      <c r="H813" s="57"/>
      <c r="J813" s="57"/>
      <c r="L813" s="57"/>
      <c r="N813" s="57"/>
      <c r="P813" s="57"/>
      <c r="R813" s="57"/>
      <c r="T813" s="57"/>
      <c r="V813" s="57"/>
      <c r="X813" s="57"/>
    </row>
    <row r="814" spans="3:24">
      <c r="C814" s="57"/>
      <c r="D814" s="57"/>
      <c r="E814" s="57"/>
      <c r="F814" s="57"/>
      <c r="H814" s="57"/>
      <c r="J814" s="57"/>
      <c r="L814" s="57"/>
      <c r="N814" s="57"/>
      <c r="P814" s="57"/>
      <c r="R814" s="57"/>
      <c r="T814" s="57"/>
      <c r="V814" s="57"/>
      <c r="X814" s="57"/>
    </row>
    <row r="815" spans="3:24">
      <c r="C815" s="57"/>
      <c r="D815" s="57"/>
      <c r="E815" s="57"/>
      <c r="F815" s="57"/>
      <c r="H815" s="57"/>
      <c r="J815" s="57"/>
      <c r="L815" s="57"/>
      <c r="N815" s="57"/>
      <c r="P815" s="57"/>
      <c r="R815" s="57"/>
      <c r="T815" s="57"/>
      <c r="V815" s="57"/>
      <c r="X815" s="57"/>
    </row>
    <row r="816" spans="3:24">
      <c r="C816" s="57"/>
      <c r="D816" s="57"/>
      <c r="E816" s="57"/>
      <c r="F816" s="57"/>
      <c r="H816" s="57"/>
      <c r="J816" s="57"/>
      <c r="L816" s="57"/>
      <c r="N816" s="57"/>
      <c r="P816" s="57"/>
      <c r="R816" s="57"/>
      <c r="T816" s="57"/>
      <c r="V816" s="57"/>
      <c r="X816" s="57"/>
    </row>
    <row r="817" spans="3:24">
      <c r="C817" s="57"/>
      <c r="D817" s="57"/>
      <c r="E817" s="57"/>
      <c r="F817" s="57"/>
      <c r="H817" s="57"/>
      <c r="J817" s="57"/>
      <c r="L817" s="57"/>
      <c r="N817" s="57"/>
      <c r="P817" s="57"/>
      <c r="R817" s="57"/>
      <c r="T817" s="57"/>
      <c r="V817" s="57"/>
      <c r="X817" s="57"/>
    </row>
    <row r="818" spans="3:24">
      <c r="C818" s="57"/>
      <c r="D818" s="57"/>
      <c r="E818" s="57"/>
      <c r="F818" s="57"/>
      <c r="H818" s="57"/>
      <c r="J818" s="57"/>
      <c r="L818" s="57"/>
      <c r="N818" s="57"/>
      <c r="P818" s="57"/>
      <c r="R818" s="57"/>
      <c r="T818" s="57"/>
      <c r="V818" s="57"/>
      <c r="X818" s="57"/>
    </row>
    <row r="819" spans="3:24">
      <c r="C819" s="57"/>
      <c r="D819" s="57"/>
      <c r="E819" s="57"/>
      <c r="F819" s="57"/>
      <c r="H819" s="57"/>
      <c r="J819" s="57"/>
      <c r="L819" s="57"/>
      <c r="N819" s="57"/>
      <c r="P819" s="57"/>
      <c r="R819" s="57"/>
      <c r="T819" s="57"/>
      <c r="V819" s="57"/>
      <c r="X819" s="57"/>
    </row>
    <row r="820" spans="3:24">
      <c r="C820" s="57"/>
      <c r="D820" s="57"/>
      <c r="E820" s="57"/>
      <c r="F820" s="57"/>
      <c r="H820" s="57"/>
      <c r="J820" s="57"/>
      <c r="L820" s="57"/>
      <c r="N820" s="57"/>
      <c r="P820" s="57"/>
      <c r="R820" s="57"/>
      <c r="T820" s="57"/>
      <c r="V820" s="57"/>
      <c r="X820" s="57"/>
    </row>
    <row r="821" spans="3:24">
      <c r="C821" s="57"/>
      <c r="D821" s="57"/>
      <c r="E821" s="57"/>
      <c r="F821" s="57"/>
      <c r="H821" s="57"/>
      <c r="J821" s="57"/>
      <c r="L821" s="57"/>
      <c r="N821" s="57"/>
      <c r="P821" s="57"/>
      <c r="R821" s="57"/>
      <c r="T821" s="57"/>
      <c r="V821" s="57"/>
      <c r="X821" s="57"/>
    </row>
    <row r="822" spans="3:24">
      <c r="C822" s="57"/>
      <c r="D822" s="57"/>
      <c r="E822" s="57"/>
      <c r="F822" s="57"/>
      <c r="H822" s="57"/>
      <c r="J822" s="57"/>
      <c r="L822" s="57"/>
      <c r="N822" s="57"/>
      <c r="P822" s="57"/>
      <c r="R822" s="57"/>
      <c r="T822" s="57"/>
      <c r="V822" s="57"/>
      <c r="X822" s="57"/>
    </row>
    <row r="823" spans="3:24">
      <c r="C823" s="57"/>
      <c r="D823" s="57"/>
      <c r="E823" s="57"/>
      <c r="F823" s="57"/>
      <c r="H823" s="57"/>
      <c r="J823" s="57"/>
      <c r="L823" s="57"/>
      <c r="N823" s="57"/>
      <c r="P823" s="57"/>
      <c r="R823" s="57"/>
      <c r="T823" s="57"/>
      <c r="V823" s="57"/>
      <c r="X823" s="57"/>
    </row>
    <row r="824" spans="3:24">
      <c r="C824" s="57"/>
      <c r="D824" s="57"/>
      <c r="E824" s="57"/>
      <c r="F824" s="57"/>
      <c r="H824" s="57"/>
      <c r="J824" s="57"/>
      <c r="L824" s="57"/>
      <c r="N824" s="57"/>
      <c r="P824" s="57"/>
      <c r="R824" s="57"/>
      <c r="T824" s="57"/>
      <c r="V824" s="57"/>
      <c r="X824" s="57"/>
    </row>
    <row r="825" spans="3:24">
      <c r="C825" s="57"/>
      <c r="D825" s="57"/>
      <c r="E825" s="57"/>
      <c r="F825" s="57"/>
      <c r="H825" s="57"/>
      <c r="J825" s="57"/>
      <c r="L825" s="57"/>
      <c r="N825" s="57"/>
      <c r="P825" s="57"/>
      <c r="R825" s="57"/>
      <c r="T825" s="57"/>
      <c r="V825" s="57"/>
      <c r="X825" s="57"/>
    </row>
    <row r="826" spans="3:24">
      <c r="C826" s="57"/>
      <c r="D826" s="57"/>
      <c r="E826" s="57"/>
      <c r="F826" s="57"/>
      <c r="H826" s="57"/>
      <c r="J826" s="57"/>
      <c r="L826" s="57"/>
      <c r="N826" s="57"/>
      <c r="P826" s="57"/>
      <c r="R826" s="57"/>
      <c r="T826" s="57"/>
      <c r="V826" s="57"/>
      <c r="X826" s="57"/>
    </row>
    <row r="827" spans="3:24">
      <c r="C827" s="57"/>
      <c r="D827" s="57"/>
      <c r="E827" s="57"/>
      <c r="F827" s="57"/>
      <c r="H827" s="57"/>
      <c r="J827" s="57"/>
      <c r="L827" s="57"/>
      <c r="N827" s="57"/>
      <c r="P827" s="57"/>
      <c r="R827" s="57"/>
      <c r="T827" s="57"/>
      <c r="V827" s="57"/>
      <c r="X827" s="57"/>
    </row>
    <row r="828" spans="3:24">
      <c r="C828" s="57"/>
      <c r="D828" s="57"/>
      <c r="E828" s="57"/>
      <c r="F828" s="57"/>
      <c r="H828" s="57"/>
      <c r="J828" s="57"/>
      <c r="L828" s="57"/>
      <c r="N828" s="57"/>
      <c r="P828" s="57"/>
      <c r="R828" s="57"/>
      <c r="T828" s="57"/>
      <c r="V828" s="57"/>
      <c r="X828" s="57"/>
    </row>
    <row r="829" spans="3:24">
      <c r="C829" s="57"/>
      <c r="D829" s="57"/>
      <c r="E829" s="57"/>
      <c r="F829" s="57"/>
      <c r="H829" s="57"/>
      <c r="J829" s="57"/>
      <c r="L829" s="57"/>
      <c r="N829" s="57"/>
      <c r="P829" s="57"/>
      <c r="R829" s="57"/>
      <c r="T829" s="57"/>
      <c r="V829" s="57"/>
      <c r="X829" s="57"/>
    </row>
    <row r="830" spans="3:24">
      <c r="C830" s="57"/>
      <c r="D830" s="57"/>
      <c r="E830" s="57"/>
      <c r="F830" s="57"/>
      <c r="H830" s="57"/>
      <c r="J830" s="57"/>
      <c r="L830" s="57"/>
      <c r="N830" s="57"/>
      <c r="P830" s="57"/>
      <c r="R830" s="57"/>
      <c r="T830" s="57"/>
      <c r="V830" s="57"/>
      <c r="X830" s="57"/>
    </row>
    <row r="831" spans="3:24">
      <c r="C831" s="57"/>
      <c r="D831" s="57"/>
      <c r="E831" s="57"/>
      <c r="F831" s="57"/>
      <c r="H831" s="57"/>
      <c r="J831" s="57"/>
      <c r="L831" s="57"/>
      <c r="N831" s="57"/>
      <c r="P831" s="57"/>
      <c r="R831" s="57"/>
      <c r="T831" s="57"/>
      <c r="V831" s="57"/>
      <c r="X831" s="57"/>
    </row>
    <row r="832" spans="3:24">
      <c r="C832" s="57"/>
      <c r="D832" s="57"/>
      <c r="E832" s="57"/>
      <c r="F832" s="57"/>
      <c r="H832" s="57"/>
      <c r="J832" s="57"/>
      <c r="L832" s="57"/>
      <c r="N832" s="57"/>
      <c r="P832" s="57"/>
      <c r="R832" s="57"/>
      <c r="T832" s="57"/>
      <c r="V832" s="57"/>
      <c r="X832" s="57"/>
    </row>
    <row r="833" spans="3:24">
      <c r="C833" s="57"/>
      <c r="D833" s="57"/>
      <c r="E833" s="57"/>
      <c r="F833" s="57"/>
      <c r="H833" s="57"/>
      <c r="J833" s="57"/>
      <c r="L833" s="57"/>
      <c r="N833" s="57"/>
      <c r="P833" s="57"/>
      <c r="R833" s="57"/>
      <c r="T833" s="57"/>
      <c r="V833" s="57"/>
      <c r="X833" s="57"/>
    </row>
    <row r="834" spans="3:24">
      <c r="C834" s="57"/>
      <c r="D834" s="57"/>
      <c r="E834" s="57"/>
      <c r="F834" s="57"/>
      <c r="H834" s="57"/>
      <c r="J834" s="57"/>
      <c r="L834" s="57"/>
      <c r="N834" s="57"/>
      <c r="P834" s="57"/>
      <c r="R834" s="57"/>
      <c r="T834" s="57"/>
      <c r="V834" s="57"/>
      <c r="X834" s="57"/>
    </row>
    <row r="835" spans="3:24">
      <c r="C835" s="57"/>
      <c r="D835" s="57"/>
      <c r="E835" s="57"/>
      <c r="F835" s="57"/>
      <c r="H835" s="57"/>
      <c r="J835" s="57"/>
      <c r="L835" s="57"/>
      <c r="N835" s="57"/>
      <c r="P835" s="57"/>
      <c r="R835" s="57"/>
      <c r="T835" s="57"/>
      <c r="V835" s="57"/>
      <c r="X835" s="57"/>
    </row>
    <row r="836" spans="3:24">
      <c r="C836" s="57"/>
      <c r="D836" s="57"/>
      <c r="E836" s="57"/>
      <c r="F836" s="57"/>
      <c r="H836" s="57"/>
      <c r="J836" s="57"/>
      <c r="L836" s="57"/>
      <c r="N836" s="57"/>
      <c r="P836" s="57"/>
      <c r="R836" s="57"/>
      <c r="T836" s="57"/>
      <c r="V836" s="57"/>
      <c r="X836" s="57"/>
    </row>
    <row r="837" spans="3:24">
      <c r="C837" s="57"/>
      <c r="D837" s="57"/>
      <c r="E837" s="57"/>
      <c r="F837" s="57"/>
      <c r="H837" s="57"/>
      <c r="J837" s="57"/>
      <c r="L837" s="57"/>
      <c r="N837" s="57"/>
      <c r="P837" s="57"/>
      <c r="R837" s="57"/>
      <c r="T837" s="57"/>
      <c r="V837" s="57"/>
      <c r="X837" s="57"/>
    </row>
    <row r="838" spans="3:24">
      <c r="C838" s="57"/>
      <c r="D838" s="57"/>
      <c r="E838" s="57"/>
      <c r="F838" s="57"/>
      <c r="H838" s="57"/>
      <c r="J838" s="57"/>
      <c r="L838" s="57"/>
      <c r="N838" s="57"/>
      <c r="P838" s="57"/>
      <c r="R838" s="57"/>
      <c r="T838" s="57"/>
      <c r="V838" s="57"/>
      <c r="X838" s="57"/>
    </row>
    <row r="839" spans="3:24">
      <c r="C839" s="57"/>
      <c r="D839" s="57"/>
      <c r="E839" s="57"/>
      <c r="F839" s="57"/>
      <c r="H839" s="57"/>
      <c r="J839" s="57"/>
      <c r="L839" s="57"/>
      <c r="N839" s="57"/>
      <c r="P839" s="57"/>
      <c r="R839" s="57"/>
      <c r="T839" s="57"/>
      <c r="V839" s="57"/>
      <c r="X839" s="57"/>
    </row>
    <row r="840" spans="3:24">
      <c r="C840" s="57"/>
      <c r="D840" s="57"/>
      <c r="E840" s="57"/>
      <c r="F840" s="57"/>
      <c r="H840" s="57"/>
      <c r="J840" s="57"/>
      <c r="L840" s="57"/>
      <c r="N840" s="57"/>
      <c r="P840" s="57"/>
      <c r="R840" s="57"/>
      <c r="T840" s="57"/>
      <c r="V840" s="57"/>
      <c r="X840" s="57"/>
    </row>
    <row r="841" spans="3:24">
      <c r="C841" s="57"/>
      <c r="D841" s="57"/>
      <c r="E841" s="57"/>
      <c r="F841" s="57"/>
      <c r="H841" s="57"/>
      <c r="J841" s="57"/>
      <c r="L841" s="57"/>
      <c r="N841" s="57"/>
      <c r="P841" s="57"/>
      <c r="R841" s="57"/>
      <c r="T841" s="57"/>
      <c r="V841" s="57"/>
      <c r="X841" s="57"/>
    </row>
    <row r="842" spans="3:24">
      <c r="C842" s="57"/>
      <c r="D842" s="57"/>
      <c r="E842" s="57"/>
      <c r="F842" s="57"/>
      <c r="H842" s="57"/>
      <c r="J842" s="57"/>
      <c r="L842" s="57"/>
      <c r="N842" s="57"/>
      <c r="P842" s="57"/>
      <c r="R842" s="57"/>
      <c r="T842" s="57"/>
      <c r="V842" s="57"/>
      <c r="X842" s="57"/>
    </row>
    <row r="843" spans="3:24">
      <c r="C843" s="57"/>
      <c r="D843" s="57"/>
      <c r="E843" s="57"/>
      <c r="F843" s="57"/>
      <c r="H843" s="57"/>
      <c r="J843" s="57"/>
      <c r="L843" s="57"/>
      <c r="N843" s="57"/>
      <c r="P843" s="57"/>
      <c r="R843" s="57"/>
      <c r="T843" s="57"/>
      <c r="V843" s="57"/>
      <c r="X843" s="57"/>
    </row>
    <row r="844" spans="3:24">
      <c r="C844" s="57"/>
      <c r="D844" s="57"/>
      <c r="E844" s="57"/>
      <c r="F844" s="57"/>
      <c r="H844" s="57"/>
      <c r="J844" s="57"/>
      <c r="L844" s="57"/>
      <c r="N844" s="57"/>
      <c r="P844" s="57"/>
      <c r="R844" s="57"/>
      <c r="T844" s="57"/>
      <c r="V844" s="57"/>
      <c r="X844" s="57"/>
    </row>
    <row r="845" spans="3:24">
      <c r="C845" s="57"/>
      <c r="D845" s="57"/>
      <c r="E845" s="57"/>
      <c r="F845" s="57"/>
      <c r="H845" s="57"/>
      <c r="J845" s="57"/>
      <c r="L845" s="57"/>
      <c r="N845" s="57"/>
      <c r="P845" s="57"/>
      <c r="R845" s="57"/>
      <c r="T845" s="57"/>
      <c r="V845" s="57"/>
      <c r="X845" s="57"/>
    </row>
    <row r="846" spans="3:24">
      <c r="C846" s="57"/>
      <c r="D846" s="57"/>
      <c r="E846" s="57"/>
      <c r="F846" s="57"/>
      <c r="H846" s="57"/>
      <c r="J846" s="57"/>
      <c r="L846" s="57"/>
      <c r="N846" s="57"/>
      <c r="P846" s="57"/>
      <c r="R846" s="57"/>
      <c r="T846" s="57"/>
      <c r="V846" s="57"/>
      <c r="X846" s="57"/>
    </row>
    <row r="847" spans="3:24">
      <c r="C847" s="57"/>
      <c r="D847" s="57"/>
      <c r="E847" s="57"/>
      <c r="F847" s="57"/>
      <c r="H847" s="57"/>
      <c r="J847" s="57"/>
      <c r="L847" s="57"/>
      <c r="N847" s="57"/>
      <c r="P847" s="57"/>
      <c r="R847" s="57"/>
      <c r="T847" s="57"/>
      <c r="V847" s="57"/>
      <c r="X847" s="57"/>
    </row>
    <row r="848" spans="3:24">
      <c r="C848" s="57"/>
      <c r="D848" s="57"/>
      <c r="E848" s="57"/>
      <c r="F848" s="57"/>
      <c r="H848" s="57"/>
      <c r="J848" s="57"/>
      <c r="L848" s="57"/>
      <c r="N848" s="57"/>
      <c r="P848" s="57"/>
      <c r="R848" s="57"/>
      <c r="T848" s="57"/>
      <c r="V848" s="57"/>
      <c r="X848" s="57"/>
    </row>
    <row r="849" spans="3:24">
      <c r="C849" s="57"/>
      <c r="D849" s="57"/>
      <c r="E849" s="57"/>
      <c r="F849" s="57"/>
      <c r="H849" s="57"/>
      <c r="J849" s="57"/>
      <c r="L849" s="57"/>
      <c r="N849" s="57"/>
      <c r="P849" s="57"/>
      <c r="R849" s="57"/>
      <c r="T849" s="57"/>
      <c r="V849" s="57"/>
      <c r="X849" s="57"/>
    </row>
    <row r="850" spans="3:24">
      <c r="C850" s="57"/>
      <c r="D850" s="57"/>
      <c r="E850" s="57"/>
      <c r="F850" s="57"/>
      <c r="H850" s="57"/>
      <c r="J850" s="57"/>
      <c r="L850" s="57"/>
      <c r="N850" s="57"/>
      <c r="P850" s="57"/>
      <c r="R850" s="57"/>
      <c r="T850" s="57"/>
      <c r="V850" s="57"/>
      <c r="X850" s="57"/>
    </row>
    <row r="851" spans="3:24">
      <c r="C851" s="57"/>
      <c r="D851" s="57"/>
      <c r="E851" s="57"/>
      <c r="F851" s="57"/>
      <c r="H851" s="57"/>
      <c r="J851" s="57"/>
      <c r="L851" s="57"/>
      <c r="N851" s="57"/>
      <c r="P851" s="57"/>
      <c r="R851" s="57"/>
      <c r="T851" s="57"/>
      <c r="V851" s="57"/>
      <c r="X851" s="57"/>
    </row>
    <row r="852" spans="3:24">
      <c r="C852" s="57"/>
      <c r="D852" s="57"/>
      <c r="E852" s="57"/>
      <c r="F852" s="57"/>
      <c r="H852" s="57"/>
      <c r="J852" s="57"/>
      <c r="L852" s="57"/>
      <c r="N852" s="57"/>
      <c r="P852" s="57"/>
      <c r="R852" s="57"/>
      <c r="T852" s="57"/>
      <c r="V852" s="57"/>
      <c r="X852" s="57"/>
    </row>
    <row r="853" spans="3:24">
      <c r="C853" s="57"/>
      <c r="D853" s="57"/>
      <c r="E853" s="57"/>
      <c r="F853" s="57"/>
      <c r="H853" s="57"/>
      <c r="J853" s="57"/>
      <c r="L853" s="57"/>
      <c r="N853" s="57"/>
      <c r="P853" s="57"/>
      <c r="R853" s="57"/>
      <c r="T853" s="57"/>
      <c r="V853" s="57"/>
      <c r="X853" s="57"/>
    </row>
    <row r="854" spans="3:24">
      <c r="C854" s="57"/>
      <c r="D854" s="57"/>
      <c r="E854" s="57"/>
      <c r="F854" s="57"/>
      <c r="H854" s="57"/>
      <c r="J854" s="57"/>
      <c r="L854" s="57"/>
      <c r="N854" s="57"/>
      <c r="P854" s="57"/>
      <c r="R854" s="57"/>
      <c r="T854" s="57"/>
      <c r="V854" s="57"/>
      <c r="X854" s="57"/>
    </row>
    <row r="855" spans="3:24">
      <c r="C855" s="57"/>
      <c r="D855" s="57"/>
      <c r="E855" s="57"/>
      <c r="F855" s="57"/>
      <c r="H855" s="57"/>
      <c r="J855" s="57"/>
      <c r="L855" s="57"/>
      <c r="N855" s="57"/>
      <c r="P855" s="57"/>
      <c r="R855" s="57"/>
      <c r="T855" s="57"/>
      <c r="V855" s="57"/>
      <c r="X855" s="57"/>
    </row>
    <row r="856" spans="3:24">
      <c r="C856" s="57"/>
      <c r="D856" s="57"/>
      <c r="E856" s="57"/>
      <c r="F856" s="57"/>
      <c r="H856" s="57"/>
      <c r="J856" s="57"/>
      <c r="L856" s="57"/>
      <c r="N856" s="57"/>
      <c r="P856" s="57"/>
      <c r="R856" s="57"/>
      <c r="T856" s="57"/>
      <c r="V856" s="57"/>
      <c r="X856" s="57"/>
    </row>
    <row r="857" spans="3:24">
      <c r="C857" s="57"/>
      <c r="D857" s="57"/>
      <c r="E857" s="57"/>
      <c r="F857" s="57"/>
      <c r="H857" s="57"/>
      <c r="J857" s="57"/>
      <c r="L857" s="57"/>
      <c r="N857" s="57"/>
      <c r="P857" s="57"/>
      <c r="R857" s="57"/>
      <c r="T857" s="57"/>
      <c r="V857" s="57"/>
      <c r="X857" s="57"/>
    </row>
    <row r="858" spans="3:24">
      <c r="C858" s="57"/>
      <c r="D858" s="57"/>
      <c r="E858" s="57"/>
      <c r="F858" s="57"/>
      <c r="H858" s="57"/>
      <c r="J858" s="57"/>
      <c r="L858" s="57"/>
      <c r="N858" s="57"/>
      <c r="P858" s="57"/>
      <c r="R858" s="57"/>
      <c r="T858" s="57"/>
      <c r="V858" s="57"/>
      <c r="X858" s="57"/>
    </row>
    <row r="859" spans="3:24">
      <c r="C859" s="57"/>
      <c r="D859" s="57"/>
      <c r="E859" s="57"/>
      <c r="F859" s="57"/>
      <c r="H859" s="57"/>
      <c r="J859" s="57"/>
      <c r="L859" s="57"/>
      <c r="N859" s="57"/>
      <c r="P859" s="57"/>
      <c r="R859" s="57"/>
      <c r="T859" s="57"/>
      <c r="V859" s="57"/>
      <c r="X859" s="57"/>
    </row>
    <row r="860" spans="3:24">
      <c r="C860" s="57"/>
      <c r="D860" s="57"/>
      <c r="E860" s="57"/>
      <c r="F860" s="57"/>
      <c r="H860" s="57"/>
      <c r="J860" s="57"/>
      <c r="L860" s="57"/>
      <c r="N860" s="57"/>
      <c r="P860" s="57"/>
      <c r="R860" s="57"/>
      <c r="T860" s="57"/>
      <c r="V860" s="57"/>
      <c r="X860" s="57"/>
    </row>
    <row r="861" spans="3:24">
      <c r="C861" s="57"/>
      <c r="D861" s="57"/>
      <c r="E861" s="57"/>
      <c r="F861" s="57"/>
      <c r="H861" s="57"/>
      <c r="J861" s="57"/>
      <c r="L861" s="57"/>
      <c r="N861" s="57"/>
      <c r="P861" s="57"/>
      <c r="R861" s="57"/>
      <c r="T861" s="57"/>
      <c r="V861" s="57"/>
      <c r="X861" s="57"/>
    </row>
    <row r="862" spans="3:24">
      <c r="C862" s="57"/>
      <c r="D862" s="57"/>
      <c r="E862" s="57"/>
      <c r="F862" s="57"/>
      <c r="H862" s="57"/>
      <c r="J862" s="57"/>
      <c r="L862" s="57"/>
      <c r="N862" s="57"/>
      <c r="P862" s="57"/>
      <c r="R862" s="57"/>
      <c r="T862" s="57"/>
      <c r="V862" s="57"/>
      <c r="X862" s="57"/>
    </row>
    <row r="863" spans="3:24">
      <c r="C863" s="57"/>
      <c r="D863" s="57"/>
      <c r="E863" s="57"/>
      <c r="F863" s="57"/>
      <c r="H863" s="57"/>
      <c r="J863" s="57"/>
      <c r="L863" s="57"/>
      <c r="N863" s="57"/>
      <c r="P863" s="57"/>
      <c r="R863" s="57"/>
      <c r="T863" s="57"/>
      <c r="V863" s="57"/>
      <c r="X863" s="57"/>
    </row>
    <row r="864" spans="3:24">
      <c r="C864" s="57"/>
      <c r="D864" s="57"/>
      <c r="E864" s="57"/>
      <c r="F864" s="57"/>
      <c r="H864" s="57"/>
      <c r="J864" s="57"/>
      <c r="L864" s="57"/>
      <c r="N864" s="57"/>
      <c r="P864" s="57"/>
      <c r="R864" s="57"/>
      <c r="T864" s="57"/>
      <c r="V864" s="57"/>
      <c r="X864" s="57"/>
    </row>
    <row r="865" spans="3:24">
      <c r="C865" s="57"/>
      <c r="D865" s="57"/>
      <c r="E865" s="57"/>
      <c r="F865" s="57"/>
      <c r="H865" s="57"/>
      <c r="J865" s="57"/>
      <c r="L865" s="57"/>
      <c r="N865" s="57"/>
      <c r="P865" s="57"/>
      <c r="R865" s="57"/>
      <c r="T865" s="57"/>
      <c r="V865" s="57"/>
      <c r="X865" s="57"/>
    </row>
    <row r="866" spans="3:24">
      <c r="C866" s="57"/>
      <c r="D866" s="57"/>
      <c r="E866" s="57"/>
      <c r="F866" s="57"/>
      <c r="H866" s="57"/>
      <c r="J866" s="57"/>
      <c r="L866" s="57"/>
      <c r="N866" s="57"/>
      <c r="P866" s="57"/>
      <c r="R866" s="57"/>
      <c r="T866" s="57"/>
      <c r="V866" s="57"/>
      <c r="X866" s="57"/>
    </row>
    <row r="867" spans="3:24">
      <c r="C867" s="57"/>
      <c r="D867" s="57"/>
      <c r="E867" s="57"/>
      <c r="F867" s="57"/>
      <c r="H867" s="57"/>
      <c r="J867" s="57"/>
      <c r="L867" s="57"/>
      <c r="N867" s="57"/>
      <c r="P867" s="57"/>
      <c r="R867" s="57"/>
      <c r="T867" s="57"/>
      <c r="V867" s="57"/>
      <c r="X867" s="57"/>
    </row>
    <row r="868" spans="3:24">
      <c r="C868" s="57"/>
      <c r="D868" s="57"/>
      <c r="E868" s="57"/>
      <c r="F868" s="57"/>
      <c r="H868" s="57"/>
      <c r="J868" s="57"/>
      <c r="L868" s="57"/>
      <c r="N868" s="57"/>
      <c r="P868" s="57"/>
      <c r="R868" s="57"/>
      <c r="T868" s="57"/>
      <c r="V868" s="57"/>
      <c r="X868" s="57"/>
    </row>
    <row r="869" spans="3:24">
      <c r="C869" s="57"/>
      <c r="D869" s="57"/>
      <c r="E869" s="57"/>
      <c r="F869" s="57"/>
      <c r="H869" s="57"/>
      <c r="J869" s="57"/>
      <c r="L869" s="57"/>
      <c r="N869" s="57"/>
      <c r="P869" s="57"/>
      <c r="R869" s="57"/>
      <c r="T869" s="57"/>
      <c r="V869" s="57"/>
      <c r="X869" s="57"/>
    </row>
    <row r="870" spans="3:24">
      <c r="C870" s="57"/>
      <c r="D870" s="57"/>
      <c r="E870" s="57"/>
      <c r="F870" s="57"/>
      <c r="H870" s="57"/>
      <c r="J870" s="57"/>
      <c r="L870" s="57"/>
      <c r="N870" s="57"/>
      <c r="P870" s="57"/>
      <c r="R870" s="57"/>
      <c r="T870" s="57"/>
      <c r="V870" s="57"/>
      <c r="X870" s="57"/>
    </row>
    <row r="871" spans="3:24">
      <c r="C871" s="57"/>
      <c r="D871" s="57"/>
      <c r="E871" s="57"/>
      <c r="F871" s="57"/>
      <c r="H871" s="57"/>
      <c r="J871" s="57"/>
      <c r="L871" s="57"/>
      <c r="N871" s="57"/>
      <c r="P871" s="57"/>
      <c r="R871" s="57"/>
      <c r="T871" s="57"/>
      <c r="V871" s="57"/>
      <c r="X871" s="57"/>
    </row>
    <row r="872" spans="3:24">
      <c r="C872" s="57"/>
      <c r="D872" s="57"/>
      <c r="E872" s="57"/>
      <c r="F872" s="57"/>
      <c r="H872" s="57"/>
      <c r="J872" s="57"/>
      <c r="L872" s="57"/>
      <c r="N872" s="57"/>
      <c r="P872" s="57"/>
      <c r="R872" s="57"/>
      <c r="T872" s="57"/>
      <c r="V872" s="57"/>
      <c r="X872" s="57"/>
    </row>
    <row r="873" spans="3:24">
      <c r="C873" s="57"/>
      <c r="D873" s="57"/>
      <c r="E873" s="57"/>
      <c r="F873" s="57"/>
      <c r="H873" s="57"/>
      <c r="J873" s="57"/>
      <c r="L873" s="57"/>
      <c r="N873" s="57"/>
      <c r="P873" s="57"/>
      <c r="R873" s="57"/>
      <c r="T873" s="57"/>
      <c r="V873" s="57"/>
      <c r="X873" s="57"/>
    </row>
    <row r="874" spans="3:24">
      <c r="C874" s="57"/>
      <c r="D874" s="57"/>
      <c r="E874" s="57"/>
      <c r="F874" s="57"/>
      <c r="H874" s="57"/>
      <c r="J874" s="57"/>
      <c r="L874" s="57"/>
      <c r="N874" s="57"/>
      <c r="P874" s="57"/>
      <c r="R874" s="57"/>
      <c r="T874" s="57"/>
      <c r="V874" s="57"/>
      <c r="X874" s="57"/>
    </row>
    <row r="875" spans="3:24">
      <c r="C875" s="57"/>
      <c r="D875" s="57"/>
      <c r="E875" s="57"/>
      <c r="F875" s="57"/>
      <c r="H875" s="57"/>
      <c r="J875" s="57"/>
      <c r="L875" s="57"/>
      <c r="N875" s="57"/>
      <c r="P875" s="57"/>
      <c r="R875" s="57"/>
      <c r="T875" s="57"/>
      <c r="V875" s="57"/>
      <c r="X875" s="57"/>
    </row>
    <row r="876" spans="3:24">
      <c r="C876" s="57"/>
      <c r="D876" s="57"/>
      <c r="E876" s="57"/>
      <c r="F876" s="57"/>
      <c r="H876" s="57"/>
      <c r="J876" s="57"/>
      <c r="L876" s="57"/>
      <c r="N876" s="57"/>
      <c r="P876" s="57"/>
      <c r="R876" s="57"/>
      <c r="T876" s="57"/>
      <c r="V876" s="57"/>
      <c r="X876" s="57"/>
    </row>
    <row r="877" spans="3:24">
      <c r="C877" s="57"/>
      <c r="D877" s="57"/>
      <c r="E877" s="57"/>
      <c r="F877" s="57"/>
      <c r="H877" s="57"/>
      <c r="J877" s="57"/>
      <c r="L877" s="57"/>
      <c r="N877" s="57"/>
      <c r="P877" s="57"/>
      <c r="R877" s="57"/>
      <c r="T877" s="57"/>
      <c r="V877" s="57"/>
      <c r="X877" s="57"/>
    </row>
    <row r="878" spans="3:24">
      <c r="C878" s="57"/>
      <c r="D878" s="57"/>
      <c r="E878" s="57"/>
      <c r="F878" s="57"/>
      <c r="H878" s="57"/>
      <c r="J878" s="57"/>
      <c r="L878" s="57"/>
      <c r="N878" s="57"/>
      <c r="P878" s="57"/>
      <c r="R878" s="57"/>
      <c r="T878" s="57"/>
      <c r="V878" s="57"/>
      <c r="X878" s="57"/>
    </row>
    <row r="879" spans="3:24">
      <c r="C879" s="57"/>
      <c r="D879" s="57"/>
      <c r="E879" s="57"/>
      <c r="F879" s="57"/>
      <c r="H879" s="57"/>
      <c r="J879" s="57"/>
      <c r="L879" s="57"/>
      <c r="N879" s="57"/>
      <c r="P879" s="57"/>
      <c r="R879" s="57"/>
      <c r="T879" s="57"/>
      <c r="V879" s="57"/>
      <c r="X879" s="57"/>
    </row>
    <row r="880" spans="3:24">
      <c r="C880" s="57"/>
      <c r="D880" s="57"/>
      <c r="E880" s="57"/>
      <c r="F880" s="57"/>
      <c r="H880" s="57"/>
      <c r="J880" s="57"/>
      <c r="L880" s="57"/>
      <c r="N880" s="57"/>
      <c r="P880" s="57"/>
      <c r="R880" s="57"/>
      <c r="T880" s="57"/>
      <c r="V880" s="57"/>
      <c r="X880" s="57"/>
    </row>
    <row r="881" spans="3:24">
      <c r="C881" s="57"/>
      <c r="D881" s="57"/>
      <c r="E881" s="57"/>
      <c r="F881" s="57"/>
      <c r="H881" s="57"/>
      <c r="J881" s="57"/>
      <c r="L881" s="57"/>
      <c r="N881" s="57"/>
      <c r="P881" s="57"/>
      <c r="R881" s="57"/>
      <c r="T881" s="57"/>
      <c r="V881" s="57"/>
      <c r="X881" s="57"/>
    </row>
    <row r="882" spans="3:24">
      <c r="C882" s="57"/>
      <c r="D882" s="57"/>
      <c r="E882" s="57"/>
      <c r="F882" s="57"/>
      <c r="H882" s="57"/>
      <c r="J882" s="57"/>
      <c r="L882" s="57"/>
      <c r="N882" s="57"/>
      <c r="P882" s="57"/>
      <c r="R882" s="57"/>
      <c r="T882" s="57"/>
      <c r="V882" s="57"/>
      <c r="X882" s="57"/>
    </row>
    <row r="883" spans="3:24">
      <c r="C883" s="57"/>
      <c r="D883" s="57"/>
      <c r="E883" s="57"/>
      <c r="F883" s="57"/>
      <c r="H883" s="57"/>
      <c r="J883" s="57"/>
      <c r="L883" s="57"/>
      <c r="N883" s="57"/>
      <c r="P883" s="57"/>
      <c r="R883" s="57"/>
      <c r="T883" s="57"/>
      <c r="V883" s="57"/>
      <c r="X883" s="57"/>
    </row>
    <row r="884" spans="3:24">
      <c r="C884" s="57"/>
      <c r="D884" s="57"/>
      <c r="E884" s="57"/>
      <c r="F884" s="57"/>
      <c r="H884" s="57"/>
      <c r="J884" s="57"/>
      <c r="L884" s="57"/>
      <c r="N884" s="57"/>
      <c r="P884" s="57"/>
      <c r="R884" s="57"/>
      <c r="T884" s="57"/>
      <c r="V884" s="57"/>
      <c r="X884" s="57"/>
    </row>
    <row r="885" spans="3:24">
      <c r="C885" s="57"/>
      <c r="D885" s="57"/>
      <c r="E885" s="57"/>
      <c r="F885" s="57"/>
      <c r="H885" s="57"/>
      <c r="J885" s="57"/>
      <c r="L885" s="57"/>
      <c r="N885" s="57"/>
      <c r="P885" s="57"/>
      <c r="R885" s="57"/>
      <c r="T885" s="57"/>
      <c r="V885" s="57"/>
      <c r="X885" s="57"/>
    </row>
    <row r="886" spans="3:24">
      <c r="C886" s="57"/>
      <c r="D886" s="57"/>
      <c r="E886" s="57"/>
      <c r="F886" s="57"/>
      <c r="H886" s="57"/>
      <c r="J886" s="57"/>
      <c r="L886" s="57"/>
      <c r="N886" s="57"/>
      <c r="P886" s="57"/>
      <c r="R886" s="57"/>
      <c r="T886" s="57"/>
      <c r="V886" s="57"/>
      <c r="X886" s="57"/>
    </row>
    <row r="887" spans="3:24">
      <c r="C887" s="57"/>
      <c r="D887" s="57"/>
      <c r="E887" s="57"/>
      <c r="F887" s="57"/>
      <c r="H887" s="57"/>
      <c r="J887" s="57"/>
      <c r="L887" s="57"/>
      <c r="N887" s="57"/>
      <c r="P887" s="57"/>
      <c r="R887" s="57"/>
      <c r="T887" s="57"/>
      <c r="V887" s="57"/>
      <c r="X887" s="57"/>
    </row>
    <row r="888" spans="3:24">
      <c r="C888" s="57"/>
      <c r="D888" s="57"/>
      <c r="E888" s="57"/>
      <c r="F888" s="57"/>
      <c r="H888" s="57"/>
      <c r="J888" s="57"/>
      <c r="L888" s="57"/>
      <c r="N888" s="57"/>
      <c r="P888" s="57"/>
      <c r="R888" s="57"/>
      <c r="T888" s="57"/>
      <c r="V888" s="57"/>
      <c r="X888" s="57"/>
    </row>
    <row r="889" spans="3:24">
      <c r="C889" s="57"/>
      <c r="D889" s="57"/>
      <c r="E889" s="57"/>
      <c r="F889" s="57"/>
      <c r="H889" s="57"/>
      <c r="J889" s="57"/>
      <c r="L889" s="57"/>
      <c r="N889" s="57"/>
      <c r="P889" s="57"/>
      <c r="R889" s="57"/>
      <c r="T889" s="57"/>
      <c r="V889" s="57"/>
      <c r="X889" s="57"/>
    </row>
    <row r="890" spans="3:24">
      <c r="C890" s="57"/>
      <c r="D890" s="57"/>
      <c r="E890" s="57"/>
      <c r="F890" s="57"/>
      <c r="H890" s="57"/>
      <c r="J890" s="57"/>
      <c r="L890" s="57"/>
      <c r="N890" s="57"/>
      <c r="P890" s="57"/>
      <c r="R890" s="57"/>
      <c r="T890" s="57"/>
      <c r="V890" s="57"/>
      <c r="X890" s="57"/>
    </row>
    <row r="891" spans="3:24">
      <c r="C891" s="57"/>
      <c r="D891" s="57"/>
      <c r="E891" s="57"/>
      <c r="F891" s="57"/>
      <c r="H891" s="57"/>
      <c r="J891" s="57"/>
      <c r="L891" s="57"/>
      <c r="N891" s="57"/>
      <c r="P891" s="57"/>
      <c r="R891" s="57"/>
      <c r="T891" s="57"/>
      <c r="V891" s="57"/>
      <c r="X891" s="57"/>
    </row>
    <row r="892" spans="3:24">
      <c r="C892" s="57"/>
      <c r="D892" s="57"/>
      <c r="E892" s="57"/>
      <c r="F892" s="57"/>
      <c r="H892" s="57"/>
      <c r="J892" s="57"/>
      <c r="L892" s="57"/>
      <c r="N892" s="57"/>
      <c r="P892" s="57"/>
      <c r="R892" s="57"/>
      <c r="T892" s="57"/>
      <c r="V892" s="57"/>
      <c r="X892" s="57"/>
    </row>
    <row r="893" spans="3:24">
      <c r="C893" s="57"/>
      <c r="D893" s="57"/>
      <c r="E893" s="57"/>
      <c r="F893" s="57"/>
      <c r="H893" s="57"/>
      <c r="J893" s="57"/>
      <c r="L893" s="57"/>
      <c r="N893" s="57"/>
      <c r="P893" s="57"/>
      <c r="R893" s="57"/>
      <c r="T893" s="57"/>
      <c r="V893" s="57"/>
      <c r="X893" s="57"/>
    </row>
    <row r="894" spans="3:24">
      <c r="C894" s="57"/>
      <c r="D894" s="57"/>
      <c r="E894" s="57"/>
      <c r="F894" s="57"/>
      <c r="H894" s="57"/>
      <c r="J894" s="57"/>
      <c r="L894" s="57"/>
      <c r="N894" s="57"/>
      <c r="P894" s="57"/>
      <c r="R894" s="57"/>
      <c r="T894" s="57"/>
      <c r="V894" s="57"/>
      <c r="X894" s="57"/>
    </row>
    <row r="895" spans="3:24">
      <c r="C895" s="57"/>
      <c r="D895" s="57"/>
      <c r="E895" s="57"/>
      <c r="F895" s="57"/>
      <c r="H895" s="57"/>
      <c r="J895" s="57"/>
      <c r="L895" s="57"/>
      <c r="N895" s="57"/>
      <c r="P895" s="57"/>
      <c r="R895" s="57"/>
      <c r="T895" s="57"/>
      <c r="V895" s="57"/>
      <c r="X895" s="57"/>
    </row>
    <row r="896" spans="3:24">
      <c r="C896" s="57"/>
      <c r="D896" s="57"/>
      <c r="E896" s="57"/>
      <c r="F896" s="57"/>
      <c r="H896" s="57"/>
      <c r="J896" s="57"/>
      <c r="L896" s="57"/>
      <c r="N896" s="57"/>
      <c r="P896" s="57"/>
      <c r="R896" s="57"/>
      <c r="T896" s="57"/>
      <c r="V896" s="57"/>
      <c r="X896" s="57"/>
    </row>
    <row r="897" spans="3:24">
      <c r="C897" s="57"/>
      <c r="D897" s="57"/>
      <c r="E897" s="57"/>
      <c r="F897" s="57"/>
      <c r="H897" s="57"/>
      <c r="J897" s="57"/>
      <c r="L897" s="57"/>
      <c r="N897" s="57"/>
      <c r="P897" s="57"/>
      <c r="R897" s="57"/>
      <c r="T897" s="57"/>
      <c r="V897" s="57"/>
      <c r="X897" s="57"/>
    </row>
    <row r="898" spans="3:24">
      <c r="C898" s="57"/>
      <c r="D898" s="57"/>
      <c r="E898" s="57"/>
      <c r="F898" s="57"/>
      <c r="H898" s="57"/>
      <c r="J898" s="57"/>
      <c r="L898" s="57"/>
      <c r="N898" s="57"/>
      <c r="P898" s="57"/>
      <c r="R898" s="57"/>
      <c r="T898" s="57"/>
      <c r="V898" s="57"/>
      <c r="X898" s="57"/>
    </row>
    <row r="899" spans="3:24">
      <c r="C899" s="57"/>
      <c r="D899" s="57"/>
      <c r="E899" s="57"/>
      <c r="F899" s="57"/>
      <c r="H899" s="57"/>
      <c r="J899" s="57"/>
      <c r="L899" s="57"/>
      <c r="N899" s="57"/>
      <c r="P899" s="57"/>
      <c r="R899" s="57"/>
      <c r="T899" s="57"/>
      <c r="V899" s="57"/>
      <c r="X899" s="57"/>
    </row>
    <row r="900" spans="3:24">
      <c r="C900" s="57"/>
      <c r="D900" s="57"/>
      <c r="E900" s="57"/>
      <c r="F900" s="57"/>
      <c r="H900" s="57"/>
      <c r="J900" s="57"/>
      <c r="L900" s="57"/>
      <c r="N900" s="57"/>
      <c r="P900" s="57"/>
      <c r="R900" s="57"/>
      <c r="T900" s="57"/>
      <c r="V900" s="57"/>
      <c r="X900" s="57"/>
    </row>
    <row r="901" spans="3:24">
      <c r="C901" s="57"/>
      <c r="D901" s="57"/>
      <c r="E901" s="57"/>
      <c r="F901" s="57"/>
      <c r="H901" s="57"/>
      <c r="J901" s="57"/>
      <c r="L901" s="57"/>
      <c r="N901" s="57"/>
      <c r="P901" s="57"/>
      <c r="R901" s="57"/>
      <c r="T901" s="57"/>
      <c r="V901" s="57"/>
      <c r="X901" s="57"/>
    </row>
    <row r="902" spans="3:24">
      <c r="C902" s="57"/>
      <c r="D902" s="57"/>
      <c r="E902" s="57"/>
      <c r="F902" s="57"/>
      <c r="H902" s="57"/>
      <c r="J902" s="57"/>
      <c r="L902" s="57"/>
      <c r="N902" s="57"/>
      <c r="P902" s="57"/>
      <c r="R902" s="57"/>
      <c r="T902" s="57"/>
      <c r="V902" s="57"/>
      <c r="X902" s="57"/>
    </row>
    <row r="903" spans="3:24">
      <c r="C903" s="57"/>
      <c r="D903" s="57"/>
      <c r="E903" s="57"/>
      <c r="F903" s="57"/>
      <c r="H903" s="57"/>
      <c r="J903" s="57"/>
      <c r="L903" s="57"/>
      <c r="N903" s="57"/>
      <c r="P903" s="57"/>
      <c r="R903" s="57"/>
      <c r="T903" s="57"/>
      <c r="V903" s="57"/>
      <c r="X903" s="57"/>
    </row>
    <row r="904" spans="3:24">
      <c r="C904" s="57"/>
      <c r="D904" s="57"/>
      <c r="E904" s="57"/>
      <c r="F904" s="57"/>
      <c r="H904" s="57"/>
      <c r="J904" s="57"/>
      <c r="L904" s="57"/>
      <c r="N904" s="57"/>
      <c r="P904" s="57"/>
      <c r="R904" s="57"/>
      <c r="T904" s="57"/>
      <c r="V904" s="57"/>
      <c r="X904" s="57"/>
    </row>
    <row r="905" spans="3:24">
      <c r="C905" s="57"/>
      <c r="D905" s="57"/>
      <c r="E905" s="57"/>
      <c r="F905" s="57"/>
      <c r="H905" s="57"/>
      <c r="J905" s="57"/>
      <c r="L905" s="57"/>
      <c r="N905" s="57"/>
      <c r="P905" s="57"/>
      <c r="R905" s="57"/>
      <c r="T905" s="57"/>
      <c r="V905" s="57"/>
      <c r="X905" s="57"/>
    </row>
    <row r="906" spans="3:24">
      <c r="C906" s="57"/>
      <c r="D906" s="57"/>
      <c r="E906" s="57"/>
      <c r="F906" s="57"/>
      <c r="H906" s="57"/>
      <c r="J906" s="57"/>
      <c r="L906" s="57"/>
      <c r="N906" s="57"/>
      <c r="P906" s="57"/>
      <c r="R906" s="57"/>
      <c r="T906" s="57"/>
      <c r="V906" s="57"/>
      <c r="X906" s="57"/>
    </row>
    <row r="907" spans="3:24">
      <c r="C907" s="57"/>
      <c r="D907" s="57"/>
      <c r="E907" s="57"/>
      <c r="F907" s="57"/>
      <c r="H907" s="57"/>
      <c r="J907" s="57"/>
      <c r="L907" s="57"/>
      <c r="N907" s="57"/>
      <c r="P907" s="57"/>
      <c r="R907" s="57"/>
      <c r="T907" s="57"/>
      <c r="V907" s="57"/>
      <c r="X907" s="57"/>
    </row>
    <row r="908" spans="3:24">
      <c r="C908" s="57"/>
      <c r="D908" s="57"/>
      <c r="E908" s="57"/>
      <c r="F908" s="57"/>
      <c r="H908" s="57"/>
      <c r="J908" s="57"/>
      <c r="L908" s="57"/>
      <c r="N908" s="57"/>
      <c r="P908" s="57"/>
      <c r="R908" s="57"/>
      <c r="T908" s="57"/>
      <c r="V908" s="57"/>
      <c r="X908" s="57"/>
    </row>
    <row r="909" spans="3:24">
      <c r="C909" s="57"/>
      <c r="D909" s="57"/>
      <c r="E909" s="57"/>
      <c r="F909" s="57"/>
      <c r="H909" s="57"/>
      <c r="J909" s="57"/>
      <c r="L909" s="57"/>
      <c r="N909" s="57"/>
      <c r="P909" s="57"/>
      <c r="R909" s="57"/>
      <c r="T909" s="57"/>
      <c r="V909" s="57"/>
      <c r="X909" s="57"/>
    </row>
    <row r="910" spans="3:24">
      <c r="C910" s="57"/>
      <c r="D910" s="57"/>
      <c r="E910" s="57"/>
      <c r="F910" s="57"/>
      <c r="H910" s="57"/>
      <c r="J910" s="57"/>
      <c r="L910" s="57"/>
      <c r="N910" s="57"/>
      <c r="P910" s="57"/>
      <c r="R910" s="57"/>
      <c r="T910" s="57"/>
      <c r="V910" s="57"/>
      <c r="X910" s="57"/>
    </row>
    <row r="911" spans="3:24">
      <c r="C911" s="57"/>
      <c r="D911" s="57"/>
      <c r="E911" s="57"/>
      <c r="F911" s="57"/>
      <c r="H911" s="57"/>
      <c r="J911" s="57"/>
      <c r="L911" s="57"/>
      <c r="N911" s="57"/>
      <c r="P911" s="57"/>
      <c r="R911" s="57"/>
      <c r="T911" s="57"/>
      <c r="V911" s="57"/>
      <c r="X911" s="57"/>
    </row>
    <row r="912" spans="3:24">
      <c r="C912" s="57"/>
      <c r="D912" s="57"/>
      <c r="E912" s="57"/>
      <c r="F912" s="57"/>
      <c r="H912" s="57"/>
      <c r="J912" s="57"/>
      <c r="L912" s="57"/>
      <c r="N912" s="57"/>
      <c r="P912" s="57"/>
      <c r="R912" s="57"/>
      <c r="T912" s="57"/>
      <c r="V912" s="57"/>
      <c r="X912" s="57"/>
    </row>
    <row r="913" spans="3:24">
      <c r="C913" s="57"/>
      <c r="D913" s="57"/>
      <c r="E913" s="57"/>
      <c r="F913" s="57"/>
      <c r="H913" s="57"/>
      <c r="J913" s="57"/>
      <c r="L913" s="57"/>
      <c r="N913" s="57"/>
      <c r="P913" s="57"/>
      <c r="R913" s="57"/>
      <c r="T913" s="57"/>
      <c r="V913" s="57"/>
      <c r="X913" s="57"/>
    </row>
    <row r="914" spans="3:24">
      <c r="C914" s="57"/>
      <c r="D914" s="57"/>
      <c r="E914" s="57"/>
      <c r="F914" s="57"/>
      <c r="H914" s="57"/>
      <c r="J914" s="57"/>
      <c r="L914" s="57"/>
      <c r="N914" s="57"/>
      <c r="P914" s="57"/>
      <c r="R914" s="57"/>
      <c r="T914" s="57"/>
      <c r="V914" s="57"/>
      <c r="X914" s="57"/>
    </row>
    <row r="915" spans="3:24">
      <c r="C915" s="57"/>
      <c r="D915" s="57"/>
      <c r="E915" s="57"/>
      <c r="F915" s="57"/>
      <c r="H915" s="57"/>
      <c r="J915" s="57"/>
      <c r="L915" s="57"/>
      <c r="N915" s="57"/>
      <c r="P915" s="57"/>
      <c r="R915" s="57"/>
      <c r="T915" s="57"/>
      <c r="V915" s="57"/>
      <c r="X915" s="57"/>
    </row>
    <row r="916" spans="3:24">
      <c r="C916" s="57"/>
      <c r="D916" s="57"/>
      <c r="E916" s="57"/>
      <c r="F916" s="57"/>
      <c r="H916" s="57"/>
      <c r="J916" s="57"/>
      <c r="L916" s="57"/>
      <c r="N916" s="57"/>
      <c r="P916" s="57"/>
      <c r="R916" s="57"/>
      <c r="T916" s="57"/>
      <c r="V916" s="57"/>
      <c r="X916" s="57"/>
    </row>
    <row r="917" spans="3:24">
      <c r="C917" s="57"/>
      <c r="D917" s="57"/>
      <c r="E917" s="57"/>
      <c r="F917" s="57"/>
      <c r="H917" s="57"/>
      <c r="J917" s="57"/>
      <c r="L917" s="57"/>
      <c r="N917" s="57"/>
      <c r="P917" s="57"/>
      <c r="R917" s="57"/>
      <c r="T917" s="57"/>
      <c r="V917" s="57"/>
      <c r="X917" s="57"/>
    </row>
    <row r="918" spans="3:24">
      <c r="C918" s="57"/>
      <c r="D918" s="57"/>
      <c r="E918" s="57"/>
      <c r="F918" s="57"/>
      <c r="H918" s="57"/>
      <c r="J918" s="57"/>
      <c r="L918" s="57"/>
      <c r="N918" s="57"/>
      <c r="P918" s="57"/>
      <c r="R918" s="57"/>
      <c r="T918" s="57"/>
      <c r="V918" s="57"/>
      <c r="X918" s="57"/>
    </row>
    <row r="919" spans="3:24">
      <c r="C919" s="57"/>
      <c r="D919" s="57"/>
      <c r="E919" s="57"/>
      <c r="F919" s="57"/>
      <c r="H919" s="57"/>
      <c r="J919" s="57"/>
      <c r="L919" s="57"/>
      <c r="N919" s="57"/>
      <c r="P919" s="57"/>
      <c r="R919" s="57"/>
      <c r="T919" s="57"/>
      <c r="V919" s="57"/>
      <c r="X919" s="57"/>
    </row>
    <row r="920" spans="3:24">
      <c r="C920" s="57"/>
      <c r="D920" s="57"/>
      <c r="E920" s="57"/>
      <c r="F920" s="57"/>
      <c r="H920" s="57"/>
      <c r="J920" s="57"/>
      <c r="L920" s="57"/>
      <c r="N920" s="57"/>
      <c r="P920" s="57"/>
      <c r="R920" s="57"/>
      <c r="T920" s="57"/>
      <c r="V920" s="57"/>
      <c r="X920" s="57"/>
    </row>
    <row r="921" spans="3:24">
      <c r="C921" s="57"/>
      <c r="D921" s="57"/>
      <c r="E921" s="57"/>
      <c r="F921" s="57"/>
      <c r="H921" s="57"/>
      <c r="J921" s="57"/>
      <c r="L921" s="57"/>
      <c r="N921" s="57"/>
      <c r="P921" s="57"/>
      <c r="R921" s="57"/>
      <c r="T921" s="57"/>
      <c r="V921" s="57"/>
      <c r="X921" s="57"/>
    </row>
    <row r="922" spans="3:24">
      <c r="C922" s="57"/>
      <c r="D922" s="57"/>
      <c r="E922" s="57"/>
      <c r="F922" s="57"/>
      <c r="H922" s="57"/>
      <c r="J922" s="57"/>
      <c r="L922" s="57"/>
      <c r="N922" s="57"/>
      <c r="P922" s="57"/>
      <c r="R922" s="57"/>
      <c r="T922" s="57"/>
      <c r="V922" s="57"/>
      <c r="X922" s="57"/>
    </row>
    <row r="923" spans="3:24">
      <c r="C923" s="57"/>
      <c r="D923" s="57"/>
      <c r="E923" s="57"/>
      <c r="F923" s="57"/>
      <c r="H923" s="57"/>
      <c r="J923" s="57"/>
      <c r="L923" s="57"/>
      <c r="N923" s="57"/>
      <c r="P923" s="57"/>
      <c r="R923" s="57"/>
      <c r="T923" s="57"/>
      <c r="V923" s="57"/>
      <c r="X923" s="57"/>
    </row>
    <row r="924" spans="3:24">
      <c r="C924" s="57"/>
      <c r="D924" s="57"/>
      <c r="E924" s="57"/>
      <c r="F924" s="57"/>
      <c r="H924" s="57"/>
      <c r="J924" s="57"/>
      <c r="L924" s="57"/>
      <c r="N924" s="57"/>
      <c r="P924" s="57"/>
      <c r="R924" s="57"/>
      <c r="T924" s="57"/>
      <c r="V924" s="57"/>
      <c r="X924" s="57"/>
    </row>
    <row r="925" spans="3:24">
      <c r="C925" s="57"/>
      <c r="D925" s="57"/>
      <c r="E925" s="57"/>
      <c r="F925" s="57"/>
      <c r="H925" s="57"/>
      <c r="J925" s="57"/>
      <c r="L925" s="57"/>
      <c r="N925" s="57"/>
      <c r="P925" s="57"/>
      <c r="R925" s="57"/>
      <c r="T925" s="57"/>
      <c r="V925" s="57"/>
      <c r="X925" s="57"/>
    </row>
    <row r="926" spans="3:24">
      <c r="C926" s="57"/>
      <c r="D926" s="57"/>
      <c r="E926" s="57"/>
      <c r="F926" s="57"/>
      <c r="H926" s="57"/>
      <c r="J926" s="57"/>
      <c r="L926" s="57"/>
      <c r="N926" s="57"/>
      <c r="P926" s="57"/>
      <c r="R926" s="57"/>
      <c r="T926" s="57"/>
      <c r="V926" s="57"/>
      <c r="X926" s="57"/>
    </row>
    <row r="927" spans="3:24">
      <c r="C927" s="57"/>
      <c r="D927" s="57"/>
      <c r="E927" s="57"/>
      <c r="F927" s="57"/>
      <c r="H927" s="57"/>
      <c r="J927" s="57"/>
      <c r="L927" s="57"/>
      <c r="N927" s="57"/>
      <c r="P927" s="57"/>
      <c r="R927" s="57"/>
      <c r="T927" s="57"/>
      <c r="V927" s="57"/>
      <c r="X927" s="57"/>
    </row>
    <row r="928" spans="3:24">
      <c r="C928" s="57"/>
      <c r="D928" s="57"/>
      <c r="E928" s="57"/>
      <c r="F928" s="57"/>
      <c r="H928" s="57"/>
      <c r="J928" s="57"/>
      <c r="L928" s="57"/>
      <c r="N928" s="57"/>
      <c r="P928" s="57"/>
      <c r="R928" s="57"/>
      <c r="T928" s="57"/>
      <c r="V928" s="57"/>
      <c r="X928" s="57"/>
    </row>
    <row r="929" spans="3:24">
      <c r="C929" s="57"/>
      <c r="D929" s="57"/>
      <c r="E929" s="57"/>
      <c r="F929" s="57"/>
      <c r="H929" s="57"/>
      <c r="J929" s="57"/>
      <c r="L929" s="57"/>
      <c r="N929" s="57"/>
      <c r="P929" s="57"/>
      <c r="R929" s="57"/>
      <c r="T929" s="57"/>
      <c r="V929" s="57"/>
      <c r="X929" s="57"/>
    </row>
    <row r="930" spans="3:24">
      <c r="C930" s="57"/>
      <c r="D930" s="57"/>
      <c r="E930" s="57"/>
      <c r="F930" s="57"/>
      <c r="H930" s="57"/>
      <c r="J930" s="57"/>
      <c r="L930" s="57"/>
      <c r="N930" s="57"/>
      <c r="P930" s="57"/>
      <c r="R930" s="57"/>
      <c r="T930" s="57"/>
      <c r="V930" s="57"/>
      <c r="X930" s="57"/>
    </row>
    <row r="931" spans="3:24">
      <c r="C931" s="57"/>
      <c r="D931" s="57"/>
      <c r="E931" s="57"/>
      <c r="F931" s="57"/>
      <c r="H931" s="57"/>
      <c r="J931" s="57"/>
      <c r="L931" s="57"/>
      <c r="N931" s="57"/>
      <c r="P931" s="57"/>
      <c r="R931" s="57"/>
      <c r="T931" s="57"/>
      <c r="V931" s="57"/>
      <c r="X931" s="57"/>
    </row>
    <row r="932" spans="3:24">
      <c r="C932" s="57"/>
      <c r="D932" s="57"/>
      <c r="E932" s="57"/>
      <c r="F932" s="57"/>
      <c r="H932" s="57"/>
      <c r="J932" s="57"/>
      <c r="L932" s="57"/>
      <c r="N932" s="57"/>
      <c r="P932" s="57"/>
      <c r="R932" s="57"/>
      <c r="T932" s="57"/>
      <c r="V932" s="57"/>
      <c r="X932" s="57"/>
    </row>
    <row r="933" spans="3:24">
      <c r="C933" s="57"/>
      <c r="D933" s="57"/>
      <c r="E933" s="57"/>
      <c r="F933" s="57"/>
      <c r="H933" s="57"/>
      <c r="J933" s="57"/>
      <c r="L933" s="57"/>
      <c r="N933" s="57"/>
      <c r="P933" s="57"/>
      <c r="R933" s="57"/>
      <c r="T933" s="57"/>
      <c r="V933" s="57"/>
      <c r="X933" s="57"/>
    </row>
    <row r="934" spans="3:24">
      <c r="C934" s="57"/>
      <c r="D934" s="57"/>
      <c r="E934" s="57"/>
      <c r="F934" s="57"/>
      <c r="H934" s="57"/>
      <c r="J934" s="57"/>
      <c r="L934" s="57"/>
      <c r="N934" s="57"/>
      <c r="P934" s="57"/>
      <c r="R934" s="57"/>
      <c r="T934" s="57"/>
      <c r="V934" s="57"/>
      <c r="X934" s="57"/>
    </row>
    <row r="935" spans="3:24">
      <c r="C935" s="57"/>
      <c r="D935" s="57"/>
      <c r="E935" s="57"/>
      <c r="F935" s="57"/>
      <c r="H935" s="57"/>
      <c r="J935" s="57"/>
      <c r="L935" s="57"/>
      <c r="N935" s="57"/>
      <c r="P935" s="57"/>
      <c r="R935" s="57"/>
      <c r="T935" s="57"/>
      <c r="V935" s="57"/>
      <c r="X935" s="57"/>
    </row>
    <row r="936" spans="3:24">
      <c r="C936" s="57"/>
      <c r="D936" s="57"/>
      <c r="E936" s="57"/>
      <c r="F936" s="57"/>
      <c r="H936" s="57"/>
      <c r="J936" s="57"/>
      <c r="L936" s="57"/>
      <c r="N936" s="57"/>
      <c r="P936" s="57"/>
      <c r="R936" s="57"/>
      <c r="T936" s="57"/>
      <c r="V936" s="57"/>
      <c r="X936" s="57"/>
    </row>
    <row r="937" spans="3:24">
      <c r="C937" s="57"/>
      <c r="D937" s="57"/>
      <c r="E937" s="57"/>
      <c r="F937" s="57"/>
      <c r="H937" s="57"/>
      <c r="J937" s="57"/>
      <c r="L937" s="57"/>
      <c r="N937" s="57"/>
      <c r="P937" s="57"/>
      <c r="R937" s="57"/>
      <c r="T937" s="57"/>
      <c r="V937" s="57"/>
      <c r="X937" s="57"/>
    </row>
    <row r="938" spans="3:24">
      <c r="C938" s="57"/>
      <c r="D938" s="57"/>
      <c r="E938" s="57"/>
      <c r="F938" s="57"/>
      <c r="H938" s="57"/>
      <c r="J938" s="57"/>
      <c r="L938" s="57"/>
      <c r="N938" s="57"/>
      <c r="P938" s="57"/>
      <c r="R938" s="57"/>
      <c r="T938" s="57"/>
      <c r="V938" s="57"/>
      <c r="X938" s="57"/>
    </row>
    <row r="939" spans="3:24">
      <c r="C939" s="57"/>
      <c r="D939" s="57"/>
      <c r="E939" s="57"/>
      <c r="F939" s="57"/>
      <c r="H939" s="57"/>
      <c r="J939" s="57"/>
      <c r="L939" s="57"/>
      <c r="N939" s="57"/>
      <c r="P939" s="57"/>
      <c r="R939" s="57"/>
      <c r="T939" s="57"/>
      <c r="V939" s="57"/>
      <c r="X939" s="57"/>
    </row>
    <row r="940" spans="3:24">
      <c r="C940" s="57"/>
      <c r="D940" s="57"/>
      <c r="E940" s="57"/>
      <c r="F940" s="57"/>
      <c r="H940" s="57"/>
      <c r="J940" s="57"/>
      <c r="L940" s="57"/>
      <c r="N940" s="57"/>
      <c r="P940" s="57"/>
      <c r="R940" s="57"/>
      <c r="T940" s="57"/>
      <c r="V940" s="57"/>
      <c r="X940" s="57"/>
    </row>
    <row r="941" spans="3:24">
      <c r="C941" s="57"/>
      <c r="D941" s="57"/>
      <c r="E941" s="57"/>
      <c r="F941" s="57"/>
      <c r="H941" s="57"/>
      <c r="J941" s="57"/>
      <c r="L941" s="57"/>
      <c r="N941" s="57"/>
      <c r="P941" s="57"/>
      <c r="R941" s="57"/>
      <c r="T941" s="57"/>
      <c r="V941" s="57"/>
      <c r="X941" s="57"/>
    </row>
    <row r="942" spans="3:24">
      <c r="C942" s="57"/>
      <c r="D942" s="57"/>
      <c r="E942" s="57"/>
      <c r="F942" s="57"/>
      <c r="H942" s="57"/>
      <c r="J942" s="57"/>
      <c r="L942" s="57"/>
      <c r="N942" s="57"/>
      <c r="P942" s="57"/>
      <c r="R942" s="57"/>
      <c r="T942" s="57"/>
      <c r="V942" s="57"/>
      <c r="X942" s="57"/>
    </row>
    <row r="943" spans="3:24">
      <c r="C943" s="57"/>
      <c r="D943" s="57"/>
      <c r="E943" s="57"/>
      <c r="F943" s="57"/>
      <c r="H943" s="57"/>
      <c r="J943" s="57"/>
      <c r="L943" s="57"/>
      <c r="N943" s="57"/>
      <c r="P943" s="57"/>
      <c r="R943" s="57"/>
      <c r="T943" s="57"/>
      <c r="V943" s="57"/>
      <c r="X943" s="57"/>
    </row>
    <row r="944" spans="3:24">
      <c r="C944" s="57"/>
      <c r="D944" s="57"/>
      <c r="E944" s="57"/>
      <c r="F944" s="57"/>
      <c r="H944" s="57"/>
      <c r="J944" s="57"/>
      <c r="L944" s="57"/>
      <c r="N944" s="57"/>
      <c r="P944" s="57"/>
      <c r="R944" s="57"/>
      <c r="T944" s="57"/>
      <c r="V944" s="57"/>
      <c r="X944" s="57"/>
    </row>
    <row r="945" spans="3:24">
      <c r="C945" s="57"/>
      <c r="D945" s="57"/>
      <c r="E945" s="57"/>
      <c r="F945" s="57"/>
      <c r="H945" s="57"/>
      <c r="J945" s="57"/>
      <c r="L945" s="57"/>
      <c r="N945" s="57"/>
      <c r="P945" s="57"/>
      <c r="R945" s="57"/>
      <c r="T945" s="57"/>
      <c r="V945" s="57"/>
      <c r="X945" s="57"/>
    </row>
    <row r="946" spans="3:24">
      <c r="C946" s="57"/>
      <c r="D946" s="57"/>
      <c r="E946" s="57"/>
      <c r="F946" s="57"/>
      <c r="H946" s="57"/>
      <c r="J946" s="57"/>
      <c r="L946" s="57"/>
      <c r="N946" s="57"/>
      <c r="P946" s="57"/>
      <c r="R946" s="57"/>
      <c r="T946" s="57"/>
      <c r="V946" s="57"/>
      <c r="X946" s="57"/>
    </row>
    <row r="947" spans="3:24">
      <c r="C947" s="57"/>
      <c r="D947" s="57"/>
      <c r="E947" s="57"/>
      <c r="F947" s="57"/>
      <c r="H947" s="57"/>
      <c r="J947" s="57"/>
      <c r="L947" s="57"/>
      <c r="N947" s="57"/>
      <c r="P947" s="57"/>
      <c r="R947" s="57"/>
      <c r="T947" s="57"/>
      <c r="V947" s="57"/>
      <c r="X947" s="57"/>
    </row>
    <row r="948" spans="3:24">
      <c r="C948" s="57"/>
      <c r="D948" s="57"/>
      <c r="E948" s="57"/>
      <c r="F948" s="57"/>
      <c r="H948" s="57"/>
      <c r="J948" s="57"/>
      <c r="L948" s="57"/>
      <c r="N948" s="57"/>
      <c r="P948" s="57"/>
      <c r="R948" s="57"/>
      <c r="T948" s="57"/>
      <c r="V948" s="57"/>
      <c r="X948" s="57"/>
    </row>
    <row r="949" spans="3:24">
      <c r="C949" s="57"/>
      <c r="D949" s="57"/>
      <c r="E949" s="57"/>
      <c r="F949" s="57"/>
      <c r="H949" s="57"/>
      <c r="J949" s="57"/>
      <c r="L949" s="57"/>
      <c r="N949" s="57"/>
      <c r="P949" s="57"/>
      <c r="R949" s="57"/>
      <c r="T949" s="57"/>
      <c r="V949" s="57"/>
      <c r="X949" s="57"/>
    </row>
    <row r="950" spans="3:24">
      <c r="C950" s="57"/>
      <c r="D950" s="57"/>
      <c r="E950" s="57"/>
      <c r="F950" s="57"/>
      <c r="H950" s="57"/>
      <c r="J950" s="57"/>
      <c r="L950" s="57"/>
      <c r="N950" s="57"/>
      <c r="P950" s="57"/>
      <c r="R950" s="57"/>
      <c r="T950" s="57"/>
      <c r="V950" s="57"/>
      <c r="X950" s="57"/>
    </row>
    <row r="951" spans="3:24">
      <c r="C951" s="57"/>
      <c r="D951" s="57"/>
      <c r="E951" s="57"/>
      <c r="F951" s="57"/>
      <c r="H951" s="57"/>
      <c r="J951" s="57"/>
      <c r="L951" s="57"/>
      <c r="N951" s="57"/>
      <c r="P951" s="57"/>
      <c r="R951" s="57"/>
      <c r="T951" s="57"/>
      <c r="V951" s="57"/>
      <c r="X951" s="57"/>
    </row>
    <row r="952" spans="3:24">
      <c r="C952" s="57"/>
      <c r="D952" s="57"/>
      <c r="E952" s="57"/>
      <c r="F952" s="57"/>
      <c r="H952" s="57"/>
      <c r="J952" s="57"/>
      <c r="L952" s="57"/>
      <c r="N952" s="57"/>
      <c r="P952" s="57"/>
      <c r="R952" s="57"/>
      <c r="T952" s="57"/>
      <c r="V952" s="57"/>
      <c r="X952" s="57"/>
    </row>
    <row r="953" spans="3:24">
      <c r="C953" s="57"/>
      <c r="D953" s="57"/>
      <c r="E953" s="57"/>
      <c r="F953" s="57"/>
      <c r="H953" s="57"/>
      <c r="J953" s="57"/>
      <c r="L953" s="57"/>
      <c r="N953" s="57"/>
      <c r="P953" s="57"/>
      <c r="R953" s="57"/>
      <c r="T953" s="57"/>
      <c r="V953" s="57"/>
      <c r="X953" s="57"/>
    </row>
    <row r="954" spans="3:24">
      <c r="C954" s="57"/>
      <c r="D954" s="57"/>
      <c r="E954" s="57"/>
      <c r="F954" s="57"/>
      <c r="H954" s="57"/>
      <c r="J954" s="57"/>
      <c r="L954" s="57"/>
      <c r="N954" s="57"/>
      <c r="P954" s="57"/>
      <c r="R954" s="57"/>
      <c r="T954" s="57"/>
      <c r="V954" s="57"/>
      <c r="X954" s="57"/>
    </row>
    <row r="955" spans="3:24">
      <c r="C955" s="57"/>
      <c r="D955" s="57"/>
      <c r="E955" s="57"/>
      <c r="F955" s="57"/>
      <c r="H955" s="57"/>
      <c r="J955" s="57"/>
      <c r="L955" s="57"/>
      <c r="N955" s="57"/>
      <c r="P955" s="57"/>
      <c r="R955" s="57"/>
      <c r="T955" s="57"/>
      <c r="V955" s="57"/>
      <c r="X955" s="57"/>
    </row>
    <row r="956" spans="3:24">
      <c r="C956" s="57"/>
      <c r="D956" s="57"/>
      <c r="E956" s="57"/>
      <c r="F956" s="57"/>
      <c r="H956" s="57"/>
      <c r="J956" s="57"/>
      <c r="L956" s="57"/>
      <c r="N956" s="57"/>
      <c r="P956" s="57"/>
      <c r="R956" s="57"/>
      <c r="T956" s="57"/>
      <c r="V956" s="57"/>
      <c r="X956" s="57"/>
    </row>
    <row r="957" spans="3:24">
      <c r="C957" s="57"/>
      <c r="D957" s="57"/>
      <c r="E957" s="57"/>
      <c r="F957" s="57"/>
      <c r="H957" s="57"/>
      <c r="J957" s="57"/>
      <c r="L957" s="57"/>
      <c r="N957" s="57"/>
      <c r="P957" s="57"/>
      <c r="R957" s="57"/>
      <c r="T957" s="57"/>
      <c r="V957" s="57"/>
      <c r="X957" s="57"/>
    </row>
    <row r="958" spans="3:24">
      <c r="C958" s="57"/>
      <c r="D958" s="57"/>
      <c r="E958" s="57"/>
      <c r="F958" s="57"/>
      <c r="H958" s="57"/>
      <c r="J958" s="57"/>
      <c r="L958" s="57"/>
      <c r="N958" s="57"/>
      <c r="P958" s="57"/>
      <c r="R958" s="57"/>
      <c r="T958" s="57"/>
      <c r="V958" s="57"/>
      <c r="X958" s="57"/>
    </row>
    <row r="959" spans="3:24">
      <c r="C959" s="57"/>
      <c r="D959" s="57"/>
      <c r="E959" s="57"/>
      <c r="F959" s="57"/>
      <c r="H959" s="57"/>
      <c r="J959" s="57"/>
      <c r="L959" s="57"/>
      <c r="N959" s="57"/>
      <c r="P959" s="57"/>
      <c r="R959" s="57"/>
      <c r="T959" s="57"/>
      <c r="V959" s="57"/>
      <c r="X959" s="57"/>
    </row>
    <row r="960" spans="3:24">
      <c r="C960" s="57"/>
      <c r="D960" s="57"/>
      <c r="E960" s="57"/>
      <c r="F960" s="57"/>
      <c r="H960" s="57"/>
      <c r="J960" s="57"/>
      <c r="L960" s="57"/>
      <c r="N960" s="57"/>
      <c r="P960" s="57"/>
      <c r="R960" s="57"/>
      <c r="T960" s="57"/>
      <c r="V960" s="57"/>
      <c r="X960" s="57"/>
    </row>
    <row r="961" spans="3:24">
      <c r="C961" s="57"/>
      <c r="D961" s="57"/>
      <c r="E961" s="57"/>
      <c r="F961" s="57"/>
      <c r="H961" s="57"/>
      <c r="J961" s="57"/>
      <c r="L961" s="57"/>
      <c r="N961" s="57"/>
      <c r="P961" s="57"/>
      <c r="R961" s="57"/>
      <c r="T961" s="57"/>
      <c r="V961" s="57"/>
      <c r="X961" s="57"/>
    </row>
    <row r="962" spans="3:24">
      <c r="C962" s="57"/>
      <c r="D962" s="57"/>
      <c r="E962" s="57"/>
      <c r="F962" s="57"/>
      <c r="H962" s="57"/>
      <c r="J962" s="57"/>
      <c r="L962" s="57"/>
      <c r="N962" s="57"/>
      <c r="P962" s="57"/>
      <c r="R962" s="57"/>
      <c r="T962" s="57"/>
      <c r="V962" s="57"/>
      <c r="X962" s="57"/>
    </row>
    <row r="963" spans="3:24">
      <c r="C963" s="57"/>
      <c r="D963" s="57"/>
      <c r="E963" s="57"/>
      <c r="F963" s="57"/>
      <c r="H963" s="57"/>
      <c r="J963" s="57"/>
      <c r="L963" s="57"/>
      <c r="N963" s="57"/>
      <c r="P963" s="57"/>
      <c r="R963" s="57"/>
      <c r="T963" s="57"/>
      <c r="V963" s="57"/>
      <c r="X963" s="57"/>
    </row>
    <row r="964" spans="3:24">
      <c r="C964" s="57"/>
      <c r="D964" s="57"/>
      <c r="E964" s="57"/>
      <c r="F964" s="57"/>
      <c r="H964" s="57"/>
      <c r="J964" s="57"/>
      <c r="L964" s="57"/>
      <c r="N964" s="57"/>
      <c r="P964" s="57"/>
      <c r="R964" s="57"/>
      <c r="T964" s="57"/>
      <c r="V964" s="57"/>
      <c r="X964" s="57"/>
    </row>
    <row r="965" spans="3:24">
      <c r="C965" s="57"/>
      <c r="D965" s="57"/>
      <c r="E965" s="57"/>
      <c r="F965" s="57"/>
      <c r="H965" s="57"/>
      <c r="J965" s="57"/>
      <c r="L965" s="57"/>
      <c r="N965" s="57"/>
      <c r="P965" s="57"/>
      <c r="R965" s="57"/>
      <c r="T965" s="57"/>
      <c r="V965" s="57"/>
      <c r="X965" s="57"/>
    </row>
    <row r="966" spans="3:24">
      <c r="C966" s="57"/>
      <c r="D966" s="57"/>
      <c r="E966" s="57"/>
      <c r="F966" s="57"/>
      <c r="H966" s="57"/>
      <c r="J966" s="57"/>
      <c r="L966" s="57"/>
      <c r="N966" s="57"/>
      <c r="P966" s="57"/>
      <c r="R966" s="57"/>
      <c r="T966" s="57"/>
      <c r="V966" s="57"/>
      <c r="X966" s="57"/>
    </row>
    <row r="967" spans="3:24">
      <c r="C967" s="57"/>
      <c r="D967" s="57"/>
      <c r="E967" s="57"/>
      <c r="F967" s="57"/>
      <c r="H967" s="57"/>
      <c r="J967" s="57"/>
      <c r="L967" s="57"/>
      <c r="N967" s="57"/>
      <c r="P967" s="57"/>
      <c r="R967" s="57"/>
      <c r="T967" s="57"/>
      <c r="V967" s="57"/>
      <c r="X967" s="57"/>
    </row>
    <row r="968" spans="3:24">
      <c r="C968" s="57"/>
      <c r="D968" s="57"/>
      <c r="E968" s="57"/>
      <c r="F968" s="57"/>
      <c r="H968" s="57"/>
      <c r="J968" s="57"/>
      <c r="L968" s="57"/>
      <c r="N968" s="57"/>
      <c r="P968" s="57"/>
      <c r="R968" s="57"/>
      <c r="T968" s="57"/>
      <c r="V968" s="57"/>
      <c r="X968" s="57"/>
    </row>
    <row r="969" spans="3:24">
      <c r="C969" s="57"/>
      <c r="D969" s="57"/>
      <c r="E969" s="57"/>
      <c r="F969" s="57"/>
      <c r="H969" s="57"/>
      <c r="J969" s="57"/>
      <c r="L969" s="57"/>
      <c r="N969" s="57"/>
      <c r="P969" s="57"/>
      <c r="R969" s="57"/>
      <c r="T969" s="57"/>
      <c r="V969" s="57"/>
      <c r="X969" s="57"/>
    </row>
    <row r="970" spans="3:24">
      <c r="C970" s="57"/>
      <c r="D970" s="57"/>
      <c r="E970" s="57"/>
      <c r="F970" s="57"/>
      <c r="H970" s="57"/>
      <c r="J970" s="57"/>
      <c r="L970" s="57"/>
      <c r="N970" s="57"/>
      <c r="P970" s="57"/>
      <c r="R970" s="57"/>
      <c r="T970" s="57"/>
      <c r="V970" s="57"/>
      <c r="X970" s="57"/>
    </row>
    <row r="971" spans="3:24">
      <c r="C971" s="57"/>
      <c r="D971" s="57"/>
      <c r="E971" s="57"/>
      <c r="F971" s="57"/>
      <c r="H971" s="57"/>
      <c r="J971" s="57"/>
      <c r="L971" s="57"/>
      <c r="N971" s="57"/>
      <c r="P971" s="57"/>
      <c r="R971" s="57"/>
      <c r="T971" s="57"/>
      <c r="V971" s="57"/>
      <c r="X971" s="57"/>
    </row>
    <row r="972" spans="3:24">
      <c r="C972" s="57"/>
      <c r="D972" s="57"/>
      <c r="E972" s="57"/>
      <c r="F972" s="57"/>
      <c r="H972" s="57"/>
      <c r="J972" s="57"/>
      <c r="L972" s="57"/>
      <c r="N972" s="57"/>
      <c r="P972" s="57"/>
      <c r="R972" s="57"/>
      <c r="T972" s="57"/>
      <c r="V972" s="57"/>
      <c r="X972" s="57"/>
    </row>
    <row r="973" spans="3:24">
      <c r="C973" s="57"/>
      <c r="D973" s="57"/>
      <c r="E973" s="57"/>
      <c r="F973" s="57"/>
      <c r="H973" s="57"/>
      <c r="J973" s="57"/>
      <c r="L973" s="57"/>
      <c r="N973" s="57"/>
      <c r="P973" s="57"/>
      <c r="R973" s="57"/>
      <c r="T973" s="57"/>
      <c r="V973" s="57"/>
      <c r="X973" s="57"/>
    </row>
    <row r="974" spans="3:24">
      <c r="C974" s="57"/>
      <c r="D974" s="57"/>
      <c r="E974" s="57"/>
      <c r="F974" s="57"/>
      <c r="H974" s="57"/>
      <c r="J974" s="57"/>
      <c r="L974" s="57"/>
      <c r="N974" s="57"/>
      <c r="P974" s="57"/>
      <c r="R974" s="57"/>
      <c r="T974" s="57"/>
      <c r="V974" s="57"/>
      <c r="X974" s="57"/>
    </row>
    <row r="975" spans="3:24">
      <c r="C975" s="57"/>
      <c r="D975" s="57"/>
      <c r="E975" s="57"/>
      <c r="F975" s="57"/>
      <c r="H975" s="57"/>
      <c r="J975" s="57"/>
      <c r="L975" s="57"/>
      <c r="N975" s="57"/>
      <c r="P975" s="57"/>
      <c r="R975" s="57"/>
      <c r="T975" s="57"/>
      <c r="V975" s="57"/>
      <c r="X975" s="57"/>
    </row>
    <row r="976" spans="3:24">
      <c r="C976" s="57"/>
      <c r="D976" s="57"/>
      <c r="E976" s="57"/>
      <c r="F976" s="57"/>
      <c r="H976" s="57"/>
      <c r="J976" s="57"/>
      <c r="L976" s="57"/>
      <c r="N976" s="57"/>
      <c r="P976" s="57"/>
      <c r="R976" s="57"/>
      <c r="T976" s="57"/>
      <c r="V976" s="57"/>
      <c r="X976" s="57"/>
    </row>
    <row r="977" spans="3:24">
      <c r="C977" s="57"/>
      <c r="D977" s="57"/>
      <c r="E977" s="57"/>
      <c r="F977" s="57"/>
      <c r="H977" s="57"/>
      <c r="J977" s="57"/>
      <c r="L977" s="57"/>
      <c r="N977" s="57"/>
      <c r="P977" s="57"/>
      <c r="R977" s="57"/>
      <c r="T977" s="57"/>
      <c r="V977" s="57"/>
      <c r="X977" s="57"/>
    </row>
    <row r="978" spans="3:24">
      <c r="C978" s="57"/>
      <c r="D978" s="57"/>
      <c r="E978" s="57"/>
      <c r="F978" s="57"/>
      <c r="H978" s="57"/>
      <c r="J978" s="57"/>
      <c r="L978" s="57"/>
      <c r="N978" s="57"/>
      <c r="P978" s="57"/>
      <c r="R978" s="57"/>
      <c r="T978" s="57"/>
      <c r="V978" s="57"/>
      <c r="X978" s="57"/>
    </row>
    <row r="979" spans="3:24">
      <c r="C979" s="57"/>
      <c r="D979" s="57"/>
      <c r="E979" s="57"/>
      <c r="F979" s="57"/>
      <c r="H979" s="57"/>
      <c r="J979" s="57"/>
      <c r="L979" s="57"/>
      <c r="N979" s="57"/>
      <c r="P979" s="57"/>
      <c r="R979" s="57"/>
      <c r="T979" s="57"/>
      <c r="V979" s="57"/>
      <c r="X979" s="57"/>
    </row>
    <row r="980" spans="3:24">
      <c r="C980" s="57"/>
      <c r="D980" s="57"/>
      <c r="E980" s="57"/>
      <c r="F980" s="57"/>
      <c r="H980" s="57"/>
      <c r="J980" s="57"/>
      <c r="L980" s="57"/>
      <c r="N980" s="57"/>
      <c r="P980" s="57"/>
      <c r="R980" s="57"/>
      <c r="T980" s="57"/>
      <c r="V980" s="57"/>
      <c r="X980" s="57"/>
    </row>
    <row r="981" spans="3:24">
      <c r="C981" s="57"/>
      <c r="D981" s="57"/>
      <c r="E981" s="57"/>
      <c r="F981" s="57"/>
      <c r="H981" s="57"/>
      <c r="J981" s="57"/>
      <c r="L981" s="57"/>
      <c r="N981" s="57"/>
      <c r="P981" s="57"/>
      <c r="R981" s="57"/>
      <c r="T981" s="57"/>
      <c r="V981" s="57"/>
      <c r="X981" s="57"/>
    </row>
    <row r="982" spans="3:24">
      <c r="C982" s="57"/>
      <c r="D982" s="57"/>
      <c r="E982" s="57"/>
      <c r="F982" s="57"/>
      <c r="H982" s="57"/>
      <c r="J982" s="57"/>
      <c r="L982" s="57"/>
      <c r="N982" s="57"/>
      <c r="P982" s="57"/>
      <c r="R982" s="57"/>
      <c r="T982" s="57"/>
      <c r="V982" s="57"/>
      <c r="X982" s="57"/>
    </row>
    <row r="983" spans="3:24">
      <c r="C983" s="57"/>
      <c r="D983" s="57"/>
      <c r="E983" s="57"/>
      <c r="F983" s="57"/>
      <c r="H983" s="57"/>
      <c r="J983" s="57"/>
      <c r="L983" s="57"/>
      <c r="N983" s="57"/>
      <c r="P983" s="57"/>
      <c r="R983" s="57"/>
      <c r="T983" s="57"/>
      <c r="V983" s="57"/>
      <c r="X983" s="57"/>
    </row>
    <row r="984" spans="3:24">
      <c r="C984" s="57"/>
      <c r="D984" s="57"/>
      <c r="E984" s="57"/>
      <c r="F984" s="57"/>
      <c r="H984" s="57"/>
      <c r="J984" s="57"/>
      <c r="L984" s="57"/>
      <c r="N984" s="57"/>
      <c r="P984" s="57"/>
      <c r="R984" s="57"/>
      <c r="T984" s="57"/>
      <c r="V984" s="57"/>
      <c r="X984" s="57"/>
    </row>
    <row r="985" spans="3:24">
      <c r="C985" s="57"/>
      <c r="D985" s="57"/>
      <c r="E985" s="57"/>
      <c r="F985" s="57"/>
      <c r="H985" s="57"/>
      <c r="J985" s="57"/>
      <c r="L985" s="57"/>
      <c r="N985" s="57"/>
      <c r="P985" s="57"/>
      <c r="R985" s="57"/>
      <c r="T985" s="57"/>
      <c r="V985" s="57"/>
      <c r="X985" s="57"/>
    </row>
    <row r="986" spans="3:24">
      <c r="C986" s="57"/>
      <c r="D986" s="57"/>
      <c r="E986" s="57"/>
      <c r="F986" s="57"/>
      <c r="H986" s="57"/>
      <c r="J986" s="57"/>
      <c r="L986" s="57"/>
      <c r="N986" s="57"/>
      <c r="P986" s="57"/>
      <c r="R986" s="57"/>
      <c r="T986" s="57"/>
      <c r="V986" s="57"/>
      <c r="X986" s="57"/>
    </row>
    <row r="987" spans="3:24">
      <c r="C987" s="57"/>
      <c r="D987" s="57"/>
      <c r="E987" s="57"/>
      <c r="F987" s="57"/>
      <c r="H987" s="57"/>
      <c r="J987" s="57"/>
      <c r="L987" s="57"/>
      <c r="N987" s="57"/>
      <c r="P987" s="57"/>
      <c r="R987" s="57"/>
      <c r="T987" s="57"/>
      <c r="V987" s="57"/>
      <c r="X987" s="57"/>
    </row>
    <row r="988" spans="3:24">
      <c r="C988" s="57"/>
      <c r="D988" s="57"/>
      <c r="E988" s="57"/>
      <c r="F988" s="57"/>
      <c r="H988" s="57"/>
      <c r="J988" s="57"/>
      <c r="L988" s="57"/>
      <c r="N988" s="57"/>
      <c r="P988" s="57"/>
      <c r="R988" s="57"/>
      <c r="T988" s="57"/>
      <c r="V988" s="57"/>
      <c r="X988" s="57"/>
    </row>
    <row r="989" spans="3:24">
      <c r="C989" s="57"/>
      <c r="D989" s="57"/>
      <c r="E989" s="57"/>
      <c r="F989" s="57"/>
      <c r="H989" s="57"/>
      <c r="J989" s="57"/>
      <c r="L989" s="57"/>
      <c r="N989" s="57"/>
      <c r="P989" s="57"/>
      <c r="R989" s="57"/>
      <c r="T989" s="57"/>
      <c r="V989" s="57"/>
      <c r="X989" s="57"/>
    </row>
    <row r="990" spans="3:24">
      <c r="C990" s="57"/>
      <c r="D990" s="57"/>
      <c r="E990" s="57"/>
      <c r="F990" s="57"/>
      <c r="H990" s="57"/>
      <c r="J990" s="57"/>
      <c r="L990" s="57"/>
      <c r="N990" s="57"/>
      <c r="P990" s="57"/>
      <c r="R990" s="57"/>
      <c r="T990" s="57"/>
      <c r="V990" s="57"/>
      <c r="X990" s="57"/>
    </row>
    <row r="991" spans="3:24">
      <c r="C991" s="57"/>
      <c r="D991" s="57"/>
      <c r="E991" s="57"/>
      <c r="F991" s="57"/>
      <c r="H991" s="57"/>
      <c r="J991" s="57"/>
      <c r="L991" s="57"/>
      <c r="N991" s="57"/>
      <c r="P991" s="57"/>
      <c r="R991" s="57"/>
      <c r="T991" s="57"/>
      <c r="V991" s="57"/>
      <c r="X991" s="57"/>
    </row>
    <row r="992" spans="3:24">
      <c r="C992" s="57"/>
      <c r="D992" s="57"/>
      <c r="E992" s="57"/>
      <c r="F992" s="57"/>
      <c r="H992" s="57"/>
      <c r="J992" s="57"/>
      <c r="L992" s="57"/>
      <c r="N992" s="57"/>
      <c r="P992" s="57"/>
      <c r="R992" s="57"/>
      <c r="T992" s="57"/>
      <c r="V992" s="57"/>
      <c r="X992" s="57"/>
    </row>
    <row r="993" spans="3:24">
      <c r="C993" s="57"/>
      <c r="D993" s="57"/>
      <c r="E993" s="57"/>
      <c r="F993" s="57"/>
      <c r="H993" s="57"/>
      <c r="J993" s="57"/>
      <c r="L993" s="57"/>
      <c r="N993" s="57"/>
      <c r="P993" s="57"/>
      <c r="R993" s="57"/>
      <c r="T993" s="57"/>
      <c r="V993" s="57"/>
      <c r="X993" s="57"/>
    </row>
    <row r="994" spans="3:24">
      <c r="C994" s="57"/>
      <c r="D994" s="57"/>
      <c r="E994" s="57"/>
      <c r="F994" s="57"/>
      <c r="H994" s="57"/>
      <c r="J994" s="57"/>
      <c r="L994" s="57"/>
      <c r="N994" s="57"/>
      <c r="P994" s="57"/>
      <c r="R994" s="57"/>
      <c r="T994" s="57"/>
      <c r="V994" s="57"/>
      <c r="X994" s="57"/>
    </row>
    <row r="995" spans="3:24">
      <c r="C995" s="57"/>
      <c r="D995" s="57"/>
      <c r="E995" s="57"/>
      <c r="F995" s="57"/>
      <c r="H995" s="57"/>
      <c r="J995" s="57"/>
      <c r="L995" s="57"/>
      <c r="N995" s="57"/>
      <c r="P995" s="57"/>
      <c r="R995" s="57"/>
      <c r="T995" s="57"/>
      <c r="V995" s="57"/>
      <c r="X995" s="57"/>
    </row>
    <row r="996" spans="3:24">
      <c r="C996" s="57"/>
      <c r="D996" s="57"/>
      <c r="E996" s="57"/>
      <c r="F996" s="57"/>
      <c r="H996" s="57"/>
      <c r="J996" s="57"/>
      <c r="L996" s="57"/>
      <c r="N996" s="57"/>
      <c r="P996" s="57"/>
      <c r="R996" s="57"/>
      <c r="T996" s="57"/>
      <c r="V996" s="57"/>
      <c r="X996" s="57"/>
    </row>
    <row r="997" spans="3:24">
      <c r="C997" s="57"/>
      <c r="D997" s="57"/>
      <c r="E997" s="57"/>
      <c r="F997" s="57"/>
      <c r="H997" s="57"/>
      <c r="J997" s="57"/>
      <c r="L997" s="57"/>
      <c r="N997" s="57"/>
      <c r="P997" s="57"/>
      <c r="R997" s="57"/>
      <c r="T997" s="57"/>
      <c r="V997" s="57"/>
      <c r="X997" s="57"/>
    </row>
    <row r="998" spans="3:24">
      <c r="C998" s="57"/>
      <c r="D998" s="57"/>
      <c r="E998" s="57"/>
      <c r="F998" s="57"/>
      <c r="H998" s="57"/>
      <c r="J998" s="57"/>
      <c r="L998" s="57"/>
      <c r="N998" s="57"/>
      <c r="P998" s="57"/>
      <c r="R998" s="57"/>
      <c r="T998" s="57"/>
      <c r="V998" s="57"/>
      <c r="X998" s="57"/>
    </row>
    <row r="999" spans="3:24">
      <c r="C999" s="57"/>
      <c r="D999" s="57"/>
      <c r="E999" s="57"/>
      <c r="F999" s="57"/>
      <c r="H999" s="57"/>
      <c r="J999" s="57"/>
      <c r="L999" s="57"/>
      <c r="N999" s="57"/>
      <c r="P999" s="57"/>
      <c r="R999" s="57"/>
      <c r="T999" s="57"/>
      <c r="V999" s="57"/>
      <c r="X999" s="57"/>
    </row>
    <row r="1000" spans="3:24">
      <c r="C1000" s="57"/>
      <c r="D1000" s="57"/>
      <c r="E1000" s="57"/>
      <c r="F1000" s="57"/>
      <c r="H1000" s="57"/>
      <c r="J1000" s="57"/>
      <c r="L1000" s="57"/>
      <c r="N1000" s="57"/>
      <c r="P1000" s="57"/>
      <c r="R1000" s="57"/>
      <c r="T1000" s="57"/>
      <c r="V1000" s="57"/>
      <c r="X1000" s="57"/>
    </row>
    <row r="1001" spans="3:24">
      <c r="C1001" s="57"/>
      <c r="D1001" s="57"/>
      <c r="E1001" s="57"/>
      <c r="F1001" s="57"/>
      <c r="H1001" s="57"/>
      <c r="J1001" s="57"/>
      <c r="L1001" s="57"/>
      <c r="N1001" s="57"/>
      <c r="P1001" s="57"/>
      <c r="R1001" s="57"/>
      <c r="T1001" s="57"/>
      <c r="V1001" s="57"/>
      <c r="X1001" s="57"/>
    </row>
    <row r="1002" spans="3:24">
      <c r="C1002" s="57"/>
      <c r="D1002" s="57"/>
      <c r="E1002" s="57"/>
      <c r="F1002" s="57"/>
      <c r="H1002" s="57"/>
      <c r="J1002" s="57"/>
      <c r="L1002" s="57"/>
      <c r="N1002" s="57"/>
      <c r="P1002" s="57"/>
      <c r="R1002" s="57"/>
      <c r="T1002" s="57"/>
      <c r="V1002" s="57"/>
      <c r="X1002" s="57"/>
    </row>
    <row r="1003" spans="3:24">
      <c r="C1003" s="57"/>
      <c r="D1003" s="57"/>
      <c r="E1003" s="57"/>
      <c r="F1003" s="57"/>
      <c r="H1003" s="57"/>
      <c r="J1003" s="57"/>
      <c r="L1003" s="57"/>
      <c r="N1003" s="57"/>
      <c r="P1003" s="57"/>
      <c r="R1003" s="57"/>
      <c r="T1003" s="57"/>
      <c r="V1003" s="57"/>
      <c r="X1003" s="57"/>
    </row>
    <row r="1004" spans="3:24">
      <c r="C1004" s="57"/>
      <c r="D1004" s="57"/>
      <c r="E1004" s="57"/>
      <c r="F1004" s="57"/>
      <c r="H1004" s="57"/>
      <c r="J1004" s="57"/>
      <c r="L1004" s="57"/>
      <c r="N1004" s="57"/>
      <c r="P1004" s="57"/>
      <c r="R1004" s="57"/>
      <c r="T1004" s="57"/>
      <c r="V1004" s="57"/>
      <c r="X1004" s="57"/>
    </row>
    <row r="1005" spans="3:24">
      <c r="C1005" s="57"/>
      <c r="D1005" s="57"/>
      <c r="E1005" s="57"/>
      <c r="F1005" s="57"/>
      <c r="H1005" s="57"/>
      <c r="J1005" s="57"/>
      <c r="L1005" s="57"/>
      <c r="N1005" s="57"/>
      <c r="P1005" s="57"/>
      <c r="R1005" s="57"/>
      <c r="T1005" s="57"/>
      <c r="V1005" s="57"/>
      <c r="X1005" s="57"/>
    </row>
    <row r="1006" spans="3:24">
      <c r="C1006" s="57"/>
      <c r="D1006" s="57"/>
      <c r="E1006" s="57"/>
      <c r="F1006" s="57"/>
      <c r="H1006" s="57"/>
      <c r="J1006" s="57"/>
      <c r="L1006" s="57"/>
      <c r="N1006" s="57"/>
      <c r="P1006" s="57"/>
      <c r="R1006" s="57"/>
      <c r="T1006" s="57"/>
      <c r="V1006" s="57"/>
      <c r="X1006" s="57"/>
    </row>
    <row r="1007" spans="3:24">
      <c r="C1007" s="57"/>
      <c r="D1007" s="57"/>
      <c r="E1007" s="57"/>
      <c r="F1007" s="57"/>
      <c r="H1007" s="57"/>
      <c r="J1007" s="57"/>
      <c r="L1007" s="57"/>
      <c r="N1007" s="57"/>
      <c r="P1007" s="57"/>
      <c r="R1007" s="57"/>
      <c r="T1007" s="57"/>
      <c r="V1007" s="57"/>
      <c r="X1007" s="57"/>
    </row>
    <row r="1008" spans="3:24">
      <c r="C1008" s="57"/>
      <c r="D1008" s="57"/>
      <c r="E1008" s="57"/>
      <c r="F1008" s="57"/>
      <c r="H1008" s="57"/>
      <c r="J1008" s="57"/>
      <c r="L1008" s="57"/>
      <c r="N1008" s="57"/>
      <c r="P1008" s="57"/>
      <c r="R1008" s="57"/>
      <c r="T1008" s="57"/>
      <c r="V1008" s="57"/>
      <c r="X1008" s="57"/>
    </row>
    <row r="1009" spans="3:24">
      <c r="C1009" s="57"/>
      <c r="D1009" s="57"/>
      <c r="E1009" s="57"/>
      <c r="F1009" s="57"/>
      <c r="H1009" s="57"/>
      <c r="J1009" s="57"/>
      <c r="L1009" s="57"/>
      <c r="N1009" s="57"/>
      <c r="P1009" s="57"/>
      <c r="R1009" s="57"/>
      <c r="T1009" s="57"/>
      <c r="V1009" s="57"/>
      <c r="X1009" s="57"/>
    </row>
    <row r="1010" spans="3:24">
      <c r="C1010" s="57"/>
      <c r="D1010" s="57"/>
      <c r="E1010" s="57"/>
      <c r="F1010" s="57"/>
      <c r="H1010" s="57"/>
      <c r="J1010" s="57"/>
      <c r="L1010" s="57"/>
      <c r="N1010" s="57"/>
      <c r="P1010" s="57"/>
      <c r="R1010" s="57"/>
      <c r="T1010" s="57"/>
      <c r="V1010" s="57"/>
      <c r="X1010" s="57"/>
    </row>
    <row r="1011" spans="3:24">
      <c r="C1011" s="57"/>
      <c r="D1011" s="57"/>
      <c r="E1011" s="57"/>
      <c r="F1011" s="57"/>
      <c r="H1011" s="57"/>
      <c r="J1011" s="57"/>
      <c r="L1011" s="57"/>
      <c r="N1011" s="57"/>
      <c r="P1011" s="57"/>
      <c r="R1011" s="57"/>
      <c r="T1011" s="57"/>
      <c r="V1011" s="57"/>
      <c r="X1011" s="57"/>
    </row>
    <row r="1012" spans="3:24">
      <c r="C1012" s="57"/>
      <c r="D1012" s="57"/>
      <c r="E1012" s="57"/>
      <c r="F1012" s="57"/>
      <c r="H1012" s="57"/>
      <c r="J1012" s="57"/>
      <c r="L1012" s="57"/>
      <c r="N1012" s="57"/>
      <c r="P1012" s="57"/>
      <c r="R1012" s="57"/>
      <c r="T1012" s="57"/>
      <c r="V1012" s="57"/>
      <c r="X1012" s="57"/>
    </row>
    <row r="1013" spans="3:24">
      <c r="C1013" s="57"/>
      <c r="D1013" s="57"/>
      <c r="E1013" s="57"/>
      <c r="F1013" s="57"/>
      <c r="H1013" s="57"/>
      <c r="J1013" s="57"/>
      <c r="L1013" s="57"/>
      <c r="N1013" s="57"/>
      <c r="P1013" s="57"/>
      <c r="R1013" s="57"/>
      <c r="T1013" s="57"/>
      <c r="V1013" s="57"/>
      <c r="X1013" s="57"/>
    </row>
    <row r="1014" spans="3:24">
      <c r="C1014" s="57"/>
      <c r="D1014" s="57"/>
      <c r="E1014" s="57"/>
      <c r="F1014" s="57"/>
      <c r="H1014" s="57"/>
      <c r="J1014" s="57"/>
      <c r="L1014" s="57"/>
      <c r="N1014" s="57"/>
      <c r="P1014" s="57"/>
      <c r="R1014" s="57"/>
      <c r="T1014" s="57"/>
      <c r="V1014" s="57"/>
      <c r="X1014" s="57"/>
    </row>
    <row r="1015" spans="3:24">
      <c r="C1015" s="57"/>
      <c r="D1015" s="57"/>
      <c r="E1015" s="57"/>
      <c r="F1015" s="57"/>
      <c r="H1015" s="57"/>
      <c r="J1015" s="57"/>
      <c r="L1015" s="57"/>
      <c r="N1015" s="57"/>
      <c r="P1015" s="57"/>
      <c r="R1015" s="57"/>
      <c r="T1015" s="57"/>
      <c r="V1015" s="57"/>
      <c r="X1015" s="57"/>
    </row>
    <row r="1016" spans="3:24">
      <c r="C1016" s="57"/>
      <c r="D1016" s="57"/>
      <c r="E1016" s="57"/>
      <c r="F1016" s="57"/>
      <c r="H1016" s="57"/>
      <c r="J1016" s="57"/>
      <c r="L1016" s="57"/>
      <c r="N1016" s="57"/>
      <c r="P1016" s="57"/>
      <c r="R1016" s="57"/>
      <c r="T1016" s="57"/>
      <c r="V1016" s="57"/>
      <c r="X1016" s="57"/>
    </row>
    <row r="1017" spans="3:24">
      <c r="C1017" s="57"/>
      <c r="D1017" s="57"/>
      <c r="E1017" s="57"/>
      <c r="F1017" s="57"/>
      <c r="H1017" s="57"/>
      <c r="J1017" s="57"/>
      <c r="L1017" s="57"/>
      <c r="N1017" s="57"/>
      <c r="P1017" s="57"/>
      <c r="R1017" s="57"/>
      <c r="T1017" s="57"/>
      <c r="V1017" s="57"/>
      <c r="X1017" s="57"/>
    </row>
    <row r="1018" spans="3:24">
      <c r="C1018" s="57"/>
      <c r="D1018" s="57"/>
      <c r="E1018" s="57"/>
      <c r="F1018" s="57"/>
      <c r="H1018" s="57"/>
      <c r="J1018" s="57"/>
      <c r="L1018" s="57"/>
      <c r="N1018" s="57"/>
      <c r="P1018" s="57"/>
      <c r="R1018" s="57"/>
      <c r="T1018" s="57"/>
      <c r="V1018" s="57"/>
      <c r="X1018" s="57"/>
    </row>
    <row r="1019" spans="3:24">
      <c r="C1019" s="57"/>
      <c r="D1019" s="57"/>
      <c r="E1019" s="57"/>
      <c r="F1019" s="57"/>
      <c r="H1019" s="57"/>
      <c r="J1019" s="57"/>
      <c r="L1019" s="57"/>
      <c r="N1019" s="57"/>
      <c r="P1019" s="57"/>
      <c r="R1019" s="57"/>
      <c r="T1019" s="57"/>
      <c r="V1019" s="57"/>
      <c r="X1019" s="57"/>
    </row>
    <row r="1020" spans="3:24">
      <c r="C1020" s="57"/>
      <c r="D1020" s="57"/>
      <c r="E1020" s="57"/>
      <c r="F1020" s="57"/>
      <c r="H1020" s="57"/>
      <c r="J1020" s="57"/>
      <c r="L1020" s="57"/>
      <c r="N1020" s="57"/>
      <c r="P1020" s="57"/>
      <c r="R1020" s="57"/>
      <c r="T1020" s="57"/>
      <c r="V1020" s="57"/>
      <c r="X1020" s="57"/>
    </row>
    <row r="1021" spans="3:24">
      <c r="C1021" s="57"/>
      <c r="D1021" s="57"/>
      <c r="E1021" s="57"/>
      <c r="F1021" s="57"/>
      <c r="H1021" s="57"/>
      <c r="J1021" s="57"/>
      <c r="L1021" s="57"/>
      <c r="N1021" s="57"/>
      <c r="P1021" s="57"/>
      <c r="R1021" s="57"/>
      <c r="T1021" s="57"/>
      <c r="V1021" s="57"/>
      <c r="X1021" s="57"/>
    </row>
    <row r="1022" spans="3:24">
      <c r="C1022" s="57"/>
      <c r="D1022" s="57"/>
      <c r="E1022" s="57"/>
      <c r="F1022" s="57"/>
      <c r="H1022" s="57"/>
      <c r="J1022" s="57"/>
      <c r="L1022" s="57"/>
      <c r="N1022" s="57"/>
      <c r="P1022" s="57"/>
      <c r="R1022" s="57"/>
      <c r="T1022" s="57"/>
      <c r="V1022" s="57"/>
      <c r="X1022" s="57"/>
    </row>
    <row r="1023" spans="3:24">
      <c r="C1023" s="57"/>
      <c r="D1023" s="57"/>
      <c r="E1023" s="57"/>
      <c r="F1023" s="57"/>
      <c r="H1023" s="57"/>
      <c r="J1023" s="57"/>
      <c r="L1023" s="57"/>
      <c r="N1023" s="57"/>
      <c r="P1023" s="57"/>
      <c r="R1023" s="57"/>
      <c r="T1023" s="57"/>
      <c r="V1023" s="57"/>
      <c r="X1023" s="57"/>
    </row>
    <row r="1024" spans="3:24">
      <c r="C1024" s="57"/>
      <c r="D1024" s="57"/>
      <c r="E1024" s="57"/>
      <c r="F1024" s="57"/>
      <c r="H1024" s="57"/>
      <c r="J1024" s="57"/>
      <c r="L1024" s="57"/>
      <c r="N1024" s="57"/>
      <c r="P1024" s="57"/>
      <c r="R1024" s="57"/>
      <c r="T1024" s="57"/>
      <c r="V1024" s="57"/>
      <c r="X1024" s="57"/>
    </row>
    <row r="1025" spans="3:24">
      <c r="C1025" s="57"/>
      <c r="D1025" s="57"/>
      <c r="E1025" s="57"/>
      <c r="F1025" s="57"/>
      <c r="H1025" s="57"/>
      <c r="J1025" s="57"/>
      <c r="L1025" s="57"/>
      <c r="N1025" s="57"/>
      <c r="P1025" s="57"/>
      <c r="R1025" s="57"/>
      <c r="T1025" s="57"/>
      <c r="V1025" s="57"/>
      <c r="X1025" s="57"/>
    </row>
    <row r="1026" spans="3:24">
      <c r="C1026" s="57"/>
      <c r="D1026" s="57"/>
      <c r="E1026" s="57"/>
      <c r="F1026" s="57"/>
      <c r="H1026" s="57"/>
      <c r="J1026" s="57"/>
      <c r="L1026" s="57"/>
      <c r="N1026" s="57"/>
      <c r="P1026" s="57"/>
      <c r="R1026" s="57"/>
      <c r="T1026" s="57"/>
      <c r="V1026" s="57"/>
      <c r="X1026" s="57"/>
    </row>
    <row r="1027" spans="3:24">
      <c r="C1027" s="57"/>
      <c r="D1027" s="57"/>
      <c r="E1027" s="57"/>
      <c r="F1027" s="57"/>
      <c r="H1027" s="57"/>
      <c r="J1027" s="57"/>
      <c r="L1027" s="57"/>
      <c r="N1027" s="57"/>
      <c r="P1027" s="57"/>
      <c r="R1027" s="57"/>
      <c r="T1027" s="57"/>
      <c r="V1027" s="57"/>
      <c r="X1027" s="57"/>
    </row>
    <row r="1028" spans="3:24">
      <c r="C1028" s="57"/>
      <c r="D1028" s="57"/>
      <c r="E1028" s="57"/>
      <c r="F1028" s="57"/>
      <c r="H1028" s="57"/>
      <c r="J1028" s="57"/>
      <c r="L1028" s="57"/>
      <c r="N1028" s="57"/>
      <c r="P1028" s="57"/>
      <c r="R1028" s="57"/>
      <c r="T1028" s="57"/>
      <c r="V1028" s="57"/>
      <c r="X1028" s="57"/>
    </row>
    <row r="1029" spans="3:24">
      <c r="C1029" s="57"/>
      <c r="D1029" s="57"/>
      <c r="E1029" s="57"/>
      <c r="F1029" s="57"/>
      <c r="H1029" s="57"/>
      <c r="J1029" s="57"/>
      <c r="L1029" s="57"/>
      <c r="N1029" s="57"/>
      <c r="P1029" s="57"/>
      <c r="R1029" s="57"/>
      <c r="T1029" s="57"/>
      <c r="V1029" s="57"/>
      <c r="X1029" s="57"/>
    </row>
    <row r="1030" spans="3:24">
      <c r="C1030" s="57"/>
      <c r="D1030" s="57"/>
      <c r="E1030" s="57"/>
      <c r="F1030" s="57"/>
      <c r="H1030" s="57"/>
      <c r="J1030" s="57"/>
      <c r="L1030" s="57"/>
      <c r="N1030" s="57"/>
      <c r="P1030" s="57"/>
      <c r="R1030" s="57"/>
      <c r="T1030" s="57"/>
      <c r="V1030" s="57"/>
      <c r="X1030" s="57"/>
    </row>
    <row r="1031" spans="3:24">
      <c r="C1031" s="57"/>
      <c r="D1031" s="57"/>
      <c r="E1031" s="57"/>
      <c r="F1031" s="57"/>
      <c r="H1031" s="57"/>
      <c r="J1031" s="57"/>
      <c r="L1031" s="57"/>
      <c r="N1031" s="57"/>
      <c r="P1031" s="57"/>
      <c r="R1031" s="57"/>
      <c r="T1031" s="57"/>
      <c r="V1031" s="57"/>
      <c r="X1031" s="57"/>
    </row>
    <row r="1032" spans="3:24">
      <c r="C1032" s="57"/>
      <c r="D1032" s="57"/>
      <c r="E1032" s="57"/>
      <c r="F1032" s="57"/>
      <c r="H1032" s="57"/>
      <c r="J1032" s="57"/>
      <c r="L1032" s="57"/>
      <c r="N1032" s="57"/>
      <c r="P1032" s="57"/>
      <c r="R1032" s="57"/>
      <c r="T1032" s="57"/>
      <c r="V1032" s="57"/>
      <c r="X1032" s="57"/>
    </row>
    <row r="1033" spans="3:24">
      <c r="C1033" s="57"/>
      <c r="D1033" s="57"/>
      <c r="E1033" s="57"/>
      <c r="F1033" s="57"/>
      <c r="H1033" s="57"/>
      <c r="J1033" s="57"/>
      <c r="L1033" s="57"/>
      <c r="N1033" s="57"/>
      <c r="P1033" s="57"/>
      <c r="R1033" s="57"/>
      <c r="T1033" s="57"/>
      <c r="V1033" s="57"/>
      <c r="X1033" s="57"/>
    </row>
    <row r="1034" spans="3:24">
      <c r="C1034" s="57"/>
      <c r="D1034" s="57"/>
      <c r="E1034" s="57"/>
      <c r="F1034" s="57"/>
      <c r="H1034" s="57"/>
      <c r="J1034" s="57"/>
      <c r="L1034" s="57"/>
      <c r="N1034" s="57"/>
      <c r="P1034" s="57"/>
      <c r="R1034" s="57"/>
      <c r="T1034" s="57"/>
      <c r="V1034" s="57"/>
      <c r="X1034" s="57"/>
    </row>
    <row r="1035" spans="3:24">
      <c r="C1035" s="57"/>
      <c r="D1035" s="57"/>
      <c r="E1035" s="57"/>
      <c r="F1035" s="57"/>
      <c r="H1035" s="57"/>
      <c r="J1035" s="57"/>
      <c r="L1035" s="57"/>
      <c r="N1035" s="57"/>
      <c r="P1035" s="57"/>
      <c r="R1035" s="57"/>
      <c r="T1035" s="57"/>
      <c r="V1035" s="57"/>
      <c r="X1035" s="57"/>
    </row>
    <row r="1036" spans="3:24">
      <c r="C1036" s="57"/>
      <c r="D1036" s="57"/>
      <c r="E1036" s="57"/>
      <c r="F1036" s="57"/>
      <c r="H1036" s="57"/>
      <c r="J1036" s="57"/>
      <c r="L1036" s="57"/>
      <c r="N1036" s="57"/>
      <c r="P1036" s="57"/>
      <c r="R1036" s="57"/>
      <c r="T1036" s="57"/>
      <c r="V1036" s="57"/>
      <c r="X1036" s="57"/>
    </row>
    <row r="1037" spans="3:24">
      <c r="C1037" s="57"/>
      <c r="D1037" s="57"/>
      <c r="E1037" s="57"/>
      <c r="F1037" s="57"/>
      <c r="H1037" s="57"/>
      <c r="J1037" s="57"/>
      <c r="L1037" s="57"/>
      <c r="N1037" s="57"/>
      <c r="P1037" s="57"/>
      <c r="R1037" s="57"/>
      <c r="T1037" s="57"/>
      <c r="V1037" s="57"/>
      <c r="X1037" s="57"/>
    </row>
    <row r="1038" spans="3:24">
      <c r="C1038" s="57"/>
      <c r="D1038" s="57"/>
      <c r="E1038" s="57"/>
      <c r="F1038" s="57"/>
      <c r="H1038" s="57"/>
      <c r="J1038" s="57"/>
      <c r="L1038" s="57"/>
      <c r="N1038" s="57"/>
      <c r="P1038" s="57"/>
      <c r="R1038" s="57"/>
      <c r="T1038" s="57"/>
      <c r="V1038" s="57"/>
      <c r="X1038" s="57"/>
    </row>
    <row r="1039" spans="3:24">
      <c r="C1039" s="57"/>
      <c r="D1039" s="57"/>
      <c r="E1039" s="57"/>
      <c r="F1039" s="57"/>
      <c r="H1039" s="57"/>
      <c r="J1039" s="57"/>
      <c r="L1039" s="57"/>
      <c r="N1039" s="57"/>
      <c r="P1039" s="57"/>
      <c r="R1039" s="57"/>
      <c r="T1039" s="57"/>
      <c r="V1039" s="57"/>
      <c r="X1039" s="57"/>
    </row>
    <row r="1040" spans="3:24">
      <c r="C1040" s="57"/>
      <c r="D1040" s="57"/>
      <c r="E1040" s="57"/>
      <c r="F1040" s="57"/>
      <c r="H1040" s="57"/>
      <c r="J1040" s="57"/>
      <c r="L1040" s="57"/>
      <c r="N1040" s="57"/>
      <c r="P1040" s="57"/>
      <c r="R1040" s="57"/>
      <c r="T1040" s="57"/>
      <c r="V1040" s="57"/>
      <c r="X1040" s="57"/>
    </row>
    <row r="1041" spans="3:24">
      <c r="C1041" s="57"/>
      <c r="D1041" s="57"/>
      <c r="E1041" s="57"/>
      <c r="F1041" s="57"/>
      <c r="H1041" s="57"/>
      <c r="J1041" s="57"/>
      <c r="L1041" s="57"/>
      <c r="N1041" s="57"/>
      <c r="P1041" s="57"/>
      <c r="R1041" s="57"/>
      <c r="T1041" s="57"/>
      <c r="V1041" s="57"/>
      <c r="X1041" s="57"/>
    </row>
    <row r="1042" spans="3:24">
      <c r="C1042" s="57"/>
      <c r="D1042" s="57"/>
      <c r="E1042" s="57"/>
      <c r="F1042" s="57"/>
      <c r="H1042" s="57"/>
      <c r="J1042" s="57"/>
      <c r="L1042" s="57"/>
      <c r="N1042" s="57"/>
      <c r="P1042" s="57"/>
      <c r="R1042" s="57"/>
      <c r="T1042" s="57"/>
      <c r="V1042" s="57"/>
      <c r="X1042" s="57"/>
    </row>
    <row r="1043" spans="3:24">
      <c r="C1043" s="57"/>
      <c r="D1043" s="57"/>
      <c r="E1043" s="57"/>
      <c r="F1043" s="57"/>
      <c r="H1043" s="57"/>
      <c r="J1043" s="57"/>
      <c r="L1043" s="57"/>
      <c r="N1043" s="57"/>
      <c r="P1043" s="57"/>
      <c r="R1043" s="57"/>
      <c r="T1043" s="57"/>
      <c r="V1043" s="57"/>
      <c r="X1043" s="57"/>
    </row>
    <row r="1044" spans="3:24">
      <c r="C1044" s="57"/>
      <c r="D1044" s="57"/>
      <c r="E1044" s="57"/>
      <c r="F1044" s="57"/>
      <c r="H1044" s="57"/>
      <c r="J1044" s="57"/>
      <c r="L1044" s="57"/>
      <c r="N1044" s="57"/>
      <c r="P1044" s="57"/>
      <c r="R1044" s="57"/>
      <c r="T1044" s="57"/>
      <c r="V1044" s="57"/>
      <c r="X1044" s="57"/>
    </row>
    <row r="1045" spans="3:24">
      <c r="C1045" s="57"/>
      <c r="D1045" s="57"/>
      <c r="E1045" s="57"/>
      <c r="F1045" s="57"/>
      <c r="H1045" s="57"/>
      <c r="J1045" s="57"/>
      <c r="L1045" s="57"/>
      <c r="N1045" s="57"/>
      <c r="P1045" s="57"/>
      <c r="R1045" s="57"/>
      <c r="T1045" s="57"/>
      <c r="V1045" s="57"/>
      <c r="X1045" s="57"/>
    </row>
    <row r="1046" spans="3:24">
      <c r="C1046" s="57"/>
      <c r="D1046" s="57"/>
      <c r="E1046" s="57"/>
      <c r="F1046" s="57"/>
      <c r="H1046" s="57"/>
      <c r="J1046" s="57"/>
      <c r="L1046" s="57"/>
      <c r="N1046" s="57"/>
      <c r="P1046" s="57"/>
      <c r="R1046" s="57"/>
      <c r="T1046" s="57"/>
      <c r="V1046" s="57"/>
      <c r="X1046" s="57"/>
    </row>
    <row r="1047" spans="3:24">
      <c r="C1047" s="57"/>
      <c r="D1047" s="57"/>
      <c r="E1047" s="57"/>
      <c r="F1047" s="57"/>
      <c r="H1047" s="57"/>
      <c r="J1047" s="57"/>
      <c r="L1047" s="57"/>
      <c r="N1047" s="57"/>
      <c r="P1047" s="57"/>
      <c r="R1047" s="57"/>
      <c r="T1047" s="57"/>
      <c r="V1047" s="57"/>
      <c r="X1047" s="57"/>
    </row>
    <row r="1048" spans="3:24">
      <c r="C1048" s="57"/>
      <c r="D1048" s="57"/>
      <c r="E1048" s="57"/>
      <c r="F1048" s="57"/>
      <c r="H1048" s="57"/>
      <c r="J1048" s="57"/>
      <c r="L1048" s="57"/>
      <c r="N1048" s="57"/>
      <c r="P1048" s="57"/>
      <c r="R1048" s="57"/>
      <c r="T1048" s="57"/>
      <c r="V1048" s="57"/>
      <c r="X1048" s="57"/>
    </row>
    <row r="1049" spans="3:24">
      <c r="C1049" s="57"/>
      <c r="D1049" s="57"/>
      <c r="E1049" s="57"/>
      <c r="F1049" s="57"/>
      <c r="H1049" s="57"/>
      <c r="J1049" s="57"/>
      <c r="L1049" s="57"/>
      <c r="N1049" s="57"/>
      <c r="P1049" s="57"/>
      <c r="R1049" s="57"/>
      <c r="T1049" s="57"/>
      <c r="V1049" s="57"/>
      <c r="X1049" s="57"/>
    </row>
    <row r="1050" spans="3:24">
      <c r="C1050" s="57"/>
      <c r="D1050" s="57"/>
      <c r="E1050" s="57"/>
      <c r="F1050" s="57"/>
      <c r="H1050" s="57"/>
      <c r="J1050" s="57"/>
      <c r="L1050" s="57"/>
      <c r="N1050" s="57"/>
      <c r="P1050" s="57"/>
      <c r="R1050" s="57"/>
      <c r="T1050" s="57"/>
      <c r="V1050" s="57"/>
      <c r="X1050" s="57"/>
    </row>
    <row r="1051" spans="3:24">
      <c r="C1051" s="57"/>
      <c r="D1051" s="57"/>
      <c r="E1051" s="57"/>
      <c r="F1051" s="57"/>
      <c r="H1051" s="57"/>
      <c r="J1051" s="57"/>
      <c r="L1051" s="57"/>
      <c r="N1051" s="57"/>
      <c r="P1051" s="57"/>
      <c r="R1051" s="57"/>
      <c r="T1051" s="57"/>
      <c r="V1051" s="57"/>
      <c r="X1051" s="57"/>
    </row>
    <row r="1052" spans="3:24">
      <c r="C1052" s="57"/>
      <c r="D1052" s="57"/>
      <c r="E1052" s="57"/>
      <c r="F1052" s="57"/>
      <c r="H1052" s="57"/>
      <c r="J1052" s="57"/>
      <c r="L1052" s="57"/>
      <c r="N1052" s="57"/>
      <c r="P1052" s="57"/>
      <c r="R1052" s="57"/>
      <c r="T1052" s="57"/>
      <c r="V1052" s="57"/>
      <c r="X1052" s="57"/>
    </row>
    <row r="1053" spans="3:24">
      <c r="C1053" s="57"/>
      <c r="D1053" s="57"/>
      <c r="E1053" s="57"/>
      <c r="F1053" s="57"/>
      <c r="H1053" s="57"/>
      <c r="J1053" s="57"/>
      <c r="L1053" s="57"/>
      <c r="N1053" s="57"/>
      <c r="P1053" s="57"/>
      <c r="R1053" s="57"/>
      <c r="T1053" s="57"/>
      <c r="V1053" s="57"/>
      <c r="X1053" s="57"/>
    </row>
    <row r="1054" spans="3:24">
      <c r="C1054" s="57"/>
      <c r="D1054" s="57"/>
      <c r="E1054" s="57"/>
      <c r="F1054" s="57"/>
      <c r="H1054" s="57"/>
      <c r="J1054" s="57"/>
      <c r="L1054" s="57"/>
      <c r="N1054" s="57"/>
      <c r="P1054" s="57"/>
      <c r="R1054" s="57"/>
      <c r="T1054" s="57"/>
      <c r="V1054" s="57"/>
      <c r="X1054" s="57"/>
    </row>
    <row r="1055" spans="3:24">
      <c r="C1055" s="57"/>
      <c r="D1055" s="57"/>
      <c r="E1055" s="57"/>
      <c r="F1055" s="57"/>
      <c r="H1055" s="57"/>
      <c r="J1055" s="57"/>
      <c r="L1055" s="57"/>
      <c r="N1055" s="57"/>
      <c r="P1055" s="57"/>
      <c r="R1055" s="57"/>
      <c r="T1055" s="57"/>
      <c r="V1055" s="57"/>
      <c r="X1055" s="57"/>
    </row>
    <row r="1056" spans="3:24">
      <c r="C1056" s="57"/>
      <c r="D1056" s="57"/>
      <c r="E1056" s="57"/>
      <c r="F1056" s="57"/>
      <c r="H1056" s="57"/>
      <c r="J1056" s="57"/>
      <c r="L1056" s="57"/>
      <c r="N1056" s="57"/>
      <c r="P1056" s="57"/>
      <c r="R1056" s="57"/>
      <c r="T1056" s="57"/>
      <c r="V1056" s="57"/>
      <c r="X1056" s="57"/>
    </row>
    <row r="1057" spans="3:24">
      <c r="C1057" s="57"/>
      <c r="D1057" s="57"/>
      <c r="E1057" s="57"/>
      <c r="F1057" s="57"/>
      <c r="H1057" s="57"/>
      <c r="J1057" s="57"/>
      <c r="L1057" s="57"/>
      <c r="N1057" s="57"/>
      <c r="P1057" s="57"/>
      <c r="R1057" s="57"/>
      <c r="T1057" s="57"/>
      <c r="V1057" s="57"/>
      <c r="X1057" s="57"/>
    </row>
    <row r="1058" spans="3:24">
      <c r="C1058" s="57"/>
      <c r="D1058" s="57"/>
      <c r="E1058" s="57"/>
      <c r="F1058" s="57"/>
      <c r="H1058" s="57"/>
      <c r="J1058" s="57"/>
      <c r="L1058" s="57"/>
      <c r="N1058" s="57"/>
      <c r="P1058" s="57"/>
      <c r="R1058" s="57"/>
      <c r="T1058" s="57"/>
      <c r="V1058" s="57"/>
      <c r="X1058" s="57"/>
    </row>
    <row r="1059" spans="3:24">
      <c r="C1059" s="57"/>
      <c r="D1059" s="57"/>
      <c r="E1059" s="57"/>
      <c r="F1059" s="57"/>
      <c r="H1059" s="57"/>
      <c r="J1059" s="57"/>
      <c r="L1059" s="57"/>
      <c r="N1059" s="57"/>
      <c r="P1059" s="57"/>
      <c r="R1059" s="57"/>
      <c r="T1059" s="57"/>
      <c r="V1059" s="57"/>
      <c r="X1059" s="57"/>
    </row>
    <row r="1060" spans="3:24">
      <c r="C1060" s="57"/>
      <c r="D1060" s="57"/>
      <c r="E1060" s="57"/>
      <c r="F1060" s="57"/>
      <c r="H1060" s="57"/>
      <c r="J1060" s="57"/>
      <c r="L1060" s="57"/>
      <c r="N1060" s="57"/>
      <c r="P1060" s="57"/>
      <c r="R1060" s="57"/>
      <c r="T1060" s="57"/>
      <c r="V1060" s="57"/>
      <c r="X1060" s="57"/>
    </row>
    <row r="1061" spans="3:24">
      <c r="C1061" s="57"/>
      <c r="D1061" s="57"/>
      <c r="E1061" s="57"/>
      <c r="F1061" s="57"/>
      <c r="H1061" s="57"/>
      <c r="J1061" s="57"/>
      <c r="L1061" s="57"/>
      <c r="N1061" s="57"/>
      <c r="P1061" s="57"/>
      <c r="R1061" s="57"/>
      <c r="T1061" s="57"/>
      <c r="V1061" s="57"/>
      <c r="X1061" s="57"/>
    </row>
    <row r="1062" spans="3:24">
      <c r="C1062" s="57"/>
      <c r="D1062" s="57"/>
      <c r="E1062" s="57"/>
      <c r="F1062" s="57"/>
      <c r="H1062" s="57"/>
      <c r="J1062" s="57"/>
      <c r="L1062" s="57"/>
      <c r="N1062" s="57"/>
      <c r="P1062" s="57"/>
      <c r="R1062" s="57"/>
      <c r="T1062" s="57"/>
      <c r="V1062" s="57"/>
      <c r="X1062" s="57"/>
    </row>
    <row r="1063" spans="3:24">
      <c r="C1063" s="57"/>
      <c r="D1063" s="57"/>
      <c r="E1063" s="57"/>
      <c r="F1063" s="57"/>
      <c r="H1063" s="57"/>
      <c r="J1063" s="57"/>
      <c r="L1063" s="57"/>
      <c r="N1063" s="57"/>
      <c r="P1063" s="57"/>
      <c r="R1063" s="57"/>
      <c r="T1063" s="57"/>
      <c r="V1063" s="57"/>
      <c r="X1063" s="57"/>
    </row>
    <row r="1064" spans="3:24">
      <c r="C1064" s="57"/>
      <c r="D1064" s="57"/>
      <c r="E1064" s="57"/>
      <c r="F1064" s="57"/>
      <c r="H1064" s="57"/>
      <c r="J1064" s="57"/>
      <c r="L1064" s="57"/>
      <c r="N1064" s="57"/>
      <c r="P1064" s="57"/>
      <c r="R1064" s="57"/>
      <c r="T1064" s="57"/>
      <c r="V1064" s="57"/>
      <c r="X1064" s="57"/>
    </row>
    <row r="1065" spans="3:24">
      <c r="C1065" s="57"/>
      <c r="D1065" s="57"/>
      <c r="E1065" s="57"/>
      <c r="F1065" s="57"/>
      <c r="H1065" s="57"/>
      <c r="J1065" s="57"/>
      <c r="L1065" s="57"/>
      <c r="N1065" s="57"/>
      <c r="P1065" s="57"/>
      <c r="R1065" s="57"/>
      <c r="T1065" s="57"/>
      <c r="V1065" s="57"/>
      <c r="X1065" s="57"/>
    </row>
    <row r="1066" spans="3:24">
      <c r="C1066" s="57"/>
      <c r="D1066" s="57"/>
      <c r="E1066" s="57"/>
      <c r="F1066" s="57"/>
      <c r="H1066" s="57"/>
      <c r="J1066" s="57"/>
      <c r="L1066" s="57"/>
      <c r="N1066" s="57"/>
      <c r="P1066" s="57"/>
      <c r="R1066" s="57"/>
      <c r="T1066" s="57"/>
      <c r="V1066" s="57"/>
      <c r="X1066" s="57"/>
    </row>
    <row r="1067" spans="3:24">
      <c r="C1067" s="57"/>
      <c r="D1067" s="57"/>
      <c r="E1067" s="57"/>
      <c r="F1067" s="57"/>
      <c r="H1067" s="57"/>
      <c r="J1067" s="57"/>
      <c r="L1067" s="57"/>
      <c r="N1067" s="57"/>
      <c r="P1067" s="57"/>
      <c r="R1067" s="57"/>
      <c r="T1067" s="57"/>
      <c r="V1067" s="57"/>
      <c r="X1067" s="57"/>
    </row>
    <row r="1068" spans="3:24">
      <c r="C1068" s="57"/>
      <c r="D1068" s="57"/>
      <c r="E1068" s="57"/>
      <c r="F1068" s="57"/>
      <c r="H1068" s="57"/>
      <c r="J1068" s="57"/>
      <c r="L1068" s="57"/>
      <c r="N1068" s="57"/>
      <c r="P1068" s="57"/>
      <c r="R1068" s="57"/>
      <c r="T1068" s="57"/>
      <c r="V1068" s="57"/>
      <c r="X1068" s="57"/>
    </row>
    <row r="1069" spans="3:24">
      <c r="C1069" s="57"/>
      <c r="D1069" s="57"/>
      <c r="E1069" s="57"/>
      <c r="F1069" s="57"/>
      <c r="H1069" s="57"/>
      <c r="J1069" s="57"/>
      <c r="L1069" s="57"/>
      <c r="N1069" s="57"/>
      <c r="P1069" s="57"/>
      <c r="R1069" s="57"/>
      <c r="T1069" s="57"/>
      <c r="V1069" s="57"/>
      <c r="X1069" s="57"/>
    </row>
    <row r="1070" spans="3:24">
      <c r="C1070" s="57"/>
      <c r="D1070" s="57"/>
      <c r="E1070" s="57"/>
      <c r="F1070" s="57"/>
      <c r="H1070" s="57"/>
      <c r="J1070" s="57"/>
      <c r="L1070" s="57"/>
      <c r="N1070" s="57"/>
      <c r="P1070" s="57"/>
      <c r="R1070" s="57"/>
      <c r="T1070" s="57"/>
      <c r="V1070" s="57"/>
      <c r="X1070" s="57"/>
    </row>
    <row r="1071" spans="3:24">
      <c r="C1071" s="57"/>
      <c r="D1071" s="57"/>
      <c r="E1071" s="57"/>
      <c r="F1071" s="57"/>
      <c r="H1071" s="57"/>
      <c r="J1071" s="57"/>
      <c r="L1071" s="57"/>
      <c r="N1071" s="57"/>
      <c r="P1071" s="57"/>
      <c r="R1071" s="57"/>
      <c r="T1071" s="57"/>
      <c r="V1071" s="57"/>
      <c r="X1071" s="57"/>
    </row>
    <row r="1072" spans="3:24">
      <c r="C1072" s="57"/>
      <c r="D1072" s="57"/>
      <c r="E1072" s="57"/>
      <c r="F1072" s="57"/>
      <c r="H1072" s="57"/>
      <c r="J1072" s="57"/>
      <c r="L1072" s="57"/>
      <c r="N1072" s="57"/>
      <c r="P1072" s="57"/>
      <c r="R1072" s="57"/>
      <c r="T1072" s="57"/>
      <c r="V1072" s="57"/>
      <c r="X1072" s="57"/>
    </row>
    <row r="1073" spans="3:24">
      <c r="C1073" s="57"/>
      <c r="D1073" s="57"/>
      <c r="E1073" s="57"/>
      <c r="F1073" s="57"/>
      <c r="H1073" s="57"/>
      <c r="J1073" s="57"/>
      <c r="L1073" s="57"/>
      <c r="N1073" s="57"/>
      <c r="P1073" s="57"/>
      <c r="R1073" s="57"/>
      <c r="T1073" s="57"/>
      <c r="V1073" s="57"/>
      <c r="X1073" s="57"/>
    </row>
    <row r="1074" spans="3:24">
      <c r="C1074" s="57"/>
      <c r="D1074" s="57"/>
      <c r="E1074" s="57"/>
      <c r="F1074" s="57"/>
      <c r="H1074" s="57"/>
      <c r="J1074" s="57"/>
      <c r="L1074" s="57"/>
      <c r="N1074" s="57"/>
      <c r="P1074" s="57"/>
      <c r="R1074" s="57"/>
      <c r="T1074" s="57"/>
      <c r="V1074" s="57"/>
      <c r="X1074" s="57"/>
    </row>
    <row r="1075" spans="3:24">
      <c r="C1075" s="57"/>
      <c r="D1075" s="57"/>
      <c r="E1075" s="57"/>
      <c r="F1075" s="57"/>
      <c r="H1075" s="57"/>
      <c r="J1075" s="57"/>
      <c r="L1075" s="57"/>
      <c r="N1075" s="57"/>
      <c r="P1075" s="57"/>
      <c r="R1075" s="57"/>
      <c r="T1075" s="57"/>
      <c r="V1075" s="57"/>
      <c r="X1075" s="57"/>
    </row>
    <row r="1076" spans="3:24">
      <c r="C1076" s="57"/>
      <c r="D1076" s="57"/>
      <c r="E1076" s="57"/>
      <c r="F1076" s="57"/>
      <c r="H1076" s="57"/>
      <c r="J1076" s="57"/>
      <c r="L1076" s="57"/>
      <c r="N1076" s="57"/>
      <c r="P1076" s="57"/>
      <c r="R1076" s="57"/>
      <c r="T1076" s="57"/>
      <c r="V1076" s="57"/>
      <c r="X1076" s="57"/>
    </row>
    <row r="1077" spans="3:24">
      <c r="C1077" s="57"/>
      <c r="D1077" s="57"/>
      <c r="E1077" s="57"/>
      <c r="F1077" s="57"/>
      <c r="H1077" s="57"/>
      <c r="J1077" s="57"/>
      <c r="L1077" s="57"/>
      <c r="N1077" s="57"/>
      <c r="P1077" s="57"/>
      <c r="R1077" s="57"/>
      <c r="T1077" s="57"/>
      <c r="V1077" s="57"/>
      <c r="X1077" s="57"/>
    </row>
    <row r="1078" spans="3:24">
      <c r="C1078" s="57"/>
      <c r="D1078" s="57"/>
      <c r="E1078" s="57"/>
      <c r="F1078" s="57"/>
      <c r="H1078" s="57"/>
      <c r="J1078" s="57"/>
      <c r="L1078" s="57"/>
      <c r="N1078" s="57"/>
      <c r="P1078" s="57"/>
      <c r="R1078" s="57"/>
      <c r="T1078" s="57"/>
      <c r="V1078" s="57"/>
      <c r="X1078" s="57"/>
    </row>
    <row r="1079" spans="3:24">
      <c r="C1079" s="57"/>
      <c r="D1079" s="57"/>
      <c r="E1079" s="57"/>
      <c r="F1079" s="57"/>
      <c r="H1079" s="57"/>
      <c r="J1079" s="57"/>
      <c r="L1079" s="57"/>
      <c r="N1079" s="57"/>
      <c r="P1079" s="57"/>
      <c r="R1079" s="57"/>
      <c r="T1079" s="57"/>
      <c r="V1079" s="57"/>
      <c r="X1079" s="57"/>
    </row>
    <row r="1080" spans="3:24">
      <c r="C1080" s="57"/>
      <c r="D1080" s="57"/>
      <c r="E1080" s="57"/>
      <c r="F1080" s="57"/>
      <c r="H1080" s="57"/>
      <c r="J1080" s="57"/>
      <c r="L1080" s="57"/>
      <c r="N1080" s="57"/>
      <c r="P1080" s="57"/>
      <c r="R1080" s="57"/>
      <c r="T1080" s="57"/>
      <c r="V1080" s="57"/>
      <c r="X1080" s="57"/>
    </row>
    <row r="1081" spans="3:24">
      <c r="C1081" s="57"/>
      <c r="D1081" s="57"/>
      <c r="E1081" s="57"/>
      <c r="F1081" s="57"/>
      <c r="H1081" s="57"/>
      <c r="J1081" s="57"/>
      <c r="L1081" s="57"/>
      <c r="N1081" s="57"/>
      <c r="P1081" s="57"/>
      <c r="R1081" s="57"/>
      <c r="T1081" s="57"/>
      <c r="V1081" s="57"/>
      <c r="X1081" s="57"/>
    </row>
    <row r="1082" spans="3:24">
      <c r="C1082" s="57"/>
      <c r="D1082" s="57"/>
      <c r="E1082" s="57"/>
      <c r="F1082" s="57"/>
      <c r="H1082" s="57"/>
      <c r="J1082" s="57"/>
      <c r="L1082" s="57"/>
      <c r="N1082" s="57"/>
      <c r="P1082" s="57"/>
      <c r="R1082" s="57"/>
      <c r="T1082" s="57"/>
      <c r="V1082" s="57"/>
      <c r="X1082" s="57"/>
    </row>
    <row r="1083" spans="3:24">
      <c r="C1083" s="57"/>
      <c r="D1083" s="57"/>
      <c r="E1083" s="57"/>
      <c r="F1083" s="57"/>
      <c r="H1083" s="57"/>
      <c r="J1083" s="57"/>
      <c r="L1083" s="57"/>
      <c r="N1083" s="57"/>
      <c r="P1083" s="57"/>
      <c r="R1083" s="57"/>
      <c r="T1083" s="57"/>
      <c r="V1083" s="57"/>
      <c r="X1083" s="57"/>
    </row>
    <row r="1084" spans="3:24">
      <c r="C1084" s="57"/>
      <c r="D1084" s="57"/>
      <c r="E1084" s="57"/>
      <c r="F1084" s="57"/>
      <c r="H1084" s="57"/>
      <c r="J1084" s="57"/>
      <c r="L1084" s="57"/>
      <c r="N1084" s="57"/>
      <c r="P1084" s="57"/>
      <c r="R1084" s="57"/>
      <c r="T1084" s="57"/>
      <c r="V1084" s="57"/>
      <c r="X1084" s="57"/>
    </row>
    <row r="1085" spans="3:24">
      <c r="C1085" s="57"/>
      <c r="D1085" s="57"/>
      <c r="E1085" s="57"/>
      <c r="F1085" s="57"/>
      <c r="H1085" s="57"/>
      <c r="J1085" s="57"/>
      <c r="L1085" s="57"/>
      <c r="N1085" s="57"/>
      <c r="P1085" s="57"/>
      <c r="R1085" s="57"/>
      <c r="T1085" s="57"/>
      <c r="V1085" s="57"/>
      <c r="X1085" s="57"/>
    </row>
    <row r="1086" spans="3:24">
      <c r="C1086" s="57"/>
      <c r="D1086" s="57"/>
      <c r="E1086" s="57"/>
      <c r="F1086" s="57"/>
      <c r="H1086" s="57"/>
      <c r="J1086" s="57"/>
      <c r="L1086" s="57"/>
      <c r="N1086" s="57"/>
      <c r="P1086" s="57"/>
      <c r="R1086" s="57"/>
      <c r="T1086" s="57"/>
      <c r="V1086" s="57"/>
      <c r="X1086" s="57"/>
    </row>
    <row r="1087" spans="3:24">
      <c r="C1087" s="57"/>
      <c r="D1087" s="57"/>
      <c r="E1087" s="57"/>
      <c r="F1087" s="57"/>
      <c r="H1087" s="57"/>
      <c r="J1087" s="57"/>
      <c r="L1087" s="57"/>
      <c r="N1087" s="57"/>
      <c r="P1087" s="57"/>
      <c r="R1087" s="57"/>
      <c r="T1087" s="57"/>
      <c r="V1087" s="57"/>
      <c r="X1087" s="57"/>
    </row>
    <row r="1088" spans="3:24">
      <c r="C1088" s="57"/>
      <c r="D1088" s="57"/>
      <c r="E1088" s="57"/>
      <c r="F1088" s="57"/>
      <c r="H1088" s="57"/>
      <c r="J1088" s="57"/>
      <c r="L1088" s="57"/>
      <c r="N1088" s="57"/>
      <c r="P1088" s="57"/>
      <c r="R1088" s="57"/>
      <c r="T1088" s="57"/>
      <c r="V1088" s="57"/>
      <c r="X1088" s="57"/>
    </row>
    <row r="1089" spans="3:24">
      <c r="C1089" s="57"/>
      <c r="D1089" s="57"/>
      <c r="E1089" s="57"/>
      <c r="F1089" s="57"/>
      <c r="H1089" s="57"/>
      <c r="J1089" s="57"/>
      <c r="L1089" s="57"/>
      <c r="N1089" s="57"/>
      <c r="P1089" s="57"/>
      <c r="R1089" s="57"/>
      <c r="T1089" s="57"/>
      <c r="V1089" s="57"/>
      <c r="X1089" s="57"/>
    </row>
    <row r="1090" spans="3:24">
      <c r="C1090" s="57"/>
      <c r="D1090" s="57"/>
      <c r="E1090" s="57"/>
      <c r="F1090" s="57"/>
      <c r="H1090" s="57"/>
      <c r="J1090" s="57"/>
      <c r="L1090" s="57"/>
      <c r="N1090" s="57"/>
      <c r="P1090" s="57"/>
      <c r="R1090" s="57"/>
      <c r="T1090" s="57"/>
      <c r="V1090" s="57"/>
      <c r="X1090" s="57"/>
    </row>
    <row r="1091" spans="3:24">
      <c r="C1091" s="57"/>
      <c r="D1091" s="57"/>
      <c r="E1091" s="57"/>
      <c r="F1091" s="57"/>
      <c r="H1091" s="57"/>
      <c r="J1091" s="57"/>
      <c r="L1091" s="57"/>
      <c r="N1091" s="57"/>
      <c r="P1091" s="57"/>
      <c r="R1091" s="57"/>
      <c r="T1091" s="57"/>
      <c r="V1091" s="57"/>
      <c r="X1091" s="57"/>
    </row>
    <row r="1092" spans="3:24">
      <c r="C1092" s="57"/>
      <c r="D1092" s="57"/>
      <c r="E1092" s="57"/>
      <c r="F1092" s="57"/>
      <c r="H1092" s="57"/>
      <c r="J1092" s="57"/>
      <c r="L1092" s="57"/>
      <c r="N1092" s="57"/>
      <c r="P1092" s="57"/>
      <c r="R1092" s="57"/>
      <c r="T1092" s="57"/>
      <c r="V1092" s="57"/>
      <c r="X1092" s="57"/>
    </row>
    <row r="1093" spans="3:24">
      <c r="C1093" s="57"/>
      <c r="D1093" s="57"/>
      <c r="E1093" s="57"/>
      <c r="F1093" s="57"/>
      <c r="H1093" s="57"/>
      <c r="J1093" s="57"/>
      <c r="L1093" s="57"/>
      <c r="N1093" s="57"/>
      <c r="P1093" s="57"/>
      <c r="R1093" s="57"/>
      <c r="T1093" s="57"/>
      <c r="V1093" s="57"/>
      <c r="X1093" s="57"/>
    </row>
    <row r="1094" spans="3:24">
      <c r="C1094" s="57"/>
      <c r="D1094" s="57"/>
      <c r="E1094" s="57"/>
      <c r="F1094" s="57"/>
      <c r="H1094" s="57"/>
      <c r="J1094" s="57"/>
      <c r="L1094" s="57"/>
      <c r="N1094" s="57"/>
      <c r="P1094" s="57"/>
      <c r="R1094" s="57"/>
      <c r="T1094" s="57"/>
      <c r="V1094" s="57"/>
      <c r="X1094" s="57"/>
    </row>
    <row r="1095" spans="3:24">
      <c r="C1095" s="57"/>
      <c r="D1095" s="57"/>
      <c r="E1095" s="57"/>
      <c r="F1095" s="57"/>
      <c r="H1095" s="57"/>
      <c r="J1095" s="57"/>
      <c r="L1095" s="57"/>
      <c r="N1095" s="57"/>
      <c r="P1095" s="57"/>
      <c r="R1095" s="57"/>
      <c r="T1095" s="57"/>
      <c r="V1095" s="57"/>
      <c r="X1095" s="57"/>
    </row>
    <row r="1096" spans="3:24">
      <c r="C1096" s="57"/>
      <c r="D1096" s="57"/>
      <c r="E1096" s="57"/>
      <c r="F1096" s="57"/>
      <c r="H1096" s="57"/>
      <c r="J1096" s="57"/>
      <c r="L1096" s="57"/>
      <c r="N1096" s="57"/>
      <c r="P1096" s="57"/>
      <c r="R1096" s="57"/>
      <c r="T1096" s="57"/>
      <c r="V1096" s="57"/>
      <c r="X1096" s="57"/>
    </row>
    <row r="1097" spans="3:24">
      <c r="C1097" s="57"/>
      <c r="D1097" s="57"/>
      <c r="E1097" s="57"/>
      <c r="F1097" s="57"/>
      <c r="H1097" s="57"/>
      <c r="J1097" s="57"/>
      <c r="L1097" s="57"/>
      <c r="N1097" s="57"/>
      <c r="P1097" s="57"/>
      <c r="R1097" s="57"/>
      <c r="T1097" s="57"/>
      <c r="V1097" s="57"/>
      <c r="X1097" s="57"/>
    </row>
    <row r="1098" spans="3:24">
      <c r="C1098" s="57"/>
      <c r="D1098" s="57"/>
      <c r="E1098" s="57"/>
      <c r="F1098" s="57"/>
      <c r="H1098" s="57"/>
      <c r="J1098" s="57"/>
      <c r="L1098" s="57"/>
      <c r="N1098" s="57"/>
      <c r="P1098" s="57"/>
      <c r="R1098" s="57"/>
      <c r="T1098" s="57"/>
      <c r="V1098" s="57"/>
      <c r="X1098" s="57"/>
    </row>
    <row r="1099" spans="3:24">
      <c r="C1099" s="57"/>
      <c r="D1099" s="57"/>
      <c r="E1099" s="57"/>
      <c r="F1099" s="57"/>
      <c r="H1099" s="57"/>
      <c r="J1099" s="57"/>
      <c r="L1099" s="57"/>
      <c r="N1099" s="57"/>
      <c r="P1099" s="57"/>
      <c r="R1099" s="57"/>
      <c r="T1099" s="57"/>
      <c r="V1099" s="57"/>
      <c r="X1099" s="57"/>
    </row>
    <row r="1100" spans="3:24">
      <c r="C1100" s="57"/>
      <c r="D1100" s="57"/>
      <c r="E1100" s="57"/>
      <c r="F1100" s="57"/>
      <c r="H1100" s="57"/>
      <c r="J1100" s="57"/>
      <c r="L1100" s="57"/>
      <c r="N1100" s="57"/>
      <c r="P1100" s="57"/>
      <c r="R1100" s="57"/>
      <c r="T1100" s="57"/>
      <c r="V1100" s="57"/>
      <c r="X1100" s="57"/>
    </row>
    <row r="1101" spans="3:24">
      <c r="C1101" s="57"/>
      <c r="D1101" s="57"/>
      <c r="E1101" s="57"/>
      <c r="F1101" s="57"/>
      <c r="H1101" s="57"/>
      <c r="J1101" s="57"/>
      <c r="L1101" s="57"/>
      <c r="N1101" s="57"/>
      <c r="P1101" s="57"/>
      <c r="R1101" s="57"/>
      <c r="T1101" s="57"/>
      <c r="V1101" s="57"/>
      <c r="X1101" s="57"/>
    </row>
    <row r="1102" spans="3:24">
      <c r="C1102" s="57"/>
      <c r="D1102" s="57"/>
      <c r="E1102" s="57"/>
      <c r="F1102" s="57"/>
      <c r="H1102" s="57"/>
      <c r="J1102" s="57"/>
      <c r="L1102" s="57"/>
      <c r="N1102" s="57"/>
      <c r="P1102" s="57"/>
      <c r="R1102" s="57"/>
      <c r="T1102" s="57"/>
      <c r="V1102" s="57"/>
      <c r="X1102" s="57"/>
    </row>
    <row r="1103" spans="3:24">
      <c r="C1103" s="57"/>
      <c r="D1103" s="57"/>
      <c r="E1103" s="57"/>
      <c r="F1103" s="57"/>
      <c r="H1103" s="57"/>
      <c r="J1103" s="57"/>
      <c r="L1103" s="57"/>
      <c r="N1103" s="57"/>
      <c r="P1103" s="57"/>
      <c r="R1103" s="57"/>
      <c r="T1103" s="57"/>
      <c r="V1103" s="57"/>
      <c r="X1103" s="57"/>
    </row>
    <row r="1104" spans="3:24">
      <c r="C1104" s="57"/>
      <c r="D1104" s="57"/>
      <c r="E1104" s="57"/>
      <c r="F1104" s="57"/>
      <c r="H1104" s="57"/>
      <c r="J1104" s="57"/>
      <c r="L1104" s="57"/>
      <c r="N1104" s="57"/>
      <c r="P1104" s="57"/>
      <c r="R1104" s="57"/>
      <c r="T1104" s="57"/>
      <c r="V1104" s="57"/>
      <c r="X1104" s="57"/>
    </row>
    <row r="1105" spans="3:24">
      <c r="C1105" s="57"/>
      <c r="D1105" s="57"/>
      <c r="E1105" s="57"/>
      <c r="F1105" s="57"/>
      <c r="H1105" s="57"/>
      <c r="J1105" s="57"/>
      <c r="L1105" s="57"/>
      <c r="N1105" s="57"/>
      <c r="P1105" s="57"/>
      <c r="R1105" s="57"/>
      <c r="T1105" s="57"/>
      <c r="V1105" s="57"/>
      <c r="X1105" s="57"/>
    </row>
    <row r="1106" spans="3:24">
      <c r="C1106" s="57"/>
      <c r="D1106" s="57"/>
      <c r="E1106" s="57"/>
      <c r="F1106" s="57"/>
      <c r="H1106" s="57"/>
      <c r="J1106" s="57"/>
      <c r="L1106" s="57"/>
      <c r="N1106" s="57"/>
      <c r="P1106" s="57"/>
      <c r="R1106" s="57"/>
      <c r="T1106" s="57"/>
      <c r="V1106" s="57"/>
      <c r="X1106" s="57"/>
    </row>
    <row r="1107" spans="3:24">
      <c r="C1107" s="57"/>
      <c r="D1107" s="57"/>
      <c r="E1107" s="57"/>
      <c r="F1107" s="57"/>
      <c r="H1107" s="57"/>
      <c r="J1107" s="57"/>
      <c r="L1107" s="57"/>
      <c r="N1107" s="57"/>
      <c r="P1107" s="57"/>
      <c r="R1107" s="57"/>
      <c r="T1107" s="57"/>
      <c r="V1107" s="57"/>
      <c r="X1107" s="57"/>
    </row>
    <row r="1108" spans="3:24">
      <c r="C1108" s="57"/>
      <c r="D1108" s="57"/>
      <c r="E1108" s="57"/>
      <c r="F1108" s="57"/>
      <c r="H1108" s="57"/>
      <c r="J1108" s="57"/>
      <c r="L1108" s="57"/>
      <c r="N1108" s="57"/>
      <c r="P1108" s="57"/>
      <c r="R1108" s="57"/>
      <c r="T1108" s="57"/>
      <c r="V1108" s="57"/>
      <c r="X1108" s="57"/>
    </row>
    <row r="1109" spans="3:24">
      <c r="C1109" s="57"/>
      <c r="D1109" s="57"/>
      <c r="E1109" s="57"/>
      <c r="F1109" s="57"/>
      <c r="H1109" s="57"/>
      <c r="J1109" s="57"/>
      <c r="L1109" s="57"/>
      <c r="N1109" s="57"/>
      <c r="P1109" s="57"/>
      <c r="R1109" s="57"/>
      <c r="T1109" s="57"/>
      <c r="V1109" s="57"/>
      <c r="X1109" s="57"/>
    </row>
    <row r="1110" spans="3:24">
      <c r="C1110" s="57"/>
      <c r="D1110" s="57"/>
      <c r="E1110" s="57"/>
      <c r="F1110" s="57"/>
      <c r="H1110" s="57"/>
      <c r="J1110" s="57"/>
      <c r="L1110" s="57"/>
      <c r="N1110" s="57"/>
      <c r="P1110" s="57"/>
      <c r="R1110" s="57"/>
      <c r="T1110" s="57"/>
      <c r="V1110" s="57"/>
      <c r="X1110" s="57"/>
    </row>
    <row r="1111" spans="3:24">
      <c r="C1111" s="57"/>
      <c r="D1111" s="57"/>
      <c r="E1111" s="57"/>
      <c r="F1111" s="57"/>
      <c r="H1111" s="57"/>
      <c r="J1111" s="57"/>
      <c r="L1111" s="57"/>
      <c r="N1111" s="57"/>
      <c r="P1111" s="57"/>
      <c r="R1111" s="57"/>
      <c r="T1111" s="57"/>
      <c r="V1111" s="57"/>
      <c r="X1111" s="57"/>
    </row>
    <row r="1112" spans="3:24">
      <c r="C1112" s="57"/>
      <c r="D1112" s="57"/>
      <c r="E1112" s="57"/>
      <c r="F1112" s="57"/>
      <c r="H1112" s="57"/>
      <c r="J1112" s="57"/>
      <c r="L1112" s="57"/>
      <c r="N1112" s="57"/>
      <c r="P1112" s="57"/>
      <c r="R1112" s="57"/>
      <c r="T1112" s="57"/>
      <c r="V1112" s="57"/>
      <c r="X1112" s="57"/>
    </row>
    <row r="1113" spans="3:24">
      <c r="C1113" s="57"/>
      <c r="D1113" s="57"/>
      <c r="E1113" s="57"/>
      <c r="F1113" s="57"/>
      <c r="H1113" s="57"/>
      <c r="J1113" s="57"/>
      <c r="L1113" s="57"/>
      <c r="N1113" s="57"/>
      <c r="P1113" s="57"/>
      <c r="R1113" s="57"/>
      <c r="T1113" s="57"/>
      <c r="V1113" s="57"/>
      <c r="X1113" s="57"/>
    </row>
    <row r="1114" spans="3:24">
      <c r="C1114" s="57"/>
      <c r="D1114" s="57"/>
      <c r="E1114" s="57"/>
      <c r="F1114" s="57"/>
      <c r="H1114" s="57"/>
      <c r="J1114" s="57"/>
      <c r="L1114" s="57"/>
      <c r="N1114" s="57"/>
      <c r="P1114" s="57"/>
      <c r="R1114" s="57"/>
      <c r="T1114" s="57"/>
      <c r="V1114" s="57"/>
      <c r="X1114" s="57"/>
    </row>
    <row r="1115" spans="3:24">
      <c r="C1115" s="57"/>
      <c r="D1115" s="57"/>
      <c r="E1115" s="57"/>
      <c r="F1115" s="57"/>
      <c r="H1115" s="57"/>
      <c r="J1115" s="57"/>
      <c r="L1115" s="57"/>
      <c r="N1115" s="57"/>
      <c r="P1115" s="57"/>
      <c r="R1115" s="57"/>
      <c r="T1115" s="57"/>
      <c r="V1115" s="57"/>
      <c r="X1115" s="57"/>
    </row>
    <row r="1116" spans="3:24">
      <c r="C1116" s="57"/>
      <c r="D1116" s="57"/>
      <c r="E1116" s="57"/>
      <c r="F1116" s="57"/>
      <c r="H1116" s="57"/>
      <c r="J1116" s="57"/>
      <c r="L1116" s="57"/>
      <c r="N1116" s="57"/>
      <c r="P1116" s="57"/>
      <c r="R1116" s="57"/>
      <c r="T1116" s="57"/>
      <c r="V1116" s="57"/>
      <c r="X1116" s="57"/>
    </row>
    <row r="1117" spans="3:24">
      <c r="C1117" s="57"/>
      <c r="D1117" s="57"/>
      <c r="E1117" s="57"/>
      <c r="F1117" s="57"/>
      <c r="H1117" s="57"/>
      <c r="J1117" s="57"/>
      <c r="L1117" s="57"/>
      <c r="N1117" s="57"/>
      <c r="P1117" s="57"/>
      <c r="R1117" s="57"/>
      <c r="T1117" s="57"/>
      <c r="V1117" s="57"/>
      <c r="X1117" s="57"/>
    </row>
    <row r="1118" spans="3:24">
      <c r="C1118" s="57"/>
      <c r="D1118" s="57"/>
      <c r="E1118" s="57"/>
      <c r="F1118" s="57"/>
      <c r="H1118" s="57"/>
      <c r="J1118" s="57"/>
      <c r="L1118" s="57"/>
      <c r="N1118" s="57"/>
      <c r="P1118" s="57"/>
      <c r="R1118" s="57"/>
      <c r="T1118" s="57"/>
      <c r="V1118" s="57"/>
      <c r="X1118" s="57"/>
    </row>
    <row r="1119" spans="3:24">
      <c r="C1119" s="57"/>
      <c r="D1119" s="57"/>
      <c r="E1119" s="57"/>
      <c r="F1119" s="57"/>
      <c r="H1119" s="57"/>
      <c r="J1119" s="57"/>
      <c r="L1119" s="57"/>
      <c r="N1119" s="57"/>
      <c r="P1119" s="57"/>
      <c r="R1119" s="57"/>
      <c r="T1119" s="57"/>
      <c r="V1119" s="57"/>
      <c r="X1119" s="57"/>
    </row>
    <row r="1120" spans="3:24">
      <c r="C1120" s="57"/>
      <c r="D1120" s="57"/>
      <c r="E1120" s="57"/>
      <c r="F1120" s="57"/>
      <c r="H1120" s="57"/>
      <c r="J1120" s="57"/>
      <c r="L1120" s="57"/>
      <c r="N1120" s="57"/>
      <c r="P1120" s="57"/>
      <c r="R1120" s="57"/>
      <c r="T1120" s="57"/>
      <c r="V1120" s="57"/>
      <c r="X1120" s="57"/>
    </row>
    <row r="1121" spans="3:24">
      <c r="C1121" s="57"/>
      <c r="D1121" s="57"/>
      <c r="E1121" s="57"/>
      <c r="F1121" s="57"/>
      <c r="H1121" s="57"/>
      <c r="J1121" s="57"/>
      <c r="L1121" s="57"/>
      <c r="N1121" s="57"/>
      <c r="P1121" s="57"/>
      <c r="R1121" s="57"/>
      <c r="T1121" s="57"/>
      <c r="V1121" s="57"/>
      <c r="X1121" s="57"/>
    </row>
    <row r="1122" spans="3:24">
      <c r="C1122" s="57"/>
      <c r="D1122" s="57"/>
      <c r="E1122" s="57"/>
      <c r="F1122" s="57"/>
      <c r="H1122" s="57"/>
      <c r="J1122" s="57"/>
      <c r="L1122" s="57"/>
      <c r="N1122" s="57"/>
      <c r="P1122" s="57"/>
      <c r="R1122" s="57"/>
      <c r="T1122" s="57"/>
      <c r="V1122" s="57"/>
      <c r="X1122" s="57"/>
    </row>
    <row r="1123" spans="3:24">
      <c r="C1123" s="57"/>
      <c r="D1123" s="57"/>
      <c r="E1123" s="57"/>
      <c r="F1123" s="57"/>
      <c r="H1123" s="57"/>
      <c r="J1123" s="57"/>
      <c r="L1123" s="57"/>
      <c r="N1123" s="57"/>
      <c r="P1123" s="57"/>
      <c r="R1123" s="57"/>
      <c r="T1123" s="57"/>
      <c r="V1123" s="57"/>
      <c r="X1123" s="57"/>
    </row>
    <row r="1124" spans="3:24">
      <c r="C1124" s="57"/>
      <c r="D1124" s="57"/>
      <c r="E1124" s="57"/>
      <c r="F1124" s="57"/>
      <c r="H1124" s="57"/>
      <c r="J1124" s="57"/>
      <c r="L1124" s="57"/>
      <c r="N1124" s="57"/>
      <c r="P1124" s="57"/>
      <c r="R1124" s="57"/>
      <c r="T1124" s="57"/>
      <c r="V1124" s="57"/>
      <c r="X1124" s="57"/>
    </row>
    <row r="1125" spans="3:24">
      <c r="C1125" s="57"/>
      <c r="D1125" s="57"/>
      <c r="E1125" s="57"/>
      <c r="F1125" s="57"/>
      <c r="H1125" s="57"/>
      <c r="J1125" s="57"/>
      <c r="L1125" s="57"/>
      <c r="N1125" s="57"/>
      <c r="P1125" s="57"/>
      <c r="R1125" s="57"/>
      <c r="T1125" s="57"/>
      <c r="V1125" s="57"/>
      <c r="X1125" s="57"/>
    </row>
    <row r="1126" spans="3:24">
      <c r="C1126" s="57"/>
      <c r="D1126" s="57"/>
      <c r="E1126" s="57"/>
      <c r="F1126" s="57"/>
      <c r="H1126" s="57"/>
      <c r="J1126" s="57"/>
      <c r="L1126" s="57"/>
      <c r="N1126" s="57"/>
      <c r="P1126" s="57"/>
      <c r="R1126" s="57"/>
      <c r="T1126" s="57"/>
      <c r="V1126" s="57"/>
      <c r="X1126" s="57"/>
    </row>
    <row r="1127" spans="3:24">
      <c r="C1127" s="57"/>
      <c r="D1127" s="57"/>
      <c r="E1127" s="57"/>
      <c r="F1127" s="57"/>
      <c r="H1127" s="57"/>
      <c r="J1127" s="57"/>
      <c r="L1127" s="57"/>
      <c r="N1127" s="57"/>
      <c r="P1127" s="57"/>
      <c r="R1127" s="57"/>
      <c r="T1127" s="57"/>
      <c r="V1127" s="57"/>
      <c r="X1127" s="57"/>
    </row>
    <row r="1128" spans="3:24">
      <c r="C1128" s="57"/>
      <c r="D1128" s="57"/>
      <c r="E1128" s="57"/>
      <c r="F1128" s="57"/>
      <c r="H1128" s="57"/>
      <c r="J1128" s="57"/>
      <c r="L1128" s="57"/>
      <c r="N1128" s="57"/>
      <c r="P1128" s="57"/>
      <c r="R1128" s="57"/>
      <c r="T1128" s="57"/>
      <c r="V1128" s="57"/>
      <c r="X1128" s="57"/>
    </row>
    <row r="1129" spans="3:24">
      <c r="C1129" s="57"/>
      <c r="D1129" s="57"/>
      <c r="E1129" s="57"/>
      <c r="F1129" s="57"/>
      <c r="H1129" s="57"/>
      <c r="J1129" s="57"/>
      <c r="L1129" s="57"/>
      <c r="N1129" s="57"/>
      <c r="P1129" s="57"/>
      <c r="R1129" s="57"/>
      <c r="T1129" s="57"/>
      <c r="V1129" s="57"/>
      <c r="X1129" s="57"/>
    </row>
    <row r="1130" spans="3:24">
      <c r="C1130" s="57"/>
      <c r="D1130" s="57"/>
      <c r="E1130" s="57"/>
      <c r="F1130" s="57"/>
      <c r="H1130" s="57"/>
      <c r="J1130" s="57"/>
      <c r="L1130" s="57"/>
      <c r="N1130" s="57"/>
      <c r="P1130" s="57"/>
      <c r="R1130" s="57"/>
      <c r="T1130" s="57"/>
      <c r="V1130" s="57"/>
      <c r="X1130" s="57"/>
    </row>
    <row r="1131" spans="3:24">
      <c r="C1131" s="57"/>
      <c r="D1131" s="57"/>
      <c r="E1131" s="57"/>
      <c r="F1131" s="57"/>
      <c r="H1131" s="57"/>
      <c r="J1131" s="57"/>
      <c r="L1131" s="57"/>
      <c r="N1131" s="57"/>
      <c r="P1131" s="57"/>
      <c r="R1131" s="57"/>
      <c r="T1131" s="57"/>
      <c r="V1131" s="57"/>
      <c r="X1131" s="57"/>
    </row>
    <row r="1132" spans="3:24">
      <c r="C1132" s="57"/>
      <c r="D1132" s="57"/>
      <c r="E1132" s="57"/>
      <c r="F1132" s="57"/>
      <c r="H1132" s="57"/>
      <c r="J1132" s="57"/>
      <c r="L1132" s="57"/>
      <c r="N1132" s="57"/>
      <c r="P1132" s="57"/>
      <c r="R1132" s="57"/>
      <c r="T1132" s="57"/>
      <c r="V1132" s="57"/>
      <c r="X1132" s="57"/>
    </row>
    <row r="1133" spans="3:24">
      <c r="C1133" s="57"/>
      <c r="D1133" s="57"/>
      <c r="E1133" s="57"/>
      <c r="F1133" s="57"/>
      <c r="H1133" s="57"/>
      <c r="J1133" s="57"/>
      <c r="L1133" s="57"/>
      <c r="N1133" s="57"/>
      <c r="P1133" s="57"/>
      <c r="R1133" s="57"/>
      <c r="T1133" s="57"/>
      <c r="V1133" s="57"/>
      <c r="X1133" s="57"/>
    </row>
    <row r="1134" spans="3:24">
      <c r="C1134" s="57"/>
      <c r="D1134" s="57"/>
      <c r="E1134" s="57"/>
      <c r="F1134" s="57"/>
      <c r="H1134" s="57"/>
      <c r="J1134" s="57"/>
      <c r="L1134" s="57"/>
      <c r="N1134" s="57"/>
      <c r="P1134" s="57"/>
      <c r="R1134" s="57"/>
      <c r="T1134" s="57"/>
      <c r="V1134" s="57"/>
      <c r="X1134" s="57"/>
    </row>
    <row r="1135" spans="3:24">
      <c r="C1135" s="57"/>
      <c r="D1135" s="57"/>
      <c r="E1135" s="57"/>
      <c r="F1135" s="57"/>
      <c r="H1135" s="57"/>
      <c r="J1135" s="57"/>
      <c r="L1135" s="57"/>
      <c r="N1135" s="57"/>
      <c r="P1135" s="57"/>
      <c r="R1135" s="57"/>
      <c r="T1135" s="57"/>
      <c r="V1135" s="57"/>
      <c r="X1135" s="57"/>
    </row>
    <row r="1136" spans="3:24">
      <c r="C1136" s="57"/>
      <c r="D1136" s="57"/>
      <c r="E1136" s="57"/>
      <c r="F1136" s="57"/>
      <c r="H1136" s="57"/>
      <c r="J1136" s="57"/>
      <c r="L1136" s="57"/>
      <c r="N1136" s="57"/>
      <c r="P1136" s="57"/>
      <c r="R1136" s="57"/>
      <c r="T1136" s="57"/>
      <c r="V1136" s="57"/>
      <c r="X1136" s="57"/>
    </row>
    <row r="1137" spans="3:24">
      <c r="C1137" s="57"/>
      <c r="D1137" s="57"/>
      <c r="E1137" s="57"/>
      <c r="F1137" s="57"/>
      <c r="H1137" s="57"/>
      <c r="J1137" s="57"/>
      <c r="L1137" s="57"/>
      <c r="N1137" s="57"/>
      <c r="P1137" s="57"/>
      <c r="R1137" s="57"/>
      <c r="T1137" s="57"/>
      <c r="V1137" s="57"/>
      <c r="X1137" s="57"/>
    </row>
    <row r="1138" spans="3:24">
      <c r="C1138" s="57"/>
      <c r="D1138" s="57"/>
      <c r="E1138" s="57"/>
      <c r="F1138" s="57"/>
      <c r="H1138" s="57"/>
      <c r="J1138" s="57"/>
      <c r="L1138" s="57"/>
      <c r="N1138" s="57"/>
      <c r="P1138" s="57"/>
      <c r="R1138" s="57"/>
      <c r="T1138" s="57"/>
      <c r="V1138" s="57"/>
      <c r="X1138" s="57"/>
    </row>
    <row r="1139" spans="3:24">
      <c r="C1139" s="57"/>
      <c r="D1139" s="57"/>
      <c r="E1139" s="57"/>
      <c r="F1139" s="57"/>
      <c r="H1139" s="57"/>
      <c r="J1139" s="57"/>
      <c r="L1139" s="57"/>
      <c r="N1139" s="57"/>
      <c r="P1139" s="57"/>
      <c r="R1139" s="57"/>
      <c r="T1139" s="57"/>
      <c r="V1139" s="57"/>
      <c r="X1139" s="57"/>
    </row>
    <row r="1140" spans="3:24">
      <c r="C1140" s="57"/>
      <c r="D1140" s="57"/>
      <c r="E1140" s="57"/>
      <c r="F1140" s="57"/>
      <c r="H1140" s="57"/>
      <c r="J1140" s="57"/>
      <c r="L1140" s="57"/>
      <c r="N1140" s="57"/>
      <c r="P1140" s="57"/>
      <c r="R1140" s="57"/>
      <c r="T1140" s="57"/>
      <c r="V1140" s="57"/>
      <c r="X1140" s="57"/>
    </row>
    <row r="1141" spans="3:24">
      <c r="C1141" s="57"/>
      <c r="D1141" s="57"/>
      <c r="E1141" s="57"/>
      <c r="F1141" s="57"/>
      <c r="H1141" s="57"/>
      <c r="J1141" s="57"/>
      <c r="L1141" s="57"/>
      <c r="N1141" s="57"/>
      <c r="P1141" s="57"/>
      <c r="R1141" s="57"/>
      <c r="T1141" s="57"/>
      <c r="V1141" s="57"/>
      <c r="X1141" s="57"/>
    </row>
    <row r="1142" spans="3:24">
      <c r="C1142" s="57"/>
      <c r="D1142" s="57"/>
      <c r="E1142" s="57"/>
      <c r="F1142" s="57"/>
      <c r="H1142" s="57"/>
      <c r="J1142" s="57"/>
      <c r="L1142" s="57"/>
      <c r="N1142" s="57"/>
      <c r="P1142" s="57"/>
      <c r="R1142" s="57"/>
      <c r="T1142" s="57"/>
      <c r="V1142" s="57"/>
      <c r="X1142" s="57"/>
    </row>
    <row r="1143" spans="3:24">
      <c r="C1143" s="57"/>
      <c r="D1143" s="57"/>
      <c r="E1143" s="57"/>
      <c r="F1143" s="57"/>
      <c r="H1143" s="57"/>
      <c r="J1143" s="57"/>
      <c r="L1143" s="57"/>
      <c r="N1143" s="57"/>
      <c r="P1143" s="57"/>
      <c r="R1143" s="57"/>
      <c r="T1143" s="57"/>
      <c r="V1143" s="57"/>
      <c r="X1143" s="57"/>
    </row>
    <row r="1144" spans="3:24">
      <c r="C1144" s="57"/>
      <c r="D1144" s="57"/>
      <c r="E1144" s="57"/>
      <c r="F1144" s="57"/>
      <c r="H1144" s="57"/>
      <c r="J1144" s="57"/>
      <c r="L1144" s="57"/>
      <c r="N1144" s="57"/>
      <c r="P1144" s="57"/>
      <c r="R1144" s="57"/>
      <c r="T1144" s="57"/>
      <c r="V1144" s="57"/>
      <c r="X1144" s="57"/>
    </row>
    <row r="1145" spans="3:24">
      <c r="C1145" s="57"/>
      <c r="D1145" s="57"/>
      <c r="E1145" s="57"/>
      <c r="F1145" s="57"/>
      <c r="H1145" s="57"/>
      <c r="J1145" s="57"/>
      <c r="L1145" s="57"/>
      <c r="N1145" s="57"/>
      <c r="P1145" s="57"/>
      <c r="R1145" s="57"/>
      <c r="T1145" s="57"/>
      <c r="V1145" s="57"/>
      <c r="X1145" s="57"/>
    </row>
    <row r="1146" spans="3:24">
      <c r="C1146" s="57"/>
      <c r="D1146" s="57"/>
      <c r="E1146" s="57"/>
      <c r="F1146" s="57"/>
      <c r="H1146" s="57"/>
      <c r="J1146" s="57"/>
      <c r="L1146" s="57"/>
      <c r="N1146" s="57"/>
      <c r="P1146" s="57"/>
      <c r="R1146" s="57"/>
      <c r="T1146" s="57"/>
      <c r="V1146" s="57"/>
      <c r="X1146" s="57"/>
    </row>
    <row r="1147" spans="3:24">
      <c r="C1147" s="57"/>
      <c r="D1147" s="57"/>
      <c r="E1147" s="57"/>
      <c r="F1147" s="57"/>
      <c r="H1147" s="57"/>
      <c r="J1147" s="57"/>
      <c r="L1147" s="57"/>
      <c r="N1147" s="57"/>
      <c r="P1147" s="57"/>
      <c r="R1147" s="57"/>
      <c r="T1147" s="57"/>
      <c r="V1147" s="57"/>
      <c r="X1147" s="57"/>
    </row>
    <row r="1148" spans="3:24">
      <c r="C1148" s="57"/>
      <c r="D1148" s="57"/>
      <c r="E1148" s="57"/>
      <c r="F1148" s="57"/>
      <c r="H1148" s="57"/>
      <c r="J1148" s="57"/>
      <c r="L1148" s="57"/>
      <c r="N1148" s="57"/>
      <c r="P1148" s="57"/>
      <c r="R1148" s="57"/>
      <c r="T1148" s="57"/>
      <c r="V1148" s="57"/>
      <c r="X1148" s="57"/>
    </row>
    <row r="1149" spans="3:24">
      <c r="C1149" s="57"/>
      <c r="D1149" s="57"/>
      <c r="E1149" s="57"/>
      <c r="F1149" s="57"/>
      <c r="H1149" s="57"/>
      <c r="J1149" s="57"/>
      <c r="L1149" s="57"/>
      <c r="N1149" s="57"/>
      <c r="P1149" s="57"/>
      <c r="R1149" s="57"/>
      <c r="T1149" s="57"/>
      <c r="V1149" s="57"/>
      <c r="X1149" s="57"/>
    </row>
    <row r="1150" spans="3:24">
      <c r="C1150" s="57"/>
      <c r="D1150" s="57"/>
      <c r="E1150" s="57"/>
      <c r="F1150" s="57"/>
      <c r="H1150" s="57"/>
      <c r="J1150" s="57"/>
      <c r="L1150" s="57"/>
      <c r="N1150" s="57"/>
      <c r="P1150" s="57"/>
      <c r="R1150" s="57"/>
      <c r="T1150" s="57"/>
      <c r="V1150" s="57"/>
      <c r="X1150" s="57"/>
    </row>
    <row r="1151" spans="3:24">
      <c r="C1151" s="57"/>
      <c r="D1151" s="57"/>
      <c r="E1151" s="57"/>
      <c r="F1151" s="57"/>
      <c r="H1151" s="57"/>
      <c r="J1151" s="57"/>
      <c r="L1151" s="57"/>
      <c r="N1151" s="57"/>
      <c r="P1151" s="57"/>
      <c r="R1151" s="57"/>
      <c r="T1151" s="57"/>
      <c r="V1151" s="57"/>
      <c r="X1151" s="57"/>
    </row>
    <row r="1152" spans="3:24">
      <c r="C1152" s="57"/>
      <c r="D1152" s="57"/>
      <c r="E1152" s="57"/>
      <c r="F1152" s="57"/>
      <c r="H1152" s="57"/>
      <c r="J1152" s="57"/>
      <c r="L1152" s="57"/>
      <c r="N1152" s="57"/>
      <c r="P1152" s="57"/>
      <c r="R1152" s="57"/>
      <c r="T1152" s="57"/>
      <c r="V1152" s="57"/>
      <c r="X1152" s="57"/>
    </row>
    <row r="1153" spans="3:24">
      <c r="C1153" s="57"/>
      <c r="D1153" s="57"/>
      <c r="E1153" s="57"/>
      <c r="F1153" s="57"/>
      <c r="H1153" s="57"/>
      <c r="J1153" s="57"/>
      <c r="L1153" s="57"/>
      <c r="N1153" s="57"/>
      <c r="P1153" s="57"/>
      <c r="R1153" s="57"/>
      <c r="T1153" s="57"/>
      <c r="V1153" s="57"/>
      <c r="X1153" s="57"/>
    </row>
    <row r="1154" spans="3:24">
      <c r="C1154" s="57"/>
      <c r="D1154" s="57"/>
      <c r="E1154" s="57"/>
      <c r="F1154" s="57"/>
      <c r="H1154" s="57"/>
      <c r="J1154" s="57"/>
      <c r="L1154" s="57"/>
      <c r="N1154" s="57"/>
      <c r="P1154" s="57"/>
      <c r="R1154" s="57"/>
      <c r="T1154" s="57"/>
      <c r="V1154" s="57"/>
      <c r="X1154" s="57"/>
    </row>
    <row r="1155" spans="3:24">
      <c r="C1155" s="57"/>
      <c r="D1155" s="57"/>
      <c r="E1155" s="57"/>
      <c r="F1155" s="57"/>
      <c r="H1155" s="57"/>
      <c r="J1155" s="57"/>
      <c r="L1155" s="57"/>
      <c r="N1155" s="57"/>
      <c r="P1155" s="57"/>
      <c r="R1155" s="57"/>
      <c r="T1155" s="57"/>
      <c r="V1155" s="57"/>
      <c r="X1155" s="57"/>
    </row>
    <row r="1156" spans="3:24">
      <c r="C1156" s="57"/>
      <c r="D1156" s="57"/>
      <c r="E1156" s="57"/>
      <c r="F1156" s="57"/>
      <c r="H1156" s="57"/>
      <c r="J1156" s="57"/>
      <c r="L1156" s="57"/>
      <c r="N1156" s="57"/>
      <c r="P1156" s="57"/>
      <c r="R1156" s="57"/>
      <c r="T1156" s="57"/>
      <c r="V1156" s="57"/>
      <c r="X1156" s="57"/>
    </row>
    <row r="1157" spans="3:24">
      <c r="C1157" s="57"/>
      <c r="D1157" s="57"/>
      <c r="E1157" s="57"/>
      <c r="F1157" s="57"/>
      <c r="H1157" s="57"/>
      <c r="J1157" s="57"/>
      <c r="L1157" s="57"/>
      <c r="N1157" s="57"/>
      <c r="P1157" s="57"/>
      <c r="R1157" s="57"/>
      <c r="T1157" s="57"/>
      <c r="V1157" s="57"/>
      <c r="X1157" s="57"/>
    </row>
    <row r="1158" spans="3:24">
      <c r="C1158" s="57"/>
      <c r="D1158" s="57"/>
      <c r="E1158" s="57"/>
      <c r="F1158" s="57"/>
      <c r="H1158" s="57"/>
      <c r="J1158" s="57"/>
      <c r="L1158" s="57"/>
      <c r="N1158" s="57"/>
      <c r="P1158" s="57"/>
      <c r="R1158" s="57"/>
      <c r="T1158" s="57"/>
      <c r="V1158" s="57"/>
      <c r="X1158" s="57"/>
    </row>
    <row r="1159" spans="3:24">
      <c r="C1159" s="57"/>
      <c r="D1159" s="57"/>
      <c r="E1159" s="57"/>
      <c r="F1159" s="57"/>
      <c r="H1159" s="57"/>
      <c r="J1159" s="57"/>
      <c r="L1159" s="57"/>
      <c r="N1159" s="57"/>
      <c r="P1159" s="57"/>
      <c r="R1159" s="57"/>
      <c r="T1159" s="57"/>
      <c r="V1159" s="57"/>
      <c r="X1159" s="57"/>
    </row>
    <row r="1160" spans="3:24">
      <c r="C1160" s="57"/>
      <c r="D1160" s="57"/>
      <c r="E1160" s="57"/>
      <c r="F1160" s="57"/>
      <c r="H1160" s="57"/>
      <c r="J1160" s="57"/>
      <c r="L1160" s="57"/>
      <c r="N1160" s="57"/>
      <c r="P1160" s="57"/>
      <c r="R1160" s="57"/>
      <c r="T1160" s="57"/>
      <c r="V1160" s="57"/>
      <c r="X1160" s="57"/>
    </row>
    <row r="1161" spans="3:24">
      <c r="C1161" s="57"/>
      <c r="D1161" s="57"/>
      <c r="E1161" s="57"/>
      <c r="F1161" s="57"/>
      <c r="H1161" s="57"/>
      <c r="J1161" s="57"/>
      <c r="L1161" s="57"/>
      <c r="N1161" s="57"/>
      <c r="P1161" s="57"/>
      <c r="R1161" s="57"/>
      <c r="T1161" s="57"/>
      <c r="V1161" s="57"/>
      <c r="X1161" s="57"/>
    </row>
    <row r="1162" spans="3:24">
      <c r="C1162" s="57"/>
      <c r="D1162" s="57"/>
      <c r="E1162" s="57"/>
      <c r="F1162" s="57"/>
      <c r="H1162" s="57"/>
      <c r="J1162" s="57"/>
      <c r="L1162" s="57"/>
      <c r="N1162" s="57"/>
      <c r="P1162" s="57"/>
      <c r="R1162" s="57"/>
      <c r="T1162" s="57"/>
      <c r="V1162" s="57"/>
      <c r="X1162" s="57"/>
    </row>
    <row r="1163" spans="3:24">
      <c r="C1163" s="57"/>
      <c r="D1163" s="57"/>
      <c r="E1163" s="57"/>
      <c r="F1163" s="57"/>
      <c r="H1163" s="57"/>
      <c r="J1163" s="57"/>
      <c r="L1163" s="57"/>
      <c r="N1163" s="57"/>
      <c r="P1163" s="57"/>
      <c r="R1163" s="57"/>
      <c r="T1163" s="57"/>
      <c r="V1163" s="57"/>
      <c r="X1163" s="57"/>
    </row>
    <row r="1164" spans="3:24">
      <c r="C1164" s="57"/>
      <c r="D1164" s="57"/>
      <c r="E1164" s="57"/>
      <c r="F1164" s="57"/>
      <c r="H1164" s="57"/>
      <c r="J1164" s="57"/>
      <c r="L1164" s="57"/>
      <c r="N1164" s="57"/>
      <c r="P1164" s="57"/>
      <c r="R1164" s="57"/>
      <c r="T1164" s="57"/>
      <c r="V1164" s="57"/>
      <c r="X1164" s="57"/>
    </row>
    <row r="1165" spans="3:24">
      <c r="C1165" s="57"/>
      <c r="D1165" s="57"/>
      <c r="E1165" s="57"/>
      <c r="F1165" s="57"/>
      <c r="H1165" s="57"/>
      <c r="J1165" s="57"/>
      <c r="L1165" s="57"/>
      <c r="N1165" s="57"/>
      <c r="P1165" s="57"/>
      <c r="R1165" s="57"/>
      <c r="T1165" s="57"/>
      <c r="V1165" s="57"/>
      <c r="X1165" s="57"/>
    </row>
    <row r="1166" spans="3:24">
      <c r="C1166" s="57"/>
      <c r="D1166" s="57"/>
      <c r="E1166" s="57"/>
      <c r="F1166" s="57"/>
      <c r="H1166" s="57"/>
      <c r="J1166" s="57"/>
      <c r="L1166" s="57"/>
      <c r="N1166" s="57"/>
      <c r="P1166" s="57"/>
      <c r="R1166" s="57"/>
      <c r="T1166" s="57"/>
      <c r="V1166" s="57"/>
      <c r="X1166" s="57"/>
    </row>
    <row r="1167" spans="3:24">
      <c r="C1167" s="57"/>
      <c r="D1167" s="57"/>
      <c r="E1167" s="57"/>
      <c r="F1167" s="57"/>
      <c r="H1167" s="57"/>
      <c r="J1167" s="57"/>
      <c r="L1167" s="57"/>
      <c r="N1167" s="57"/>
      <c r="P1167" s="57"/>
      <c r="R1167" s="57"/>
      <c r="T1167" s="57"/>
      <c r="V1167" s="57"/>
      <c r="X1167" s="57"/>
    </row>
    <row r="1168" spans="3:24">
      <c r="C1168" s="57"/>
      <c r="D1168" s="57"/>
      <c r="E1168" s="57"/>
      <c r="F1168" s="57"/>
      <c r="H1168" s="57"/>
      <c r="J1168" s="57"/>
      <c r="L1168" s="57"/>
      <c r="N1168" s="57"/>
      <c r="P1168" s="57"/>
      <c r="R1168" s="57"/>
      <c r="T1168" s="57"/>
      <c r="V1168" s="57"/>
      <c r="X1168" s="57"/>
    </row>
    <row r="1169" spans="3:24">
      <c r="C1169" s="57"/>
      <c r="D1169" s="57"/>
      <c r="E1169" s="57"/>
      <c r="F1169" s="57"/>
      <c r="H1169" s="57"/>
      <c r="J1169" s="57"/>
      <c r="L1169" s="57"/>
      <c r="N1169" s="57"/>
      <c r="P1169" s="57"/>
      <c r="R1169" s="57"/>
      <c r="T1169" s="57"/>
      <c r="V1169" s="57"/>
      <c r="X1169" s="57"/>
    </row>
    <row r="1170" spans="3:24">
      <c r="C1170" s="57"/>
      <c r="D1170" s="57"/>
      <c r="E1170" s="57"/>
      <c r="F1170" s="57"/>
      <c r="H1170" s="57"/>
      <c r="J1170" s="57"/>
      <c r="L1170" s="57"/>
      <c r="N1170" s="57"/>
      <c r="P1170" s="57"/>
      <c r="R1170" s="57"/>
      <c r="T1170" s="57"/>
      <c r="V1170" s="57"/>
      <c r="X1170" s="57"/>
    </row>
    <row r="1171" spans="3:24">
      <c r="C1171" s="57"/>
      <c r="D1171" s="57"/>
      <c r="E1171" s="57"/>
      <c r="F1171" s="57"/>
      <c r="H1171" s="57"/>
      <c r="J1171" s="57"/>
      <c r="L1171" s="57"/>
      <c r="N1171" s="57"/>
      <c r="P1171" s="57"/>
      <c r="R1171" s="57"/>
      <c r="T1171" s="57"/>
      <c r="V1171" s="57"/>
      <c r="X1171" s="57"/>
    </row>
    <row r="1172" spans="3:24">
      <c r="C1172" s="57"/>
      <c r="D1172" s="57"/>
      <c r="E1172" s="57"/>
      <c r="F1172" s="57"/>
      <c r="H1172" s="57"/>
      <c r="J1172" s="57"/>
      <c r="L1172" s="57"/>
      <c r="N1172" s="57"/>
      <c r="P1172" s="57"/>
      <c r="R1172" s="57"/>
      <c r="T1172" s="57"/>
      <c r="V1172" s="57"/>
      <c r="X1172" s="57"/>
    </row>
    <row r="1173" spans="3:24">
      <c r="C1173" s="57"/>
      <c r="D1173" s="57"/>
      <c r="E1173" s="57"/>
      <c r="F1173" s="57"/>
      <c r="H1173" s="57"/>
      <c r="J1173" s="57"/>
      <c r="L1173" s="57"/>
      <c r="N1173" s="57"/>
      <c r="P1173" s="57"/>
      <c r="R1173" s="57"/>
      <c r="T1173" s="57"/>
      <c r="V1173" s="57"/>
      <c r="X1173" s="57"/>
    </row>
    <row r="1174" spans="3:24">
      <c r="C1174" s="57"/>
      <c r="D1174" s="57"/>
      <c r="E1174" s="57"/>
      <c r="F1174" s="57"/>
      <c r="H1174" s="57"/>
      <c r="J1174" s="57"/>
      <c r="L1174" s="57"/>
      <c r="N1174" s="57"/>
      <c r="P1174" s="57"/>
      <c r="R1174" s="57"/>
      <c r="T1174" s="57"/>
      <c r="V1174" s="57"/>
      <c r="X1174" s="57"/>
    </row>
    <row r="1175" spans="3:24">
      <c r="C1175" s="57"/>
      <c r="D1175" s="57"/>
      <c r="E1175" s="57"/>
      <c r="F1175" s="57"/>
      <c r="H1175" s="57"/>
      <c r="J1175" s="57"/>
      <c r="L1175" s="57"/>
      <c r="N1175" s="57"/>
      <c r="P1175" s="57"/>
      <c r="R1175" s="57"/>
      <c r="T1175" s="57"/>
      <c r="V1175" s="57"/>
      <c r="X1175" s="57"/>
    </row>
    <row r="1176" spans="3:24">
      <c r="C1176" s="57"/>
      <c r="D1176" s="57"/>
      <c r="E1176" s="57"/>
      <c r="F1176" s="57"/>
      <c r="H1176" s="57"/>
      <c r="J1176" s="57"/>
      <c r="L1176" s="57"/>
      <c r="N1176" s="57"/>
      <c r="P1176" s="57"/>
      <c r="R1176" s="57"/>
      <c r="T1176" s="57"/>
      <c r="V1176" s="57"/>
      <c r="X1176" s="57"/>
    </row>
    <row r="1177" spans="3:24">
      <c r="C1177" s="57"/>
      <c r="D1177" s="57"/>
      <c r="E1177" s="57"/>
      <c r="F1177" s="57"/>
      <c r="H1177" s="57"/>
      <c r="J1177" s="57"/>
      <c r="L1177" s="57"/>
      <c r="N1177" s="57"/>
      <c r="P1177" s="57"/>
      <c r="R1177" s="57"/>
      <c r="T1177" s="57"/>
      <c r="V1177" s="57"/>
      <c r="X1177" s="57"/>
    </row>
    <row r="1178" spans="3:24">
      <c r="C1178" s="57"/>
      <c r="D1178" s="57"/>
      <c r="E1178" s="57"/>
      <c r="F1178" s="57"/>
      <c r="H1178" s="57"/>
      <c r="J1178" s="57"/>
      <c r="L1178" s="57"/>
      <c r="N1178" s="57"/>
      <c r="P1178" s="57"/>
      <c r="R1178" s="57"/>
      <c r="T1178" s="57"/>
      <c r="V1178" s="57"/>
      <c r="X1178" s="57"/>
    </row>
    <row r="1179" spans="3:24">
      <c r="C1179" s="57"/>
      <c r="D1179" s="57"/>
      <c r="E1179" s="57"/>
      <c r="F1179" s="57"/>
      <c r="H1179" s="57"/>
      <c r="J1179" s="57"/>
      <c r="L1179" s="57"/>
      <c r="N1179" s="57"/>
      <c r="P1179" s="57"/>
      <c r="R1179" s="57"/>
      <c r="T1179" s="57"/>
      <c r="V1179" s="57"/>
      <c r="X1179" s="57"/>
    </row>
    <row r="1180" spans="3:24">
      <c r="C1180" s="57"/>
      <c r="D1180" s="57"/>
      <c r="E1180" s="57"/>
      <c r="F1180" s="57"/>
      <c r="H1180" s="57"/>
      <c r="J1180" s="57"/>
      <c r="L1180" s="57"/>
      <c r="N1180" s="57"/>
      <c r="P1180" s="57"/>
      <c r="R1180" s="57"/>
      <c r="T1180" s="57"/>
      <c r="V1180" s="57"/>
      <c r="X1180" s="57"/>
    </row>
    <row r="1181" spans="3:24">
      <c r="C1181" s="57"/>
      <c r="D1181" s="57"/>
      <c r="E1181" s="57"/>
      <c r="F1181" s="57"/>
      <c r="H1181" s="57"/>
      <c r="J1181" s="57"/>
      <c r="L1181" s="57"/>
      <c r="N1181" s="57"/>
      <c r="P1181" s="57"/>
      <c r="R1181" s="57"/>
      <c r="T1181" s="57"/>
      <c r="V1181" s="57"/>
      <c r="X1181" s="57"/>
    </row>
    <row r="1182" spans="3:24">
      <c r="C1182" s="57"/>
      <c r="D1182" s="57"/>
      <c r="E1182" s="57"/>
      <c r="F1182" s="57"/>
      <c r="H1182" s="57"/>
      <c r="J1182" s="57"/>
      <c r="L1182" s="57"/>
      <c r="N1182" s="57"/>
      <c r="P1182" s="57"/>
      <c r="R1182" s="57"/>
      <c r="T1182" s="57"/>
      <c r="V1182" s="57"/>
      <c r="X1182" s="57"/>
    </row>
    <row r="1183" spans="3:24">
      <c r="C1183" s="57"/>
      <c r="D1183" s="57"/>
      <c r="E1183" s="57"/>
      <c r="F1183" s="57"/>
      <c r="H1183" s="57"/>
      <c r="J1183" s="57"/>
      <c r="L1183" s="57"/>
      <c r="N1183" s="57"/>
      <c r="P1183" s="57"/>
      <c r="R1183" s="57"/>
      <c r="T1183" s="57"/>
      <c r="V1183" s="57"/>
      <c r="X1183" s="57"/>
    </row>
    <row r="1184" spans="3:24">
      <c r="C1184" s="57"/>
      <c r="D1184" s="57"/>
      <c r="E1184" s="57"/>
      <c r="F1184" s="57"/>
      <c r="H1184" s="57"/>
      <c r="J1184" s="57"/>
      <c r="L1184" s="57"/>
      <c r="N1184" s="57"/>
      <c r="P1184" s="57"/>
      <c r="R1184" s="57"/>
      <c r="T1184" s="57"/>
      <c r="V1184" s="57"/>
      <c r="X1184" s="57"/>
    </row>
    <row r="1185" spans="3:24">
      <c r="C1185" s="57"/>
      <c r="D1185" s="57"/>
      <c r="E1185" s="57"/>
      <c r="F1185" s="57"/>
      <c r="H1185" s="57"/>
      <c r="J1185" s="57"/>
      <c r="L1185" s="57"/>
      <c r="N1185" s="57"/>
      <c r="P1185" s="57"/>
      <c r="R1185" s="57"/>
      <c r="T1185" s="57"/>
      <c r="V1185" s="57"/>
      <c r="X1185" s="57"/>
    </row>
    <row r="1186" spans="3:24">
      <c r="C1186" s="57"/>
      <c r="D1186" s="57"/>
      <c r="E1186" s="57"/>
      <c r="F1186" s="57"/>
      <c r="H1186" s="57"/>
      <c r="J1186" s="57"/>
      <c r="L1186" s="57"/>
      <c r="N1186" s="57"/>
      <c r="P1186" s="57"/>
      <c r="R1186" s="57"/>
      <c r="T1186" s="57"/>
      <c r="V1186" s="57"/>
      <c r="X1186" s="57"/>
    </row>
    <row r="1187" spans="3:24">
      <c r="C1187" s="57"/>
      <c r="D1187" s="57"/>
      <c r="E1187" s="57"/>
      <c r="F1187" s="57"/>
      <c r="H1187" s="57"/>
      <c r="J1187" s="57"/>
      <c r="L1187" s="57"/>
      <c r="N1187" s="57"/>
      <c r="P1187" s="57"/>
      <c r="R1187" s="57"/>
      <c r="T1187" s="57"/>
      <c r="V1187" s="57"/>
      <c r="X1187" s="57"/>
    </row>
    <row r="1188" spans="3:24">
      <c r="C1188" s="57"/>
      <c r="D1188" s="57"/>
      <c r="E1188" s="57"/>
      <c r="F1188" s="57"/>
      <c r="H1188" s="57"/>
      <c r="J1188" s="57"/>
      <c r="L1188" s="57"/>
      <c r="N1188" s="57"/>
      <c r="P1188" s="57"/>
      <c r="R1188" s="57"/>
      <c r="T1188" s="57"/>
      <c r="V1188" s="57"/>
      <c r="X1188" s="57"/>
    </row>
    <row r="1189" spans="3:24">
      <c r="C1189" s="57"/>
      <c r="D1189" s="57"/>
      <c r="E1189" s="57"/>
      <c r="F1189" s="57"/>
      <c r="H1189" s="57"/>
      <c r="J1189" s="57"/>
      <c r="L1189" s="57"/>
      <c r="N1189" s="57"/>
      <c r="P1189" s="57"/>
      <c r="R1189" s="57"/>
      <c r="T1189" s="57"/>
      <c r="V1189" s="57"/>
      <c r="X1189" s="57"/>
    </row>
    <row r="1190" spans="3:24">
      <c r="C1190" s="57"/>
      <c r="D1190" s="57"/>
      <c r="E1190" s="57"/>
      <c r="F1190" s="57"/>
      <c r="H1190" s="57"/>
      <c r="J1190" s="57"/>
      <c r="L1190" s="57"/>
      <c r="N1190" s="57"/>
      <c r="P1190" s="57"/>
      <c r="R1190" s="57"/>
      <c r="T1190" s="57"/>
      <c r="V1190" s="57"/>
      <c r="X1190" s="57"/>
    </row>
    <row r="1191" spans="3:24">
      <c r="C1191" s="57"/>
      <c r="D1191" s="57"/>
      <c r="E1191" s="57"/>
      <c r="F1191" s="57"/>
      <c r="H1191" s="57"/>
      <c r="J1191" s="57"/>
      <c r="L1191" s="57"/>
      <c r="N1191" s="57"/>
      <c r="P1191" s="57"/>
      <c r="R1191" s="57"/>
      <c r="T1191" s="57"/>
      <c r="V1191" s="57"/>
      <c r="X1191" s="57"/>
    </row>
    <row r="1192" spans="3:24">
      <c r="C1192" s="57"/>
      <c r="D1192" s="57"/>
      <c r="E1192" s="57"/>
      <c r="F1192" s="57"/>
      <c r="H1192" s="57"/>
      <c r="J1192" s="57"/>
      <c r="L1192" s="57"/>
      <c r="N1192" s="57"/>
      <c r="P1192" s="57"/>
      <c r="R1192" s="57"/>
      <c r="T1192" s="57"/>
      <c r="V1192" s="57"/>
      <c r="X1192" s="57"/>
    </row>
    <row r="1193" spans="3:24">
      <c r="C1193" s="57"/>
      <c r="D1193" s="57"/>
      <c r="E1193" s="57"/>
      <c r="F1193" s="57"/>
      <c r="H1193" s="57"/>
      <c r="J1193" s="57"/>
      <c r="L1193" s="57"/>
      <c r="N1193" s="57"/>
      <c r="P1193" s="57"/>
      <c r="R1193" s="57"/>
      <c r="T1193" s="57"/>
      <c r="V1193" s="57"/>
      <c r="X1193" s="57"/>
    </row>
    <row r="1194" spans="3:24">
      <c r="C1194" s="57"/>
      <c r="D1194" s="57"/>
      <c r="E1194" s="57"/>
      <c r="F1194" s="57"/>
      <c r="H1194" s="57"/>
      <c r="J1194" s="57"/>
      <c r="L1194" s="57"/>
      <c r="N1194" s="57"/>
      <c r="P1194" s="57"/>
      <c r="R1194" s="57"/>
      <c r="T1194" s="57"/>
      <c r="V1194" s="57"/>
      <c r="X1194" s="57"/>
    </row>
    <row r="1195" spans="3:24">
      <c r="C1195" s="57"/>
      <c r="D1195" s="57"/>
      <c r="E1195" s="57"/>
      <c r="F1195" s="57"/>
      <c r="H1195" s="57"/>
      <c r="J1195" s="57"/>
      <c r="L1195" s="57"/>
      <c r="N1195" s="57"/>
      <c r="P1195" s="57"/>
      <c r="R1195" s="57"/>
      <c r="T1195" s="57"/>
      <c r="V1195" s="57"/>
      <c r="X1195" s="57"/>
    </row>
    <row r="1196" spans="3:24">
      <c r="C1196" s="57"/>
      <c r="D1196" s="57"/>
      <c r="E1196" s="57"/>
      <c r="F1196" s="57"/>
      <c r="H1196" s="57"/>
      <c r="J1196" s="57"/>
      <c r="L1196" s="57"/>
      <c r="N1196" s="57"/>
      <c r="P1196" s="57"/>
      <c r="R1196" s="57"/>
      <c r="T1196" s="57"/>
      <c r="V1196" s="57"/>
      <c r="X1196" s="57"/>
    </row>
    <row r="1197" spans="3:24">
      <c r="C1197" s="57"/>
      <c r="D1197" s="57"/>
      <c r="E1197" s="57"/>
      <c r="F1197" s="57"/>
      <c r="H1197" s="57"/>
      <c r="J1197" s="57"/>
      <c r="L1197" s="57"/>
      <c r="N1197" s="57"/>
      <c r="P1197" s="57"/>
      <c r="R1197" s="57"/>
      <c r="T1197" s="57"/>
      <c r="V1197" s="57"/>
      <c r="X1197" s="57"/>
    </row>
    <row r="1198" spans="3:24">
      <c r="C1198" s="57"/>
      <c r="D1198" s="57"/>
      <c r="E1198" s="57"/>
      <c r="F1198" s="57"/>
      <c r="H1198" s="57"/>
      <c r="J1198" s="57"/>
      <c r="L1198" s="57"/>
      <c r="N1198" s="57"/>
      <c r="P1198" s="57"/>
      <c r="R1198" s="57"/>
      <c r="T1198" s="57"/>
      <c r="V1198" s="57"/>
      <c r="X1198" s="57"/>
    </row>
    <row r="1199" spans="3:24">
      <c r="C1199" s="57"/>
      <c r="D1199" s="57"/>
      <c r="E1199" s="57"/>
      <c r="F1199" s="57"/>
      <c r="H1199" s="57"/>
      <c r="J1199" s="57"/>
      <c r="L1199" s="57"/>
      <c r="N1199" s="57"/>
      <c r="P1199" s="57"/>
      <c r="R1199" s="57"/>
      <c r="T1199" s="57"/>
      <c r="V1199" s="57"/>
      <c r="X1199" s="57"/>
    </row>
    <row r="1200" spans="3:24">
      <c r="C1200" s="57"/>
      <c r="D1200" s="57"/>
      <c r="E1200" s="57"/>
      <c r="F1200" s="57"/>
      <c r="H1200" s="57"/>
      <c r="J1200" s="57"/>
      <c r="L1200" s="57"/>
      <c r="N1200" s="57"/>
      <c r="P1200" s="57"/>
      <c r="R1200" s="57"/>
      <c r="T1200" s="57"/>
      <c r="V1200" s="57"/>
      <c r="X1200" s="57"/>
    </row>
    <row r="1201" spans="3:24">
      <c r="C1201" s="57"/>
      <c r="D1201" s="57"/>
      <c r="E1201" s="57"/>
      <c r="F1201" s="57"/>
      <c r="H1201" s="57"/>
      <c r="J1201" s="57"/>
      <c r="L1201" s="57"/>
      <c r="N1201" s="57"/>
      <c r="P1201" s="57"/>
      <c r="R1201" s="57"/>
      <c r="T1201" s="57"/>
      <c r="V1201" s="57"/>
      <c r="X1201" s="57"/>
    </row>
    <row r="1202" spans="3:24">
      <c r="C1202" s="57"/>
      <c r="D1202" s="57"/>
      <c r="E1202" s="57"/>
      <c r="F1202" s="57"/>
      <c r="H1202" s="57"/>
      <c r="J1202" s="57"/>
      <c r="L1202" s="57"/>
      <c r="N1202" s="57"/>
      <c r="P1202" s="57"/>
      <c r="R1202" s="57"/>
      <c r="T1202" s="57"/>
      <c r="V1202" s="57"/>
      <c r="X1202" s="57"/>
    </row>
    <row r="1203" spans="3:24">
      <c r="C1203" s="57"/>
      <c r="D1203" s="57"/>
      <c r="E1203" s="57"/>
      <c r="F1203" s="57"/>
      <c r="H1203" s="57"/>
      <c r="J1203" s="57"/>
      <c r="L1203" s="57"/>
      <c r="N1203" s="57"/>
      <c r="P1203" s="57"/>
      <c r="R1203" s="57"/>
      <c r="T1203" s="57"/>
      <c r="V1203" s="57"/>
      <c r="X1203" s="57"/>
    </row>
    <row r="1204" spans="3:24">
      <c r="C1204" s="57"/>
      <c r="D1204" s="57"/>
      <c r="E1204" s="57"/>
      <c r="F1204" s="57"/>
      <c r="H1204" s="57"/>
      <c r="J1204" s="57"/>
      <c r="L1204" s="57"/>
      <c r="N1204" s="57"/>
      <c r="P1204" s="57"/>
      <c r="R1204" s="57"/>
      <c r="T1204" s="57"/>
      <c r="V1204" s="57"/>
      <c r="X1204" s="57"/>
    </row>
    <row r="1205" spans="3:24">
      <c r="C1205" s="57"/>
      <c r="D1205" s="57"/>
      <c r="E1205" s="57"/>
      <c r="F1205" s="57"/>
      <c r="H1205" s="57"/>
      <c r="J1205" s="57"/>
      <c r="L1205" s="57"/>
      <c r="N1205" s="57"/>
      <c r="P1205" s="57"/>
      <c r="R1205" s="57"/>
      <c r="T1205" s="57"/>
      <c r="V1205" s="57"/>
      <c r="X1205" s="57"/>
    </row>
    <row r="1206" spans="3:24">
      <c r="C1206" s="57"/>
      <c r="D1206" s="57"/>
      <c r="E1206" s="57"/>
      <c r="F1206" s="57"/>
      <c r="H1206" s="57"/>
      <c r="J1206" s="57"/>
      <c r="L1206" s="57"/>
      <c r="N1206" s="57"/>
      <c r="P1206" s="57"/>
      <c r="R1206" s="57"/>
      <c r="T1206" s="57"/>
      <c r="V1206" s="57"/>
      <c r="X1206" s="57"/>
    </row>
    <row r="1207" spans="3:24">
      <c r="C1207" s="57"/>
      <c r="D1207" s="57"/>
      <c r="E1207" s="57"/>
      <c r="F1207" s="57"/>
      <c r="H1207" s="57"/>
      <c r="J1207" s="57"/>
      <c r="L1207" s="57"/>
      <c r="N1207" s="57"/>
      <c r="P1207" s="57"/>
      <c r="R1207" s="57"/>
      <c r="T1207" s="57"/>
      <c r="V1207" s="57"/>
      <c r="X1207" s="57"/>
    </row>
    <row r="1208" spans="3:24">
      <c r="C1208" s="57"/>
      <c r="D1208" s="57"/>
      <c r="E1208" s="57"/>
      <c r="F1208" s="57"/>
      <c r="H1208" s="57"/>
      <c r="J1208" s="57"/>
      <c r="L1208" s="57"/>
      <c r="N1208" s="57"/>
      <c r="P1208" s="57"/>
      <c r="R1208" s="57"/>
      <c r="T1208" s="57"/>
      <c r="V1208" s="57"/>
      <c r="X1208" s="57"/>
    </row>
    <row r="1209" spans="3:24">
      <c r="C1209" s="57"/>
      <c r="D1209" s="57"/>
      <c r="E1209" s="57"/>
      <c r="F1209" s="57"/>
      <c r="H1209" s="57"/>
      <c r="J1209" s="57"/>
      <c r="L1209" s="57"/>
      <c r="N1209" s="57"/>
      <c r="P1209" s="57"/>
      <c r="R1209" s="57"/>
      <c r="T1209" s="57"/>
      <c r="V1209" s="57"/>
      <c r="X1209" s="57"/>
    </row>
    <row r="1210" spans="3:24">
      <c r="C1210" s="57"/>
      <c r="D1210" s="57"/>
      <c r="E1210" s="57"/>
      <c r="F1210" s="57"/>
      <c r="H1210" s="57"/>
      <c r="J1210" s="57"/>
      <c r="L1210" s="57"/>
      <c r="N1210" s="57"/>
      <c r="P1210" s="57"/>
      <c r="R1210" s="57"/>
      <c r="T1210" s="57"/>
      <c r="V1210" s="57"/>
      <c r="X1210" s="57"/>
    </row>
    <row r="1211" spans="3:24">
      <c r="C1211" s="57"/>
      <c r="D1211" s="57"/>
      <c r="E1211" s="57"/>
      <c r="F1211" s="57"/>
      <c r="H1211" s="57"/>
      <c r="J1211" s="57"/>
      <c r="L1211" s="57"/>
      <c r="N1211" s="57"/>
      <c r="P1211" s="57"/>
      <c r="R1211" s="57"/>
      <c r="T1211" s="57"/>
      <c r="V1211" s="57"/>
      <c r="X1211" s="57"/>
    </row>
    <row r="1212" spans="3:24">
      <c r="C1212" s="57"/>
      <c r="D1212" s="57"/>
      <c r="E1212" s="57"/>
      <c r="F1212" s="57"/>
      <c r="H1212" s="57"/>
      <c r="J1212" s="57"/>
      <c r="L1212" s="57"/>
      <c r="N1212" s="57"/>
      <c r="P1212" s="57"/>
      <c r="R1212" s="57"/>
      <c r="T1212" s="57"/>
      <c r="V1212" s="57"/>
      <c r="X1212" s="57"/>
    </row>
    <row r="1213" spans="3:24">
      <c r="C1213" s="57"/>
      <c r="D1213" s="57"/>
      <c r="E1213" s="57"/>
      <c r="F1213" s="57"/>
      <c r="H1213" s="57"/>
      <c r="J1213" s="57"/>
      <c r="L1213" s="57"/>
      <c r="N1213" s="57"/>
      <c r="P1213" s="57"/>
      <c r="R1213" s="57"/>
      <c r="T1213" s="57"/>
      <c r="V1213" s="57"/>
      <c r="X1213" s="57"/>
    </row>
    <row r="1214" spans="3:24">
      <c r="C1214" s="57"/>
      <c r="D1214" s="57"/>
      <c r="E1214" s="57"/>
      <c r="F1214" s="57"/>
      <c r="H1214" s="57"/>
      <c r="J1214" s="57"/>
      <c r="L1214" s="57"/>
      <c r="N1214" s="57"/>
      <c r="P1214" s="57"/>
      <c r="R1214" s="57"/>
      <c r="T1214" s="57"/>
      <c r="V1214" s="57"/>
      <c r="X1214" s="57"/>
    </row>
    <row r="1215" spans="3:24">
      <c r="C1215" s="57"/>
      <c r="D1215" s="57"/>
      <c r="E1215" s="57"/>
      <c r="F1215" s="57"/>
      <c r="H1215" s="57"/>
      <c r="J1215" s="57"/>
      <c r="L1215" s="57"/>
      <c r="N1215" s="57"/>
      <c r="P1215" s="57"/>
      <c r="R1215" s="57"/>
      <c r="T1215" s="57"/>
      <c r="V1215" s="57"/>
      <c r="X1215" s="57"/>
    </row>
    <row r="1216" spans="3:24">
      <c r="C1216" s="57"/>
      <c r="D1216" s="57"/>
      <c r="E1216" s="57"/>
      <c r="F1216" s="57"/>
      <c r="H1216" s="57"/>
      <c r="J1216" s="57"/>
      <c r="L1216" s="57"/>
      <c r="N1216" s="57"/>
      <c r="P1216" s="57"/>
      <c r="R1216" s="57"/>
      <c r="T1216" s="57"/>
      <c r="V1216" s="57"/>
      <c r="X1216" s="57"/>
    </row>
    <row r="1217" spans="3:24">
      <c r="C1217" s="57"/>
      <c r="D1217" s="57"/>
      <c r="E1217" s="57"/>
      <c r="F1217" s="57"/>
      <c r="H1217" s="57"/>
      <c r="J1217" s="57"/>
      <c r="L1217" s="57"/>
      <c r="N1217" s="57"/>
      <c r="P1217" s="57"/>
      <c r="R1217" s="57"/>
      <c r="T1217" s="57"/>
      <c r="V1217" s="57"/>
      <c r="X1217" s="57"/>
    </row>
    <row r="1218" spans="3:24">
      <c r="C1218" s="57"/>
      <c r="D1218" s="57"/>
      <c r="E1218" s="57"/>
      <c r="F1218" s="57"/>
      <c r="H1218" s="57"/>
      <c r="J1218" s="57"/>
      <c r="L1218" s="57"/>
      <c r="N1218" s="57"/>
      <c r="P1218" s="57"/>
      <c r="R1218" s="57"/>
      <c r="T1218" s="57"/>
      <c r="V1218" s="57"/>
      <c r="X1218" s="57"/>
    </row>
    <row r="1219" spans="3:24">
      <c r="C1219" s="57"/>
      <c r="D1219" s="57"/>
      <c r="E1219" s="57"/>
      <c r="F1219" s="57"/>
      <c r="H1219" s="57"/>
      <c r="J1219" s="57"/>
      <c r="L1219" s="57"/>
      <c r="N1219" s="57"/>
      <c r="P1219" s="57"/>
      <c r="R1219" s="57"/>
      <c r="T1219" s="57"/>
      <c r="V1219" s="57"/>
      <c r="X1219" s="57"/>
    </row>
    <row r="1220" spans="3:24">
      <c r="C1220" s="57"/>
      <c r="D1220" s="57"/>
      <c r="E1220" s="57"/>
      <c r="F1220" s="57"/>
      <c r="H1220" s="57"/>
      <c r="J1220" s="57"/>
      <c r="L1220" s="57"/>
      <c r="N1220" s="57"/>
      <c r="P1220" s="57"/>
      <c r="R1220" s="57"/>
      <c r="T1220" s="57"/>
      <c r="V1220" s="57"/>
      <c r="X1220" s="57"/>
    </row>
    <row r="1221" spans="3:24">
      <c r="C1221" s="57"/>
      <c r="D1221" s="57"/>
      <c r="E1221" s="57"/>
      <c r="F1221" s="57"/>
      <c r="H1221" s="57"/>
      <c r="J1221" s="57"/>
      <c r="L1221" s="57"/>
      <c r="N1221" s="57"/>
      <c r="P1221" s="57"/>
      <c r="R1221" s="57"/>
      <c r="T1221" s="57"/>
      <c r="V1221" s="57"/>
      <c r="X1221" s="57"/>
    </row>
    <row r="1222" spans="3:24">
      <c r="C1222" s="57"/>
      <c r="D1222" s="57"/>
      <c r="E1222" s="57"/>
      <c r="F1222" s="57"/>
      <c r="H1222" s="57"/>
      <c r="J1222" s="57"/>
      <c r="L1222" s="57"/>
      <c r="N1222" s="57"/>
      <c r="P1222" s="57"/>
      <c r="R1222" s="57"/>
      <c r="T1222" s="57"/>
      <c r="V1222" s="57"/>
      <c r="X1222" s="57"/>
    </row>
    <row r="1223" spans="3:24">
      <c r="C1223" s="57"/>
      <c r="D1223" s="57"/>
      <c r="E1223" s="57"/>
      <c r="F1223" s="57"/>
      <c r="H1223" s="57"/>
      <c r="J1223" s="57"/>
      <c r="L1223" s="57"/>
      <c r="N1223" s="57"/>
      <c r="P1223" s="57"/>
      <c r="R1223" s="57"/>
      <c r="T1223" s="57"/>
      <c r="V1223" s="57"/>
      <c r="X1223" s="57"/>
    </row>
    <row r="1224" spans="3:24">
      <c r="C1224" s="57"/>
      <c r="D1224" s="57"/>
      <c r="E1224" s="57"/>
      <c r="F1224" s="57"/>
      <c r="H1224" s="57"/>
      <c r="J1224" s="57"/>
      <c r="L1224" s="57"/>
      <c r="N1224" s="57"/>
      <c r="P1224" s="57"/>
      <c r="R1224" s="57"/>
      <c r="T1224" s="57"/>
      <c r="V1224" s="57"/>
      <c r="X1224" s="57"/>
    </row>
    <row r="1225" spans="3:24">
      <c r="C1225" s="57"/>
      <c r="D1225" s="57"/>
      <c r="E1225" s="57"/>
      <c r="F1225" s="57"/>
      <c r="H1225" s="57"/>
      <c r="J1225" s="57"/>
      <c r="L1225" s="57"/>
      <c r="N1225" s="57"/>
      <c r="P1225" s="57"/>
      <c r="R1225" s="57"/>
      <c r="T1225" s="57"/>
      <c r="V1225" s="57"/>
      <c r="X1225" s="57"/>
    </row>
    <row r="1226" spans="3:24">
      <c r="C1226" s="57"/>
      <c r="D1226" s="57"/>
      <c r="E1226" s="57"/>
      <c r="F1226" s="57"/>
      <c r="H1226" s="57"/>
      <c r="J1226" s="57"/>
      <c r="L1226" s="57"/>
      <c r="N1226" s="57"/>
      <c r="P1226" s="57"/>
      <c r="R1226" s="57"/>
      <c r="T1226" s="57"/>
      <c r="V1226" s="57"/>
      <c r="X1226" s="57"/>
    </row>
    <row r="1227" spans="3:24">
      <c r="C1227" s="57"/>
      <c r="D1227" s="57"/>
      <c r="E1227" s="57"/>
      <c r="F1227" s="57"/>
      <c r="H1227" s="57"/>
      <c r="J1227" s="57"/>
      <c r="L1227" s="57"/>
      <c r="N1227" s="57"/>
      <c r="P1227" s="57"/>
      <c r="R1227" s="57"/>
      <c r="T1227" s="57"/>
      <c r="V1227" s="57"/>
      <c r="X1227" s="57"/>
    </row>
    <row r="1228" spans="3:24">
      <c r="C1228" s="57"/>
      <c r="D1228" s="57"/>
      <c r="E1228" s="57"/>
      <c r="F1228" s="57"/>
      <c r="H1228" s="57"/>
      <c r="J1228" s="57"/>
      <c r="L1228" s="57"/>
      <c r="N1228" s="57"/>
      <c r="P1228" s="57"/>
      <c r="R1228" s="57"/>
      <c r="T1228" s="57"/>
      <c r="V1228" s="57"/>
      <c r="X1228" s="57"/>
    </row>
    <row r="1229" spans="3:24">
      <c r="C1229" s="57"/>
      <c r="D1229" s="57"/>
      <c r="E1229" s="57"/>
      <c r="F1229" s="57"/>
      <c r="H1229" s="57"/>
      <c r="J1229" s="57"/>
      <c r="L1229" s="57"/>
      <c r="N1229" s="57"/>
      <c r="P1229" s="57"/>
      <c r="R1229" s="57"/>
      <c r="T1229" s="57"/>
      <c r="V1229" s="57"/>
      <c r="X1229" s="57"/>
    </row>
    <row r="1230" spans="3:24">
      <c r="C1230" s="57"/>
      <c r="D1230" s="57"/>
      <c r="E1230" s="57"/>
      <c r="F1230" s="57"/>
      <c r="H1230" s="57"/>
      <c r="J1230" s="57"/>
      <c r="L1230" s="57"/>
      <c r="N1230" s="57"/>
      <c r="P1230" s="57"/>
      <c r="R1230" s="57"/>
      <c r="T1230" s="57"/>
      <c r="V1230" s="57"/>
      <c r="X1230" s="57"/>
    </row>
    <row r="1231" spans="3:24">
      <c r="C1231" s="57"/>
      <c r="D1231" s="57"/>
      <c r="E1231" s="57"/>
      <c r="F1231" s="57"/>
      <c r="H1231" s="57"/>
      <c r="J1231" s="57"/>
      <c r="L1231" s="57"/>
      <c r="N1231" s="57"/>
      <c r="P1231" s="57"/>
      <c r="R1231" s="57"/>
      <c r="T1231" s="57"/>
      <c r="V1231" s="57"/>
      <c r="X1231" s="57"/>
    </row>
    <row r="1232" spans="3:24">
      <c r="C1232" s="57"/>
      <c r="D1232" s="57"/>
      <c r="E1232" s="57"/>
      <c r="F1232" s="57"/>
      <c r="H1232" s="57"/>
      <c r="J1232" s="57"/>
      <c r="L1232" s="57"/>
      <c r="N1232" s="57"/>
      <c r="P1232" s="57"/>
      <c r="R1232" s="57"/>
      <c r="T1232" s="57"/>
      <c r="V1232" s="57"/>
      <c r="X1232" s="57"/>
    </row>
    <row r="1233" spans="3:24">
      <c r="C1233" s="57"/>
      <c r="D1233" s="57"/>
      <c r="E1233" s="57"/>
      <c r="F1233" s="57"/>
      <c r="H1233" s="57"/>
      <c r="J1233" s="57"/>
      <c r="L1233" s="57"/>
      <c r="N1233" s="57"/>
      <c r="P1233" s="57"/>
      <c r="R1233" s="57"/>
      <c r="T1233" s="57"/>
      <c r="V1233" s="57"/>
      <c r="X1233" s="57"/>
    </row>
    <row r="1234" spans="3:24">
      <c r="C1234" s="57"/>
      <c r="D1234" s="57"/>
      <c r="E1234" s="57"/>
      <c r="F1234" s="57"/>
      <c r="H1234" s="57"/>
      <c r="J1234" s="57"/>
      <c r="L1234" s="57"/>
      <c r="N1234" s="57"/>
      <c r="P1234" s="57"/>
      <c r="R1234" s="57"/>
      <c r="T1234" s="57"/>
      <c r="V1234" s="57"/>
      <c r="X1234" s="57"/>
    </row>
    <row r="1235" spans="3:24">
      <c r="C1235" s="57"/>
      <c r="D1235" s="57"/>
      <c r="E1235" s="57"/>
      <c r="F1235" s="57"/>
      <c r="H1235" s="57"/>
      <c r="J1235" s="57"/>
      <c r="L1235" s="57"/>
      <c r="N1235" s="57"/>
      <c r="P1235" s="57"/>
      <c r="R1235" s="57"/>
      <c r="T1235" s="57"/>
      <c r="V1235" s="57"/>
      <c r="X1235" s="57"/>
    </row>
    <row r="1236" spans="3:24">
      <c r="C1236" s="57"/>
      <c r="D1236" s="57"/>
      <c r="E1236" s="57"/>
      <c r="F1236" s="57"/>
      <c r="H1236" s="57"/>
      <c r="J1236" s="57"/>
      <c r="L1236" s="57"/>
      <c r="N1236" s="57"/>
      <c r="P1236" s="57"/>
      <c r="R1236" s="57"/>
      <c r="T1236" s="57"/>
      <c r="V1236" s="57"/>
      <c r="X1236" s="57"/>
    </row>
    <row r="1237" spans="3:24">
      <c r="C1237" s="57"/>
      <c r="D1237" s="57"/>
      <c r="E1237" s="57"/>
      <c r="F1237" s="57"/>
      <c r="H1237" s="57"/>
      <c r="J1237" s="57"/>
      <c r="L1237" s="57"/>
      <c r="N1237" s="57"/>
      <c r="P1237" s="57"/>
      <c r="R1237" s="57"/>
      <c r="T1237" s="57"/>
      <c r="V1237" s="57"/>
      <c r="X1237" s="57"/>
    </row>
    <row r="1238" spans="3:24">
      <c r="C1238" s="57"/>
      <c r="D1238" s="57"/>
      <c r="E1238" s="57"/>
      <c r="F1238" s="57"/>
      <c r="H1238" s="57"/>
      <c r="J1238" s="57"/>
      <c r="L1238" s="57"/>
      <c r="N1238" s="57"/>
      <c r="P1238" s="57"/>
      <c r="R1238" s="57"/>
      <c r="T1238" s="57"/>
      <c r="V1238" s="57"/>
      <c r="X1238" s="57"/>
    </row>
    <row r="1239" spans="3:24">
      <c r="C1239" s="57"/>
      <c r="D1239" s="57"/>
      <c r="E1239" s="57"/>
      <c r="F1239" s="57"/>
      <c r="H1239" s="57"/>
      <c r="J1239" s="57"/>
      <c r="L1239" s="57"/>
      <c r="N1239" s="57"/>
      <c r="P1239" s="57"/>
      <c r="R1239" s="57"/>
      <c r="T1239" s="57"/>
      <c r="V1239" s="57"/>
      <c r="X1239" s="57"/>
    </row>
    <row r="1240" spans="3:24">
      <c r="C1240" s="57"/>
      <c r="D1240" s="57"/>
      <c r="E1240" s="57"/>
      <c r="F1240" s="57"/>
      <c r="H1240" s="57"/>
      <c r="J1240" s="57"/>
      <c r="L1240" s="57"/>
      <c r="N1240" s="57"/>
      <c r="P1240" s="57"/>
      <c r="R1240" s="57"/>
      <c r="T1240" s="57"/>
      <c r="V1240" s="57"/>
      <c r="X1240" s="57"/>
    </row>
    <row r="1241" spans="3:24">
      <c r="C1241" s="57"/>
      <c r="D1241" s="57"/>
      <c r="E1241" s="57"/>
      <c r="F1241" s="57"/>
      <c r="H1241" s="57"/>
      <c r="J1241" s="57"/>
      <c r="L1241" s="57"/>
      <c r="N1241" s="57"/>
      <c r="P1241" s="57"/>
      <c r="R1241" s="57"/>
      <c r="T1241" s="57"/>
      <c r="V1241" s="57"/>
      <c r="X1241" s="57"/>
    </row>
    <row r="1242" spans="3:24">
      <c r="C1242" s="57"/>
      <c r="D1242" s="57"/>
      <c r="E1242" s="57"/>
      <c r="F1242" s="57"/>
      <c r="H1242" s="57"/>
      <c r="J1242" s="57"/>
      <c r="L1242" s="57"/>
      <c r="N1242" s="57"/>
      <c r="P1242" s="57"/>
      <c r="R1242" s="57"/>
      <c r="T1242" s="57"/>
      <c r="V1242" s="57"/>
      <c r="X1242" s="57"/>
    </row>
    <row r="1243" spans="3:24">
      <c r="C1243" s="57"/>
      <c r="D1243" s="57"/>
      <c r="E1243" s="57"/>
      <c r="F1243" s="57"/>
      <c r="H1243" s="57"/>
      <c r="J1243" s="57"/>
      <c r="L1243" s="57"/>
      <c r="N1243" s="57"/>
      <c r="P1243" s="57"/>
      <c r="R1243" s="57"/>
      <c r="T1243" s="57"/>
      <c r="V1243" s="57"/>
      <c r="X1243" s="57"/>
    </row>
    <row r="1244" spans="3:24">
      <c r="C1244" s="57"/>
      <c r="D1244" s="57"/>
      <c r="E1244" s="57"/>
      <c r="F1244" s="57"/>
      <c r="H1244" s="57"/>
      <c r="J1244" s="57"/>
      <c r="L1244" s="57"/>
      <c r="N1244" s="57"/>
      <c r="P1244" s="57"/>
      <c r="R1244" s="57"/>
      <c r="T1244" s="57"/>
      <c r="V1244" s="57"/>
      <c r="X1244" s="57"/>
    </row>
    <row r="1245" spans="3:24">
      <c r="C1245" s="57"/>
      <c r="D1245" s="57"/>
      <c r="E1245" s="57"/>
      <c r="F1245" s="57"/>
      <c r="H1245" s="57"/>
      <c r="J1245" s="57"/>
      <c r="L1245" s="57"/>
      <c r="N1245" s="57"/>
      <c r="P1245" s="57"/>
      <c r="R1245" s="57"/>
      <c r="T1245" s="57"/>
      <c r="V1245" s="57"/>
      <c r="X1245" s="57"/>
    </row>
    <row r="1246" spans="3:24">
      <c r="C1246" s="57"/>
      <c r="D1246" s="57"/>
      <c r="E1246" s="57"/>
      <c r="F1246" s="57"/>
      <c r="H1246" s="57"/>
      <c r="J1246" s="57"/>
      <c r="L1246" s="57"/>
      <c r="N1246" s="57"/>
      <c r="P1246" s="57"/>
      <c r="R1246" s="57"/>
      <c r="T1246" s="57"/>
      <c r="V1246" s="57"/>
      <c r="X1246" s="57"/>
    </row>
    <row r="1247" spans="3:24">
      <c r="C1247" s="57"/>
      <c r="D1247" s="57"/>
      <c r="E1247" s="57"/>
      <c r="F1247" s="57"/>
      <c r="H1247" s="57"/>
      <c r="J1247" s="57"/>
      <c r="L1247" s="57"/>
      <c r="N1247" s="57"/>
      <c r="P1247" s="57"/>
      <c r="R1247" s="57"/>
      <c r="T1247" s="57"/>
      <c r="V1247" s="57"/>
      <c r="X1247" s="57"/>
    </row>
    <row r="1248" spans="3:24">
      <c r="C1248" s="57"/>
      <c r="D1248" s="57"/>
      <c r="E1248" s="57"/>
      <c r="F1248" s="57"/>
      <c r="H1248" s="57"/>
      <c r="J1248" s="57"/>
      <c r="L1248" s="57"/>
      <c r="N1248" s="57"/>
      <c r="P1248" s="57"/>
      <c r="R1248" s="57"/>
      <c r="T1248" s="57"/>
      <c r="V1248" s="57"/>
      <c r="X1248" s="57"/>
    </row>
    <row r="1249" spans="2:27">
      <c r="C1249" s="57"/>
      <c r="D1249" s="57"/>
      <c r="E1249" s="57"/>
      <c r="F1249" s="57"/>
      <c r="H1249" s="57"/>
      <c r="J1249" s="57"/>
      <c r="L1249" s="57"/>
      <c r="N1249" s="57"/>
      <c r="P1249" s="57"/>
      <c r="R1249" s="57"/>
      <c r="T1249" s="57"/>
      <c r="V1249" s="57"/>
      <c r="X1249" s="57"/>
    </row>
    <row r="1250" spans="2:27">
      <c r="B1250" s="57"/>
      <c r="C1250" s="57"/>
      <c r="D1250" s="57"/>
      <c r="E1250" s="57"/>
      <c r="F1250" s="57"/>
      <c r="H1250" s="57"/>
      <c r="J1250" s="57"/>
      <c r="L1250" s="57"/>
      <c r="N1250" s="57"/>
      <c r="P1250" s="57"/>
      <c r="R1250" s="57"/>
      <c r="T1250" s="57"/>
      <c r="V1250" s="57"/>
      <c r="X1250" s="57"/>
      <c r="Z1250" s="57"/>
      <c r="AA1250" s="57"/>
    </row>
    <row r="1251" spans="2:27">
      <c r="B1251" s="57"/>
      <c r="C1251" s="57"/>
      <c r="D1251" s="57"/>
      <c r="E1251" s="57"/>
      <c r="F1251" s="57"/>
      <c r="H1251" s="57"/>
      <c r="J1251" s="57"/>
      <c r="L1251" s="57"/>
      <c r="N1251" s="57"/>
      <c r="P1251" s="57"/>
      <c r="R1251" s="57"/>
      <c r="T1251" s="57"/>
      <c r="V1251" s="57"/>
      <c r="X1251" s="57"/>
      <c r="Z1251" s="57"/>
      <c r="AA1251" s="57"/>
    </row>
    <row r="1252" spans="2:27">
      <c r="B1252" s="57"/>
      <c r="C1252" s="57"/>
      <c r="D1252" s="57"/>
      <c r="E1252" s="57"/>
      <c r="F1252" s="57"/>
      <c r="H1252" s="57"/>
      <c r="J1252" s="57"/>
      <c r="L1252" s="57"/>
      <c r="N1252" s="57"/>
      <c r="P1252" s="57"/>
      <c r="R1252" s="57"/>
      <c r="T1252" s="57"/>
      <c r="V1252" s="57"/>
      <c r="X1252" s="57"/>
      <c r="Z1252" s="57"/>
      <c r="AA1252" s="57"/>
    </row>
    <row r="1253" spans="2:27">
      <c r="B1253" s="57"/>
      <c r="C1253" s="57"/>
      <c r="D1253" s="57"/>
      <c r="E1253" s="57"/>
      <c r="F1253" s="57"/>
      <c r="H1253" s="57"/>
      <c r="J1253" s="57"/>
      <c r="L1253" s="57"/>
      <c r="N1253" s="57"/>
      <c r="P1253" s="57"/>
      <c r="R1253" s="57"/>
      <c r="T1253" s="57"/>
      <c r="V1253" s="57"/>
      <c r="X1253" s="57"/>
      <c r="Z1253" s="57"/>
      <c r="AA1253" s="57"/>
    </row>
    <row r="1254" spans="2:27">
      <c r="B1254" s="57"/>
      <c r="C1254" s="57"/>
      <c r="D1254" s="57"/>
      <c r="E1254" s="57"/>
      <c r="F1254" s="57"/>
      <c r="H1254" s="57"/>
      <c r="J1254" s="57"/>
      <c r="L1254" s="57"/>
      <c r="N1254" s="57"/>
      <c r="P1254" s="57"/>
      <c r="R1254" s="57"/>
      <c r="T1254" s="57"/>
      <c r="V1254" s="57"/>
      <c r="X1254" s="57"/>
      <c r="Z1254" s="57"/>
      <c r="AA1254" s="57"/>
    </row>
    <row r="1255" spans="2:27">
      <c r="B1255" s="57"/>
      <c r="C1255" s="57"/>
      <c r="D1255" s="57"/>
      <c r="E1255" s="57"/>
      <c r="F1255" s="57"/>
      <c r="H1255" s="57"/>
      <c r="J1255" s="57"/>
      <c r="L1255" s="57"/>
      <c r="N1255" s="57"/>
      <c r="P1255" s="57"/>
      <c r="R1255" s="57"/>
      <c r="T1255" s="57"/>
      <c r="V1255" s="57"/>
      <c r="X1255" s="57"/>
      <c r="Z1255" s="57"/>
      <c r="AA1255" s="57"/>
    </row>
    <row r="1256" spans="2:27">
      <c r="B1256" s="57"/>
      <c r="C1256" s="57"/>
      <c r="D1256" s="57"/>
      <c r="E1256" s="57"/>
      <c r="F1256" s="57"/>
      <c r="H1256" s="57"/>
      <c r="J1256" s="57"/>
      <c r="L1256" s="57"/>
      <c r="N1256" s="57"/>
      <c r="P1256" s="57"/>
      <c r="R1256" s="57"/>
      <c r="T1256" s="57"/>
      <c r="V1256" s="57"/>
      <c r="X1256" s="57"/>
      <c r="Z1256" s="57"/>
      <c r="AA1256" s="57"/>
    </row>
    <row r="1257" spans="2:27">
      <c r="B1257" s="57"/>
      <c r="C1257" s="57"/>
      <c r="D1257" s="57"/>
      <c r="E1257" s="57"/>
      <c r="F1257" s="57"/>
      <c r="H1257" s="57"/>
      <c r="J1257" s="57"/>
      <c r="L1257" s="57"/>
      <c r="N1257" s="57"/>
      <c r="P1257" s="57"/>
      <c r="R1257" s="57"/>
      <c r="T1257" s="57"/>
      <c r="V1257" s="57"/>
      <c r="X1257" s="57"/>
      <c r="Z1257" s="57"/>
      <c r="AA1257" s="57"/>
    </row>
    <row r="1258" spans="2:27">
      <c r="B1258" s="57"/>
      <c r="C1258" s="57"/>
      <c r="D1258" s="57"/>
      <c r="E1258" s="57"/>
      <c r="F1258" s="57"/>
      <c r="H1258" s="57"/>
      <c r="J1258" s="57"/>
      <c r="L1258" s="57"/>
      <c r="N1258" s="57"/>
      <c r="P1258" s="57"/>
      <c r="R1258" s="57"/>
      <c r="T1258" s="57"/>
      <c r="V1258" s="57"/>
      <c r="X1258" s="57"/>
      <c r="Z1258" s="57"/>
      <c r="AA1258" s="57"/>
    </row>
    <row r="1259" spans="2:27">
      <c r="B1259" s="57"/>
      <c r="C1259" s="57"/>
      <c r="D1259" s="57"/>
      <c r="E1259" s="57"/>
      <c r="F1259" s="57"/>
      <c r="H1259" s="57"/>
      <c r="J1259" s="57"/>
      <c r="L1259" s="57"/>
      <c r="N1259" s="57"/>
      <c r="P1259" s="57"/>
      <c r="R1259" s="57"/>
      <c r="T1259" s="57"/>
      <c r="V1259" s="57"/>
      <c r="X1259" s="57"/>
      <c r="Z1259" s="57"/>
      <c r="AA1259" s="57"/>
    </row>
    <row r="1260" spans="2:27">
      <c r="B1260" s="57"/>
      <c r="C1260" s="57"/>
      <c r="D1260" s="57"/>
      <c r="E1260" s="57"/>
      <c r="F1260" s="57"/>
      <c r="H1260" s="57"/>
      <c r="J1260" s="57"/>
      <c r="L1260" s="57"/>
      <c r="N1260" s="57"/>
      <c r="P1260" s="57"/>
      <c r="R1260" s="57"/>
      <c r="T1260" s="57"/>
      <c r="V1260" s="57"/>
      <c r="X1260" s="57"/>
      <c r="Z1260" s="57"/>
      <c r="AA1260" s="57"/>
    </row>
    <row r="1261" spans="2:27">
      <c r="B1261" s="57"/>
      <c r="C1261" s="57"/>
      <c r="D1261" s="57"/>
      <c r="E1261" s="57"/>
      <c r="F1261" s="57"/>
      <c r="H1261" s="57"/>
      <c r="J1261" s="57"/>
      <c r="L1261" s="57"/>
      <c r="N1261" s="57"/>
      <c r="P1261" s="57"/>
      <c r="R1261" s="57"/>
      <c r="T1261" s="57"/>
      <c r="V1261" s="57"/>
      <c r="X1261" s="57"/>
      <c r="Z1261" s="57"/>
      <c r="AA1261" s="57"/>
    </row>
    <row r="1262" spans="2:27">
      <c r="B1262" s="57"/>
      <c r="C1262" s="57"/>
      <c r="D1262" s="57"/>
      <c r="E1262" s="57"/>
      <c r="F1262" s="57"/>
      <c r="H1262" s="57"/>
      <c r="J1262" s="57"/>
      <c r="L1262" s="57"/>
      <c r="N1262" s="57"/>
      <c r="P1262" s="57"/>
      <c r="R1262" s="57"/>
      <c r="T1262" s="57"/>
      <c r="V1262" s="57"/>
      <c r="X1262" s="57"/>
      <c r="Z1262" s="57"/>
      <c r="AA1262" s="57"/>
    </row>
    <row r="1263" spans="2:27">
      <c r="B1263" s="57"/>
      <c r="C1263" s="57"/>
      <c r="D1263" s="57"/>
      <c r="E1263" s="57"/>
      <c r="F1263" s="57"/>
      <c r="H1263" s="57"/>
      <c r="J1263" s="57"/>
      <c r="L1263" s="57"/>
      <c r="N1263" s="57"/>
      <c r="P1263" s="57"/>
      <c r="R1263" s="57"/>
      <c r="T1263" s="57"/>
      <c r="V1263" s="57"/>
      <c r="X1263" s="57"/>
      <c r="Z1263" s="57"/>
      <c r="AA1263" s="57"/>
    </row>
    <row r="1264" spans="2:27">
      <c r="B1264" s="57"/>
      <c r="C1264" s="57"/>
      <c r="D1264" s="57"/>
      <c r="E1264" s="57"/>
      <c r="F1264" s="57"/>
      <c r="H1264" s="57"/>
      <c r="J1264" s="57"/>
      <c r="L1264" s="57"/>
      <c r="N1264" s="57"/>
      <c r="P1264" s="57"/>
      <c r="R1264" s="57"/>
      <c r="T1264" s="57"/>
      <c r="V1264" s="57"/>
      <c r="X1264" s="57"/>
      <c r="Z1264" s="57"/>
      <c r="AA1264" s="57"/>
    </row>
    <row r="1265" spans="2:27">
      <c r="B1265" s="57"/>
      <c r="C1265" s="57"/>
      <c r="D1265" s="57"/>
      <c r="E1265" s="57"/>
      <c r="F1265" s="57"/>
      <c r="H1265" s="57"/>
      <c r="J1265" s="57"/>
      <c r="L1265" s="57"/>
      <c r="N1265" s="57"/>
      <c r="P1265" s="57"/>
      <c r="R1265" s="57"/>
      <c r="T1265" s="57"/>
      <c r="V1265" s="57"/>
      <c r="X1265" s="57"/>
      <c r="Z1265" s="57"/>
      <c r="AA1265" s="57"/>
    </row>
    <row r="1266" spans="2:27">
      <c r="B1266" s="57"/>
      <c r="C1266" s="57"/>
      <c r="D1266" s="57"/>
      <c r="E1266" s="57"/>
      <c r="F1266" s="57"/>
      <c r="H1266" s="57"/>
      <c r="J1266" s="57"/>
      <c r="L1266" s="57"/>
      <c r="N1266" s="57"/>
      <c r="P1266" s="57"/>
      <c r="R1266" s="57"/>
      <c r="T1266" s="57"/>
      <c r="V1266" s="57"/>
      <c r="X1266" s="57"/>
      <c r="Z1266" s="57"/>
      <c r="AA1266" s="57"/>
    </row>
    <row r="1267" spans="2:27">
      <c r="B1267" s="57"/>
      <c r="C1267" s="57"/>
      <c r="D1267" s="57"/>
      <c r="E1267" s="57"/>
      <c r="F1267" s="57"/>
      <c r="H1267" s="57"/>
      <c r="J1267" s="57"/>
      <c r="L1267" s="57"/>
      <c r="N1267" s="57"/>
      <c r="P1267" s="57"/>
      <c r="R1267" s="57"/>
      <c r="T1267" s="57"/>
      <c r="V1267" s="57"/>
      <c r="X1267" s="57"/>
      <c r="Z1267" s="57"/>
      <c r="AA1267" s="57"/>
    </row>
    <row r="1268" spans="2:27">
      <c r="B1268" s="57"/>
      <c r="C1268" s="57"/>
      <c r="D1268" s="57"/>
      <c r="E1268" s="57"/>
      <c r="F1268" s="57"/>
      <c r="H1268" s="57"/>
      <c r="J1268" s="57"/>
      <c r="L1268" s="57"/>
      <c r="N1268" s="57"/>
      <c r="P1268" s="57"/>
      <c r="R1268" s="57"/>
      <c r="T1268" s="57"/>
      <c r="V1268" s="57"/>
      <c r="X1268" s="57"/>
      <c r="Z1268" s="57"/>
      <c r="AA1268" s="57"/>
    </row>
    <row r="1269" spans="2:27">
      <c r="B1269" s="57"/>
      <c r="C1269" s="57"/>
      <c r="D1269" s="57"/>
      <c r="E1269" s="57"/>
      <c r="F1269" s="57"/>
      <c r="H1269" s="57"/>
      <c r="J1269" s="57"/>
      <c r="L1269" s="57"/>
      <c r="N1269" s="57"/>
      <c r="P1269" s="57"/>
      <c r="R1269" s="57"/>
      <c r="T1269" s="57"/>
      <c r="V1269" s="57"/>
      <c r="X1269" s="57"/>
      <c r="Z1269" s="57"/>
      <c r="AA1269" s="57"/>
    </row>
    <row r="1270" spans="2:27">
      <c r="B1270" s="57"/>
      <c r="C1270" s="57"/>
      <c r="D1270" s="57"/>
      <c r="E1270" s="57"/>
      <c r="F1270" s="57"/>
      <c r="H1270" s="57"/>
      <c r="J1270" s="57"/>
      <c r="L1270" s="57"/>
      <c r="N1270" s="57"/>
      <c r="P1270" s="57"/>
      <c r="R1270" s="57"/>
      <c r="T1270" s="57"/>
      <c r="V1270" s="57"/>
      <c r="X1270" s="57"/>
      <c r="Z1270" s="57"/>
      <c r="AA1270" s="57"/>
    </row>
    <row r="1271" spans="2:27">
      <c r="B1271" s="57"/>
      <c r="C1271" s="57"/>
      <c r="D1271" s="57"/>
      <c r="E1271" s="57"/>
      <c r="F1271" s="57"/>
      <c r="H1271" s="57"/>
      <c r="J1271" s="57"/>
      <c r="L1271" s="57"/>
      <c r="N1271" s="57"/>
      <c r="P1271" s="57"/>
      <c r="R1271" s="57"/>
      <c r="T1271" s="57"/>
      <c r="V1271" s="57"/>
      <c r="X1271" s="57"/>
      <c r="Z1271" s="57"/>
      <c r="AA1271" s="57"/>
    </row>
    <row r="1272" spans="2:27">
      <c r="B1272" s="57"/>
      <c r="C1272" s="57"/>
      <c r="D1272" s="57"/>
      <c r="E1272" s="57"/>
      <c r="F1272" s="57"/>
      <c r="H1272" s="57"/>
      <c r="J1272" s="57"/>
      <c r="L1272" s="57"/>
      <c r="N1272" s="57"/>
      <c r="P1272" s="57"/>
      <c r="R1272" s="57"/>
      <c r="T1272" s="57"/>
      <c r="V1272" s="57"/>
      <c r="X1272" s="57"/>
      <c r="Z1272" s="57"/>
      <c r="AA1272" s="57"/>
    </row>
    <row r="1273" spans="2:27">
      <c r="B1273" s="57"/>
      <c r="C1273" s="57"/>
      <c r="D1273" s="57"/>
      <c r="E1273" s="57"/>
      <c r="F1273" s="57"/>
      <c r="H1273" s="57"/>
      <c r="J1273" s="57"/>
      <c r="L1273" s="57"/>
      <c r="N1273" s="57"/>
      <c r="P1273" s="57"/>
      <c r="R1273" s="57"/>
      <c r="T1273" s="57"/>
      <c r="V1273" s="57"/>
      <c r="X1273" s="57"/>
      <c r="Z1273" s="57"/>
      <c r="AA1273" s="57"/>
    </row>
    <row r="1274" spans="2:27">
      <c r="B1274" s="57"/>
      <c r="C1274" s="57"/>
      <c r="D1274" s="57"/>
      <c r="E1274" s="57"/>
      <c r="F1274" s="57"/>
      <c r="H1274" s="57"/>
      <c r="J1274" s="57"/>
      <c r="L1274" s="57"/>
      <c r="N1274" s="57"/>
      <c r="P1274" s="57"/>
      <c r="R1274" s="57"/>
      <c r="T1274" s="57"/>
      <c r="V1274" s="57"/>
      <c r="X1274" s="57"/>
      <c r="Z1274" s="57"/>
      <c r="AA1274" s="57"/>
    </row>
    <row r="1275" spans="2:27">
      <c r="B1275" s="57"/>
      <c r="C1275" s="57"/>
      <c r="D1275" s="57"/>
      <c r="E1275" s="57"/>
      <c r="F1275" s="57"/>
      <c r="H1275" s="57"/>
      <c r="J1275" s="57"/>
      <c r="L1275" s="57"/>
      <c r="N1275" s="57"/>
      <c r="P1275" s="57"/>
      <c r="R1275" s="57"/>
      <c r="T1275" s="57"/>
      <c r="V1275" s="57"/>
      <c r="X1275" s="57"/>
      <c r="Z1275" s="57"/>
      <c r="AA1275" s="57"/>
    </row>
    <row r="1276" spans="2:27">
      <c r="B1276" s="57"/>
      <c r="C1276" s="57"/>
      <c r="D1276" s="57"/>
      <c r="E1276" s="57"/>
      <c r="F1276" s="57"/>
      <c r="H1276" s="57"/>
      <c r="J1276" s="57"/>
      <c r="L1276" s="57"/>
      <c r="N1276" s="57"/>
      <c r="P1276" s="57"/>
      <c r="R1276" s="57"/>
      <c r="T1276" s="57"/>
      <c r="V1276" s="57"/>
      <c r="X1276" s="57"/>
      <c r="Z1276" s="57"/>
      <c r="AA1276" s="57"/>
    </row>
    <row r="1277" spans="2:27">
      <c r="B1277" s="57"/>
      <c r="C1277" s="57"/>
      <c r="D1277" s="57"/>
      <c r="E1277" s="57"/>
      <c r="F1277" s="57"/>
      <c r="H1277" s="57"/>
      <c r="J1277" s="57"/>
      <c r="L1277" s="57"/>
      <c r="N1277" s="57"/>
      <c r="P1277" s="57"/>
      <c r="R1277" s="57"/>
      <c r="T1277" s="57"/>
      <c r="V1277" s="57"/>
      <c r="X1277" s="57"/>
      <c r="Z1277" s="57"/>
      <c r="AA1277" s="57"/>
    </row>
    <row r="1278" spans="2:27">
      <c r="B1278" s="57"/>
      <c r="C1278" s="57"/>
      <c r="D1278" s="57"/>
      <c r="E1278" s="57"/>
      <c r="F1278" s="57"/>
      <c r="H1278" s="57"/>
      <c r="J1278" s="57"/>
      <c r="L1278" s="57"/>
      <c r="N1278" s="57"/>
      <c r="P1278" s="57"/>
      <c r="R1278" s="57"/>
      <c r="T1278" s="57"/>
      <c r="V1278" s="57"/>
      <c r="X1278" s="57"/>
      <c r="Z1278" s="57"/>
      <c r="AA1278" s="57"/>
    </row>
    <row r="1279" spans="2:27">
      <c r="B1279" s="57"/>
      <c r="C1279" s="57"/>
      <c r="D1279" s="57"/>
      <c r="E1279" s="57"/>
      <c r="F1279" s="57"/>
      <c r="H1279" s="57"/>
      <c r="J1279" s="57"/>
      <c r="L1279" s="57"/>
      <c r="N1279" s="57"/>
      <c r="P1279" s="57"/>
      <c r="R1279" s="57"/>
      <c r="T1279" s="57"/>
      <c r="V1279" s="57"/>
      <c r="X1279" s="57"/>
      <c r="Z1279" s="57"/>
      <c r="AA1279" s="57"/>
    </row>
    <row r="1280" spans="2:27">
      <c r="B1280" s="57"/>
      <c r="C1280" s="57"/>
      <c r="D1280" s="57"/>
      <c r="E1280" s="57"/>
      <c r="F1280" s="57"/>
      <c r="H1280" s="57"/>
      <c r="J1280" s="57"/>
      <c r="L1280" s="57"/>
      <c r="N1280" s="57"/>
      <c r="P1280" s="57"/>
      <c r="R1280" s="57"/>
      <c r="T1280" s="57"/>
      <c r="V1280" s="57"/>
      <c r="X1280" s="57"/>
      <c r="Z1280" s="57"/>
      <c r="AA1280" s="57"/>
    </row>
    <row r="1281" spans="2:27">
      <c r="B1281" s="57"/>
      <c r="C1281" s="57"/>
      <c r="D1281" s="57"/>
      <c r="E1281" s="57"/>
      <c r="F1281" s="57"/>
      <c r="H1281" s="57"/>
      <c r="J1281" s="57"/>
      <c r="L1281" s="57"/>
      <c r="N1281" s="57"/>
      <c r="P1281" s="57"/>
      <c r="R1281" s="57"/>
      <c r="T1281" s="57"/>
      <c r="V1281" s="57"/>
      <c r="X1281" s="57"/>
      <c r="Z1281" s="57"/>
      <c r="AA1281" s="57"/>
    </row>
    <row r="1282" spans="2:27">
      <c r="B1282" s="57"/>
      <c r="C1282" s="57"/>
      <c r="D1282" s="57"/>
      <c r="E1282" s="57"/>
      <c r="F1282" s="57"/>
      <c r="H1282" s="57"/>
      <c r="J1282" s="57"/>
      <c r="L1282" s="57"/>
      <c r="N1282" s="57"/>
      <c r="P1282" s="57"/>
      <c r="R1282" s="57"/>
      <c r="T1282" s="57"/>
      <c r="V1282" s="57"/>
      <c r="X1282" s="57"/>
      <c r="Z1282" s="57"/>
      <c r="AA1282" s="57"/>
    </row>
    <row r="1283" spans="2:27">
      <c r="B1283" s="57"/>
      <c r="C1283" s="57"/>
      <c r="D1283" s="57"/>
      <c r="E1283" s="57"/>
      <c r="F1283" s="57"/>
      <c r="H1283" s="57"/>
      <c r="J1283" s="57"/>
      <c r="L1283" s="57"/>
      <c r="N1283" s="57"/>
      <c r="P1283" s="57"/>
      <c r="R1283" s="57"/>
      <c r="T1283" s="57"/>
      <c r="V1283" s="57"/>
      <c r="X1283" s="57"/>
      <c r="Z1283" s="57"/>
      <c r="AA1283" s="57"/>
    </row>
    <row r="1284" spans="2:27">
      <c r="B1284" s="57"/>
      <c r="C1284" s="57"/>
      <c r="D1284" s="57"/>
      <c r="E1284" s="57"/>
      <c r="F1284" s="57"/>
      <c r="H1284" s="57"/>
      <c r="J1284" s="57"/>
      <c r="L1284" s="57"/>
      <c r="N1284" s="57"/>
      <c r="P1284" s="57"/>
      <c r="R1284" s="57"/>
      <c r="T1284" s="57"/>
      <c r="V1284" s="57"/>
      <c r="X1284" s="57"/>
      <c r="Z1284" s="57"/>
      <c r="AA1284" s="57"/>
    </row>
    <row r="1285" spans="2:27">
      <c r="B1285" s="57"/>
      <c r="C1285" s="57"/>
      <c r="D1285" s="57"/>
      <c r="E1285" s="57"/>
      <c r="F1285" s="57"/>
      <c r="H1285" s="57"/>
      <c r="J1285" s="57"/>
      <c r="L1285" s="57"/>
      <c r="N1285" s="57"/>
      <c r="P1285" s="57"/>
      <c r="R1285" s="57"/>
      <c r="T1285" s="57"/>
      <c r="V1285" s="57"/>
      <c r="X1285" s="57"/>
      <c r="Z1285" s="57"/>
      <c r="AA1285" s="57"/>
    </row>
    <row r="1286" spans="2:27">
      <c r="B1286" s="57"/>
      <c r="C1286" s="57"/>
      <c r="D1286" s="57"/>
      <c r="E1286" s="57"/>
      <c r="F1286" s="57"/>
      <c r="H1286" s="57"/>
      <c r="J1286" s="57"/>
      <c r="L1286" s="57"/>
      <c r="N1286" s="57"/>
      <c r="P1286" s="57"/>
      <c r="R1286" s="57"/>
      <c r="T1286" s="57"/>
      <c r="V1286" s="57"/>
      <c r="X1286" s="57"/>
      <c r="Z1286" s="57"/>
      <c r="AA1286" s="57"/>
    </row>
    <row r="1287" spans="2:27">
      <c r="B1287" s="57"/>
      <c r="C1287" s="57"/>
      <c r="D1287" s="57"/>
      <c r="E1287" s="57"/>
      <c r="F1287" s="57"/>
      <c r="H1287" s="57"/>
      <c r="J1287" s="57"/>
      <c r="L1287" s="57"/>
      <c r="N1287" s="57"/>
      <c r="P1287" s="57"/>
      <c r="R1287" s="57"/>
      <c r="T1287" s="57"/>
      <c r="V1287" s="57"/>
      <c r="X1287" s="57"/>
      <c r="Z1287" s="57"/>
      <c r="AA1287" s="57"/>
    </row>
    <row r="1288" spans="2:27">
      <c r="B1288" s="57"/>
      <c r="C1288" s="57"/>
      <c r="D1288" s="57"/>
      <c r="E1288" s="57"/>
      <c r="F1288" s="57"/>
      <c r="H1288" s="57"/>
      <c r="J1288" s="57"/>
      <c r="L1288" s="57"/>
      <c r="N1288" s="57"/>
      <c r="P1288" s="57"/>
      <c r="R1288" s="57"/>
      <c r="T1288" s="57"/>
      <c r="V1288" s="57"/>
      <c r="X1288" s="57"/>
      <c r="Z1288" s="57"/>
      <c r="AA1288" s="57"/>
    </row>
    <row r="1289" spans="2:27">
      <c r="B1289" s="57"/>
      <c r="C1289" s="57"/>
      <c r="D1289" s="57"/>
      <c r="E1289" s="57"/>
      <c r="F1289" s="57"/>
      <c r="H1289" s="57"/>
      <c r="J1289" s="57"/>
      <c r="L1289" s="57"/>
      <c r="N1289" s="57"/>
      <c r="P1289" s="57"/>
      <c r="R1289" s="57"/>
      <c r="T1289" s="57"/>
      <c r="V1289" s="57"/>
      <c r="X1289" s="57"/>
      <c r="Z1289" s="57"/>
      <c r="AA1289" s="57"/>
    </row>
    <row r="1290" spans="2:27">
      <c r="B1290" s="57"/>
      <c r="C1290" s="57"/>
      <c r="D1290" s="57"/>
      <c r="E1290" s="57"/>
      <c r="F1290" s="57"/>
      <c r="H1290" s="57"/>
      <c r="J1290" s="57"/>
      <c r="L1290" s="57"/>
      <c r="N1290" s="57"/>
      <c r="P1290" s="57"/>
      <c r="R1290" s="57"/>
      <c r="T1290" s="57"/>
      <c r="V1290" s="57"/>
      <c r="X1290" s="57"/>
      <c r="Z1290" s="57"/>
      <c r="AA1290" s="57"/>
    </row>
    <row r="1291" spans="2:27">
      <c r="B1291" s="57"/>
      <c r="C1291" s="57"/>
      <c r="D1291" s="57"/>
      <c r="E1291" s="57"/>
      <c r="F1291" s="57"/>
      <c r="H1291" s="57"/>
      <c r="J1291" s="57"/>
      <c r="L1291" s="57"/>
      <c r="N1291" s="57"/>
      <c r="P1291" s="57"/>
      <c r="R1291" s="57"/>
      <c r="T1291" s="57"/>
      <c r="V1291" s="57"/>
      <c r="X1291" s="57"/>
      <c r="Z1291" s="57"/>
      <c r="AA1291" s="57"/>
    </row>
    <row r="1292" spans="2:27">
      <c r="B1292" s="57"/>
      <c r="C1292" s="57"/>
      <c r="D1292" s="57"/>
      <c r="E1292" s="57"/>
      <c r="F1292" s="57"/>
      <c r="H1292" s="57"/>
      <c r="J1292" s="57"/>
      <c r="L1292" s="57"/>
      <c r="N1292" s="57"/>
      <c r="P1292" s="57"/>
      <c r="R1292" s="57"/>
      <c r="T1292" s="57"/>
      <c r="V1292" s="57"/>
      <c r="X1292" s="57"/>
      <c r="Z1292" s="57"/>
      <c r="AA1292" s="57"/>
    </row>
    <row r="1293" spans="2:27">
      <c r="B1293" s="57"/>
      <c r="C1293" s="57"/>
      <c r="D1293" s="57"/>
      <c r="E1293" s="57"/>
      <c r="F1293" s="57"/>
      <c r="H1293" s="57"/>
      <c r="J1293" s="57"/>
      <c r="L1293" s="57"/>
      <c r="N1293" s="57"/>
      <c r="P1293" s="57"/>
      <c r="R1293" s="57"/>
      <c r="T1293" s="57"/>
      <c r="V1293" s="57"/>
      <c r="X1293" s="57"/>
      <c r="Z1293" s="57"/>
      <c r="AA1293" s="57"/>
    </row>
    <row r="1294" spans="2:27">
      <c r="B1294" s="57"/>
      <c r="C1294" s="57"/>
      <c r="D1294" s="57"/>
      <c r="E1294" s="57"/>
      <c r="F1294" s="57"/>
      <c r="H1294" s="57"/>
      <c r="J1294" s="57"/>
      <c r="L1294" s="57"/>
      <c r="N1294" s="57"/>
      <c r="P1294" s="57"/>
      <c r="R1294" s="57"/>
      <c r="T1294" s="57"/>
      <c r="V1294" s="57"/>
      <c r="X1294" s="57"/>
      <c r="Z1294" s="57"/>
      <c r="AA1294" s="57"/>
    </row>
    <row r="1295" spans="2:27">
      <c r="B1295" s="57"/>
      <c r="C1295" s="57"/>
      <c r="D1295" s="57"/>
      <c r="E1295" s="57"/>
      <c r="F1295" s="57"/>
      <c r="H1295" s="57"/>
      <c r="J1295" s="57"/>
      <c r="L1295" s="57"/>
      <c r="N1295" s="57"/>
      <c r="P1295" s="57"/>
      <c r="R1295" s="57"/>
      <c r="T1295" s="57"/>
      <c r="V1295" s="57"/>
      <c r="X1295" s="57"/>
      <c r="Z1295" s="57"/>
      <c r="AA1295" s="57"/>
    </row>
    <row r="1296" spans="2:27">
      <c r="B1296" s="57"/>
      <c r="C1296" s="57"/>
      <c r="D1296" s="57"/>
      <c r="E1296" s="57"/>
      <c r="F1296" s="57"/>
      <c r="H1296" s="57"/>
      <c r="J1296" s="57"/>
      <c r="L1296" s="57"/>
      <c r="N1296" s="57"/>
      <c r="P1296" s="57"/>
      <c r="R1296" s="57"/>
      <c r="T1296" s="57"/>
      <c r="V1296" s="57"/>
      <c r="X1296" s="57"/>
      <c r="Z1296" s="57"/>
      <c r="AA1296" s="57"/>
    </row>
    <row r="1297" spans="2:27">
      <c r="B1297" s="57"/>
      <c r="C1297" s="57"/>
      <c r="D1297" s="57"/>
      <c r="E1297" s="57"/>
      <c r="F1297" s="57"/>
      <c r="H1297" s="57"/>
      <c r="J1297" s="57"/>
      <c r="L1297" s="57"/>
      <c r="N1297" s="57"/>
      <c r="P1297" s="57"/>
      <c r="R1297" s="57"/>
      <c r="T1297" s="57"/>
      <c r="V1297" s="57"/>
      <c r="X1297" s="57"/>
      <c r="Z1297" s="57"/>
      <c r="AA1297" s="57"/>
    </row>
    <row r="1298" spans="2:27">
      <c r="B1298" s="57"/>
      <c r="C1298" s="57"/>
      <c r="D1298" s="57"/>
      <c r="E1298" s="57"/>
      <c r="F1298" s="57"/>
      <c r="H1298" s="57"/>
      <c r="J1298" s="57"/>
      <c r="L1298" s="57"/>
      <c r="N1298" s="57"/>
      <c r="P1298" s="57"/>
      <c r="R1298" s="57"/>
      <c r="T1298" s="57"/>
      <c r="V1298" s="57"/>
      <c r="X1298" s="57"/>
      <c r="Z1298" s="57"/>
      <c r="AA1298" s="57"/>
    </row>
    <row r="1299" spans="2:27">
      <c r="B1299" s="57"/>
      <c r="C1299" s="57"/>
      <c r="D1299" s="57"/>
      <c r="E1299" s="57"/>
      <c r="F1299" s="57"/>
      <c r="H1299" s="57"/>
      <c r="J1299" s="57"/>
      <c r="L1299" s="57"/>
      <c r="N1299" s="57"/>
      <c r="P1299" s="57"/>
      <c r="R1299" s="57"/>
      <c r="T1299" s="57"/>
      <c r="V1299" s="57"/>
      <c r="X1299" s="57"/>
      <c r="Z1299" s="57"/>
      <c r="AA1299" s="57"/>
    </row>
    <row r="1300" spans="2:27">
      <c r="B1300" s="57"/>
      <c r="C1300" s="57"/>
      <c r="D1300" s="57"/>
      <c r="E1300" s="57"/>
      <c r="F1300" s="57"/>
      <c r="H1300" s="57"/>
      <c r="J1300" s="57"/>
      <c r="L1300" s="57"/>
      <c r="N1300" s="57"/>
      <c r="P1300" s="57"/>
      <c r="R1300" s="57"/>
      <c r="T1300" s="57"/>
      <c r="V1300" s="57"/>
      <c r="X1300" s="57"/>
      <c r="Z1300" s="57"/>
      <c r="AA1300" s="57"/>
    </row>
    <row r="1301" spans="2:27">
      <c r="B1301" s="57"/>
      <c r="C1301" s="57"/>
      <c r="D1301" s="57"/>
      <c r="E1301" s="57"/>
      <c r="F1301" s="57"/>
      <c r="H1301" s="57"/>
      <c r="J1301" s="57"/>
      <c r="L1301" s="57"/>
      <c r="N1301" s="57"/>
      <c r="P1301" s="57"/>
      <c r="R1301" s="57"/>
      <c r="T1301" s="57"/>
      <c r="V1301" s="57"/>
      <c r="X1301" s="57"/>
      <c r="Z1301" s="57"/>
      <c r="AA1301" s="57"/>
    </row>
    <row r="1302" spans="2:27">
      <c r="B1302" s="57"/>
      <c r="C1302" s="57"/>
      <c r="D1302" s="57"/>
      <c r="E1302" s="57"/>
      <c r="F1302" s="57"/>
      <c r="H1302" s="57"/>
      <c r="J1302" s="57"/>
      <c r="L1302" s="57"/>
      <c r="N1302" s="57"/>
      <c r="P1302" s="57"/>
      <c r="R1302" s="57"/>
      <c r="T1302" s="57"/>
      <c r="V1302" s="57"/>
      <c r="X1302" s="57"/>
      <c r="Z1302" s="57"/>
      <c r="AA1302" s="57"/>
    </row>
    <row r="1303" spans="2:27">
      <c r="B1303" s="57"/>
      <c r="C1303" s="57"/>
      <c r="D1303" s="57"/>
      <c r="E1303" s="57"/>
      <c r="F1303" s="57"/>
      <c r="H1303" s="57"/>
      <c r="J1303" s="57"/>
      <c r="L1303" s="57"/>
      <c r="N1303" s="57"/>
      <c r="P1303" s="57"/>
      <c r="R1303" s="57"/>
      <c r="T1303" s="57"/>
      <c r="V1303" s="57"/>
      <c r="X1303" s="57"/>
      <c r="Z1303" s="57"/>
      <c r="AA1303" s="57"/>
    </row>
    <row r="1304" spans="2:27">
      <c r="B1304" s="57"/>
      <c r="C1304" s="57"/>
      <c r="D1304" s="57"/>
      <c r="E1304" s="57"/>
      <c r="F1304" s="57"/>
      <c r="H1304" s="57"/>
      <c r="J1304" s="57"/>
      <c r="L1304" s="57"/>
      <c r="N1304" s="57"/>
      <c r="P1304" s="57"/>
      <c r="R1304" s="57"/>
      <c r="T1304" s="57"/>
      <c r="V1304" s="57"/>
      <c r="X1304" s="57"/>
      <c r="Z1304" s="57"/>
      <c r="AA1304" s="57"/>
    </row>
    <row r="1305" spans="2:27">
      <c r="B1305" s="57"/>
      <c r="C1305" s="57"/>
      <c r="D1305" s="57"/>
      <c r="E1305" s="57"/>
      <c r="F1305" s="57"/>
      <c r="H1305" s="57"/>
      <c r="J1305" s="57"/>
      <c r="L1305" s="57"/>
      <c r="N1305" s="57"/>
      <c r="P1305" s="57"/>
      <c r="R1305" s="57"/>
      <c r="T1305" s="57"/>
      <c r="V1305" s="57"/>
      <c r="X1305" s="57"/>
      <c r="Z1305" s="57"/>
      <c r="AA1305" s="57"/>
    </row>
    <row r="1306" spans="2:27">
      <c r="B1306" s="57"/>
      <c r="C1306" s="57"/>
      <c r="D1306" s="57"/>
      <c r="E1306" s="57"/>
      <c r="F1306" s="57"/>
      <c r="H1306" s="57"/>
      <c r="J1306" s="57"/>
      <c r="L1306" s="57"/>
      <c r="N1306" s="57"/>
      <c r="P1306" s="57"/>
      <c r="R1306" s="57"/>
      <c r="T1306" s="57"/>
      <c r="V1306" s="57"/>
      <c r="X1306" s="57"/>
      <c r="Z1306" s="57"/>
      <c r="AA1306" s="57"/>
    </row>
    <row r="1307" spans="2:27">
      <c r="B1307" s="57"/>
      <c r="C1307" s="57"/>
      <c r="D1307" s="57"/>
      <c r="E1307" s="57"/>
      <c r="F1307" s="57"/>
      <c r="H1307" s="57"/>
      <c r="J1307" s="57"/>
      <c r="L1307" s="57"/>
      <c r="N1307" s="57"/>
      <c r="P1307" s="57"/>
      <c r="R1307" s="57"/>
      <c r="T1307" s="57"/>
      <c r="V1307" s="57"/>
      <c r="X1307" s="57"/>
      <c r="Z1307" s="57"/>
      <c r="AA1307" s="57"/>
    </row>
    <row r="1308" spans="2:27">
      <c r="B1308" s="57"/>
      <c r="C1308" s="57"/>
      <c r="D1308" s="57"/>
      <c r="E1308" s="57"/>
      <c r="F1308" s="57"/>
      <c r="H1308" s="57"/>
      <c r="J1308" s="57"/>
      <c r="L1308" s="57"/>
      <c r="N1308" s="57"/>
      <c r="P1308" s="57"/>
      <c r="R1308" s="57"/>
      <c r="T1308" s="57"/>
      <c r="V1308" s="57"/>
      <c r="X1308" s="57"/>
      <c r="Z1308" s="57"/>
      <c r="AA1308" s="57"/>
    </row>
    <row r="1309" spans="2:27">
      <c r="B1309" s="57"/>
      <c r="C1309" s="57"/>
      <c r="D1309" s="57"/>
      <c r="E1309" s="57"/>
      <c r="F1309" s="57"/>
      <c r="H1309" s="57"/>
      <c r="J1309" s="57"/>
      <c r="L1309" s="57"/>
      <c r="N1309" s="57"/>
      <c r="P1309" s="57"/>
      <c r="R1309" s="57"/>
      <c r="T1309" s="57"/>
      <c r="V1309" s="57"/>
      <c r="X1309" s="57"/>
      <c r="Z1309" s="57"/>
      <c r="AA1309" s="57"/>
    </row>
    <row r="1310" spans="2:27">
      <c r="B1310" s="57"/>
      <c r="C1310" s="57"/>
      <c r="D1310" s="57"/>
      <c r="E1310" s="57"/>
      <c r="F1310" s="57"/>
      <c r="H1310" s="57"/>
      <c r="J1310" s="57"/>
      <c r="L1310" s="57"/>
      <c r="N1310" s="57"/>
      <c r="P1310" s="57"/>
      <c r="R1310" s="57"/>
      <c r="T1310" s="57"/>
      <c r="V1310" s="57"/>
      <c r="X1310" s="57"/>
      <c r="Z1310" s="57"/>
      <c r="AA1310" s="57"/>
    </row>
    <row r="1311" spans="2:27">
      <c r="B1311" s="57"/>
      <c r="C1311" s="57"/>
      <c r="D1311" s="57"/>
      <c r="E1311" s="57"/>
      <c r="F1311" s="57"/>
      <c r="H1311" s="57"/>
      <c r="J1311" s="57"/>
      <c r="L1311" s="57"/>
      <c r="N1311" s="57"/>
      <c r="P1311" s="57"/>
      <c r="R1311" s="57"/>
      <c r="T1311" s="57"/>
      <c r="V1311" s="57"/>
      <c r="X1311" s="57"/>
      <c r="Z1311" s="57"/>
      <c r="AA1311" s="57"/>
    </row>
    <row r="1312" spans="2:27">
      <c r="B1312" s="57"/>
      <c r="C1312" s="57"/>
      <c r="D1312" s="57"/>
      <c r="E1312" s="57"/>
      <c r="F1312" s="57"/>
      <c r="H1312" s="57"/>
      <c r="J1312" s="57"/>
      <c r="L1312" s="57"/>
      <c r="N1312" s="57"/>
      <c r="P1312" s="57"/>
      <c r="R1312" s="57"/>
      <c r="T1312" s="57"/>
      <c r="V1312" s="57"/>
      <c r="X1312" s="57"/>
      <c r="Z1312" s="57"/>
      <c r="AA1312" s="57"/>
    </row>
    <row r="1313" spans="2:27">
      <c r="B1313" s="57"/>
      <c r="C1313" s="57"/>
      <c r="D1313" s="57"/>
      <c r="E1313" s="57"/>
      <c r="F1313" s="57"/>
      <c r="H1313" s="57"/>
      <c r="J1313" s="57"/>
      <c r="L1313" s="57"/>
      <c r="N1313" s="57"/>
      <c r="P1313" s="57"/>
      <c r="R1313" s="57"/>
      <c r="T1313" s="57"/>
      <c r="V1313" s="57"/>
      <c r="X1313" s="57"/>
      <c r="Z1313" s="57"/>
      <c r="AA1313" s="57"/>
    </row>
    <row r="1314" spans="2:27">
      <c r="B1314" s="57"/>
      <c r="C1314" s="57"/>
      <c r="D1314" s="57"/>
      <c r="E1314" s="57"/>
      <c r="F1314" s="57"/>
      <c r="H1314" s="57"/>
      <c r="J1314" s="57"/>
      <c r="L1314" s="57"/>
      <c r="N1314" s="57"/>
      <c r="P1314" s="57"/>
      <c r="R1314" s="57"/>
      <c r="T1314" s="57"/>
      <c r="V1314" s="57"/>
      <c r="X1314" s="57"/>
      <c r="Z1314" s="57"/>
      <c r="AA1314" s="57"/>
    </row>
    <row r="1315" spans="2:27">
      <c r="B1315" s="57"/>
      <c r="C1315" s="57"/>
      <c r="D1315" s="57"/>
      <c r="E1315" s="57"/>
      <c r="F1315" s="57"/>
      <c r="H1315" s="57"/>
      <c r="J1315" s="57"/>
      <c r="L1315" s="57"/>
      <c r="N1315" s="57"/>
      <c r="P1315" s="57"/>
      <c r="R1315" s="57"/>
      <c r="T1315" s="57"/>
      <c r="V1315" s="57"/>
      <c r="X1315" s="57"/>
      <c r="Z1315" s="57"/>
      <c r="AA1315" s="57"/>
    </row>
    <row r="1316" spans="2:27">
      <c r="B1316" s="57"/>
      <c r="C1316" s="57"/>
      <c r="D1316" s="57"/>
      <c r="E1316" s="57"/>
      <c r="F1316" s="57"/>
      <c r="H1316" s="57"/>
      <c r="J1316" s="57"/>
      <c r="L1316" s="57"/>
      <c r="N1316" s="57"/>
      <c r="P1316" s="57"/>
      <c r="R1316" s="57"/>
      <c r="T1316" s="57"/>
      <c r="V1316" s="57"/>
      <c r="X1316" s="57"/>
      <c r="Z1316" s="57"/>
      <c r="AA1316" s="57"/>
    </row>
    <row r="1317" spans="2:27">
      <c r="B1317" s="57"/>
      <c r="C1317" s="57"/>
      <c r="D1317" s="57"/>
      <c r="E1317" s="57"/>
      <c r="F1317" s="57"/>
      <c r="H1317" s="57"/>
      <c r="J1317" s="57"/>
      <c r="L1317" s="57"/>
      <c r="N1317" s="57"/>
      <c r="P1317" s="57"/>
      <c r="R1317" s="57"/>
      <c r="T1317" s="57"/>
      <c r="V1317" s="57"/>
      <c r="X1317" s="57"/>
      <c r="Z1317" s="57"/>
      <c r="AA1317" s="57"/>
    </row>
    <row r="1318" spans="2:27">
      <c r="B1318" s="57"/>
      <c r="C1318" s="57"/>
      <c r="D1318" s="57"/>
      <c r="E1318" s="57"/>
      <c r="F1318" s="57"/>
      <c r="H1318" s="57"/>
      <c r="J1318" s="57"/>
      <c r="L1318" s="57"/>
      <c r="N1318" s="57"/>
      <c r="P1318" s="57"/>
      <c r="R1318" s="57"/>
      <c r="T1318" s="57"/>
      <c r="V1318" s="57"/>
      <c r="X1318" s="57"/>
      <c r="Z1318" s="57"/>
      <c r="AA1318" s="57"/>
    </row>
    <row r="1319" spans="2:27">
      <c r="B1319" s="57"/>
      <c r="C1319" s="57"/>
      <c r="D1319" s="57"/>
      <c r="E1319" s="57"/>
      <c r="F1319" s="57"/>
      <c r="H1319" s="57"/>
      <c r="J1319" s="57"/>
      <c r="L1319" s="57"/>
      <c r="N1319" s="57"/>
      <c r="P1319" s="57"/>
      <c r="R1319" s="57"/>
      <c r="T1319" s="57"/>
      <c r="V1319" s="57"/>
      <c r="X1319" s="57"/>
      <c r="Z1319" s="57"/>
      <c r="AA1319" s="57"/>
    </row>
    <row r="1320" spans="2:27">
      <c r="B1320" s="57"/>
      <c r="C1320" s="57"/>
      <c r="D1320" s="57"/>
      <c r="E1320" s="57"/>
      <c r="F1320" s="57"/>
      <c r="H1320" s="57"/>
      <c r="J1320" s="57"/>
      <c r="L1320" s="57"/>
      <c r="N1320" s="57"/>
      <c r="P1320" s="57"/>
      <c r="R1320" s="57"/>
      <c r="T1320" s="57"/>
      <c r="V1320" s="57"/>
      <c r="X1320" s="57"/>
      <c r="Z1320" s="57"/>
      <c r="AA1320" s="57"/>
    </row>
    <row r="1321" spans="2:27">
      <c r="B1321" s="57"/>
      <c r="C1321" s="57"/>
      <c r="D1321" s="57"/>
      <c r="E1321" s="57"/>
      <c r="F1321" s="57"/>
      <c r="H1321" s="57"/>
      <c r="J1321" s="57"/>
      <c r="L1321" s="57"/>
      <c r="N1321" s="57"/>
      <c r="P1321" s="57"/>
      <c r="R1321" s="57"/>
      <c r="T1321" s="57"/>
      <c r="V1321" s="57"/>
      <c r="X1321" s="57"/>
      <c r="Z1321" s="57"/>
      <c r="AA1321" s="57"/>
    </row>
    <row r="1322" spans="2:27">
      <c r="B1322" s="57"/>
      <c r="C1322" s="57"/>
      <c r="D1322" s="57"/>
      <c r="E1322" s="57"/>
      <c r="F1322" s="57"/>
      <c r="H1322" s="57"/>
      <c r="J1322" s="57"/>
      <c r="L1322" s="57"/>
      <c r="N1322" s="57"/>
      <c r="P1322" s="57"/>
      <c r="R1322" s="57"/>
      <c r="T1322" s="57"/>
      <c r="V1322" s="57"/>
      <c r="X1322" s="57"/>
      <c r="Z1322" s="57"/>
      <c r="AA1322" s="57"/>
    </row>
    <row r="1323" spans="2:27">
      <c r="B1323" s="57"/>
      <c r="C1323" s="57"/>
      <c r="D1323" s="57"/>
      <c r="E1323" s="57"/>
      <c r="F1323" s="57"/>
      <c r="H1323" s="57"/>
      <c r="J1323" s="57"/>
      <c r="L1323" s="57"/>
      <c r="N1323" s="57"/>
      <c r="P1323" s="57"/>
      <c r="R1323" s="57"/>
      <c r="T1323" s="57"/>
      <c r="V1323" s="57"/>
      <c r="X1323" s="57"/>
      <c r="Z1323" s="57"/>
      <c r="AA1323" s="57"/>
    </row>
    <row r="1324" spans="2:27">
      <c r="B1324" s="57"/>
      <c r="C1324" s="57"/>
      <c r="D1324" s="57"/>
      <c r="E1324" s="57"/>
      <c r="F1324" s="57"/>
      <c r="H1324" s="57"/>
      <c r="J1324" s="57"/>
      <c r="L1324" s="57"/>
      <c r="N1324" s="57"/>
      <c r="P1324" s="57"/>
      <c r="R1324" s="57"/>
      <c r="T1324" s="57"/>
      <c r="V1324" s="57"/>
      <c r="X1324" s="57"/>
      <c r="Z1324" s="57"/>
      <c r="AA1324" s="57"/>
    </row>
    <row r="1325" spans="2:27">
      <c r="B1325" s="57"/>
      <c r="C1325" s="57"/>
      <c r="D1325" s="57"/>
      <c r="E1325" s="57"/>
      <c r="F1325" s="57"/>
      <c r="H1325" s="57"/>
      <c r="J1325" s="57"/>
      <c r="L1325" s="57"/>
      <c r="N1325" s="57"/>
      <c r="P1325" s="57"/>
      <c r="R1325" s="57"/>
      <c r="T1325" s="57"/>
      <c r="V1325" s="57"/>
      <c r="X1325" s="57"/>
      <c r="Z1325" s="57"/>
      <c r="AA1325" s="57"/>
    </row>
    <row r="1326" spans="2:27">
      <c r="B1326" s="57"/>
      <c r="C1326" s="57"/>
      <c r="D1326" s="57"/>
      <c r="E1326" s="57"/>
      <c r="F1326" s="57"/>
      <c r="H1326" s="57"/>
      <c r="J1326" s="57"/>
      <c r="L1326" s="57"/>
      <c r="N1326" s="57"/>
      <c r="P1326" s="57"/>
      <c r="R1326" s="57"/>
      <c r="T1326" s="57"/>
      <c r="V1326" s="57"/>
      <c r="X1326" s="57"/>
      <c r="Z1326" s="57"/>
      <c r="AA1326" s="57"/>
    </row>
    <row r="1327" spans="2:27">
      <c r="B1327" s="57"/>
      <c r="C1327" s="57"/>
      <c r="D1327" s="57"/>
      <c r="E1327" s="57"/>
      <c r="F1327" s="57"/>
      <c r="H1327" s="57"/>
      <c r="J1327" s="57"/>
      <c r="L1327" s="57"/>
      <c r="N1327" s="57"/>
      <c r="P1327" s="57"/>
      <c r="R1327" s="57"/>
      <c r="T1327" s="57"/>
      <c r="V1327" s="57"/>
      <c r="X1327" s="57"/>
      <c r="Z1327" s="57"/>
      <c r="AA1327" s="57"/>
    </row>
    <row r="1328" spans="2:27">
      <c r="B1328" s="57"/>
      <c r="C1328" s="57"/>
      <c r="D1328" s="57"/>
      <c r="E1328" s="57"/>
      <c r="F1328" s="57"/>
      <c r="H1328" s="57"/>
      <c r="J1328" s="57"/>
      <c r="L1328" s="57"/>
      <c r="N1328" s="57"/>
      <c r="P1328" s="57"/>
      <c r="R1328" s="57"/>
      <c r="T1328" s="57"/>
      <c r="V1328" s="57"/>
      <c r="X1328" s="57"/>
      <c r="Z1328" s="57"/>
      <c r="AA1328" s="57"/>
    </row>
    <row r="1329" spans="2:27">
      <c r="B1329" s="57"/>
      <c r="C1329" s="57"/>
      <c r="D1329" s="57"/>
      <c r="E1329" s="57"/>
      <c r="F1329" s="57"/>
      <c r="H1329" s="57"/>
      <c r="J1329" s="57"/>
      <c r="L1329" s="57"/>
      <c r="N1329" s="57"/>
      <c r="P1329" s="57"/>
      <c r="R1329" s="57"/>
      <c r="T1329" s="57"/>
      <c r="V1329" s="57"/>
      <c r="X1329" s="57"/>
      <c r="Z1329" s="57"/>
      <c r="AA1329" s="57"/>
    </row>
    <row r="1330" spans="2:27">
      <c r="B1330" s="57"/>
      <c r="C1330" s="57"/>
      <c r="D1330" s="57"/>
      <c r="E1330" s="57"/>
      <c r="F1330" s="57"/>
      <c r="H1330" s="57"/>
      <c r="J1330" s="57"/>
      <c r="L1330" s="57"/>
      <c r="N1330" s="57"/>
      <c r="P1330" s="57"/>
      <c r="R1330" s="57"/>
      <c r="T1330" s="57"/>
      <c r="V1330" s="57"/>
      <c r="X1330" s="57"/>
      <c r="Z1330" s="57"/>
      <c r="AA1330" s="57"/>
    </row>
    <row r="1331" spans="2:27">
      <c r="B1331" s="57"/>
      <c r="C1331" s="57"/>
      <c r="D1331" s="57"/>
      <c r="E1331" s="57"/>
      <c r="F1331" s="57"/>
      <c r="H1331" s="57"/>
      <c r="J1331" s="57"/>
      <c r="L1331" s="57"/>
      <c r="N1331" s="57"/>
      <c r="P1331" s="57"/>
      <c r="R1331" s="57"/>
      <c r="T1331" s="57"/>
      <c r="V1331" s="57"/>
      <c r="X1331" s="57"/>
      <c r="Z1331" s="57"/>
      <c r="AA1331" s="57"/>
    </row>
    <row r="1332" spans="2:27">
      <c r="B1332" s="57"/>
      <c r="C1332" s="57"/>
      <c r="D1332" s="57"/>
      <c r="E1332" s="57"/>
      <c r="F1332" s="57"/>
      <c r="H1332" s="57"/>
      <c r="J1332" s="57"/>
      <c r="L1332" s="57"/>
      <c r="N1332" s="57"/>
      <c r="P1332" s="57"/>
      <c r="R1332" s="57"/>
      <c r="T1332" s="57"/>
      <c r="V1332" s="57"/>
      <c r="X1332" s="57"/>
      <c r="Z1332" s="57"/>
      <c r="AA1332" s="57"/>
    </row>
    <row r="1333" spans="2:27">
      <c r="B1333" s="57"/>
      <c r="C1333" s="57"/>
      <c r="D1333" s="57"/>
      <c r="E1333" s="57"/>
      <c r="F1333" s="57"/>
      <c r="H1333" s="57"/>
      <c r="J1333" s="57"/>
      <c r="L1333" s="57"/>
      <c r="N1333" s="57"/>
      <c r="P1333" s="57"/>
      <c r="R1333" s="57"/>
      <c r="T1333" s="57"/>
      <c r="V1333" s="57"/>
      <c r="X1333" s="57"/>
      <c r="Z1333" s="57"/>
      <c r="AA1333" s="57"/>
    </row>
    <row r="1334" spans="2:27">
      <c r="B1334" s="57"/>
      <c r="C1334" s="57"/>
      <c r="D1334" s="57"/>
      <c r="E1334" s="57"/>
      <c r="F1334" s="57"/>
      <c r="H1334" s="57"/>
      <c r="J1334" s="57"/>
      <c r="L1334" s="57"/>
      <c r="N1334" s="57"/>
      <c r="P1334" s="57"/>
      <c r="R1334" s="57"/>
      <c r="T1334" s="57"/>
      <c r="V1334" s="57"/>
      <c r="X1334" s="57"/>
      <c r="Z1334" s="57"/>
      <c r="AA1334" s="57"/>
    </row>
    <row r="1335" spans="2:27">
      <c r="B1335" s="57"/>
      <c r="C1335" s="57"/>
      <c r="D1335" s="57"/>
      <c r="E1335" s="57"/>
      <c r="F1335" s="57"/>
      <c r="H1335" s="57"/>
      <c r="J1335" s="57"/>
      <c r="L1335" s="57"/>
      <c r="N1335" s="57"/>
      <c r="P1335" s="57"/>
      <c r="R1335" s="57"/>
      <c r="T1335" s="57"/>
      <c r="V1335" s="57"/>
      <c r="X1335" s="57"/>
      <c r="Z1335" s="57"/>
      <c r="AA1335" s="57"/>
    </row>
    <row r="1336" spans="2:27">
      <c r="B1336" s="57"/>
      <c r="C1336" s="57"/>
      <c r="D1336" s="57"/>
      <c r="E1336" s="57"/>
      <c r="F1336" s="57"/>
      <c r="H1336" s="57"/>
      <c r="J1336" s="57"/>
      <c r="L1336" s="57"/>
      <c r="N1336" s="57"/>
      <c r="P1336" s="57"/>
      <c r="R1336" s="57"/>
      <c r="T1336" s="57"/>
      <c r="V1336" s="57"/>
      <c r="X1336" s="57"/>
      <c r="Z1336" s="57"/>
      <c r="AA1336" s="57"/>
    </row>
    <row r="1337" spans="2:27">
      <c r="B1337" s="57"/>
      <c r="C1337" s="57"/>
      <c r="D1337" s="57"/>
      <c r="E1337" s="57"/>
      <c r="F1337" s="57"/>
      <c r="H1337" s="57"/>
      <c r="J1337" s="57"/>
      <c r="L1337" s="57"/>
      <c r="N1337" s="57"/>
      <c r="P1337" s="57"/>
      <c r="R1337" s="57"/>
      <c r="T1337" s="57"/>
      <c r="V1337" s="57"/>
      <c r="X1337" s="57"/>
      <c r="Z1337" s="57"/>
      <c r="AA1337" s="57"/>
    </row>
    <row r="1338" spans="2:27">
      <c r="B1338" s="57"/>
      <c r="C1338" s="57"/>
      <c r="D1338" s="57"/>
      <c r="E1338" s="57"/>
      <c r="F1338" s="57"/>
      <c r="H1338" s="57"/>
      <c r="J1338" s="57"/>
      <c r="L1338" s="57"/>
      <c r="N1338" s="57"/>
      <c r="P1338" s="57"/>
      <c r="R1338" s="57"/>
      <c r="T1338" s="57"/>
      <c r="V1338" s="57"/>
      <c r="X1338" s="57"/>
      <c r="Z1338" s="57"/>
      <c r="AA1338" s="57"/>
    </row>
    <row r="1339" spans="2:27">
      <c r="B1339" s="57"/>
      <c r="C1339" s="57"/>
      <c r="D1339" s="57"/>
      <c r="E1339" s="57"/>
      <c r="F1339" s="57"/>
      <c r="H1339" s="57"/>
      <c r="J1339" s="57"/>
      <c r="L1339" s="57"/>
      <c r="N1339" s="57"/>
      <c r="P1339" s="57"/>
      <c r="R1339" s="57"/>
      <c r="T1339" s="57"/>
      <c r="V1339" s="57"/>
      <c r="X1339" s="57"/>
      <c r="Z1339" s="57"/>
      <c r="AA1339" s="57"/>
    </row>
    <row r="1340" spans="2:27">
      <c r="B1340" s="57"/>
      <c r="C1340" s="57"/>
      <c r="D1340" s="57"/>
      <c r="E1340" s="57"/>
      <c r="F1340" s="57"/>
      <c r="H1340" s="57"/>
      <c r="J1340" s="57"/>
      <c r="L1340" s="57"/>
      <c r="N1340" s="57"/>
      <c r="P1340" s="57"/>
      <c r="R1340" s="57"/>
      <c r="T1340" s="57"/>
      <c r="V1340" s="57"/>
      <c r="X1340" s="57"/>
      <c r="Z1340" s="57"/>
      <c r="AA1340" s="57"/>
    </row>
    <row r="1341" spans="2:27">
      <c r="B1341" s="57"/>
      <c r="C1341" s="57"/>
      <c r="D1341" s="57"/>
      <c r="E1341" s="57"/>
      <c r="F1341" s="57"/>
      <c r="H1341" s="57"/>
      <c r="J1341" s="57"/>
      <c r="L1341" s="57"/>
      <c r="N1341" s="57"/>
      <c r="P1341" s="57"/>
      <c r="R1341" s="57"/>
      <c r="T1341" s="57"/>
      <c r="V1341" s="57"/>
      <c r="X1341" s="57"/>
      <c r="Z1341" s="57"/>
      <c r="AA1341" s="57"/>
    </row>
    <row r="1342" spans="2:27">
      <c r="B1342" s="57"/>
      <c r="C1342" s="57"/>
      <c r="D1342" s="57"/>
      <c r="E1342" s="57"/>
      <c r="F1342" s="57"/>
      <c r="H1342" s="57"/>
      <c r="J1342" s="57"/>
      <c r="L1342" s="57"/>
      <c r="N1342" s="57"/>
      <c r="P1342" s="57"/>
      <c r="R1342" s="57"/>
      <c r="T1342" s="57"/>
      <c r="V1342" s="57"/>
      <c r="X1342" s="57"/>
      <c r="Z1342" s="57"/>
      <c r="AA1342" s="57"/>
    </row>
    <row r="1343" spans="2:27">
      <c r="B1343" s="57"/>
      <c r="C1343" s="57"/>
      <c r="D1343" s="57"/>
      <c r="E1343" s="57"/>
      <c r="F1343" s="57"/>
      <c r="H1343" s="57"/>
      <c r="J1343" s="57"/>
      <c r="L1343" s="57"/>
      <c r="N1343" s="57"/>
      <c r="P1343" s="57"/>
      <c r="R1343" s="57"/>
      <c r="T1343" s="57"/>
      <c r="V1343" s="57"/>
      <c r="X1343" s="57"/>
      <c r="Z1343" s="57"/>
      <c r="AA1343" s="57"/>
    </row>
    <row r="1344" spans="2:27">
      <c r="B1344" s="57"/>
      <c r="C1344" s="57"/>
      <c r="D1344" s="57"/>
      <c r="E1344" s="57"/>
      <c r="F1344" s="57"/>
      <c r="H1344" s="57"/>
      <c r="J1344" s="57"/>
      <c r="L1344" s="57"/>
      <c r="N1344" s="57"/>
      <c r="P1344" s="57"/>
      <c r="R1344" s="57"/>
      <c r="T1344" s="57"/>
      <c r="V1344" s="57"/>
      <c r="X1344" s="57"/>
      <c r="Z1344" s="57"/>
      <c r="AA1344" s="57"/>
    </row>
    <row r="1345" spans="2:27">
      <c r="B1345" s="57"/>
      <c r="C1345" s="57"/>
      <c r="D1345" s="57"/>
      <c r="E1345" s="57"/>
      <c r="F1345" s="57"/>
      <c r="H1345" s="57"/>
      <c r="J1345" s="57"/>
      <c r="L1345" s="57"/>
      <c r="N1345" s="57"/>
      <c r="P1345" s="57"/>
      <c r="R1345" s="57"/>
      <c r="T1345" s="57"/>
      <c r="V1345" s="57"/>
      <c r="X1345" s="57"/>
      <c r="Z1345" s="57"/>
      <c r="AA1345" s="57"/>
    </row>
    <row r="1346" spans="2:27">
      <c r="B1346" s="57"/>
      <c r="C1346" s="57"/>
      <c r="D1346" s="57"/>
      <c r="E1346" s="57"/>
      <c r="F1346" s="57"/>
      <c r="H1346" s="57"/>
      <c r="J1346" s="57"/>
      <c r="L1346" s="57"/>
      <c r="N1346" s="57"/>
      <c r="P1346" s="57"/>
      <c r="R1346" s="57"/>
      <c r="T1346" s="57"/>
      <c r="V1346" s="57"/>
      <c r="X1346" s="57"/>
      <c r="Z1346" s="57"/>
      <c r="AA1346" s="57"/>
    </row>
    <row r="1347" spans="2:27">
      <c r="B1347" s="57"/>
      <c r="C1347" s="57"/>
      <c r="D1347" s="57"/>
      <c r="E1347" s="57"/>
      <c r="F1347" s="57"/>
      <c r="H1347" s="57"/>
      <c r="J1347" s="57"/>
      <c r="L1347" s="57"/>
      <c r="N1347" s="57"/>
      <c r="P1347" s="57"/>
      <c r="R1347" s="57"/>
      <c r="T1347" s="57"/>
      <c r="V1347" s="57"/>
      <c r="X1347" s="57"/>
      <c r="Z1347" s="57"/>
      <c r="AA1347" s="57"/>
    </row>
    <row r="1348" spans="2:27">
      <c r="B1348" s="57"/>
      <c r="C1348" s="57"/>
      <c r="D1348" s="57"/>
      <c r="E1348" s="57"/>
      <c r="F1348" s="57"/>
      <c r="H1348" s="57"/>
      <c r="J1348" s="57"/>
      <c r="L1348" s="57"/>
      <c r="N1348" s="57"/>
      <c r="P1348" s="57"/>
      <c r="R1348" s="57"/>
      <c r="T1348" s="57"/>
      <c r="V1348" s="57"/>
      <c r="X1348" s="57"/>
      <c r="Z1348" s="57"/>
      <c r="AA1348" s="57"/>
    </row>
    <row r="1349" spans="2:27">
      <c r="B1349" s="57"/>
      <c r="C1349" s="57"/>
      <c r="D1349" s="57"/>
      <c r="E1349" s="57"/>
      <c r="F1349" s="57"/>
      <c r="H1349" s="57"/>
      <c r="J1349" s="57"/>
      <c r="L1349" s="57"/>
      <c r="N1349" s="57"/>
      <c r="P1349" s="57"/>
      <c r="R1349" s="57"/>
      <c r="T1349" s="57"/>
      <c r="V1349" s="57"/>
      <c r="X1349" s="57"/>
      <c r="Z1349" s="57"/>
      <c r="AA1349" s="57"/>
    </row>
    <row r="1350" spans="2:27">
      <c r="B1350" s="57"/>
      <c r="C1350" s="57"/>
      <c r="D1350" s="57"/>
      <c r="E1350" s="57"/>
      <c r="F1350" s="57"/>
      <c r="H1350" s="57"/>
      <c r="J1350" s="57"/>
      <c r="L1350" s="57"/>
      <c r="N1350" s="57"/>
      <c r="P1350" s="57"/>
      <c r="R1350" s="57"/>
      <c r="T1350" s="57"/>
      <c r="V1350" s="57"/>
      <c r="X1350" s="57"/>
      <c r="Z1350" s="57"/>
      <c r="AA1350" s="57"/>
    </row>
    <row r="1351" spans="2:27">
      <c r="B1351" s="57"/>
      <c r="C1351" s="57"/>
      <c r="D1351" s="57"/>
      <c r="E1351" s="57"/>
      <c r="F1351" s="57"/>
      <c r="H1351" s="57"/>
      <c r="J1351" s="57"/>
      <c r="L1351" s="57"/>
      <c r="N1351" s="57"/>
      <c r="P1351" s="57"/>
      <c r="R1351" s="57"/>
      <c r="T1351" s="57"/>
      <c r="V1351" s="57"/>
      <c r="X1351" s="57"/>
      <c r="Z1351" s="57"/>
      <c r="AA1351" s="57"/>
    </row>
    <row r="1352" spans="2:27">
      <c r="B1352" s="57"/>
      <c r="C1352" s="57"/>
      <c r="D1352" s="57"/>
      <c r="E1352" s="57"/>
      <c r="F1352" s="57"/>
      <c r="H1352" s="57"/>
      <c r="J1352" s="57"/>
      <c r="L1352" s="57"/>
      <c r="N1352" s="57"/>
      <c r="P1352" s="57"/>
      <c r="R1352" s="57"/>
      <c r="T1352" s="57"/>
      <c r="V1352" s="57"/>
      <c r="X1352" s="57"/>
      <c r="Z1352" s="57"/>
      <c r="AA1352" s="57"/>
    </row>
    <row r="1353" spans="2:27">
      <c r="B1353" s="57"/>
      <c r="C1353" s="57"/>
      <c r="D1353" s="57"/>
      <c r="E1353" s="57"/>
      <c r="F1353" s="57"/>
      <c r="H1353" s="57"/>
      <c r="J1353" s="57"/>
      <c r="L1353" s="57"/>
      <c r="N1353" s="57"/>
      <c r="P1353" s="57"/>
      <c r="R1353" s="57"/>
      <c r="T1353" s="57"/>
      <c r="V1353" s="57"/>
      <c r="X1353" s="57"/>
      <c r="Z1353" s="57"/>
      <c r="AA1353" s="57"/>
    </row>
    <row r="1354" spans="2:27">
      <c r="B1354" s="57"/>
      <c r="C1354" s="57"/>
      <c r="D1354" s="57"/>
      <c r="E1354" s="57"/>
      <c r="F1354" s="57"/>
      <c r="H1354" s="57"/>
      <c r="J1354" s="57"/>
      <c r="L1354" s="57"/>
      <c r="N1354" s="57"/>
      <c r="P1354" s="57"/>
      <c r="R1354" s="57"/>
      <c r="T1354" s="57"/>
      <c r="V1354" s="57"/>
      <c r="X1354" s="57"/>
      <c r="Z1354" s="57"/>
      <c r="AA1354" s="57"/>
    </row>
    <row r="1355" spans="2:27">
      <c r="B1355" s="57"/>
      <c r="C1355" s="57"/>
      <c r="D1355" s="57"/>
      <c r="E1355" s="57"/>
      <c r="F1355" s="57"/>
      <c r="H1355" s="57"/>
      <c r="J1355" s="57"/>
      <c r="L1355" s="57"/>
      <c r="N1355" s="57"/>
      <c r="P1355" s="57"/>
      <c r="R1355" s="57"/>
      <c r="T1355" s="57"/>
      <c r="V1355" s="57"/>
      <c r="X1355" s="57"/>
      <c r="Z1355" s="57"/>
      <c r="AA1355" s="57"/>
    </row>
    <row r="1356" spans="2:27">
      <c r="B1356" s="57"/>
      <c r="C1356" s="57"/>
      <c r="D1356" s="57"/>
      <c r="E1356" s="57"/>
      <c r="F1356" s="57"/>
      <c r="H1356" s="57"/>
      <c r="J1356" s="57"/>
      <c r="L1356" s="57"/>
      <c r="N1356" s="57"/>
      <c r="P1356" s="57"/>
      <c r="R1356" s="57"/>
      <c r="T1356" s="57"/>
      <c r="V1356" s="57"/>
      <c r="X1356" s="57"/>
      <c r="Z1356" s="57"/>
      <c r="AA1356" s="57"/>
    </row>
    <row r="1357" spans="2:27">
      <c r="B1357" s="57"/>
      <c r="C1357" s="57"/>
      <c r="D1357" s="57"/>
      <c r="E1357" s="57"/>
      <c r="F1357" s="57"/>
      <c r="H1357" s="57"/>
      <c r="J1357" s="57"/>
      <c r="L1357" s="57"/>
      <c r="N1357" s="57"/>
      <c r="P1357" s="57"/>
      <c r="R1357" s="57"/>
      <c r="T1357" s="57"/>
      <c r="V1357" s="57"/>
      <c r="X1357" s="57"/>
      <c r="Z1357" s="57"/>
      <c r="AA1357" s="57"/>
    </row>
    <row r="1358" spans="2:27">
      <c r="B1358" s="57"/>
      <c r="C1358" s="57"/>
      <c r="D1358" s="57"/>
      <c r="E1358" s="57"/>
      <c r="F1358" s="57"/>
      <c r="H1358" s="57"/>
      <c r="J1358" s="57"/>
      <c r="L1358" s="57"/>
      <c r="N1358" s="57"/>
      <c r="P1358" s="57"/>
      <c r="R1358" s="57"/>
      <c r="T1358" s="57"/>
      <c r="V1358" s="57"/>
      <c r="X1358" s="57"/>
      <c r="Z1358" s="57"/>
      <c r="AA1358" s="57"/>
    </row>
    <row r="1359" spans="2:27">
      <c r="B1359" s="57"/>
      <c r="C1359" s="57"/>
      <c r="D1359" s="57"/>
      <c r="E1359" s="57"/>
      <c r="F1359" s="57"/>
      <c r="H1359" s="57"/>
      <c r="J1359" s="57"/>
      <c r="L1359" s="57"/>
      <c r="N1359" s="57"/>
      <c r="P1359" s="57"/>
      <c r="R1359" s="57"/>
      <c r="T1359" s="57"/>
      <c r="V1359" s="57"/>
      <c r="X1359" s="57"/>
      <c r="Z1359" s="57"/>
      <c r="AA1359" s="57"/>
    </row>
    <row r="1360" spans="2:27">
      <c r="B1360" s="57"/>
      <c r="C1360" s="57"/>
      <c r="D1360" s="57"/>
      <c r="E1360" s="57"/>
      <c r="F1360" s="57"/>
      <c r="H1360" s="57"/>
      <c r="J1360" s="57"/>
      <c r="L1360" s="57"/>
      <c r="N1360" s="57"/>
      <c r="P1360" s="57"/>
      <c r="R1360" s="57"/>
      <c r="T1360" s="57"/>
      <c r="V1360" s="57"/>
      <c r="X1360" s="57"/>
      <c r="Z1360" s="57"/>
      <c r="AA1360" s="57"/>
    </row>
    <row r="1361" spans="2:27">
      <c r="B1361" s="57"/>
      <c r="C1361" s="57"/>
      <c r="D1361" s="57"/>
      <c r="E1361" s="57"/>
      <c r="F1361" s="57"/>
      <c r="H1361" s="57"/>
      <c r="J1361" s="57"/>
      <c r="L1361" s="57"/>
      <c r="N1361" s="57"/>
      <c r="P1361" s="57"/>
      <c r="R1361" s="57"/>
      <c r="T1361" s="57"/>
      <c r="V1361" s="57"/>
      <c r="X1361" s="57"/>
      <c r="Z1361" s="57"/>
      <c r="AA1361" s="57"/>
    </row>
    <row r="1362" spans="2:27">
      <c r="B1362" s="57"/>
      <c r="C1362" s="57"/>
      <c r="D1362" s="57"/>
      <c r="E1362" s="57"/>
      <c r="F1362" s="57"/>
      <c r="H1362" s="57"/>
      <c r="J1362" s="57"/>
      <c r="L1362" s="57"/>
      <c r="N1362" s="57"/>
      <c r="P1362" s="57"/>
      <c r="R1362" s="57"/>
      <c r="T1362" s="57"/>
      <c r="V1362" s="57"/>
      <c r="X1362" s="57"/>
      <c r="Z1362" s="57"/>
      <c r="AA1362" s="57"/>
    </row>
    <row r="1363" spans="2:27">
      <c r="B1363" s="57"/>
      <c r="C1363" s="57"/>
      <c r="D1363" s="57"/>
      <c r="E1363" s="57"/>
      <c r="F1363" s="57"/>
      <c r="H1363" s="57"/>
      <c r="J1363" s="57"/>
      <c r="L1363" s="57"/>
      <c r="N1363" s="57"/>
      <c r="P1363" s="57"/>
      <c r="R1363" s="57"/>
      <c r="T1363" s="57"/>
      <c r="V1363" s="57"/>
      <c r="X1363" s="57"/>
      <c r="Z1363" s="57"/>
      <c r="AA1363" s="57"/>
    </row>
    <row r="1364" spans="2:27">
      <c r="B1364" s="57"/>
      <c r="C1364" s="57"/>
      <c r="D1364" s="57"/>
      <c r="E1364" s="57"/>
      <c r="F1364" s="57"/>
      <c r="H1364" s="57"/>
      <c r="J1364" s="57"/>
      <c r="L1364" s="57"/>
      <c r="N1364" s="57"/>
      <c r="P1364" s="57"/>
      <c r="R1364" s="57"/>
      <c r="T1364" s="57"/>
      <c r="V1364" s="57"/>
      <c r="X1364" s="57"/>
      <c r="Z1364" s="57"/>
      <c r="AA1364" s="57"/>
    </row>
    <row r="1365" spans="2:27">
      <c r="B1365" s="57"/>
      <c r="C1365" s="57"/>
      <c r="D1365" s="57"/>
      <c r="E1365" s="57"/>
      <c r="F1365" s="57"/>
      <c r="H1365" s="57"/>
      <c r="J1365" s="57"/>
      <c r="L1365" s="57"/>
      <c r="N1365" s="57"/>
      <c r="P1365" s="57"/>
      <c r="R1365" s="57"/>
      <c r="T1365" s="57"/>
      <c r="V1365" s="57"/>
      <c r="X1365" s="57"/>
      <c r="Z1365" s="57"/>
      <c r="AA1365" s="57"/>
    </row>
    <row r="1366" spans="2:27">
      <c r="B1366" s="57"/>
      <c r="C1366" s="57"/>
      <c r="D1366" s="57"/>
      <c r="E1366" s="57"/>
      <c r="F1366" s="57"/>
      <c r="H1366" s="57"/>
      <c r="J1366" s="57"/>
      <c r="L1366" s="57"/>
      <c r="N1366" s="57"/>
      <c r="P1366" s="57"/>
      <c r="R1366" s="57"/>
      <c r="T1366" s="57"/>
      <c r="V1366" s="57"/>
      <c r="X1366" s="57"/>
      <c r="Z1366" s="57"/>
      <c r="AA1366" s="57"/>
    </row>
    <row r="1367" spans="2:27">
      <c r="B1367" s="57"/>
      <c r="C1367" s="57"/>
      <c r="D1367" s="57"/>
      <c r="E1367" s="57"/>
      <c r="F1367" s="57"/>
      <c r="H1367" s="57"/>
      <c r="J1367" s="57"/>
      <c r="L1367" s="57"/>
      <c r="N1367" s="57"/>
      <c r="P1367" s="57"/>
      <c r="R1367" s="57"/>
      <c r="T1367" s="57"/>
      <c r="V1367" s="57"/>
      <c r="X1367" s="57"/>
      <c r="Z1367" s="57"/>
      <c r="AA1367" s="57"/>
    </row>
    <row r="1368" spans="2:27">
      <c r="B1368" s="57"/>
      <c r="C1368" s="57"/>
      <c r="D1368" s="57"/>
      <c r="E1368" s="57"/>
      <c r="F1368" s="57"/>
      <c r="H1368" s="57"/>
      <c r="J1368" s="57"/>
      <c r="L1368" s="57"/>
      <c r="N1368" s="57"/>
      <c r="P1368" s="57"/>
      <c r="R1368" s="57"/>
      <c r="T1368" s="57"/>
      <c r="V1368" s="57"/>
      <c r="X1368" s="57"/>
      <c r="Z1368" s="57"/>
      <c r="AA1368" s="57"/>
    </row>
    <row r="1369" spans="2:27">
      <c r="B1369" s="57"/>
      <c r="C1369" s="57"/>
      <c r="D1369" s="57"/>
      <c r="E1369" s="57"/>
      <c r="F1369" s="57"/>
      <c r="H1369" s="57"/>
      <c r="J1369" s="57"/>
      <c r="L1369" s="57"/>
      <c r="N1369" s="57"/>
      <c r="P1369" s="57"/>
      <c r="R1369" s="57"/>
      <c r="T1369" s="57"/>
      <c r="V1369" s="57"/>
      <c r="X1369" s="57"/>
      <c r="Z1369" s="57"/>
      <c r="AA1369" s="57"/>
    </row>
    <row r="1370" spans="2:27">
      <c r="B1370" s="57"/>
      <c r="C1370" s="57"/>
      <c r="D1370" s="57"/>
      <c r="E1370" s="57"/>
      <c r="F1370" s="57"/>
      <c r="H1370" s="57"/>
      <c r="J1370" s="57"/>
      <c r="L1370" s="57"/>
      <c r="N1370" s="57"/>
      <c r="P1370" s="57"/>
      <c r="R1370" s="57"/>
      <c r="T1370" s="57"/>
      <c r="V1370" s="57"/>
      <c r="X1370" s="57"/>
      <c r="Z1370" s="57"/>
      <c r="AA1370" s="57"/>
    </row>
    <row r="1371" spans="2:27">
      <c r="B1371" s="57"/>
      <c r="C1371" s="57"/>
      <c r="D1371" s="57"/>
      <c r="E1371" s="57"/>
      <c r="F1371" s="57"/>
      <c r="H1371" s="57"/>
      <c r="J1371" s="57"/>
      <c r="L1371" s="57"/>
      <c r="N1371" s="57"/>
      <c r="P1371" s="57"/>
      <c r="R1371" s="57"/>
      <c r="T1371" s="57"/>
      <c r="V1371" s="57"/>
      <c r="X1371" s="57"/>
      <c r="Z1371" s="57"/>
      <c r="AA1371" s="57"/>
    </row>
    <row r="1372" spans="2:27">
      <c r="B1372" s="57"/>
      <c r="C1372" s="57"/>
      <c r="D1372" s="57"/>
      <c r="E1372" s="57"/>
      <c r="F1372" s="57"/>
      <c r="H1372" s="57"/>
      <c r="J1372" s="57"/>
      <c r="L1372" s="57"/>
      <c r="N1372" s="57"/>
      <c r="P1372" s="57"/>
      <c r="R1372" s="57"/>
      <c r="T1372" s="57"/>
      <c r="V1372" s="57"/>
      <c r="X1372" s="57"/>
      <c r="Z1372" s="57"/>
      <c r="AA1372" s="57"/>
    </row>
    <row r="1373" spans="2:27">
      <c r="B1373" s="57"/>
      <c r="C1373" s="57"/>
      <c r="D1373" s="57"/>
      <c r="E1373" s="57"/>
      <c r="F1373" s="57"/>
      <c r="H1373" s="57"/>
      <c r="J1373" s="57"/>
      <c r="L1373" s="57"/>
      <c r="N1373" s="57"/>
      <c r="P1373" s="57"/>
      <c r="R1373" s="57"/>
      <c r="T1373" s="57"/>
      <c r="V1373" s="57"/>
      <c r="X1373" s="57"/>
      <c r="Z1373" s="57"/>
      <c r="AA1373" s="57"/>
    </row>
    <row r="1374" spans="2:27">
      <c r="B1374" s="57"/>
      <c r="C1374" s="57"/>
      <c r="D1374" s="57"/>
      <c r="E1374" s="57"/>
      <c r="F1374" s="57"/>
      <c r="H1374" s="57"/>
      <c r="J1374" s="57"/>
      <c r="L1374" s="57"/>
      <c r="N1374" s="57"/>
      <c r="P1374" s="57"/>
      <c r="R1374" s="57"/>
      <c r="T1374" s="57"/>
      <c r="V1374" s="57"/>
      <c r="X1374" s="57"/>
      <c r="Z1374" s="57"/>
      <c r="AA1374" s="57"/>
    </row>
    <row r="1375" spans="2:27">
      <c r="B1375" s="57"/>
      <c r="C1375" s="57"/>
      <c r="D1375" s="57"/>
      <c r="E1375" s="57"/>
      <c r="F1375" s="57"/>
      <c r="H1375" s="57"/>
      <c r="J1375" s="57"/>
      <c r="L1375" s="57"/>
      <c r="N1375" s="57"/>
      <c r="P1375" s="57"/>
      <c r="R1375" s="57"/>
      <c r="T1375" s="57"/>
      <c r="V1375" s="57"/>
      <c r="X1375" s="57"/>
      <c r="Z1375" s="57"/>
      <c r="AA1375" s="57"/>
    </row>
    <row r="1376" spans="2:27">
      <c r="B1376" s="57"/>
      <c r="C1376" s="57"/>
      <c r="D1376" s="57"/>
      <c r="E1376" s="57"/>
      <c r="F1376" s="57"/>
      <c r="H1376" s="57"/>
      <c r="J1376" s="57"/>
      <c r="L1376" s="57"/>
      <c r="N1376" s="57"/>
      <c r="P1376" s="57"/>
      <c r="R1376" s="57"/>
      <c r="T1376" s="57"/>
      <c r="V1376" s="57"/>
      <c r="X1376" s="57"/>
      <c r="Z1376" s="57"/>
      <c r="AA1376" s="57"/>
    </row>
    <row r="1377" spans="2:27">
      <c r="B1377" s="57"/>
      <c r="C1377" s="57"/>
      <c r="D1377" s="57"/>
      <c r="E1377" s="57"/>
      <c r="F1377" s="57"/>
      <c r="H1377" s="57"/>
      <c r="J1377" s="57"/>
      <c r="L1377" s="57"/>
      <c r="N1377" s="57"/>
      <c r="P1377" s="57"/>
      <c r="R1377" s="57"/>
      <c r="T1377" s="57"/>
      <c r="V1377" s="57"/>
      <c r="X1377" s="57"/>
      <c r="Z1377" s="57"/>
      <c r="AA1377" s="57"/>
    </row>
  </sheetData>
  <mergeCells count="2">
    <mergeCell ref="A1:AA1"/>
    <mergeCell ref="A2:AA2"/>
  </mergeCells>
  <pageMargins left="0.7" right="0.7" top="0.75" bottom="0.75" header="0.3" footer="0.3"/>
</worksheet>
</file>

<file path=xl/worksheets/sheet4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C1377"/>
  <sheetViews>
    <sheetView topLeftCell="A82" workbookViewId="0">
      <selection activeCell="AB117" sqref="AB117:AC121"/>
    </sheetView>
  </sheetViews>
  <sheetFormatPr baseColWidth="10" defaultRowHeight="13"/>
  <cols>
    <col min="1" max="1" width="25" bestFit="1" customWidth="1"/>
    <col min="2" max="2" width="3.5" customWidth="1"/>
    <col min="3" max="3" width="4" style="59" bestFit="1" customWidth="1"/>
    <col min="4" max="4" width="3.5" customWidth="1"/>
    <col min="5" max="5" width="4" style="59" bestFit="1" customWidth="1"/>
    <col min="6" max="6" width="4" bestFit="1" customWidth="1"/>
    <col min="7" max="7" width="3.5" style="58" customWidth="1"/>
    <col min="8" max="8" width="3.5" customWidth="1"/>
    <col min="9" max="9" width="3.5" style="58" customWidth="1"/>
    <col min="10" max="10" width="3.5" customWidth="1"/>
    <col min="11" max="11" width="4" style="58" bestFit="1" customWidth="1"/>
    <col min="12" max="12" width="4" bestFit="1" customWidth="1"/>
    <col min="13" max="13" width="4" style="58" bestFit="1" customWidth="1"/>
    <col min="14" max="14" width="3.5" customWidth="1"/>
    <col min="15" max="15" width="3.5" style="58" customWidth="1"/>
    <col min="16" max="16" width="4" bestFit="1" customWidth="1"/>
    <col min="17" max="17" width="4" style="58" bestFit="1" customWidth="1"/>
    <col min="18" max="18" width="4" bestFit="1" customWidth="1"/>
    <col min="19" max="19" width="4" style="58" bestFit="1" customWidth="1"/>
    <col min="20" max="20" width="4" style="65" bestFit="1" customWidth="1"/>
    <col min="21" max="21" width="3.5" style="58" customWidth="1"/>
    <col min="22" max="22" width="3.5" customWidth="1"/>
    <col min="23" max="23" width="3.5" style="58" customWidth="1"/>
    <col min="24" max="24" width="3.5" customWidth="1"/>
    <col min="25" max="25" width="4" style="58" bestFit="1" customWidth="1"/>
    <col min="26" max="26" width="4" bestFit="1" customWidth="1"/>
    <col min="27" max="27" width="6.83203125" customWidth="1"/>
    <col min="28" max="256" width="8.83203125" customWidth="1"/>
  </cols>
  <sheetData>
    <row r="1" spans="1:27" ht="18">
      <c r="A1" s="221" t="s">
        <v>203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spans="1:27">
      <c r="A2" s="222" t="s">
        <v>230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4"/>
    </row>
    <row r="3" spans="1:27">
      <c r="A3" s="5" t="s">
        <v>0</v>
      </c>
      <c r="B3" s="52">
        <v>0</v>
      </c>
      <c r="C3" s="53">
        <v>3</v>
      </c>
      <c r="D3" s="52">
        <v>6</v>
      </c>
      <c r="E3" s="53">
        <v>9</v>
      </c>
      <c r="F3" s="52">
        <v>12</v>
      </c>
      <c r="G3" s="53">
        <v>15</v>
      </c>
      <c r="H3" s="52">
        <v>18</v>
      </c>
      <c r="I3" s="53">
        <v>21</v>
      </c>
      <c r="J3" s="52">
        <v>24</v>
      </c>
      <c r="K3" s="53">
        <v>27</v>
      </c>
      <c r="L3" s="52">
        <v>30</v>
      </c>
      <c r="M3" s="53">
        <v>33</v>
      </c>
      <c r="N3" s="52">
        <v>36</v>
      </c>
      <c r="O3" s="53">
        <v>39</v>
      </c>
      <c r="P3" s="52">
        <v>42</v>
      </c>
      <c r="Q3" s="53">
        <v>45</v>
      </c>
      <c r="R3" s="52">
        <v>48</v>
      </c>
      <c r="S3" s="53">
        <v>51</v>
      </c>
      <c r="T3" s="61">
        <v>54</v>
      </c>
      <c r="U3" s="53">
        <v>57</v>
      </c>
      <c r="V3" s="54">
        <v>60</v>
      </c>
      <c r="W3" s="53">
        <v>63</v>
      </c>
      <c r="X3" s="54">
        <v>66</v>
      </c>
      <c r="Y3" s="53">
        <v>69</v>
      </c>
      <c r="Z3" s="54">
        <v>72</v>
      </c>
      <c r="AA3" s="52" t="s">
        <v>204</v>
      </c>
    </row>
    <row r="4" spans="1:27">
      <c r="A4" s="5" t="s">
        <v>2</v>
      </c>
      <c r="B4" s="6"/>
      <c r="C4" s="55"/>
      <c r="D4" s="6"/>
      <c r="E4" s="55"/>
      <c r="F4" s="6"/>
      <c r="G4" s="55"/>
      <c r="H4" s="6"/>
      <c r="I4" s="55"/>
      <c r="J4" s="6"/>
      <c r="K4" s="55"/>
      <c r="L4" s="6"/>
      <c r="M4" s="55"/>
      <c r="N4" s="6"/>
      <c r="O4" s="55"/>
      <c r="P4" s="6"/>
      <c r="Q4" s="55"/>
      <c r="R4" s="6"/>
      <c r="S4" s="55"/>
      <c r="T4" s="62"/>
      <c r="U4" s="55"/>
      <c r="V4" s="8"/>
      <c r="W4" s="55"/>
      <c r="X4" s="8"/>
      <c r="Y4" s="55"/>
      <c r="Z4" s="8"/>
      <c r="AA4" s="6"/>
    </row>
    <row r="5" spans="1:27" ht="14">
      <c r="A5" s="25" t="s">
        <v>25</v>
      </c>
      <c r="B5" s="10"/>
      <c r="C5" s="56"/>
      <c r="D5" s="10"/>
      <c r="E5" s="56"/>
      <c r="F5" s="10"/>
      <c r="G5" s="56"/>
      <c r="H5" s="10"/>
      <c r="I5" s="56"/>
      <c r="J5" s="10"/>
      <c r="K5" s="56"/>
      <c r="L5" s="10"/>
      <c r="M5" s="56"/>
      <c r="N5" s="10"/>
      <c r="O5" s="56"/>
      <c r="P5" s="10"/>
      <c r="Q5" s="56"/>
      <c r="R5" s="10"/>
      <c r="S5" s="56"/>
      <c r="T5" s="63"/>
      <c r="U5" s="56"/>
      <c r="V5" s="10"/>
      <c r="W5" s="56"/>
      <c r="X5" s="10"/>
      <c r="Y5" s="56"/>
      <c r="Z5" s="10"/>
      <c r="AA5" s="6"/>
    </row>
    <row r="6" spans="1:27" ht="14">
      <c r="A6" s="24" t="s">
        <v>206</v>
      </c>
      <c r="B6" s="10"/>
      <c r="C6" s="56"/>
      <c r="D6" s="10"/>
      <c r="E6" s="56"/>
      <c r="F6" s="10"/>
      <c r="G6" s="56"/>
      <c r="H6" s="10"/>
      <c r="I6" s="56"/>
      <c r="J6" s="10"/>
      <c r="K6" s="56"/>
      <c r="L6" s="10"/>
      <c r="M6" s="56"/>
      <c r="N6" s="10"/>
      <c r="O6" s="56"/>
      <c r="P6" s="10"/>
      <c r="Q6" s="56"/>
      <c r="R6" s="10"/>
      <c r="S6" s="56"/>
      <c r="T6" s="63"/>
      <c r="U6" s="56"/>
      <c r="V6" s="10"/>
      <c r="W6" s="56"/>
      <c r="X6" s="10"/>
      <c r="Y6" s="56"/>
      <c r="Z6" s="10"/>
      <c r="AA6" s="6"/>
    </row>
    <row r="7" spans="1:27" ht="14">
      <c r="A7" s="25" t="s">
        <v>205</v>
      </c>
      <c r="B7" s="10"/>
      <c r="C7" s="56"/>
      <c r="D7" s="10"/>
      <c r="E7" s="56"/>
      <c r="F7" s="10"/>
      <c r="G7" s="56"/>
      <c r="H7" s="10"/>
      <c r="I7" s="56"/>
      <c r="J7" s="10"/>
      <c r="K7" s="56"/>
      <c r="L7" s="10"/>
      <c r="M7" s="56"/>
      <c r="N7" s="10"/>
      <c r="O7" s="56"/>
      <c r="P7" s="10"/>
      <c r="Q7" s="56"/>
      <c r="R7" s="10"/>
      <c r="S7" s="56"/>
      <c r="T7" s="63"/>
      <c r="U7" s="56"/>
      <c r="V7" s="10"/>
      <c r="W7" s="56"/>
      <c r="X7" s="10"/>
      <c r="Y7" s="56"/>
      <c r="Z7" s="10"/>
      <c r="AA7" s="6"/>
    </row>
    <row r="8" spans="1:27" ht="14">
      <c r="A8" s="12" t="s">
        <v>4</v>
      </c>
      <c r="B8" s="10"/>
      <c r="C8" s="56"/>
      <c r="D8" s="10"/>
      <c r="E8" s="56"/>
      <c r="F8" s="10"/>
      <c r="G8" s="56"/>
      <c r="H8" s="10"/>
      <c r="I8" s="56"/>
      <c r="J8" s="10"/>
      <c r="K8" s="56"/>
      <c r="L8" s="10"/>
      <c r="M8" s="56"/>
      <c r="N8" s="10"/>
      <c r="O8" s="56"/>
      <c r="P8" s="10"/>
      <c r="Q8" s="56"/>
      <c r="R8" s="10"/>
      <c r="S8" s="56"/>
      <c r="T8" s="63"/>
      <c r="U8" s="56"/>
      <c r="V8" s="10"/>
      <c r="W8" s="56"/>
      <c r="X8" s="10"/>
      <c r="Y8" s="56"/>
      <c r="Z8" s="10"/>
      <c r="AA8" s="6"/>
    </row>
    <row r="9" spans="1:27" ht="14">
      <c r="A9" s="25" t="s">
        <v>45</v>
      </c>
      <c r="B9" s="10"/>
      <c r="C9" s="56"/>
      <c r="D9" s="10"/>
      <c r="E9" s="56"/>
      <c r="F9" s="10"/>
      <c r="G9" s="56"/>
      <c r="H9" s="10"/>
      <c r="I9" s="56"/>
      <c r="J9" s="10"/>
      <c r="K9" s="56"/>
      <c r="L9" s="10"/>
      <c r="M9" s="56"/>
      <c r="N9" s="10"/>
      <c r="O9" s="56"/>
      <c r="P9" s="10"/>
      <c r="Q9" s="56"/>
      <c r="R9" s="10"/>
      <c r="S9" s="56"/>
      <c r="T9" s="63"/>
      <c r="U9" s="56"/>
      <c r="V9" s="10"/>
      <c r="W9" s="56"/>
      <c r="X9" s="10"/>
      <c r="Y9" s="56"/>
      <c r="Z9" s="10"/>
      <c r="AA9" s="6"/>
    </row>
    <row r="10" spans="1:27" ht="14">
      <c r="A10" s="25" t="s">
        <v>27</v>
      </c>
      <c r="B10" s="10"/>
      <c r="C10" s="56"/>
      <c r="D10" s="10"/>
      <c r="E10" s="56"/>
      <c r="F10" s="10"/>
      <c r="G10" s="56"/>
      <c r="H10" s="10"/>
      <c r="I10" s="56"/>
      <c r="J10" s="10"/>
      <c r="K10" s="56"/>
      <c r="L10" s="10"/>
      <c r="M10" s="56"/>
      <c r="N10" s="10"/>
      <c r="O10" s="56"/>
      <c r="P10" s="10"/>
      <c r="Q10" s="56"/>
      <c r="R10" s="10"/>
      <c r="S10" s="56"/>
      <c r="T10" s="63"/>
      <c r="U10" s="56"/>
      <c r="V10" s="10"/>
      <c r="W10" s="56"/>
      <c r="X10" s="10"/>
      <c r="Y10" s="56"/>
      <c r="Z10" s="10"/>
      <c r="AA10" s="6"/>
    </row>
    <row r="11" spans="1:27" ht="14">
      <c r="A11" s="24" t="s">
        <v>26</v>
      </c>
      <c r="B11" s="10"/>
      <c r="C11" s="56"/>
      <c r="D11" s="10"/>
      <c r="E11" s="56"/>
      <c r="F11" s="10"/>
      <c r="G11" s="56"/>
      <c r="H11" s="10"/>
      <c r="I11" s="56"/>
      <c r="J11" s="10"/>
      <c r="K11" s="56"/>
      <c r="L11" s="10"/>
      <c r="M11" s="56"/>
      <c r="N11" s="10"/>
      <c r="O11" s="56"/>
      <c r="P11" s="10"/>
      <c r="Q11" s="56"/>
      <c r="R11" s="10"/>
      <c r="S11" s="56"/>
      <c r="T11" s="63"/>
      <c r="U11" s="56"/>
      <c r="V11" s="10"/>
      <c r="W11" s="56"/>
      <c r="X11" s="10"/>
      <c r="Y11" s="56"/>
      <c r="Z11" s="10"/>
      <c r="AA11" s="6"/>
    </row>
    <row r="12" spans="1:27" ht="14">
      <c r="A12" s="13" t="s">
        <v>51</v>
      </c>
      <c r="B12" s="10"/>
      <c r="C12" s="56"/>
      <c r="D12" s="10"/>
      <c r="E12" s="56"/>
      <c r="F12" s="10"/>
      <c r="G12" s="56"/>
      <c r="H12" s="10"/>
      <c r="I12" s="56"/>
      <c r="J12" s="10"/>
      <c r="K12" s="56"/>
      <c r="L12" s="10"/>
      <c r="M12" s="56"/>
      <c r="N12" s="10"/>
      <c r="O12" s="56"/>
      <c r="P12" s="10"/>
      <c r="Q12" s="56"/>
      <c r="R12" s="10"/>
      <c r="S12" s="56"/>
      <c r="T12" s="63"/>
      <c r="U12" s="56"/>
      <c r="V12" s="10"/>
      <c r="W12" s="56"/>
      <c r="X12" s="10"/>
      <c r="Y12" s="56"/>
      <c r="Z12" s="10"/>
      <c r="AA12" s="6"/>
    </row>
    <row r="13" spans="1:27" ht="14">
      <c r="A13" s="24" t="s">
        <v>29</v>
      </c>
      <c r="B13" s="10"/>
      <c r="C13" s="56"/>
      <c r="D13" s="10"/>
      <c r="E13" s="56"/>
      <c r="F13" s="10"/>
      <c r="G13" s="56"/>
      <c r="H13" s="10"/>
      <c r="I13" s="56"/>
      <c r="J13" s="10"/>
      <c r="K13" s="56"/>
      <c r="L13" s="10"/>
      <c r="M13" s="56"/>
      <c r="N13" s="10"/>
      <c r="O13" s="56"/>
      <c r="P13" s="10"/>
      <c r="Q13" s="56"/>
      <c r="R13" s="10"/>
      <c r="S13" s="56"/>
      <c r="T13" s="63"/>
      <c r="U13" s="56"/>
      <c r="V13" s="10"/>
      <c r="W13" s="56"/>
      <c r="X13" s="10"/>
      <c r="Y13" s="56"/>
      <c r="Z13" s="10"/>
      <c r="AA13" s="6"/>
    </row>
    <row r="14" spans="1:27" ht="14">
      <c r="A14" s="13" t="s">
        <v>76</v>
      </c>
      <c r="B14" s="10"/>
      <c r="C14" s="56"/>
      <c r="D14" s="10"/>
      <c r="E14" s="56"/>
      <c r="F14" s="10"/>
      <c r="G14" s="56"/>
      <c r="H14" s="10"/>
      <c r="I14" s="56"/>
      <c r="J14" s="10"/>
      <c r="K14" s="56"/>
      <c r="L14" s="10"/>
      <c r="M14" s="56"/>
      <c r="N14" s="10"/>
      <c r="O14" s="56"/>
      <c r="P14" s="10"/>
      <c r="Q14" s="56"/>
      <c r="R14" s="10"/>
      <c r="S14" s="56"/>
      <c r="T14" s="63"/>
      <c r="U14" s="56"/>
      <c r="V14" s="10"/>
      <c r="W14" s="56"/>
      <c r="X14" s="10"/>
      <c r="Y14" s="56"/>
      <c r="Z14" s="10"/>
      <c r="AA14" s="6"/>
    </row>
    <row r="15" spans="1:27" ht="14">
      <c r="A15" s="13" t="s">
        <v>77</v>
      </c>
      <c r="B15" s="10"/>
      <c r="C15" s="56"/>
      <c r="D15" s="10"/>
      <c r="E15" s="56"/>
      <c r="F15" s="10"/>
      <c r="G15" s="56"/>
      <c r="H15" s="10"/>
      <c r="I15" s="56"/>
      <c r="J15" s="10"/>
      <c r="K15" s="56"/>
      <c r="L15" s="10"/>
      <c r="M15" s="56"/>
      <c r="N15" s="10"/>
      <c r="O15" s="56"/>
      <c r="P15" s="10"/>
      <c r="Q15" s="56"/>
      <c r="R15" s="10"/>
      <c r="S15" s="56"/>
      <c r="T15" s="63"/>
      <c r="U15" s="56"/>
      <c r="V15" s="10"/>
      <c r="W15" s="56"/>
      <c r="X15" s="10"/>
      <c r="Y15" s="56"/>
      <c r="Z15" s="10"/>
      <c r="AA15" s="6"/>
    </row>
    <row r="16" spans="1:27" ht="14">
      <c r="A16" s="25" t="s">
        <v>5</v>
      </c>
      <c r="B16" s="10"/>
      <c r="C16" s="56"/>
      <c r="D16" s="10"/>
      <c r="E16" s="56"/>
      <c r="F16" s="10"/>
      <c r="G16" s="56"/>
      <c r="H16" s="10"/>
      <c r="I16" s="56"/>
      <c r="J16" s="10"/>
      <c r="K16" s="56"/>
      <c r="L16" s="10"/>
      <c r="M16" s="56"/>
      <c r="N16" s="10"/>
      <c r="O16" s="56"/>
      <c r="P16" s="10"/>
      <c r="Q16" s="56"/>
      <c r="R16" s="10"/>
      <c r="S16" s="56"/>
      <c r="T16" s="63"/>
      <c r="U16" s="56"/>
      <c r="V16" s="10"/>
      <c r="W16" s="56"/>
      <c r="X16" s="10"/>
      <c r="Y16" s="56"/>
      <c r="Z16" s="10"/>
      <c r="AA16" s="6"/>
    </row>
    <row r="17" spans="1:27" ht="14">
      <c r="A17" s="12" t="s">
        <v>79</v>
      </c>
      <c r="B17" s="10"/>
      <c r="C17" s="56"/>
      <c r="D17" s="10"/>
      <c r="E17" s="56"/>
      <c r="F17" s="10"/>
      <c r="G17" s="56"/>
      <c r="H17" s="10"/>
      <c r="I17" s="56"/>
      <c r="J17" s="10"/>
      <c r="K17" s="56"/>
      <c r="L17" s="10"/>
      <c r="M17" s="56"/>
      <c r="N17" s="10"/>
      <c r="O17" s="56"/>
      <c r="P17" s="10"/>
      <c r="Q17" s="56"/>
      <c r="R17" s="10"/>
      <c r="S17" s="56"/>
      <c r="T17" s="63"/>
      <c r="U17" s="56"/>
      <c r="V17" s="10"/>
      <c r="W17" s="56"/>
      <c r="X17" s="10"/>
      <c r="Y17" s="56"/>
      <c r="Z17" s="10"/>
      <c r="AA17" s="6"/>
    </row>
    <row r="18" spans="1:27" ht="14">
      <c r="A18" s="25" t="s">
        <v>102</v>
      </c>
      <c r="B18" s="10"/>
      <c r="C18" s="56"/>
      <c r="D18" s="10"/>
      <c r="E18" s="56"/>
      <c r="F18" s="10">
        <v>2</v>
      </c>
      <c r="G18" s="56">
        <v>75</v>
      </c>
      <c r="H18" s="10">
        <v>75</v>
      </c>
      <c r="I18" s="56">
        <v>62</v>
      </c>
      <c r="J18" s="10">
        <v>50</v>
      </c>
      <c r="K18" s="56">
        <v>30</v>
      </c>
      <c r="L18" s="10">
        <v>2</v>
      </c>
      <c r="M18" s="56">
        <v>65</v>
      </c>
      <c r="N18" s="10">
        <v>15</v>
      </c>
      <c r="O18" s="56">
        <v>1</v>
      </c>
      <c r="P18" s="10"/>
      <c r="Q18" s="56">
        <v>48</v>
      </c>
      <c r="R18" s="10">
        <v>25</v>
      </c>
      <c r="S18" s="56">
        <v>65</v>
      </c>
      <c r="T18" s="63">
        <v>60</v>
      </c>
      <c r="U18" s="56">
        <v>30</v>
      </c>
      <c r="V18" s="10"/>
      <c r="W18" s="56"/>
      <c r="X18" s="10"/>
      <c r="Y18" s="56"/>
      <c r="Z18" s="10"/>
      <c r="AA18" s="6"/>
    </row>
    <row r="19" spans="1:27" ht="14">
      <c r="A19" s="12" t="s">
        <v>78</v>
      </c>
      <c r="B19" s="10"/>
      <c r="C19" s="56"/>
      <c r="D19" s="10"/>
      <c r="E19" s="56"/>
      <c r="F19" s="10"/>
      <c r="G19" s="56"/>
      <c r="H19" s="10"/>
      <c r="I19" s="56"/>
      <c r="J19" s="10"/>
      <c r="K19" s="56"/>
      <c r="L19" s="10"/>
      <c r="M19" s="56"/>
      <c r="N19" s="10"/>
      <c r="O19" s="56"/>
      <c r="P19" s="10"/>
      <c r="Q19" s="56"/>
      <c r="R19" s="10"/>
      <c r="S19" s="56"/>
      <c r="T19" s="63"/>
      <c r="U19" s="56"/>
      <c r="V19" s="10"/>
      <c r="W19" s="56"/>
      <c r="X19" s="10"/>
      <c r="Y19" s="56"/>
      <c r="Z19" s="10"/>
      <c r="AA19" s="6"/>
    </row>
    <row r="20" spans="1:27" ht="14">
      <c r="A20" s="12" t="s">
        <v>6</v>
      </c>
      <c r="B20" s="10">
        <v>15</v>
      </c>
      <c r="C20" s="56">
        <v>60</v>
      </c>
      <c r="D20" s="10">
        <v>50</v>
      </c>
      <c r="E20" s="56">
        <v>65</v>
      </c>
      <c r="F20" s="10">
        <v>70</v>
      </c>
      <c r="G20" s="56">
        <v>15</v>
      </c>
      <c r="H20" s="10">
        <v>2</v>
      </c>
      <c r="I20" s="56">
        <v>1</v>
      </c>
      <c r="J20" s="10">
        <v>5</v>
      </c>
      <c r="K20" s="56">
        <v>50</v>
      </c>
      <c r="L20" s="10">
        <v>3</v>
      </c>
      <c r="M20" s="56">
        <v>2</v>
      </c>
      <c r="N20" s="10">
        <v>47</v>
      </c>
      <c r="O20" s="56">
        <v>68</v>
      </c>
      <c r="P20" s="10">
        <v>3</v>
      </c>
      <c r="Q20" s="56">
        <v>2</v>
      </c>
      <c r="R20" s="10"/>
      <c r="S20" s="56"/>
      <c r="T20" s="63"/>
      <c r="U20" s="56"/>
      <c r="V20" s="10">
        <v>75</v>
      </c>
      <c r="W20" s="56">
        <v>50</v>
      </c>
      <c r="X20" s="10">
        <v>40</v>
      </c>
      <c r="Y20" s="56">
        <v>2</v>
      </c>
      <c r="Z20" s="10">
        <v>2</v>
      </c>
      <c r="AA20" s="6"/>
    </row>
    <row r="21" spans="1:27" ht="14">
      <c r="A21" s="12" t="s">
        <v>7</v>
      </c>
      <c r="B21" s="10"/>
      <c r="C21" s="56"/>
      <c r="D21" s="10"/>
      <c r="E21" s="56"/>
      <c r="F21" s="10"/>
      <c r="G21" s="56"/>
      <c r="H21" s="10"/>
      <c r="I21" s="56"/>
      <c r="J21" s="10"/>
      <c r="K21" s="56"/>
      <c r="L21" s="10"/>
      <c r="M21" s="56"/>
      <c r="N21" s="10"/>
      <c r="O21" s="56"/>
      <c r="P21" s="10"/>
      <c r="Q21" s="56"/>
      <c r="R21" s="10"/>
      <c r="S21" s="56"/>
      <c r="T21" s="63"/>
      <c r="U21" s="56"/>
      <c r="V21" s="10"/>
      <c r="W21" s="56"/>
      <c r="X21" s="10"/>
      <c r="Y21" s="56"/>
      <c r="Z21" s="10"/>
      <c r="AA21" s="6"/>
    </row>
    <row r="22" spans="1:27" ht="14">
      <c r="A22" s="12" t="s">
        <v>207</v>
      </c>
      <c r="B22" s="10"/>
      <c r="C22" s="56"/>
      <c r="D22" s="10"/>
      <c r="E22" s="56"/>
      <c r="F22" s="10"/>
      <c r="G22" s="56"/>
      <c r="H22" s="10"/>
      <c r="I22" s="56"/>
      <c r="J22" s="10"/>
      <c r="K22" s="56"/>
      <c r="L22" s="10">
        <v>99</v>
      </c>
      <c r="M22" s="56">
        <v>25</v>
      </c>
      <c r="N22" s="10"/>
      <c r="O22" s="56"/>
      <c r="P22" s="10"/>
      <c r="Q22" s="56"/>
      <c r="R22" s="10"/>
      <c r="S22" s="56"/>
      <c r="T22" s="63"/>
      <c r="U22" s="56"/>
      <c r="V22" s="10"/>
      <c r="W22" s="56"/>
      <c r="X22" s="10"/>
      <c r="Y22" s="56"/>
      <c r="Z22" s="10"/>
      <c r="AA22" s="6"/>
    </row>
    <row r="23" spans="1:27" ht="14">
      <c r="A23" s="12" t="s">
        <v>28</v>
      </c>
      <c r="B23" s="10"/>
      <c r="C23" s="56"/>
      <c r="D23" s="10"/>
      <c r="E23" s="56"/>
      <c r="F23" s="10"/>
      <c r="G23" s="56"/>
      <c r="H23" s="10"/>
      <c r="I23" s="56"/>
      <c r="J23" s="10"/>
      <c r="K23" s="56"/>
      <c r="L23" s="10"/>
      <c r="M23" s="56"/>
      <c r="N23" s="10"/>
      <c r="O23" s="56"/>
      <c r="P23" s="10"/>
      <c r="Q23" s="56"/>
      <c r="R23" s="10"/>
      <c r="S23" s="56"/>
      <c r="T23" s="63"/>
      <c r="U23" s="56"/>
      <c r="V23" s="10"/>
      <c r="W23" s="56"/>
      <c r="X23" s="10"/>
      <c r="Y23" s="56"/>
      <c r="Z23" s="10"/>
      <c r="AA23" s="6"/>
    </row>
    <row r="24" spans="1:27" ht="14">
      <c r="A24" s="25" t="s">
        <v>8</v>
      </c>
      <c r="B24" s="10"/>
      <c r="C24" s="56">
        <v>25</v>
      </c>
      <c r="D24" s="10"/>
      <c r="E24" s="56">
        <v>1</v>
      </c>
      <c r="F24" s="10">
        <v>7</v>
      </c>
      <c r="G24" s="56"/>
      <c r="H24" s="10"/>
      <c r="I24" s="56">
        <v>5</v>
      </c>
      <c r="J24" s="10"/>
      <c r="K24" s="56"/>
      <c r="L24" s="10"/>
      <c r="M24" s="56"/>
      <c r="N24" s="10"/>
      <c r="O24" s="56"/>
      <c r="P24" s="10"/>
      <c r="Q24" s="56"/>
      <c r="R24" s="10"/>
      <c r="S24" s="56"/>
      <c r="T24" s="63"/>
      <c r="U24" s="56">
        <v>1</v>
      </c>
      <c r="V24" s="10"/>
      <c r="W24" s="56"/>
      <c r="X24" s="10"/>
      <c r="Y24" s="56"/>
      <c r="Z24" s="10"/>
      <c r="AA24" s="6"/>
    </row>
    <row r="25" spans="1:27" ht="15.75" customHeight="1">
      <c r="A25" s="25" t="s">
        <v>224</v>
      </c>
      <c r="B25" s="10"/>
      <c r="C25" s="56"/>
      <c r="D25" s="10"/>
      <c r="E25" s="56"/>
      <c r="F25" s="10"/>
      <c r="G25" s="56"/>
      <c r="H25" s="10"/>
      <c r="I25" s="56"/>
      <c r="J25" s="10"/>
      <c r="K25" s="56"/>
      <c r="L25" s="10"/>
      <c r="M25" s="56"/>
      <c r="N25" s="10"/>
      <c r="O25" s="56"/>
      <c r="P25" s="10"/>
      <c r="Q25" s="56"/>
      <c r="R25" s="10"/>
      <c r="S25" s="56"/>
      <c r="T25" s="63"/>
      <c r="U25" s="56"/>
      <c r="V25" s="10"/>
      <c r="W25" s="56"/>
      <c r="X25" s="10"/>
      <c r="Y25" s="56"/>
      <c r="Z25" s="10"/>
      <c r="AA25" s="6"/>
    </row>
    <row r="26" spans="1:27" ht="14">
      <c r="A26" s="12" t="s">
        <v>208</v>
      </c>
      <c r="B26" s="10"/>
      <c r="C26" s="56"/>
      <c r="D26" s="10"/>
      <c r="E26" s="56"/>
      <c r="F26" s="10"/>
      <c r="G26" s="56"/>
      <c r="H26" s="10"/>
      <c r="I26" s="56"/>
      <c r="J26" s="10"/>
      <c r="K26" s="56"/>
      <c r="L26" s="10"/>
      <c r="M26" s="56"/>
      <c r="N26" s="10"/>
      <c r="O26" s="56"/>
      <c r="P26" s="10"/>
      <c r="Q26" s="56"/>
      <c r="R26" s="10"/>
      <c r="S26" s="56"/>
      <c r="T26" s="63"/>
      <c r="U26" s="56"/>
      <c r="V26" s="10"/>
      <c r="W26" s="56"/>
      <c r="X26" s="10"/>
      <c r="Y26" s="56"/>
      <c r="Z26" s="10"/>
      <c r="AA26" s="6"/>
    </row>
    <row r="27" spans="1:27" ht="14">
      <c r="A27" s="12" t="s">
        <v>23</v>
      </c>
      <c r="B27" s="10"/>
      <c r="C27" s="56"/>
      <c r="D27" s="10"/>
      <c r="E27" s="56"/>
      <c r="F27" s="10"/>
      <c r="G27" s="56"/>
      <c r="H27" s="10"/>
      <c r="I27" s="56"/>
      <c r="J27" s="10"/>
      <c r="K27" s="56"/>
      <c r="L27" s="10"/>
      <c r="M27" s="56"/>
      <c r="N27" s="10"/>
      <c r="O27" s="56"/>
      <c r="P27" s="10"/>
      <c r="Q27" s="56"/>
      <c r="R27" s="10"/>
      <c r="S27" s="56"/>
      <c r="T27" s="63"/>
      <c r="U27" s="56"/>
      <c r="V27" s="10"/>
      <c r="W27" s="56"/>
      <c r="X27" s="10"/>
      <c r="Y27" s="56"/>
      <c r="Z27" s="10"/>
      <c r="AA27" s="6"/>
    </row>
    <row r="28" spans="1:27" ht="14">
      <c r="A28" s="25" t="s">
        <v>209</v>
      </c>
      <c r="B28" s="10"/>
      <c r="C28" s="56"/>
      <c r="D28" s="10"/>
      <c r="E28" s="56"/>
      <c r="F28" s="10"/>
      <c r="G28" s="56"/>
      <c r="H28" s="10"/>
      <c r="I28" s="56"/>
      <c r="J28" s="10"/>
      <c r="K28" s="56"/>
      <c r="L28" s="10"/>
      <c r="M28" s="56"/>
      <c r="N28" s="10"/>
      <c r="O28" s="56"/>
      <c r="P28" s="10"/>
      <c r="Q28" s="56"/>
      <c r="R28" s="10"/>
      <c r="S28" s="56"/>
      <c r="T28" s="63"/>
      <c r="U28" s="56"/>
      <c r="V28" s="10"/>
      <c r="W28" s="56"/>
      <c r="X28" s="10"/>
      <c r="Y28" s="56"/>
      <c r="Z28" s="10"/>
      <c r="AA28" s="6"/>
    </row>
    <row r="29" spans="1:27" ht="14">
      <c r="A29" s="25" t="s">
        <v>83</v>
      </c>
      <c r="B29" s="10"/>
      <c r="C29" s="56"/>
      <c r="D29" s="10"/>
      <c r="E29" s="56"/>
      <c r="F29" s="10"/>
      <c r="G29" s="56"/>
      <c r="H29" s="10"/>
      <c r="I29" s="56"/>
      <c r="J29" s="10"/>
      <c r="K29" s="56"/>
      <c r="L29" s="10"/>
      <c r="M29" s="56"/>
      <c r="N29" s="10"/>
      <c r="O29" s="56"/>
      <c r="P29" s="10"/>
      <c r="Q29" s="56"/>
      <c r="R29" s="10"/>
      <c r="S29" s="56"/>
      <c r="T29" s="63"/>
      <c r="U29" s="56"/>
      <c r="V29" s="10"/>
      <c r="W29" s="56"/>
      <c r="X29" s="10"/>
      <c r="Y29" s="56"/>
      <c r="Z29" s="10"/>
      <c r="AA29" s="6"/>
    </row>
    <row r="30" spans="1:27" ht="14">
      <c r="A30" s="25" t="s">
        <v>128</v>
      </c>
      <c r="B30" s="10"/>
      <c r="C30" s="56"/>
      <c r="D30" s="10"/>
      <c r="E30" s="56"/>
      <c r="F30" s="10"/>
      <c r="G30" s="56"/>
      <c r="H30" s="10"/>
      <c r="I30" s="56"/>
      <c r="J30" s="10"/>
      <c r="K30" s="56"/>
      <c r="L30" s="10"/>
      <c r="M30" s="56"/>
      <c r="N30" s="10"/>
      <c r="O30" s="56"/>
      <c r="P30" s="10"/>
      <c r="Q30" s="56"/>
      <c r="R30" s="10"/>
      <c r="S30" s="56"/>
      <c r="T30" s="63"/>
      <c r="U30" s="56"/>
      <c r="V30" s="10"/>
      <c r="W30" s="56"/>
      <c r="X30" s="10"/>
      <c r="Y30" s="56"/>
      <c r="Z30" s="10"/>
      <c r="AA30" s="6"/>
    </row>
    <row r="31" spans="1:27" ht="14">
      <c r="A31" s="25" t="s">
        <v>181</v>
      </c>
      <c r="B31" s="10"/>
      <c r="C31" s="56"/>
      <c r="D31" s="10"/>
      <c r="E31" s="56"/>
      <c r="F31" s="10"/>
      <c r="G31" s="56"/>
      <c r="H31" s="10"/>
      <c r="I31" s="56"/>
      <c r="J31" s="10"/>
      <c r="K31" s="56"/>
      <c r="L31" s="10"/>
      <c r="M31" s="56"/>
      <c r="N31" s="10"/>
      <c r="O31" s="56"/>
      <c r="P31" s="10"/>
      <c r="Q31" s="56"/>
      <c r="R31" s="10"/>
      <c r="S31" s="56"/>
      <c r="T31" s="63"/>
      <c r="U31" s="56"/>
      <c r="V31" s="10"/>
      <c r="W31" s="56"/>
      <c r="X31" s="10"/>
      <c r="Y31" s="56"/>
      <c r="Z31" s="10"/>
      <c r="AA31" s="6"/>
    </row>
    <row r="32" spans="1:27" ht="14">
      <c r="A32" s="12" t="s">
        <v>210</v>
      </c>
      <c r="B32" s="10"/>
      <c r="C32" s="56"/>
      <c r="D32" s="10"/>
      <c r="E32" s="56"/>
      <c r="F32" s="10"/>
      <c r="G32" s="56"/>
      <c r="H32" s="10"/>
      <c r="I32" s="56"/>
      <c r="J32" s="10"/>
      <c r="K32" s="56"/>
      <c r="L32" s="10"/>
      <c r="M32" s="56"/>
      <c r="N32" s="10"/>
      <c r="O32" s="56"/>
      <c r="P32" s="10"/>
      <c r="Q32" s="56"/>
      <c r="R32" s="10"/>
      <c r="S32" s="56">
        <v>90</v>
      </c>
      <c r="T32" s="63">
        <v>100</v>
      </c>
      <c r="U32" s="56"/>
      <c r="V32" s="10"/>
      <c r="W32" s="56"/>
      <c r="X32" s="10"/>
      <c r="Y32" s="56"/>
      <c r="Z32" s="10"/>
      <c r="AA32" s="6"/>
    </row>
    <row r="33" spans="1:27" ht="14">
      <c r="A33" s="12" t="s">
        <v>225</v>
      </c>
      <c r="B33" s="10"/>
      <c r="C33" s="56"/>
      <c r="D33" s="10"/>
      <c r="E33" s="56"/>
      <c r="F33" s="10"/>
      <c r="G33" s="56"/>
      <c r="H33" s="10"/>
      <c r="I33" s="56"/>
      <c r="J33" s="10"/>
      <c r="K33" s="56"/>
      <c r="L33" s="10"/>
      <c r="M33" s="56"/>
      <c r="N33" s="10"/>
      <c r="O33" s="56"/>
      <c r="P33" s="10"/>
      <c r="Q33" s="56"/>
      <c r="R33" s="10"/>
      <c r="S33" s="56"/>
      <c r="T33" s="63"/>
      <c r="U33" s="56"/>
      <c r="V33" s="10"/>
      <c r="W33" s="56"/>
      <c r="X33" s="10"/>
      <c r="Y33" s="56"/>
      <c r="Z33" s="10"/>
      <c r="AA33" s="6"/>
    </row>
    <row r="34" spans="1:27" ht="14">
      <c r="A34" s="13" t="s">
        <v>33</v>
      </c>
      <c r="B34" s="10"/>
      <c r="C34" s="56"/>
      <c r="D34" s="10"/>
      <c r="E34" s="56"/>
      <c r="F34" s="10"/>
      <c r="G34" s="56"/>
      <c r="H34" s="10"/>
      <c r="I34" s="56"/>
      <c r="J34" s="10"/>
      <c r="K34" s="56"/>
      <c r="L34" s="10"/>
      <c r="M34" s="56"/>
      <c r="N34" s="10"/>
      <c r="O34" s="56"/>
      <c r="P34" s="10"/>
      <c r="Q34" s="56"/>
      <c r="R34" s="10"/>
      <c r="S34" s="56"/>
      <c r="T34" s="63"/>
      <c r="U34" s="56"/>
      <c r="V34" s="10"/>
      <c r="W34" s="56"/>
      <c r="X34" s="10"/>
      <c r="Y34" s="56"/>
      <c r="Z34" s="10"/>
      <c r="AA34" s="6"/>
    </row>
    <row r="35" spans="1:27" ht="14">
      <c r="A35" s="24" t="s">
        <v>93</v>
      </c>
      <c r="B35" s="10"/>
      <c r="C35" s="56"/>
      <c r="D35" s="10"/>
      <c r="E35" s="56"/>
      <c r="F35" s="10"/>
      <c r="G35" s="56"/>
      <c r="H35" s="10"/>
      <c r="I35" s="56"/>
      <c r="J35" s="10"/>
      <c r="K35" s="56"/>
      <c r="L35" s="10"/>
      <c r="M35" s="56"/>
      <c r="N35" s="10"/>
      <c r="O35" s="56"/>
      <c r="P35" s="10"/>
      <c r="Q35" s="56"/>
      <c r="R35" s="10"/>
      <c r="S35" s="56"/>
      <c r="T35" s="63"/>
      <c r="U35" s="56"/>
      <c r="V35" s="10"/>
      <c r="W35" s="56"/>
      <c r="X35" s="10"/>
      <c r="Y35" s="56"/>
      <c r="Z35" s="10"/>
      <c r="AA35" s="6"/>
    </row>
    <row r="36" spans="1:27">
      <c r="A36" s="15" t="s">
        <v>9</v>
      </c>
      <c r="B36" s="10"/>
      <c r="C36" s="56"/>
      <c r="D36" s="10"/>
      <c r="E36" s="56"/>
      <c r="F36" s="10"/>
      <c r="G36" s="56"/>
      <c r="H36" s="10"/>
      <c r="I36" s="56"/>
      <c r="J36" s="10"/>
      <c r="K36" s="56"/>
      <c r="L36" s="10"/>
      <c r="M36" s="56"/>
      <c r="N36" s="10"/>
      <c r="O36" s="56"/>
      <c r="P36" s="10"/>
      <c r="Q36" s="56"/>
      <c r="R36" s="10"/>
      <c r="S36" s="56"/>
      <c r="T36" s="63"/>
      <c r="U36" s="56"/>
      <c r="V36" s="10"/>
      <c r="W36" s="56"/>
      <c r="X36" s="10"/>
      <c r="Y36" s="56"/>
      <c r="Z36" s="10"/>
      <c r="AA36" s="6"/>
    </row>
    <row r="37" spans="1:27">
      <c r="A37" s="15" t="s">
        <v>211</v>
      </c>
      <c r="B37" s="10"/>
      <c r="C37" s="56"/>
      <c r="D37" s="10"/>
      <c r="E37" s="56"/>
      <c r="F37" s="10"/>
      <c r="G37" s="56"/>
      <c r="H37" s="10"/>
      <c r="I37" s="56"/>
      <c r="J37" s="10"/>
      <c r="K37" s="56"/>
      <c r="L37" s="10"/>
      <c r="M37" s="56"/>
      <c r="N37" s="10"/>
      <c r="O37" s="56"/>
      <c r="P37" s="10"/>
      <c r="Q37" s="56"/>
      <c r="R37" s="10"/>
      <c r="S37" s="56"/>
      <c r="T37" s="63"/>
      <c r="U37" s="56"/>
      <c r="V37" s="10"/>
      <c r="W37" s="56"/>
      <c r="X37" s="10"/>
      <c r="Y37" s="56"/>
      <c r="Z37" s="10"/>
      <c r="AA37" s="6"/>
    </row>
    <row r="38" spans="1:27">
      <c r="A38" s="15" t="s">
        <v>226</v>
      </c>
      <c r="B38" s="10"/>
      <c r="C38" s="56"/>
      <c r="D38" s="10"/>
      <c r="E38" s="56"/>
      <c r="F38" s="10"/>
      <c r="G38" s="56"/>
      <c r="H38" s="10"/>
      <c r="I38" s="56"/>
      <c r="J38" s="10"/>
      <c r="K38" s="56"/>
      <c r="L38" s="10"/>
      <c r="M38" s="56"/>
      <c r="N38" s="10"/>
      <c r="O38" s="56"/>
      <c r="P38" s="10"/>
      <c r="Q38" s="56"/>
      <c r="R38" s="10"/>
      <c r="S38" s="56"/>
      <c r="T38" s="63"/>
      <c r="U38" s="56"/>
      <c r="V38" s="10"/>
      <c r="W38" s="56"/>
      <c r="X38" s="10"/>
      <c r="Y38" s="56"/>
      <c r="Z38" s="10"/>
      <c r="AA38" s="6"/>
    </row>
    <row r="39" spans="1:27">
      <c r="A39" s="15" t="s">
        <v>31</v>
      </c>
      <c r="B39" s="10"/>
      <c r="C39" s="56"/>
      <c r="D39" s="10"/>
      <c r="E39" s="56"/>
      <c r="F39" s="10"/>
      <c r="G39" s="56"/>
      <c r="H39" s="10"/>
      <c r="I39" s="56"/>
      <c r="J39" s="10"/>
      <c r="K39" s="56"/>
      <c r="L39" s="10"/>
      <c r="M39" s="56"/>
      <c r="N39" s="10"/>
      <c r="O39" s="56"/>
      <c r="P39" s="10"/>
      <c r="Q39" s="56"/>
      <c r="R39" s="10"/>
      <c r="S39" s="56"/>
      <c r="T39" s="63"/>
      <c r="U39" s="56"/>
      <c r="V39" s="10"/>
      <c r="W39" s="56"/>
      <c r="X39" s="10"/>
      <c r="Y39" s="56"/>
      <c r="Z39" s="10"/>
      <c r="AA39" s="6"/>
    </row>
    <row r="40" spans="1:27">
      <c r="A40" s="15" t="s">
        <v>32</v>
      </c>
      <c r="B40" s="10"/>
      <c r="C40" s="56"/>
      <c r="D40" s="10"/>
      <c r="E40" s="56"/>
      <c r="F40" s="10"/>
      <c r="G40" s="56"/>
      <c r="H40" s="10"/>
      <c r="I40" s="56"/>
      <c r="J40" s="10"/>
      <c r="K40" s="56"/>
      <c r="L40" s="10"/>
      <c r="M40" s="56"/>
      <c r="N40" s="10"/>
      <c r="O40" s="56"/>
      <c r="P40" s="10"/>
      <c r="Q40" s="56"/>
      <c r="R40" s="10"/>
      <c r="S40" s="56"/>
      <c r="T40" s="63"/>
      <c r="U40" s="56"/>
      <c r="V40" s="10"/>
      <c r="W40" s="56"/>
      <c r="X40" s="10"/>
      <c r="Y40" s="56"/>
      <c r="Z40" s="10"/>
      <c r="AA40" s="6"/>
    </row>
    <row r="41" spans="1:27">
      <c r="A41" s="15" t="s">
        <v>52</v>
      </c>
      <c r="B41" s="10"/>
      <c r="C41" s="56"/>
      <c r="D41" s="10"/>
      <c r="E41" s="56"/>
      <c r="F41" s="10"/>
      <c r="G41" s="56"/>
      <c r="H41" s="10"/>
      <c r="I41" s="56"/>
      <c r="J41" s="10"/>
      <c r="K41" s="56"/>
      <c r="L41" s="10"/>
      <c r="M41" s="56"/>
      <c r="N41" s="10"/>
      <c r="O41" s="56"/>
      <c r="P41" s="10"/>
      <c r="Q41" s="56"/>
      <c r="R41" s="10"/>
      <c r="S41" s="56"/>
      <c r="T41" s="63"/>
      <c r="U41" s="56"/>
      <c r="V41" s="10"/>
      <c r="W41" s="56"/>
      <c r="X41" s="10"/>
      <c r="Y41" s="56"/>
      <c r="Z41" s="10"/>
      <c r="AA41" s="6"/>
    </row>
    <row r="42" spans="1:27">
      <c r="A42" s="16" t="s">
        <v>10</v>
      </c>
      <c r="B42" s="10"/>
      <c r="C42" s="56"/>
      <c r="D42" s="10"/>
      <c r="E42" s="56"/>
      <c r="F42" s="10"/>
      <c r="G42" s="56"/>
      <c r="H42" s="10"/>
      <c r="I42" s="56"/>
      <c r="J42" s="10"/>
      <c r="K42" s="56"/>
      <c r="L42" s="10"/>
      <c r="M42" s="56"/>
      <c r="N42" s="10"/>
      <c r="O42" s="56"/>
      <c r="P42" s="10"/>
      <c r="Q42" s="56"/>
      <c r="R42" s="10"/>
      <c r="S42" s="56"/>
      <c r="T42" s="63"/>
      <c r="U42" s="56"/>
      <c r="V42" s="10"/>
      <c r="W42" s="56"/>
      <c r="X42" s="10"/>
      <c r="Y42" s="56"/>
      <c r="Z42" s="10"/>
      <c r="AA42" s="6"/>
    </row>
    <row r="43" spans="1:27">
      <c r="A43" s="15" t="s">
        <v>39</v>
      </c>
      <c r="B43" s="10"/>
      <c r="C43" s="56"/>
      <c r="D43" s="10"/>
      <c r="E43" s="56"/>
      <c r="F43" s="10"/>
      <c r="G43" s="56"/>
      <c r="H43" s="10"/>
      <c r="I43" s="56"/>
      <c r="J43" s="10"/>
      <c r="K43" s="56"/>
      <c r="L43" s="10"/>
      <c r="M43" s="56"/>
      <c r="N43" s="10"/>
      <c r="O43" s="56"/>
      <c r="P43" s="10"/>
      <c r="Q43" s="56"/>
      <c r="R43" s="10"/>
      <c r="S43" s="56"/>
      <c r="T43" s="63"/>
      <c r="U43" s="56"/>
      <c r="V43" s="10"/>
      <c r="W43" s="56"/>
      <c r="X43" s="10"/>
      <c r="Y43" s="56"/>
      <c r="Z43" s="10"/>
      <c r="AA43" s="6"/>
    </row>
    <row r="44" spans="1:27">
      <c r="A44" s="15" t="s">
        <v>11</v>
      </c>
      <c r="B44" s="10"/>
      <c r="C44" s="56"/>
      <c r="D44" s="10"/>
      <c r="E44" s="56"/>
      <c r="F44" s="10"/>
      <c r="G44" s="56"/>
      <c r="H44" s="10"/>
      <c r="I44" s="56"/>
      <c r="J44" s="10"/>
      <c r="K44" s="56"/>
      <c r="L44" s="10"/>
      <c r="M44" s="56"/>
      <c r="N44" s="10"/>
      <c r="O44" s="56"/>
      <c r="P44" s="10"/>
      <c r="Q44" s="56"/>
      <c r="R44" s="10"/>
      <c r="S44" s="56"/>
      <c r="T44" s="63"/>
      <c r="U44" s="56"/>
      <c r="V44" s="10"/>
      <c r="W44" s="56"/>
      <c r="X44" s="10"/>
      <c r="Y44" s="56"/>
      <c r="Z44" s="10"/>
      <c r="AA44" s="6"/>
    </row>
    <row r="45" spans="1:27">
      <c r="A45" s="16" t="s">
        <v>94</v>
      </c>
      <c r="B45" s="10">
        <v>65</v>
      </c>
      <c r="C45" s="56">
        <v>80</v>
      </c>
      <c r="D45" s="10">
        <v>45</v>
      </c>
      <c r="E45" s="56">
        <v>80</v>
      </c>
      <c r="F45" s="10">
        <v>50</v>
      </c>
      <c r="G45" s="56"/>
      <c r="H45" s="10"/>
      <c r="I45" s="56"/>
      <c r="J45" s="10"/>
      <c r="K45" s="56"/>
      <c r="L45" s="10"/>
      <c r="M45" s="56"/>
      <c r="N45" s="10"/>
      <c r="O45" s="56"/>
      <c r="P45" s="10">
        <v>99</v>
      </c>
      <c r="Q45" s="56">
        <v>99</v>
      </c>
      <c r="R45" s="10">
        <v>99</v>
      </c>
      <c r="S45" s="56"/>
      <c r="T45" s="63"/>
      <c r="U45" s="56"/>
      <c r="V45" s="10"/>
      <c r="W45" s="56"/>
      <c r="X45" s="10"/>
      <c r="Y45" s="56">
        <v>90</v>
      </c>
      <c r="Z45" s="10">
        <v>99</v>
      </c>
      <c r="AA45" s="6"/>
    </row>
    <row r="46" spans="1:27">
      <c r="A46" s="16" t="s">
        <v>95</v>
      </c>
      <c r="B46" s="10"/>
      <c r="C46" s="56"/>
      <c r="D46" s="10"/>
      <c r="E46" s="56"/>
      <c r="F46" s="10"/>
      <c r="G46" s="56"/>
      <c r="H46" s="10"/>
      <c r="I46" s="56"/>
      <c r="J46" s="10"/>
      <c r="K46" s="56"/>
      <c r="L46" s="10"/>
      <c r="M46" s="56"/>
      <c r="N46" s="10"/>
      <c r="O46" s="56"/>
      <c r="P46" s="10">
        <v>42</v>
      </c>
      <c r="Q46" s="56">
        <v>100</v>
      </c>
      <c r="R46" s="10">
        <v>100</v>
      </c>
      <c r="S46" s="56">
        <v>50</v>
      </c>
      <c r="T46" s="63"/>
      <c r="U46" s="56"/>
      <c r="V46" s="10"/>
      <c r="W46" s="56"/>
      <c r="X46" s="10"/>
      <c r="Y46" s="56"/>
      <c r="Z46" s="10"/>
      <c r="AA46" s="6"/>
    </row>
    <row r="47" spans="1:27">
      <c r="A47" s="15" t="s">
        <v>12</v>
      </c>
      <c r="B47" s="10"/>
      <c r="C47" s="56"/>
      <c r="D47" s="10"/>
      <c r="E47" s="56"/>
      <c r="F47" s="10"/>
      <c r="G47" s="56"/>
      <c r="H47" s="10"/>
      <c r="I47" s="56"/>
      <c r="J47" s="10"/>
      <c r="K47" s="56"/>
      <c r="L47" s="10"/>
      <c r="M47" s="56"/>
      <c r="N47" s="10"/>
      <c r="O47" s="56"/>
      <c r="P47" s="10"/>
      <c r="Q47" s="56"/>
      <c r="R47" s="10"/>
      <c r="S47" s="56"/>
      <c r="T47" s="63"/>
      <c r="U47" s="56"/>
      <c r="V47" s="10"/>
      <c r="W47" s="56"/>
      <c r="X47" s="10"/>
      <c r="Y47" s="56"/>
      <c r="Z47" s="10"/>
      <c r="AA47" s="6"/>
    </row>
    <row r="48" spans="1:27">
      <c r="A48" s="15" t="s">
        <v>40</v>
      </c>
      <c r="B48" s="10"/>
      <c r="C48" s="56"/>
      <c r="D48" s="10"/>
      <c r="E48" s="56"/>
      <c r="F48" s="10"/>
      <c r="G48" s="56"/>
      <c r="H48" s="10"/>
      <c r="I48" s="56"/>
      <c r="J48" s="10"/>
      <c r="K48" s="56"/>
      <c r="L48" s="10"/>
      <c r="M48" s="56"/>
      <c r="N48" s="10"/>
      <c r="O48" s="56"/>
      <c r="P48" s="10"/>
      <c r="Q48" s="56"/>
      <c r="R48" s="10"/>
      <c r="S48" s="56"/>
      <c r="T48" s="63"/>
      <c r="U48" s="56"/>
      <c r="V48" s="10"/>
      <c r="W48" s="56"/>
      <c r="X48" s="10"/>
      <c r="Y48" s="56"/>
      <c r="Z48" s="10"/>
      <c r="AA48" s="6"/>
    </row>
    <row r="49" spans="1:27">
      <c r="A49" s="16" t="s">
        <v>41</v>
      </c>
      <c r="B49" s="10"/>
      <c r="C49" s="56"/>
      <c r="D49" s="10"/>
      <c r="E49" s="56"/>
      <c r="F49" s="10"/>
      <c r="G49" s="56"/>
      <c r="H49" s="10"/>
      <c r="I49" s="56"/>
      <c r="J49" s="10"/>
      <c r="K49" s="56"/>
      <c r="L49" s="10"/>
      <c r="M49" s="56"/>
      <c r="N49" s="10"/>
      <c r="O49" s="56"/>
      <c r="P49" s="10"/>
      <c r="Q49" s="56"/>
      <c r="R49" s="10"/>
      <c r="S49" s="56"/>
      <c r="T49" s="63"/>
      <c r="U49" s="56"/>
      <c r="V49" s="10"/>
      <c r="W49" s="56"/>
      <c r="X49" s="10"/>
      <c r="Y49" s="56"/>
      <c r="Z49" s="10"/>
      <c r="AA49" s="6"/>
    </row>
    <row r="50" spans="1:27">
      <c r="A50" s="15" t="s">
        <v>44</v>
      </c>
      <c r="B50" s="10"/>
      <c r="C50" s="56"/>
      <c r="D50" s="10"/>
      <c r="E50" s="56"/>
      <c r="F50" s="10"/>
      <c r="G50" s="56"/>
      <c r="H50" s="10"/>
      <c r="I50" s="56"/>
      <c r="J50" s="10"/>
      <c r="K50" s="56"/>
      <c r="L50" s="10"/>
      <c r="M50" s="56"/>
      <c r="N50" s="10"/>
      <c r="O50" s="56"/>
      <c r="P50" s="10"/>
      <c r="Q50" s="56"/>
      <c r="R50" s="10"/>
      <c r="S50" s="56"/>
      <c r="T50" s="63"/>
      <c r="U50" s="56"/>
      <c r="V50" s="10"/>
      <c r="W50" s="56"/>
      <c r="X50" s="10"/>
      <c r="Y50" s="56"/>
      <c r="Z50" s="10"/>
      <c r="AA50" s="6"/>
    </row>
    <row r="51" spans="1:27">
      <c r="A51" s="15" t="s">
        <v>62</v>
      </c>
      <c r="B51" s="10"/>
      <c r="C51" s="56"/>
      <c r="D51" s="10"/>
      <c r="E51" s="56"/>
      <c r="F51" s="10"/>
      <c r="G51" s="56"/>
      <c r="H51" s="10"/>
      <c r="I51" s="56"/>
      <c r="J51" s="10"/>
      <c r="K51" s="56"/>
      <c r="L51" s="10"/>
      <c r="M51" s="56"/>
      <c r="N51" s="10"/>
      <c r="O51" s="56"/>
      <c r="P51" s="10"/>
      <c r="Q51" s="56"/>
      <c r="R51" s="10"/>
      <c r="S51" s="56"/>
      <c r="T51" s="63"/>
      <c r="U51" s="56"/>
      <c r="V51" s="10"/>
      <c r="W51" s="56"/>
      <c r="X51" s="10"/>
      <c r="Y51" s="56"/>
      <c r="Z51" s="10"/>
      <c r="AA51" s="6"/>
    </row>
    <row r="52" spans="1:27">
      <c r="A52" s="15" t="s">
        <v>179</v>
      </c>
      <c r="B52" s="10"/>
      <c r="C52" s="56"/>
      <c r="D52" s="10"/>
      <c r="E52" s="56"/>
      <c r="F52" s="10"/>
      <c r="G52" s="56"/>
      <c r="H52" s="10"/>
      <c r="I52" s="56"/>
      <c r="J52" s="10"/>
      <c r="K52" s="56"/>
      <c r="L52" s="10"/>
      <c r="M52" s="56"/>
      <c r="N52" s="10"/>
      <c r="O52" s="56"/>
      <c r="P52" s="10"/>
      <c r="Q52" s="56"/>
      <c r="R52" s="10"/>
      <c r="S52" s="56"/>
      <c r="T52" s="63"/>
      <c r="U52" s="56"/>
      <c r="V52" s="10"/>
      <c r="W52" s="56"/>
      <c r="X52" s="10"/>
      <c r="Y52" s="56"/>
      <c r="Z52" s="10"/>
      <c r="AA52" s="6"/>
    </row>
    <row r="53" spans="1:27">
      <c r="A53" s="16" t="s">
        <v>34</v>
      </c>
      <c r="B53" s="10"/>
      <c r="C53" s="56"/>
      <c r="D53" s="10"/>
      <c r="E53" s="56"/>
      <c r="F53" s="10"/>
      <c r="G53" s="56"/>
      <c r="H53" s="10"/>
      <c r="I53" s="56"/>
      <c r="J53" s="10"/>
      <c r="K53" s="56"/>
      <c r="L53" s="10"/>
      <c r="M53" s="56"/>
      <c r="N53" s="10"/>
      <c r="O53" s="56"/>
      <c r="P53" s="10"/>
      <c r="Q53" s="56"/>
      <c r="R53" s="10"/>
      <c r="S53" s="56"/>
      <c r="T53" s="63"/>
      <c r="U53" s="56"/>
      <c r="V53" s="10"/>
      <c r="W53" s="56"/>
      <c r="X53" s="10"/>
      <c r="Y53" s="56"/>
      <c r="Z53" s="10"/>
      <c r="AA53" s="6"/>
    </row>
    <row r="54" spans="1:27">
      <c r="A54" s="16" t="s">
        <v>35</v>
      </c>
      <c r="B54" s="10"/>
      <c r="C54" s="56"/>
      <c r="D54" s="10"/>
      <c r="E54" s="56"/>
      <c r="F54" s="10"/>
      <c r="G54" s="56"/>
      <c r="H54" s="10"/>
      <c r="I54" s="56"/>
      <c r="J54" s="10"/>
      <c r="K54" s="56"/>
      <c r="L54" s="10"/>
      <c r="M54" s="56"/>
      <c r="N54" s="10"/>
      <c r="O54" s="56"/>
      <c r="P54" s="10"/>
      <c r="Q54" s="56"/>
      <c r="R54" s="10"/>
      <c r="S54" s="56"/>
      <c r="T54" s="63"/>
      <c r="U54" s="56"/>
      <c r="V54" s="10"/>
      <c r="W54" s="56"/>
      <c r="X54" s="10"/>
      <c r="Y54" s="56"/>
      <c r="Z54" s="10"/>
      <c r="AA54" s="6"/>
    </row>
    <row r="55" spans="1:27">
      <c r="A55" s="15" t="s">
        <v>37</v>
      </c>
      <c r="B55" s="10"/>
      <c r="C55" s="56"/>
      <c r="D55" s="10"/>
      <c r="E55" s="56"/>
      <c r="F55" s="10"/>
      <c r="G55" s="56"/>
      <c r="H55" s="10"/>
      <c r="I55" s="56"/>
      <c r="J55" s="10"/>
      <c r="K55" s="56"/>
      <c r="L55" s="10"/>
      <c r="M55" s="56"/>
      <c r="N55" s="10"/>
      <c r="O55" s="56"/>
      <c r="P55" s="10"/>
      <c r="Q55" s="56"/>
      <c r="R55" s="10"/>
      <c r="S55" s="56"/>
      <c r="T55" s="63"/>
      <c r="U55" s="56"/>
      <c r="V55" s="10"/>
      <c r="W55" s="56"/>
      <c r="X55" s="10"/>
      <c r="Y55" s="56"/>
      <c r="Z55" s="10"/>
      <c r="AA55" s="6"/>
    </row>
    <row r="56" spans="1:27" ht="14">
      <c r="A56" s="25" t="s">
        <v>24</v>
      </c>
      <c r="B56" s="10"/>
      <c r="C56" s="56"/>
      <c r="D56" s="10"/>
      <c r="E56" s="56"/>
      <c r="F56" s="10"/>
      <c r="G56" s="56"/>
      <c r="H56" s="10"/>
      <c r="I56" s="56"/>
      <c r="J56" s="10"/>
      <c r="K56" s="56"/>
      <c r="L56" s="10"/>
      <c r="M56" s="56"/>
      <c r="N56" s="10"/>
      <c r="O56" s="56"/>
      <c r="P56" s="10"/>
      <c r="Q56" s="56"/>
      <c r="R56" s="10"/>
      <c r="S56" s="56"/>
      <c r="T56" s="63"/>
      <c r="U56" s="56"/>
      <c r="V56" s="10"/>
      <c r="W56" s="56"/>
      <c r="X56" s="10"/>
      <c r="Y56" s="56"/>
      <c r="Z56" s="10"/>
      <c r="AA56" s="6"/>
    </row>
    <row r="57" spans="1:27" ht="14">
      <c r="A57" s="25" t="s">
        <v>43</v>
      </c>
      <c r="B57" s="10"/>
      <c r="C57" s="56"/>
      <c r="D57" s="10"/>
      <c r="E57" s="56"/>
      <c r="F57" s="10"/>
      <c r="G57" s="56"/>
      <c r="H57" s="10"/>
      <c r="I57" s="56"/>
      <c r="J57" s="10"/>
      <c r="K57" s="56"/>
      <c r="L57" s="10"/>
      <c r="M57" s="56"/>
      <c r="N57" s="10"/>
      <c r="O57" s="56"/>
      <c r="P57" s="10"/>
      <c r="Q57" s="56"/>
      <c r="R57" s="10"/>
      <c r="S57" s="56"/>
      <c r="T57" s="63"/>
      <c r="U57" s="56"/>
      <c r="V57" s="10"/>
      <c r="W57" s="56"/>
      <c r="X57" s="10"/>
      <c r="Y57" s="56"/>
      <c r="Z57" s="10"/>
      <c r="AA57" s="6"/>
    </row>
    <row r="58" spans="1:27" ht="14">
      <c r="A58" s="12" t="s">
        <v>212</v>
      </c>
      <c r="B58" s="10"/>
      <c r="C58" s="56"/>
      <c r="D58" s="10"/>
      <c r="E58" s="56"/>
      <c r="F58" s="10"/>
      <c r="G58" s="56"/>
      <c r="H58" s="10"/>
      <c r="I58" s="56"/>
      <c r="J58" s="10"/>
      <c r="K58" s="56"/>
      <c r="L58" s="10"/>
      <c r="M58" s="56"/>
      <c r="N58" s="10"/>
      <c r="O58" s="56"/>
      <c r="P58" s="10"/>
      <c r="Q58" s="56"/>
      <c r="R58" s="10"/>
      <c r="S58" s="56"/>
      <c r="T58" s="63"/>
      <c r="U58" s="56"/>
      <c r="V58" s="10"/>
      <c r="W58" s="56"/>
      <c r="X58" s="10"/>
      <c r="Y58" s="56"/>
      <c r="Z58" s="10"/>
      <c r="AA58" s="6"/>
    </row>
    <row r="59" spans="1:27" ht="14">
      <c r="A59" s="12" t="s">
        <v>30</v>
      </c>
      <c r="B59" s="10"/>
      <c r="C59" s="56"/>
      <c r="D59" s="10"/>
      <c r="E59" s="56"/>
      <c r="F59" s="10"/>
      <c r="G59" s="56"/>
      <c r="H59" s="10"/>
      <c r="I59" s="56"/>
      <c r="J59" s="10"/>
      <c r="K59" s="56"/>
      <c r="L59" s="10"/>
      <c r="M59" s="56"/>
      <c r="N59" s="10"/>
      <c r="O59" s="56"/>
      <c r="P59" s="10"/>
      <c r="Q59" s="56"/>
      <c r="R59" s="10"/>
      <c r="S59" s="56"/>
      <c r="T59" s="63"/>
      <c r="U59" s="56"/>
      <c r="V59" s="10"/>
      <c r="W59" s="56"/>
      <c r="X59" s="10"/>
      <c r="Y59" s="56"/>
      <c r="Z59" s="10"/>
      <c r="AA59" s="6"/>
    </row>
    <row r="60" spans="1:27">
      <c r="A60" s="15" t="s">
        <v>145</v>
      </c>
      <c r="B60" s="10"/>
      <c r="C60" s="56"/>
      <c r="D60" s="10"/>
      <c r="E60" s="56"/>
      <c r="F60" s="10"/>
      <c r="G60" s="56"/>
      <c r="H60" s="10"/>
      <c r="I60" s="56"/>
      <c r="J60" s="10"/>
      <c r="K60" s="56"/>
      <c r="L60" s="10"/>
      <c r="M60" s="56"/>
      <c r="N60" s="10"/>
      <c r="O60" s="56"/>
      <c r="P60" s="10"/>
      <c r="Q60" s="56"/>
      <c r="R60" s="10"/>
      <c r="S60" s="56"/>
      <c r="T60" s="63"/>
      <c r="U60" s="56"/>
      <c r="V60" s="10"/>
      <c r="W60" s="56"/>
      <c r="X60" s="10"/>
      <c r="Y60" s="56"/>
      <c r="Z60" s="10"/>
      <c r="AA60" s="6"/>
    </row>
    <row r="61" spans="1:27" ht="14">
      <c r="A61" s="25" t="s">
        <v>213</v>
      </c>
      <c r="B61" s="10"/>
      <c r="C61" s="56"/>
      <c r="D61" s="10"/>
      <c r="E61" s="56"/>
      <c r="F61" s="10"/>
      <c r="G61" s="56"/>
      <c r="H61" s="10"/>
      <c r="I61" s="56"/>
      <c r="J61" s="10"/>
      <c r="K61" s="56"/>
      <c r="L61" s="10"/>
      <c r="M61" s="56"/>
      <c r="N61" s="10"/>
      <c r="O61" s="56"/>
      <c r="P61" s="10"/>
      <c r="Q61" s="56"/>
      <c r="R61" s="10"/>
      <c r="S61" s="56"/>
      <c r="T61" s="63"/>
      <c r="U61" s="56"/>
      <c r="V61" s="10"/>
      <c r="W61" s="56"/>
      <c r="X61" s="10"/>
      <c r="Y61" s="56"/>
      <c r="Z61" s="10"/>
      <c r="AA61" s="6"/>
    </row>
    <row r="62" spans="1:27" ht="14">
      <c r="A62" s="25" t="s">
        <v>180</v>
      </c>
      <c r="B62" s="10"/>
      <c r="C62" s="56"/>
      <c r="D62" s="10"/>
      <c r="E62" s="56"/>
      <c r="F62" s="10"/>
      <c r="G62" s="56"/>
      <c r="H62" s="10"/>
      <c r="I62" s="56"/>
      <c r="J62" s="10"/>
      <c r="K62" s="56"/>
      <c r="L62" s="10"/>
      <c r="M62" s="56"/>
      <c r="N62" s="10"/>
      <c r="O62" s="56"/>
      <c r="P62" s="10"/>
      <c r="Q62" s="56"/>
      <c r="R62" s="10"/>
      <c r="S62" s="56"/>
      <c r="T62" s="63"/>
      <c r="U62" s="56"/>
      <c r="V62" s="10"/>
      <c r="W62" s="56"/>
      <c r="X62" s="10"/>
      <c r="Y62" s="56"/>
      <c r="Z62" s="10"/>
      <c r="AA62" s="6"/>
    </row>
    <row r="63" spans="1:27" ht="14">
      <c r="A63" s="25" t="s">
        <v>38</v>
      </c>
      <c r="B63" s="10"/>
      <c r="C63" s="56"/>
      <c r="D63" s="10"/>
      <c r="E63" s="56"/>
      <c r="F63" s="10"/>
      <c r="G63" s="56"/>
      <c r="H63" s="10"/>
      <c r="I63" s="56"/>
      <c r="J63" s="10"/>
      <c r="K63" s="56"/>
      <c r="L63" s="10"/>
      <c r="M63" s="56"/>
      <c r="N63" s="10"/>
      <c r="O63" s="56"/>
      <c r="P63" s="10"/>
      <c r="Q63" s="56"/>
      <c r="R63" s="10"/>
      <c r="S63" s="56"/>
      <c r="T63" s="63"/>
      <c r="U63" s="56"/>
      <c r="V63" s="10"/>
      <c r="W63" s="56"/>
      <c r="X63" s="10"/>
      <c r="Y63" s="56"/>
      <c r="Z63" s="10"/>
      <c r="AA63" s="6"/>
    </row>
    <row r="64" spans="1:27" ht="14">
      <c r="A64" s="25" t="s">
        <v>60</v>
      </c>
      <c r="B64" s="10"/>
      <c r="C64" s="56"/>
      <c r="D64" s="10"/>
      <c r="E64" s="56"/>
      <c r="F64" s="10"/>
      <c r="G64" s="56"/>
      <c r="H64" s="10"/>
      <c r="I64" s="56"/>
      <c r="J64" s="10"/>
      <c r="K64" s="56"/>
      <c r="L64" s="10"/>
      <c r="M64" s="56"/>
      <c r="N64" s="10"/>
      <c r="O64" s="56"/>
      <c r="P64" s="10"/>
      <c r="Q64" s="56"/>
      <c r="R64" s="10"/>
      <c r="S64" s="56"/>
      <c r="T64" s="63"/>
      <c r="U64" s="56"/>
      <c r="V64" s="10"/>
      <c r="W64" s="56"/>
      <c r="X64" s="10"/>
      <c r="Y64" s="56"/>
      <c r="Z64" s="10"/>
      <c r="AA64" s="6"/>
    </row>
    <row r="65" spans="1:27" ht="14">
      <c r="A65" s="25" t="s">
        <v>73</v>
      </c>
      <c r="B65" s="10"/>
      <c r="C65" s="56"/>
      <c r="D65" s="10"/>
      <c r="E65" s="56"/>
      <c r="F65" s="10"/>
      <c r="G65" s="56"/>
      <c r="H65" s="10"/>
      <c r="I65" s="56"/>
      <c r="J65" s="10"/>
      <c r="K65" s="56"/>
      <c r="L65" s="10"/>
      <c r="M65" s="56"/>
      <c r="N65" s="10"/>
      <c r="O65" s="56"/>
      <c r="P65" s="10"/>
      <c r="Q65" s="56"/>
      <c r="R65" s="10"/>
      <c r="S65" s="56"/>
      <c r="T65" s="63"/>
      <c r="U65" s="56"/>
      <c r="V65" s="10"/>
      <c r="W65" s="56"/>
      <c r="X65" s="10"/>
      <c r="Y65" s="56"/>
      <c r="Z65" s="10"/>
      <c r="AA65" s="6"/>
    </row>
    <row r="66" spans="1:27" ht="14">
      <c r="A66" s="25" t="s">
        <v>64</v>
      </c>
      <c r="B66" s="10"/>
      <c r="C66" s="56"/>
      <c r="D66" s="10"/>
      <c r="E66" s="56"/>
      <c r="F66" s="10"/>
      <c r="G66" s="56"/>
      <c r="H66" s="10"/>
      <c r="I66" s="56"/>
      <c r="J66" s="10"/>
      <c r="K66" s="56"/>
      <c r="L66" s="10"/>
      <c r="M66" s="56"/>
      <c r="N66" s="10"/>
      <c r="O66" s="56"/>
      <c r="P66" s="10"/>
      <c r="Q66" s="56"/>
      <c r="R66" s="10"/>
      <c r="S66" s="56"/>
      <c r="T66" s="63"/>
      <c r="U66" s="56"/>
      <c r="V66" s="10"/>
      <c r="W66" s="56"/>
      <c r="X66" s="10"/>
      <c r="Y66" s="56"/>
      <c r="Z66" s="10"/>
      <c r="AA66" s="6"/>
    </row>
    <row r="67" spans="1:27" ht="14">
      <c r="A67" s="25" t="s">
        <v>61</v>
      </c>
      <c r="B67" s="10"/>
      <c r="C67" s="56"/>
      <c r="D67" s="10"/>
      <c r="E67" s="56"/>
      <c r="F67" s="10"/>
      <c r="G67" s="56"/>
      <c r="H67" s="10"/>
      <c r="I67" s="56"/>
      <c r="J67" s="10"/>
      <c r="K67" s="56"/>
      <c r="L67" s="10"/>
      <c r="M67" s="56"/>
      <c r="N67" s="10"/>
      <c r="O67" s="56"/>
      <c r="P67" s="10"/>
      <c r="Q67" s="56"/>
      <c r="R67" s="10"/>
      <c r="S67" s="56"/>
      <c r="T67" s="63"/>
      <c r="U67" s="56"/>
      <c r="V67" s="10"/>
      <c r="W67" s="56"/>
      <c r="X67" s="10"/>
      <c r="Y67" s="56"/>
      <c r="Z67" s="10"/>
      <c r="AA67" s="6"/>
    </row>
    <row r="68" spans="1:27">
      <c r="A68" s="16" t="s">
        <v>13</v>
      </c>
      <c r="B68" s="10"/>
      <c r="C68" s="56"/>
      <c r="D68" s="10"/>
      <c r="E68" s="56"/>
      <c r="F68" s="10"/>
      <c r="G68" s="56"/>
      <c r="H68" s="10"/>
      <c r="I68" s="56"/>
      <c r="J68" s="10"/>
      <c r="K68" s="56"/>
      <c r="L68" s="10"/>
      <c r="M68" s="56"/>
      <c r="N68" s="10"/>
      <c r="O68" s="56"/>
      <c r="P68" s="10"/>
      <c r="Q68" s="56"/>
      <c r="R68" s="10"/>
      <c r="S68" s="56"/>
      <c r="T68" s="63"/>
      <c r="U68" s="56"/>
      <c r="V68" s="10"/>
      <c r="W68" s="56"/>
      <c r="X68" s="10"/>
      <c r="Y68" s="56"/>
      <c r="Z68" s="10"/>
      <c r="AA68" s="6"/>
    </row>
    <row r="69" spans="1:27">
      <c r="A69" s="16" t="s">
        <v>55</v>
      </c>
      <c r="B69" s="10"/>
      <c r="C69" s="56"/>
      <c r="D69" s="10"/>
      <c r="E69" s="56"/>
      <c r="F69" s="10"/>
      <c r="G69" s="56"/>
      <c r="H69" s="10"/>
      <c r="I69" s="56"/>
      <c r="J69" s="10"/>
      <c r="K69" s="56"/>
      <c r="L69" s="10"/>
      <c r="M69" s="56"/>
      <c r="N69" s="10"/>
      <c r="O69" s="56"/>
      <c r="P69" s="10"/>
      <c r="Q69" s="56"/>
      <c r="R69" s="10"/>
      <c r="S69" s="56"/>
      <c r="T69" s="63"/>
      <c r="U69" s="56"/>
      <c r="V69" s="10"/>
      <c r="W69" s="56"/>
      <c r="X69" s="10"/>
      <c r="Y69" s="56"/>
      <c r="Z69" s="10"/>
      <c r="AA69" s="6"/>
    </row>
    <row r="70" spans="1:27">
      <c r="A70" s="15" t="s">
        <v>42</v>
      </c>
      <c r="B70" s="10"/>
      <c r="C70" s="56"/>
      <c r="D70" s="10"/>
      <c r="E70" s="56"/>
      <c r="F70" s="10"/>
      <c r="G70" s="56"/>
      <c r="H70" s="10"/>
      <c r="I70" s="56"/>
      <c r="J70" s="10"/>
      <c r="K70" s="56"/>
      <c r="L70" s="10"/>
      <c r="M70" s="56"/>
      <c r="N70" s="10"/>
      <c r="O70" s="56"/>
      <c r="P70" s="10"/>
      <c r="Q70" s="56"/>
      <c r="R70" s="10"/>
      <c r="S70" s="56"/>
      <c r="T70" s="63"/>
      <c r="U70" s="56"/>
      <c r="V70" s="10"/>
      <c r="W70" s="56"/>
      <c r="X70" s="10"/>
      <c r="Y70" s="56"/>
      <c r="Z70" s="10"/>
      <c r="AA70" s="6"/>
    </row>
    <row r="71" spans="1:27">
      <c r="A71" s="15" t="s">
        <v>214</v>
      </c>
      <c r="B71" s="10"/>
      <c r="C71" s="56"/>
      <c r="D71" s="10"/>
      <c r="E71" s="56"/>
      <c r="F71" s="10"/>
      <c r="G71" s="56"/>
      <c r="H71" s="10"/>
      <c r="I71" s="56"/>
      <c r="J71" s="10"/>
      <c r="K71" s="56"/>
      <c r="L71" s="10"/>
      <c r="M71" s="56"/>
      <c r="N71" s="10"/>
      <c r="O71" s="56"/>
      <c r="P71" s="10"/>
      <c r="Q71" s="56"/>
      <c r="R71" s="10"/>
      <c r="S71" s="56"/>
      <c r="T71" s="63"/>
      <c r="U71" s="56"/>
      <c r="V71" s="10"/>
      <c r="W71" s="56"/>
      <c r="X71" s="10"/>
      <c r="Y71" s="56"/>
      <c r="Z71" s="10"/>
      <c r="AA71" s="6"/>
    </row>
    <row r="72" spans="1:27">
      <c r="A72" s="16" t="s">
        <v>215</v>
      </c>
      <c r="B72" s="10"/>
      <c r="C72" s="56"/>
      <c r="D72" s="10"/>
      <c r="E72" s="56"/>
      <c r="F72" s="10"/>
      <c r="G72" s="56"/>
      <c r="H72" s="10"/>
      <c r="I72" s="56"/>
      <c r="J72" s="10"/>
      <c r="K72" s="56"/>
      <c r="L72" s="10"/>
      <c r="M72" s="56"/>
      <c r="N72" s="10"/>
      <c r="O72" s="56"/>
      <c r="P72" s="10"/>
      <c r="Q72" s="56"/>
      <c r="R72" s="10"/>
      <c r="S72" s="56"/>
      <c r="T72" s="63"/>
      <c r="U72" s="56"/>
      <c r="V72" s="10"/>
      <c r="W72" s="56"/>
      <c r="X72" s="10"/>
      <c r="Y72" s="56"/>
      <c r="Z72" s="10"/>
      <c r="AA72" s="6"/>
    </row>
    <row r="73" spans="1:27">
      <c r="A73" s="16" t="s">
        <v>216</v>
      </c>
      <c r="B73" s="10"/>
      <c r="C73" s="56"/>
      <c r="D73" s="10"/>
      <c r="E73" s="56"/>
      <c r="F73" s="10"/>
      <c r="G73" s="56"/>
      <c r="H73" s="10"/>
      <c r="I73" s="56"/>
      <c r="J73" s="10"/>
      <c r="K73" s="56"/>
      <c r="L73" s="10"/>
      <c r="M73" s="56"/>
      <c r="N73" s="10"/>
      <c r="O73" s="56"/>
      <c r="P73" s="10"/>
      <c r="Q73" s="56"/>
      <c r="R73" s="10"/>
      <c r="S73" s="56"/>
      <c r="T73" s="63"/>
      <c r="U73" s="56"/>
      <c r="V73" s="10"/>
      <c r="W73" s="56"/>
      <c r="X73" s="10"/>
      <c r="Y73" s="56"/>
      <c r="Z73" s="10"/>
      <c r="AA73" s="6"/>
    </row>
    <row r="74" spans="1:27">
      <c r="A74" s="16" t="s">
        <v>15</v>
      </c>
      <c r="B74" s="10"/>
      <c r="C74" s="56"/>
      <c r="D74" s="10"/>
      <c r="E74" s="56"/>
      <c r="F74" s="10"/>
      <c r="G74" s="56"/>
      <c r="H74" s="10"/>
      <c r="I74" s="56"/>
      <c r="J74" s="10"/>
      <c r="K74" s="56"/>
      <c r="L74" s="10"/>
      <c r="M74" s="56"/>
      <c r="N74" s="10"/>
      <c r="O74" s="56"/>
      <c r="P74" s="10"/>
      <c r="Q74" s="56"/>
      <c r="R74" s="10"/>
      <c r="S74" s="56"/>
      <c r="T74" s="63"/>
      <c r="U74" s="56"/>
      <c r="V74" s="10"/>
      <c r="W74" s="56"/>
      <c r="X74" s="10"/>
      <c r="Y74" s="56"/>
      <c r="Z74" s="10"/>
      <c r="AA74" s="6"/>
    </row>
    <row r="75" spans="1:27">
      <c r="A75" s="15" t="s">
        <v>217</v>
      </c>
      <c r="B75" s="10"/>
      <c r="C75" s="56"/>
      <c r="D75" s="10"/>
      <c r="E75" s="56"/>
      <c r="F75" s="10"/>
      <c r="G75" s="56"/>
      <c r="H75" s="10"/>
      <c r="I75" s="56"/>
      <c r="J75" s="10"/>
      <c r="K75" s="56"/>
      <c r="L75" s="10"/>
      <c r="M75" s="56"/>
      <c r="N75" s="10"/>
      <c r="O75" s="56"/>
      <c r="P75" s="10"/>
      <c r="Q75" s="56"/>
      <c r="R75" s="10"/>
      <c r="S75" s="56"/>
      <c r="T75" s="63"/>
      <c r="U75" s="56"/>
      <c r="V75" s="10"/>
      <c r="W75" s="56"/>
      <c r="X75" s="10"/>
      <c r="Y75" s="56"/>
      <c r="Z75" s="10"/>
      <c r="AA75" s="6"/>
    </row>
    <row r="76" spans="1:27">
      <c r="A76" s="16" t="s">
        <v>218</v>
      </c>
      <c r="B76" s="10"/>
      <c r="C76" s="56"/>
      <c r="D76" s="10"/>
      <c r="E76" s="56"/>
      <c r="F76" s="10"/>
      <c r="G76" s="56"/>
      <c r="H76" s="10"/>
      <c r="I76" s="56"/>
      <c r="J76" s="10"/>
      <c r="K76" s="56"/>
      <c r="L76" s="10"/>
      <c r="M76" s="56"/>
      <c r="N76" s="10"/>
      <c r="O76" s="56"/>
      <c r="P76" s="10"/>
      <c r="Q76" s="56"/>
      <c r="R76" s="10"/>
      <c r="S76" s="56"/>
      <c r="T76" s="63"/>
      <c r="U76" s="56"/>
      <c r="V76" s="10"/>
      <c r="W76" s="56"/>
      <c r="X76" s="10"/>
      <c r="Y76" s="56"/>
      <c r="Z76" s="10"/>
      <c r="AA76" s="6"/>
    </row>
    <row r="77" spans="1:27">
      <c r="A77" s="15" t="s">
        <v>36</v>
      </c>
      <c r="B77" s="10"/>
      <c r="C77" s="56"/>
      <c r="D77" s="10"/>
      <c r="E77" s="56"/>
      <c r="F77" s="10"/>
      <c r="G77" s="56"/>
      <c r="H77" s="10"/>
      <c r="I77" s="56"/>
      <c r="J77" s="10"/>
      <c r="K77" s="56"/>
      <c r="L77" s="10"/>
      <c r="M77" s="56"/>
      <c r="N77" s="10"/>
      <c r="O77" s="56"/>
      <c r="P77" s="10"/>
      <c r="Q77" s="56"/>
      <c r="R77" s="10"/>
      <c r="S77" s="56"/>
      <c r="T77" s="63"/>
      <c r="U77" s="56"/>
      <c r="V77" s="10"/>
      <c r="W77" s="56"/>
      <c r="X77" s="10"/>
      <c r="Y77" s="56"/>
      <c r="Z77" s="10"/>
      <c r="AA77" s="6"/>
    </row>
    <row r="78" spans="1:27">
      <c r="A78" s="16" t="s">
        <v>81</v>
      </c>
      <c r="B78" s="10"/>
      <c r="C78" s="56"/>
      <c r="D78" s="10"/>
      <c r="E78" s="56"/>
      <c r="F78" s="10"/>
      <c r="G78" s="56"/>
      <c r="H78" s="10"/>
      <c r="I78" s="56"/>
      <c r="J78" s="10"/>
      <c r="K78" s="56"/>
      <c r="L78" s="10"/>
      <c r="M78" s="56"/>
      <c r="N78" s="10"/>
      <c r="O78" s="56"/>
      <c r="P78" s="10"/>
      <c r="Q78" s="56"/>
      <c r="R78" s="10"/>
      <c r="S78" s="56"/>
      <c r="T78" s="63"/>
      <c r="U78" s="56"/>
      <c r="V78" s="10"/>
      <c r="W78" s="56"/>
      <c r="X78" s="10"/>
      <c r="Y78" s="56"/>
      <c r="Z78" s="10"/>
      <c r="AA78" s="6"/>
    </row>
    <row r="79" spans="1:27">
      <c r="A79" s="16" t="s">
        <v>74</v>
      </c>
      <c r="B79" s="10"/>
      <c r="C79" s="56"/>
      <c r="D79" s="10"/>
      <c r="E79" s="56"/>
      <c r="F79" s="10"/>
      <c r="G79" s="56"/>
      <c r="H79" s="10"/>
      <c r="I79" s="56"/>
      <c r="J79" s="10"/>
      <c r="K79" s="56"/>
      <c r="L79" s="10"/>
      <c r="M79" s="56"/>
      <c r="N79" s="10"/>
      <c r="O79" s="56"/>
      <c r="P79" s="10"/>
      <c r="Q79" s="56"/>
      <c r="R79" s="10"/>
      <c r="S79" s="56"/>
      <c r="T79" s="63"/>
      <c r="U79" s="56"/>
      <c r="V79" s="10"/>
      <c r="W79" s="56"/>
      <c r="X79" s="10"/>
      <c r="Y79" s="56"/>
      <c r="Z79" s="10"/>
      <c r="AA79" s="6"/>
    </row>
    <row r="80" spans="1:27">
      <c r="A80" s="16" t="s">
        <v>56</v>
      </c>
      <c r="B80" s="10"/>
      <c r="C80" s="56"/>
      <c r="D80" s="10"/>
      <c r="E80" s="56"/>
      <c r="F80" s="10"/>
      <c r="G80" s="56"/>
      <c r="H80" s="10"/>
      <c r="I80" s="56"/>
      <c r="J80" s="10"/>
      <c r="K80" s="56"/>
      <c r="L80" s="10"/>
      <c r="M80" s="56"/>
      <c r="N80" s="10"/>
      <c r="O80" s="56"/>
      <c r="P80" s="10"/>
      <c r="Q80" s="56"/>
      <c r="R80" s="10"/>
      <c r="S80" s="56"/>
      <c r="T80" s="63"/>
      <c r="U80" s="56"/>
      <c r="V80" s="10"/>
      <c r="W80" s="56"/>
      <c r="X80" s="10"/>
      <c r="Y80" s="56"/>
      <c r="Z80" s="10"/>
      <c r="AA80" s="6"/>
    </row>
    <row r="81" spans="1:27">
      <c r="A81" s="16" t="s">
        <v>17</v>
      </c>
      <c r="B81" s="10"/>
      <c r="C81" s="56"/>
      <c r="D81" s="10"/>
      <c r="E81" s="56"/>
      <c r="F81" s="10"/>
      <c r="G81" s="56"/>
      <c r="H81" s="10"/>
      <c r="I81" s="56"/>
      <c r="J81" s="10"/>
      <c r="K81" s="56"/>
      <c r="L81" s="10"/>
      <c r="M81" s="56"/>
      <c r="N81" s="10"/>
      <c r="O81" s="56"/>
      <c r="P81" s="10"/>
      <c r="Q81" s="56"/>
      <c r="R81" s="10"/>
      <c r="S81" s="56"/>
      <c r="T81" s="63"/>
      <c r="U81" s="56"/>
      <c r="V81" s="10"/>
      <c r="W81" s="56"/>
      <c r="X81" s="10"/>
      <c r="Y81" s="56"/>
      <c r="Z81" s="10"/>
      <c r="AA81" s="6"/>
    </row>
    <row r="82" spans="1:27">
      <c r="A82" s="16" t="s">
        <v>18</v>
      </c>
      <c r="B82" s="10"/>
      <c r="C82" s="56"/>
      <c r="D82" s="10"/>
      <c r="E82" s="56"/>
      <c r="F82" s="10"/>
      <c r="G82" s="56"/>
      <c r="H82" s="10"/>
      <c r="I82" s="56"/>
      <c r="J82" s="10"/>
      <c r="K82" s="56"/>
      <c r="L82" s="10"/>
      <c r="M82" s="56"/>
      <c r="N82" s="10"/>
      <c r="O82" s="56"/>
      <c r="P82" s="10"/>
      <c r="Q82" s="56"/>
      <c r="R82" s="10"/>
      <c r="S82" s="56"/>
      <c r="T82" s="63"/>
      <c r="U82" s="56"/>
      <c r="V82" s="10"/>
      <c r="W82" s="56"/>
      <c r="X82" s="10"/>
      <c r="Y82" s="56"/>
      <c r="Z82" s="10"/>
      <c r="AA82" s="6"/>
    </row>
    <row r="83" spans="1:27">
      <c r="A83" s="16" t="s">
        <v>219</v>
      </c>
      <c r="B83" s="10"/>
      <c r="C83" s="56"/>
      <c r="D83" s="10"/>
      <c r="E83" s="56"/>
      <c r="F83" s="10"/>
      <c r="G83" s="56"/>
      <c r="H83" s="10"/>
      <c r="I83" s="56"/>
      <c r="J83" s="10"/>
      <c r="K83" s="56"/>
      <c r="L83" s="10"/>
      <c r="M83" s="56"/>
      <c r="N83" s="10"/>
      <c r="O83" s="56"/>
      <c r="P83" s="10"/>
      <c r="Q83" s="56"/>
      <c r="R83" s="10"/>
      <c r="S83" s="56"/>
      <c r="T83" s="63"/>
      <c r="U83" s="56"/>
      <c r="V83" s="10"/>
      <c r="W83" s="56"/>
      <c r="X83" s="10"/>
      <c r="Y83" s="56"/>
      <c r="Z83" s="10"/>
      <c r="AA83" s="6"/>
    </row>
    <row r="84" spans="1:27">
      <c r="A84" s="15" t="s">
        <v>129</v>
      </c>
      <c r="B84" s="10"/>
      <c r="C84" s="56"/>
      <c r="D84" s="10"/>
      <c r="E84" s="56"/>
      <c r="F84" s="10"/>
      <c r="G84" s="56"/>
      <c r="H84" s="10"/>
      <c r="I84" s="56"/>
      <c r="J84" s="10"/>
      <c r="K84" s="56"/>
      <c r="L84" s="10"/>
      <c r="M84" s="56"/>
      <c r="N84" s="10"/>
      <c r="O84" s="56"/>
      <c r="P84" s="10"/>
      <c r="Q84" s="56"/>
      <c r="R84" s="10"/>
      <c r="S84" s="56"/>
      <c r="T84" s="63"/>
      <c r="U84" s="56">
        <v>5</v>
      </c>
      <c r="V84" s="10"/>
      <c r="W84" s="56">
        <v>1</v>
      </c>
      <c r="X84" s="10"/>
      <c r="Y84" s="56"/>
      <c r="Z84" s="10"/>
      <c r="AA84" s="6"/>
    </row>
    <row r="85" spans="1:27">
      <c r="A85" s="16" t="s">
        <v>19</v>
      </c>
      <c r="B85" s="10"/>
      <c r="C85" s="56"/>
      <c r="D85" s="10"/>
      <c r="E85" s="56">
        <v>7</v>
      </c>
      <c r="F85" s="10"/>
      <c r="G85" s="56">
        <v>2</v>
      </c>
      <c r="H85" s="10">
        <v>1</v>
      </c>
      <c r="I85" s="56">
        <v>15</v>
      </c>
      <c r="J85" s="10">
        <v>20</v>
      </c>
      <c r="K85" s="56">
        <v>30</v>
      </c>
      <c r="L85" s="10"/>
      <c r="M85" s="56">
        <v>10</v>
      </c>
      <c r="N85" s="10">
        <v>3</v>
      </c>
      <c r="O85" s="56">
        <v>1</v>
      </c>
      <c r="P85" s="10"/>
      <c r="Q85" s="56"/>
      <c r="R85" s="10"/>
      <c r="S85" s="56"/>
      <c r="T85" s="63"/>
      <c r="U85" s="56"/>
      <c r="V85" s="10"/>
      <c r="W85" s="56"/>
      <c r="X85" s="10"/>
      <c r="Y85" s="56"/>
      <c r="Z85" s="10"/>
      <c r="AA85" s="6"/>
    </row>
    <row r="86" spans="1:27">
      <c r="A86" s="15" t="s">
        <v>91</v>
      </c>
      <c r="B86" s="10"/>
      <c r="C86" s="56"/>
      <c r="D86" s="10"/>
      <c r="E86" s="56"/>
      <c r="F86" s="10"/>
      <c r="G86" s="56"/>
      <c r="H86" s="10"/>
      <c r="I86" s="56"/>
      <c r="J86" s="10"/>
      <c r="K86" s="56"/>
      <c r="L86" s="10"/>
      <c r="M86" s="56"/>
      <c r="N86" s="10"/>
      <c r="O86" s="56"/>
      <c r="P86" s="10"/>
      <c r="Q86" s="56"/>
      <c r="R86" s="10"/>
      <c r="S86" s="56"/>
      <c r="T86" s="63"/>
      <c r="U86" s="56"/>
      <c r="V86" s="10"/>
      <c r="W86" s="56"/>
      <c r="X86" s="10"/>
      <c r="Y86" s="56"/>
      <c r="Z86" s="10"/>
      <c r="AA86" s="6"/>
    </row>
    <row r="87" spans="1:27">
      <c r="A87" s="16" t="s">
        <v>220</v>
      </c>
      <c r="B87" s="10"/>
      <c r="C87" s="56"/>
      <c r="D87" s="10"/>
      <c r="E87" s="56"/>
      <c r="F87" s="10"/>
      <c r="G87" s="56"/>
      <c r="H87" s="10"/>
      <c r="I87" s="56"/>
      <c r="J87" s="10"/>
      <c r="K87" s="56"/>
      <c r="L87" s="10"/>
      <c r="M87" s="56"/>
      <c r="N87" s="10"/>
      <c r="O87" s="56"/>
      <c r="P87" s="10"/>
      <c r="Q87" s="56"/>
      <c r="R87" s="10"/>
      <c r="S87" s="56"/>
      <c r="T87" s="63"/>
      <c r="U87" s="56"/>
      <c r="V87" s="10"/>
      <c r="W87" s="56"/>
      <c r="X87" s="10"/>
      <c r="Y87" s="56"/>
      <c r="Z87" s="10"/>
      <c r="AA87" s="6"/>
    </row>
    <row r="88" spans="1:27">
      <c r="A88" s="16" t="s">
        <v>20</v>
      </c>
      <c r="B88" s="10"/>
      <c r="C88" s="56"/>
      <c r="D88" s="10"/>
      <c r="E88" s="56"/>
      <c r="F88" s="10"/>
      <c r="G88" s="56"/>
      <c r="H88" s="10"/>
      <c r="I88" s="56"/>
      <c r="J88" s="10"/>
      <c r="K88" s="56"/>
      <c r="L88" s="10"/>
      <c r="M88" s="56"/>
      <c r="N88" s="10"/>
      <c r="O88" s="56"/>
      <c r="P88" s="10"/>
      <c r="Q88" s="56"/>
      <c r="R88" s="10"/>
      <c r="S88" s="56"/>
      <c r="T88" s="63"/>
      <c r="U88" s="56"/>
      <c r="V88" s="10"/>
      <c r="W88" s="56"/>
      <c r="X88" s="10"/>
      <c r="Y88" s="56"/>
      <c r="Z88" s="10"/>
      <c r="AA88" s="6"/>
    </row>
    <row r="89" spans="1:27">
      <c r="A89" s="16" t="s">
        <v>21</v>
      </c>
      <c r="B89" s="10"/>
      <c r="C89" s="56"/>
      <c r="D89" s="10"/>
      <c r="E89" s="56"/>
      <c r="F89" s="10"/>
      <c r="G89" s="56"/>
      <c r="H89" s="10"/>
      <c r="I89" s="56"/>
      <c r="J89" s="10"/>
      <c r="K89" s="56"/>
      <c r="L89" s="10"/>
      <c r="M89" s="56"/>
      <c r="N89" s="10"/>
      <c r="O89" s="56"/>
      <c r="P89" s="10"/>
      <c r="Q89" s="56"/>
      <c r="R89" s="10"/>
      <c r="S89" s="56"/>
      <c r="T89" s="63"/>
      <c r="U89" s="56"/>
      <c r="V89" s="10"/>
      <c r="W89" s="56"/>
      <c r="X89" s="10"/>
      <c r="Y89" s="56"/>
      <c r="Z89" s="10"/>
      <c r="AA89" s="6"/>
    </row>
    <row r="90" spans="1:27">
      <c r="A90" s="15" t="s">
        <v>227</v>
      </c>
      <c r="B90" s="10"/>
      <c r="C90" s="56"/>
      <c r="D90" s="10"/>
      <c r="E90" s="56"/>
      <c r="F90" s="10"/>
      <c r="G90" s="56"/>
      <c r="H90" s="10"/>
      <c r="I90" s="56"/>
      <c r="J90" s="10"/>
      <c r="K90" s="56"/>
      <c r="L90" s="10"/>
      <c r="M90" s="56"/>
      <c r="N90" s="10"/>
      <c r="O90" s="56"/>
      <c r="P90" s="10"/>
      <c r="Q90" s="56"/>
      <c r="R90" s="10"/>
      <c r="S90" s="56"/>
      <c r="T90" s="63"/>
      <c r="U90" s="56"/>
      <c r="V90" s="10"/>
      <c r="W90" s="56"/>
      <c r="X90" s="10"/>
      <c r="Y90" s="56"/>
      <c r="Z90" s="10"/>
      <c r="AA90" s="6"/>
    </row>
    <row r="91" spans="1:27">
      <c r="A91" s="16" t="s">
        <v>92</v>
      </c>
      <c r="B91" s="10"/>
      <c r="C91" s="56"/>
      <c r="D91" s="10"/>
      <c r="E91" s="56"/>
      <c r="F91" s="10"/>
      <c r="G91" s="56"/>
      <c r="H91" s="10"/>
      <c r="I91" s="56"/>
      <c r="J91" s="10"/>
      <c r="K91" s="56"/>
      <c r="L91" s="10"/>
      <c r="M91" s="56"/>
      <c r="N91" s="10"/>
      <c r="O91" s="56"/>
      <c r="P91" s="10"/>
      <c r="Q91" s="56"/>
      <c r="R91" s="10"/>
      <c r="S91" s="56"/>
      <c r="T91" s="63"/>
      <c r="U91" s="56"/>
      <c r="V91" s="10"/>
      <c r="W91" s="56"/>
      <c r="X91" s="10"/>
      <c r="Y91" s="56"/>
      <c r="Z91" s="10"/>
      <c r="AA91" s="6"/>
    </row>
    <row r="92" spans="1:27">
      <c r="A92" s="15" t="s">
        <v>87</v>
      </c>
      <c r="B92" s="10"/>
      <c r="C92" s="56"/>
      <c r="D92" s="10"/>
      <c r="E92" s="56"/>
      <c r="F92" s="10"/>
      <c r="G92" s="56"/>
      <c r="H92" s="10"/>
      <c r="I92" s="56"/>
      <c r="J92" s="10"/>
      <c r="K92" s="56"/>
      <c r="L92" s="10"/>
      <c r="M92" s="56"/>
      <c r="N92" s="10"/>
      <c r="O92" s="56"/>
      <c r="P92" s="10"/>
      <c r="Q92" s="56"/>
      <c r="R92" s="10"/>
      <c r="S92" s="56"/>
      <c r="T92" s="63"/>
      <c r="U92" s="56"/>
      <c r="V92" s="10"/>
      <c r="W92" s="56"/>
      <c r="X92" s="10"/>
      <c r="Y92" s="56"/>
      <c r="Z92" s="10"/>
      <c r="AA92" s="6"/>
    </row>
    <row r="93" spans="1:27">
      <c r="A93" s="16" t="s">
        <v>65</v>
      </c>
      <c r="B93" s="10"/>
      <c r="C93" s="56"/>
      <c r="D93" s="10"/>
      <c r="E93" s="56"/>
      <c r="F93" s="10"/>
      <c r="G93" s="56"/>
      <c r="H93" s="10"/>
      <c r="I93" s="56"/>
      <c r="J93" s="10"/>
      <c r="K93" s="56"/>
      <c r="L93" s="10"/>
      <c r="M93" s="56"/>
      <c r="N93" s="10"/>
      <c r="O93" s="56"/>
      <c r="P93" s="10"/>
      <c r="Q93" s="56"/>
      <c r="R93" s="10"/>
      <c r="S93" s="56"/>
      <c r="T93" s="63"/>
      <c r="U93" s="56"/>
      <c r="V93" s="10"/>
      <c r="W93" s="56"/>
      <c r="X93" s="10"/>
      <c r="Y93" s="56"/>
      <c r="Z93" s="10"/>
      <c r="AA93" s="6"/>
    </row>
    <row r="94" spans="1:27">
      <c r="A94" s="15" t="s">
        <v>46</v>
      </c>
      <c r="B94" s="10"/>
      <c r="C94" s="56"/>
      <c r="D94" s="10"/>
      <c r="E94" s="56"/>
      <c r="F94" s="10"/>
      <c r="G94" s="56"/>
      <c r="H94" s="10"/>
      <c r="I94" s="56"/>
      <c r="J94" s="10"/>
      <c r="K94" s="56"/>
      <c r="L94" s="10"/>
      <c r="M94" s="56"/>
      <c r="N94" s="10"/>
      <c r="O94" s="56"/>
      <c r="P94" s="10"/>
      <c r="Q94" s="56"/>
      <c r="R94" s="10"/>
      <c r="S94" s="56"/>
      <c r="T94" s="63"/>
      <c r="U94" s="56"/>
      <c r="V94" s="10"/>
      <c r="W94" s="56"/>
      <c r="X94" s="10"/>
      <c r="Y94" s="56"/>
      <c r="Z94" s="10"/>
      <c r="AA94" s="6"/>
    </row>
    <row r="95" spans="1:27">
      <c r="A95" s="16" t="s">
        <v>221</v>
      </c>
      <c r="B95" s="10"/>
      <c r="C95" s="56"/>
      <c r="D95" s="10"/>
      <c r="E95" s="56"/>
      <c r="F95" s="10"/>
      <c r="G95" s="56"/>
      <c r="H95" s="10"/>
      <c r="I95" s="56"/>
      <c r="J95" s="10"/>
      <c r="K95" s="56"/>
      <c r="L95" s="10"/>
      <c r="M95" s="56"/>
      <c r="N95" s="10"/>
      <c r="O95" s="56"/>
      <c r="P95" s="10"/>
      <c r="Q95" s="56"/>
      <c r="R95" s="10"/>
      <c r="S95" s="56"/>
      <c r="T95" s="63"/>
      <c r="U95" s="56"/>
      <c r="V95" s="10"/>
      <c r="W95" s="56"/>
      <c r="X95" s="10"/>
      <c r="Y95" s="56"/>
      <c r="Z95" s="10"/>
      <c r="AA95" s="6"/>
    </row>
    <row r="96" spans="1:27">
      <c r="A96" s="16" t="s">
        <v>222</v>
      </c>
      <c r="B96" s="10"/>
      <c r="C96" s="56"/>
      <c r="D96" s="10"/>
      <c r="E96" s="56"/>
      <c r="F96" s="10"/>
      <c r="G96" s="56"/>
      <c r="H96" s="10"/>
      <c r="I96" s="56"/>
      <c r="J96" s="10"/>
      <c r="K96" s="56"/>
      <c r="L96" s="10"/>
      <c r="M96" s="56"/>
      <c r="N96" s="10"/>
      <c r="O96" s="56"/>
      <c r="P96" s="10"/>
      <c r="Q96" s="56"/>
      <c r="R96" s="10"/>
      <c r="S96" s="56"/>
      <c r="T96" s="63"/>
      <c r="U96" s="56"/>
      <c r="V96" s="10"/>
      <c r="W96" s="56"/>
      <c r="X96" s="10"/>
      <c r="Y96" s="56"/>
      <c r="Z96" s="10"/>
      <c r="AA96" s="6"/>
    </row>
    <row r="97" spans="1:27">
      <c r="A97" s="16" t="s">
        <v>66</v>
      </c>
      <c r="B97" s="10"/>
      <c r="C97" s="56"/>
      <c r="D97" s="10"/>
      <c r="E97" s="56"/>
      <c r="F97" s="10"/>
      <c r="G97" s="56"/>
      <c r="H97" s="10"/>
      <c r="I97" s="56"/>
      <c r="J97" s="10"/>
      <c r="K97" s="56"/>
      <c r="L97" s="10"/>
      <c r="M97" s="56"/>
      <c r="N97" s="10"/>
      <c r="O97" s="56"/>
      <c r="P97" s="10"/>
      <c r="Q97" s="56"/>
      <c r="R97" s="10"/>
      <c r="S97" s="56"/>
      <c r="T97" s="63"/>
      <c r="U97" s="56"/>
      <c r="V97" s="10"/>
      <c r="W97" s="56"/>
      <c r="X97" s="10"/>
      <c r="Y97" s="56"/>
      <c r="Z97" s="10"/>
      <c r="AA97" s="6"/>
    </row>
    <row r="98" spans="1:27">
      <c r="A98" s="15" t="s">
        <v>54</v>
      </c>
      <c r="B98" s="10"/>
      <c r="C98" s="56"/>
      <c r="D98" s="10"/>
      <c r="E98" s="56"/>
      <c r="F98" s="10"/>
      <c r="G98" s="56"/>
      <c r="H98" s="10"/>
      <c r="I98" s="56"/>
      <c r="J98" s="10"/>
      <c r="K98" s="56"/>
      <c r="L98" s="10"/>
      <c r="M98" s="56"/>
      <c r="N98" s="10"/>
      <c r="O98" s="56"/>
      <c r="P98" s="10"/>
      <c r="Q98" s="56"/>
      <c r="R98" s="10"/>
      <c r="S98" s="56"/>
      <c r="T98" s="63"/>
      <c r="U98" s="56"/>
      <c r="V98" s="10"/>
      <c r="W98" s="56"/>
      <c r="X98" s="10"/>
      <c r="Y98" s="56"/>
      <c r="Z98" s="10"/>
      <c r="AA98" s="6"/>
    </row>
    <row r="99" spans="1:27">
      <c r="A99" s="16" t="s">
        <v>58</v>
      </c>
      <c r="B99" s="10"/>
      <c r="C99" s="56"/>
      <c r="D99" s="10"/>
      <c r="E99" s="56"/>
      <c r="F99" s="10"/>
      <c r="G99" s="56"/>
      <c r="H99" s="10"/>
      <c r="I99" s="56"/>
      <c r="J99" s="10"/>
      <c r="K99" s="56"/>
      <c r="L99" s="10"/>
      <c r="M99" s="56"/>
      <c r="N99" s="10"/>
      <c r="O99" s="56"/>
      <c r="P99" s="10"/>
      <c r="Q99" s="56"/>
      <c r="R99" s="10"/>
      <c r="S99" s="56"/>
      <c r="T99" s="63"/>
      <c r="U99" s="56"/>
      <c r="V99" s="10"/>
      <c r="W99" s="56"/>
      <c r="X99" s="10"/>
      <c r="Y99" s="56"/>
      <c r="Z99" s="10"/>
      <c r="AA99" s="6"/>
    </row>
    <row r="100" spans="1:27">
      <c r="A100" s="15" t="s">
        <v>80</v>
      </c>
      <c r="B100" s="10"/>
      <c r="C100" s="56"/>
      <c r="D100" s="10"/>
      <c r="E100" s="56"/>
      <c r="F100" s="10"/>
      <c r="G100" s="56"/>
      <c r="H100" s="10"/>
      <c r="I100" s="56"/>
      <c r="J100" s="10"/>
      <c r="K100" s="56"/>
      <c r="L100" s="10"/>
      <c r="M100" s="56"/>
      <c r="N100" s="10"/>
      <c r="O100" s="56"/>
      <c r="P100" s="10"/>
      <c r="Q100" s="56"/>
      <c r="R100" s="10"/>
      <c r="S100" s="56"/>
      <c r="T100" s="63"/>
      <c r="U100" s="56"/>
      <c r="V100" s="10"/>
      <c r="W100" s="56"/>
      <c r="X100" s="10"/>
      <c r="Y100" s="56"/>
      <c r="Z100" s="10"/>
      <c r="AA100" s="6"/>
    </row>
    <row r="101" spans="1:27">
      <c r="A101" s="15" t="s">
        <v>48</v>
      </c>
      <c r="B101" s="10"/>
      <c r="C101" s="56"/>
      <c r="D101" s="10"/>
      <c r="E101" s="56"/>
      <c r="F101" s="10"/>
      <c r="G101" s="56"/>
      <c r="H101" s="10"/>
      <c r="I101" s="56"/>
      <c r="J101" s="10"/>
      <c r="K101" s="56"/>
      <c r="L101" s="10"/>
      <c r="M101" s="56"/>
      <c r="N101" s="10"/>
      <c r="O101" s="56"/>
      <c r="P101" s="10"/>
      <c r="Q101" s="56"/>
      <c r="R101" s="10"/>
      <c r="S101" s="56"/>
      <c r="T101" s="63"/>
      <c r="U101" s="56"/>
      <c r="V101" s="10"/>
      <c r="W101" s="56"/>
      <c r="X101" s="10"/>
      <c r="Y101" s="56"/>
      <c r="Z101" s="10"/>
      <c r="AA101" s="6"/>
    </row>
    <row r="102" spans="1:27">
      <c r="A102" s="16" t="s">
        <v>22</v>
      </c>
      <c r="B102" s="10"/>
      <c r="C102" s="56"/>
      <c r="D102" s="10"/>
      <c r="E102" s="56"/>
      <c r="F102" s="10"/>
      <c r="G102" s="56"/>
      <c r="H102" s="10"/>
      <c r="I102" s="56"/>
      <c r="J102" s="10"/>
      <c r="K102" s="56"/>
      <c r="L102" s="10"/>
      <c r="M102" s="56"/>
      <c r="N102" s="10"/>
      <c r="O102" s="56"/>
      <c r="P102" s="10"/>
      <c r="Q102" s="56"/>
      <c r="R102" s="10"/>
      <c r="S102" s="56"/>
      <c r="T102" s="63"/>
      <c r="U102" s="56"/>
      <c r="V102" s="10"/>
      <c r="W102" s="56"/>
      <c r="X102" s="10"/>
      <c r="Y102" s="56"/>
      <c r="Z102" s="10"/>
      <c r="AA102" s="6"/>
    </row>
    <row r="103" spans="1:27">
      <c r="A103" s="16" t="s">
        <v>182</v>
      </c>
      <c r="B103" s="10"/>
      <c r="C103" s="56"/>
      <c r="D103" s="10"/>
      <c r="E103" s="56"/>
      <c r="F103" s="10"/>
      <c r="G103" s="56"/>
      <c r="H103" s="10"/>
      <c r="I103" s="56"/>
      <c r="J103" s="10"/>
      <c r="K103" s="56"/>
      <c r="L103" s="10"/>
      <c r="M103" s="56"/>
      <c r="N103" s="10"/>
      <c r="O103" s="56"/>
      <c r="P103" s="10"/>
      <c r="Q103" s="56"/>
      <c r="R103" s="10"/>
      <c r="S103" s="56"/>
      <c r="T103" s="63"/>
      <c r="U103" s="56"/>
      <c r="V103" s="10"/>
      <c r="W103" s="56"/>
      <c r="X103" s="10"/>
      <c r="Y103" s="56"/>
      <c r="Z103" s="10"/>
      <c r="AA103" s="6"/>
    </row>
    <row r="104" spans="1:27">
      <c r="A104" s="15"/>
      <c r="B104" s="10"/>
      <c r="C104" s="56"/>
      <c r="D104" s="10"/>
      <c r="E104" s="56"/>
      <c r="F104" s="10"/>
      <c r="G104" s="56"/>
      <c r="H104" s="10"/>
      <c r="I104" s="56"/>
      <c r="J104" s="10"/>
      <c r="K104" s="56"/>
      <c r="L104" s="10"/>
      <c r="M104" s="56"/>
      <c r="N104" s="10"/>
      <c r="O104" s="56"/>
      <c r="P104" s="10"/>
      <c r="Q104" s="56"/>
      <c r="R104" s="10"/>
      <c r="S104" s="56"/>
      <c r="T104" s="63"/>
      <c r="U104" s="56"/>
      <c r="V104" s="10"/>
      <c r="W104" s="56"/>
      <c r="X104" s="10"/>
      <c r="Y104" s="56"/>
      <c r="Z104" s="10"/>
      <c r="AA104" s="6"/>
    </row>
    <row r="105" spans="1:27">
      <c r="A105" s="17"/>
      <c r="B105" s="10"/>
      <c r="C105" s="56"/>
      <c r="D105" s="10"/>
      <c r="E105" s="56"/>
      <c r="F105" s="10"/>
      <c r="G105" s="56"/>
      <c r="H105" s="10"/>
      <c r="I105" s="56"/>
      <c r="J105" s="10"/>
      <c r="K105" s="56"/>
      <c r="L105" s="10"/>
      <c r="M105" s="56"/>
      <c r="N105" s="10"/>
      <c r="O105" s="56"/>
      <c r="P105" s="10"/>
      <c r="Q105" s="56"/>
      <c r="R105" s="10"/>
      <c r="S105" s="56"/>
      <c r="T105" s="63"/>
      <c r="U105" s="56"/>
      <c r="V105" s="10"/>
      <c r="W105" s="56"/>
      <c r="X105" s="10"/>
      <c r="Y105" s="56"/>
      <c r="Z105" s="10"/>
      <c r="AA105" s="6"/>
    </row>
    <row r="106" spans="1:27">
      <c r="A106" s="17"/>
      <c r="B106" s="10"/>
      <c r="C106" s="56"/>
      <c r="D106" s="10"/>
      <c r="E106" s="56"/>
      <c r="F106" s="10"/>
      <c r="G106" s="56"/>
      <c r="H106" s="10"/>
      <c r="I106" s="56"/>
      <c r="J106" s="10"/>
      <c r="K106" s="56"/>
      <c r="L106" s="10"/>
      <c r="M106" s="56"/>
      <c r="N106" s="10"/>
      <c r="O106" s="56"/>
      <c r="P106" s="10"/>
      <c r="Q106" s="56"/>
      <c r="R106" s="10"/>
      <c r="S106" s="56"/>
      <c r="T106" s="63"/>
      <c r="U106" s="56"/>
      <c r="V106" s="10"/>
      <c r="W106" s="56"/>
      <c r="X106" s="10"/>
      <c r="Y106" s="56"/>
      <c r="Z106" s="10"/>
      <c r="AA106" s="6"/>
    </row>
    <row r="107" spans="1:27">
      <c r="A107" s="17"/>
      <c r="B107" s="10"/>
      <c r="C107" s="56"/>
      <c r="D107" s="10"/>
      <c r="E107" s="56"/>
      <c r="F107" s="10"/>
      <c r="G107" s="56"/>
      <c r="H107" s="10"/>
      <c r="I107" s="56"/>
      <c r="J107" s="10"/>
      <c r="K107" s="56"/>
      <c r="L107" s="10"/>
      <c r="M107" s="56"/>
      <c r="N107" s="10"/>
      <c r="O107" s="56"/>
      <c r="P107" s="10"/>
      <c r="Q107" s="56"/>
      <c r="R107" s="10"/>
      <c r="S107" s="56"/>
      <c r="T107" s="63"/>
      <c r="U107" s="56"/>
      <c r="V107" s="10"/>
      <c r="W107" s="56"/>
      <c r="X107" s="10"/>
      <c r="Y107" s="56"/>
      <c r="Z107" s="10"/>
      <c r="AA107" s="6"/>
    </row>
    <row r="108" spans="1:27">
      <c r="A108" s="17"/>
      <c r="B108" s="10"/>
      <c r="C108" s="56"/>
      <c r="D108" s="10"/>
      <c r="E108" s="56"/>
      <c r="F108" s="10"/>
      <c r="G108" s="56"/>
      <c r="H108" s="10"/>
      <c r="I108" s="56"/>
      <c r="J108" s="10"/>
      <c r="K108" s="56"/>
      <c r="L108" s="10"/>
      <c r="M108" s="56"/>
      <c r="N108" s="10"/>
      <c r="O108" s="56"/>
      <c r="P108" s="10"/>
      <c r="Q108" s="56"/>
      <c r="R108" s="10"/>
      <c r="S108" s="56"/>
      <c r="T108" s="63"/>
      <c r="U108" s="56"/>
      <c r="V108" s="10"/>
      <c r="W108" s="56"/>
      <c r="X108" s="10"/>
      <c r="Y108" s="56"/>
      <c r="Z108" s="10"/>
      <c r="AA108" s="6"/>
    </row>
    <row r="109" spans="1:27">
      <c r="A109" s="17" t="s">
        <v>90</v>
      </c>
      <c r="B109" s="10">
        <v>5</v>
      </c>
      <c r="C109" s="56"/>
      <c r="D109" s="10">
        <v>1</v>
      </c>
      <c r="E109" s="56">
        <v>10</v>
      </c>
      <c r="F109" s="10">
        <v>1</v>
      </c>
      <c r="G109" s="56">
        <v>5</v>
      </c>
      <c r="H109" s="10">
        <v>4</v>
      </c>
      <c r="I109" s="56">
        <v>11</v>
      </c>
      <c r="J109" s="10">
        <v>5</v>
      </c>
      <c r="K109" s="56"/>
      <c r="L109" s="10">
        <v>10</v>
      </c>
      <c r="M109" s="56">
        <v>15</v>
      </c>
      <c r="N109" s="10">
        <v>15</v>
      </c>
      <c r="O109" s="56"/>
      <c r="P109" s="10">
        <v>1</v>
      </c>
      <c r="Q109" s="56"/>
      <c r="R109" s="10"/>
      <c r="S109" s="56"/>
      <c r="T109" s="63"/>
      <c r="U109" s="56">
        <v>50</v>
      </c>
      <c r="V109" s="10">
        <v>10</v>
      </c>
      <c r="W109" s="56"/>
      <c r="X109" s="10"/>
      <c r="Y109" s="56"/>
      <c r="Z109" s="10"/>
      <c r="AA109" s="6"/>
    </row>
    <row r="110" spans="1:27">
      <c r="A110" s="17" t="s">
        <v>67</v>
      </c>
      <c r="B110" s="10"/>
      <c r="C110" s="56"/>
      <c r="D110" s="10"/>
      <c r="E110" s="56"/>
      <c r="F110" s="10"/>
      <c r="G110" s="56"/>
      <c r="H110" s="10"/>
      <c r="I110" s="56"/>
      <c r="J110" s="10"/>
      <c r="K110" s="56"/>
      <c r="L110" s="10"/>
      <c r="M110" s="56"/>
      <c r="N110" s="10"/>
      <c r="O110" s="56"/>
      <c r="P110" s="10"/>
      <c r="Q110" s="56"/>
      <c r="R110" s="10"/>
      <c r="S110" s="56"/>
      <c r="T110" s="63"/>
      <c r="U110" s="56"/>
      <c r="V110" s="10"/>
      <c r="W110" s="56"/>
      <c r="X110" s="10"/>
      <c r="Y110" s="56"/>
      <c r="Z110" s="10"/>
      <c r="AA110" s="6"/>
    </row>
    <row r="111" spans="1:27">
      <c r="A111" s="17" t="s">
        <v>70</v>
      </c>
      <c r="B111" s="10">
        <v>85</v>
      </c>
      <c r="C111" s="56">
        <v>75</v>
      </c>
      <c r="D111" s="10">
        <v>90</v>
      </c>
      <c r="E111" s="56">
        <v>80</v>
      </c>
      <c r="F111" s="10">
        <v>25</v>
      </c>
      <c r="G111" s="56">
        <v>20</v>
      </c>
      <c r="H111" s="10">
        <v>10</v>
      </c>
      <c r="I111" s="56">
        <v>2</v>
      </c>
      <c r="J111" s="10">
        <v>15</v>
      </c>
      <c r="K111" s="56">
        <v>5</v>
      </c>
      <c r="L111" s="10"/>
      <c r="M111" s="56">
        <v>25</v>
      </c>
      <c r="N111" s="10">
        <v>20</v>
      </c>
      <c r="O111" s="56">
        <v>15</v>
      </c>
      <c r="P111" s="10">
        <v>3</v>
      </c>
      <c r="Q111" s="56">
        <v>95</v>
      </c>
      <c r="R111" s="10">
        <v>99</v>
      </c>
      <c r="S111" s="56">
        <v>90</v>
      </c>
      <c r="T111" s="63">
        <v>85</v>
      </c>
      <c r="U111" s="56">
        <v>11</v>
      </c>
      <c r="V111" s="10">
        <v>40</v>
      </c>
      <c r="W111" s="56">
        <v>90</v>
      </c>
      <c r="X111" s="10">
        <v>90</v>
      </c>
      <c r="Y111" s="56">
        <v>100</v>
      </c>
      <c r="Z111" s="10">
        <v>100</v>
      </c>
      <c r="AA111" s="6"/>
    </row>
    <row r="112" spans="1:27" ht="14">
      <c r="A112" s="60" t="s">
        <v>228</v>
      </c>
      <c r="B112" s="10"/>
      <c r="C112" s="56"/>
      <c r="D112" s="10"/>
      <c r="E112" s="56"/>
      <c r="F112" s="10"/>
      <c r="G112" s="56"/>
      <c r="H112" s="10"/>
      <c r="I112" s="56"/>
      <c r="J112" s="10"/>
      <c r="K112" s="56"/>
      <c r="L112" s="10"/>
      <c r="M112" s="56"/>
      <c r="N112" s="10"/>
      <c r="O112" s="56"/>
      <c r="P112" s="10"/>
      <c r="Q112" s="56"/>
      <c r="R112" s="10"/>
      <c r="S112" s="56"/>
      <c r="T112" s="63"/>
      <c r="U112" s="56"/>
      <c r="V112" s="10"/>
      <c r="W112" s="56"/>
      <c r="X112" s="10"/>
      <c r="Y112" s="56"/>
      <c r="Z112" s="10"/>
      <c r="AA112" s="6"/>
    </row>
    <row r="113" spans="1:29">
      <c r="A113" s="17" t="s">
        <v>49</v>
      </c>
      <c r="B113" s="10"/>
      <c r="C113" s="56"/>
      <c r="D113" s="10"/>
      <c r="E113" s="56"/>
      <c r="F113" s="10"/>
      <c r="G113" s="56"/>
      <c r="H113" s="10"/>
      <c r="I113" s="56"/>
      <c r="J113" s="10"/>
      <c r="K113" s="56"/>
      <c r="L113" s="10"/>
      <c r="M113" s="56"/>
      <c r="N113" s="10"/>
      <c r="O113" s="56"/>
      <c r="P113" s="10"/>
      <c r="Q113" s="56"/>
      <c r="R113" s="10"/>
      <c r="S113" s="56"/>
      <c r="T113" s="63"/>
      <c r="U113" s="56"/>
      <c r="V113" s="10"/>
      <c r="W113" s="56"/>
      <c r="X113" s="10"/>
      <c r="Y113" s="56"/>
      <c r="Z113" s="10"/>
      <c r="AA113" s="6"/>
    </row>
    <row r="117" spans="1:29"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64"/>
      <c r="U117" s="57"/>
      <c r="V117" s="57"/>
      <c r="W117" s="57"/>
      <c r="X117" s="57"/>
      <c r="Y117" s="57"/>
      <c r="Z117" s="57"/>
      <c r="AA117" s="57"/>
      <c r="AB117" t="s">
        <v>242</v>
      </c>
      <c r="AC117" t="s">
        <v>139</v>
      </c>
    </row>
    <row r="118" spans="1:29">
      <c r="A118" s="66" t="s">
        <v>237</v>
      </c>
      <c r="B118">
        <f>SUM(B5:B103)</f>
        <v>80</v>
      </c>
      <c r="C118">
        <f t="shared" ref="C118:Z118" si="0">SUM(C5:C103)</f>
        <v>165</v>
      </c>
      <c r="D118">
        <f t="shared" si="0"/>
        <v>95</v>
      </c>
      <c r="E118">
        <f t="shared" si="0"/>
        <v>153</v>
      </c>
      <c r="F118">
        <f t="shared" si="0"/>
        <v>129</v>
      </c>
      <c r="G118">
        <f t="shared" si="0"/>
        <v>92</v>
      </c>
      <c r="H118">
        <f t="shared" si="0"/>
        <v>78</v>
      </c>
      <c r="I118">
        <f t="shared" si="0"/>
        <v>83</v>
      </c>
      <c r="J118">
        <f t="shared" si="0"/>
        <v>75</v>
      </c>
      <c r="K118">
        <f t="shared" si="0"/>
        <v>110</v>
      </c>
      <c r="L118">
        <f t="shared" si="0"/>
        <v>104</v>
      </c>
      <c r="M118">
        <f t="shared" si="0"/>
        <v>102</v>
      </c>
      <c r="N118">
        <f t="shared" si="0"/>
        <v>65</v>
      </c>
      <c r="O118">
        <f t="shared" si="0"/>
        <v>70</v>
      </c>
      <c r="P118">
        <f t="shared" si="0"/>
        <v>144</v>
      </c>
      <c r="Q118">
        <f t="shared" si="0"/>
        <v>249</v>
      </c>
      <c r="R118">
        <f t="shared" si="0"/>
        <v>224</v>
      </c>
      <c r="S118">
        <f t="shared" si="0"/>
        <v>205</v>
      </c>
      <c r="T118">
        <f t="shared" si="0"/>
        <v>160</v>
      </c>
      <c r="U118">
        <f t="shared" si="0"/>
        <v>36</v>
      </c>
      <c r="V118">
        <f t="shared" si="0"/>
        <v>75</v>
      </c>
      <c r="W118">
        <f t="shared" si="0"/>
        <v>51</v>
      </c>
      <c r="X118">
        <f t="shared" si="0"/>
        <v>40</v>
      </c>
      <c r="Y118">
        <f t="shared" si="0"/>
        <v>92</v>
      </c>
      <c r="Z118">
        <f t="shared" si="0"/>
        <v>101</v>
      </c>
      <c r="AA118" s="57"/>
    </row>
    <row r="119" spans="1:29" ht="14">
      <c r="A119" s="67" t="s">
        <v>97</v>
      </c>
      <c r="B119">
        <f>SUM(B5:B7,B9:B11,B13,B16,B18,B24:B25,B28:B31,B35:B41,B43:B44,B47:B48,B50:B52,B55:B57,B60:B67,B70:B71,B75,B77,B84,B86,B90,B92,B94,B98,B100:B101)</f>
        <v>0</v>
      </c>
      <c r="C119">
        <f t="shared" ref="C119:Z119" si="1">SUM(C5:C7,C9:C11,C13,C16,C18,C24:C25,C28:C31,C35:C41,C43:C44,C47:C48,C50:C52,C55:C57,C60:C67,C70:C71,C75,C77,C84,C86,C90,C92,C94,C98,C100:C101)</f>
        <v>25</v>
      </c>
      <c r="D119">
        <f t="shared" si="1"/>
        <v>0</v>
      </c>
      <c r="E119">
        <f t="shared" si="1"/>
        <v>1</v>
      </c>
      <c r="F119">
        <f t="shared" si="1"/>
        <v>9</v>
      </c>
      <c r="G119">
        <f t="shared" si="1"/>
        <v>75</v>
      </c>
      <c r="H119">
        <f t="shared" si="1"/>
        <v>75</v>
      </c>
      <c r="I119">
        <f t="shared" si="1"/>
        <v>67</v>
      </c>
      <c r="J119">
        <f t="shared" si="1"/>
        <v>50</v>
      </c>
      <c r="K119">
        <f t="shared" si="1"/>
        <v>30</v>
      </c>
      <c r="L119">
        <f t="shared" si="1"/>
        <v>2</v>
      </c>
      <c r="M119">
        <f t="shared" si="1"/>
        <v>65</v>
      </c>
      <c r="N119">
        <f t="shared" si="1"/>
        <v>15</v>
      </c>
      <c r="O119">
        <f t="shared" si="1"/>
        <v>1</v>
      </c>
      <c r="P119">
        <f t="shared" si="1"/>
        <v>0</v>
      </c>
      <c r="Q119">
        <f t="shared" si="1"/>
        <v>48</v>
      </c>
      <c r="R119">
        <f t="shared" si="1"/>
        <v>25</v>
      </c>
      <c r="S119">
        <f t="shared" si="1"/>
        <v>65</v>
      </c>
      <c r="T119">
        <f t="shared" si="1"/>
        <v>60</v>
      </c>
      <c r="U119">
        <f t="shared" si="1"/>
        <v>36</v>
      </c>
      <c r="V119">
        <f t="shared" si="1"/>
        <v>0</v>
      </c>
      <c r="W119">
        <f t="shared" si="1"/>
        <v>1</v>
      </c>
      <c r="X119">
        <f t="shared" si="1"/>
        <v>0</v>
      </c>
      <c r="Y119">
        <f t="shared" si="1"/>
        <v>0</v>
      </c>
      <c r="Z119">
        <f t="shared" si="1"/>
        <v>0</v>
      </c>
      <c r="AA119" s="57"/>
      <c r="AB119">
        <v>26</v>
      </c>
      <c r="AC119">
        <v>5.6938563381947036</v>
      </c>
    </row>
    <row r="120" spans="1:29">
      <c r="A120" s="68" t="s">
        <v>238</v>
      </c>
      <c r="B120">
        <f>SUM(B8,B12,B14:B15,B17,B19:B23,B26:B27,B32:B34,B42,B45:B46,B49,B53:B54,B58:B59,B68:B69,B72:B74,B76,B78:B83,B85,B87:B89,B91,B93,B95:B97,B99,B102:B103)</f>
        <v>80</v>
      </c>
      <c r="C120">
        <f t="shared" ref="C120:Z120" si="2">SUM(C8,C12,C14:C15,C17,C19:C23,C26:C27,C32:C34,C42,C45:C46,C49,C53:C54,C58:C59,C68:C69,C72:C74,C76,C78:C83,C85,C87:C89,C91,C93,C95:C97,C99,C102:C103)</f>
        <v>140</v>
      </c>
      <c r="D120">
        <f t="shared" si="2"/>
        <v>95</v>
      </c>
      <c r="E120">
        <f t="shared" si="2"/>
        <v>152</v>
      </c>
      <c r="F120">
        <f t="shared" si="2"/>
        <v>120</v>
      </c>
      <c r="G120">
        <f t="shared" si="2"/>
        <v>17</v>
      </c>
      <c r="H120">
        <f t="shared" si="2"/>
        <v>3</v>
      </c>
      <c r="I120">
        <f t="shared" si="2"/>
        <v>16</v>
      </c>
      <c r="J120">
        <f t="shared" si="2"/>
        <v>25</v>
      </c>
      <c r="K120">
        <f t="shared" si="2"/>
        <v>80</v>
      </c>
      <c r="L120">
        <f t="shared" si="2"/>
        <v>102</v>
      </c>
      <c r="M120">
        <f t="shared" si="2"/>
        <v>37</v>
      </c>
      <c r="N120">
        <f t="shared" si="2"/>
        <v>50</v>
      </c>
      <c r="O120">
        <f t="shared" si="2"/>
        <v>69</v>
      </c>
      <c r="P120">
        <f t="shared" si="2"/>
        <v>144</v>
      </c>
      <c r="Q120">
        <f t="shared" si="2"/>
        <v>201</v>
      </c>
      <c r="R120">
        <f t="shared" si="2"/>
        <v>199</v>
      </c>
      <c r="S120">
        <f t="shared" si="2"/>
        <v>140</v>
      </c>
      <c r="T120">
        <f t="shared" si="2"/>
        <v>100</v>
      </c>
      <c r="U120">
        <f t="shared" si="2"/>
        <v>0</v>
      </c>
      <c r="V120">
        <f t="shared" si="2"/>
        <v>75</v>
      </c>
      <c r="W120">
        <f t="shared" si="2"/>
        <v>50</v>
      </c>
      <c r="X120">
        <f t="shared" si="2"/>
        <v>40</v>
      </c>
      <c r="Y120">
        <f t="shared" si="2"/>
        <v>92</v>
      </c>
      <c r="Z120">
        <f t="shared" si="2"/>
        <v>101</v>
      </c>
      <c r="AA120" s="57"/>
      <c r="AB120">
        <v>85.12</v>
      </c>
      <c r="AC120">
        <v>11.30889325560493</v>
      </c>
    </row>
    <row r="121" spans="1:29">
      <c r="A121" s="68" t="s">
        <v>239</v>
      </c>
      <c r="B121">
        <f>SUM(B109:B113)</f>
        <v>90</v>
      </c>
      <c r="C121">
        <f t="shared" ref="C121:Z121" si="3">SUM(C109:C113)</f>
        <v>75</v>
      </c>
      <c r="D121">
        <f t="shared" si="3"/>
        <v>91</v>
      </c>
      <c r="E121">
        <f t="shared" si="3"/>
        <v>90</v>
      </c>
      <c r="F121">
        <f t="shared" si="3"/>
        <v>26</v>
      </c>
      <c r="G121">
        <f t="shared" si="3"/>
        <v>25</v>
      </c>
      <c r="H121">
        <f t="shared" si="3"/>
        <v>14</v>
      </c>
      <c r="I121">
        <f t="shared" si="3"/>
        <v>13</v>
      </c>
      <c r="J121">
        <f t="shared" si="3"/>
        <v>20</v>
      </c>
      <c r="K121">
        <f t="shared" si="3"/>
        <v>5</v>
      </c>
      <c r="L121">
        <f t="shared" si="3"/>
        <v>10</v>
      </c>
      <c r="M121">
        <f t="shared" si="3"/>
        <v>40</v>
      </c>
      <c r="N121">
        <f t="shared" si="3"/>
        <v>35</v>
      </c>
      <c r="O121">
        <f t="shared" si="3"/>
        <v>15</v>
      </c>
      <c r="P121">
        <f t="shared" si="3"/>
        <v>4</v>
      </c>
      <c r="Q121">
        <f t="shared" si="3"/>
        <v>95</v>
      </c>
      <c r="R121">
        <f t="shared" si="3"/>
        <v>99</v>
      </c>
      <c r="S121">
        <f t="shared" si="3"/>
        <v>90</v>
      </c>
      <c r="T121">
        <f t="shared" si="3"/>
        <v>85</v>
      </c>
      <c r="U121">
        <f t="shared" si="3"/>
        <v>61</v>
      </c>
      <c r="V121">
        <f t="shared" si="3"/>
        <v>50</v>
      </c>
      <c r="W121">
        <f t="shared" si="3"/>
        <v>90</v>
      </c>
      <c r="X121">
        <f t="shared" si="3"/>
        <v>90</v>
      </c>
      <c r="Y121">
        <f t="shared" si="3"/>
        <v>100</v>
      </c>
      <c r="Z121">
        <f t="shared" si="3"/>
        <v>100</v>
      </c>
      <c r="AA121" s="57"/>
      <c r="AB121">
        <v>56.52</v>
      </c>
      <c r="AC121">
        <v>7.3112060108666981</v>
      </c>
    </row>
    <row r="122" spans="1:29"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64"/>
      <c r="U122" s="57"/>
      <c r="V122" s="57"/>
      <c r="W122" s="57"/>
      <c r="X122" s="57"/>
      <c r="Y122" s="57"/>
      <c r="Z122" s="57"/>
      <c r="AA122" s="57"/>
    </row>
    <row r="123" spans="1:29"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64"/>
      <c r="U123" s="57"/>
      <c r="V123" s="57"/>
      <c r="W123" s="57"/>
      <c r="X123" s="57"/>
      <c r="Y123" s="57"/>
      <c r="Z123" s="57"/>
      <c r="AA123" s="57"/>
    </row>
    <row r="124" spans="1:29"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64"/>
      <c r="U124" s="57"/>
      <c r="V124" s="57"/>
      <c r="W124" s="57"/>
      <c r="X124" s="57"/>
      <c r="Y124" s="57"/>
      <c r="Z124" s="57"/>
      <c r="AA124" s="57"/>
    </row>
    <row r="125" spans="1:29"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64"/>
      <c r="U125" s="57"/>
      <c r="V125" s="57"/>
      <c r="W125" s="57"/>
      <c r="X125" s="57"/>
      <c r="Y125" s="57"/>
      <c r="Z125" s="57"/>
      <c r="AA125" s="57"/>
    </row>
    <row r="126" spans="1:29"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64"/>
      <c r="U126" s="57"/>
      <c r="V126" s="57"/>
      <c r="W126" s="57"/>
      <c r="X126" s="57"/>
      <c r="Y126" s="57"/>
      <c r="Z126" s="57"/>
      <c r="AA126" s="57"/>
    </row>
    <row r="127" spans="1:29"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64"/>
      <c r="U127" s="57"/>
      <c r="V127" s="57"/>
      <c r="W127" s="57"/>
      <c r="X127" s="57"/>
      <c r="Y127" s="57"/>
      <c r="Z127" s="57"/>
      <c r="AA127" s="57"/>
    </row>
    <row r="128" spans="1:29"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64"/>
      <c r="U128" s="57"/>
      <c r="V128" s="57"/>
      <c r="W128" s="57"/>
      <c r="X128" s="57"/>
      <c r="Y128" s="57"/>
      <c r="Z128" s="57"/>
      <c r="AA128" s="57"/>
    </row>
    <row r="129" spans="3:27"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64"/>
      <c r="U129" s="57"/>
      <c r="V129" s="57"/>
      <c r="W129" s="57"/>
      <c r="X129" s="57"/>
      <c r="Y129" s="57"/>
      <c r="Z129" s="57"/>
      <c r="AA129" s="57"/>
    </row>
    <row r="130" spans="3:27"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64"/>
      <c r="U130" s="57"/>
      <c r="V130" s="57"/>
      <c r="W130" s="57"/>
      <c r="X130" s="57"/>
      <c r="Y130" s="57"/>
      <c r="Z130" s="57"/>
      <c r="AA130" s="57"/>
    </row>
    <row r="131" spans="3:27"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64"/>
      <c r="U131" s="57"/>
      <c r="V131" s="57"/>
      <c r="W131" s="57"/>
      <c r="X131" s="57"/>
      <c r="Y131" s="57"/>
      <c r="Z131" s="57"/>
      <c r="AA131" s="57"/>
    </row>
    <row r="132" spans="3:27"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64"/>
      <c r="U132" s="57"/>
      <c r="V132" s="57"/>
      <c r="W132" s="57"/>
      <c r="X132" s="57"/>
      <c r="Y132" s="57"/>
      <c r="Z132" s="57"/>
      <c r="AA132" s="57"/>
    </row>
    <row r="133" spans="3:27"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64"/>
      <c r="U133" s="57"/>
      <c r="V133" s="57"/>
      <c r="W133" s="57"/>
      <c r="X133" s="57"/>
      <c r="Y133" s="57"/>
      <c r="Z133" s="57"/>
      <c r="AA133" s="57"/>
    </row>
    <row r="134" spans="3:27"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64"/>
      <c r="U134" s="57"/>
      <c r="V134" s="57"/>
      <c r="W134" s="57"/>
      <c r="X134" s="57"/>
      <c r="Y134" s="57"/>
      <c r="Z134" s="57"/>
      <c r="AA134" s="57"/>
    </row>
    <row r="135" spans="3:27"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64"/>
      <c r="U135" s="57"/>
      <c r="V135" s="57"/>
      <c r="W135" s="57"/>
      <c r="X135" s="57"/>
      <c r="Y135" s="57"/>
      <c r="Z135" s="57"/>
      <c r="AA135" s="57"/>
    </row>
    <row r="136" spans="3:27"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64"/>
      <c r="U136" s="57"/>
      <c r="V136" s="57"/>
      <c r="W136" s="57"/>
      <c r="X136" s="57"/>
      <c r="Y136" s="57"/>
      <c r="Z136" s="57"/>
      <c r="AA136" s="57"/>
    </row>
    <row r="137" spans="3:27"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64"/>
      <c r="U137" s="57"/>
      <c r="V137" s="57"/>
      <c r="W137" s="57"/>
      <c r="X137" s="57"/>
      <c r="Y137" s="57"/>
      <c r="Z137" s="57"/>
      <c r="AA137" s="57"/>
    </row>
    <row r="138" spans="3:27"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64"/>
      <c r="U138" s="57"/>
      <c r="V138" s="57"/>
      <c r="W138" s="57"/>
      <c r="X138" s="57"/>
      <c r="Y138" s="57"/>
      <c r="Z138" s="57"/>
      <c r="AA138" s="57"/>
    </row>
    <row r="139" spans="3:27"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64"/>
      <c r="U139" s="57"/>
      <c r="V139" s="57"/>
      <c r="W139" s="57"/>
      <c r="X139" s="57"/>
      <c r="Y139" s="57"/>
      <c r="Z139" s="57"/>
      <c r="AA139" s="57"/>
    </row>
    <row r="140" spans="3:27"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64"/>
      <c r="U140" s="57"/>
      <c r="V140" s="57"/>
      <c r="W140" s="57"/>
      <c r="X140" s="57"/>
      <c r="Y140" s="57"/>
      <c r="Z140" s="57"/>
      <c r="AA140" s="57"/>
    </row>
    <row r="141" spans="3:27"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64"/>
      <c r="U141" s="57"/>
      <c r="V141" s="57"/>
      <c r="W141" s="57"/>
      <c r="X141" s="57"/>
      <c r="Y141" s="57"/>
      <c r="Z141" s="57"/>
      <c r="AA141" s="57"/>
    </row>
    <row r="142" spans="3:27"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64"/>
      <c r="U142" s="57"/>
      <c r="V142" s="57"/>
      <c r="W142" s="57"/>
      <c r="X142" s="57"/>
      <c r="Y142" s="57"/>
      <c r="Z142" s="57"/>
      <c r="AA142" s="57"/>
    </row>
    <row r="143" spans="3:27"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64"/>
      <c r="U143" s="57"/>
      <c r="V143" s="57"/>
      <c r="W143" s="57"/>
      <c r="X143" s="57"/>
      <c r="Y143" s="57"/>
      <c r="Z143" s="57"/>
      <c r="AA143" s="57"/>
    </row>
    <row r="144" spans="3:27"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64"/>
      <c r="U144" s="57"/>
      <c r="V144" s="57"/>
      <c r="W144" s="57"/>
      <c r="X144" s="57"/>
      <c r="Y144" s="57"/>
      <c r="Z144" s="57"/>
      <c r="AA144" s="57"/>
    </row>
    <row r="145" spans="3:27"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64"/>
      <c r="U145" s="57"/>
      <c r="V145" s="57"/>
      <c r="W145" s="57"/>
      <c r="X145" s="57"/>
      <c r="Y145" s="57"/>
      <c r="Z145" s="57"/>
      <c r="AA145" s="57"/>
    </row>
    <row r="146" spans="3:27"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64"/>
      <c r="U146" s="57"/>
      <c r="V146" s="57"/>
      <c r="W146" s="57"/>
      <c r="X146" s="57"/>
      <c r="Y146" s="57"/>
      <c r="Z146" s="57"/>
      <c r="AA146" s="57"/>
    </row>
    <row r="147" spans="3:27"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64"/>
      <c r="U147" s="57"/>
      <c r="V147" s="57"/>
      <c r="W147" s="57"/>
      <c r="X147" s="57"/>
      <c r="Y147" s="57"/>
      <c r="Z147" s="57"/>
      <c r="AA147" s="57"/>
    </row>
    <row r="148" spans="3:27"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64"/>
      <c r="U148" s="57"/>
      <c r="V148" s="57"/>
      <c r="W148" s="57"/>
      <c r="X148" s="57"/>
      <c r="Y148" s="57"/>
      <c r="Z148" s="57"/>
      <c r="AA148" s="57"/>
    </row>
    <row r="149" spans="3:27"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64"/>
      <c r="U149" s="57"/>
      <c r="V149" s="57"/>
      <c r="W149" s="57"/>
      <c r="X149" s="57"/>
      <c r="Y149" s="57"/>
      <c r="Z149" s="57"/>
      <c r="AA149" s="57"/>
    </row>
    <row r="150" spans="3:27"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64"/>
      <c r="U150" s="57"/>
      <c r="V150" s="57"/>
      <c r="W150" s="57"/>
      <c r="X150" s="57"/>
      <c r="Y150" s="57"/>
      <c r="Z150" s="57"/>
      <c r="AA150" s="57"/>
    </row>
    <row r="151" spans="3:27"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64"/>
      <c r="U151" s="57"/>
      <c r="V151" s="57"/>
      <c r="W151" s="57"/>
      <c r="X151" s="57"/>
      <c r="Y151" s="57"/>
      <c r="Z151" s="57"/>
      <c r="AA151" s="57"/>
    </row>
    <row r="152" spans="3:27"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64"/>
      <c r="U152" s="57"/>
      <c r="V152" s="57"/>
      <c r="W152" s="57"/>
      <c r="X152" s="57"/>
      <c r="Y152" s="57"/>
      <c r="Z152" s="57"/>
      <c r="AA152" s="57"/>
    </row>
    <row r="153" spans="3:27"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64"/>
      <c r="U153" s="57"/>
      <c r="V153" s="57"/>
      <c r="W153" s="57"/>
      <c r="X153" s="57"/>
      <c r="Y153" s="57"/>
      <c r="Z153" s="57"/>
      <c r="AA153" s="57"/>
    </row>
    <row r="154" spans="3:27"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64"/>
      <c r="U154" s="57"/>
      <c r="V154" s="57"/>
      <c r="W154" s="57"/>
      <c r="X154" s="57"/>
      <c r="Y154" s="57"/>
      <c r="Z154" s="57"/>
      <c r="AA154" s="57"/>
    </row>
    <row r="155" spans="3:27"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64"/>
      <c r="U155" s="57"/>
      <c r="V155" s="57"/>
      <c r="W155" s="57"/>
      <c r="X155" s="57"/>
      <c r="Y155" s="57"/>
      <c r="Z155" s="57"/>
      <c r="AA155" s="57"/>
    </row>
    <row r="156" spans="3:27"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64"/>
      <c r="U156" s="57"/>
      <c r="V156" s="57"/>
      <c r="W156" s="57"/>
      <c r="X156" s="57"/>
      <c r="Y156" s="57"/>
      <c r="Z156" s="57"/>
      <c r="AA156" s="57"/>
    </row>
    <row r="157" spans="3:27"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64"/>
      <c r="U157" s="57"/>
      <c r="V157" s="57"/>
      <c r="W157" s="57"/>
      <c r="X157" s="57"/>
      <c r="Y157" s="57"/>
      <c r="Z157" s="57"/>
      <c r="AA157" s="57"/>
    </row>
    <row r="158" spans="3:27"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64"/>
      <c r="U158" s="57"/>
      <c r="V158" s="57"/>
      <c r="W158" s="57"/>
      <c r="X158" s="57"/>
      <c r="Y158" s="57"/>
      <c r="Z158" s="57"/>
      <c r="AA158" s="57"/>
    </row>
    <row r="159" spans="3:27"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64"/>
      <c r="U159" s="57"/>
      <c r="V159" s="57"/>
      <c r="W159" s="57"/>
      <c r="X159" s="57"/>
      <c r="Y159" s="57"/>
      <c r="Z159" s="57"/>
      <c r="AA159" s="57"/>
    </row>
    <row r="160" spans="3:27"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64"/>
      <c r="U160" s="57"/>
      <c r="V160" s="57"/>
      <c r="W160" s="57"/>
      <c r="X160" s="57"/>
      <c r="Y160" s="57"/>
      <c r="Z160" s="57"/>
      <c r="AA160" s="57"/>
    </row>
    <row r="161" spans="3:27"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64"/>
      <c r="U161" s="57"/>
      <c r="V161" s="57"/>
      <c r="W161" s="57"/>
      <c r="X161" s="57"/>
      <c r="Y161" s="57"/>
      <c r="Z161" s="57"/>
      <c r="AA161" s="57"/>
    </row>
    <row r="162" spans="3:27"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64"/>
      <c r="U162" s="57"/>
      <c r="V162" s="57"/>
      <c r="W162" s="57"/>
      <c r="X162" s="57"/>
      <c r="Y162" s="57"/>
      <c r="Z162" s="57"/>
      <c r="AA162" s="57"/>
    </row>
    <row r="163" spans="3:27"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64"/>
      <c r="U163" s="57"/>
      <c r="V163" s="57"/>
      <c r="W163" s="57"/>
      <c r="X163" s="57"/>
      <c r="Y163" s="57"/>
      <c r="Z163" s="57"/>
      <c r="AA163" s="57"/>
    </row>
    <row r="164" spans="3:27"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64"/>
      <c r="U164" s="57"/>
      <c r="V164" s="57"/>
      <c r="W164" s="57"/>
      <c r="X164" s="57"/>
      <c r="Y164" s="57"/>
      <c r="Z164" s="57"/>
      <c r="AA164" s="57"/>
    </row>
    <row r="165" spans="3:27"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64"/>
      <c r="U165" s="57"/>
      <c r="V165" s="57"/>
      <c r="W165" s="57"/>
      <c r="X165" s="57"/>
      <c r="Y165" s="57"/>
      <c r="Z165" s="57"/>
      <c r="AA165" s="57"/>
    </row>
    <row r="166" spans="3:27"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64"/>
      <c r="U166" s="57"/>
      <c r="V166" s="57"/>
      <c r="W166" s="57"/>
      <c r="X166" s="57"/>
      <c r="Y166" s="57"/>
      <c r="Z166" s="57"/>
      <c r="AA166" s="57"/>
    </row>
    <row r="167" spans="3:27"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64"/>
      <c r="U167" s="57"/>
      <c r="V167" s="57"/>
      <c r="W167" s="57"/>
      <c r="X167" s="57"/>
      <c r="Y167" s="57"/>
      <c r="Z167" s="57"/>
      <c r="AA167" s="57"/>
    </row>
    <row r="168" spans="3:27"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64"/>
      <c r="U168" s="57"/>
      <c r="V168" s="57"/>
      <c r="W168" s="57"/>
      <c r="X168" s="57"/>
      <c r="Y168" s="57"/>
      <c r="Z168" s="57"/>
      <c r="AA168" s="57"/>
    </row>
    <row r="169" spans="3:27"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64"/>
      <c r="U169" s="57"/>
      <c r="V169" s="57"/>
      <c r="W169" s="57"/>
      <c r="X169" s="57"/>
      <c r="Y169" s="57"/>
      <c r="Z169" s="57"/>
      <c r="AA169" s="57"/>
    </row>
    <row r="170" spans="3:27"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64"/>
      <c r="U170" s="57"/>
      <c r="V170" s="57"/>
      <c r="W170" s="57"/>
      <c r="X170" s="57"/>
      <c r="Y170" s="57"/>
      <c r="Z170" s="57"/>
      <c r="AA170" s="57"/>
    </row>
    <row r="171" spans="3:27"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64"/>
      <c r="U171" s="57"/>
      <c r="V171" s="57"/>
      <c r="W171" s="57"/>
      <c r="X171" s="57"/>
      <c r="Y171" s="57"/>
      <c r="Z171" s="57"/>
      <c r="AA171" s="57"/>
    </row>
    <row r="172" spans="3:27"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64"/>
      <c r="U172" s="57"/>
      <c r="V172" s="57"/>
      <c r="W172" s="57"/>
      <c r="X172" s="57"/>
      <c r="Y172" s="57"/>
      <c r="Z172" s="57"/>
      <c r="AA172" s="57"/>
    </row>
    <row r="173" spans="3:27"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64"/>
      <c r="U173" s="57"/>
      <c r="V173" s="57"/>
      <c r="W173" s="57"/>
      <c r="X173" s="57"/>
      <c r="Y173" s="57"/>
      <c r="Z173" s="57"/>
      <c r="AA173" s="57"/>
    </row>
    <row r="174" spans="3:27"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64"/>
      <c r="U174" s="57"/>
      <c r="V174" s="57"/>
      <c r="W174" s="57"/>
      <c r="X174" s="57"/>
      <c r="Y174" s="57"/>
      <c r="Z174" s="57"/>
      <c r="AA174" s="57"/>
    </row>
    <row r="175" spans="3:27"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64"/>
      <c r="U175" s="57"/>
      <c r="V175" s="57"/>
      <c r="W175" s="57"/>
      <c r="X175" s="57"/>
      <c r="Y175" s="57"/>
      <c r="Z175" s="57"/>
      <c r="AA175" s="57"/>
    </row>
    <row r="176" spans="3:27"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64"/>
      <c r="U176" s="57"/>
      <c r="V176" s="57"/>
      <c r="W176" s="57"/>
      <c r="X176" s="57"/>
      <c r="Y176" s="57"/>
      <c r="Z176" s="57"/>
      <c r="AA176" s="57"/>
    </row>
    <row r="177" spans="3:27"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64"/>
      <c r="U177" s="57"/>
      <c r="V177" s="57"/>
      <c r="W177" s="57"/>
      <c r="X177" s="57"/>
      <c r="Y177" s="57"/>
      <c r="Z177" s="57"/>
      <c r="AA177" s="57"/>
    </row>
    <row r="178" spans="3:27"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64"/>
      <c r="U178" s="57"/>
      <c r="V178" s="57"/>
      <c r="W178" s="57"/>
      <c r="X178" s="57"/>
      <c r="Y178" s="57"/>
      <c r="Z178" s="57"/>
      <c r="AA178" s="57"/>
    </row>
    <row r="179" spans="3:27"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64"/>
      <c r="U179" s="57"/>
      <c r="V179" s="57"/>
      <c r="W179" s="57"/>
      <c r="X179" s="57"/>
      <c r="Y179" s="57"/>
      <c r="Z179" s="57"/>
      <c r="AA179" s="57"/>
    </row>
    <row r="180" spans="3:27"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64"/>
      <c r="U180" s="57"/>
      <c r="V180" s="57"/>
      <c r="W180" s="57"/>
      <c r="X180" s="57"/>
      <c r="Y180" s="57"/>
      <c r="Z180" s="57"/>
      <c r="AA180" s="57"/>
    </row>
    <row r="181" spans="3:27"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64"/>
      <c r="U181" s="57"/>
      <c r="V181" s="57"/>
      <c r="W181" s="57"/>
      <c r="X181" s="57"/>
      <c r="Y181" s="57"/>
      <c r="Z181" s="57"/>
      <c r="AA181" s="57"/>
    </row>
    <row r="182" spans="3:27"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64"/>
      <c r="U182" s="57"/>
      <c r="V182" s="57"/>
      <c r="W182" s="57"/>
      <c r="X182" s="57"/>
      <c r="Y182" s="57"/>
      <c r="Z182" s="57"/>
      <c r="AA182" s="57"/>
    </row>
    <row r="183" spans="3:27"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64"/>
      <c r="U183" s="57"/>
      <c r="V183" s="57"/>
      <c r="W183" s="57"/>
      <c r="X183" s="57"/>
      <c r="Y183" s="57"/>
      <c r="Z183" s="57"/>
      <c r="AA183" s="57"/>
    </row>
    <row r="184" spans="3:27"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64"/>
      <c r="U184" s="57"/>
      <c r="V184" s="57"/>
      <c r="W184" s="57"/>
      <c r="X184" s="57"/>
      <c r="Y184" s="57"/>
      <c r="Z184" s="57"/>
      <c r="AA184" s="57"/>
    </row>
    <row r="185" spans="3:27"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64"/>
      <c r="U185" s="57"/>
      <c r="V185" s="57"/>
      <c r="W185" s="57"/>
      <c r="X185" s="57"/>
      <c r="Y185" s="57"/>
      <c r="Z185" s="57"/>
      <c r="AA185" s="57"/>
    </row>
    <row r="186" spans="3:27"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64"/>
      <c r="U186" s="57"/>
      <c r="V186" s="57"/>
      <c r="W186" s="57"/>
      <c r="X186" s="57"/>
      <c r="Y186" s="57"/>
      <c r="Z186" s="57"/>
      <c r="AA186" s="57"/>
    </row>
    <row r="187" spans="3:27"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64"/>
      <c r="U187" s="57"/>
      <c r="V187" s="57"/>
      <c r="W187" s="57"/>
      <c r="X187" s="57"/>
      <c r="Y187" s="57"/>
      <c r="Z187" s="57"/>
      <c r="AA187" s="57"/>
    </row>
    <row r="188" spans="3:27"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64"/>
      <c r="U188" s="57"/>
      <c r="V188" s="57"/>
      <c r="W188" s="57"/>
      <c r="X188" s="57"/>
      <c r="Y188" s="57"/>
      <c r="Z188" s="57"/>
      <c r="AA188" s="57"/>
    </row>
    <row r="189" spans="3:27"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64"/>
      <c r="U189" s="57"/>
      <c r="V189" s="57"/>
      <c r="W189" s="57"/>
      <c r="X189" s="57"/>
      <c r="Y189" s="57"/>
      <c r="Z189" s="57"/>
      <c r="AA189" s="57"/>
    </row>
    <row r="190" spans="3:27"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64"/>
      <c r="U190" s="57"/>
      <c r="V190" s="57"/>
      <c r="W190" s="57"/>
      <c r="X190" s="57"/>
      <c r="Y190" s="57"/>
      <c r="Z190" s="57"/>
      <c r="AA190" s="57"/>
    </row>
    <row r="191" spans="3:27"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64"/>
      <c r="U191" s="57"/>
      <c r="V191" s="57"/>
      <c r="W191" s="57"/>
      <c r="X191" s="57"/>
      <c r="Y191" s="57"/>
      <c r="Z191" s="57"/>
      <c r="AA191" s="57"/>
    </row>
    <row r="192" spans="3:27"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64"/>
      <c r="U192" s="57"/>
      <c r="V192" s="57"/>
      <c r="W192" s="57"/>
      <c r="X192" s="57"/>
      <c r="Y192" s="57"/>
      <c r="Z192" s="57"/>
      <c r="AA192" s="57"/>
    </row>
    <row r="193" spans="3:27"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64"/>
      <c r="U193" s="57"/>
      <c r="V193" s="57"/>
      <c r="W193" s="57"/>
      <c r="X193" s="57"/>
      <c r="Y193" s="57"/>
      <c r="Z193" s="57"/>
      <c r="AA193" s="57"/>
    </row>
    <row r="194" spans="3:27"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64"/>
      <c r="U194" s="57"/>
      <c r="V194" s="57"/>
      <c r="W194" s="57"/>
      <c r="X194" s="57"/>
      <c r="Y194" s="57"/>
      <c r="Z194" s="57"/>
      <c r="AA194" s="57"/>
    </row>
    <row r="195" spans="3:27"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64"/>
      <c r="U195" s="57"/>
      <c r="V195" s="57"/>
      <c r="W195" s="57"/>
      <c r="X195" s="57"/>
      <c r="Y195" s="57"/>
      <c r="Z195" s="57"/>
      <c r="AA195" s="57"/>
    </row>
    <row r="196" spans="3:27"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64"/>
      <c r="U196" s="57"/>
      <c r="V196" s="57"/>
      <c r="W196" s="57"/>
      <c r="X196" s="57"/>
      <c r="Y196" s="57"/>
      <c r="Z196" s="57"/>
      <c r="AA196" s="57"/>
    </row>
    <row r="197" spans="3:27"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64"/>
      <c r="U197" s="57"/>
      <c r="V197" s="57"/>
      <c r="W197" s="57"/>
      <c r="X197" s="57"/>
      <c r="Y197" s="57"/>
      <c r="Z197" s="57"/>
      <c r="AA197" s="57"/>
    </row>
    <row r="198" spans="3:27"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64"/>
      <c r="U198" s="57"/>
      <c r="V198" s="57"/>
      <c r="W198" s="57"/>
      <c r="X198" s="57"/>
      <c r="Y198" s="57"/>
      <c r="Z198" s="57"/>
      <c r="AA198" s="57"/>
    </row>
    <row r="199" spans="3:27"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64"/>
      <c r="U199" s="57"/>
      <c r="V199" s="57"/>
      <c r="W199" s="57"/>
      <c r="X199" s="57"/>
      <c r="Y199" s="57"/>
      <c r="Z199" s="57"/>
      <c r="AA199" s="57"/>
    </row>
    <row r="200" spans="3:27"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64"/>
      <c r="U200" s="57"/>
      <c r="V200" s="57"/>
      <c r="W200" s="57"/>
      <c r="X200" s="57"/>
      <c r="Y200" s="57"/>
      <c r="Z200" s="57"/>
      <c r="AA200" s="57"/>
    </row>
    <row r="201" spans="3:27"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64"/>
      <c r="U201" s="57"/>
      <c r="V201" s="57"/>
      <c r="W201" s="57"/>
      <c r="X201" s="57"/>
      <c r="Y201" s="57"/>
      <c r="Z201" s="57"/>
      <c r="AA201" s="57"/>
    </row>
    <row r="202" spans="3:27"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64"/>
      <c r="U202" s="57"/>
      <c r="V202" s="57"/>
      <c r="W202" s="57"/>
      <c r="X202" s="57"/>
      <c r="Y202" s="57"/>
      <c r="Z202" s="57"/>
      <c r="AA202" s="57"/>
    </row>
    <row r="203" spans="3:27"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64"/>
      <c r="U203" s="57"/>
      <c r="V203" s="57"/>
      <c r="W203" s="57"/>
      <c r="X203" s="57"/>
      <c r="Y203" s="57"/>
      <c r="Z203" s="57"/>
      <c r="AA203" s="57"/>
    </row>
    <row r="204" spans="3:27"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64"/>
      <c r="U204" s="57"/>
      <c r="V204" s="57"/>
      <c r="W204" s="57"/>
      <c r="X204" s="57"/>
      <c r="Y204" s="57"/>
      <c r="Z204" s="57"/>
      <c r="AA204" s="57"/>
    </row>
    <row r="205" spans="3:27"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64"/>
      <c r="U205" s="57"/>
      <c r="V205" s="57"/>
      <c r="W205" s="57"/>
      <c r="X205" s="57"/>
      <c r="Y205" s="57"/>
      <c r="Z205" s="57"/>
      <c r="AA205" s="57"/>
    </row>
    <row r="206" spans="3:27"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64"/>
      <c r="U206" s="57"/>
      <c r="V206" s="57"/>
      <c r="W206" s="57"/>
      <c r="X206" s="57"/>
      <c r="Y206" s="57"/>
      <c r="Z206" s="57"/>
      <c r="AA206" s="57"/>
    </row>
    <row r="207" spans="3:27"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64"/>
      <c r="U207" s="57"/>
      <c r="V207" s="57"/>
      <c r="W207" s="57"/>
      <c r="X207" s="57"/>
      <c r="Y207" s="57"/>
      <c r="Z207" s="57"/>
      <c r="AA207" s="57"/>
    </row>
    <row r="208" spans="3:27"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64"/>
      <c r="U208" s="57"/>
      <c r="V208" s="57"/>
      <c r="W208" s="57"/>
      <c r="X208" s="57"/>
      <c r="Y208" s="57"/>
      <c r="Z208" s="57"/>
      <c r="AA208" s="57"/>
    </row>
    <row r="209" spans="3:27"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64"/>
      <c r="U209" s="57"/>
      <c r="V209" s="57"/>
      <c r="W209" s="57"/>
      <c r="X209" s="57"/>
      <c r="Y209" s="57"/>
      <c r="Z209" s="57"/>
      <c r="AA209" s="57"/>
    </row>
    <row r="210" spans="3:27"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64"/>
      <c r="U210" s="57"/>
      <c r="V210" s="57"/>
      <c r="W210" s="57"/>
      <c r="X210" s="57"/>
      <c r="Y210" s="57"/>
      <c r="Z210" s="57"/>
      <c r="AA210" s="57"/>
    </row>
    <row r="211" spans="3:27"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64"/>
      <c r="U211" s="57"/>
      <c r="V211" s="57"/>
      <c r="W211" s="57"/>
      <c r="X211" s="57"/>
      <c r="Y211" s="57"/>
      <c r="Z211" s="57"/>
      <c r="AA211" s="57"/>
    </row>
    <row r="212" spans="3:27"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64"/>
      <c r="U212" s="57"/>
      <c r="V212" s="57"/>
      <c r="W212" s="57"/>
      <c r="X212" s="57"/>
      <c r="Y212" s="57"/>
      <c r="Z212" s="57"/>
      <c r="AA212" s="57"/>
    </row>
    <row r="213" spans="3:27"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64"/>
      <c r="U213" s="57"/>
      <c r="V213" s="57"/>
      <c r="W213" s="57"/>
      <c r="X213" s="57"/>
      <c r="Y213" s="57"/>
      <c r="Z213" s="57"/>
      <c r="AA213" s="57"/>
    </row>
    <row r="214" spans="3:27"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64"/>
      <c r="U214" s="57"/>
      <c r="V214" s="57"/>
      <c r="W214" s="57"/>
      <c r="X214" s="57"/>
      <c r="Y214" s="57"/>
      <c r="Z214" s="57"/>
      <c r="AA214" s="57"/>
    </row>
    <row r="215" spans="3:27"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64"/>
      <c r="U215" s="57"/>
      <c r="V215" s="57"/>
      <c r="W215" s="57"/>
      <c r="X215" s="57"/>
      <c r="Y215" s="57"/>
      <c r="Z215" s="57"/>
      <c r="AA215" s="57"/>
    </row>
    <row r="216" spans="3:27"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64"/>
      <c r="U216" s="57"/>
      <c r="V216" s="57"/>
      <c r="W216" s="57"/>
      <c r="X216" s="57"/>
      <c r="Y216" s="57"/>
      <c r="Z216" s="57"/>
      <c r="AA216" s="57"/>
    </row>
    <row r="217" spans="3:27"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64"/>
      <c r="U217" s="57"/>
      <c r="V217" s="57"/>
      <c r="W217" s="57"/>
      <c r="X217" s="57"/>
      <c r="Y217" s="57"/>
      <c r="Z217" s="57"/>
      <c r="AA217" s="57"/>
    </row>
    <row r="218" spans="3:27"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64"/>
      <c r="U218" s="57"/>
      <c r="V218" s="57"/>
      <c r="W218" s="57"/>
      <c r="X218" s="57"/>
      <c r="Y218" s="57"/>
      <c r="Z218" s="57"/>
      <c r="AA218" s="57"/>
    </row>
    <row r="219" spans="3:27"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64"/>
      <c r="U219" s="57"/>
      <c r="V219" s="57"/>
      <c r="W219" s="57"/>
      <c r="X219" s="57"/>
      <c r="Y219" s="57"/>
      <c r="Z219" s="57"/>
      <c r="AA219" s="57"/>
    </row>
    <row r="220" spans="3:27"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64"/>
      <c r="U220" s="57"/>
      <c r="V220" s="57"/>
      <c r="W220" s="57"/>
      <c r="X220" s="57"/>
      <c r="Y220" s="57"/>
      <c r="Z220" s="57"/>
      <c r="AA220" s="57"/>
    </row>
    <row r="221" spans="3:27"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64"/>
      <c r="U221" s="57"/>
      <c r="V221" s="57"/>
      <c r="W221" s="57"/>
      <c r="X221" s="57"/>
      <c r="Y221" s="57"/>
      <c r="Z221" s="57"/>
      <c r="AA221" s="57"/>
    </row>
    <row r="222" spans="3:27"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64"/>
      <c r="U222" s="57"/>
      <c r="V222" s="57"/>
      <c r="W222" s="57"/>
      <c r="X222" s="57"/>
      <c r="Y222" s="57"/>
      <c r="Z222" s="57"/>
      <c r="AA222" s="57"/>
    </row>
    <row r="223" spans="3:27"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64"/>
      <c r="U223" s="57"/>
      <c r="V223" s="57"/>
      <c r="W223" s="57"/>
      <c r="X223" s="57"/>
      <c r="Y223" s="57"/>
      <c r="Z223" s="57"/>
      <c r="AA223" s="57"/>
    </row>
    <row r="224" spans="3:27"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64"/>
      <c r="U224" s="57"/>
      <c r="V224" s="57"/>
      <c r="W224" s="57"/>
      <c r="X224" s="57"/>
      <c r="Y224" s="57"/>
      <c r="Z224" s="57"/>
      <c r="AA224" s="57"/>
    </row>
    <row r="225" spans="3:27"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64"/>
      <c r="U225" s="57"/>
      <c r="V225" s="57"/>
      <c r="W225" s="57"/>
      <c r="X225" s="57"/>
      <c r="Y225" s="57"/>
      <c r="Z225" s="57"/>
      <c r="AA225" s="57"/>
    </row>
    <row r="226" spans="3:27"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64"/>
      <c r="U226" s="57"/>
      <c r="V226" s="57"/>
      <c r="W226" s="57"/>
      <c r="X226" s="57"/>
      <c r="Y226" s="57"/>
      <c r="Z226" s="57"/>
      <c r="AA226" s="57"/>
    </row>
    <row r="227" spans="3:27"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64"/>
      <c r="U227" s="57"/>
      <c r="V227" s="57"/>
      <c r="W227" s="57"/>
      <c r="X227" s="57"/>
      <c r="Y227" s="57"/>
      <c r="Z227" s="57"/>
      <c r="AA227" s="57"/>
    </row>
    <row r="228" spans="3:27"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64"/>
      <c r="U228" s="57"/>
      <c r="V228" s="57"/>
      <c r="W228" s="57"/>
      <c r="X228" s="57"/>
      <c r="Y228" s="57"/>
      <c r="Z228" s="57"/>
      <c r="AA228" s="57"/>
    </row>
    <row r="229" spans="3:27"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64"/>
      <c r="U229" s="57"/>
      <c r="V229" s="57"/>
      <c r="W229" s="57"/>
      <c r="X229" s="57"/>
      <c r="Y229" s="57"/>
      <c r="Z229" s="57"/>
      <c r="AA229" s="57"/>
    </row>
    <row r="230" spans="3:27"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64"/>
      <c r="U230" s="57"/>
      <c r="V230" s="57"/>
      <c r="W230" s="57"/>
      <c r="X230" s="57"/>
      <c r="Y230" s="57"/>
      <c r="Z230" s="57"/>
      <c r="AA230" s="57"/>
    </row>
    <row r="231" spans="3:27"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64"/>
      <c r="U231" s="57"/>
      <c r="V231" s="57"/>
      <c r="W231" s="57"/>
      <c r="X231" s="57"/>
      <c r="Y231" s="57"/>
      <c r="Z231" s="57"/>
      <c r="AA231" s="57"/>
    </row>
    <row r="232" spans="3:27"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64"/>
      <c r="U232" s="57"/>
      <c r="V232" s="57"/>
      <c r="W232" s="57"/>
      <c r="X232" s="57"/>
      <c r="Y232" s="57"/>
      <c r="Z232" s="57"/>
      <c r="AA232" s="57"/>
    </row>
    <row r="233" spans="3:27"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64"/>
      <c r="U233" s="57"/>
      <c r="V233" s="57"/>
      <c r="W233" s="57"/>
      <c r="X233" s="57"/>
      <c r="Y233" s="57"/>
      <c r="Z233" s="57"/>
      <c r="AA233" s="57"/>
    </row>
    <row r="234" spans="3:27"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64"/>
      <c r="U234" s="57"/>
      <c r="V234" s="57"/>
      <c r="W234" s="57"/>
      <c r="X234" s="57"/>
      <c r="Y234" s="57"/>
      <c r="Z234" s="57"/>
      <c r="AA234" s="57"/>
    </row>
    <row r="235" spans="3:27"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64"/>
      <c r="U235" s="57"/>
      <c r="V235" s="57"/>
      <c r="W235" s="57"/>
      <c r="X235" s="57"/>
      <c r="Y235" s="57"/>
      <c r="Z235" s="57"/>
      <c r="AA235" s="57"/>
    </row>
    <row r="236" spans="3:27"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64"/>
      <c r="U236" s="57"/>
      <c r="V236" s="57"/>
      <c r="W236" s="57"/>
      <c r="X236" s="57"/>
      <c r="Y236" s="57"/>
      <c r="Z236" s="57"/>
      <c r="AA236" s="57"/>
    </row>
    <row r="237" spans="3:27"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64"/>
      <c r="U237" s="57"/>
      <c r="V237" s="57"/>
      <c r="W237" s="57"/>
      <c r="X237" s="57"/>
      <c r="Y237" s="57"/>
      <c r="Z237" s="57"/>
      <c r="AA237" s="57"/>
    </row>
    <row r="238" spans="3:27"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64"/>
      <c r="U238" s="57"/>
      <c r="V238" s="57"/>
      <c r="W238" s="57"/>
      <c r="X238" s="57"/>
      <c r="Y238" s="57"/>
      <c r="Z238" s="57"/>
      <c r="AA238" s="57"/>
    </row>
    <row r="239" spans="3:27"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64"/>
      <c r="U239" s="57"/>
      <c r="V239" s="57"/>
      <c r="W239" s="57"/>
      <c r="X239" s="57"/>
      <c r="Y239" s="57"/>
      <c r="Z239" s="57"/>
      <c r="AA239" s="57"/>
    </row>
    <row r="240" spans="3:27"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64"/>
      <c r="U240" s="57"/>
      <c r="V240" s="57"/>
      <c r="W240" s="57"/>
      <c r="X240" s="57"/>
      <c r="Y240" s="57"/>
      <c r="Z240" s="57"/>
      <c r="AA240" s="57"/>
    </row>
    <row r="241" spans="3:27"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64"/>
      <c r="U241" s="57"/>
      <c r="V241" s="57"/>
      <c r="W241" s="57"/>
      <c r="X241" s="57"/>
      <c r="Y241" s="57"/>
      <c r="Z241" s="57"/>
      <c r="AA241" s="57"/>
    </row>
    <row r="242" spans="3:27"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64"/>
      <c r="U242" s="57"/>
      <c r="V242" s="57"/>
      <c r="W242" s="57"/>
      <c r="X242" s="57"/>
      <c r="Y242" s="57"/>
      <c r="Z242" s="57"/>
      <c r="AA242" s="57"/>
    </row>
    <row r="243" spans="3:27"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64"/>
      <c r="U243" s="57"/>
      <c r="V243" s="57"/>
      <c r="W243" s="57"/>
      <c r="X243" s="57"/>
      <c r="Y243" s="57"/>
      <c r="Z243" s="57"/>
      <c r="AA243" s="57"/>
    </row>
    <row r="244" spans="3:27"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64"/>
      <c r="U244" s="57"/>
      <c r="V244" s="57"/>
      <c r="W244" s="57"/>
      <c r="X244" s="57"/>
      <c r="Y244" s="57"/>
      <c r="Z244" s="57"/>
      <c r="AA244" s="57"/>
    </row>
    <row r="245" spans="3:27"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64"/>
      <c r="U245" s="57"/>
      <c r="V245" s="57"/>
      <c r="W245" s="57"/>
      <c r="X245" s="57"/>
      <c r="Y245" s="57"/>
      <c r="Z245" s="57"/>
      <c r="AA245" s="57"/>
    </row>
    <row r="246" spans="3:27"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64"/>
      <c r="U246" s="57"/>
      <c r="V246" s="57"/>
      <c r="W246" s="57"/>
      <c r="X246" s="57"/>
      <c r="Y246" s="57"/>
      <c r="Z246" s="57"/>
      <c r="AA246" s="57"/>
    </row>
    <row r="247" spans="3:27"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64"/>
      <c r="U247" s="57"/>
      <c r="V247" s="57"/>
      <c r="W247" s="57"/>
      <c r="X247" s="57"/>
      <c r="Y247" s="57"/>
      <c r="Z247" s="57"/>
      <c r="AA247" s="57"/>
    </row>
    <row r="248" spans="3:27"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64"/>
      <c r="U248" s="57"/>
      <c r="V248" s="57"/>
      <c r="W248" s="57"/>
      <c r="X248" s="57"/>
      <c r="Y248" s="57"/>
      <c r="Z248" s="57"/>
      <c r="AA248" s="57"/>
    </row>
    <row r="249" spans="3:27"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64"/>
      <c r="U249" s="57"/>
      <c r="V249" s="57"/>
      <c r="W249" s="57"/>
      <c r="X249" s="57"/>
      <c r="Y249" s="57"/>
      <c r="Z249" s="57"/>
      <c r="AA249" s="57"/>
    </row>
    <row r="250" spans="3:27"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64"/>
      <c r="U250" s="57"/>
      <c r="V250" s="57"/>
      <c r="W250" s="57"/>
      <c r="X250" s="57"/>
      <c r="Y250" s="57"/>
      <c r="Z250" s="57"/>
      <c r="AA250" s="57"/>
    </row>
    <row r="251" spans="3:27"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64"/>
      <c r="U251" s="57"/>
      <c r="V251" s="57"/>
      <c r="W251" s="57"/>
      <c r="X251" s="57"/>
      <c r="Y251" s="57"/>
      <c r="Z251" s="57"/>
      <c r="AA251" s="57"/>
    </row>
    <row r="252" spans="3:27"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64"/>
      <c r="U252" s="57"/>
      <c r="V252" s="57"/>
      <c r="W252" s="57"/>
      <c r="X252" s="57"/>
      <c r="Y252" s="57"/>
      <c r="Z252" s="57"/>
      <c r="AA252" s="57"/>
    </row>
    <row r="253" spans="3:27"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64"/>
      <c r="U253" s="57"/>
      <c r="V253" s="57"/>
      <c r="W253" s="57"/>
      <c r="X253" s="57"/>
      <c r="Y253" s="57"/>
      <c r="Z253" s="57"/>
      <c r="AA253" s="57"/>
    </row>
    <row r="254" spans="3:27"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64"/>
      <c r="U254" s="57"/>
      <c r="V254" s="57"/>
      <c r="W254" s="57"/>
      <c r="X254" s="57"/>
      <c r="Y254" s="57"/>
      <c r="Z254" s="57"/>
      <c r="AA254" s="57"/>
    </row>
    <row r="255" spans="3:27"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64"/>
      <c r="U255" s="57"/>
      <c r="V255" s="57"/>
      <c r="W255" s="57"/>
      <c r="X255" s="57"/>
      <c r="Y255" s="57"/>
      <c r="Z255" s="57"/>
      <c r="AA255" s="57"/>
    </row>
    <row r="256" spans="3:27"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64"/>
      <c r="U256" s="57"/>
      <c r="V256" s="57"/>
      <c r="W256" s="57"/>
      <c r="X256" s="57"/>
      <c r="Y256" s="57"/>
      <c r="Z256" s="57"/>
      <c r="AA256" s="57"/>
    </row>
    <row r="257" spans="3:27"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64"/>
      <c r="U257" s="57"/>
      <c r="V257" s="57"/>
      <c r="W257" s="57"/>
      <c r="X257" s="57"/>
      <c r="Y257" s="57"/>
      <c r="Z257" s="57"/>
      <c r="AA257" s="57"/>
    </row>
    <row r="258" spans="3:27"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64"/>
      <c r="U258" s="57"/>
      <c r="V258" s="57"/>
      <c r="W258" s="57"/>
      <c r="X258" s="57"/>
      <c r="Y258" s="57"/>
      <c r="Z258" s="57"/>
      <c r="AA258" s="57"/>
    </row>
    <row r="259" spans="3:27"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64"/>
      <c r="U259" s="57"/>
      <c r="V259" s="57"/>
      <c r="W259" s="57"/>
      <c r="X259" s="57"/>
      <c r="Y259" s="57"/>
      <c r="Z259" s="57"/>
      <c r="AA259" s="57"/>
    </row>
    <row r="260" spans="3:27"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64"/>
      <c r="U260" s="57"/>
      <c r="V260" s="57"/>
      <c r="W260" s="57"/>
      <c r="X260" s="57"/>
      <c r="Y260" s="57"/>
      <c r="Z260" s="57"/>
      <c r="AA260" s="57"/>
    </row>
    <row r="261" spans="3:27"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64"/>
      <c r="U261" s="57"/>
      <c r="V261" s="57"/>
      <c r="W261" s="57"/>
      <c r="X261" s="57"/>
      <c r="Y261" s="57"/>
      <c r="Z261" s="57"/>
      <c r="AA261" s="57"/>
    </row>
    <row r="262" spans="3:27"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64"/>
      <c r="U262" s="57"/>
      <c r="V262" s="57"/>
      <c r="W262" s="57"/>
      <c r="X262" s="57"/>
      <c r="Y262" s="57"/>
      <c r="Z262" s="57"/>
      <c r="AA262" s="57"/>
    </row>
    <row r="263" spans="3:27"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64"/>
      <c r="U263" s="57"/>
      <c r="V263" s="57"/>
      <c r="W263" s="57"/>
      <c r="X263" s="57"/>
      <c r="Y263" s="57"/>
      <c r="Z263" s="57"/>
      <c r="AA263" s="57"/>
    </row>
    <row r="264" spans="3:27"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64"/>
      <c r="U264" s="57"/>
      <c r="V264" s="57"/>
      <c r="W264" s="57"/>
      <c r="X264" s="57"/>
      <c r="Y264" s="57"/>
      <c r="Z264" s="57"/>
      <c r="AA264" s="57"/>
    </row>
    <row r="265" spans="3:27"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64"/>
      <c r="U265" s="57"/>
      <c r="V265" s="57"/>
      <c r="W265" s="57"/>
      <c r="X265" s="57"/>
      <c r="Y265" s="57"/>
      <c r="Z265" s="57"/>
      <c r="AA265" s="57"/>
    </row>
    <row r="266" spans="3:27"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64"/>
      <c r="U266" s="57"/>
      <c r="V266" s="57"/>
      <c r="W266" s="57"/>
      <c r="X266" s="57"/>
      <c r="Y266" s="57"/>
      <c r="Z266" s="57"/>
      <c r="AA266" s="57"/>
    </row>
    <row r="267" spans="3:27"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64"/>
      <c r="U267" s="57"/>
      <c r="V267" s="57"/>
      <c r="W267" s="57"/>
      <c r="X267" s="57"/>
      <c r="Y267" s="57"/>
      <c r="Z267" s="57"/>
      <c r="AA267" s="57"/>
    </row>
    <row r="268" spans="3:27"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64"/>
      <c r="U268" s="57"/>
      <c r="V268" s="57"/>
      <c r="W268" s="57"/>
      <c r="X268" s="57"/>
      <c r="Y268" s="57"/>
      <c r="Z268" s="57"/>
      <c r="AA268" s="57"/>
    </row>
    <row r="269" spans="3:27"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64"/>
      <c r="U269" s="57"/>
      <c r="V269" s="57"/>
      <c r="W269" s="57"/>
      <c r="X269" s="57"/>
      <c r="Y269" s="57"/>
      <c r="Z269" s="57"/>
      <c r="AA269" s="57"/>
    </row>
    <row r="270" spans="3:27"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64"/>
      <c r="U270" s="57"/>
      <c r="V270" s="57"/>
      <c r="W270" s="57"/>
      <c r="X270" s="57"/>
      <c r="Y270" s="57"/>
      <c r="Z270" s="57"/>
      <c r="AA270" s="57"/>
    </row>
    <row r="271" spans="3:27"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64"/>
      <c r="U271" s="57"/>
      <c r="V271" s="57"/>
      <c r="W271" s="57"/>
      <c r="X271" s="57"/>
      <c r="Y271" s="57"/>
      <c r="Z271" s="57"/>
      <c r="AA271" s="57"/>
    </row>
    <row r="272" spans="3:27"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64"/>
      <c r="U272" s="57"/>
      <c r="V272" s="57"/>
      <c r="W272" s="57"/>
      <c r="X272" s="57"/>
      <c r="Y272" s="57"/>
      <c r="Z272" s="57"/>
      <c r="AA272" s="57"/>
    </row>
    <row r="273" spans="3:27"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64"/>
      <c r="U273" s="57"/>
      <c r="V273" s="57"/>
      <c r="W273" s="57"/>
      <c r="X273" s="57"/>
      <c r="Y273" s="57"/>
      <c r="Z273" s="57"/>
      <c r="AA273" s="57"/>
    </row>
    <row r="274" spans="3:27"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64"/>
      <c r="U274" s="57"/>
      <c r="V274" s="57"/>
      <c r="W274" s="57"/>
      <c r="X274" s="57"/>
      <c r="Y274" s="57"/>
      <c r="Z274" s="57"/>
      <c r="AA274" s="57"/>
    </row>
    <row r="275" spans="3:27"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64"/>
      <c r="U275" s="57"/>
      <c r="V275" s="57"/>
      <c r="W275" s="57"/>
      <c r="X275" s="57"/>
      <c r="Y275" s="57"/>
      <c r="Z275" s="57"/>
      <c r="AA275" s="57"/>
    </row>
    <row r="276" spans="3:27"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64"/>
      <c r="U276" s="57"/>
      <c r="V276" s="57"/>
      <c r="W276" s="57"/>
      <c r="X276" s="57"/>
      <c r="Y276" s="57"/>
      <c r="Z276" s="57"/>
      <c r="AA276" s="57"/>
    </row>
    <row r="277" spans="3:27"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64"/>
      <c r="U277" s="57"/>
      <c r="V277" s="57"/>
      <c r="W277" s="57"/>
      <c r="X277" s="57"/>
      <c r="Y277" s="57"/>
      <c r="Z277" s="57"/>
      <c r="AA277" s="57"/>
    </row>
    <row r="278" spans="3:27"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64"/>
      <c r="U278" s="57"/>
      <c r="V278" s="57"/>
      <c r="W278" s="57"/>
      <c r="X278" s="57"/>
      <c r="Y278" s="57"/>
      <c r="Z278" s="57"/>
      <c r="AA278" s="57"/>
    </row>
    <row r="279" spans="3:27"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64"/>
      <c r="U279" s="57"/>
      <c r="V279" s="57"/>
      <c r="W279" s="57"/>
      <c r="X279" s="57"/>
      <c r="Y279" s="57"/>
      <c r="Z279" s="57"/>
      <c r="AA279" s="57"/>
    </row>
    <row r="280" spans="3:27"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64"/>
      <c r="U280" s="57"/>
      <c r="V280" s="57"/>
      <c r="W280" s="57"/>
      <c r="X280" s="57"/>
      <c r="Y280" s="57"/>
      <c r="Z280" s="57"/>
      <c r="AA280" s="57"/>
    </row>
    <row r="281" spans="3:27"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64"/>
      <c r="U281" s="57"/>
      <c r="V281" s="57"/>
      <c r="W281" s="57"/>
      <c r="X281" s="57"/>
      <c r="Y281" s="57"/>
      <c r="Z281" s="57"/>
      <c r="AA281" s="57"/>
    </row>
    <row r="282" spans="3:27"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64"/>
      <c r="U282" s="57"/>
      <c r="V282" s="57"/>
      <c r="W282" s="57"/>
      <c r="X282" s="57"/>
      <c r="Y282" s="57"/>
      <c r="Z282" s="57"/>
      <c r="AA282" s="57"/>
    </row>
    <row r="283" spans="3:27"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64"/>
      <c r="U283" s="57"/>
      <c r="V283" s="57"/>
      <c r="W283" s="57"/>
      <c r="X283" s="57"/>
      <c r="Y283" s="57"/>
      <c r="Z283" s="57"/>
      <c r="AA283" s="57"/>
    </row>
    <row r="284" spans="3:27"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64"/>
      <c r="U284" s="57"/>
      <c r="V284" s="57"/>
      <c r="W284" s="57"/>
      <c r="X284" s="57"/>
      <c r="Y284" s="57"/>
      <c r="Z284" s="57"/>
      <c r="AA284" s="57"/>
    </row>
    <row r="285" spans="3:27"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64"/>
      <c r="U285" s="57"/>
      <c r="V285" s="57"/>
      <c r="W285" s="57"/>
      <c r="X285" s="57"/>
      <c r="Y285" s="57"/>
      <c r="Z285" s="57"/>
      <c r="AA285" s="57"/>
    </row>
    <row r="286" spans="3:27"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64"/>
      <c r="U286" s="57"/>
      <c r="V286" s="57"/>
      <c r="W286" s="57"/>
      <c r="X286" s="57"/>
      <c r="Y286" s="57"/>
      <c r="Z286" s="57"/>
      <c r="AA286" s="57"/>
    </row>
    <row r="287" spans="3:27"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64"/>
      <c r="U287" s="57"/>
      <c r="V287" s="57"/>
      <c r="W287" s="57"/>
      <c r="X287" s="57"/>
      <c r="Y287" s="57"/>
      <c r="Z287" s="57"/>
      <c r="AA287" s="57"/>
    </row>
    <row r="288" spans="3:27"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64"/>
      <c r="U288" s="57"/>
      <c r="V288" s="57"/>
      <c r="W288" s="57"/>
      <c r="X288" s="57"/>
      <c r="Y288" s="57"/>
      <c r="Z288" s="57"/>
      <c r="AA288" s="57"/>
    </row>
    <row r="289" spans="3:27"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64"/>
      <c r="U289" s="57"/>
      <c r="V289" s="57"/>
      <c r="W289" s="57"/>
      <c r="X289" s="57"/>
      <c r="Y289" s="57"/>
      <c r="Z289" s="57"/>
      <c r="AA289" s="57"/>
    </row>
    <row r="290" spans="3:27"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64"/>
      <c r="U290" s="57"/>
      <c r="V290" s="57"/>
      <c r="W290" s="57"/>
      <c r="X290" s="57"/>
      <c r="Y290" s="57"/>
      <c r="Z290" s="57"/>
      <c r="AA290" s="57"/>
    </row>
    <row r="291" spans="3:27"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64"/>
      <c r="U291" s="57"/>
      <c r="V291" s="57"/>
      <c r="W291" s="57"/>
      <c r="X291" s="57"/>
      <c r="Y291" s="57"/>
      <c r="Z291" s="57"/>
      <c r="AA291" s="57"/>
    </row>
    <row r="292" spans="3:27"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64"/>
      <c r="U292" s="57"/>
      <c r="V292" s="57"/>
      <c r="W292" s="57"/>
      <c r="X292" s="57"/>
      <c r="Y292" s="57"/>
      <c r="Z292" s="57"/>
      <c r="AA292" s="57"/>
    </row>
    <row r="293" spans="3:27"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64"/>
      <c r="U293" s="57"/>
      <c r="V293" s="57"/>
      <c r="W293" s="57"/>
      <c r="X293" s="57"/>
      <c r="Y293" s="57"/>
      <c r="Z293" s="57"/>
      <c r="AA293" s="57"/>
    </row>
    <row r="294" spans="3:27"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64"/>
      <c r="U294" s="57"/>
      <c r="V294" s="57"/>
      <c r="W294" s="57"/>
      <c r="X294" s="57"/>
      <c r="Y294" s="57"/>
      <c r="Z294" s="57"/>
      <c r="AA294" s="57"/>
    </row>
    <row r="295" spans="3:27"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64"/>
      <c r="U295" s="57"/>
      <c r="V295" s="57"/>
      <c r="W295" s="57"/>
      <c r="X295" s="57"/>
      <c r="Y295" s="57"/>
      <c r="Z295" s="57"/>
      <c r="AA295" s="57"/>
    </row>
    <row r="296" spans="3:27"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64"/>
      <c r="U296" s="57"/>
      <c r="V296" s="57"/>
      <c r="W296" s="57"/>
      <c r="X296" s="57"/>
      <c r="Y296" s="57"/>
      <c r="Z296" s="57"/>
      <c r="AA296" s="57"/>
    </row>
    <row r="297" spans="3:27"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64"/>
      <c r="U297" s="57"/>
      <c r="V297" s="57"/>
      <c r="W297" s="57"/>
      <c r="X297" s="57"/>
      <c r="Y297" s="57"/>
      <c r="Z297" s="57"/>
      <c r="AA297" s="57"/>
    </row>
    <row r="298" spans="3:27"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64"/>
      <c r="U298" s="57"/>
      <c r="V298" s="57"/>
      <c r="W298" s="57"/>
      <c r="X298" s="57"/>
      <c r="Y298" s="57"/>
      <c r="Z298" s="57"/>
      <c r="AA298" s="57"/>
    </row>
    <row r="299" spans="3:27"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64"/>
      <c r="U299" s="57"/>
      <c r="V299" s="57"/>
      <c r="W299" s="57"/>
      <c r="X299" s="57"/>
      <c r="Y299" s="57"/>
      <c r="Z299" s="57"/>
      <c r="AA299" s="57"/>
    </row>
    <row r="300" spans="3:27"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64"/>
      <c r="U300" s="57"/>
      <c r="V300" s="57"/>
      <c r="W300" s="57"/>
      <c r="X300" s="57"/>
      <c r="Y300" s="57"/>
      <c r="Z300" s="57"/>
      <c r="AA300" s="57"/>
    </row>
    <row r="301" spans="3:27"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64"/>
      <c r="U301" s="57"/>
      <c r="V301" s="57"/>
      <c r="W301" s="57"/>
      <c r="X301" s="57"/>
      <c r="Y301" s="57"/>
      <c r="Z301" s="57"/>
      <c r="AA301" s="57"/>
    </row>
    <row r="302" spans="3:27"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64"/>
      <c r="U302" s="57"/>
      <c r="V302" s="57"/>
      <c r="W302" s="57"/>
      <c r="X302" s="57"/>
      <c r="Y302" s="57"/>
      <c r="Z302" s="57"/>
      <c r="AA302" s="57"/>
    </row>
    <row r="303" spans="3:27"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64"/>
      <c r="U303" s="57"/>
      <c r="V303" s="57"/>
      <c r="W303" s="57"/>
      <c r="X303" s="57"/>
      <c r="Y303" s="57"/>
      <c r="Z303" s="57"/>
      <c r="AA303" s="57"/>
    </row>
    <row r="304" spans="3:27"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64"/>
      <c r="U304" s="57"/>
      <c r="V304" s="57"/>
      <c r="W304" s="57"/>
      <c r="X304" s="57"/>
      <c r="Y304" s="57"/>
      <c r="Z304" s="57"/>
      <c r="AA304" s="57"/>
    </row>
    <row r="305" spans="3:27"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64"/>
      <c r="U305" s="57"/>
      <c r="V305" s="57"/>
      <c r="W305" s="57"/>
      <c r="X305" s="57"/>
      <c r="Y305" s="57"/>
      <c r="Z305" s="57"/>
      <c r="AA305" s="57"/>
    </row>
    <row r="306" spans="3:27"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64"/>
      <c r="U306" s="57"/>
      <c r="V306" s="57"/>
      <c r="W306" s="57"/>
      <c r="X306" s="57"/>
      <c r="Y306" s="57"/>
      <c r="Z306" s="57"/>
      <c r="AA306" s="57"/>
    </row>
    <row r="307" spans="3:27"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64"/>
      <c r="U307" s="57"/>
      <c r="V307" s="57"/>
      <c r="W307" s="57"/>
      <c r="X307" s="57"/>
      <c r="Y307" s="57"/>
      <c r="Z307" s="57"/>
      <c r="AA307" s="57"/>
    </row>
    <row r="308" spans="3:27"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64"/>
      <c r="U308" s="57"/>
      <c r="V308" s="57"/>
      <c r="W308" s="57"/>
      <c r="X308" s="57"/>
      <c r="Y308" s="57"/>
      <c r="Z308" s="57"/>
      <c r="AA308" s="57"/>
    </row>
    <row r="309" spans="3:27"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64"/>
      <c r="U309" s="57"/>
      <c r="V309" s="57"/>
      <c r="W309" s="57"/>
      <c r="X309" s="57"/>
      <c r="Y309" s="57"/>
      <c r="Z309" s="57"/>
      <c r="AA309" s="57"/>
    </row>
    <row r="310" spans="3:27"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64"/>
      <c r="U310" s="57"/>
      <c r="V310" s="57"/>
      <c r="W310" s="57"/>
      <c r="X310" s="57"/>
      <c r="Y310" s="57"/>
      <c r="Z310" s="57"/>
      <c r="AA310" s="57"/>
    </row>
    <row r="311" spans="3:27"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64"/>
      <c r="U311" s="57"/>
      <c r="V311" s="57"/>
      <c r="W311" s="57"/>
      <c r="X311" s="57"/>
      <c r="Y311" s="57"/>
      <c r="Z311" s="57"/>
      <c r="AA311" s="57"/>
    </row>
    <row r="312" spans="3:27"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64"/>
      <c r="U312" s="57"/>
      <c r="V312" s="57"/>
      <c r="W312" s="57"/>
      <c r="X312" s="57"/>
      <c r="Y312" s="57"/>
      <c r="Z312" s="57"/>
      <c r="AA312" s="57"/>
    </row>
    <row r="313" spans="3:27"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64"/>
      <c r="U313" s="57"/>
      <c r="V313" s="57"/>
      <c r="W313" s="57"/>
      <c r="X313" s="57"/>
      <c r="Y313" s="57"/>
      <c r="Z313" s="57"/>
      <c r="AA313" s="57"/>
    </row>
    <row r="314" spans="3:27"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64"/>
      <c r="U314" s="57"/>
      <c r="V314" s="57"/>
      <c r="W314" s="57"/>
      <c r="X314" s="57"/>
      <c r="Y314" s="57"/>
      <c r="Z314" s="57"/>
      <c r="AA314" s="57"/>
    </row>
    <row r="315" spans="3:27"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64"/>
      <c r="U315" s="57"/>
      <c r="V315" s="57"/>
      <c r="W315" s="57"/>
      <c r="X315" s="57"/>
      <c r="Y315" s="57"/>
      <c r="Z315" s="57"/>
      <c r="AA315" s="57"/>
    </row>
    <row r="316" spans="3:27"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64"/>
      <c r="U316" s="57"/>
      <c r="V316" s="57"/>
      <c r="W316" s="57"/>
      <c r="X316" s="57"/>
      <c r="Y316" s="57"/>
      <c r="Z316" s="57"/>
      <c r="AA316" s="57"/>
    </row>
    <row r="317" spans="3:27"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64"/>
      <c r="U317" s="57"/>
      <c r="V317" s="57"/>
      <c r="W317" s="57"/>
      <c r="X317" s="57"/>
      <c r="Y317" s="57"/>
      <c r="Z317" s="57"/>
      <c r="AA317" s="57"/>
    </row>
    <row r="318" spans="3:27"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64"/>
      <c r="U318" s="57"/>
      <c r="V318" s="57"/>
      <c r="W318" s="57"/>
      <c r="X318" s="57"/>
      <c r="Y318" s="57"/>
      <c r="Z318" s="57"/>
      <c r="AA318" s="57"/>
    </row>
    <row r="319" spans="3:27"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64"/>
      <c r="U319" s="57"/>
      <c r="V319" s="57"/>
      <c r="W319" s="57"/>
      <c r="X319" s="57"/>
      <c r="Y319" s="57"/>
      <c r="Z319" s="57"/>
      <c r="AA319" s="57"/>
    </row>
    <row r="320" spans="3:27"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64"/>
      <c r="U320" s="57"/>
      <c r="V320" s="57"/>
      <c r="W320" s="57"/>
      <c r="X320" s="57"/>
      <c r="Y320" s="57"/>
      <c r="Z320" s="57"/>
      <c r="AA320" s="57"/>
    </row>
    <row r="321" spans="3:27"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64"/>
      <c r="U321" s="57"/>
      <c r="V321" s="57"/>
      <c r="W321" s="57"/>
      <c r="X321" s="57"/>
      <c r="Y321" s="57"/>
      <c r="Z321" s="57"/>
      <c r="AA321" s="57"/>
    </row>
    <row r="322" spans="3:27"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64"/>
      <c r="U322" s="57"/>
      <c r="V322" s="57"/>
      <c r="W322" s="57"/>
      <c r="X322" s="57"/>
      <c r="Y322" s="57"/>
      <c r="Z322" s="57"/>
      <c r="AA322" s="57"/>
    </row>
    <row r="323" spans="3:27"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64"/>
      <c r="U323" s="57"/>
      <c r="V323" s="57"/>
      <c r="W323" s="57"/>
      <c r="X323" s="57"/>
      <c r="Y323" s="57"/>
      <c r="Z323" s="57"/>
      <c r="AA323" s="57"/>
    </row>
    <row r="324" spans="3:27"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64"/>
      <c r="U324" s="57"/>
      <c r="V324" s="57"/>
      <c r="W324" s="57"/>
      <c r="X324" s="57"/>
      <c r="Y324" s="57"/>
      <c r="Z324" s="57"/>
      <c r="AA324" s="57"/>
    </row>
    <row r="325" spans="3:27"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64"/>
      <c r="U325" s="57"/>
      <c r="V325" s="57"/>
      <c r="W325" s="57"/>
      <c r="X325" s="57"/>
      <c r="Y325" s="57"/>
      <c r="Z325" s="57"/>
      <c r="AA325" s="57"/>
    </row>
    <row r="326" spans="3:27"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64"/>
      <c r="U326" s="57"/>
      <c r="V326" s="57"/>
      <c r="W326" s="57"/>
      <c r="X326" s="57"/>
      <c r="Y326" s="57"/>
      <c r="Z326" s="57"/>
      <c r="AA326" s="57"/>
    </row>
    <row r="327" spans="3:27"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64"/>
      <c r="U327" s="57"/>
      <c r="V327" s="57"/>
      <c r="W327" s="57"/>
      <c r="X327" s="57"/>
      <c r="Y327" s="57"/>
      <c r="Z327" s="57"/>
      <c r="AA327" s="57"/>
    </row>
    <row r="328" spans="3:27"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64"/>
      <c r="U328" s="57"/>
      <c r="V328" s="57"/>
      <c r="W328" s="57"/>
      <c r="X328" s="57"/>
      <c r="Y328" s="57"/>
      <c r="Z328" s="57"/>
      <c r="AA328" s="57"/>
    </row>
    <row r="329" spans="3:27"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64"/>
      <c r="U329" s="57"/>
      <c r="V329" s="57"/>
      <c r="W329" s="57"/>
      <c r="X329" s="57"/>
      <c r="Y329" s="57"/>
      <c r="Z329" s="57"/>
      <c r="AA329" s="57"/>
    </row>
    <row r="330" spans="3:27"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64"/>
      <c r="U330" s="57"/>
      <c r="V330" s="57"/>
      <c r="W330" s="57"/>
      <c r="X330" s="57"/>
      <c r="Y330" s="57"/>
      <c r="Z330" s="57"/>
      <c r="AA330" s="57"/>
    </row>
    <row r="331" spans="3:27"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64"/>
      <c r="U331" s="57"/>
      <c r="V331" s="57"/>
      <c r="W331" s="57"/>
      <c r="X331" s="57"/>
      <c r="Y331" s="57"/>
      <c r="Z331" s="57"/>
      <c r="AA331" s="57"/>
    </row>
    <row r="332" spans="3:27"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64"/>
      <c r="U332" s="57"/>
      <c r="V332" s="57"/>
      <c r="W332" s="57"/>
      <c r="X332" s="57"/>
      <c r="Y332" s="57"/>
      <c r="Z332" s="57"/>
      <c r="AA332" s="57"/>
    </row>
    <row r="333" spans="3:27"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64"/>
      <c r="U333" s="57"/>
      <c r="V333" s="57"/>
      <c r="W333" s="57"/>
      <c r="X333" s="57"/>
      <c r="Y333" s="57"/>
      <c r="Z333" s="57"/>
      <c r="AA333" s="57"/>
    </row>
    <row r="334" spans="3:27"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64"/>
      <c r="U334" s="57"/>
      <c r="V334" s="57"/>
      <c r="W334" s="57"/>
      <c r="X334" s="57"/>
      <c r="Y334" s="57"/>
      <c r="Z334" s="57"/>
      <c r="AA334" s="57"/>
    </row>
    <row r="335" spans="3:27"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64"/>
      <c r="U335" s="57"/>
      <c r="V335" s="57"/>
      <c r="W335" s="57"/>
      <c r="X335" s="57"/>
      <c r="Y335" s="57"/>
      <c r="Z335" s="57"/>
      <c r="AA335" s="57"/>
    </row>
    <row r="336" spans="3:27"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64"/>
      <c r="U336" s="57"/>
      <c r="V336" s="57"/>
      <c r="W336" s="57"/>
      <c r="X336" s="57"/>
      <c r="Y336" s="57"/>
      <c r="Z336" s="57"/>
      <c r="AA336" s="57"/>
    </row>
    <row r="337" spans="3:27"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64"/>
      <c r="U337" s="57"/>
      <c r="V337" s="57"/>
      <c r="W337" s="57"/>
      <c r="X337" s="57"/>
      <c r="Y337" s="57"/>
      <c r="Z337" s="57"/>
      <c r="AA337" s="57"/>
    </row>
    <row r="338" spans="3:27"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64"/>
      <c r="U338" s="57"/>
      <c r="V338" s="57"/>
      <c r="W338" s="57"/>
      <c r="X338" s="57"/>
      <c r="Y338" s="57"/>
      <c r="Z338" s="57"/>
      <c r="AA338" s="57"/>
    </row>
    <row r="339" spans="3:27"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64"/>
      <c r="U339" s="57"/>
      <c r="V339" s="57"/>
      <c r="W339" s="57"/>
      <c r="X339" s="57"/>
      <c r="Y339" s="57"/>
      <c r="Z339" s="57"/>
      <c r="AA339" s="57"/>
    </row>
    <row r="340" spans="3:27"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64"/>
      <c r="U340" s="57"/>
      <c r="V340" s="57"/>
      <c r="W340" s="57"/>
      <c r="X340" s="57"/>
      <c r="Y340" s="57"/>
      <c r="Z340" s="57"/>
      <c r="AA340" s="57"/>
    </row>
    <row r="341" spans="3:27"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64"/>
      <c r="U341" s="57"/>
      <c r="V341" s="57"/>
      <c r="W341" s="57"/>
      <c r="X341" s="57"/>
      <c r="Y341" s="57"/>
      <c r="Z341" s="57"/>
      <c r="AA341" s="57"/>
    </row>
    <row r="342" spans="3:27"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64"/>
      <c r="U342" s="57"/>
      <c r="V342" s="57"/>
      <c r="W342" s="57"/>
      <c r="X342" s="57"/>
      <c r="Y342" s="57"/>
      <c r="Z342" s="57"/>
      <c r="AA342" s="57"/>
    </row>
    <row r="343" spans="3:27"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64"/>
      <c r="U343" s="57"/>
      <c r="V343" s="57"/>
      <c r="W343" s="57"/>
      <c r="X343" s="57"/>
      <c r="Y343" s="57"/>
      <c r="Z343" s="57"/>
      <c r="AA343" s="57"/>
    </row>
    <row r="344" spans="3:27"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64"/>
      <c r="U344" s="57"/>
      <c r="V344" s="57"/>
      <c r="W344" s="57"/>
      <c r="X344" s="57"/>
      <c r="Y344" s="57"/>
      <c r="Z344" s="57"/>
      <c r="AA344" s="57"/>
    </row>
    <row r="345" spans="3:27"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64"/>
      <c r="U345" s="57"/>
      <c r="V345" s="57"/>
      <c r="W345" s="57"/>
      <c r="X345" s="57"/>
      <c r="Y345" s="57"/>
      <c r="Z345" s="57"/>
      <c r="AA345" s="57"/>
    </row>
    <row r="346" spans="3:27"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64"/>
      <c r="U346" s="57"/>
      <c r="V346" s="57"/>
      <c r="W346" s="57"/>
      <c r="X346" s="57"/>
      <c r="Y346" s="57"/>
      <c r="Z346" s="57"/>
      <c r="AA346" s="57"/>
    </row>
    <row r="347" spans="3:27"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64"/>
      <c r="U347" s="57"/>
      <c r="V347" s="57"/>
      <c r="W347" s="57"/>
      <c r="X347" s="57"/>
      <c r="Y347" s="57"/>
      <c r="Z347" s="57"/>
      <c r="AA347" s="57"/>
    </row>
    <row r="348" spans="3:27"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64"/>
      <c r="U348" s="57"/>
      <c r="V348" s="57"/>
      <c r="W348" s="57"/>
      <c r="X348" s="57"/>
      <c r="Y348" s="57"/>
      <c r="Z348" s="57"/>
      <c r="AA348" s="57"/>
    </row>
    <row r="349" spans="3:27"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64"/>
      <c r="U349" s="57"/>
      <c r="V349" s="57"/>
      <c r="W349" s="57"/>
      <c r="X349" s="57"/>
      <c r="Y349" s="57"/>
      <c r="Z349" s="57"/>
      <c r="AA349" s="57"/>
    </row>
    <row r="350" spans="3:27"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64"/>
      <c r="U350" s="57"/>
      <c r="V350" s="57"/>
      <c r="W350" s="57"/>
      <c r="X350" s="57"/>
      <c r="Y350" s="57"/>
      <c r="Z350" s="57"/>
      <c r="AA350" s="57"/>
    </row>
    <row r="351" spans="3:27"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64"/>
      <c r="U351" s="57"/>
      <c r="V351" s="57"/>
      <c r="W351" s="57"/>
      <c r="X351" s="57"/>
      <c r="Y351" s="57"/>
      <c r="Z351" s="57"/>
      <c r="AA351" s="57"/>
    </row>
    <row r="352" spans="3:27"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64"/>
      <c r="U352" s="57"/>
      <c r="V352" s="57"/>
      <c r="W352" s="57"/>
      <c r="X352" s="57"/>
      <c r="Y352" s="57"/>
      <c r="Z352" s="57"/>
      <c r="AA352" s="57"/>
    </row>
    <row r="353" spans="3:27"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64"/>
      <c r="U353" s="57"/>
      <c r="V353" s="57"/>
      <c r="W353" s="57"/>
      <c r="X353" s="57"/>
      <c r="Y353" s="57"/>
      <c r="Z353" s="57"/>
      <c r="AA353" s="57"/>
    </row>
    <row r="354" spans="3:27"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64"/>
      <c r="U354" s="57"/>
      <c r="V354" s="57"/>
      <c r="W354" s="57"/>
      <c r="X354" s="57"/>
      <c r="Y354" s="57"/>
      <c r="Z354" s="57"/>
      <c r="AA354" s="57"/>
    </row>
    <row r="355" spans="3:27"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64"/>
      <c r="U355" s="57"/>
      <c r="V355" s="57"/>
      <c r="W355" s="57"/>
      <c r="X355" s="57"/>
      <c r="Y355" s="57"/>
      <c r="Z355" s="57"/>
      <c r="AA355" s="57"/>
    </row>
    <row r="356" spans="3:27"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64"/>
      <c r="U356" s="57"/>
      <c r="V356" s="57"/>
      <c r="W356" s="57"/>
      <c r="X356" s="57"/>
      <c r="Y356" s="57"/>
      <c r="Z356" s="57"/>
      <c r="AA356" s="57"/>
    </row>
    <row r="357" spans="3:27"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64"/>
      <c r="U357" s="57"/>
      <c r="V357" s="57"/>
      <c r="W357" s="57"/>
      <c r="X357" s="57"/>
      <c r="Y357" s="57"/>
      <c r="Z357" s="57"/>
      <c r="AA357" s="57"/>
    </row>
    <row r="358" spans="3:27"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64"/>
      <c r="U358" s="57"/>
      <c r="V358" s="57"/>
      <c r="W358" s="57"/>
      <c r="X358" s="57"/>
      <c r="Y358" s="57"/>
      <c r="Z358" s="57"/>
      <c r="AA358" s="57"/>
    </row>
    <row r="359" spans="3:27"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64"/>
      <c r="U359" s="57"/>
      <c r="V359" s="57"/>
      <c r="W359" s="57"/>
      <c r="X359" s="57"/>
      <c r="Y359" s="57"/>
      <c r="Z359" s="57"/>
      <c r="AA359" s="57"/>
    </row>
    <row r="360" spans="3:27"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64"/>
      <c r="U360" s="57"/>
      <c r="V360" s="57"/>
      <c r="W360" s="57"/>
      <c r="X360" s="57"/>
      <c r="Y360" s="57"/>
      <c r="Z360" s="57"/>
      <c r="AA360" s="57"/>
    </row>
    <row r="361" spans="3:27"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64"/>
      <c r="U361" s="57"/>
      <c r="V361" s="57"/>
      <c r="W361" s="57"/>
      <c r="X361" s="57"/>
      <c r="Y361" s="57"/>
      <c r="Z361" s="57"/>
      <c r="AA361" s="57"/>
    </row>
    <row r="362" spans="3:27"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64"/>
      <c r="U362" s="57"/>
      <c r="V362" s="57"/>
      <c r="W362" s="57"/>
      <c r="X362" s="57"/>
      <c r="Y362" s="57"/>
      <c r="Z362" s="57"/>
      <c r="AA362" s="57"/>
    </row>
    <row r="363" spans="3:27"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64"/>
      <c r="U363" s="57"/>
      <c r="V363" s="57"/>
      <c r="W363" s="57"/>
      <c r="X363" s="57"/>
      <c r="Y363" s="57"/>
      <c r="Z363" s="57"/>
      <c r="AA363" s="57"/>
    </row>
    <row r="364" spans="3:27"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64"/>
      <c r="U364" s="57"/>
      <c r="V364" s="57"/>
      <c r="W364" s="57"/>
      <c r="X364" s="57"/>
      <c r="Y364" s="57"/>
      <c r="Z364" s="57"/>
      <c r="AA364" s="57"/>
    </row>
    <row r="365" spans="3:27"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64"/>
      <c r="U365" s="57"/>
      <c r="V365" s="57"/>
      <c r="W365" s="57"/>
      <c r="X365" s="57"/>
      <c r="Y365" s="57"/>
      <c r="Z365" s="57"/>
      <c r="AA365" s="57"/>
    </row>
    <row r="366" spans="3:27"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64"/>
      <c r="U366" s="57"/>
      <c r="V366" s="57"/>
      <c r="W366" s="57"/>
      <c r="X366" s="57"/>
      <c r="Y366" s="57"/>
      <c r="Z366" s="57"/>
      <c r="AA366" s="57"/>
    </row>
    <row r="367" spans="3:27"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64"/>
      <c r="U367" s="57"/>
      <c r="V367" s="57"/>
      <c r="W367" s="57"/>
      <c r="X367" s="57"/>
      <c r="Y367" s="57"/>
      <c r="Z367" s="57"/>
      <c r="AA367" s="57"/>
    </row>
    <row r="368" spans="3:27"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64"/>
      <c r="U368" s="57"/>
      <c r="V368" s="57"/>
      <c r="W368" s="57"/>
      <c r="X368" s="57"/>
      <c r="Y368" s="57"/>
      <c r="Z368" s="57"/>
      <c r="AA368" s="57"/>
    </row>
    <row r="369" spans="3:27"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64"/>
      <c r="U369" s="57"/>
      <c r="V369" s="57"/>
      <c r="W369" s="57"/>
      <c r="X369" s="57"/>
      <c r="Y369" s="57"/>
      <c r="Z369" s="57"/>
      <c r="AA369" s="57"/>
    </row>
    <row r="370" spans="3:27"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64"/>
      <c r="U370" s="57"/>
      <c r="V370" s="57"/>
      <c r="W370" s="57"/>
      <c r="X370" s="57"/>
      <c r="Y370" s="57"/>
      <c r="Z370" s="57"/>
      <c r="AA370" s="57"/>
    </row>
    <row r="371" spans="3:27"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64"/>
      <c r="U371" s="57"/>
      <c r="V371" s="57"/>
      <c r="W371" s="57"/>
      <c r="X371" s="57"/>
      <c r="Y371" s="57"/>
      <c r="Z371" s="57"/>
      <c r="AA371" s="57"/>
    </row>
    <row r="372" spans="3:27"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64"/>
      <c r="U372" s="57"/>
      <c r="V372" s="57"/>
      <c r="W372" s="57"/>
      <c r="X372" s="57"/>
      <c r="Y372" s="57"/>
      <c r="Z372" s="57"/>
      <c r="AA372" s="57"/>
    </row>
    <row r="373" spans="3:27"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64"/>
      <c r="U373" s="57"/>
      <c r="V373" s="57"/>
      <c r="W373" s="57"/>
      <c r="X373" s="57"/>
      <c r="Y373" s="57"/>
      <c r="Z373" s="57"/>
      <c r="AA373" s="57"/>
    </row>
    <row r="374" spans="3:27"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64"/>
      <c r="U374" s="57"/>
      <c r="V374" s="57"/>
      <c r="W374" s="57"/>
      <c r="X374" s="57"/>
      <c r="Y374" s="57"/>
      <c r="Z374" s="57"/>
      <c r="AA374" s="57"/>
    </row>
    <row r="375" spans="3:27"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64"/>
      <c r="U375" s="57"/>
      <c r="V375" s="57"/>
      <c r="W375" s="57"/>
      <c r="X375" s="57"/>
      <c r="Y375" s="57"/>
      <c r="Z375" s="57"/>
      <c r="AA375" s="57"/>
    </row>
    <row r="376" spans="3:27"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64"/>
      <c r="U376" s="57"/>
      <c r="V376" s="57"/>
      <c r="W376" s="57"/>
      <c r="X376" s="57"/>
      <c r="Y376" s="57"/>
      <c r="Z376" s="57"/>
      <c r="AA376" s="57"/>
    </row>
    <row r="377" spans="3:27"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64"/>
      <c r="U377" s="57"/>
      <c r="V377" s="57"/>
      <c r="W377" s="57"/>
      <c r="X377" s="57"/>
      <c r="Y377" s="57"/>
      <c r="Z377" s="57"/>
      <c r="AA377" s="57"/>
    </row>
    <row r="378" spans="3:27"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64"/>
      <c r="U378" s="57"/>
      <c r="V378" s="57"/>
      <c r="W378" s="57"/>
      <c r="X378" s="57"/>
      <c r="Y378" s="57"/>
      <c r="Z378" s="57"/>
      <c r="AA378" s="57"/>
    </row>
    <row r="379" spans="3:27"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64"/>
      <c r="U379" s="57"/>
      <c r="V379" s="57"/>
      <c r="W379" s="57"/>
      <c r="X379" s="57"/>
      <c r="Y379" s="57"/>
      <c r="Z379" s="57"/>
      <c r="AA379" s="57"/>
    </row>
    <row r="380" spans="3:27"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64"/>
      <c r="U380" s="57"/>
      <c r="V380" s="57"/>
      <c r="W380" s="57"/>
      <c r="X380" s="57"/>
      <c r="Y380" s="57"/>
      <c r="Z380" s="57"/>
      <c r="AA380" s="57"/>
    </row>
    <row r="381" spans="3:27"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64"/>
      <c r="U381" s="57"/>
      <c r="V381" s="57"/>
      <c r="W381" s="57"/>
      <c r="X381" s="57"/>
      <c r="Y381" s="57"/>
      <c r="Z381" s="57"/>
      <c r="AA381" s="57"/>
    </row>
    <row r="382" spans="3:27"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64"/>
      <c r="U382" s="57"/>
      <c r="V382" s="57"/>
      <c r="W382" s="57"/>
      <c r="X382" s="57"/>
      <c r="Y382" s="57"/>
      <c r="Z382" s="57"/>
      <c r="AA382" s="57"/>
    </row>
    <row r="383" spans="3:27"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64"/>
      <c r="U383" s="57"/>
      <c r="V383" s="57"/>
      <c r="W383" s="57"/>
      <c r="X383" s="57"/>
      <c r="Y383" s="57"/>
      <c r="Z383" s="57"/>
      <c r="AA383" s="57"/>
    </row>
    <row r="384" spans="3:27"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64"/>
      <c r="U384" s="57"/>
      <c r="V384" s="57"/>
      <c r="W384" s="57"/>
      <c r="X384" s="57"/>
      <c r="Y384" s="57"/>
      <c r="Z384" s="57"/>
      <c r="AA384" s="57"/>
    </row>
    <row r="385" spans="3:27"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64"/>
      <c r="U385" s="57"/>
      <c r="V385" s="57"/>
      <c r="W385" s="57"/>
      <c r="X385" s="57"/>
      <c r="Y385" s="57"/>
      <c r="Z385" s="57"/>
      <c r="AA385" s="57"/>
    </row>
    <row r="386" spans="3:27"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64"/>
      <c r="U386" s="57"/>
      <c r="V386" s="57"/>
      <c r="W386" s="57"/>
      <c r="X386" s="57"/>
      <c r="Y386" s="57"/>
      <c r="Z386" s="57"/>
      <c r="AA386" s="57"/>
    </row>
    <row r="387" spans="3:27"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64"/>
      <c r="U387" s="57"/>
      <c r="V387" s="57"/>
      <c r="W387" s="57"/>
      <c r="X387" s="57"/>
      <c r="Y387" s="57"/>
      <c r="Z387" s="57"/>
      <c r="AA387" s="57"/>
    </row>
    <row r="388" spans="3:27"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64"/>
      <c r="U388" s="57"/>
      <c r="V388" s="57"/>
      <c r="W388" s="57"/>
      <c r="X388" s="57"/>
      <c r="Y388" s="57"/>
      <c r="Z388" s="57"/>
      <c r="AA388" s="57"/>
    </row>
    <row r="389" spans="3:27"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64"/>
      <c r="U389" s="57"/>
      <c r="V389" s="57"/>
      <c r="W389" s="57"/>
      <c r="X389" s="57"/>
      <c r="Y389" s="57"/>
      <c r="Z389" s="57"/>
      <c r="AA389" s="57"/>
    </row>
    <row r="390" spans="3:27"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64"/>
      <c r="U390" s="57"/>
      <c r="V390" s="57"/>
      <c r="W390" s="57"/>
      <c r="X390" s="57"/>
      <c r="Y390" s="57"/>
      <c r="Z390" s="57"/>
      <c r="AA390" s="57"/>
    </row>
    <row r="391" spans="3:27"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64"/>
      <c r="U391" s="57"/>
      <c r="V391" s="57"/>
      <c r="W391" s="57"/>
      <c r="X391" s="57"/>
      <c r="Y391" s="57"/>
      <c r="Z391" s="57"/>
      <c r="AA391" s="57"/>
    </row>
    <row r="392" spans="3:27"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64"/>
      <c r="U392" s="57"/>
      <c r="V392" s="57"/>
      <c r="W392" s="57"/>
      <c r="X392" s="57"/>
      <c r="Y392" s="57"/>
      <c r="Z392" s="57"/>
      <c r="AA392" s="57"/>
    </row>
    <row r="393" spans="3:27"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64"/>
      <c r="U393" s="57"/>
      <c r="V393" s="57"/>
      <c r="W393" s="57"/>
      <c r="X393" s="57"/>
      <c r="Y393" s="57"/>
      <c r="Z393" s="57"/>
      <c r="AA393" s="57"/>
    </row>
    <row r="394" spans="3:27"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64"/>
      <c r="U394" s="57"/>
      <c r="V394" s="57"/>
      <c r="W394" s="57"/>
      <c r="X394" s="57"/>
      <c r="Y394" s="57"/>
      <c r="Z394" s="57"/>
      <c r="AA394" s="57"/>
    </row>
    <row r="395" spans="3:27"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64"/>
      <c r="U395" s="57"/>
      <c r="V395" s="57"/>
      <c r="W395" s="57"/>
      <c r="X395" s="57"/>
      <c r="Y395" s="57"/>
      <c r="Z395" s="57"/>
      <c r="AA395" s="57"/>
    </row>
    <row r="396" spans="3:27"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64"/>
      <c r="U396" s="57"/>
      <c r="V396" s="57"/>
      <c r="W396" s="57"/>
      <c r="X396" s="57"/>
      <c r="Y396" s="57"/>
      <c r="Z396" s="57"/>
      <c r="AA396" s="57"/>
    </row>
    <row r="397" spans="3:27"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64"/>
      <c r="U397" s="57"/>
      <c r="V397" s="57"/>
      <c r="W397" s="57"/>
      <c r="X397" s="57"/>
      <c r="Y397" s="57"/>
      <c r="Z397" s="57"/>
      <c r="AA397" s="57"/>
    </row>
    <row r="398" spans="3:27"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64"/>
      <c r="U398" s="57"/>
      <c r="V398" s="57"/>
      <c r="W398" s="57"/>
      <c r="X398" s="57"/>
      <c r="Y398" s="57"/>
      <c r="Z398" s="57"/>
      <c r="AA398" s="57"/>
    </row>
    <row r="399" spans="3:27"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64"/>
      <c r="U399" s="57"/>
      <c r="V399" s="57"/>
      <c r="W399" s="57"/>
      <c r="X399" s="57"/>
      <c r="Y399" s="57"/>
      <c r="Z399" s="57"/>
      <c r="AA399" s="57"/>
    </row>
    <row r="400" spans="3:27"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64"/>
      <c r="U400" s="57"/>
      <c r="V400" s="57"/>
      <c r="W400" s="57"/>
      <c r="X400" s="57"/>
      <c r="Y400" s="57"/>
      <c r="Z400" s="57"/>
      <c r="AA400" s="57"/>
    </row>
    <row r="401" spans="3:27"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64"/>
      <c r="U401" s="57"/>
      <c r="V401" s="57"/>
      <c r="W401" s="57"/>
      <c r="X401" s="57"/>
      <c r="Y401" s="57"/>
      <c r="Z401" s="57"/>
      <c r="AA401" s="57"/>
    </row>
    <row r="402" spans="3:27"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64"/>
      <c r="U402" s="57"/>
      <c r="V402" s="57"/>
      <c r="W402" s="57"/>
      <c r="X402" s="57"/>
      <c r="Y402" s="57"/>
      <c r="Z402" s="57"/>
      <c r="AA402" s="57"/>
    </row>
    <row r="403" spans="3:27"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64"/>
      <c r="U403" s="57"/>
      <c r="V403" s="57"/>
      <c r="W403" s="57"/>
      <c r="X403" s="57"/>
      <c r="Y403" s="57"/>
      <c r="Z403" s="57"/>
      <c r="AA403" s="57"/>
    </row>
    <row r="404" spans="3:27"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64"/>
      <c r="U404" s="57"/>
      <c r="V404" s="57"/>
      <c r="W404" s="57"/>
      <c r="X404" s="57"/>
      <c r="Y404" s="57"/>
      <c r="Z404" s="57"/>
      <c r="AA404" s="57"/>
    </row>
    <row r="405" spans="3:27"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64"/>
      <c r="U405" s="57"/>
      <c r="V405" s="57"/>
      <c r="W405" s="57"/>
      <c r="X405" s="57"/>
      <c r="Y405" s="57"/>
      <c r="Z405" s="57"/>
      <c r="AA405" s="57"/>
    </row>
    <row r="406" spans="3:27"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64"/>
      <c r="U406" s="57"/>
      <c r="V406" s="57"/>
      <c r="W406" s="57"/>
      <c r="X406" s="57"/>
      <c r="Y406" s="57"/>
      <c r="Z406" s="57"/>
      <c r="AA406" s="57"/>
    </row>
    <row r="407" spans="3:27"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64"/>
      <c r="U407" s="57"/>
      <c r="V407" s="57"/>
      <c r="W407" s="57"/>
      <c r="X407" s="57"/>
      <c r="Y407" s="57"/>
      <c r="Z407" s="57"/>
      <c r="AA407" s="57"/>
    </row>
    <row r="408" spans="3:27"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64"/>
      <c r="U408" s="57"/>
      <c r="V408" s="57"/>
      <c r="W408" s="57"/>
      <c r="X408" s="57"/>
      <c r="Y408" s="57"/>
      <c r="Z408" s="57"/>
      <c r="AA408" s="57"/>
    </row>
    <row r="409" spans="3:27"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64"/>
      <c r="U409" s="57"/>
      <c r="V409" s="57"/>
      <c r="W409" s="57"/>
      <c r="X409" s="57"/>
      <c r="Y409" s="57"/>
      <c r="Z409" s="57"/>
      <c r="AA409" s="57"/>
    </row>
    <row r="410" spans="3:27"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64"/>
      <c r="U410" s="57"/>
      <c r="V410" s="57"/>
      <c r="W410" s="57"/>
      <c r="X410" s="57"/>
      <c r="Y410" s="57"/>
      <c r="Z410" s="57"/>
      <c r="AA410" s="57"/>
    </row>
    <row r="411" spans="3:27"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64"/>
      <c r="U411" s="57"/>
      <c r="V411" s="57"/>
      <c r="W411" s="57"/>
      <c r="X411" s="57"/>
      <c r="Y411" s="57"/>
      <c r="Z411" s="57"/>
      <c r="AA411" s="57"/>
    </row>
    <row r="412" spans="3:27"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64"/>
      <c r="U412" s="57"/>
      <c r="V412" s="57"/>
      <c r="W412" s="57"/>
      <c r="X412" s="57"/>
      <c r="Y412" s="57"/>
      <c r="Z412" s="57"/>
      <c r="AA412" s="57"/>
    </row>
    <row r="413" spans="3:27"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64"/>
      <c r="U413" s="57"/>
      <c r="V413" s="57"/>
      <c r="W413" s="57"/>
      <c r="X413" s="57"/>
      <c r="Y413" s="57"/>
      <c r="Z413" s="57"/>
      <c r="AA413" s="57"/>
    </row>
    <row r="414" spans="3:27"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64"/>
      <c r="U414" s="57"/>
      <c r="V414" s="57"/>
      <c r="W414" s="57"/>
      <c r="X414" s="57"/>
      <c r="Y414" s="57"/>
      <c r="Z414" s="57"/>
      <c r="AA414" s="57"/>
    </row>
    <row r="415" spans="3:27"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64"/>
      <c r="U415" s="57"/>
      <c r="V415" s="57"/>
      <c r="W415" s="57"/>
      <c r="X415" s="57"/>
      <c r="Y415" s="57"/>
      <c r="Z415" s="57"/>
      <c r="AA415" s="57"/>
    </row>
    <row r="416" spans="3:27"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64"/>
      <c r="U416" s="57"/>
      <c r="V416" s="57"/>
      <c r="W416" s="57"/>
      <c r="X416" s="57"/>
      <c r="Y416" s="57"/>
      <c r="Z416" s="57"/>
      <c r="AA416" s="57"/>
    </row>
    <row r="417" spans="3:27"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64"/>
      <c r="U417" s="57"/>
      <c r="V417" s="57"/>
      <c r="W417" s="57"/>
      <c r="X417" s="57"/>
      <c r="Y417" s="57"/>
      <c r="Z417" s="57"/>
      <c r="AA417" s="57"/>
    </row>
    <row r="418" spans="3:27"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64"/>
      <c r="U418" s="57"/>
      <c r="V418" s="57"/>
      <c r="W418" s="57"/>
      <c r="X418" s="57"/>
      <c r="Y418" s="57"/>
      <c r="Z418" s="57"/>
      <c r="AA418" s="57"/>
    </row>
    <row r="419" spans="3:27"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64"/>
      <c r="U419" s="57"/>
      <c r="V419" s="57"/>
      <c r="W419" s="57"/>
      <c r="X419" s="57"/>
      <c r="Y419" s="57"/>
      <c r="Z419" s="57"/>
      <c r="AA419" s="57"/>
    </row>
    <row r="420" spans="3:27"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64"/>
      <c r="U420" s="57"/>
      <c r="V420" s="57"/>
      <c r="W420" s="57"/>
      <c r="X420" s="57"/>
      <c r="Y420" s="57"/>
      <c r="Z420" s="57"/>
      <c r="AA420" s="57"/>
    </row>
    <row r="421" spans="3:27"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64"/>
      <c r="U421" s="57"/>
      <c r="V421" s="57"/>
      <c r="W421" s="57"/>
      <c r="X421" s="57"/>
      <c r="Y421" s="57"/>
      <c r="Z421" s="57"/>
      <c r="AA421" s="57"/>
    </row>
    <row r="422" spans="3:27"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64"/>
      <c r="U422" s="57"/>
      <c r="V422" s="57"/>
      <c r="W422" s="57"/>
      <c r="X422" s="57"/>
      <c r="Y422" s="57"/>
      <c r="Z422" s="57"/>
      <c r="AA422" s="57"/>
    </row>
    <row r="423" spans="3:27"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64"/>
      <c r="U423" s="57"/>
      <c r="V423" s="57"/>
      <c r="W423" s="57"/>
      <c r="X423" s="57"/>
      <c r="Y423" s="57"/>
      <c r="Z423" s="57"/>
      <c r="AA423" s="57"/>
    </row>
    <row r="424" spans="3:27"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64"/>
      <c r="U424" s="57"/>
      <c r="V424" s="57"/>
      <c r="W424" s="57"/>
      <c r="X424" s="57"/>
      <c r="Y424" s="57"/>
      <c r="Z424" s="57"/>
      <c r="AA424" s="57"/>
    </row>
    <row r="425" spans="3:27"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64"/>
      <c r="U425" s="57"/>
      <c r="V425" s="57"/>
      <c r="W425" s="57"/>
      <c r="X425" s="57"/>
      <c r="Y425" s="57"/>
      <c r="Z425" s="57"/>
      <c r="AA425" s="57"/>
    </row>
    <row r="426" spans="3:27"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64"/>
      <c r="U426" s="57"/>
      <c r="V426" s="57"/>
      <c r="W426" s="57"/>
      <c r="X426" s="57"/>
      <c r="Y426" s="57"/>
      <c r="Z426" s="57"/>
      <c r="AA426" s="57"/>
    </row>
    <row r="427" spans="3:27"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64"/>
      <c r="U427" s="57"/>
      <c r="V427" s="57"/>
      <c r="W427" s="57"/>
      <c r="X427" s="57"/>
      <c r="Y427" s="57"/>
      <c r="Z427" s="57"/>
      <c r="AA427" s="57"/>
    </row>
    <row r="428" spans="3:27"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64"/>
      <c r="U428" s="57"/>
      <c r="V428" s="57"/>
      <c r="W428" s="57"/>
      <c r="X428" s="57"/>
      <c r="Y428" s="57"/>
      <c r="Z428" s="57"/>
      <c r="AA428" s="57"/>
    </row>
    <row r="429" spans="3:27"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64"/>
      <c r="U429" s="57"/>
      <c r="V429" s="57"/>
      <c r="W429" s="57"/>
      <c r="X429" s="57"/>
      <c r="Y429" s="57"/>
      <c r="Z429" s="57"/>
      <c r="AA429" s="57"/>
    </row>
    <row r="430" spans="3:27"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64"/>
      <c r="U430" s="57"/>
      <c r="V430" s="57"/>
      <c r="W430" s="57"/>
      <c r="X430" s="57"/>
      <c r="Y430" s="57"/>
      <c r="Z430" s="57"/>
      <c r="AA430" s="57"/>
    </row>
    <row r="431" spans="3:27"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64"/>
      <c r="U431" s="57"/>
      <c r="V431" s="57"/>
      <c r="W431" s="57"/>
      <c r="X431" s="57"/>
      <c r="Y431" s="57"/>
      <c r="Z431" s="57"/>
      <c r="AA431" s="57"/>
    </row>
    <row r="432" spans="3:27"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64"/>
      <c r="U432" s="57"/>
      <c r="V432" s="57"/>
      <c r="W432" s="57"/>
      <c r="X432" s="57"/>
      <c r="Y432" s="57"/>
      <c r="Z432" s="57"/>
      <c r="AA432" s="57"/>
    </row>
    <row r="433" spans="3:27"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64"/>
      <c r="U433" s="57"/>
      <c r="V433" s="57"/>
      <c r="W433" s="57"/>
      <c r="X433" s="57"/>
      <c r="Y433" s="57"/>
      <c r="Z433" s="57"/>
      <c r="AA433" s="57"/>
    </row>
    <row r="434" spans="3:27"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64"/>
      <c r="U434" s="57"/>
      <c r="V434" s="57"/>
      <c r="W434" s="57"/>
      <c r="X434" s="57"/>
      <c r="Y434" s="57"/>
      <c r="Z434" s="57"/>
      <c r="AA434" s="57"/>
    </row>
    <row r="435" spans="3:27"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64"/>
      <c r="U435" s="57"/>
      <c r="V435" s="57"/>
      <c r="W435" s="57"/>
      <c r="X435" s="57"/>
      <c r="Y435" s="57"/>
      <c r="Z435" s="57"/>
      <c r="AA435" s="57"/>
    </row>
    <row r="436" spans="3:27"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64"/>
      <c r="U436" s="57"/>
      <c r="V436" s="57"/>
      <c r="W436" s="57"/>
      <c r="X436" s="57"/>
      <c r="Y436" s="57"/>
      <c r="Z436" s="57"/>
      <c r="AA436" s="57"/>
    </row>
    <row r="437" spans="3:27"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64"/>
      <c r="U437" s="57"/>
      <c r="V437" s="57"/>
      <c r="W437" s="57"/>
      <c r="X437" s="57"/>
      <c r="Y437" s="57"/>
      <c r="Z437" s="57"/>
      <c r="AA437" s="57"/>
    </row>
    <row r="438" spans="3:27"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64"/>
      <c r="U438" s="57"/>
      <c r="V438" s="57"/>
      <c r="W438" s="57"/>
      <c r="X438" s="57"/>
      <c r="Y438" s="57"/>
      <c r="Z438" s="57"/>
      <c r="AA438" s="57"/>
    </row>
    <row r="439" spans="3:27"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64"/>
      <c r="U439" s="57"/>
      <c r="V439" s="57"/>
      <c r="W439" s="57"/>
      <c r="X439" s="57"/>
      <c r="Y439" s="57"/>
      <c r="Z439" s="57"/>
      <c r="AA439" s="57"/>
    </row>
    <row r="440" spans="3:27"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64"/>
      <c r="U440" s="57"/>
      <c r="V440" s="57"/>
      <c r="W440" s="57"/>
      <c r="X440" s="57"/>
      <c r="Y440" s="57"/>
      <c r="Z440" s="57"/>
      <c r="AA440" s="57"/>
    </row>
    <row r="441" spans="3:27"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64"/>
      <c r="U441" s="57"/>
      <c r="V441" s="57"/>
      <c r="W441" s="57"/>
      <c r="X441" s="57"/>
      <c r="Y441" s="57"/>
      <c r="Z441" s="57"/>
      <c r="AA441" s="57"/>
    </row>
    <row r="442" spans="3:27"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64"/>
      <c r="U442" s="57"/>
      <c r="V442" s="57"/>
      <c r="W442" s="57"/>
      <c r="X442" s="57"/>
      <c r="Y442" s="57"/>
      <c r="Z442" s="57"/>
      <c r="AA442" s="57"/>
    </row>
    <row r="443" spans="3:27"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64"/>
      <c r="U443" s="57"/>
      <c r="V443" s="57"/>
      <c r="W443" s="57"/>
      <c r="X443" s="57"/>
      <c r="Y443" s="57"/>
      <c r="Z443" s="57"/>
      <c r="AA443" s="57"/>
    </row>
    <row r="444" spans="3:27"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64"/>
      <c r="U444" s="57"/>
      <c r="V444" s="57"/>
      <c r="W444" s="57"/>
      <c r="X444" s="57"/>
      <c r="Y444" s="57"/>
      <c r="Z444" s="57"/>
      <c r="AA444" s="57"/>
    </row>
    <row r="445" spans="3:27"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64"/>
      <c r="U445" s="57"/>
      <c r="V445" s="57"/>
      <c r="W445" s="57"/>
      <c r="X445" s="57"/>
      <c r="Y445" s="57"/>
      <c r="Z445" s="57"/>
      <c r="AA445" s="57"/>
    </row>
    <row r="446" spans="3:27"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64"/>
      <c r="U446" s="57"/>
      <c r="V446" s="57"/>
      <c r="W446" s="57"/>
      <c r="X446" s="57"/>
      <c r="Y446" s="57"/>
      <c r="Z446" s="57"/>
      <c r="AA446" s="57"/>
    </row>
    <row r="447" spans="3:27"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64"/>
      <c r="U447" s="57"/>
      <c r="V447" s="57"/>
      <c r="W447" s="57"/>
      <c r="X447" s="57"/>
      <c r="Y447" s="57"/>
      <c r="Z447" s="57"/>
      <c r="AA447" s="57"/>
    </row>
    <row r="448" spans="3:27"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64"/>
      <c r="U448" s="57"/>
      <c r="V448" s="57"/>
      <c r="W448" s="57"/>
      <c r="X448" s="57"/>
      <c r="Y448" s="57"/>
      <c r="Z448" s="57"/>
      <c r="AA448" s="57"/>
    </row>
    <row r="449" spans="3:27"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64"/>
      <c r="U449" s="57"/>
      <c r="V449" s="57"/>
      <c r="W449" s="57"/>
      <c r="X449" s="57"/>
      <c r="Y449" s="57"/>
      <c r="Z449" s="57"/>
      <c r="AA449" s="57"/>
    </row>
    <row r="450" spans="3:27"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64"/>
      <c r="U450" s="57"/>
      <c r="V450" s="57"/>
      <c r="W450" s="57"/>
      <c r="X450" s="57"/>
      <c r="Y450" s="57"/>
      <c r="Z450" s="57"/>
      <c r="AA450" s="57"/>
    </row>
    <row r="451" spans="3:27"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64"/>
      <c r="U451" s="57"/>
      <c r="V451" s="57"/>
      <c r="W451" s="57"/>
      <c r="X451" s="57"/>
      <c r="Y451" s="57"/>
      <c r="Z451" s="57"/>
      <c r="AA451" s="57"/>
    </row>
    <row r="452" spans="3:27"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64"/>
      <c r="U452" s="57"/>
      <c r="V452" s="57"/>
      <c r="W452" s="57"/>
      <c r="X452" s="57"/>
      <c r="Y452" s="57"/>
      <c r="Z452" s="57"/>
      <c r="AA452" s="57"/>
    </row>
    <row r="453" spans="3:27"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64"/>
      <c r="U453" s="57"/>
      <c r="V453" s="57"/>
      <c r="W453" s="57"/>
      <c r="X453" s="57"/>
      <c r="Y453" s="57"/>
      <c r="Z453" s="57"/>
      <c r="AA453" s="57"/>
    </row>
    <row r="454" spans="3:27"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64"/>
      <c r="U454" s="57"/>
      <c r="V454" s="57"/>
      <c r="W454" s="57"/>
      <c r="X454" s="57"/>
      <c r="Y454" s="57"/>
      <c r="Z454" s="57"/>
      <c r="AA454" s="57"/>
    </row>
    <row r="455" spans="3:27"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64"/>
      <c r="U455" s="57"/>
      <c r="V455" s="57"/>
      <c r="W455" s="57"/>
      <c r="X455" s="57"/>
      <c r="Y455" s="57"/>
      <c r="Z455" s="57"/>
      <c r="AA455" s="57"/>
    </row>
    <row r="456" spans="3:27"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64"/>
      <c r="U456" s="57"/>
      <c r="V456" s="57"/>
      <c r="W456" s="57"/>
      <c r="X456" s="57"/>
      <c r="Y456" s="57"/>
      <c r="Z456" s="57"/>
      <c r="AA456" s="57"/>
    </row>
    <row r="457" spans="3:27"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64"/>
      <c r="U457" s="57"/>
      <c r="V457" s="57"/>
      <c r="W457" s="57"/>
      <c r="X457" s="57"/>
      <c r="Y457" s="57"/>
      <c r="Z457" s="57"/>
      <c r="AA457" s="57"/>
    </row>
    <row r="458" spans="3:27"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64"/>
      <c r="U458" s="57"/>
      <c r="V458" s="57"/>
      <c r="W458" s="57"/>
      <c r="X458" s="57"/>
      <c r="Y458" s="57"/>
      <c r="Z458" s="57"/>
      <c r="AA458" s="57"/>
    </row>
    <row r="459" spans="3:27"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64"/>
      <c r="U459" s="57"/>
      <c r="V459" s="57"/>
      <c r="W459" s="57"/>
      <c r="X459" s="57"/>
      <c r="Y459" s="57"/>
      <c r="Z459" s="57"/>
      <c r="AA459" s="57"/>
    </row>
    <row r="460" spans="3:27"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64"/>
      <c r="U460" s="57"/>
      <c r="V460" s="57"/>
      <c r="W460" s="57"/>
      <c r="X460" s="57"/>
      <c r="Y460" s="57"/>
      <c r="Z460" s="57"/>
      <c r="AA460" s="57"/>
    </row>
    <row r="461" spans="3:27"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64"/>
      <c r="U461" s="57"/>
      <c r="V461" s="57"/>
      <c r="W461" s="57"/>
      <c r="X461" s="57"/>
      <c r="Y461" s="57"/>
      <c r="Z461" s="57"/>
      <c r="AA461" s="57"/>
    </row>
    <row r="462" spans="3:27"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64"/>
      <c r="U462" s="57"/>
      <c r="V462" s="57"/>
      <c r="W462" s="57"/>
      <c r="X462" s="57"/>
      <c r="Y462" s="57"/>
      <c r="Z462" s="57"/>
      <c r="AA462" s="57"/>
    </row>
    <row r="463" spans="3:27"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64"/>
      <c r="U463" s="57"/>
      <c r="V463" s="57"/>
      <c r="W463" s="57"/>
      <c r="X463" s="57"/>
      <c r="Y463" s="57"/>
      <c r="Z463" s="57"/>
      <c r="AA463" s="57"/>
    </row>
    <row r="464" spans="3:27"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64"/>
      <c r="U464" s="57"/>
      <c r="V464" s="57"/>
      <c r="W464" s="57"/>
      <c r="X464" s="57"/>
      <c r="Y464" s="57"/>
      <c r="Z464" s="57"/>
      <c r="AA464" s="57"/>
    </row>
    <row r="465" spans="3:27"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64"/>
      <c r="U465" s="57"/>
      <c r="V465" s="57"/>
      <c r="W465" s="57"/>
      <c r="X465" s="57"/>
      <c r="Y465" s="57"/>
      <c r="Z465" s="57"/>
      <c r="AA465" s="57"/>
    </row>
    <row r="466" spans="3:27"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64"/>
      <c r="U466" s="57"/>
      <c r="V466" s="57"/>
      <c r="W466" s="57"/>
      <c r="X466" s="57"/>
      <c r="Y466" s="57"/>
      <c r="Z466" s="57"/>
      <c r="AA466" s="57"/>
    </row>
    <row r="467" spans="3:27"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64"/>
      <c r="U467" s="57"/>
      <c r="V467" s="57"/>
      <c r="W467" s="57"/>
      <c r="X467" s="57"/>
      <c r="Y467" s="57"/>
      <c r="Z467" s="57"/>
      <c r="AA467" s="57"/>
    </row>
    <row r="468" spans="3:27"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64"/>
      <c r="U468" s="57"/>
      <c r="V468" s="57"/>
      <c r="W468" s="57"/>
      <c r="X468" s="57"/>
      <c r="Y468" s="57"/>
      <c r="Z468" s="57"/>
      <c r="AA468" s="57"/>
    </row>
    <row r="469" spans="3:27"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64"/>
      <c r="U469" s="57"/>
      <c r="V469" s="57"/>
      <c r="W469" s="57"/>
      <c r="X469" s="57"/>
      <c r="Y469" s="57"/>
      <c r="Z469" s="57"/>
      <c r="AA469" s="57"/>
    </row>
    <row r="470" spans="3:27"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64"/>
      <c r="U470" s="57"/>
      <c r="V470" s="57"/>
      <c r="W470" s="57"/>
      <c r="X470" s="57"/>
      <c r="Y470" s="57"/>
      <c r="Z470" s="57"/>
      <c r="AA470" s="57"/>
    </row>
    <row r="471" spans="3:27"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64"/>
      <c r="U471" s="57"/>
      <c r="V471" s="57"/>
      <c r="W471" s="57"/>
      <c r="X471" s="57"/>
      <c r="Y471" s="57"/>
      <c r="Z471" s="57"/>
      <c r="AA471" s="57"/>
    </row>
    <row r="472" spans="3:27"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64"/>
      <c r="U472" s="57"/>
      <c r="V472" s="57"/>
      <c r="W472" s="57"/>
      <c r="X472" s="57"/>
      <c r="Y472" s="57"/>
      <c r="Z472" s="57"/>
      <c r="AA472" s="57"/>
    </row>
    <row r="473" spans="3:27"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64"/>
      <c r="U473" s="57"/>
      <c r="V473" s="57"/>
      <c r="W473" s="57"/>
      <c r="X473" s="57"/>
      <c r="Y473" s="57"/>
      <c r="Z473" s="57"/>
      <c r="AA473" s="57"/>
    </row>
    <row r="474" spans="3:27"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64"/>
      <c r="U474" s="57"/>
      <c r="V474" s="57"/>
      <c r="W474" s="57"/>
      <c r="X474" s="57"/>
      <c r="Y474" s="57"/>
      <c r="Z474" s="57"/>
      <c r="AA474" s="57"/>
    </row>
    <row r="475" spans="3:27"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64"/>
      <c r="U475" s="57"/>
      <c r="V475" s="57"/>
      <c r="W475" s="57"/>
      <c r="X475" s="57"/>
      <c r="Y475" s="57"/>
      <c r="Z475" s="57"/>
      <c r="AA475" s="57"/>
    </row>
    <row r="476" spans="3:27"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64"/>
      <c r="U476" s="57"/>
      <c r="V476" s="57"/>
      <c r="W476" s="57"/>
      <c r="X476" s="57"/>
      <c r="Y476" s="57"/>
      <c r="Z476" s="57"/>
      <c r="AA476" s="57"/>
    </row>
    <row r="477" spans="3:27"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64"/>
      <c r="U477" s="57"/>
      <c r="V477" s="57"/>
      <c r="W477" s="57"/>
      <c r="X477" s="57"/>
      <c r="Y477" s="57"/>
      <c r="Z477" s="57"/>
      <c r="AA477" s="57"/>
    </row>
    <row r="478" spans="3:27"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64"/>
      <c r="U478" s="57"/>
      <c r="V478" s="57"/>
      <c r="W478" s="57"/>
      <c r="X478" s="57"/>
      <c r="Y478" s="57"/>
      <c r="Z478" s="57"/>
      <c r="AA478" s="57"/>
    </row>
    <row r="479" spans="3:27"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64"/>
      <c r="U479" s="57"/>
      <c r="V479" s="57"/>
      <c r="W479" s="57"/>
      <c r="X479" s="57"/>
      <c r="Y479" s="57"/>
      <c r="Z479" s="57"/>
      <c r="AA479" s="57"/>
    </row>
    <row r="480" spans="3:27"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64"/>
      <c r="U480" s="57"/>
      <c r="V480" s="57"/>
      <c r="W480" s="57"/>
      <c r="X480" s="57"/>
      <c r="Y480" s="57"/>
      <c r="Z480" s="57"/>
      <c r="AA480" s="57"/>
    </row>
    <row r="481" spans="3:27"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64"/>
      <c r="U481" s="57"/>
      <c r="V481" s="57"/>
      <c r="W481" s="57"/>
      <c r="X481" s="57"/>
      <c r="Y481" s="57"/>
      <c r="Z481" s="57"/>
      <c r="AA481" s="57"/>
    </row>
    <row r="482" spans="3:27"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64"/>
      <c r="U482" s="57"/>
      <c r="V482" s="57"/>
      <c r="W482" s="57"/>
      <c r="X482" s="57"/>
      <c r="Y482" s="57"/>
      <c r="Z482" s="57"/>
      <c r="AA482" s="57"/>
    </row>
    <row r="483" spans="3:27"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64"/>
      <c r="U483" s="57"/>
      <c r="V483" s="57"/>
      <c r="W483" s="57"/>
      <c r="X483" s="57"/>
      <c r="Y483" s="57"/>
      <c r="Z483" s="57"/>
      <c r="AA483" s="57"/>
    </row>
    <row r="484" spans="3:27"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64"/>
      <c r="U484" s="57"/>
      <c r="V484" s="57"/>
      <c r="W484" s="57"/>
      <c r="X484" s="57"/>
      <c r="Y484" s="57"/>
      <c r="Z484" s="57"/>
      <c r="AA484" s="57"/>
    </row>
    <row r="485" spans="3:27"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64"/>
      <c r="U485" s="57"/>
      <c r="V485" s="57"/>
      <c r="W485" s="57"/>
      <c r="X485" s="57"/>
      <c r="Y485" s="57"/>
      <c r="Z485" s="57"/>
      <c r="AA485" s="57"/>
    </row>
    <row r="486" spans="3:27"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64"/>
      <c r="U486" s="57"/>
      <c r="V486" s="57"/>
      <c r="W486" s="57"/>
      <c r="X486" s="57"/>
      <c r="Y486" s="57"/>
      <c r="Z486" s="57"/>
      <c r="AA486" s="57"/>
    </row>
    <row r="487" spans="3:27"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64"/>
      <c r="U487" s="57"/>
      <c r="V487" s="57"/>
      <c r="W487" s="57"/>
      <c r="X487" s="57"/>
      <c r="Y487" s="57"/>
      <c r="Z487" s="57"/>
      <c r="AA487" s="57"/>
    </row>
    <row r="488" spans="3:27"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64"/>
      <c r="U488" s="57"/>
      <c r="V488" s="57"/>
      <c r="W488" s="57"/>
      <c r="X488" s="57"/>
      <c r="Y488" s="57"/>
      <c r="Z488" s="57"/>
      <c r="AA488" s="57"/>
    </row>
    <row r="489" spans="3:27"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64"/>
      <c r="U489" s="57"/>
      <c r="V489" s="57"/>
      <c r="W489" s="57"/>
      <c r="X489" s="57"/>
      <c r="Y489" s="57"/>
      <c r="Z489" s="57"/>
      <c r="AA489" s="57"/>
    </row>
    <row r="490" spans="3:27"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64"/>
      <c r="U490" s="57"/>
      <c r="V490" s="57"/>
      <c r="W490" s="57"/>
      <c r="X490" s="57"/>
      <c r="Y490" s="57"/>
      <c r="Z490" s="57"/>
      <c r="AA490" s="57"/>
    </row>
    <row r="491" spans="3:27"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64"/>
      <c r="U491" s="57"/>
      <c r="V491" s="57"/>
      <c r="W491" s="57"/>
      <c r="X491" s="57"/>
      <c r="Y491" s="57"/>
      <c r="Z491" s="57"/>
      <c r="AA491" s="57"/>
    </row>
    <row r="492" spans="3:27"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64"/>
      <c r="U492" s="57"/>
      <c r="V492" s="57"/>
      <c r="W492" s="57"/>
      <c r="X492" s="57"/>
      <c r="Y492" s="57"/>
      <c r="Z492" s="57"/>
      <c r="AA492" s="57"/>
    </row>
    <row r="493" spans="3:27"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64"/>
      <c r="U493" s="57"/>
      <c r="V493" s="57"/>
      <c r="W493" s="57"/>
      <c r="X493" s="57"/>
      <c r="Y493" s="57"/>
      <c r="Z493" s="57"/>
      <c r="AA493" s="57"/>
    </row>
    <row r="494" spans="3:27"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64"/>
      <c r="U494" s="57"/>
      <c r="V494" s="57"/>
      <c r="W494" s="57"/>
      <c r="X494" s="57"/>
      <c r="Y494" s="57"/>
      <c r="Z494" s="57"/>
      <c r="AA494" s="57"/>
    </row>
    <row r="495" spans="3:27"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64"/>
      <c r="U495" s="57"/>
      <c r="V495" s="57"/>
      <c r="W495" s="57"/>
      <c r="X495" s="57"/>
      <c r="Y495" s="57"/>
      <c r="Z495" s="57"/>
      <c r="AA495" s="57"/>
    </row>
    <row r="496" spans="3:27"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64"/>
      <c r="U496" s="57"/>
      <c r="V496" s="57"/>
      <c r="W496" s="57"/>
      <c r="X496" s="57"/>
      <c r="Y496" s="57"/>
      <c r="Z496" s="57"/>
      <c r="AA496" s="57"/>
    </row>
    <row r="497" spans="3:27"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64"/>
      <c r="U497" s="57"/>
      <c r="V497" s="57"/>
      <c r="W497" s="57"/>
      <c r="X497" s="57"/>
      <c r="Y497" s="57"/>
      <c r="Z497" s="57"/>
      <c r="AA497" s="57"/>
    </row>
    <row r="498" spans="3:27"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64"/>
      <c r="U498" s="57"/>
      <c r="V498" s="57"/>
      <c r="W498" s="57"/>
      <c r="X498" s="57"/>
      <c r="Y498" s="57"/>
      <c r="Z498" s="57"/>
      <c r="AA498" s="57"/>
    </row>
    <row r="499" spans="3:27"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64"/>
      <c r="U499" s="57"/>
      <c r="V499" s="57"/>
      <c r="W499" s="57"/>
      <c r="X499" s="57"/>
      <c r="Y499" s="57"/>
      <c r="Z499" s="57"/>
      <c r="AA499" s="57"/>
    </row>
    <row r="500" spans="3:27"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64"/>
      <c r="U500" s="57"/>
      <c r="V500" s="57"/>
      <c r="W500" s="57"/>
      <c r="X500" s="57"/>
      <c r="Y500" s="57"/>
      <c r="Z500" s="57"/>
      <c r="AA500" s="57"/>
    </row>
    <row r="501" spans="3:27"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64"/>
      <c r="U501" s="57"/>
      <c r="V501" s="57"/>
      <c r="W501" s="57"/>
      <c r="X501" s="57"/>
      <c r="Y501" s="57"/>
      <c r="Z501" s="57"/>
      <c r="AA501" s="57"/>
    </row>
    <row r="502" spans="3:27"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64"/>
      <c r="U502" s="57"/>
      <c r="V502" s="57"/>
      <c r="W502" s="57"/>
      <c r="X502" s="57"/>
      <c r="Y502" s="57"/>
      <c r="Z502" s="57"/>
      <c r="AA502" s="57"/>
    </row>
    <row r="503" spans="3:27">
      <c r="C503" s="57"/>
      <c r="D503" s="57"/>
      <c r="E503" s="57"/>
      <c r="F503" s="57"/>
      <c r="H503" s="57"/>
      <c r="J503" s="57"/>
      <c r="L503" s="57"/>
      <c r="N503" s="57"/>
      <c r="P503" s="57"/>
      <c r="R503" s="57"/>
      <c r="T503" s="64"/>
      <c r="V503" s="57"/>
      <c r="X503" s="57"/>
    </row>
    <row r="504" spans="3:27">
      <c r="C504" s="57"/>
      <c r="D504" s="57"/>
      <c r="E504" s="57"/>
      <c r="F504" s="57"/>
      <c r="H504" s="57"/>
      <c r="J504" s="57"/>
      <c r="L504" s="57"/>
      <c r="N504" s="57"/>
      <c r="P504" s="57"/>
      <c r="R504" s="57"/>
      <c r="T504" s="64"/>
      <c r="V504" s="57"/>
      <c r="X504" s="57"/>
    </row>
    <row r="505" spans="3:27">
      <c r="C505" s="57"/>
      <c r="D505" s="57"/>
      <c r="E505" s="57"/>
      <c r="F505" s="57"/>
      <c r="H505" s="57"/>
      <c r="J505" s="57"/>
      <c r="L505" s="57"/>
      <c r="N505" s="57"/>
      <c r="P505" s="57"/>
      <c r="R505" s="57"/>
      <c r="T505" s="64"/>
      <c r="V505" s="57"/>
      <c r="X505" s="57"/>
    </row>
    <row r="506" spans="3:27">
      <c r="C506" s="57"/>
      <c r="D506" s="57"/>
      <c r="E506" s="57"/>
      <c r="F506" s="57"/>
      <c r="H506" s="57"/>
      <c r="J506" s="57"/>
      <c r="L506" s="57"/>
      <c r="N506" s="57"/>
      <c r="P506" s="57"/>
      <c r="R506" s="57"/>
      <c r="T506" s="64"/>
      <c r="V506" s="57"/>
      <c r="X506" s="57"/>
    </row>
    <row r="507" spans="3:27">
      <c r="C507" s="57"/>
      <c r="D507" s="57"/>
      <c r="E507" s="57"/>
      <c r="F507" s="57"/>
      <c r="H507" s="57"/>
      <c r="J507" s="57"/>
      <c r="L507" s="57"/>
      <c r="N507" s="57"/>
      <c r="P507" s="57"/>
      <c r="R507" s="57"/>
      <c r="T507" s="64"/>
      <c r="V507" s="57"/>
      <c r="X507" s="57"/>
    </row>
    <row r="508" spans="3:27">
      <c r="C508" s="57"/>
      <c r="D508" s="57"/>
      <c r="E508" s="57"/>
      <c r="F508" s="57"/>
      <c r="H508" s="57"/>
      <c r="J508" s="57"/>
      <c r="L508" s="57"/>
      <c r="N508" s="57"/>
      <c r="P508" s="57"/>
      <c r="R508" s="57"/>
      <c r="T508" s="64"/>
      <c r="V508" s="57"/>
      <c r="X508" s="57"/>
    </row>
    <row r="509" spans="3:27">
      <c r="C509" s="57"/>
      <c r="D509" s="57"/>
      <c r="E509" s="57"/>
      <c r="F509" s="57"/>
      <c r="H509" s="57"/>
      <c r="J509" s="57"/>
      <c r="L509" s="57"/>
      <c r="N509" s="57"/>
      <c r="P509" s="57"/>
      <c r="R509" s="57"/>
      <c r="T509" s="64"/>
      <c r="V509" s="57"/>
      <c r="X509" s="57"/>
    </row>
    <row r="510" spans="3:27">
      <c r="C510" s="57"/>
      <c r="D510" s="57"/>
      <c r="E510" s="57"/>
      <c r="F510" s="57"/>
      <c r="H510" s="57"/>
      <c r="J510" s="57"/>
      <c r="L510" s="57"/>
      <c r="N510" s="57"/>
      <c r="P510" s="57"/>
      <c r="R510" s="57"/>
      <c r="T510" s="64"/>
      <c r="V510" s="57"/>
      <c r="X510" s="57"/>
    </row>
    <row r="511" spans="3:27">
      <c r="C511" s="57"/>
      <c r="D511" s="57"/>
      <c r="E511" s="57"/>
      <c r="F511" s="57"/>
      <c r="H511" s="57"/>
      <c r="J511" s="57"/>
      <c r="L511" s="57"/>
      <c r="N511" s="57"/>
      <c r="P511" s="57"/>
      <c r="R511" s="57"/>
      <c r="T511" s="64"/>
      <c r="V511" s="57"/>
      <c r="X511" s="57"/>
    </row>
    <row r="512" spans="3:27">
      <c r="C512" s="57"/>
      <c r="D512" s="57"/>
      <c r="E512" s="57"/>
      <c r="F512" s="57"/>
      <c r="H512" s="57"/>
      <c r="J512" s="57"/>
      <c r="L512" s="57"/>
      <c r="N512" s="57"/>
      <c r="P512" s="57"/>
      <c r="R512" s="57"/>
      <c r="T512" s="64"/>
      <c r="V512" s="57"/>
      <c r="X512" s="57"/>
    </row>
    <row r="513" spans="3:24">
      <c r="C513" s="57"/>
      <c r="D513" s="57"/>
      <c r="E513" s="57"/>
      <c r="F513" s="57"/>
      <c r="H513" s="57"/>
      <c r="J513" s="57"/>
      <c r="L513" s="57"/>
      <c r="N513" s="57"/>
      <c r="P513" s="57"/>
      <c r="R513" s="57"/>
      <c r="T513" s="64"/>
      <c r="V513" s="57"/>
      <c r="X513" s="57"/>
    </row>
    <row r="514" spans="3:24">
      <c r="C514" s="57"/>
      <c r="D514" s="57"/>
      <c r="E514" s="57"/>
      <c r="F514" s="57"/>
      <c r="H514" s="57"/>
      <c r="J514" s="57"/>
      <c r="L514" s="57"/>
      <c r="N514" s="57"/>
      <c r="P514" s="57"/>
      <c r="R514" s="57"/>
      <c r="T514" s="64"/>
      <c r="V514" s="57"/>
      <c r="X514" s="57"/>
    </row>
    <row r="515" spans="3:24">
      <c r="C515" s="57"/>
      <c r="D515" s="57"/>
      <c r="E515" s="57"/>
      <c r="F515" s="57"/>
      <c r="H515" s="57"/>
      <c r="J515" s="57"/>
      <c r="L515" s="57"/>
      <c r="N515" s="57"/>
      <c r="P515" s="57"/>
      <c r="R515" s="57"/>
      <c r="T515" s="64"/>
      <c r="V515" s="57"/>
      <c r="X515" s="57"/>
    </row>
    <row r="516" spans="3:24">
      <c r="C516" s="57"/>
      <c r="D516" s="57"/>
      <c r="E516" s="57"/>
      <c r="F516" s="57"/>
      <c r="H516" s="57"/>
      <c r="J516" s="57"/>
      <c r="L516" s="57"/>
      <c r="N516" s="57"/>
      <c r="P516" s="57"/>
      <c r="R516" s="57"/>
      <c r="T516" s="64"/>
      <c r="V516" s="57"/>
      <c r="X516" s="57"/>
    </row>
    <row r="517" spans="3:24">
      <c r="C517" s="57"/>
      <c r="D517" s="57"/>
      <c r="E517" s="57"/>
      <c r="F517" s="57"/>
      <c r="H517" s="57"/>
      <c r="J517" s="57"/>
      <c r="L517" s="57"/>
      <c r="N517" s="57"/>
      <c r="P517" s="57"/>
      <c r="R517" s="57"/>
      <c r="T517" s="64"/>
      <c r="V517" s="57"/>
      <c r="X517" s="57"/>
    </row>
    <row r="518" spans="3:24">
      <c r="C518" s="57"/>
      <c r="D518" s="57"/>
      <c r="E518" s="57"/>
      <c r="F518" s="57"/>
      <c r="H518" s="57"/>
      <c r="J518" s="57"/>
      <c r="L518" s="57"/>
      <c r="N518" s="57"/>
      <c r="P518" s="57"/>
      <c r="R518" s="57"/>
      <c r="T518" s="64"/>
      <c r="V518" s="57"/>
      <c r="X518" s="57"/>
    </row>
    <row r="519" spans="3:24">
      <c r="C519" s="57"/>
      <c r="D519" s="57"/>
      <c r="E519" s="57"/>
      <c r="F519" s="57"/>
      <c r="H519" s="57"/>
      <c r="J519" s="57"/>
      <c r="L519" s="57"/>
      <c r="N519" s="57"/>
      <c r="P519" s="57"/>
      <c r="R519" s="57"/>
      <c r="T519" s="64"/>
      <c r="V519" s="57"/>
      <c r="X519" s="57"/>
    </row>
    <row r="520" spans="3:24">
      <c r="C520" s="57"/>
      <c r="D520" s="57"/>
      <c r="E520" s="57"/>
      <c r="F520" s="57"/>
      <c r="H520" s="57"/>
      <c r="J520" s="57"/>
      <c r="L520" s="57"/>
      <c r="N520" s="57"/>
      <c r="P520" s="57"/>
      <c r="R520" s="57"/>
      <c r="T520" s="64"/>
      <c r="V520" s="57"/>
      <c r="X520" s="57"/>
    </row>
    <row r="521" spans="3:24">
      <c r="C521" s="57"/>
      <c r="D521" s="57"/>
      <c r="E521" s="57"/>
      <c r="F521" s="57"/>
      <c r="H521" s="57"/>
      <c r="J521" s="57"/>
      <c r="L521" s="57"/>
      <c r="N521" s="57"/>
      <c r="P521" s="57"/>
      <c r="R521" s="57"/>
      <c r="T521" s="64"/>
      <c r="V521" s="57"/>
      <c r="X521" s="57"/>
    </row>
    <row r="522" spans="3:24">
      <c r="C522" s="57"/>
      <c r="D522" s="57"/>
      <c r="E522" s="57"/>
      <c r="F522" s="57"/>
      <c r="H522" s="57"/>
      <c r="J522" s="57"/>
      <c r="L522" s="57"/>
      <c r="N522" s="57"/>
      <c r="P522" s="57"/>
      <c r="R522" s="57"/>
      <c r="T522" s="64"/>
      <c r="V522" s="57"/>
      <c r="X522" s="57"/>
    </row>
    <row r="523" spans="3:24">
      <c r="C523" s="57"/>
      <c r="D523" s="57"/>
      <c r="E523" s="57"/>
      <c r="F523" s="57"/>
      <c r="H523" s="57"/>
      <c r="J523" s="57"/>
      <c r="L523" s="57"/>
      <c r="N523" s="57"/>
      <c r="P523" s="57"/>
      <c r="R523" s="57"/>
      <c r="T523" s="64"/>
      <c r="V523" s="57"/>
      <c r="X523" s="57"/>
    </row>
    <row r="524" spans="3:24">
      <c r="C524" s="57"/>
      <c r="D524" s="57"/>
      <c r="E524" s="57"/>
      <c r="F524" s="57"/>
      <c r="H524" s="57"/>
      <c r="J524" s="57"/>
      <c r="L524" s="57"/>
      <c r="N524" s="57"/>
      <c r="P524" s="57"/>
      <c r="R524" s="57"/>
      <c r="T524" s="64"/>
      <c r="V524" s="57"/>
      <c r="X524" s="57"/>
    </row>
    <row r="525" spans="3:24">
      <c r="C525" s="57"/>
      <c r="D525" s="57"/>
      <c r="E525" s="57"/>
      <c r="F525" s="57"/>
      <c r="H525" s="57"/>
      <c r="J525" s="57"/>
      <c r="L525" s="57"/>
      <c r="N525" s="57"/>
      <c r="P525" s="57"/>
      <c r="R525" s="57"/>
      <c r="T525" s="64"/>
      <c r="V525" s="57"/>
      <c r="X525" s="57"/>
    </row>
    <row r="526" spans="3:24">
      <c r="C526" s="57"/>
      <c r="D526" s="57"/>
      <c r="E526" s="57"/>
      <c r="F526" s="57"/>
      <c r="H526" s="57"/>
      <c r="J526" s="57"/>
      <c r="L526" s="57"/>
      <c r="N526" s="57"/>
      <c r="P526" s="57"/>
      <c r="R526" s="57"/>
      <c r="T526" s="64"/>
      <c r="V526" s="57"/>
      <c r="X526" s="57"/>
    </row>
    <row r="527" spans="3:24">
      <c r="C527" s="57"/>
      <c r="D527" s="57"/>
      <c r="E527" s="57"/>
      <c r="F527" s="57"/>
      <c r="H527" s="57"/>
      <c r="J527" s="57"/>
      <c r="L527" s="57"/>
      <c r="N527" s="57"/>
      <c r="P527" s="57"/>
      <c r="R527" s="57"/>
      <c r="T527" s="64"/>
      <c r="V527" s="57"/>
      <c r="X527" s="57"/>
    </row>
    <row r="528" spans="3:24">
      <c r="C528" s="57"/>
      <c r="D528" s="57"/>
      <c r="E528" s="57"/>
      <c r="F528" s="57"/>
      <c r="H528" s="57"/>
      <c r="J528" s="57"/>
      <c r="L528" s="57"/>
      <c r="N528" s="57"/>
      <c r="P528" s="57"/>
      <c r="R528" s="57"/>
      <c r="T528" s="64"/>
      <c r="V528" s="57"/>
      <c r="X528" s="57"/>
    </row>
    <row r="529" spans="3:24">
      <c r="C529" s="57"/>
      <c r="D529" s="57"/>
      <c r="E529" s="57"/>
      <c r="F529" s="57"/>
      <c r="H529" s="57"/>
      <c r="J529" s="57"/>
      <c r="L529" s="57"/>
      <c r="N529" s="57"/>
      <c r="P529" s="57"/>
      <c r="R529" s="57"/>
      <c r="T529" s="64"/>
      <c r="V529" s="57"/>
      <c r="X529" s="57"/>
    </row>
    <row r="530" spans="3:24">
      <c r="C530" s="57"/>
      <c r="D530" s="57"/>
      <c r="E530" s="57"/>
      <c r="F530" s="57"/>
      <c r="H530" s="57"/>
      <c r="J530" s="57"/>
      <c r="L530" s="57"/>
      <c r="N530" s="57"/>
      <c r="P530" s="57"/>
      <c r="R530" s="57"/>
      <c r="T530" s="64"/>
      <c r="V530" s="57"/>
      <c r="X530" s="57"/>
    </row>
    <row r="531" spans="3:24">
      <c r="C531" s="57"/>
      <c r="D531" s="57"/>
      <c r="E531" s="57"/>
      <c r="F531" s="57"/>
      <c r="H531" s="57"/>
      <c r="J531" s="57"/>
      <c r="L531" s="57"/>
      <c r="N531" s="57"/>
      <c r="P531" s="57"/>
      <c r="R531" s="57"/>
      <c r="T531" s="64"/>
      <c r="V531" s="57"/>
      <c r="X531" s="57"/>
    </row>
    <row r="532" spans="3:24">
      <c r="C532" s="57"/>
      <c r="D532" s="57"/>
      <c r="E532" s="57"/>
      <c r="F532" s="57"/>
      <c r="H532" s="57"/>
      <c r="J532" s="57"/>
      <c r="L532" s="57"/>
      <c r="N532" s="57"/>
      <c r="P532" s="57"/>
      <c r="R532" s="57"/>
      <c r="T532" s="64"/>
      <c r="V532" s="57"/>
      <c r="X532" s="57"/>
    </row>
    <row r="533" spans="3:24">
      <c r="C533" s="57"/>
      <c r="D533" s="57"/>
      <c r="E533" s="57"/>
      <c r="F533" s="57"/>
      <c r="H533" s="57"/>
      <c r="J533" s="57"/>
      <c r="L533" s="57"/>
      <c r="N533" s="57"/>
      <c r="P533" s="57"/>
      <c r="R533" s="57"/>
      <c r="T533" s="64"/>
      <c r="V533" s="57"/>
      <c r="X533" s="57"/>
    </row>
    <row r="534" spans="3:24">
      <c r="C534" s="57"/>
      <c r="D534" s="57"/>
      <c r="E534" s="57"/>
      <c r="F534" s="57"/>
      <c r="H534" s="57"/>
      <c r="J534" s="57"/>
      <c r="L534" s="57"/>
      <c r="N534" s="57"/>
      <c r="P534" s="57"/>
      <c r="R534" s="57"/>
      <c r="T534" s="64"/>
      <c r="V534" s="57"/>
      <c r="X534" s="57"/>
    </row>
    <row r="535" spans="3:24">
      <c r="C535" s="57"/>
      <c r="D535" s="57"/>
      <c r="E535" s="57"/>
      <c r="F535" s="57"/>
      <c r="H535" s="57"/>
      <c r="J535" s="57"/>
      <c r="L535" s="57"/>
      <c r="N535" s="57"/>
      <c r="P535" s="57"/>
      <c r="R535" s="57"/>
      <c r="T535" s="64"/>
      <c r="V535" s="57"/>
      <c r="X535" s="57"/>
    </row>
    <row r="536" spans="3:24">
      <c r="C536" s="57"/>
      <c r="D536" s="57"/>
      <c r="E536" s="57"/>
      <c r="F536" s="57"/>
      <c r="H536" s="57"/>
      <c r="J536" s="57"/>
      <c r="L536" s="57"/>
      <c r="N536" s="57"/>
      <c r="P536" s="57"/>
      <c r="R536" s="57"/>
      <c r="T536" s="64"/>
      <c r="V536" s="57"/>
      <c r="X536" s="57"/>
    </row>
    <row r="537" spans="3:24">
      <c r="C537" s="57"/>
      <c r="D537" s="57"/>
      <c r="E537" s="57"/>
      <c r="F537" s="57"/>
      <c r="H537" s="57"/>
      <c r="J537" s="57"/>
      <c r="L537" s="57"/>
      <c r="N537" s="57"/>
      <c r="P537" s="57"/>
      <c r="R537" s="57"/>
      <c r="T537" s="64"/>
      <c r="V537" s="57"/>
      <c r="X537" s="57"/>
    </row>
    <row r="538" spans="3:24">
      <c r="C538" s="57"/>
      <c r="D538" s="57"/>
      <c r="E538" s="57"/>
      <c r="F538" s="57"/>
      <c r="H538" s="57"/>
      <c r="J538" s="57"/>
      <c r="L538" s="57"/>
      <c r="N538" s="57"/>
      <c r="P538" s="57"/>
      <c r="R538" s="57"/>
      <c r="T538" s="64"/>
      <c r="V538" s="57"/>
      <c r="X538" s="57"/>
    </row>
    <row r="539" spans="3:24">
      <c r="C539" s="57"/>
      <c r="D539" s="57"/>
      <c r="E539" s="57"/>
      <c r="F539" s="57"/>
      <c r="H539" s="57"/>
      <c r="J539" s="57"/>
      <c r="L539" s="57"/>
      <c r="N539" s="57"/>
      <c r="P539" s="57"/>
      <c r="R539" s="57"/>
      <c r="T539" s="64"/>
      <c r="V539" s="57"/>
      <c r="X539" s="57"/>
    </row>
    <row r="540" spans="3:24">
      <c r="C540" s="57"/>
      <c r="D540" s="57"/>
      <c r="E540" s="57"/>
      <c r="F540" s="57"/>
      <c r="H540" s="57"/>
      <c r="J540" s="57"/>
      <c r="L540" s="57"/>
      <c r="N540" s="57"/>
      <c r="P540" s="57"/>
      <c r="R540" s="57"/>
      <c r="T540" s="64"/>
      <c r="V540" s="57"/>
      <c r="X540" s="57"/>
    </row>
    <row r="541" spans="3:24">
      <c r="C541" s="57"/>
      <c r="D541" s="57"/>
      <c r="E541" s="57"/>
      <c r="F541" s="57"/>
      <c r="H541" s="57"/>
      <c r="J541" s="57"/>
      <c r="L541" s="57"/>
      <c r="N541" s="57"/>
      <c r="P541" s="57"/>
      <c r="R541" s="57"/>
      <c r="T541" s="64"/>
      <c r="V541" s="57"/>
      <c r="X541" s="57"/>
    </row>
    <row r="542" spans="3:24">
      <c r="C542" s="57"/>
      <c r="D542" s="57"/>
      <c r="E542" s="57"/>
      <c r="F542" s="57"/>
      <c r="H542" s="57"/>
      <c r="J542" s="57"/>
      <c r="L542" s="57"/>
      <c r="N542" s="57"/>
      <c r="P542" s="57"/>
      <c r="R542" s="57"/>
      <c r="T542" s="64"/>
      <c r="V542" s="57"/>
      <c r="X542" s="57"/>
    </row>
    <row r="543" spans="3:24">
      <c r="C543" s="57"/>
      <c r="D543" s="57"/>
      <c r="E543" s="57"/>
      <c r="F543" s="57"/>
      <c r="H543" s="57"/>
      <c r="J543" s="57"/>
      <c r="L543" s="57"/>
      <c r="N543" s="57"/>
      <c r="P543" s="57"/>
      <c r="R543" s="57"/>
      <c r="T543" s="64"/>
      <c r="V543" s="57"/>
      <c r="X543" s="57"/>
    </row>
    <row r="544" spans="3:24">
      <c r="C544" s="57"/>
      <c r="D544" s="57"/>
      <c r="E544" s="57"/>
      <c r="F544" s="57"/>
      <c r="H544" s="57"/>
      <c r="J544" s="57"/>
      <c r="L544" s="57"/>
      <c r="N544" s="57"/>
      <c r="P544" s="57"/>
      <c r="R544" s="57"/>
      <c r="T544" s="64"/>
      <c r="V544" s="57"/>
      <c r="X544" s="57"/>
    </row>
    <row r="545" spans="3:24">
      <c r="C545" s="57"/>
      <c r="D545" s="57"/>
      <c r="E545" s="57"/>
      <c r="F545" s="57"/>
      <c r="H545" s="57"/>
      <c r="J545" s="57"/>
      <c r="L545" s="57"/>
      <c r="N545" s="57"/>
      <c r="P545" s="57"/>
      <c r="R545" s="57"/>
      <c r="T545" s="64"/>
      <c r="V545" s="57"/>
      <c r="X545" s="57"/>
    </row>
    <row r="546" spans="3:24">
      <c r="C546" s="57"/>
      <c r="D546" s="57"/>
      <c r="E546" s="57"/>
      <c r="F546" s="57"/>
      <c r="H546" s="57"/>
      <c r="J546" s="57"/>
      <c r="L546" s="57"/>
      <c r="N546" s="57"/>
      <c r="P546" s="57"/>
      <c r="R546" s="57"/>
      <c r="T546" s="64"/>
      <c r="V546" s="57"/>
      <c r="X546" s="57"/>
    </row>
    <row r="547" spans="3:24">
      <c r="C547" s="57"/>
      <c r="D547" s="57"/>
      <c r="E547" s="57"/>
      <c r="F547" s="57"/>
      <c r="H547" s="57"/>
      <c r="J547" s="57"/>
      <c r="L547" s="57"/>
      <c r="N547" s="57"/>
      <c r="P547" s="57"/>
      <c r="R547" s="57"/>
      <c r="T547" s="64"/>
      <c r="V547" s="57"/>
      <c r="X547" s="57"/>
    </row>
    <row r="548" spans="3:24">
      <c r="C548" s="57"/>
      <c r="D548" s="57"/>
      <c r="E548" s="57"/>
      <c r="F548" s="57"/>
      <c r="H548" s="57"/>
      <c r="J548" s="57"/>
      <c r="L548" s="57"/>
      <c r="N548" s="57"/>
      <c r="P548" s="57"/>
      <c r="R548" s="57"/>
      <c r="T548" s="64"/>
      <c r="V548" s="57"/>
      <c r="X548" s="57"/>
    </row>
    <row r="549" spans="3:24">
      <c r="C549" s="57"/>
      <c r="D549" s="57"/>
      <c r="E549" s="57"/>
      <c r="F549" s="57"/>
      <c r="H549" s="57"/>
      <c r="J549" s="57"/>
      <c r="L549" s="57"/>
      <c r="N549" s="57"/>
      <c r="P549" s="57"/>
      <c r="R549" s="57"/>
      <c r="T549" s="64"/>
      <c r="V549" s="57"/>
      <c r="X549" s="57"/>
    </row>
    <row r="550" spans="3:24">
      <c r="C550" s="57"/>
      <c r="D550" s="57"/>
      <c r="E550" s="57"/>
      <c r="F550" s="57"/>
      <c r="H550" s="57"/>
      <c r="J550" s="57"/>
      <c r="L550" s="57"/>
      <c r="N550" s="57"/>
      <c r="P550" s="57"/>
      <c r="R550" s="57"/>
      <c r="T550" s="64"/>
      <c r="V550" s="57"/>
      <c r="X550" s="57"/>
    </row>
    <row r="551" spans="3:24">
      <c r="C551" s="57"/>
      <c r="D551" s="57"/>
      <c r="E551" s="57"/>
      <c r="F551" s="57"/>
      <c r="H551" s="57"/>
      <c r="J551" s="57"/>
      <c r="L551" s="57"/>
      <c r="N551" s="57"/>
      <c r="P551" s="57"/>
      <c r="R551" s="57"/>
      <c r="T551" s="64"/>
      <c r="V551" s="57"/>
      <c r="X551" s="57"/>
    </row>
    <row r="552" spans="3:24">
      <c r="C552" s="57"/>
      <c r="D552" s="57"/>
      <c r="E552" s="57"/>
      <c r="F552" s="57"/>
      <c r="H552" s="57"/>
      <c r="J552" s="57"/>
      <c r="L552" s="57"/>
      <c r="N552" s="57"/>
      <c r="P552" s="57"/>
      <c r="R552" s="57"/>
      <c r="T552" s="64"/>
      <c r="V552" s="57"/>
      <c r="X552" s="57"/>
    </row>
    <row r="553" spans="3:24">
      <c r="C553" s="57"/>
      <c r="D553" s="57"/>
      <c r="E553" s="57"/>
      <c r="F553" s="57"/>
      <c r="H553" s="57"/>
      <c r="J553" s="57"/>
      <c r="L553" s="57"/>
      <c r="N553" s="57"/>
      <c r="P553" s="57"/>
      <c r="R553" s="57"/>
      <c r="T553" s="64"/>
      <c r="V553" s="57"/>
      <c r="X553" s="57"/>
    </row>
    <row r="554" spans="3:24">
      <c r="C554" s="57"/>
      <c r="D554" s="57"/>
      <c r="E554" s="57"/>
      <c r="F554" s="57"/>
      <c r="H554" s="57"/>
      <c r="J554" s="57"/>
      <c r="L554" s="57"/>
      <c r="N554" s="57"/>
      <c r="P554" s="57"/>
      <c r="R554" s="57"/>
      <c r="T554" s="64"/>
      <c r="V554" s="57"/>
      <c r="X554" s="57"/>
    </row>
    <row r="555" spans="3:24">
      <c r="C555" s="57"/>
      <c r="D555" s="57"/>
      <c r="E555" s="57"/>
      <c r="F555" s="57"/>
      <c r="H555" s="57"/>
      <c r="J555" s="57"/>
      <c r="L555" s="57"/>
      <c r="N555" s="57"/>
      <c r="P555" s="57"/>
      <c r="R555" s="57"/>
      <c r="T555" s="64"/>
      <c r="V555" s="57"/>
      <c r="X555" s="57"/>
    </row>
    <row r="556" spans="3:24">
      <c r="C556" s="57"/>
      <c r="D556" s="57"/>
      <c r="E556" s="57"/>
      <c r="F556" s="57"/>
      <c r="H556" s="57"/>
      <c r="J556" s="57"/>
      <c r="L556" s="57"/>
      <c r="N556" s="57"/>
      <c r="P556" s="57"/>
      <c r="R556" s="57"/>
      <c r="T556" s="64"/>
      <c r="V556" s="57"/>
      <c r="X556" s="57"/>
    </row>
    <row r="557" spans="3:24">
      <c r="C557" s="57"/>
      <c r="D557" s="57"/>
      <c r="E557" s="57"/>
      <c r="F557" s="57"/>
      <c r="H557" s="57"/>
      <c r="J557" s="57"/>
      <c r="L557" s="57"/>
      <c r="N557" s="57"/>
      <c r="P557" s="57"/>
      <c r="R557" s="57"/>
      <c r="T557" s="64"/>
      <c r="V557" s="57"/>
      <c r="X557" s="57"/>
    </row>
    <row r="558" spans="3:24">
      <c r="C558" s="57"/>
      <c r="D558" s="57"/>
      <c r="E558" s="57"/>
      <c r="F558" s="57"/>
      <c r="H558" s="57"/>
      <c r="J558" s="57"/>
      <c r="L558" s="57"/>
      <c r="N558" s="57"/>
      <c r="P558" s="57"/>
      <c r="R558" s="57"/>
      <c r="T558" s="64"/>
      <c r="V558" s="57"/>
      <c r="X558" s="57"/>
    </row>
    <row r="559" spans="3:24">
      <c r="C559" s="57"/>
      <c r="D559" s="57"/>
      <c r="E559" s="57"/>
      <c r="F559" s="57"/>
      <c r="H559" s="57"/>
      <c r="J559" s="57"/>
      <c r="L559" s="57"/>
      <c r="N559" s="57"/>
      <c r="P559" s="57"/>
      <c r="R559" s="57"/>
      <c r="T559" s="64"/>
      <c r="V559" s="57"/>
      <c r="X559" s="57"/>
    </row>
    <row r="560" spans="3:24">
      <c r="C560" s="57"/>
      <c r="D560" s="57"/>
      <c r="E560" s="57"/>
      <c r="F560" s="57"/>
      <c r="H560" s="57"/>
      <c r="J560" s="57"/>
      <c r="L560" s="57"/>
      <c r="N560" s="57"/>
      <c r="P560" s="57"/>
      <c r="R560" s="57"/>
      <c r="T560" s="64"/>
      <c r="V560" s="57"/>
      <c r="X560" s="57"/>
    </row>
    <row r="561" spans="3:24">
      <c r="C561" s="57"/>
      <c r="D561" s="57"/>
      <c r="E561" s="57"/>
      <c r="F561" s="57"/>
      <c r="H561" s="57"/>
      <c r="J561" s="57"/>
      <c r="L561" s="57"/>
      <c r="N561" s="57"/>
      <c r="P561" s="57"/>
      <c r="R561" s="57"/>
      <c r="T561" s="64"/>
      <c r="V561" s="57"/>
      <c r="X561" s="57"/>
    </row>
    <row r="562" spans="3:24">
      <c r="C562" s="57"/>
      <c r="D562" s="57"/>
      <c r="E562" s="57"/>
      <c r="F562" s="57"/>
      <c r="H562" s="57"/>
      <c r="J562" s="57"/>
      <c r="L562" s="57"/>
      <c r="N562" s="57"/>
      <c r="P562" s="57"/>
      <c r="R562" s="57"/>
      <c r="T562" s="64"/>
      <c r="V562" s="57"/>
      <c r="X562" s="57"/>
    </row>
    <row r="563" spans="3:24">
      <c r="C563" s="57"/>
      <c r="D563" s="57"/>
      <c r="E563" s="57"/>
      <c r="F563" s="57"/>
      <c r="H563" s="57"/>
      <c r="J563" s="57"/>
      <c r="L563" s="57"/>
      <c r="N563" s="57"/>
      <c r="P563" s="57"/>
      <c r="R563" s="57"/>
      <c r="T563" s="64"/>
      <c r="V563" s="57"/>
      <c r="X563" s="57"/>
    </row>
    <row r="564" spans="3:24">
      <c r="C564" s="57"/>
      <c r="D564" s="57"/>
      <c r="E564" s="57"/>
      <c r="F564" s="57"/>
      <c r="H564" s="57"/>
      <c r="J564" s="57"/>
      <c r="L564" s="57"/>
      <c r="N564" s="57"/>
      <c r="P564" s="57"/>
      <c r="R564" s="57"/>
      <c r="T564" s="64"/>
      <c r="V564" s="57"/>
      <c r="X564" s="57"/>
    </row>
    <row r="565" spans="3:24">
      <c r="C565" s="57"/>
      <c r="D565" s="57"/>
      <c r="E565" s="57"/>
      <c r="F565" s="57"/>
      <c r="H565" s="57"/>
      <c r="J565" s="57"/>
      <c r="L565" s="57"/>
      <c r="N565" s="57"/>
      <c r="P565" s="57"/>
      <c r="R565" s="57"/>
      <c r="T565" s="64"/>
      <c r="V565" s="57"/>
      <c r="X565" s="57"/>
    </row>
    <row r="566" spans="3:24">
      <c r="C566" s="57"/>
      <c r="D566" s="57"/>
      <c r="E566" s="57"/>
      <c r="F566" s="57"/>
      <c r="H566" s="57"/>
      <c r="J566" s="57"/>
      <c r="L566" s="57"/>
      <c r="N566" s="57"/>
      <c r="P566" s="57"/>
      <c r="R566" s="57"/>
      <c r="T566" s="64"/>
      <c r="V566" s="57"/>
      <c r="X566" s="57"/>
    </row>
    <row r="567" spans="3:24">
      <c r="C567" s="57"/>
      <c r="D567" s="57"/>
      <c r="E567" s="57"/>
      <c r="F567" s="57"/>
      <c r="H567" s="57"/>
      <c r="J567" s="57"/>
      <c r="L567" s="57"/>
      <c r="N567" s="57"/>
      <c r="P567" s="57"/>
      <c r="R567" s="57"/>
      <c r="T567" s="64"/>
      <c r="V567" s="57"/>
      <c r="X567" s="57"/>
    </row>
    <row r="568" spans="3:24">
      <c r="C568" s="57"/>
      <c r="D568" s="57"/>
      <c r="E568" s="57"/>
      <c r="F568" s="57"/>
      <c r="H568" s="57"/>
      <c r="J568" s="57"/>
      <c r="L568" s="57"/>
      <c r="N568" s="57"/>
      <c r="P568" s="57"/>
      <c r="R568" s="57"/>
      <c r="T568" s="64"/>
      <c r="V568" s="57"/>
      <c r="X568" s="57"/>
    </row>
    <row r="569" spans="3:24">
      <c r="C569" s="57"/>
      <c r="D569" s="57"/>
      <c r="E569" s="57"/>
      <c r="F569" s="57"/>
      <c r="H569" s="57"/>
      <c r="J569" s="57"/>
      <c r="L569" s="57"/>
      <c r="N569" s="57"/>
      <c r="P569" s="57"/>
      <c r="R569" s="57"/>
      <c r="T569" s="64"/>
      <c r="V569" s="57"/>
      <c r="X569" s="57"/>
    </row>
    <row r="570" spans="3:24">
      <c r="C570" s="57"/>
      <c r="D570" s="57"/>
      <c r="E570" s="57"/>
      <c r="F570" s="57"/>
      <c r="H570" s="57"/>
      <c r="J570" s="57"/>
      <c r="L570" s="57"/>
      <c r="N570" s="57"/>
      <c r="P570" s="57"/>
      <c r="R570" s="57"/>
      <c r="T570" s="64"/>
      <c r="V570" s="57"/>
      <c r="X570" s="57"/>
    </row>
    <row r="571" spans="3:24">
      <c r="C571" s="57"/>
      <c r="D571" s="57"/>
      <c r="E571" s="57"/>
      <c r="F571" s="57"/>
      <c r="H571" s="57"/>
      <c r="J571" s="57"/>
      <c r="L571" s="57"/>
      <c r="N571" s="57"/>
      <c r="P571" s="57"/>
      <c r="R571" s="57"/>
      <c r="T571" s="64"/>
      <c r="V571" s="57"/>
      <c r="X571" s="57"/>
    </row>
    <row r="572" spans="3:24">
      <c r="C572" s="57"/>
      <c r="D572" s="57"/>
      <c r="E572" s="57"/>
      <c r="F572" s="57"/>
      <c r="H572" s="57"/>
      <c r="J572" s="57"/>
      <c r="L572" s="57"/>
      <c r="N572" s="57"/>
      <c r="P572" s="57"/>
      <c r="R572" s="57"/>
      <c r="T572" s="64"/>
      <c r="V572" s="57"/>
      <c r="X572" s="57"/>
    </row>
    <row r="573" spans="3:24">
      <c r="C573" s="57"/>
      <c r="D573" s="57"/>
      <c r="E573" s="57"/>
      <c r="F573" s="57"/>
      <c r="H573" s="57"/>
      <c r="J573" s="57"/>
      <c r="L573" s="57"/>
      <c r="N573" s="57"/>
      <c r="P573" s="57"/>
      <c r="R573" s="57"/>
      <c r="T573" s="64"/>
      <c r="V573" s="57"/>
      <c r="X573" s="57"/>
    </row>
    <row r="574" spans="3:24">
      <c r="C574" s="57"/>
      <c r="D574" s="57"/>
      <c r="E574" s="57"/>
      <c r="F574" s="57"/>
      <c r="H574" s="57"/>
      <c r="J574" s="57"/>
      <c r="L574" s="57"/>
      <c r="N574" s="57"/>
      <c r="P574" s="57"/>
      <c r="R574" s="57"/>
      <c r="T574" s="64"/>
      <c r="V574" s="57"/>
      <c r="X574" s="57"/>
    </row>
    <row r="575" spans="3:24">
      <c r="C575" s="57"/>
      <c r="D575" s="57"/>
      <c r="E575" s="57"/>
      <c r="F575" s="57"/>
      <c r="H575" s="57"/>
      <c r="J575" s="57"/>
      <c r="L575" s="57"/>
      <c r="N575" s="57"/>
      <c r="P575" s="57"/>
      <c r="R575" s="57"/>
      <c r="T575" s="64"/>
      <c r="V575" s="57"/>
      <c r="X575" s="57"/>
    </row>
    <row r="576" spans="3:24">
      <c r="C576" s="57"/>
      <c r="D576" s="57"/>
      <c r="E576" s="57"/>
      <c r="F576" s="57"/>
      <c r="H576" s="57"/>
      <c r="J576" s="57"/>
      <c r="L576" s="57"/>
      <c r="N576" s="57"/>
      <c r="P576" s="57"/>
      <c r="R576" s="57"/>
      <c r="T576" s="64"/>
      <c r="V576" s="57"/>
      <c r="X576" s="57"/>
    </row>
    <row r="577" spans="3:24">
      <c r="C577" s="57"/>
      <c r="D577" s="57"/>
      <c r="E577" s="57"/>
      <c r="F577" s="57"/>
      <c r="H577" s="57"/>
      <c r="J577" s="57"/>
      <c r="L577" s="57"/>
      <c r="N577" s="57"/>
      <c r="P577" s="57"/>
      <c r="R577" s="57"/>
      <c r="T577" s="64"/>
      <c r="V577" s="57"/>
      <c r="X577" s="57"/>
    </row>
    <row r="578" spans="3:24">
      <c r="C578" s="57"/>
      <c r="D578" s="57"/>
      <c r="E578" s="57"/>
      <c r="F578" s="57"/>
      <c r="H578" s="57"/>
      <c r="J578" s="57"/>
      <c r="L578" s="57"/>
      <c r="N578" s="57"/>
      <c r="P578" s="57"/>
      <c r="R578" s="57"/>
      <c r="T578" s="64"/>
      <c r="V578" s="57"/>
      <c r="X578" s="57"/>
    </row>
    <row r="579" spans="3:24">
      <c r="C579" s="57"/>
      <c r="D579" s="57"/>
      <c r="E579" s="57"/>
      <c r="F579" s="57"/>
      <c r="H579" s="57"/>
      <c r="J579" s="57"/>
      <c r="L579" s="57"/>
      <c r="N579" s="57"/>
      <c r="P579" s="57"/>
      <c r="R579" s="57"/>
      <c r="T579" s="64"/>
      <c r="V579" s="57"/>
      <c r="X579" s="57"/>
    </row>
    <row r="580" spans="3:24">
      <c r="C580" s="57"/>
      <c r="D580" s="57"/>
      <c r="E580" s="57"/>
      <c r="F580" s="57"/>
      <c r="H580" s="57"/>
      <c r="J580" s="57"/>
      <c r="L580" s="57"/>
      <c r="N580" s="57"/>
      <c r="P580" s="57"/>
      <c r="R580" s="57"/>
      <c r="T580" s="64"/>
      <c r="V580" s="57"/>
      <c r="X580" s="57"/>
    </row>
    <row r="581" spans="3:24">
      <c r="C581" s="57"/>
      <c r="D581" s="57"/>
      <c r="E581" s="57"/>
      <c r="F581" s="57"/>
      <c r="H581" s="57"/>
      <c r="J581" s="57"/>
      <c r="L581" s="57"/>
      <c r="N581" s="57"/>
      <c r="P581" s="57"/>
      <c r="R581" s="57"/>
      <c r="T581" s="64"/>
      <c r="V581" s="57"/>
      <c r="X581" s="57"/>
    </row>
    <row r="582" spans="3:24">
      <c r="C582" s="57"/>
      <c r="D582" s="57"/>
      <c r="E582" s="57"/>
      <c r="F582" s="57"/>
      <c r="H582" s="57"/>
      <c r="J582" s="57"/>
      <c r="L582" s="57"/>
      <c r="N582" s="57"/>
      <c r="P582" s="57"/>
      <c r="R582" s="57"/>
      <c r="T582" s="64"/>
      <c r="V582" s="57"/>
      <c r="X582" s="57"/>
    </row>
    <row r="583" spans="3:24">
      <c r="C583" s="57"/>
      <c r="D583" s="57"/>
      <c r="E583" s="57"/>
      <c r="F583" s="57"/>
      <c r="H583" s="57"/>
      <c r="J583" s="57"/>
      <c r="L583" s="57"/>
      <c r="N583" s="57"/>
      <c r="P583" s="57"/>
      <c r="R583" s="57"/>
      <c r="T583" s="64"/>
      <c r="V583" s="57"/>
      <c r="X583" s="57"/>
    </row>
    <row r="584" spans="3:24">
      <c r="C584" s="57"/>
      <c r="D584" s="57"/>
      <c r="E584" s="57"/>
      <c r="F584" s="57"/>
      <c r="H584" s="57"/>
      <c r="J584" s="57"/>
      <c r="L584" s="57"/>
      <c r="N584" s="57"/>
      <c r="P584" s="57"/>
      <c r="R584" s="57"/>
      <c r="T584" s="64"/>
      <c r="V584" s="57"/>
      <c r="X584" s="57"/>
    </row>
    <row r="585" spans="3:24">
      <c r="C585" s="57"/>
      <c r="D585" s="57"/>
      <c r="E585" s="57"/>
      <c r="F585" s="57"/>
      <c r="H585" s="57"/>
      <c r="J585" s="57"/>
      <c r="L585" s="57"/>
      <c r="N585" s="57"/>
      <c r="P585" s="57"/>
      <c r="R585" s="57"/>
      <c r="T585" s="64"/>
      <c r="V585" s="57"/>
      <c r="X585" s="57"/>
    </row>
    <row r="586" spans="3:24">
      <c r="C586" s="57"/>
      <c r="D586" s="57"/>
      <c r="E586" s="57"/>
      <c r="F586" s="57"/>
      <c r="H586" s="57"/>
      <c r="J586" s="57"/>
      <c r="L586" s="57"/>
      <c r="N586" s="57"/>
      <c r="P586" s="57"/>
      <c r="R586" s="57"/>
      <c r="T586" s="64"/>
      <c r="V586" s="57"/>
      <c r="X586" s="57"/>
    </row>
    <row r="587" spans="3:24">
      <c r="C587" s="57"/>
      <c r="D587" s="57"/>
      <c r="E587" s="57"/>
      <c r="F587" s="57"/>
      <c r="H587" s="57"/>
      <c r="J587" s="57"/>
      <c r="L587" s="57"/>
      <c r="N587" s="57"/>
      <c r="P587" s="57"/>
      <c r="R587" s="57"/>
      <c r="T587" s="64"/>
      <c r="V587" s="57"/>
      <c r="X587" s="57"/>
    </row>
    <row r="588" spans="3:24">
      <c r="C588" s="57"/>
      <c r="D588" s="57"/>
      <c r="E588" s="57"/>
      <c r="F588" s="57"/>
      <c r="H588" s="57"/>
      <c r="J588" s="57"/>
      <c r="L588" s="57"/>
      <c r="N588" s="57"/>
      <c r="P588" s="57"/>
      <c r="R588" s="57"/>
      <c r="T588" s="64"/>
      <c r="V588" s="57"/>
      <c r="X588" s="57"/>
    </row>
    <row r="589" spans="3:24">
      <c r="C589" s="57"/>
      <c r="D589" s="57"/>
      <c r="E589" s="57"/>
      <c r="F589" s="57"/>
      <c r="H589" s="57"/>
      <c r="J589" s="57"/>
      <c r="L589" s="57"/>
      <c r="N589" s="57"/>
      <c r="P589" s="57"/>
      <c r="R589" s="57"/>
      <c r="T589" s="64"/>
      <c r="V589" s="57"/>
      <c r="X589" s="57"/>
    </row>
    <row r="590" spans="3:24">
      <c r="C590" s="57"/>
      <c r="D590" s="57"/>
      <c r="E590" s="57"/>
      <c r="F590" s="57"/>
      <c r="H590" s="57"/>
      <c r="J590" s="57"/>
      <c r="L590" s="57"/>
      <c r="N590" s="57"/>
      <c r="P590" s="57"/>
      <c r="R590" s="57"/>
      <c r="T590" s="64"/>
      <c r="V590" s="57"/>
      <c r="X590" s="57"/>
    </row>
    <row r="591" spans="3:24">
      <c r="C591" s="57"/>
      <c r="D591" s="57"/>
      <c r="E591" s="57"/>
      <c r="F591" s="57"/>
      <c r="H591" s="57"/>
      <c r="J591" s="57"/>
      <c r="L591" s="57"/>
      <c r="N591" s="57"/>
      <c r="P591" s="57"/>
      <c r="R591" s="57"/>
      <c r="T591" s="64"/>
      <c r="V591" s="57"/>
      <c r="X591" s="57"/>
    </row>
    <row r="592" spans="3:24">
      <c r="C592" s="57"/>
      <c r="D592" s="57"/>
      <c r="E592" s="57"/>
      <c r="F592" s="57"/>
      <c r="H592" s="57"/>
      <c r="J592" s="57"/>
      <c r="L592" s="57"/>
      <c r="N592" s="57"/>
      <c r="P592" s="57"/>
      <c r="R592" s="57"/>
      <c r="T592" s="64"/>
      <c r="V592" s="57"/>
      <c r="X592" s="57"/>
    </row>
    <row r="593" spans="3:24">
      <c r="C593" s="57"/>
      <c r="D593" s="57"/>
      <c r="E593" s="57"/>
      <c r="F593" s="57"/>
      <c r="H593" s="57"/>
      <c r="J593" s="57"/>
      <c r="L593" s="57"/>
      <c r="N593" s="57"/>
      <c r="P593" s="57"/>
      <c r="R593" s="57"/>
      <c r="T593" s="64"/>
      <c r="V593" s="57"/>
      <c r="X593" s="57"/>
    </row>
    <row r="594" spans="3:24">
      <c r="C594" s="57"/>
      <c r="D594" s="57"/>
      <c r="E594" s="57"/>
      <c r="F594" s="57"/>
      <c r="H594" s="57"/>
      <c r="J594" s="57"/>
      <c r="L594" s="57"/>
      <c r="N594" s="57"/>
      <c r="P594" s="57"/>
      <c r="R594" s="57"/>
      <c r="T594" s="64"/>
      <c r="V594" s="57"/>
      <c r="X594" s="57"/>
    </row>
    <row r="595" spans="3:24">
      <c r="C595" s="57"/>
      <c r="D595" s="57"/>
      <c r="E595" s="57"/>
      <c r="F595" s="57"/>
      <c r="H595" s="57"/>
      <c r="J595" s="57"/>
      <c r="L595" s="57"/>
      <c r="N595" s="57"/>
      <c r="P595" s="57"/>
      <c r="R595" s="57"/>
      <c r="T595" s="64"/>
      <c r="V595" s="57"/>
      <c r="X595" s="57"/>
    </row>
    <row r="596" spans="3:24">
      <c r="C596" s="57"/>
      <c r="D596" s="57"/>
      <c r="E596" s="57"/>
      <c r="F596" s="57"/>
      <c r="H596" s="57"/>
      <c r="J596" s="57"/>
      <c r="L596" s="57"/>
      <c r="N596" s="57"/>
      <c r="P596" s="57"/>
      <c r="R596" s="57"/>
      <c r="T596" s="64"/>
      <c r="V596" s="57"/>
      <c r="X596" s="57"/>
    </row>
    <row r="597" spans="3:24">
      <c r="C597" s="57"/>
      <c r="D597" s="57"/>
      <c r="E597" s="57"/>
      <c r="F597" s="57"/>
      <c r="H597" s="57"/>
      <c r="J597" s="57"/>
      <c r="L597" s="57"/>
      <c r="N597" s="57"/>
      <c r="P597" s="57"/>
      <c r="R597" s="57"/>
      <c r="T597" s="64"/>
      <c r="V597" s="57"/>
      <c r="X597" s="57"/>
    </row>
    <row r="598" spans="3:24">
      <c r="C598" s="57"/>
      <c r="D598" s="57"/>
      <c r="E598" s="57"/>
      <c r="F598" s="57"/>
      <c r="H598" s="57"/>
      <c r="J598" s="57"/>
      <c r="L598" s="57"/>
      <c r="N598" s="57"/>
      <c r="P598" s="57"/>
      <c r="R598" s="57"/>
      <c r="T598" s="64"/>
      <c r="V598" s="57"/>
      <c r="X598" s="57"/>
    </row>
    <row r="599" spans="3:24">
      <c r="C599" s="57"/>
      <c r="D599" s="57"/>
      <c r="E599" s="57"/>
      <c r="F599" s="57"/>
      <c r="H599" s="57"/>
      <c r="J599" s="57"/>
      <c r="L599" s="57"/>
      <c r="N599" s="57"/>
      <c r="P599" s="57"/>
      <c r="R599" s="57"/>
      <c r="T599" s="64"/>
      <c r="V599" s="57"/>
      <c r="X599" s="57"/>
    </row>
    <row r="600" spans="3:24">
      <c r="C600" s="57"/>
      <c r="D600" s="57"/>
      <c r="E600" s="57"/>
      <c r="F600" s="57"/>
      <c r="H600" s="57"/>
      <c r="J600" s="57"/>
      <c r="L600" s="57"/>
      <c r="N600" s="57"/>
      <c r="P600" s="57"/>
      <c r="R600" s="57"/>
      <c r="T600" s="64"/>
      <c r="V600" s="57"/>
      <c r="X600" s="57"/>
    </row>
    <row r="601" spans="3:24">
      <c r="C601" s="57"/>
      <c r="D601" s="57"/>
      <c r="E601" s="57"/>
      <c r="F601" s="57"/>
      <c r="H601" s="57"/>
      <c r="J601" s="57"/>
      <c r="L601" s="57"/>
      <c r="N601" s="57"/>
      <c r="P601" s="57"/>
      <c r="R601" s="57"/>
      <c r="T601" s="64"/>
      <c r="V601" s="57"/>
      <c r="X601" s="57"/>
    </row>
    <row r="602" spans="3:24">
      <c r="C602" s="57"/>
      <c r="D602" s="57"/>
      <c r="E602" s="57"/>
      <c r="F602" s="57"/>
      <c r="H602" s="57"/>
      <c r="J602" s="57"/>
      <c r="L602" s="57"/>
      <c r="N602" s="57"/>
      <c r="P602" s="57"/>
      <c r="R602" s="57"/>
      <c r="T602" s="64"/>
      <c r="V602" s="57"/>
      <c r="X602" s="57"/>
    </row>
    <row r="603" spans="3:24">
      <c r="C603" s="57"/>
      <c r="D603" s="57"/>
      <c r="E603" s="57"/>
      <c r="F603" s="57"/>
      <c r="H603" s="57"/>
      <c r="J603" s="57"/>
      <c r="L603" s="57"/>
      <c r="N603" s="57"/>
      <c r="P603" s="57"/>
      <c r="R603" s="57"/>
      <c r="T603" s="64"/>
      <c r="V603" s="57"/>
      <c r="X603" s="57"/>
    </row>
    <row r="604" spans="3:24">
      <c r="C604" s="57"/>
      <c r="D604" s="57"/>
      <c r="E604" s="57"/>
      <c r="F604" s="57"/>
      <c r="H604" s="57"/>
      <c r="J604" s="57"/>
      <c r="L604" s="57"/>
      <c r="N604" s="57"/>
      <c r="P604" s="57"/>
      <c r="R604" s="57"/>
      <c r="T604" s="64"/>
      <c r="V604" s="57"/>
      <c r="X604" s="57"/>
    </row>
    <row r="605" spans="3:24">
      <c r="C605" s="57"/>
      <c r="D605" s="57"/>
      <c r="E605" s="57"/>
      <c r="F605" s="57"/>
      <c r="H605" s="57"/>
      <c r="J605" s="57"/>
      <c r="L605" s="57"/>
      <c r="N605" s="57"/>
      <c r="P605" s="57"/>
      <c r="R605" s="57"/>
      <c r="T605" s="64"/>
      <c r="V605" s="57"/>
      <c r="X605" s="57"/>
    </row>
    <row r="606" spans="3:24">
      <c r="C606" s="57"/>
      <c r="D606" s="57"/>
      <c r="E606" s="57"/>
      <c r="F606" s="57"/>
      <c r="H606" s="57"/>
      <c r="J606" s="57"/>
      <c r="L606" s="57"/>
      <c r="N606" s="57"/>
      <c r="P606" s="57"/>
      <c r="R606" s="57"/>
      <c r="T606" s="64"/>
      <c r="V606" s="57"/>
      <c r="X606" s="57"/>
    </row>
    <row r="607" spans="3:24">
      <c r="C607" s="57"/>
      <c r="D607" s="57"/>
      <c r="E607" s="57"/>
      <c r="F607" s="57"/>
      <c r="H607" s="57"/>
      <c r="J607" s="57"/>
      <c r="L607" s="57"/>
      <c r="N607" s="57"/>
      <c r="P607" s="57"/>
      <c r="R607" s="57"/>
      <c r="T607" s="64"/>
      <c r="V607" s="57"/>
      <c r="X607" s="57"/>
    </row>
    <row r="608" spans="3:24">
      <c r="C608" s="57"/>
      <c r="D608" s="57"/>
      <c r="E608" s="57"/>
      <c r="F608" s="57"/>
      <c r="H608" s="57"/>
      <c r="J608" s="57"/>
      <c r="L608" s="57"/>
      <c r="N608" s="57"/>
      <c r="P608" s="57"/>
      <c r="R608" s="57"/>
      <c r="T608" s="64"/>
      <c r="V608" s="57"/>
      <c r="X608" s="57"/>
    </row>
    <row r="609" spans="3:24">
      <c r="C609" s="57"/>
      <c r="D609" s="57"/>
      <c r="E609" s="57"/>
      <c r="F609" s="57"/>
      <c r="H609" s="57"/>
      <c r="J609" s="57"/>
      <c r="L609" s="57"/>
      <c r="N609" s="57"/>
      <c r="P609" s="57"/>
      <c r="R609" s="57"/>
      <c r="T609" s="64"/>
      <c r="V609" s="57"/>
      <c r="X609" s="57"/>
    </row>
    <row r="610" spans="3:24">
      <c r="C610" s="57"/>
      <c r="D610" s="57"/>
      <c r="E610" s="57"/>
      <c r="F610" s="57"/>
      <c r="H610" s="57"/>
      <c r="J610" s="57"/>
      <c r="L610" s="57"/>
      <c r="N610" s="57"/>
      <c r="P610" s="57"/>
      <c r="R610" s="57"/>
      <c r="T610" s="64"/>
      <c r="V610" s="57"/>
      <c r="X610" s="57"/>
    </row>
    <row r="611" spans="3:24">
      <c r="C611" s="57"/>
      <c r="D611" s="57"/>
      <c r="E611" s="57"/>
      <c r="F611" s="57"/>
      <c r="H611" s="57"/>
      <c r="J611" s="57"/>
      <c r="L611" s="57"/>
      <c r="N611" s="57"/>
      <c r="P611" s="57"/>
      <c r="R611" s="57"/>
      <c r="T611" s="64"/>
      <c r="V611" s="57"/>
      <c r="X611" s="57"/>
    </row>
    <row r="612" spans="3:24">
      <c r="C612" s="57"/>
      <c r="D612" s="57"/>
      <c r="E612" s="57"/>
      <c r="F612" s="57"/>
      <c r="H612" s="57"/>
      <c r="J612" s="57"/>
      <c r="L612" s="57"/>
      <c r="N612" s="57"/>
      <c r="P612" s="57"/>
      <c r="R612" s="57"/>
      <c r="T612" s="64"/>
      <c r="V612" s="57"/>
      <c r="X612" s="57"/>
    </row>
    <row r="613" spans="3:24">
      <c r="C613" s="57"/>
      <c r="D613" s="57"/>
      <c r="E613" s="57"/>
      <c r="F613" s="57"/>
      <c r="H613" s="57"/>
      <c r="J613" s="57"/>
      <c r="L613" s="57"/>
      <c r="N613" s="57"/>
      <c r="P613" s="57"/>
      <c r="R613" s="57"/>
      <c r="T613" s="64"/>
      <c r="V613" s="57"/>
      <c r="X613" s="57"/>
    </row>
    <row r="614" spans="3:24">
      <c r="C614" s="57"/>
      <c r="D614" s="57"/>
      <c r="E614" s="57"/>
      <c r="F614" s="57"/>
      <c r="H614" s="57"/>
      <c r="J614" s="57"/>
      <c r="L614" s="57"/>
      <c r="N614" s="57"/>
      <c r="P614" s="57"/>
      <c r="R614" s="57"/>
      <c r="T614" s="64"/>
      <c r="V614" s="57"/>
      <c r="X614" s="57"/>
    </row>
    <row r="615" spans="3:24">
      <c r="C615" s="57"/>
      <c r="D615" s="57"/>
      <c r="E615" s="57"/>
      <c r="F615" s="57"/>
      <c r="H615" s="57"/>
      <c r="J615" s="57"/>
      <c r="L615" s="57"/>
      <c r="N615" s="57"/>
      <c r="P615" s="57"/>
      <c r="R615" s="57"/>
      <c r="T615" s="64"/>
      <c r="V615" s="57"/>
      <c r="X615" s="57"/>
    </row>
    <row r="616" spans="3:24">
      <c r="C616" s="57"/>
      <c r="D616" s="57"/>
      <c r="E616" s="57"/>
      <c r="F616" s="57"/>
      <c r="H616" s="57"/>
      <c r="J616" s="57"/>
      <c r="L616" s="57"/>
      <c r="N616" s="57"/>
      <c r="P616" s="57"/>
      <c r="R616" s="57"/>
      <c r="T616" s="64"/>
      <c r="V616" s="57"/>
      <c r="X616" s="57"/>
    </row>
    <row r="617" spans="3:24">
      <c r="C617" s="57"/>
      <c r="D617" s="57"/>
      <c r="E617" s="57"/>
      <c r="F617" s="57"/>
      <c r="H617" s="57"/>
      <c r="J617" s="57"/>
      <c r="L617" s="57"/>
      <c r="N617" s="57"/>
      <c r="P617" s="57"/>
      <c r="R617" s="57"/>
      <c r="T617" s="64"/>
      <c r="V617" s="57"/>
      <c r="X617" s="57"/>
    </row>
    <row r="618" spans="3:24">
      <c r="C618" s="57"/>
      <c r="D618" s="57"/>
      <c r="E618" s="57"/>
      <c r="F618" s="57"/>
      <c r="H618" s="57"/>
      <c r="J618" s="57"/>
      <c r="L618" s="57"/>
      <c r="N618" s="57"/>
      <c r="P618" s="57"/>
      <c r="R618" s="57"/>
      <c r="T618" s="64"/>
      <c r="V618" s="57"/>
      <c r="X618" s="57"/>
    </row>
    <row r="619" spans="3:24">
      <c r="C619" s="57"/>
      <c r="D619" s="57"/>
      <c r="E619" s="57"/>
      <c r="F619" s="57"/>
      <c r="H619" s="57"/>
      <c r="J619" s="57"/>
      <c r="L619" s="57"/>
      <c r="N619" s="57"/>
      <c r="P619" s="57"/>
      <c r="R619" s="57"/>
      <c r="T619" s="64"/>
      <c r="V619" s="57"/>
      <c r="X619" s="57"/>
    </row>
    <row r="620" spans="3:24">
      <c r="C620" s="57"/>
      <c r="D620" s="57"/>
      <c r="E620" s="57"/>
      <c r="F620" s="57"/>
      <c r="H620" s="57"/>
      <c r="J620" s="57"/>
      <c r="L620" s="57"/>
      <c r="N620" s="57"/>
      <c r="P620" s="57"/>
      <c r="R620" s="57"/>
      <c r="T620" s="64"/>
      <c r="V620" s="57"/>
      <c r="X620" s="57"/>
    </row>
    <row r="621" spans="3:24">
      <c r="C621" s="57"/>
      <c r="D621" s="57"/>
      <c r="E621" s="57"/>
      <c r="F621" s="57"/>
      <c r="H621" s="57"/>
      <c r="J621" s="57"/>
      <c r="L621" s="57"/>
      <c r="N621" s="57"/>
      <c r="P621" s="57"/>
      <c r="R621" s="57"/>
      <c r="T621" s="64"/>
      <c r="V621" s="57"/>
      <c r="X621" s="57"/>
    </row>
    <row r="622" spans="3:24">
      <c r="C622" s="57"/>
      <c r="D622" s="57"/>
      <c r="E622" s="57"/>
      <c r="F622" s="57"/>
      <c r="H622" s="57"/>
      <c r="J622" s="57"/>
      <c r="L622" s="57"/>
      <c r="N622" s="57"/>
      <c r="P622" s="57"/>
      <c r="R622" s="57"/>
      <c r="T622" s="64"/>
      <c r="V622" s="57"/>
      <c r="X622" s="57"/>
    </row>
    <row r="623" spans="3:24">
      <c r="C623" s="57"/>
      <c r="D623" s="57"/>
      <c r="E623" s="57"/>
      <c r="F623" s="57"/>
      <c r="H623" s="57"/>
      <c r="J623" s="57"/>
      <c r="L623" s="57"/>
      <c r="N623" s="57"/>
      <c r="P623" s="57"/>
      <c r="R623" s="57"/>
      <c r="T623" s="64"/>
      <c r="V623" s="57"/>
      <c r="X623" s="57"/>
    </row>
    <row r="624" spans="3:24">
      <c r="C624" s="57"/>
      <c r="D624" s="57"/>
      <c r="E624" s="57"/>
      <c r="F624" s="57"/>
      <c r="H624" s="57"/>
      <c r="J624" s="57"/>
      <c r="L624" s="57"/>
      <c r="N624" s="57"/>
      <c r="P624" s="57"/>
      <c r="R624" s="57"/>
      <c r="T624" s="64"/>
      <c r="V624" s="57"/>
      <c r="X624" s="57"/>
    </row>
    <row r="625" spans="3:24">
      <c r="C625" s="57"/>
      <c r="D625" s="57"/>
      <c r="E625" s="57"/>
      <c r="F625" s="57"/>
      <c r="H625" s="57"/>
      <c r="J625" s="57"/>
      <c r="L625" s="57"/>
      <c r="N625" s="57"/>
      <c r="P625" s="57"/>
      <c r="R625" s="57"/>
      <c r="T625" s="64"/>
      <c r="V625" s="57"/>
      <c r="X625" s="57"/>
    </row>
    <row r="626" spans="3:24">
      <c r="C626" s="57"/>
      <c r="D626" s="57"/>
      <c r="E626" s="57"/>
      <c r="F626" s="57"/>
      <c r="H626" s="57"/>
      <c r="J626" s="57"/>
      <c r="L626" s="57"/>
      <c r="N626" s="57"/>
      <c r="P626" s="57"/>
      <c r="R626" s="57"/>
      <c r="T626" s="64"/>
      <c r="V626" s="57"/>
      <c r="X626" s="57"/>
    </row>
    <row r="627" spans="3:24">
      <c r="C627" s="57"/>
      <c r="D627" s="57"/>
      <c r="E627" s="57"/>
      <c r="F627" s="57"/>
      <c r="H627" s="57"/>
      <c r="J627" s="57"/>
      <c r="L627" s="57"/>
      <c r="N627" s="57"/>
      <c r="P627" s="57"/>
      <c r="R627" s="57"/>
      <c r="T627" s="64"/>
      <c r="V627" s="57"/>
      <c r="X627" s="57"/>
    </row>
    <row r="628" spans="3:24">
      <c r="C628" s="57"/>
      <c r="D628" s="57"/>
      <c r="E628" s="57"/>
      <c r="F628" s="57"/>
      <c r="H628" s="57"/>
      <c r="J628" s="57"/>
      <c r="L628" s="57"/>
      <c r="N628" s="57"/>
      <c r="P628" s="57"/>
      <c r="R628" s="57"/>
      <c r="T628" s="64"/>
      <c r="V628" s="57"/>
      <c r="X628" s="57"/>
    </row>
    <row r="629" spans="3:24">
      <c r="C629" s="57"/>
      <c r="D629" s="57"/>
      <c r="E629" s="57"/>
      <c r="F629" s="57"/>
      <c r="H629" s="57"/>
      <c r="J629" s="57"/>
      <c r="L629" s="57"/>
      <c r="N629" s="57"/>
      <c r="P629" s="57"/>
      <c r="R629" s="57"/>
      <c r="T629" s="64"/>
      <c r="V629" s="57"/>
      <c r="X629" s="57"/>
    </row>
    <row r="630" spans="3:24">
      <c r="C630" s="57"/>
      <c r="D630" s="57"/>
      <c r="E630" s="57"/>
      <c r="F630" s="57"/>
      <c r="H630" s="57"/>
      <c r="J630" s="57"/>
      <c r="L630" s="57"/>
      <c r="N630" s="57"/>
      <c r="P630" s="57"/>
      <c r="R630" s="57"/>
      <c r="T630" s="64"/>
      <c r="V630" s="57"/>
      <c r="X630" s="57"/>
    </row>
    <row r="631" spans="3:24">
      <c r="C631" s="57"/>
      <c r="D631" s="57"/>
      <c r="E631" s="57"/>
      <c r="F631" s="57"/>
      <c r="H631" s="57"/>
      <c r="J631" s="57"/>
      <c r="L631" s="57"/>
      <c r="N631" s="57"/>
      <c r="P631" s="57"/>
      <c r="R631" s="57"/>
      <c r="T631" s="64"/>
      <c r="V631" s="57"/>
      <c r="X631" s="57"/>
    </row>
    <row r="632" spans="3:24">
      <c r="C632" s="57"/>
      <c r="D632" s="57"/>
      <c r="E632" s="57"/>
      <c r="F632" s="57"/>
      <c r="H632" s="57"/>
      <c r="J632" s="57"/>
      <c r="L632" s="57"/>
      <c r="N632" s="57"/>
      <c r="P632" s="57"/>
      <c r="R632" s="57"/>
      <c r="T632" s="64"/>
      <c r="V632" s="57"/>
      <c r="X632" s="57"/>
    </row>
    <row r="633" spans="3:24">
      <c r="C633" s="57"/>
      <c r="D633" s="57"/>
      <c r="E633" s="57"/>
      <c r="F633" s="57"/>
      <c r="H633" s="57"/>
      <c r="J633" s="57"/>
      <c r="L633" s="57"/>
      <c r="N633" s="57"/>
      <c r="P633" s="57"/>
      <c r="R633" s="57"/>
      <c r="T633" s="64"/>
      <c r="V633" s="57"/>
      <c r="X633" s="57"/>
    </row>
    <row r="634" spans="3:24">
      <c r="C634" s="57"/>
      <c r="D634" s="57"/>
      <c r="E634" s="57"/>
      <c r="F634" s="57"/>
      <c r="H634" s="57"/>
      <c r="J634" s="57"/>
      <c r="L634" s="57"/>
      <c r="N634" s="57"/>
      <c r="P634" s="57"/>
      <c r="R634" s="57"/>
      <c r="T634" s="64"/>
      <c r="V634" s="57"/>
      <c r="X634" s="57"/>
    </row>
    <row r="635" spans="3:24">
      <c r="C635" s="57"/>
      <c r="D635" s="57"/>
      <c r="E635" s="57"/>
      <c r="F635" s="57"/>
      <c r="H635" s="57"/>
      <c r="J635" s="57"/>
      <c r="L635" s="57"/>
      <c r="N635" s="57"/>
      <c r="P635" s="57"/>
      <c r="R635" s="57"/>
      <c r="T635" s="64"/>
      <c r="V635" s="57"/>
      <c r="X635" s="57"/>
    </row>
    <row r="636" spans="3:24">
      <c r="C636" s="57"/>
      <c r="D636" s="57"/>
      <c r="E636" s="57"/>
      <c r="F636" s="57"/>
      <c r="H636" s="57"/>
      <c r="J636" s="57"/>
      <c r="L636" s="57"/>
      <c r="N636" s="57"/>
      <c r="P636" s="57"/>
      <c r="R636" s="57"/>
      <c r="T636" s="64"/>
      <c r="V636" s="57"/>
      <c r="X636" s="57"/>
    </row>
    <row r="637" spans="3:24">
      <c r="C637" s="57"/>
      <c r="D637" s="57"/>
      <c r="E637" s="57"/>
      <c r="F637" s="57"/>
      <c r="H637" s="57"/>
      <c r="J637" s="57"/>
      <c r="L637" s="57"/>
      <c r="N637" s="57"/>
      <c r="P637" s="57"/>
      <c r="R637" s="57"/>
      <c r="T637" s="64"/>
      <c r="V637" s="57"/>
      <c r="X637" s="57"/>
    </row>
    <row r="638" spans="3:24">
      <c r="C638" s="57"/>
      <c r="D638" s="57"/>
      <c r="E638" s="57"/>
      <c r="F638" s="57"/>
      <c r="H638" s="57"/>
      <c r="J638" s="57"/>
      <c r="L638" s="57"/>
      <c r="N638" s="57"/>
      <c r="P638" s="57"/>
      <c r="R638" s="57"/>
      <c r="T638" s="64"/>
      <c r="V638" s="57"/>
      <c r="X638" s="57"/>
    </row>
    <row r="639" spans="3:24">
      <c r="C639" s="57"/>
      <c r="D639" s="57"/>
      <c r="E639" s="57"/>
      <c r="F639" s="57"/>
      <c r="H639" s="57"/>
      <c r="J639" s="57"/>
      <c r="L639" s="57"/>
      <c r="N639" s="57"/>
      <c r="P639" s="57"/>
      <c r="R639" s="57"/>
      <c r="T639" s="64"/>
      <c r="V639" s="57"/>
      <c r="X639" s="57"/>
    </row>
    <row r="640" spans="3:24">
      <c r="C640" s="57"/>
      <c r="D640" s="57"/>
      <c r="E640" s="57"/>
      <c r="F640" s="57"/>
      <c r="H640" s="57"/>
      <c r="J640" s="57"/>
      <c r="L640" s="57"/>
      <c r="N640" s="57"/>
      <c r="P640" s="57"/>
      <c r="R640" s="57"/>
      <c r="T640" s="64"/>
      <c r="V640" s="57"/>
      <c r="X640" s="57"/>
    </row>
    <row r="641" spans="3:24">
      <c r="C641" s="57"/>
      <c r="D641" s="57"/>
      <c r="E641" s="57"/>
      <c r="F641" s="57"/>
      <c r="H641" s="57"/>
      <c r="J641" s="57"/>
      <c r="L641" s="57"/>
      <c r="N641" s="57"/>
      <c r="P641" s="57"/>
      <c r="R641" s="57"/>
      <c r="T641" s="64"/>
      <c r="V641" s="57"/>
      <c r="X641" s="57"/>
    </row>
    <row r="642" spans="3:24">
      <c r="C642" s="57"/>
      <c r="D642" s="57"/>
      <c r="E642" s="57"/>
      <c r="F642" s="57"/>
      <c r="H642" s="57"/>
      <c r="J642" s="57"/>
      <c r="L642" s="57"/>
      <c r="N642" s="57"/>
      <c r="P642" s="57"/>
      <c r="R642" s="57"/>
      <c r="T642" s="64"/>
      <c r="V642" s="57"/>
      <c r="X642" s="57"/>
    </row>
    <row r="643" spans="3:24">
      <c r="C643" s="57"/>
      <c r="D643" s="57"/>
      <c r="E643" s="57"/>
      <c r="F643" s="57"/>
      <c r="H643" s="57"/>
      <c r="J643" s="57"/>
      <c r="L643" s="57"/>
      <c r="N643" s="57"/>
      <c r="P643" s="57"/>
      <c r="R643" s="57"/>
      <c r="T643" s="64"/>
      <c r="V643" s="57"/>
      <c r="X643" s="57"/>
    </row>
    <row r="644" spans="3:24">
      <c r="C644" s="57"/>
      <c r="D644" s="57"/>
      <c r="E644" s="57"/>
      <c r="F644" s="57"/>
      <c r="H644" s="57"/>
      <c r="J644" s="57"/>
      <c r="L644" s="57"/>
      <c r="N644" s="57"/>
      <c r="P644" s="57"/>
      <c r="R644" s="57"/>
      <c r="T644" s="64"/>
      <c r="V644" s="57"/>
      <c r="X644" s="57"/>
    </row>
    <row r="645" spans="3:24">
      <c r="C645" s="57"/>
      <c r="D645" s="57"/>
      <c r="E645" s="57"/>
      <c r="F645" s="57"/>
      <c r="H645" s="57"/>
      <c r="J645" s="57"/>
      <c r="L645" s="57"/>
      <c r="N645" s="57"/>
      <c r="P645" s="57"/>
      <c r="R645" s="57"/>
      <c r="T645" s="64"/>
      <c r="V645" s="57"/>
      <c r="X645" s="57"/>
    </row>
    <row r="646" spans="3:24">
      <c r="C646" s="57"/>
      <c r="D646" s="57"/>
      <c r="E646" s="57"/>
      <c r="F646" s="57"/>
      <c r="H646" s="57"/>
      <c r="J646" s="57"/>
      <c r="L646" s="57"/>
      <c r="N646" s="57"/>
      <c r="P646" s="57"/>
      <c r="R646" s="57"/>
      <c r="T646" s="64"/>
      <c r="V646" s="57"/>
      <c r="X646" s="57"/>
    </row>
    <row r="647" spans="3:24">
      <c r="C647" s="57"/>
      <c r="D647" s="57"/>
      <c r="E647" s="57"/>
      <c r="F647" s="57"/>
      <c r="H647" s="57"/>
      <c r="J647" s="57"/>
      <c r="L647" s="57"/>
      <c r="N647" s="57"/>
      <c r="P647" s="57"/>
      <c r="R647" s="57"/>
      <c r="T647" s="64"/>
      <c r="V647" s="57"/>
      <c r="X647" s="57"/>
    </row>
    <row r="648" spans="3:24">
      <c r="C648" s="57"/>
      <c r="D648" s="57"/>
      <c r="E648" s="57"/>
      <c r="F648" s="57"/>
      <c r="H648" s="57"/>
      <c r="J648" s="57"/>
      <c r="L648" s="57"/>
      <c r="N648" s="57"/>
      <c r="P648" s="57"/>
      <c r="R648" s="57"/>
      <c r="T648" s="64"/>
      <c r="V648" s="57"/>
      <c r="X648" s="57"/>
    </row>
    <row r="649" spans="3:24">
      <c r="C649" s="57"/>
      <c r="D649" s="57"/>
      <c r="E649" s="57"/>
      <c r="F649" s="57"/>
      <c r="H649" s="57"/>
      <c r="J649" s="57"/>
      <c r="L649" s="57"/>
      <c r="N649" s="57"/>
      <c r="P649" s="57"/>
      <c r="R649" s="57"/>
      <c r="T649" s="64"/>
      <c r="V649" s="57"/>
      <c r="X649" s="57"/>
    </row>
    <row r="650" spans="3:24">
      <c r="C650" s="57"/>
      <c r="D650" s="57"/>
      <c r="E650" s="57"/>
      <c r="F650" s="57"/>
      <c r="H650" s="57"/>
      <c r="J650" s="57"/>
      <c r="L650" s="57"/>
      <c r="N650" s="57"/>
      <c r="P650" s="57"/>
      <c r="R650" s="57"/>
      <c r="T650" s="64"/>
      <c r="V650" s="57"/>
      <c r="X650" s="57"/>
    </row>
    <row r="651" spans="3:24">
      <c r="C651" s="57"/>
      <c r="D651" s="57"/>
      <c r="E651" s="57"/>
      <c r="F651" s="57"/>
      <c r="H651" s="57"/>
      <c r="J651" s="57"/>
      <c r="L651" s="57"/>
      <c r="N651" s="57"/>
      <c r="P651" s="57"/>
      <c r="R651" s="57"/>
      <c r="T651" s="64"/>
      <c r="V651" s="57"/>
      <c r="X651" s="57"/>
    </row>
    <row r="652" spans="3:24">
      <c r="C652" s="57"/>
      <c r="D652" s="57"/>
      <c r="E652" s="57"/>
      <c r="F652" s="57"/>
      <c r="H652" s="57"/>
      <c r="J652" s="57"/>
      <c r="L652" s="57"/>
      <c r="N652" s="57"/>
      <c r="P652" s="57"/>
      <c r="R652" s="57"/>
      <c r="T652" s="64"/>
      <c r="V652" s="57"/>
      <c r="X652" s="57"/>
    </row>
    <row r="653" spans="3:24">
      <c r="C653" s="57"/>
      <c r="D653" s="57"/>
      <c r="E653" s="57"/>
      <c r="F653" s="57"/>
      <c r="H653" s="57"/>
      <c r="J653" s="57"/>
      <c r="L653" s="57"/>
      <c r="N653" s="57"/>
      <c r="P653" s="57"/>
      <c r="R653" s="57"/>
      <c r="T653" s="64"/>
      <c r="V653" s="57"/>
      <c r="X653" s="57"/>
    </row>
    <row r="654" spans="3:24">
      <c r="C654" s="57"/>
      <c r="D654" s="57"/>
      <c r="E654" s="57"/>
      <c r="F654" s="57"/>
      <c r="H654" s="57"/>
      <c r="J654" s="57"/>
      <c r="L654" s="57"/>
      <c r="N654" s="57"/>
      <c r="P654" s="57"/>
      <c r="R654" s="57"/>
      <c r="T654" s="64"/>
      <c r="V654" s="57"/>
      <c r="X654" s="57"/>
    </row>
    <row r="655" spans="3:24">
      <c r="C655" s="57"/>
      <c r="D655" s="57"/>
      <c r="E655" s="57"/>
      <c r="F655" s="57"/>
      <c r="H655" s="57"/>
      <c r="J655" s="57"/>
      <c r="L655" s="57"/>
      <c r="N655" s="57"/>
      <c r="P655" s="57"/>
      <c r="R655" s="57"/>
      <c r="T655" s="64"/>
      <c r="V655" s="57"/>
      <c r="X655" s="57"/>
    </row>
    <row r="656" spans="3:24">
      <c r="C656" s="57"/>
      <c r="D656" s="57"/>
      <c r="E656" s="57"/>
      <c r="F656" s="57"/>
      <c r="H656" s="57"/>
      <c r="J656" s="57"/>
      <c r="L656" s="57"/>
      <c r="N656" s="57"/>
      <c r="P656" s="57"/>
      <c r="R656" s="57"/>
      <c r="T656" s="64"/>
      <c r="V656" s="57"/>
      <c r="X656" s="57"/>
    </row>
    <row r="657" spans="3:24">
      <c r="C657" s="57"/>
      <c r="D657" s="57"/>
      <c r="E657" s="57"/>
      <c r="F657" s="57"/>
      <c r="H657" s="57"/>
      <c r="J657" s="57"/>
      <c r="L657" s="57"/>
      <c r="N657" s="57"/>
      <c r="P657" s="57"/>
      <c r="R657" s="57"/>
      <c r="T657" s="64"/>
      <c r="V657" s="57"/>
      <c r="X657" s="57"/>
    </row>
    <row r="658" spans="3:24">
      <c r="C658" s="57"/>
      <c r="D658" s="57"/>
      <c r="E658" s="57"/>
      <c r="F658" s="57"/>
      <c r="H658" s="57"/>
      <c r="J658" s="57"/>
      <c r="L658" s="57"/>
      <c r="N658" s="57"/>
      <c r="P658" s="57"/>
      <c r="R658" s="57"/>
      <c r="T658" s="64"/>
      <c r="V658" s="57"/>
      <c r="X658" s="57"/>
    </row>
    <row r="659" spans="3:24">
      <c r="C659" s="57"/>
      <c r="D659" s="57"/>
      <c r="E659" s="57"/>
      <c r="F659" s="57"/>
      <c r="H659" s="57"/>
      <c r="J659" s="57"/>
      <c r="L659" s="57"/>
      <c r="N659" s="57"/>
      <c r="P659" s="57"/>
      <c r="R659" s="57"/>
      <c r="T659" s="64"/>
      <c r="V659" s="57"/>
      <c r="X659" s="57"/>
    </row>
    <row r="660" spans="3:24">
      <c r="C660" s="57"/>
      <c r="D660" s="57"/>
      <c r="E660" s="57"/>
      <c r="F660" s="57"/>
      <c r="H660" s="57"/>
      <c r="J660" s="57"/>
      <c r="L660" s="57"/>
      <c r="N660" s="57"/>
      <c r="P660" s="57"/>
      <c r="R660" s="57"/>
      <c r="T660" s="64"/>
      <c r="V660" s="57"/>
      <c r="X660" s="57"/>
    </row>
    <row r="661" spans="3:24">
      <c r="C661" s="57"/>
      <c r="D661" s="57"/>
      <c r="E661" s="57"/>
      <c r="F661" s="57"/>
      <c r="H661" s="57"/>
      <c r="J661" s="57"/>
      <c r="L661" s="57"/>
      <c r="N661" s="57"/>
      <c r="P661" s="57"/>
      <c r="R661" s="57"/>
      <c r="T661" s="64"/>
      <c r="V661" s="57"/>
      <c r="X661" s="57"/>
    </row>
    <row r="662" spans="3:24">
      <c r="C662" s="57"/>
      <c r="D662" s="57"/>
      <c r="E662" s="57"/>
      <c r="F662" s="57"/>
      <c r="H662" s="57"/>
      <c r="J662" s="57"/>
      <c r="L662" s="57"/>
      <c r="N662" s="57"/>
      <c r="P662" s="57"/>
      <c r="R662" s="57"/>
      <c r="T662" s="64"/>
      <c r="V662" s="57"/>
      <c r="X662" s="57"/>
    </row>
    <row r="663" spans="3:24">
      <c r="C663" s="57"/>
      <c r="D663" s="57"/>
      <c r="E663" s="57"/>
      <c r="F663" s="57"/>
      <c r="H663" s="57"/>
      <c r="J663" s="57"/>
      <c r="L663" s="57"/>
      <c r="N663" s="57"/>
      <c r="P663" s="57"/>
      <c r="R663" s="57"/>
      <c r="T663" s="64"/>
      <c r="V663" s="57"/>
      <c r="X663" s="57"/>
    </row>
    <row r="664" spans="3:24">
      <c r="C664" s="57"/>
      <c r="D664" s="57"/>
      <c r="E664" s="57"/>
      <c r="F664" s="57"/>
      <c r="H664" s="57"/>
      <c r="J664" s="57"/>
      <c r="L664" s="57"/>
      <c r="N664" s="57"/>
      <c r="P664" s="57"/>
      <c r="R664" s="57"/>
      <c r="T664" s="64"/>
      <c r="V664" s="57"/>
      <c r="X664" s="57"/>
    </row>
    <row r="665" spans="3:24">
      <c r="C665" s="57"/>
      <c r="D665" s="57"/>
      <c r="E665" s="57"/>
      <c r="F665" s="57"/>
      <c r="H665" s="57"/>
      <c r="J665" s="57"/>
      <c r="L665" s="57"/>
      <c r="N665" s="57"/>
      <c r="P665" s="57"/>
      <c r="R665" s="57"/>
      <c r="T665" s="64"/>
      <c r="V665" s="57"/>
      <c r="X665" s="57"/>
    </row>
    <row r="666" spans="3:24">
      <c r="C666" s="57"/>
      <c r="D666" s="57"/>
      <c r="E666" s="57"/>
      <c r="F666" s="57"/>
      <c r="H666" s="57"/>
      <c r="J666" s="57"/>
      <c r="L666" s="57"/>
      <c r="N666" s="57"/>
      <c r="P666" s="57"/>
      <c r="R666" s="57"/>
      <c r="T666" s="64"/>
      <c r="V666" s="57"/>
      <c r="X666" s="57"/>
    </row>
    <row r="667" spans="3:24">
      <c r="C667" s="57"/>
      <c r="D667" s="57"/>
      <c r="E667" s="57"/>
      <c r="F667" s="57"/>
      <c r="H667" s="57"/>
      <c r="J667" s="57"/>
      <c r="L667" s="57"/>
      <c r="N667" s="57"/>
      <c r="P667" s="57"/>
      <c r="R667" s="57"/>
      <c r="T667" s="64"/>
      <c r="V667" s="57"/>
      <c r="X667" s="57"/>
    </row>
    <row r="668" spans="3:24">
      <c r="C668" s="57"/>
      <c r="D668" s="57"/>
      <c r="E668" s="57"/>
      <c r="F668" s="57"/>
      <c r="H668" s="57"/>
      <c r="J668" s="57"/>
      <c r="L668" s="57"/>
      <c r="N668" s="57"/>
      <c r="P668" s="57"/>
      <c r="R668" s="57"/>
      <c r="T668" s="64"/>
      <c r="V668" s="57"/>
      <c r="X668" s="57"/>
    </row>
    <row r="669" spans="3:24">
      <c r="C669" s="57"/>
      <c r="D669" s="57"/>
      <c r="E669" s="57"/>
      <c r="F669" s="57"/>
      <c r="H669" s="57"/>
      <c r="J669" s="57"/>
      <c r="L669" s="57"/>
      <c r="N669" s="57"/>
      <c r="P669" s="57"/>
      <c r="R669" s="57"/>
      <c r="T669" s="64"/>
      <c r="V669" s="57"/>
      <c r="X669" s="57"/>
    </row>
    <row r="670" spans="3:24">
      <c r="C670" s="57"/>
      <c r="D670" s="57"/>
      <c r="E670" s="57"/>
      <c r="F670" s="57"/>
      <c r="H670" s="57"/>
      <c r="J670" s="57"/>
      <c r="L670" s="57"/>
      <c r="N670" s="57"/>
      <c r="P670" s="57"/>
      <c r="R670" s="57"/>
      <c r="T670" s="64"/>
      <c r="V670" s="57"/>
      <c r="X670" s="57"/>
    </row>
    <row r="671" spans="3:24">
      <c r="C671" s="57"/>
      <c r="D671" s="57"/>
      <c r="E671" s="57"/>
      <c r="F671" s="57"/>
      <c r="H671" s="57"/>
      <c r="J671" s="57"/>
      <c r="L671" s="57"/>
      <c r="N671" s="57"/>
      <c r="P671" s="57"/>
      <c r="R671" s="57"/>
      <c r="T671" s="64"/>
      <c r="V671" s="57"/>
      <c r="X671" s="57"/>
    </row>
    <row r="672" spans="3:24">
      <c r="C672" s="57"/>
      <c r="D672" s="57"/>
      <c r="E672" s="57"/>
      <c r="F672" s="57"/>
      <c r="H672" s="57"/>
      <c r="J672" s="57"/>
      <c r="L672" s="57"/>
      <c r="N672" s="57"/>
      <c r="P672" s="57"/>
      <c r="R672" s="57"/>
      <c r="T672" s="64"/>
      <c r="V672" s="57"/>
      <c r="X672" s="57"/>
    </row>
    <row r="673" spans="3:24">
      <c r="C673" s="57"/>
      <c r="D673" s="57"/>
      <c r="E673" s="57"/>
      <c r="F673" s="57"/>
      <c r="H673" s="57"/>
      <c r="J673" s="57"/>
      <c r="L673" s="57"/>
      <c r="N673" s="57"/>
      <c r="P673" s="57"/>
      <c r="R673" s="57"/>
      <c r="T673" s="64"/>
      <c r="V673" s="57"/>
      <c r="X673" s="57"/>
    </row>
    <row r="674" spans="3:24">
      <c r="C674" s="57"/>
      <c r="D674" s="57"/>
      <c r="E674" s="57"/>
      <c r="F674" s="57"/>
      <c r="H674" s="57"/>
      <c r="J674" s="57"/>
      <c r="L674" s="57"/>
      <c r="N674" s="57"/>
      <c r="P674" s="57"/>
      <c r="R674" s="57"/>
      <c r="T674" s="64"/>
      <c r="V674" s="57"/>
      <c r="X674" s="57"/>
    </row>
    <row r="675" spans="3:24">
      <c r="C675" s="57"/>
      <c r="D675" s="57"/>
      <c r="E675" s="57"/>
      <c r="F675" s="57"/>
      <c r="H675" s="57"/>
      <c r="J675" s="57"/>
      <c r="L675" s="57"/>
      <c r="N675" s="57"/>
      <c r="P675" s="57"/>
      <c r="R675" s="57"/>
      <c r="T675" s="64"/>
      <c r="V675" s="57"/>
      <c r="X675" s="57"/>
    </row>
    <row r="676" spans="3:24">
      <c r="C676" s="57"/>
      <c r="D676" s="57"/>
      <c r="E676" s="57"/>
      <c r="F676" s="57"/>
      <c r="H676" s="57"/>
      <c r="J676" s="57"/>
      <c r="L676" s="57"/>
      <c r="N676" s="57"/>
      <c r="P676" s="57"/>
      <c r="R676" s="57"/>
      <c r="T676" s="64"/>
      <c r="V676" s="57"/>
      <c r="X676" s="57"/>
    </row>
    <row r="677" spans="3:24">
      <c r="C677" s="57"/>
      <c r="D677" s="57"/>
      <c r="E677" s="57"/>
      <c r="F677" s="57"/>
      <c r="H677" s="57"/>
      <c r="J677" s="57"/>
      <c r="L677" s="57"/>
      <c r="N677" s="57"/>
      <c r="P677" s="57"/>
      <c r="R677" s="57"/>
      <c r="T677" s="64"/>
      <c r="V677" s="57"/>
      <c r="X677" s="57"/>
    </row>
    <row r="678" spans="3:24">
      <c r="C678" s="57"/>
      <c r="D678" s="57"/>
      <c r="E678" s="57"/>
      <c r="F678" s="57"/>
      <c r="H678" s="57"/>
      <c r="J678" s="57"/>
      <c r="L678" s="57"/>
      <c r="N678" s="57"/>
      <c r="P678" s="57"/>
      <c r="R678" s="57"/>
      <c r="T678" s="64"/>
      <c r="V678" s="57"/>
      <c r="X678" s="57"/>
    </row>
    <row r="679" spans="3:24">
      <c r="C679" s="57"/>
      <c r="D679" s="57"/>
      <c r="E679" s="57"/>
      <c r="F679" s="57"/>
      <c r="H679" s="57"/>
      <c r="J679" s="57"/>
      <c r="L679" s="57"/>
      <c r="N679" s="57"/>
      <c r="P679" s="57"/>
      <c r="R679" s="57"/>
      <c r="T679" s="64"/>
      <c r="V679" s="57"/>
      <c r="X679" s="57"/>
    </row>
    <row r="680" spans="3:24">
      <c r="C680" s="57"/>
      <c r="D680" s="57"/>
      <c r="E680" s="57"/>
      <c r="F680" s="57"/>
      <c r="H680" s="57"/>
      <c r="J680" s="57"/>
      <c r="L680" s="57"/>
      <c r="N680" s="57"/>
      <c r="P680" s="57"/>
      <c r="R680" s="57"/>
      <c r="T680" s="64"/>
      <c r="V680" s="57"/>
      <c r="X680" s="57"/>
    </row>
    <row r="681" spans="3:24">
      <c r="C681" s="57"/>
      <c r="D681" s="57"/>
      <c r="E681" s="57"/>
      <c r="F681" s="57"/>
      <c r="H681" s="57"/>
      <c r="J681" s="57"/>
      <c r="L681" s="57"/>
      <c r="N681" s="57"/>
      <c r="P681" s="57"/>
      <c r="R681" s="57"/>
      <c r="T681" s="64"/>
      <c r="V681" s="57"/>
      <c r="X681" s="57"/>
    </row>
    <row r="682" spans="3:24">
      <c r="C682" s="57"/>
      <c r="D682" s="57"/>
      <c r="E682" s="57"/>
      <c r="F682" s="57"/>
      <c r="H682" s="57"/>
      <c r="J682" s="57"/>
      <c r="L682" s="57"/>
      <c r="N682" s="57"/>
      <c r="P682" s="57"/>
      <c r="R682" s="57"/>
      <c r="T682" s="64"/>
      <c r="V682" s="57"/>
      <c r="X682" s="57"/>
    </row>
    <row r="683" spans="3:24">
      <c r="C683" s="57"/>
      <c r="D683" s="57"/>
      <c r="E683" s="57"/>
      <c r="F683" s="57"/>
      <c r="H683" s="57"/>
      <c r="J683" s="57"/>
      <c r="L683" s="57"/>
      <c r="N683" s="57"/>
      <c r="P683" s="57"/>
      <c r="R683" s="57"/>
      <c r="T683" s="64"/>
      <c r="V683" s="57"/>
      <c r="X683" s="57"/>
    </row>
    <row r="684" spans="3:24">
      <c r="C684" s="57"/>
      <c r="D684" s="57"/>
      <c r="E684" s="57"/>
      <c r="F684" s="57"/>
      <c r="H684" s="57"/>
      <c r="J684" s="57"/>
      <c r="L684" s="57"/>
      <c r="N684" s="57"/>
      <c r="P684" s="57"/>
      <c r="R684" s="57"/>
      <c r="T684" s="64"/>
      <c r="V684" s="57"/>
      <c r="X684" s="57"/>
    </row>
    <row r="685" spans="3:24">
      <c r="C685" s="57"/>
      <c r="D685" s="57"/>
      <c r="E685" s="57"/>
      <c r="F685" s="57"/>
      <c r="H685" s="57"/>
      <c r="J685" s="57"/>
      <c r="L685" s="57"/>
      <c r="N685" s="57"/>
      <c r="P685" s="57"/>
      <c r="R685" s="57"/>
      <c r="T685" s="64"/>
      <c r="V685" s="57"/>
      <c r="X685" s="57"/>
    </row>
    <row r="686" spans="3:24">
      <c r="C686" s="57"/>
      <c r="D686" s="57"/>
      <c r="E686" s="57"/>
      <c r="F686" s="57"/>
      <c r="H686" s="57"/>
      <c r="J686" s="57"/>
      <c r="L686" s="57"/>
      <c r="N686" s="57"/>
      <c r="P686" s="57"/>
      <c r="R686" s="57"/>
      <c r="T686" s="64"/>
      <c r="V686" s="57"/>
      <c r="X686" s="57"/>
    </row>
    <row r="687" spans="3:24">
      <c r="C687" s="57"/>
      <c r="D687" s="57"/>
      <c r="E687" s="57"/>
      <c r="F687" s="57"/>
      <c r="H687" s="57"/>
      <c r="J687" s="57"/>
      <c r="L687" s="57"/>
      <c r="N687" s="57"/>
      <c r="P687" s="57"/>
      <c r="R687" s="57"/>
      <c r="T687" s="64"/>
      <c r="V687" s="57"/>
      <c r="X687" s="57"/>
    </row>
    <row r="688" spans="3:24">
      <c r="C688" s="57"/>
      <c r="D688" s="57"/>
      <c r="E688" s="57"/>
      <c r="F688" s="57"/>
      <c r="H688" s="57"/>
      <c r="J688" s="57"/>
      <c r="L688" s="57"/>
      <c r="N688" s="57"/>
      <c r="P688" s="57"/>
      <c r="R688" s="57"/>
      <c r="T688" s="64"/>
      <c r="V688" s="57"/>
      <c r="X688" s="57"/>
    </row>
    <row r="689" spans="3:24">
      <c r="C689" s="57"/>
      <c r="D689" s="57"/>
      <c r="E689" s="57"/>
      <c r="F689" s="57"/>
      <c r="H689" s="57"/>
      <c r="J689" s="57"/>
      <c r="L689" s="57"/>
      <c r="N689" s="57"/>
      <c r="P689" s="57"/>
      <c r="R689" s="57"/>
      <c r="T689" s="64"/>
      <c r="V689" s="57"/>
      <c r="X689" s="57"/>
    </row>
    <row r="690" spans="3:24">
      <c r="C690" s="57"/>
      <c r="D690" s="57"/>
      <c r="E690" s="57"/>
      <c r="F690" s="57"/>
      <c r="H690" s="57"/>
      <c r="J690" s="57"/>
      <c r="L690" s="57"/>
      <c r="N690" s="57"/>
      <c r="P690" s="57"/>
      <c r="R690" s="57"/>
      <c r="T690" s="64"/>
      <c r="V690" s="57"/>
      <c r="X690" s="57"/>
    </row>
    <row r="691" spans="3:24">
      <c r="C691" s="57"/>
      <c r="D691" s="57"/>
      <c r="E691" s="57"/>
      <c r="F691" s="57"/>
      <c r="H691" s="57"/>
      <c r="J691" s="57"/>
      <c r="L691" s="57"/>
      <c r="N691" s="57"/>
      <c r="P691" s="57"/>
      <c r="R691" s="57"/>
      <c r="T691" s="64"/>
      <c r="V691" s="57"/>
      <c r="X691" s="57"/>
    </row>
    <row r="692" spans="3:24">
      <c r="C692" s="57"/>
      <c r="D692" s="57"/>
      <c r="E692" s="57"/>
      <c r="F692" s="57"/>
      <c r="H692" s="57"/>
      <c r="J692" s="57"/>
      <c r="L692" s="57"/>
      <c r="N692" s="57"/>
      <c r="P692" s="57"/>
      <c r="R692" s="57"/>
      <c r="T692" s="64"/>
      <c r="V692" s="57"/>
      <c r="X692" s="57"/>
    </row>
    <row r="693" spans="3:24">
      <c r="C693" s="57"/>
      <c r="D693" s="57"/>
      <c r="E693" s="57"/>
      <c r="F693" s="57"/>
      <c r="H693" s="57"/>
      <c r="J693" s="57"/>
      <c r="L693" s="57"/>
      <c r="N693" s="57"/>
      <c r="P693" s="57"/>
      <c r="R693" s="57"/>
      <c r="T693" s="64"/>
      <c r="V693" s="57"/>
      <c r="X693" s="57"/>
    </row>
    <row r="694" spans="3:24">
      <c r="C694" s="57"/>
      <c r="D694" s="57"/>
      <c r="E694" s="57"/>
      <c r="F694" s="57"/>
      <c r="H694" s="57"/>
      <c r="J694" s="57"/>
      <c r="L694" s="57"/>
      <c r="N694" s="57"/>
      <c r="P694" s="57"/>
      <c r="R694" s="57"/>
      <c r="T694" s="64"/>
      <c r="V694" s="57"/>
      <c r="X694" s="57"/>
    </row>
    <row r="695" spans="3:24">
      <c r="C695" s="57"/>
      <c r="D695" s="57"/>
      <c r="E695" s="57"/>
      <c r="F695" s="57"/>
      <c r="H695" s="57"/>
      <c r="J695" s="57"/>
      <c r="L695" s="57"/>
      <c r="N695" s="57"/>
      <c r="P695" s="57"/>
      <c r="R695" s="57"/>
      <c r="T695" s="64"/>
      <c r="V695" s="57"/>
      <c r="X695" s="57"/>
    </row>
    <row r="696" spans="3:24">
      <c r="C696" s="57"/>
      <c r="D696" s="57"/>
      <c r="E696" s="57"/>
      <c r="F696" s="57"/>
      <c r="H696" s="57"/>
      <c r="J696" s="57"/>
      <c r="L696" s="57"/>
      <c r="N696" s="57"/>
      <c r="P696" s="57"/>
      <c r="R696" s="57"/>
      <c r="T696" s="64"/>
      <c r="V696" s="57"/>
      <c r="X696" s="57"/>
    </row>
    <row r="697" spans="3:24">
      <c r="C697" s="57"/>
      <c r="D697" s="57"/>
      <c r="E697" s="57"/>
      <c r="F697" s="57"/>
      <c r="H697" s="57"/>
      <c r="J697" s="57"/>
      <c r="L697" s="57"/>
      <c r="N697" s="57"/>
      <c r="P697" s="57"/>
      <c r="R697" s="57"/>
      <c r="T697" s="64"/>
      <c r="V697" s="57"/>
      <c r="X697" s="57"/>
    </row>
    <row r="698" spans="3:24">
      <c r="C698" s="57"/>
      <c r="D698" s="57"/>
      <c r="E698" s="57"/>
      <c r="F698" s="57"/>
      <c r="H698" s="57"/>
      <c r="J698" s="57"/>
      <c r="L698" s="57"/>
      <c r="N698" s="57"/>
      <c r="P698" s="57"/>
      <c r="R698" s="57"/>
      <c r="T698" s="64"/>
      <c r="V698" s="57"/>
      <c r="X698" s="57"/>
    </row>
    <row r="699" spans="3:24">
      <c r="C699" s="57"/>
      <c r="D699" s="57"/>
      <c r="E699" s="57"/>
      <c r="F699" s="57"/>
      <c r="H699" s="57"/>
      <c r="J699" s="57"/>
      <c r="L699" s="57"/>
      <c r="N699" s="57"/>
      <c r="P699" s="57"/>
      <c r="R699" s="57"/>
      <c r="T699" s="64"/>
      <c r="V699" s="57"/>
      <c r="X699" s="57"/>
    </row>
    <row r="700" spans="3:24">
      <c r="C700" s="57"/>
      <c r="D700" s="57"/>
      <c r="E700" s="57"/>
      <c r="F700" s="57"/>
      <c r="H700" s="57"/>
      <c r="J700" s="57"/>
      <c r="L700" s="57"/>
      <c r="N700" s="57"/>
      <c r="P700" s="57"/>
      <c r="R700" s="57"/>
      <c r="T700" s="64"/>
      <c r="V700" s="57"/>
      <c r="X700" s="57"/>
    </row>
    <row r="701" spans="3:24">
      <c r="C701" s="57"/>
      <c r="D701" s="57"/>
      <c r="E701" s="57"/>
      <c r="F701" s="57"/>
      <c r="H701" s="57"/>
      <c r="J701" s="57"/>
      <c r="L701" s="57"/>
      <c r="N701" s="57"/>
      <c r="P701" s="57"/>
      <c r="R701" s="57"/>
      <c r="T701" s="64"/>
      <c r="V701" s="57"/>
      <c r="X701" s="57"/>
    </row>
    <row r="702" spans="3:24">
      <c r="C702" s="57"/>
      <c r="D702" s="57"/>
      <c r="E702" s="57"/>
      <c r="F702" s="57"/>
      <c r="H702" s="57"/>
      <c r="J702" s="57"/>
      <c r="L702" s="57"/>
      <c r="N702" s="57"/>
      <c r="P702" s="57"/>
      <c r="R702" s="57"/>
      <c r="T702" s="64"/>
      <c r="V702" s="57"/>
      <c r="X702" s="57"/>
    </row>
    <row r="703" spans="3:24">
      <c r="C703" s="57"/>
      <c r="D703" s="57"/>
      <c r="E703" s="57"/>
      <c r="F703" s="57"/>
      <c r="H703" s="57"/>
      <c r="J703" s="57"/>
      <c r="L703" s="57"/>
      <c r="N703" s="57"/>
      <c r="P703" s="57"/>
      <c r="R703" s="57"/>
      <c r="T703" s="64"/>
      <c r="V703" s="57"/>
      <c r="X703" s="57"/>
    </row>
    <row r="704" spans="3:24">
      <c r="C704" s="57"/>
      <c r="D704" s="57"/>
      <c r="E704" s="57"/>
      <c r="F704" s="57"/>
      <c r="H704" s="57"/>
      <c r="J704" s="57"/>
      <c r="L704" s="57"/>
      <c r="N704" s="57"/>
      <c r="P704" s="57"/>
      <c r="R704" s="57"/>
      <c r="T704" s="64"/>
      <c r="V704" s="57"/>
      <c r="X704" s="57"/>
    </row>
    <row r="705" spans="3:24">
      <c r="C705" s="57"/>
      <c r="D705" s="57"/>
      <c r="E705" s="57"/>
      <c r="F705" s="57"/>
      <c r="H705" s="57"/>
      <c r="J705" s="57"/>
      <c r="L705" s="57"/>
      <c r="N705" s="57"/>
      <c r="P705" s="57"/>
      <c r="R705" s="57"/>
      <c r="T705" s="64"/>
      <c r="V705" s="57"/>
      <c r="X705" s="57"/>
    </row>
    <row r="706" spans="3:24">
      <c r="C706" s="57"/>
      <c r="D706" s="57"/>
      <c r="E706" s="57"/>
      <c r="F706" s="57"/>
      <c r="H706" s="57"/>
      <c r="J706" s="57"/>
      <c r="L706" s="57"/>
      <c r="N706" s="57"/>
      <c r="P706" s="57"/>
      <c r="R706" s="57"/>
      <c r="T706" s="64"/>
      <c r="V706" s="57"/>
      <c r="X706" s="57"/>
    </row>
    <row r="707" spans="3:24">
      <c r="C707" s="57"/>
      <c r="D707" s="57"/>
      <c r="E707" s="57"/>
      <c r="F707" s="57"/>
      <c r="H707" s="57"/>
      <c r="J707" s="57"/>
      <c r="L707" s="57"/>
      <c r="N707" s="57"/>
      <c r="P707" s="57"/>
      <c r="R707" s="57"/>
      <c r="T707" s="64"/>
      <c r="V707" s="57"/>
      <c r="X707" s="57"/>
    </row>
    <row r="708" spans="3:24">
      <c r="C708" s="57"/>
      <c r="D708" s="57"/>
      <c r="E708" s="57"/>
      <c r="F708" s="57"/>
      <c r="H708" s="57"/>
      <c r="J708" s="57"/>
      <c r="L708" s="57"/>
      <c r="N708" s="57"/>
      <c r="P708" s="57"/>
      <c r="R708" s="57"/>
      <c r="T708" s="64"/>
      <c r="V708" s="57"/>
      <c r="X708" s="57"/>
    </row>
    <row r="709" spans="3:24">
      <c r="C709" s="57"/>
      <c r="D709" s="57"/>
      <c r="E709" s="57"/>
      <c r="F709" s="57"/>
      <c r="H709" s="57"/>
      <c r="J709" s="57"/>
      <c r="L709" s="57"/>
      <c r="N709" s="57"/>
      <c r="P709" s="57"/>
      <c r="R709" s="57"/>
      <c r="T709" s="64"/>
      <c r="V709" s="57"/>
      <c r="X709" s="57"/>
    </row>
    <row r="710" spans="3:24">
      <c r="C710" s="57"/>
      <c r="D710" s="57"/>
      <c r="E710" s="57"/>
      <c r="F710" s="57"/>
      <c r="H710" s="57"/>
      <c r="J710" s="57"/>
      <c r="L710" s="57"/>
      <c r="N710" s="57"/>
      <c r="P710" s="57"/>
      <c r="R710" s="57"/>
      <c r="T710" s="64"/>
      <c r="V710" s="57"/>
      <c r="X710" s="57"/>
    </row>
    <row r="711" spans="3:24">
      <c r="C711" s="57"/>
      <c r="D711" s="57"/>
      <c r="E711" s="57"/>
      <c r="F711" s="57"/>
      <c r="H711" s="57"/>
      <c r="J711" s="57"/>
      <c r="L711" s="57"/>
      <c r="N711" s="57"/>
      <c r="P711" s="57"/>
      <c r="R711" s="57"/>
      <c r="T711" s="64"/>
      <c r="V711" s="57"/>
      <c r="X711" s="57"/>
    </row>
    <row r="712" spans="3:24">
      <c r="C712" s="57"/>
      <c r="D712" s="57"/>
      <c r="E712" s="57"/>
      <c r="F712" s="57"/>
      <c r="H712" s="57"/>
      <c r="J712" s="57"/>
      <c r="L712" s="57"/>
      <c r="N712" s="57"/>
      <c r="P712" s="57"/>
      <c r="R712" s="57"/>
      <c r="T712" s="64"/>
      <c r="V712" s="57"/>
      <c r="X712" s="57"/>
    </row>
    <row r="713" spans="3:24">
      <c r="C713" s="57"/>
      <c r="D713" s="57"/>
      <c r="E713" s="57"/>
      <c r="F713" s="57"/>
      <c r="H713" s="57"/>
      <c r="J713" s="57"/>
      <c r="L713" s="57"/>
      <c r="N713" s="57"/>
      <c r="P713" s="57"/>
      <c r="R713" s="57"/>
      <c r="T713" s="64"/>
      <c r="V713" s="57"/>
      <c r="X713" s="57"/>
    </row>
    <row r="714" spans="3:24">
      <c r="C714" s="57"/>
      <c r="D714" s="57"/>
      <c r="E714" s="57"/>
      <c r="F714" s="57"/>
      <c r="H714" s="57"/>
      <c r="J714" s="57"/>
      <c r="L714" s="57"/>
      <c r="N714" s="57"/>
      <c r="P714" s="57"/>
      <c r="R714" s="57"/>
      <c r="T714" s="64"/>
      <c r="V714" s="57"/>
      <c r="X714" s="57"/>
    </row>
    <row r="715" spans="3:24">
      <c r="C715" s="57"/>
      <c r="D715" s="57"/>
      <c r="E715" s="57"/>
      <c r="F715" s="57"/>
      <c r="H715" s="57"/>
      <c r="J715" s="57"/>
      <c r="L715" s="57"/>
      <c r="N715" s="57"/>
      <c r="P715" s="57"/>
      <c r="R715" s="57"/>
      <c r="T715" s="64"/>
      <c r="V715" s="57"/>
      <c r="X715" s="57"/>
    </row>
    <row r="716" spans="3:24">
      <c r="C716" s="57"/>
      <c r="D716" s="57"/>
      <c r="E716" s="57"/>
      <c r="F716" s="57"/>
      <c r="H716" s="57"/>
      <c r="J716" s="57"/>
      <c r="L716" s="57"/>
      <c r="N716" s="57"/>
      <c r="P716" s="57"/>
      <c r="R716" s="57"/>
      <c r="T716" s="64"/>
      <c r="V716" s="57"/>
      <c r="X716" s="57"/>
    </row>
    <row r="717" spans="3:24">
      <c r="C717" s="57"/>
      <c r="D717" s="57"/>
      <c r="E717" s="57"/>
      <c r="F717" s="57"/>
      <c r="H717" s="57"/>
      <c r="J717" s="57"/>
      <c r="L717" s="57"/>
      <c r="N717" s="57"/>
      <c r="P717" s="57"/>
      <c r="R717" s="57"/>
      <c r="T717" s="64"/>
      <c r="V717" s="57"/>
      <c r="X717" s="57"/>
    </row>
    <row r="718" spans="3:24">
      <c r="C718" s="57"/>
      <c r="D718" s="57"/>
      <c r="E718" s="57"/>
      <c r="F718" s="57"/>
      <c r="H718" s="57"/>
      <c r="J718" s="57"/>
      <c r="L718" s="57"/>
      <c r="N718" s="57"/>
      <c r="P718" s="57"/>
      <c r="R718" s="57"/>
      <c r="T718" s="64"/>
      <c r="V718" s="57"/>
      <c r="X718" s="57"/>
    </row>
    <row r="719" spans="3:24">
      <c r="C719" s="57"/>
      <c r="D719" s="57"/>
      <c r="E719" s="57"/>
      <c r="F719" s="57"/>
      <c r="H719" s="57"/>
      <c r="J719" s="57"/>
      <c r="L719" s="57"/>
      <c r="N719" s="57"/>
      <c r="P719" s="57"/>
      <c r="R719" s="57"/>
      <c r="T719" s="64"/>
      <c r="V719" s="57"/>
      <c r="X719" s="57"/>
    </row>
    <row r="720" spans="3:24">
      <c r="C720" s="57"/>
      <c r="D720" s="57"/>
      <c r="E720" s="57"/>
      <c r="F720" s="57"/>
      <c r="H720" s="57"/>
      <c r="J720" s="57"/>
      <c r="L720" s="57"/>
      <c r="N720" s="57"/>
      <c r="P720" s="57"/>
      <c r="R720" s="57"/>
      <c r="T720" s="64"/>
      <c r="V720" s="57"/>
      <c r="X720" s="57"/>
    </row>
    <row r="721" spans="3:24">
      <c r="C721" s="57"/>
      <c r="D721" s="57"/>
      <c r="E721" s="57"/>
      <c r="F721" s="57"/>
      <c r="H721" s="57"/>
      <c r="J721" s="57"/>
      <c r="L721" s="57"/>
      <c r="N721" s="57"/>
      <c r="P721" s="57"/>
      <c r="R721" s="57"/>
      <c r="T721" s="64"/>
      <c r="V721" s="57"/>
      <c r="X721" s="57"/>
    </row>
    <row r="722" spans="3:24">
      <c r="C722" s="57"/>
      <c r="D722" s="57"/>
      <c r="E722" s="57"/>
      <c r="F722" s="57"/>
      <c r="H722" s="57"/>
      <c r="J722" s="57"/>
      <c r="L722" s="57"/>
      <c r="N722" s="57"/>
      <c r="P722" s="57"/>
      <c r="R722" s="57"/>
      <c r="T722" s="64"/>
      <c r="V722" s="57"/>
      <c r="X722" s="57"/>
    </row>
    <row r="723" spans="3:24">
      <c r="C723" s="57"/>
      <c r="D723" s="57"/>
      <c r="E723" s="57"/>
      <c r="F723" s="57"/>
      <c r="H723" s="57"/>
      <c r="J723" s="57"/>
      <c r="L723" s="57"/>
      <c r="N723" s="57"/>
      <c r="P723" s="57"/>
      <c r="R723" s="57"/>
      <c r="T723" s="64"/>
      <c r="V723" s="57"/>
      <c r="X723" s="57"/>
    </row>
    <row r="724" spans="3:24">
      <c r="C724" s="57"/>
      <c r="D724" s="57"/>
      <c r="E724" s="57"/>
      <c r="F724" s="57"/>
      <c r="H724" s="57"/>
      <c r="J724" s="57"/>
      <c r="L724" s="57"/>
      <c r="N724" s="57"/>
      <c r="P724" s="57"/>
      <c r="R724" s="57"/>
      <c r="T724" s="64"/>
      <c r="V724" s="57"/>
      <c r="X724" s="57"/>
    </row>
    <row r="725" spans="3:24">
      <c r="C725" s="57"/>
      <c r="D725" s="57"/>
      <c r="E725" s="57"/>
      <c r="F725" s="57"/>
      <c r="H725" s="57"/>
      <c r="J725" s="57"/>
      <c r="L725" s="57"/>
      <c r="N725" s="57"/>
      <c r="P725" s="57"/>
      <c r="R725" s="57"/>
      <c r="T725" s="64"/>
      <c r="V725" s="57"/>
      <c r="X725" s="57"/>
    </row>
    <row r="726" spans="3:24">
      <c r="C726" s="57"/>
      <c r="D726" s="57"/>
      <c r="E726" s="57"/>
      <c r="F726" s="57"/>
      <c r="H726" s="57"/>
      <c r="J726" s="57"/>
      <c r="L726" s="57"/>
      <c r="N726" s="57"/>
      <c r="P726" s="57"/>
      <c r="R726" s="57"/>
      <c r="T726" s="64"/>
      <c r="V726" s="57"/>
      <c r="X726" s="57"/>
    </row>
    <row r="727" spans="3:24">
      <c r="C727" s="57"/>
      <c r="D727" s="57"/>
      <c r="E727" s="57"/>
      <c r="F727" s="57"/>
      <c r="H727" s="57"/>
      <c r="J727" s="57"/>
      <c r="L727" s="57"/>
      <c r="N727" s="57"/>
      <c r="P727" s="57"/>
      <c r="R727" s="57"/>
      <c r="T727" s="64"/>
      <c r="V727" s="57"/>
      <c r="X727" s="57"/>
    </row>
    <row r="728" spans="3:24">
      <c r="C728" s="57"/>
      <c r="D728" s="57"/>
      <c r="E728" s="57"/>
      <c r="F728" s="57"/>
      <c r="H728" s="57"/>
      <c r="J728" s="57"/>
      <c r="L728" s="57"/>
      <c r="N728" s="57"/>
      <c r="P728" s="57"/>
      <c r="R728" s="57"/>
      <c r="T728" s="64"/>
      <c r="V728" s="57"/>
      <c r="X728" s="57"/>
    </row>
    <row r="729" spans="3:24">
      <c r="C729" s="57"/>
      <c r="D729" s="57"/>
      <c r="E729" s="57"/>
      <c r="F729" s="57"/>
      <c r="H729" s="57"/>
      <c r="J729" s="57"/>
      <c r="L729" s="57"/>
      <c r="N729" s="57"/>
      <c r="P729" s="57"/>
      <c r="R729" s="57"/>
      <c r="T729" s="64"/>
      <c r="V729" s="57"/>
      <c r="X729" s="57"/>
    </row>
    <row r="730" spans="3:24">
      <c r="C730" s="57"/>
      <c r="D730" s="57"/>
      <c r="E730" s="57"/>
      <c r="F730" s="57"/>
      <c r="H730" s="57"/>
      <c r="J730" s="57"/>
      <c r="L730" s="57"/>
      <c r="N730" s="57"/>
      <c r="P730" s="57"/>
      <c r="R730" s="57"/>
      <c r="T730" s="64"/>
      <c r="V730" s="57"/>
      <c r="X730" s="57"/>
    </row>
    <row r="731" spans="3:24">
      <c r="C731" s="57"/>
      <c r="D731" s="57"/>
      <c r="E731" s="57"/>
      <c r="F731" s="57"/>
      <c r="H731" s="57"/>
      <c r="J731" s="57"/>
      <c r="L731" s="57"/>
      <c r="N731" s="57"/>
      <c r="P731" s="57"/>
      <c r="R731" s="57"/>
      <c r="T731" s="64"/>
      <c r="V731" s="57"/>
      <c r="X731" s="57"/>
    </row>
    <row r="732" spans="3:24">
      <c r="C732" s="57"/>
      <c r="D732" s="57"/>
      <c r="E732" s="57"/>
      <c r="F732" s="57"/>
      <c r="H732" s="57"/>
      <c r="J732" s="57"/>
      <c r="L732" s="57"/>
      <c r="N732" s="57"/>
      <c r="P732" s="57"/>
      <c r="R732" s="57"/>
      <c r="T732" s="64"/>
      <c r="V732" s="57"/>
      <c r="X732" s="57"/>
    </row>
    <row r="733" spans="3:24">
      <c r="C733" s="57"/>
      <c r="D733" s="57"/>
      <c r="E733" s="57"/>
      <c r="F733" s="57"/>
      <c r="H733" s="57"/>
      <c r="J733" s="57"/>
      <c r="L733" s="57"/>
      <c r="N733" s="57"/>
      <c r="P733" s="57"/>
      <c r="R733" s="57"/>
      <c r="T733" s="64"/>
      <c r="V733" s="57"/>
      <c r="X733" s="57"/>
    </row>
    <row r="734" spans="3:24">
      <c r="C734" s="57"/>
      <c r="D734" s="57"/>
      <c r="E734" s="57"/>
      <c r="F734" s="57"/>
      <c r="H734" s="57"/>
      <c r="J734" s="57"/>
      <c r="L734" s="57"/>
      <c r="N734" s="57"/>
      <c r="P734" s="57"/>
      <c r="R734" s="57"/>
      <c r="T734" s="64"/>
      <c r="V734" s="57"/>
      <c r="X734" s="57"/>
    </row>
    <row r="735" spans="3:24">
      <c r="C735" s="57"/>
      <c r="D735" s="57"/>
      <c r="E735" s="57"/>
      <c r="F735" s="57"/>
      <c r="H735" s="57"/>
      <c r="J735" s="57"/>
      <c r="L735" s="57"/>
      <c r="N735" s="57"/>
      <c r="P735" s="57"/>
      <c r="R735" s="57"/>
      <c r="T735" s="64"/>
      <c r="V735" s="57"/>
      <c r="X735" s="57"/>
    </row>
    <row r="736" spans="3:24">
      <c r="C736" s="57"/>
      <c r="D736" s="57"/>
      <c r="E736" s="57"/>
      <c r="F736" s="57"/>
      <c r="H736" s="57"/>
      <c r="J736" s="57"/>
      <c r="L736" s="57"/>
      <c r="N736" s="57"/>
      <c r="P736" s="57"/>
      <c r="R736" s="57"/>
      <c r="T736" s="64"/>
      <c r="V736" s="57"/>
      <c r="X736" s="57"/>
    </row>
    <row r="737" spans="3:24">
      <c r="C737" s="57"/>
      <c r="D737" s="57"/>
      <c r="E737" s="57"/>
      <c r="F737" s="57"/>
      <c r="H737" s="57"/>
      <c r="J737" s="57"/>
      <c r="L737" s="57"/>
      <c r="N737" s="57"/>
      <c r="P737" s="57"/>
      <c r="R737" s="57"/>
      <c r="T737" s="64"/>
      <c r="V737" s="57"/>
      <c r="X737" s="57"/>
    </row>
    <row r="738" spans="3:24">
      <c r="C738" s="57"/>
      <c r="D738" s="57"/>
      <c r="E738" s="57"/>
      <c r="F738" s="57"/>
      <c r="H738" s="57"/>
      <c r="J738" s="57"/>
      <c r="L738" s="57"/>
      <c r="N738" s="57"/>
      <c r="P738" s="57"/>
      <c r="R738" s="57"/>
      <c r="T738" s="64"/>
      <c r="V738" s="57"/>
      <c r="X738" s="57"/>
    </row>
    <row r="739" spans="3:24">
      <c r="C739" s="57"/>
      <c r="D739" s="57"/>
      <c r="E739" s="57"/>
      <c r="F739" s="57"/>
      <c r="H739" s="57"/>
      <c r="J739" s="57"/>
      <c r="L739" s="57"/>
      <c r="N739" s="57"/>
      <c r="P739" s="57"/>
      <c r="R739" s="57"/>
      <c r="T739" s="64"/>
      <c r="V739" s="57"/>
      <c r="X739" s="57"/>
    </row>
    <row r="740" spans="3:24">
      <c r="C740" s="57"/>
      <c r="D740" s="57"/>
      <c r="E740" s="57"/>
      <c r="F740" s="57"/>
      <c r="H740" s="57"/>
      <c r="J740" s="57"/>
      <c r="L740" s="57"/>
      <c r="N740" s="57"/>
      <c r="P740" s="57"/>
      <c r="R740" s="57"/>
      <c r="T740" s="64"/>
      <c r="V740" s="57"/>
      <c r="X740" s="57"/>
    </row>
    <row r="741" spans="3:24">
      <c r="C741" s="57"/>
      <c r="D741" s="57"/>
      <c r="E741" s="57"/>
      <c r="F741" s="57"/>
      <c r="H741" s="57"/>
      <c r="J741" s="57"/>
      <c r="L741" s="57"/>
      <c r="N741" s="57"/>
      <c r="P741" s="57"/>
      <c r="R741" s="57"/>
      <c r="T741" s="64"/>
      <c r="V741" s="57"/>
      <c r="X741" s="57"/>
    </row>
    <row r="742" spans="3:24">
      <c r="C742" s="57"/>
      <c r="D742" s="57"/>
      <c r="E742" s="57"/>
      <c r="F742" s="57"/>
      <c r="H742" s="57"/>
      <c r="J742" s="57"/>
      <c r="L742" s="57"/>
      <c r="N742" s="57"/>
      <c r="P742" s="57"/>
      <c r="R742" s="57"/>
      <c r="T742" s="64"/>
      <c r="V742" s="57"/>
      <c r="X742" s="57"/>
    </row>
    <row r="743" spans="3:24">
      <c r="C743" s="57"/>
      <c r="D743" s="57"/>
      <c r="E743" s="57"/>
      <c r="F743" s="57"/>
      <c r="H743" s="57"/>
      <c r="J743" s="57"/>
      <c r="L743" s="57"/>
      <c r="N743" s="57"/>
      <c r="P743" s="57"/>
      <c r="R743" s="57"/>
      <c r="T743" s="64"/>
      <c r="V743" s="57"/>
      <c r="X743" s="57"/>
    </row>
    <row r="744" spans="3:24">
      <c r="C744" s="57"/>
      <c r="D744" s="57"/>
      <c r="E744" s="57"/>
      <c r="F744" s="57"/>
      <c r="H744" s="57"/>
      <c r="J744" s="57"/>
      <c r="L744" s="57"/>
      <c r="N744" s="57"/>
      <c r="P744" s="57"/>
      <c r="R744" s="57"/>
      <c r="T744" s="64"/>
      <c r="V744" s="57"/>
      <c r="X744" s="57"/>
    </row>
    <row r="745" spans="3:24">
      <c r="C745" s="57"/>
      <c r="D745" s="57"/>
      <c r="E745" s="57"/>
      <c r="F745" s="57"/>
      <c r="H745" s="57"/>
      <c r="J745" s="57"/>
      <c r="L745" s="57"/>
      <c r="N745" s="57"/>
      <c r="P745" s="57"/>
      <c r="R745" s="57"/>
      <c r="T745" s="64"/>
      <c r="V745" s="57"/>
      <c r="X745" s="57"/>
    </row>
    <row r="746" spans="3:24">
      <c r="C746" s="57"/>
      <c r="D746" s="57"/>
      <c r="E746" s="57"/>
      <c r="F746" s="57"/>
      <c r="H746" s="57"/>
      <c r="J746" s="57"/>
      <c r="L746" s="57"/>
      <c r="N746" s="57"/>
      <c r="P746" s="57"/>
      <c r="R746" s="57"/>
      <c r="T746" s="64"/>
      <c r="V746" s="57"/>
      <c r="X746" s="57"/>
    </row>
    <row r="747" spans="3:24">
      <c r="C747" s="57"/>
      <c r="D747" s="57"/>
      <c r="E747" s="57"/>
      <c r="F747" s="57"/>
      <c r="H747" s="57"/>
      <c r="J747" s="57"/>
      <c r="L747" s="57"/>
      <c r="N747" s="57"/>
      <c r="P747" s="57"/>
      <c r="R747" s="57"/>
      <c r="T747" s="64"/>
      <c r="V747" s="57"/>
      <c r="X747" s="57"/>
    </row>
    <row r="748" spans="3:24">
      <c r="C748" s="57"/>
      <c r="D748" s="57"/>
      <c r="E748" s="57"/>
      <c r="F748" s="57"/>
      <c r="H748" s="57"/>
      <c r="J748" s="57"/>
      <c r="L748" s="57"/>
      <c r="N748" s="57"/>
      <c r="P748" s="57"/>
      <c r="R748" s="57"/>
      <c r="T748" s="64"/>
      <c r="V748" s="57"/>
      <c r="X748" s="57"/>
    </row>
    <row r="749" spans="3:24">
      <c r="C749" s="57"/>
      <c r="D749" s="57"/>
      <c r="E749" s="57"/>
      <c r="F749" s="57"/>
      <c r="H749" s="57"/>
      <c r="J749" s="57"/>
      <c r="L749" s="57"/>
      <c r="N749" s="57"/>
      <c r="P749" s="57"/>
      <c r="R749" s="57"/>
      <c r="T749" s="64"/>
      <c r="V749" s="57"/>
      <c r="X749" s="57"/>
    </row>
    <row r="750" spans="3:24">
      <c r="C750" s="57"/>
      <c r="D750" s="57"/>
      <c r="E750" s="57"/>
      <c r="F750" s="57"/>
      <c r="H750" s="57"/>
      <c r="J750" s="57"/>
      <c r="L750" s="57"/>
      <c r="N750" s="57"/>
      <c r="P750" s="57"/>
      <c r="R750" s="57"/>
      <c r="T750" s="64"/>
      <c r="V750" s="57"/>
      <c r="X750" s="57"/>
    </row>
    <row r="751" spans="3:24">
      <c r="C751" s="57"/>
      <c r="D751" s="57"/>
      <c r="E751" s="57"/>
      <c r="F751" s="57"/>
      <c r="H751" s="57"/>
      <c r="J751" s="57"/>
      <c r="L751" s="57"/>
      <c r="N751" s="57"/>
      <c r="P751" s="57"/>
      <c r="R751" s="57"/>
      <c r="T751" s="64"/>
      <c r="V751" s="57"/>
      <c r="X751" s="57"/>
    </row>
    <row r="752" spans="3:24">
      <c r="C752" s="57"/>
      <c r="D752" s="57"/>
      <c r="E752" s="57"/>
      <c r="F752" s="57"/>
      <c r="H752" s="57"/>
      <c r="J752" s="57"/>
      <c r="L752" s="57"/>
      <c r="N752" s="57"/>
      <c r="P752" s="57"/>
      <c r="R752" s="57"/>
      <c r="T752" s="64"/>
      <c r="V752" s="57"/>
      <c r="X752" s="57"/>
    </row>
    <row r="753" spans="3:24">
      <c r="C753" s="57"/>
      <c r="D753" s="57"/>
      <c r="E753" s="57"/>
      <c r="F753" s="57"/>
      <c r="H753" s="57"/>
      <c r="J753" s="57"/>
      <c r="L753" s="57"/>
      <c r="N753" s="57"/>
      <c r="P753" s="57"/>
      <c r="R753" s="57"/>
      <c r="T753" s="64"/>
      <c r="V753" s="57"/>
      <c r="X753" s="57"/>
    </row>
    <row r="754" spans="3:24">
      <c r="C754" s="57"/>
      <c r="D754" s="57"/>
      <c r="E754" s="57"/>
      <c r="F754" s="57"/>
      <c r="H754" s="57"/>
      <c r="J754" s="57"/>
      <c r="L754" s="57"/>
      <c r="N754" s="57"/>
      <c r="P754" s="57"/>
      <c r="R754" s="57"/>
      <c r="T754" s="64"/>
      <c r="V754" s="57"/>
      <c r="X754" s="57"/>
    </row>
    <row r="755" spans="3:24">
      <c r="C755" s="57"/>
      <c r="D755" s="57"/>
      <c r="E755" s="57"/>
      <c r="F755" s="57"/>
      <c r="H755" s="57"/>
      <c r="J755" s="57"/>
      <c r="L755" s="57"/>
      <c r="N755" s="57"/>
      <c r="P755" s="57"/>
      <c r="R755" s="57"/>
      <c r="T755" s="64"/>
      <c r="V755" s="57"/>
      <c r="X755" s="57"/>
    </row>
    <row r="756" spans="3:24">
      <c r="C756" s="57"/>
      <c r="D756" s="57"/>
      <c r="E756" s="57"/>
      <c r="F756" s="57"/>
      <c r="H756" s="57"/>
      <c r="J756" s="57"/>
      <c r="L756" s="57"/>
      <c r="N756" s="57"/>
      <c r="P756" s="57"/>
      <c r="R756" s="57"/>
      <c r="T756" s="64"/>
      <c r="V756" s="57"/>
      <c r="X756" s="57"/>
    </row>
    <row r="757" spans="3:24">
      <c r="C757" s="57"/>
      <c r="D757" s="57"/>
      <c r="E757" s="57"/>
      <c r="F757" s="57"/>
      <c r="H757" s="57"/>
      <c r="J757" s="57"/>
      <c r="L757" s="57"/>
      <c r="N757" s="57"/>
      <c r="P757" s="57"/>
      <c r="R757" s="57"/>
      <c r="T757" s="64"/>
      <c r="V757" s="57"/>
      <c r="X757" s="57"/>
    </row>
    <row r="758" spans="3:24">
      <c r="C758" s="57"/>
      <c r="D758" s="57"/>
      <c r="E758" s="57"/>
      <c r="F758" s="57"/>
      <c r="H758" s="57"/>
      <c r="J758" s="57"/>
      <c r="L758" s="57"/>
      <c r="N758" s="57"/>
      <c r="P758" s="57"/>
      <c r="R758" s="57"/>
      <c r="T758" s="64"/>
      <c r="V758" s="57"/>
      <c r="X758" s="57"/>
    </row>
    <row r="759" spans="3:24">
      <c r="C759" s="57"/>
      <c r="D759" s="57"/>
      <c r="E759" s="57"/>
      <c r="F759" s="57"/>
      <c r="H759" s="57"/>
      <c r="J759" s="57"/>
      <c r="L759" s="57"/>
      <c r="N759" s="57"/>
      <c r="P759" s="57"/>
      <c r="R759" s="57"/>
      <c r="T759" s="64"/>
      <c r="V759" s="57"/>
      <c r="X759" s="57"/>
    </row>
    <row r="760" spans="3:24">
      <c r="C760" s="57"/>
      <c r="D760" s="57"/>
      <c r="E760" s="57"/>
      <c r="F760" s="57"/>
      <c r="H760" s="57"/>
      <c r="J760" s="57"/>
      <c r="L760" s="57"/>
      <c r="N760" s="57"/>
      <c r="P760" s="57"/>
      <c r="R760" s="57"/>
      <c r="T760" s="64"/>
      <c r="V760" s="57"/>
      <c r="X760" s="57"/>
    </row>
    <row r="761" spans="3:24">
      <c r="C761" s="57"/>
      <c r="D761" s="57"/>
      <c r="E761" s="57"/>
      <c r="F761" s="57"/>
      <c r="H761" s="57"/>
      <c r="J761" s="57"/>
      <c r="L761" s="57"/>
      <c r="N761" s="57"/>
      <c r="P761" s="57"/>
      <c r="R761" s="57"/>
      <c r="T761" s="64"/>
      <c r="V761" s="57"/>
      <c r="X761" s="57"/>
    </row>
    <row r="762" spans="3:24">
      <c r="C762" s="57"/>
      <c r="D762" s="57"/>
      <c r="E762" s="57"/>
      <c r="F762" s="57"/>
      <c r="H762" s="57"/>
      <c r="J762" s="57"/>
      <c r="L762" s="57"/>
      <c r="N762" s="57"/>
      <c r="P762" s="57"/>
      <c r="R762" s="57"/>
      <c r="T762" s="64"/>
      <c r="V762" s="57"/>
      <c r="X762" s="57"/>
    </row>
    <row r="763" spans="3:24">
      <c r="C763" s="57"/>
      <c r="D763" s="57"/>
      <c r="E763" s="57"/>
      <c r="F763" s="57"/>
      <c r="H763" s="57"/>
      <c r="J763" s="57"/>
      <c r="L763" s="57"/>
      <c r="N763" s="57"/>
      <c r="P763" s="57"/>
      <c r="R763" s="57"/>
      <c r="T763" s="64"/>
      <c r="V763" s="57"/>
      <c r="X763" s="57"/>
    </row>
    <row r="764" spans="3:24">
      <c r="C764" s="57"/>
      <c r="D764" s="57"/>
      <c r="E764" s="57"/>
      <c r="F764" s="57"/>
      <c r="H764" s="57"/>
      <c r="J764" s="57"/>
      <c r="L764" s="57"/>
      <c r="N764" s="57"/>
      <c r="P764" s="57"/>
      <c r="R764" s="57"/>
      <c r="T764" s="64"/>
      <c r="V764" s="57"/>
      <c r="X764" s="57"/>
    </row>
    <row r="765" spans="3:24">
      <c r="C765" s="57"/>
      <c r="D765" s="57"/>
      <c r="E765" s="57"/>
      <c r="F765" s="57"/>
      <c r="H765" s="57"/>
      <c r="J765" s="57"/>
      <c r="L765" s="57"/>
      <c r="N765" s="57"/>
      <c r="P765" s="57"/>
      <c r="R765" s="57"/>
      <c r="T765" s="64"/>
      <c r="V765" s="57"/>
      <c r="X765" s="57"/>
    </row>
    <row r="766" spans="3:24">
      <c r="C766" s="57"/>
      <c r="D766" s="57"/>
      <c r="E766" s="57"/>
      <c r="F766" s="57"/>
      <c r="H766" s="57"/>
      <c r="J766" s="57"/>
      <c r="L766" s="57"/>
      <c r="N766" s="57"/>
      <c r="P766" s="57"/>
      <c r="R766" s="57"/>
      <c r="T766" s="64"/>
      <c r="V766" s="57"/>
      <c r="X766" s="57"/>
    </row>
    <row r="767" spans="3:24">
      <c r="C767" s="57"/>
      <c r="D767" s="57"/>
      <c r="E767" s="57"/>
      <c r="F767" s="57"/>
      <c r="H767" s="57"/>
      <c r="J767" s="57"/>
      <c r="L767" s="57"/>
      <c r="N767" s="57"/>
      <c r="P767" s="57"/>
      <c r="R767" s="57"/>
      <c r="T767" s="64"/>
      <c r="V767" s="57"/>
      <c r="X767" s="57"/>
    </row>
    <row r="768" spans="3:24">
      <c r="C768" s="57"/>
      <c r="D768" s="57"/>
      <c r="E768" s="57"/>
      <c r="F768" s="57"/>
      <c r="H768" s="57"/>
      <c r="J768" s="57"/>
      <c r="L768" s="57"/>
      <c r="N768" s="57"/>
      <c r="P768" s="57"/>
      <c r="R768" s="57"/>
      <c r="T768" s="64"/>
      <c r="V768" s="57"/>
      <c r="X768" s="57"/>
    </row>
    <row r="769" spans="3:24">
      <c r="C769" s="57"/>
      <c r="D769" s="57"/>
      <c r="E769" s="57"/>
      <c r="F769" s="57"/>
      <c r="H769" s="57"/>
      <c r="J769" s="57"/>
      <c r="L769" s="57"/>
      <c r="N769" s="57"/>
      <c r="P769" s="57"/>
      <c r="R769" s="57"/>
      <c r="T769" s="64"/>
      <c r="V769" s="57"/>
      <c r="X769" s="57"/>
    </row>
    <row r="770" spans="3:24">
      <c r="C770" s="57"/>
      <c r="D770" s="57"/>
      <c r="E770" s="57"/>
      <c r="F770" s="57"/>
      <c r="H770" s="57"/>
      <c r="J770" s="57"/>
      <c r="L770" s="57"/>
      <c r="N770" s="57"/>
      <c r="P770" s="57"/>
      <c r="R770" s="57"/>
      <c r="T770" s="64"/>
      <c r="V770" s="57"/>
      <c r="X770" s="57"/>
    </row>
    <row r="771" spans="3:24">
      <c r="C771" s="57"/>
      <c r="D771" s="57"/>
      <c r="E771" s="57"/>
      <c r="F771" s="57"/>
      <c r="H771" s="57"/>
      <c r="J771" s="57"/>
      <c r="L771" s="57"/>
      <c r="N771" s="57"/>
      <c r="P771" s="57"/>
      <c r="R771" s="57"/>
      <c r="T771" s="64"/>
      <c r="V771" s="57"/>
      <c r="X771" s="57"/>
    </row>
    <row r="772" spans="3:24">
      <c r="C772" s="57"/>
      <c r="D772" s="57"/>
      <c r="E772" s="57"/>
      <c r="F772" s="57"/>
      <c r="H772" s="57"/>
      <c r="J772" s="57"/>
      <c r="L772" s="57"/>
      <c r="N772" s="57"/>
      <c r="P772" s="57"/>
      <c r="R772" s="57"/>
      <c r="T772" s="64"/>
      <c r="V772" s="57"/>
      <c r="X772" s="57"/>
    </row>
    <row r="773" spans="3:24">
      <c r="C773" s="57"/>
      <c r="D773" s="57"/>
      <c r="E773" s="57"/>
      <c r="F773" s="57"/>
      <c r="H773" s="57"/>
      <c r="J773" s="57"/>
      <c r="L773" s="57"/>
      <c r="N773" s="57"/>
      <c r="P773" s="57"/>
      <c r="R773" s="57"/>
      <c r="T773" s="64"/>
      <c r="V773" s="57"/>
      <c r="X773" s="57"/>
    </row>
    <row r="774" spans="3:24">
      <c r="C774" s="57"/>
      <c r="D774" s="57"/>
      <c r="E774" s="57"/>
      <c r="F774" s="57"/>
      <c r="H774" s="57"/>
      <c r="J774" s="57"/>
      <c r="L774" s="57"/>
      <c r="N774" s="57"/>
      <c r="P774" s="57"/>
      <c r="R774" s="57"/>
      <c r="T774" s="64"/>
      <c r="V774" s="57"/>
      <c r="X774" s="57"/>
    </row>
    <row r="775" spans="3:24">
      <c r="C775" s="57"/>
      <c r="D775" s="57"/>
      <c r="E775" s="57"/>
      <c r="F775" s="57"/>
      <c r="H775" s="57"/>
      <c r="J775" s="57"/>
      <c r="L775" s="57"/>
      <c r="N775" s="57"/>
      <c r="P775" s="57"/>
      <c r="R775" s="57"/>
      <c r="T775" s="64"/>
      <c r="V775" s="57"/>
      <c r="X775" s="57"/>
    </row>
    <row r="776" spans="3:24">
      <c r="C776" s="57"/>
      <c r="D776" s="57"/>
      <c r="E776" s="57"/>
      <c r="F776" s="57"/>
      <c r="H776" s="57"/>
      <c r="J776" s="57"/>
      <c r="L776" s="57"/>
      <c r="N776" s="57"/>
      <c r="P776" s="57"/>
      <c r="R776" s="57"/>
      <c r="T776" s="64"/>
      <c r="V776" s="57"/>
      <c r="X776" s="57"/>
    </row>
    <row r="777" spans="3:24">
      <c r="C777" s="57"/>
      <c r="D777" s="57"/>
      <c r="E777" s="57"/>
      <c r="F777" s="57"/>
      <c r="H777" s="57"/>
      <c r="J777" s="57"/>
      <c r="L777" s="57"/>
      <c r="N777" s="57"/>
      <c r="P777" s="57"/>
      <c r="R777" s="57"/>
      <c r="T777" s="64"/>
      <c r="V777" s="57"/>
      <c r="X777" s="57"/>
    </row>
    <row r="778" spans="3:24">
      <c r="C778" s="57"/>
      <c r="D778" s="57"/>
      <c r="E778" s="57"/>
      <c r="F778" s="57"/>
      <c r="H778" s="57"/>
      <c r="J778" s="57"/>
      <c r="L778" s="57"/>
      <c r="N778" s="57"/>
      <c r="P778" s="57"/>
      <c r="R778" s="57"/>
      <c r="T778" s="64"/>
      <c r="V778" s="57"/>
      <c r="X778" s="57"/>
    </row>
    <row r="779" spans="3:24">
      <c r="C779" s="57"/>
      <c r="D779" s="57"/>
      <c r="E779" s="57"/>
      <c r="F779" s="57"/>
      <c r="H779" s="57"/>
      <c r="J779" s="57"/>
      <c r="L779" s="57"/>
      <c r="N779" s="57"/>
      <c r="P779" s="57"/>
      <c r="R779" s="57"/>
      <c r="T779" s="64"/>
      <c r="V779" s="57"/>
      <c r="X779" s="57"/>
    </row>
    <row r="780" spans="3:24">
      <c r="C780" s="57"/>
      <c r="D780" s="57"/>
      <c r="E780" s="57"/>
      <c r="F780" s="57"/>
      <c r="H780" s="57"/>
      <c r="J780" s="57"/>
      <c r="L780" s="57"/>
      <c r="N780" s="57"/>
      <c r="P780" s="57"/>
      <c r="R780" s="57"/>
      <c r="T780" s="64"/>
      <c r="V780" s="57"/>
      <c r="X780" s="57"/>
    </row>
    <row r="781" spans="3:24">
      <c r="C781" s="57"/>
      <c r="D781" s="57"/>
      <c r="E781" s="57"/>
      <c r="F781" s="57"/>
      <c r="H781" s="57"/>
      <c r="J781" s="57"/>
      <c r="L781" s="57"/>
      <c r="N781" s="57"/>
      <c r="P781" s="57"/>
      <c r="R781" s="57"/>
      <c r="T781" s="64"/>
      <c r="V781" s="57"/>
      <c r="X781" s="57"/>
    </row>
    <row r="782" spans="3:24">
      <c r="C782" s="57"/>
      <c r="D782" s="57"/>
      <c r="E782" s="57"/>
      <c r="F782" s="57"/>
      <c r="H782" s="57"/>
      <c r="J782" s="57"/>
      <c r="L782" s="57"/>
      <c r="N782" s="57"/>
      <c r="P782" s="57"/>
      <c r="R782" s="57"/>
      <c r="T782" s="64"/>
      <c r="V782" s="57"/>
      <c r="X782" s="57"/>
    </row>
    <row r="783" spans="3:24">
      <c r="C783" s="57"/>
      <c r="D783" s="57"/>
      <c r="E783" s="57"/>
      <c r="F783" s="57"/>
      <c r="H783" s="57"/>
      <c r="J783" s="57"/>
      <c r="L783" s="57"/>
      <c r="N783" s="57"/>
      <c r="P783" s="57"/>
      <c r="R783" s="57"/>
      <c r="T783" s="64"/>
      <c r="V783" s="57"/>
      <c r="X783" s="57"/>
    </row>
    <row r="784" spans="3:24">
      <c r="C784" s="57"/>
      <c r="D784" s="57"/>
      <c r="E784" s="57"/>
      <c r="F784" s="57"/>
      <c r="H784" s="57"/>
      <c r="J784" s="57"/>
      <c r="L784" s="57"/>
      <c r="N784" s="57"/>
      <c r="P784" s="57"/>
      <c r="R784" s="57"/>
      <c r="T784" s="64"/>
      <c r="V784" s="57"/>
      <c r="X784" s="57"/>
    </row>
    <row r="785" spans="3:24">
      <c r="C785" s="57"/>
      <c r="D785" s="57"/>
      <c r="E785" s="57"/>
      <c r="F785" s="57"/>
      <c r="H785" s="57"/>
      <c r="J785" s="57"/>
      <c r="L785" s="57"/>
      <c r="N785" s="57"/>
      <c r="P785" s="57"/>
      <c r="R785" s="57"/>
      <c r="T785" s="64"/>
      <c r="V785" s="57"/>
      <c r="X785" s="57"/>
    </row>
    <row r="786" spans="3:24">
      <c r="C786" s="57"/>
      <c r="D786" s="57"/>
      <c r="E786" s="57"/>
      <c r="F786" s="57"/>
      <c r="H786" s="57"/>
      <c r="J786" s="57"/>
      <c r="L786" s="57"/>
      <c r="N786" s="57"/>
      <c r="P786" s="57"/>
      <c r="R786" s="57"/>
      <c r="T786" s="64"/>
      <c r="V786" s="57"/>
      <c r="X786" s="57"/>
    </row>
    <row r="787" spans="3:24">
      <c r="C787" s="57"/>
      <c r="D787" s="57"/>
      <c r="E787" s="57"/>
      <c r="F787" s="57"/>
      <c r="H787" s="57"/>
      <c r="J787" s="57"/>
      <c r="L787" s="57"/>
      <c r="N787" s="57"/>
      <c r="P787" s="57"/>
      <c r="R787" s="57"/>
      <c r="T787" s="64"/>
      <c r="V787" s="57"/>
      <c r="X787" s="57"/>
    </row>
    <row r="788" spans="3:24">
      <c r="C788" s="57"/>
      <c r="D788" s="57"/>
      <c r="E788" s="57"/>
      <c r="F788" s="57"/>
      <c r="H788" s="57"/>
      <c r="J788" s="57"/>
      <c r="L788" s="57"/>
      <c r="N788" s="57"/>
      <c r="P788" s="57"/>
      <c r="R788" s="57"/>
      <c r="T788" s="64"/>
      <c r="V788" s="57"/>
      <c r="X788" s="57"/>
    </row>
    <row r="789" spans="3:24">
      <c r="C789" s="57"/>
      <c r="D789" s="57"/>
      <c r="E789" s="57"/>
      <c r="F789" s="57"/>
      <c r="H789" s="57"/>
      <c r="J789" s="57"/>
      <c r="L789" s="57"/>
      <c r="N789" s="57"/>
      <c r="P789" s="57"/>
      <c r="R789" s="57"/>
      <c r="T789" s="64"/>
      <c r="V789" s="57"/>
      <c r="X789" s="57"/>
    </row>
    <row r="790" spans="3:24">
      <c r="C790" s="57"/>
      <c r="D790" s="57"/>
      <c r="E790" s="57"/>
      <c r="F790" s="57"/>
      <c r="H790" s="57"/>
      <c r="J790" s="57"/>
      <c r="L790" s="57"/>
      <c r="N790" s="57"/>
      <c r="P790" s="57"/>
      <c r="R790" s="57"/>
      <c r="T790" s="64"/>
      <c r="V790" s="57"/>
      <c r="X790" s="57"/>
    </row>
    <row r="791" spans="3:24">
      <c r="C791" s="57"/>
      <c r="D791" s="57"/>
      <c r="E791" s="57"/>
      <c r="F791" s="57"/>
      <c r="H791" s="57"/>
      <c r="J791" s="57"/>
      <c r="L791" s="57"/>
      <c r="N791" s="57"/>
      <c r="P791" s="57"/>
      <c r="R791" s="57"/>
      <c r="T791" s="64"/>
      <c r="V791" s="57"/>
      <c r="X791" s="57"/>
    </row>
    <row r="792" spans="3:24">
      <c r="C792" s="57"/>
      <c r="D792" s="57"/>
      <c r="E792" s="57"/>
      <c r="F792" s="57"/>
      <c r="H792" s="57"/>
      <c r="J792" s="57"/>
      <c r="L792" s="57"/>
      <c r="N792" s="57"/>
      <c r="P792" s="57"/>
      <c r="R792" s="57"/>
      <c r="T792" s="64"/>
      <c r="V792" s="57"/>
      <c r="X792" s="57"/>
    </row>
    <row r="793" spans="3:24">
      <c r="C793" s="57"/>
      <c r="D793" s="57"/>
      <c r="E793" s="57"/>
      <c r="F793" s="57"/>
      <c r="H793" s="57"/>
      <c r="J793" s="57"/>
      <c r="L793" s="57"/>
      <c r="N793" s="57"/>
      <c r="P793" s="57"/>
      <c r="R793" s="57"/>
      <c r="T793" s="64"/>
      <c r="V793" s="57"/>
      <c r="X793" s="57"/>
    </row>
    <row r="794" spans="3:24">
      <c r="C794" s="57"/>
      <c r="D794" s="57"/>
      <c r="E794" s="57"/>
      <c r="F794" s="57"/>
      <c r="H794" s="57"/>
      <c r="J794" s="57"/>
      <c r="L794" s="57"/>
      <c r="N794" s="57"/>
      <c r="P794" s="57"/>
      <c r="R794" s="57"/>
      <c r="T794" s="64"/>
      <c r="V794" s="57"/>
      <c r="X794" s="57"/>
    </row>
    <row r="795" spans="3:24">
      <c r="C795" s="57"/>
      <c r="D795" s="57"/>
      <c r="E795" s="57"/>
      <c r="F795" s="57"/>
      <c r="H795" s="57"/>
      <c r="J795" s="57"/>
      <c r="L795" s="57"/>
      <c r="N795" s="57"/>
      <c r="P795" s="57"/>
      <c r="R795" s="57"/>
      <c r="T795" s="64"/>
      <c r="V795" s="57"/>
      <c r="X795" s="57"/>
    </row>
    <row r="796" spans="3:24">
      <c r="C796" s="57"/>
      <c r="D796" s="57"/>
      <c r="E796" s="57"/>
      <c r="F796" s="57"/>
      <c r="H796" s="57"/>
      <c r="J796" s="57"/>
      <c r="L796" s="57"/>
      <c r="N796" s="57"/>
      <c r="P796" s="57"/>
      <c r="R796" s="57"/>
      <c r="T796" s="64"/>
      <c r="V796" s="57"/>
      <c r="X796" s="57"/>
    </row>
    <row r="797" spans="3:24">
      <c r="C797" s="57"/>
      <c r="D797" s="57"/>
      <c r="E797" s="57"/>
      <c r="F797" s="57"/>
      <c r="H797" s="57"/>
      <c r="J797" s="57"/>
      <c r="L797" s="57"/>
      <c r="N797" s="57"/>
      <c r="P797" s="57"/>
      <c r="R797" s="57"/>
      <c r="T797" s="64"/>
      <c r="V797" s="57"/>
      <c r="X797" s="57"/>
    </row>
    <row r="798" spans="3:24">
      <c r="C798" s="57"/>
      <c r="D798" s="57"/>
      <c r="E798" s="57"/>
      <c r="F798" s="57"/>
      <c r="H798" s="57"/>
      <c r="J798" s="57"/>
      <c r="L798" s="57"/>
      <c r="N798" s="57"/>
      <c r="P798" s="57"/>
      <c r="R798" s="57"/>
      <c r="T798" s="64"/>
      <c r="V798" s="57"/>
      <c r="X798" s="57"/>
    </row>
    <row r="799" spans="3:24">
      <c r="C799" s="57"/>
      <c r="D799" s="57"/>
      <c r="E799" s="57"/>
      <c r="F799" s="57"/>
      <c r="H799" s="57"/>
      <c r="J799" s="57"/>
      <c r="L799" s="57"/>
      <c r="N799" s="57"/>
      <c r="P799" s="57"/>
      <c r="R799" s="57"/>
      <c r="T799" s="64"/>
      <c r="V799" s="57"/>
      <c r="X799" s="57"/>
    </row>
    <row r="800" spans="3:24">
      <c r="C800" s="57"/>
      <c r="D800" s="57"/>
      <c r="E800" s="57"/>
      <c r="F800" s="57"/>
      <c r="H800" s="57"/>
      <c r="J800" s="57"/>
      <c r="L800" s="57"/>
      <c r="N800" s="57"/>
      <c r="P800" s="57"/>
      <c r="R800" s="57"/>
      <c r="T800" s="64"/>
      <c r="V800" s="57"/>
      <c r="X800" s="57"/>
    </row>
    <row r="801" spans="3:24">
      <c r="C801" s="57"/>
      <c r="D801" s="57"/>
      <c r="E801" s="57"/>
      <c r="F801" s="57"/>
      <c r="H801" s="57"/>
      <c r="J801" s="57"/>
      <c r="L801" s="57"/>
      <c r="N801" s="57"/>
      <c r="P801" s="57"/>
      <c r="R801" s="57"/>
      <c r="T801" s="64"/>
      <c r="V801" s="57"/>
      <c r="X801" s="57"/>
    </row>
    <row r="802" spans="3:24">
      <c r="C802" s="57"/>
      <c r="D802" s="57"/>
      <c r="E802" s="57"/>
      <c r="F802" s="57"/>
      <c r="H802" s="57"/>
      <c r="J802" s="57"/>
      <c r="L802" s="57"/>
      <c r="N802" s="57"/>
      <c r="P802" s="57"/>
      <c r="R802" s="57"/>
      <c r="T802" s="64"/>
      <c r="V802" s="57"/>
      <c r="X802" s="57"/>
    </row>
    <row r="803" spans="3:24">
      <c r="C803" s="57"/>
      <c r="D803" s="57"/>
      <c r="E803" s="57"/>
      <c r="F803" s="57"/>
      <c r="H803" s="57"/>
      <c r="J803" s="57"/>
      <c r="L803" s="57"/>
      <c r="N803" s="57"/>
      <c r="P803" s="57"/>
      <c r="R803" s="57"/>
      <c r="T803" s="64"/>
      <c r="V803" s="57"/>
      <c r="X803" s="57"/>
    </row>
    <row r="804" spans="3:24">
      <c r="C804" s="57"/>
      <c r="D804" s="57"/>
      <c r="E804" s="57"/>
      <c r="F804" s="57"/>
      <c r="H804" s="57"/>
      <c r="J804" s="57"/>
      <c r="L804" s="57"/>
      <c r="N804" s="57"/>
      <c r="P804" s="57"/>
      <c r="R804" s="57"/>
      <c r="T804" s="64"/>
      <c r="V804" s="57"/>
      <c r="X804" s="57"/>
    </row>
    <row r="805" spans="3:24">
      <c r="C805" s="57"/>
      <c r="D805" s="57"/>
      <c r="E805" s="57"/>
      <c r="F805" s="57"/>
      <c r="H805" s="57"/>
      <c r="J805" s="57"/>
      <c r="L805" s="57"/>
      <c r="N805" s="57"/>
      <c r="P805" s="57"/>
      <c r="R805" s="57"/>
      <c r="T805" s="64"/>
      <c r="V805" s="57"/>
      <c r="X805" s="57"/>
    </row>
    <row r="806" spans="3:24">
      <c r="C806" s="57"/>
      <c r="D806" s="57"/>
      <c r="E806" s="57"/>
      <c r="F806" s="57"/>
      <c r="H806" s="57"/>
      <c r="J806" s="57"/>
      <c r="L806" s="57"/>
      <c r="N806" s="57"/>
      <c r="P806" s="57"/>
      <c r="R806" s="57"/>
      <c r="T806" s="64"/>
      <c r="V806" s="57"/>
      <c r="X806" s="57"/>
    </row>
    <row r="807" spans="3:24">
      <c r="C807" s="57"/>
      <c r="D807" s="57"/>
      <c r="E807" s="57"/>
      <c r="F807" s="57"/>
      <c r="H807" s="57"/>
      <c r="J807" s="57"/>
      <c r="L807" s="57"/>
      <c r="N807" s="57"/>
      <c r="P807" s="57"/>
      <c r="R807" s="57"/>
      <c r="T807" s="64"/>
      <c r="V807" s="57"/>
      <c r="X807" s="57"/>
    </row>
    <row r="808" spans="3:24">
      <c r="C808" s="57"/>
      <c r="D808" s="57"/>
      <c r="E808" s="57"/>
      <c r="F808" s="57"/>
      <c r="H808" s="57"/>
      <c r="J808" s="57"/>
      <c r="L808" s="57"/>
      <c r="N808" s="57"/>
      <c r="P808" s="57"/>
      <c r="R808" s="57"/>
      <c r="T808" s="64"/>
      <c r="V808" s="57"/>
      <c r="X808" s="57"/>
    </row>
    <row r="809" spans="3:24">
      <c r="C809" s="57"/>
      <c r="D809" s="57"/>
      <c r="E809" s="57"/>
      <c r="F809" s="57"/>
      <c r="H809" s="57"/>
      <c r="J809" s="57"/>
      <c r="L809" s="57"/>
      <c r="N809" s="57"/>
      <c r="P809" s="57"/>
      <c r="R809" s="57"/>
      <c r="T809" s="64"/>
      <c r="V809" s="57"/>
      <c r="X809" s="57"/>
    </row>
    <row r="810" spans="3:24">
      <c r="C810" s="57"/>
      <c r="D810" s="57"/>
      <c r="E810" s="57"/>
      <c r="F810" s="57"/>
      <c r="H810" s="57"/>
      <c r="J810" s="57"/>
      <c r="L810" s="57"/>
      <c r="N810" s="57"/>
      <c r="P810" s="57"/>
      <c r="R810" s="57"/>
      <c r="T810" s="64"/>
      <c r="V810" s="57"/>
      <c r="X810" s="57"/>
    </row>
    <row r="811" spans="3:24">
      <c r="C811" s="57"/>
      <c r="D811" s="57"/>
      <c r="E811" s="57"/>
      <c r="F811" s="57"/>
      <c r="H811" s="57"/>
      <c r="J811" s="57"/>
      <c r="L811" s="57"/>
      <c r="N811" s="57"/>
      <c r="P811" s="57"/>
      <c r="R811" s="57"/>
      <c r="T811" s="64"/>
      <c r="V811" s="57"/>
      <c r="X811" s="57"/>
    </row>
    <row r="812" spans="3:24">
      <c r="C812" s="57"/>
      <c r="D812" s="57"/>
      <c r="E812" s="57"/>
      <c r="F812" s="57"/>
      <c r="H812" s="57"/>
      <c r="J812" s="57"/>
      <c r="L812" s="57"/>
      <c r="N812" s="57"/>
      <c r="P812" s="57"/>
      <c r="R812" s="57"/>
      <c r="T812" s="64"/>
      <c r="V812" s="57"/>
      <c r="X812" s="57"/>
    </row>
    <row r="813" spans="3:24">
      <c r="C813" s="57"/>
      <c r="D813" s="57"/>
      <c r="E813" s="57"/>
      <c r="F813" s="57"/>
      <c r="H813" s="57"/>
      <c r="J813" s="57"/>
      <c r="L813" s="57"/>
      <c r="N813" s="57"/>
      <c r="P813" s="57"/>
      <c r="R813" s="57"/>
      <c r="T813" s="64"/>
      <c r="V813" s="57"/>
      <c r="X813" s="57"/>
    </row>
    <row r="814" spans="3:24">
      <c r="C814" s="57"/>
      <c r="D814" s="57"/>
      <c r="E814" s="57"/>
      <c r="F814" s="57"/>
      <c r="H814" s="57"/>
      <c r="J814" s="57"/>
      <c r="L814" s="57"/>
      <c r="N814" s="57"/>
      <c r="P814" s="57"/>
      <c r="R814" s="57"/>
      <c r="T814" s="64"/>
      <c r="V814" s="57"/>
      <c r="X814" s="57"/>
    </row>
    <row r="815" spans="3:24">
      <c r="C815" s="57"/>
      <c r="D815" s="57"/>
      <c r="E815" s="57"/>
      <c r="F815" s="57"/>
      <c r="H815" s="57"/>
      <c r="J815" s="57"/>
      <c r="L815" s="57"/>
      <c r="N815" s="57"/>
      <c r="P815" s="57"/>
      <c r="R815" s="57"/>
      <c r="T815" s="64"/>
      <c r="V815" s="57"/>
      <c r="X815" s="57"/>
    </row>
    <row r="816" spans="3:24">
      <c r="C816" s="57"/>
      <c r="D816" s="57"/>
      <c r="E816" s="57"/>
      <c r="F816" s="57"/>
      <c r="H816" s="57"/>
      <c r="J816" s="57"/>
      <c r="L816" s="57"/>
      <c r="N816" s="57"/>
      <c r="P816" s="57"/>
      <c r="R816" s="57"/>
      <c r="T816" s="64"/>
      <c r="V816" s="57"/>
      <c r="X816" s="57"/>
    </row>
    <row r="817" spans="3:24">
      <c r="C817" s="57"/>
      <c r="D817" s="57"/>
      <c r="E817" s="57"/>
      <c r="F817" s="57"/>
      <c r="H817" s="57"/>
      <c r="J817" s="57"/>
      <c r="L817" s="57"/>
      <c r="N817" s="57"/>
      <c r="P817" s="57"/>
      <c r="R817" s="57"/>
      <c r="T817" s="64"/>
      <c r="V817" s="57"/>
      <c r="X817" s="57"/>
    </row>
    <row r="818" spans="3:24">
      <c r="C818" s="57"/>
      <c r="D818" s="57"/>
      <c r="E818" s="57"/>
      <c r="F818" s="57"/>
      <c r="H818" s="57"/>
      <c r="J818" s="57"/>
      <c r="L818" s="57"/>
      <c r="N818" s="57"/>
      <c r="P818" s="57"/>
      <c r="R818" s="57"/>
      <c r="T818" s="64"/>
      <c r="V818" s="57"/>
      <c r="X818" s="57"/>
    </row>
    <row r="819" spans="3:24">
      <c r="C819" s="57"/>
      <c r="D819" s="57"/>
      <c r="E819" s="57"/>
      <c r="F819" s="57"/>
      <c r="H819" s="57"/>
      <c r="J819" s="57"/>
      <c r="L819" s="57"/>
      <c r="N819" s="57"/>
      <c r="P819" s="57"/>
      <c r="R819" s="57"/>
      <c r="T819" s="64"/>
      <c r="V819" s="57"/>
      <c r="X819" s="57"/>
    </row>
    <row r="820" spans="3:24">
      <c r="C820" s="57"/>
      <c r="D820" s="57"/>
      <c r="E820" s="57"/>
      <c r="F820" s="57"/>
      <c r="H820" s="57"/>
      <c r="J820" s="57"/>
      <c r="L820" s="57"/>
      <c r="N820" s="57"/>
      <c r="P820" s="57"/>
      <c r="R820" s="57"/>
      <c r="T820" s="64"/>
      <c r="V820" s="57"/>
      <c r="X820" s="57"/>
    </row>
    <row r="821" spans="3:24">
      <c r="C821" s="57"/>
      <c r="D821" s="57"/>
      <c r="E821" s="57"/>
      <c r="F821" s="57"/>
      <c r="H821" s="57"/>
      <c r="J821" s="57"/>
      <c r="L821" s="57"/>
      <c r="N821" s="57"/>
      <c r="P821" s="57"/>
      <c r="R821" s="57"/>
      <c r="T821" s="64"/>
      <c r="V821" s="57"/>
      <c r="X821" s="57"/>
    </row>
    <row r="822" spans="3:24">
      <c r="C822" s="57"/>
      <c r="D822" s="57"/>
      <c r="E822" s="57"/>
      <c r="F822" s="57"/>
      <c r="H822" s="57"/>
      <c r="J822" s="57"/>
      <c r="L822" s="57"/>
      <c r="N822" s="57"/>
      <c r="P822" s="57"/>
      <c r="R822" s="57"/>
      <c r="T822" s="64"/>
      <c r="V822" s="57"/>
      <c r="X822" s="57"/>
    </row>
    <row r="823" spans="3:24">
      <c r="C823" s="57"/>
      <c r="D823" s="57"/>
      <c r="E823" s="57"/>
      <c r="F823" s="57"/>
      <c r="H823" s="57"/>
      <c r="J823" s="57"/>
      <c r="L823" s="57"/>
      <c r="N823" s="57"/>
      <c r="P823" s="57"/>
      <c r="R823" s="57"/>
      <c r="T823" s="64"/>
      <c r="V823" s="57"/>
      <c r="X823" s="57"/>
    </row>
    <row r="824" spans="3:24">
      <c r="C824" s="57"/>
      <c r="D824" s="57"/>
      <c r="E824" s="57"/>
      <c r="F824" s="57"/>
      <c r="H824" s="57"/>
      <c r="J824" s="57"/>
      <c r="L824" s="57"/>
      <c r="N824" s="57"/>
      <c r="P824" s="57"/>
      <c r="R824" s="57"/>
      <c r="T824" s="64"/>
      <c r="V824" s="57"/>
      <c r="X824" s="57"/>
    </row>
    <row r="825" spans="3:24">
      <c r="C825" s="57"/>
      <c r="D825" s="57"/>
      <c r="E825" s="57"/>
      <c r="F825" s="57"/>
      <c r="H825" s="57"/>
      <c r="J825" s="57"/>
      <c r="L825" s="57"/>
      <c r="N825" s="57"/>
      <c r="P825" s="57"/>
      <c r="R825" s="57"/>
      <c r="T825" s="64"/>
      <c r="V825" s="57"/>
      <c r="X825" s="57"/>
    </row>
    <row r="826" spans="3:24">
      <c r="C826" s="57"/>
      <c r="D826" s="57"/>
      <c r="E826" s="57"/>
      <c r="F826" s="57"/>
      <c r="H826" s="57"/>
      <c r="J826" s="57"/>
      <c r="L826" s="57"/>
      <c r="N826" s="57"/>
      <c r="P826" s="57"/>
      <c r="R826" s="57"/>
      <c r="T826" s="64"/>
      <c r="V826" s="57"/>
      <c r="X826" s="57"/>
    </row>
    <row r="827" spans="3:24">
      <c r="C827" s="57"/>
      <c r="D827" s="57"/>
      <c r="E827" s="57"/>
      <c r="F827" s="57"/>
      <c r="H827" s="57"/>
      <c r="J827" s="57"/>
      <c r="L827" s="57"/>
      <c r="N827" s="57"/>
      <c r="P827" s="57"/>
      <c r="R827" s="57"/>
      <c r="T827" s="64"/>
      <c r="V827" s="57"/>
      <c r="X827" s="57"/>
    </row>
    <row r="828" spans="3:24">
      <c r="C828" s="57"/>
      <c r="D828" s="57"/>
      <c r="E828" s="57"/>
      <c r="F828" s="57"/>
      <c r="H828" s="57"/>
      <c r="J828" s="57"/>
      <c r="L828" s="57"/>
      <c r="N828" s="57"/>
      <c r="P828" s="57"/>
      <c r="R828" s="57"/>
      <c r="T828" s="64"/>
      <c r="V828" s="57"/>
      <c r="X828" s="57"/>
    </row>
    <row r="829" spans="3:24">
      <c r="C829" s="57"/>
      <c r="D829" s="57"/>
      <c r="E829" s="57"/>
      <c r="F829" s="57"/>
      <c r="H829" s="57"/>
      <c r="J829" s="57"/>
      <c r="L829" s="57"/>
      <c r="N829" s="57"/>
      <c r="P829" s="57"/>
      <c r="R829" s="57"/>
      <c r="T829" s="64"/>
      <c r="V829" s="57"/>
      <c r="X829" s="57"/>
    </row>
    <row r="830" spans="3:24">
      <c r="C830" s="57"/>
      <c r="D830" s="57"/>
      <c r="E830" s="57"/>
      <c r="F830" s="57"/>
      <c r="H830" s="57"/>
      <c r="J830" s="57"/>
      <c r="L830" s="57"/>
      <c r="N830" s="57"/>
      <c r="P830" s="57"/>
      <c r="R830" s="57"/>
      <c r="T830" s="64"/>
      <c r="V830" s="57"/>
      <c r="X830" s="57"/>
    </row>
    <row r="831" spans="3:24">
      <c r="C831" s="57"/>
      <c r="D831" s="57"/>
      <c r="E831" s="57"/>
      <c r="F831" s="57"/>
      <c r="H831" s="57"/>
      <c r="J831" s="57"/>
      <c r="L831" s="57"/>
      <c r="N831" s="57"/>
      <c r="P831" s="57"/>
      <c r="R831" s="57"/>
      <c r="T831" s="64"/>
      <c r="V831" s="57"/>
      <c r="X831" s="57"/>
    </row>
    <row r="832" spans="3:24">
      <c r="C832" s="57"/>
      <c r="D832" s="57"/>
      <c r="E832" s="57"/>
      <c r="F832" s="57"/>
      <c r="H832" s="57"/>
      <c r="J832" s="57"/>
      <c r="L832" s="57"/>
      <c r="N832" s="57"/>
      <c r="P832" s="57"/>
      <c r="R832" s="57"/>
      <c r="T832" s="64"/>
      <c r="V832" s="57"/>
      <c r="X832" s="57"/>
    </row>
    <row r="833" spans="3:24">
      <c r="C833" s="57"/>
      <c r="D833" s="57"/>
      <c r="E833" s="57"/>
      <c r="F833" s="57"/>
      <c r="H833" s="57"/>
      <c r="J833" s="57"/>
      <c r="L833" s="57"/>
      <c r="N833" s="57"/>
      <c r="P833" s="57"/>
      <c r="R833" s="57"/>
      <c r="T833" s="64"/>
      <c r="V833" s="57"/>
      <c r="X833" s="57"/>
    </row>
    <row r="834" spans="3:24">
      <c r="C834" s="57"/>
      <c r="D834" s="57"/>
      <c r="E834" s="57"/>
      <c r="F834" s="57"/>
      <c r="H834" s="57"/>
      <c r="J834" s="57"/>
      <c r="L834" s="57"/>
      <c r="N834" s="57"/>
      <c r="P834" s="57"/>
      <c r="R834" s="57"/>
      <c r="T834" s="64"/>
      <c r="V834" s="57"/>
      <c r="X834" s="57"/>
    </row>
    <row r="835" spans="3:24">
      <c r="C835" s="57"/>
      <c r="D835" s="57"/>
      <c r="E835" s="57"/>
      <c r="F835" s="57"/>
      <c r="H835" s="57"/>
      <c r="J835" s="57"/>
      <c r="L835" s="57"/>
      <c r="N835" s="57"/>
      <c r="P835" s="57"/>
      <c r="R835" s="57"/>
      <c r="T835" s="64"/>
      <c r="V835" s="57"/>
      <c r="X835" s="57"/>
    </row>
    <row r="836" spans="3:24">
      <c r="C836" s="57"/>
      <c r="D836" s="57"/>
      <c r="E836" s="57"/>
      <c r="F836" s="57"/>
      <c r="H836" s="57"/>
      <c r="J836" s="57"/>
      <c r="L836" s="57"/>
      <c r="N836" s="57"/>
      <c r="P836" s="57"/>
      <c r="R836" s="57"/>
      <c r="T836" s="64"/>
      <c r="V836" s="57"/>
      <c r="X836" s="57"/>
    </row>
    <row r="837" spans="3:24">
      <c r="C837" s="57"/>
      <c r="D837" s="57"/>
      <c r="E837" s="57"/>
      <c r="F837" s="57"/>
      <c r="H837" s="57"/>
      <c r="J837" s="57"/>
      <c r="L837" s="57"/>
      <c r="N837" s="57"/>
      <c r="P837" s="57"/>
      <c r="R837" s="57"/>
      <c r="T837" s="64"/>
      <c r="V837" s="57"/>
      <c r="X837" s="57"/>
    </row>
    <row r="838" spans="3:24">
      <c r="C838" s="57"/>
      <c r="D838" s="57"/>
      <c r="E838" s="57"/>
      <c r="F838" s="57"/>
      <c r="H838" s="57"/>
      <c r="J838" s="57"/>
      <c r="L838" s="57"/>
      <c r="N838" s="57"/>
      <c r="P838" s="57"/>
      <c r="R838" s="57"/>
      <c r="T838" s="64"/>
      <c r="V838" s="57"/>
      <c r="X838" s="57"/>
    </row>
    <row r="839" spans="3:24">
      <c r="C839" s="57"/>
      <c r="D839" s="57"/>
      <c r="E839" s="57"/>
      <c r="F839" s="57"/>
      <c r="H839" s="57"/>
      <c r="J839" s="57"/>
      <c r="L839" s="57"/>
      <c r="N839" s="57"/>
      <c r="P839" s="57"/>
      <c r="R839" s="57"/>
      <c r="T839" s="64"/>
      <c r="V839" s="57"/>
      <c r="X839" s="57"/>
    </row>
    <row r="840" spans="3:24">
      <c r="C840" s="57"/>
      <c r="D840" s="57"/>
      <c r="E840" s="57"/>
      <c r="F840" s="57"/>
      <c r="H840" s="57"/>
      <c r="J840" s="57"/>
      <c r="L840" s="57"/>
      <c r="N840" s="57"/>
      <c r="P840" s="57"/>
      <c r="R840" s="57"/>
      <c r="T840" s="64"/>
      <c r="V840" s="57"/>
      <c r="X840" s="57"/>
    </row>
    <row r="841" spans="3:24">
      <c r="C841" s="57"/>
      <c r="D841" s="57"/>
      <c r="E841" s="57"/>
      <c r="F841" s="57"/>
      <c r="H841" s="57"/>
      <c r="J841" s="57"/>
      <c r="L841" s="57"/>
      <c r="N841" s="57"/>
      <c r="P841" s="57"/>
      <c r="R841" s="57"/>
      <c r="T841" s="64"/>
      <c r="V841" s="57"/>
      <c r="X841" s="57"/>
    </row>
    <row r="842" spans="3:24">
      <c r="C842" s="57"/>
      <c r="D842" s="57"/>
      <c r="E842" s="57"/>
      <c r="F842" s="57"/>
      <c r="H842" s="57"/>
      <c r="J842" s="57"/>
      <c r="L842" s="57"/>
      <c r="N842" s="57"/>
      <c r="P842" s="57"/>
      <c r="R842" s="57"/>
      <c r="T842" s="64"/>
      <c r="V842" s="57"/>
      <c r="X842" s="57"/>
    </row>
    <row r="843" spans="3:24">
      <c r="C843" s="57"/>
      <c r="D843" s="57"/>
      <c r="E843" s="57"/>
      <c r="F843" s="57"/>
      <c r="H843" s="57"/>
      <c r="J843" s="57"/>
      <c r="L843" s="57"/>
      <c r="N843" s="57"/>
      <c r="P843" s="57"/>
      <c r="R843" s="57"/>
      <c r="T843" s="64"/>
      <c r="V843" s="57"/>
      <c r="X843" s="57"/>
    </row>
    <row r="844" spans="3:24">
      <c r="C844" s="57"/>
      <c r="D844" s="57"/>
      <c r="E844" s="57"/>
      <c r="F844" s="57"/>
      <c r="H844" s="57"/>
      <c r="J844" s="57"/>
      <c r="L844" s="57"/>
      <c r="N844" s="57"/>
      <c r="P844" s="57"/>
      <c r="R844" s="57"/>
      <c r="T844" s="64"/>
      <c r="V844" s="57"/>
      <c r="X844" s="57"/>
    </row>
    <row r="845" spans="3:24">
      <c r="C845" s="57"/>
      <c r="D845" s="57"/>
      <c r="E845" s="57"/>
      <c r="F845" s="57"/>
      <c r="H845" s="57"/>
      <c r="J845" s="57"/>
      <c r="L845" s="57"/>
      <c r="N845" s="57"/>
      <c r="P845" s="57"/>
      <c r="R845" s="57"/>
      <c r="T845" s="64"/>
      <c r="V845" s="57"/>
      <c r="X845" s="57"/>
    </row>
    <row r="846" spans="3:24">
      <c r="C846" s="57"/>
      <c r="D846" s="57"/>
      <c r="E846" s="57"/>
      <c r="F846" s="57"/>
      <c r="H846" s="57"/>
      <c r="J846" s="57"/>
      <c r="L846" s="57"/>
      <c r="N846" s="57"/>
      <c r="P846" s="57"/>
      <c r="R846" s="57"/>
      <c r="T846" s="64"/>
      <c r="V846" s="57"/>
      <c r="X846" s="57"/>
    </row>
    <row r="847" spans="3:24">
      <c r="C847" s="57"/>
      <c r="D847" s="57"/>
      <c r="E847" s="57"/>
      <c r="F847" s="57"/>
      <c r="H847" s="57"/>
      <c r="J847" s="57"/>
      <c r="L847" s="57"/>
      <c r="N847" s="57"/>
      <c r="P847" s="57"/>
      <c r="R847" s="57"/>
      <c r="T847" s="64"/>
      <c r="V847" s="57"/>
      <c r="X847" s="57"/>
    </row>
    <row r="848" spans="3:24">
      <c r="C848" s="57"/>
      <c r="D848" s="57"/>
      <c r="E848" s="57"/>
      <c r="F848" s="57"/>
      <c r="H848" s="57"/>
      <c r="J848" s="57"/>
      <c r="L848" s="57"/>
      <c r="N848" s="57"/>
      <c r="P848" s="57"/>
      <c r="R848" s="57"/>
      <c r="T848" s="64"/>
      <c r="V848" s="57"/>
      <c r="X848" s="57"/>
    </row>
    <row r="849" spans="3:24">
      <c r="C849" s="57"/>
      <c r="D849" s="57"/>
      <c r="E849" s="57"/>
      <c r="F849" s="57"/>
      <c r="H849" s="57"/>
      <c r="J849" s="57"/>
      <c r="L849" s="57"/>
      <c r="N849" s="57"/>
      <c r="P849" s="57"/>
      <c r="R849" s="57"/>
      <c r="T849" s="64"/>
      <c r="V849" s="57"/>
      <c r="X849" s="57"/>
    </row>
    <row r="850" spans="3:24">
      <c r="C850" s="57"/>
      <c r="D850" s="57"/>
      <c r="E850" s="57"/>
      <c r="F850" s="57"/>
      <c r="H850" s="57"/>
      <c r="J850" s="57"/>
      <c r="L850" s="57"/>
      <c r="N850" s="57"/>
      <c r="P850" s="57"/>
      <c r="R850" s="57"/>
      <c r="T850" s="64"/>
      <c r="V850" s="57"/>
      <c r="X850" s="57"/>
    </row>
    <row r="851" spans="3:24">
      <c r="C851" s="57"/>
      <c r="D851" s="57"/>
      <c r="E851" s="57"/>
      <c r="F851" s="57"/>
      <c r="H851" s="57"/>
      <c r="J851" s="57"/>
      <c r="L851" s="57"/>
      <c r="N851" s="57"/>
      <c r="P851" s="57"/>
      <c r="R851" s="57"/>
      <c r="T851" s="64"/>
      <c r="V851" s="57"/>
      <c r="X851" s="57"/>
    </row>
    <row r="852" spans="3:24">
      <c r="C852" s="57"/>
      <c r="D852" s="57"/>
      <c r="E852" s="57"/>
      <c r="F852" s="57"/>
      <c r="H852" s="57"/>
      <c r="J852" s="57"/>
      <c r="L852" s="57"/>
      <c r="N852" s="57"/>
      <c r="P852" s="57"/>
      <c r="R852" s="57"/>
      <c r="T852" s="64"/>
      <c r="V852" s="57"/>
      <c r="X852" s="57"/>
    </row>
    <row r="853" spans="3:24">
      <c r="C853" s="57"/>
      <c r="D853" s="57"/>
      <c r="E853" s="57"/>
      <c r="F853" s="57"/>
      <c r="H853" s="57"/>
      <c r="J853" s="57"/>
      <c r="L853" s="57"/>
      <c r="N853" s="57"/>
      <c r="P853" s="57"/>
      <c r="R853" s="57"/>
      <c r="T853" s="64"/>
      <c r="V853" s="57"/>
      <c r="X853" s="57"/>
    </row>
    <row r="854" spans="3:24">
      <c r="C854" s="57"/>
      <c r="D854" s="57"/>
      <c r="E854" s="57"/>
      <c r="F854" s="57"/>
      <c r="H854" s="57"/>
      <c r="J854" s="57"/>
      <c r="L854" s="57"/>
      <c r="N854" s="57"/>
      <c r="P854" s="57"/>
      <c r="R854" s="57"/>
      <c r="T854" s="64"/>
      <c r="V854" s="57"/>
      <c r="X854" s="57"/>
    </row>
    <row r="855" spans="3:24">
      <c r="C855" s="57"/>
      <c r="D855" s="57"/>
      <c r="E855" s="57"/>
      <c r="F855" s="57"/>
      <c r="H855" s="57"/>
      <c r="J855" s="57"/>
      <c r="L855" s="57"/>
      <c r="N855" s="57"/>
      <c r="P855" s="57"/>
      <c r="R855" s="57"/>
      <c r="T855" s="64"/>
      <c r="V855" s="57"/>
      <c r="X855" s="57"/>
    </row>
    <row r="856" spans="3:24">
      <c r="C856" s="57"/>
      <c r="D856" s="57"/>
      <c r="E856" s="57"/>
      <c r="F856" s="57"/>
      <c r="H856" s="57"/>
      <c r="J856" s="57"/>
      <c r="L856" s="57"/>
      <c r="N856" s="57"/>
      <c r="P856" s="57"/>
      <c r="R856" s="57"/>
      <c r="T856" s="64"/>
      <c r="V856" s="57"/>
      <c r="X856" s="57"/>
    </row>
    <row r="857" spans="3:24">
      <c r="C857" s="57"/>
      <c r="D857" s="57"/>
      <c r="E857" s="57"/>
      <c r="F857" s="57"/>
      <c r="H857" s="57"/>
      <c r="J857" s="57"/>
      <c r="L857" s="57"/>
      <c r="N857" s="57"/>
      <c r="P857" s="57"/>
      <c r="R857" s="57"/>
      <c r="T857" s="64"/>
      <c r="V857" s="57"/>
      <c r="X857" s="57"/>
    </row>
    <row r="858" spans="3:24">
      <c r="C858" s="57"/>
      <c r="D858" s="57"/>
      <c r="E858" s="57"/>
      <c r="F858" s="57"/>
      <c r="H858" s="57"/>
      <c r="J858" s="57"/>
      <c r="L858" s="57"/>
      <c r="N858" s="57"/>
      <c r="P858" s="57"/>
      <c r="R858" s="57"/>
      <c r="T858" s="64"/>
      <c r="V858" s="57"/>
      <c r="X858" s="57"/>
    </row>
    <row r="859" spans="3:24">
      <c r="C859" s="57"/>
      <c r="D859" s="57"/>
      <c r="E859" s="57"/>
      <c r="F859" s="57"/>
      <c r="H859" s="57"/>
      <c r="J859" s="57"/>
      <c r="L859" s="57"/>
      <c r="N859" s="57"/>
      <c r="P859" s="57"/>
      <c r="R859" s="57"/>
      <c r="T859" s="64"/>
      <c r="V859" s="57"/>
      <c r="X859" s="57"/>
    </row>
    <row r="860" spans="3:24">
      <c r="C860" s="57"/>
      <c r="D860" s="57"/>
      <c r="E860" s="57"/>
      <c r="F860" s="57"/>
      <c r="H860" s="57"/>
      <c r="J860" s="57"/>
      <c r="L860" s="57"/>
      <c r="N860" s="57"/>
      <c r="P860" s="57"/>
      <c r="R860" s="57"/>
      <c r="T860" s="64"/>
      <c r="V860" s="57"/>
      <c r="X860" s="57"/>
    </row>
    <row r="861" spans="3:24">
      <c r="C861" s="57"/>
      <c r="D861" s="57"/>
      <c r="E861" s="57"/>
      <c r="F861" s="57"/>
      <c r="H861" s="57"/>
      <c r="J861" s="57"/>
      <c r="L861" s="57"/>
      <c r="N861" s="57"/>
      <c r="P861" s="57"/>
      <c r="R861" s="57"/>
      <c r="T861" s="64"/>
      <c r="V861" s="57"/>
      <c r="X861" s="57"/>
    </row>
    <row r="862" spans="3:24">
      <c r="C862" s="57"/>
      <c r="D862" s="57"/>
      <c r="E862" s="57"/>
      <c r="F862" s="57"/>
      <c r="H862" s="57"/>
      <c r="J862" s="57"/>
      <c r="L862" s="57"/>
      <c r="N862" s="57"/>
      <c r="P862" s="57"/>
      <c r="R862" s="57"/>
      <c r="T862" s="64"/>
      <c r="V862" s="57"/>
      <c r="X862" s="57"/>
    </row>
    <row r="863" spans="3:24">
      <c r="C863" s="57"/>
      <c r="D863" s="57"/>
      <c r="E863" s="57"/>
      <c r="F863" s="57"/>
      <c r="H863" s="57"/>
      <c r="J863" s="57"/>
      <c r="L863" s="57"/>
      <c r="N863" s="57"/>
      <c r="P863" s="57"/>
      <c r="R863" s="57"/>
      <c r="T863" s="64"/>
      <c r="V863" s="57"/>
      <c r="X863" s="57"/>
    </row>
    <row r="864" spans="3:24">
      <c r="C864" s="57"/>
      <c r="D864" s="57"/>
      <c r="E864" s="57"/>
      <c r="F864" s="57"/>
      <c r="H864" s="57"/>
      <c r="J864" s="57"/>
      <c r="L864" s="57"/>
      <c r="N864" s="57"/>
      <c r="P864" s="57"/>
      <c r="R864" s="57"/>
      <c r="T864" s="64"/>
      <c r="V864" s="57"/>
      <c r="X864" s="57"/>
    </row>
    <row r="865" spans="3:24">
      <c r="C865" s="57"/>
      <c r="D865" s="57"/>
      <c r="E865" s="57"/>
      <c r="F865" s="57"/>
      <c r="H865" s="57"/>
      <c r="J865" s="57"/>
      <c r="L865" s="57"/>
      <c r="N865" s="57"/>
      <c r="P865" s="57"/>
      <c r="R865" s="57"/>
      <c r="T865" s="64"/>
      <c r="V865" s="57"/>
      <c r="X865" s="57"/>
    </row>
    <row r="866" spans="3:24">
      <c r="C866" s="57"/>
      <c r="D866" s="57"/>
      <c r="E866" s="57"/>
      <c r="F866" s="57"/>
      <c r="H866" s="57"/>
      <c r="J866" s="57"/>
      <c r="L866" s="57"/>
      <c r="N866" s="57"/>
      <c r="P866" s="57"/>
      <c r="R866" s="57"/>
      <c r="T866" s="64"/>
      <c r="V866" s="57"/>
      <c r="X866" s="57"/>
    </row>
    <row r="867" spans="3:24">
      <c r="C867" s="57"/>
      <c r="D867" s="57"/>
      <c r="E867" s="57"/>
      <c r="F867" s="57"/>
      <c r="H867" s="57"/>
      <c r="J867" s="57"/>
      <c r="L867" s="57"/>
      <c r="N867" s="57"/>
      <c r="P867" s="57"/>
      <c r="R867" s="57"/>
      <c r="T867" s="64"/>
      <c r="V867" s="57"/>
      <c r="X867" s="57"/>
    </row>
    <row r="868" spans="3:24">
      <c r="C868" s="57"/>
      <c r="D868" s="57"/>
      <c r="E868" s="57"/>
      <c r="F868" s="57"/>
      <c r="H868" s="57"/>
      <c r="J868" s="57"/>
      <c r="L868" s="57"/>
      <c r="N868" s="57"/>
      <c r="P868" s="57"/>
      <c r="R868" s="57"/>
      <c r="T868" s="64"/>
      <c r="V868" s="57"/>
      <c r="X868" s="57"/>
    </row>
    <row r="869" spans="3:24">
      <c r="C869" s="57"/>
      <c r="D869" s="57"/>
      <c r="E869" s="57"/>
      <c r="F869" s="57"/>
      <c r="H869" s="57"/>
      <c r="J869" s="57"/>
      <c r="L869" s="57"/>
      <c r="N869" s="57"/>
      <c r="P869" s="57"/>
      <c r="R869" s="57"/>
      <c r="T869" s="64"/>
      <c r="V869" s="57"/>
      <c r="X869" s="57"/>
    </row>
    <row r="870" spans="3:24">
      <c r="C870" s="57"/>
      <c r="D870" s="57"/>
      <c r="E870" s="57"/>
      <c r="F870" s="57"/>
      <c r="H870" s="57"/>
      <c r="J870" s="57"/>
      <c r="L870" s="57"/>
      <c r="N870" s="57"/>
      <c r="P870" s="57"/>
      <c r="R870" s="57"/>
      <c r="T870" s="64"/>
      <c r="V870" s="57"/>
      <c r="X870" s="57"/>
    </row>
    <row r="871" spans="3:24">
      <c r="C871" s="57"/>
      <c r="D871" s="57"/>
      <c r="E871" s="57"/>
      <c r="F871" s="57"/>
      <c r="H871" s="57"/>
      <c r="J871" s="57"/>
      <c r="L871" s="57"/>
      <c r="N871" s="57"/>
      <c r="P871" s="57"/>
      <c r="R871" s="57"/>
      <c r="T871" s="64"/>
      <c r="V871" s="57"/>
      <c r="X871" s="57"/>
    </row>
    <row r="872" spans="3:24">
      <c r="C872" s="57"/>
      <c r="D872" s="57"/>
      <c r="E872" s="57"/>
      <c r="F872" s="57"/>
      <c r="H872" s="57"/>
      <c r="J872" s="57"/>
      <c r="L872" s="57"/>
      <c r="N872" s="57"/>
      <c r="P872" s="57"/>
      <c r="R872" s="57"/>
      <c r="T872" s="64"/>
      <c r="V872" s="57"/>
      <c r="X872" s="57"/>
    </row>
    <row r="873" spans="3:24">
      <c r="C873" s="57"/>
      <c r="D873" s="57"/>
      <c r="E873" s="57"/>
      <c r="F873" s="57"/>
      <c r="H873" s="57"/>
      <c r="J873" s="57"/>
      <c r="L873" s="57"/>
      <c r="N873" s="57"/>
      <c r="P873" s="57"/>
      <c r="R873" s="57"/>
      <c r="T873" s="64"/>
      <c r="V873" s="57"/>
      <c r="X873" s="57"/>
    </row>
    <row r="874" spans="3:24">
      <c r="C874" s="57"/>
      <c r="D874" s="57"/>
      <c r="E874" s="57"/>
      <c r="F874" s="57"/>
      <c r="H874" s="57"/>
      <c r="J874" s="57"/>
      <c r="L874" s="57"/>
      <c r="N874" s="57"/>
      <c r="P874" s="57"/>
      <c r="R874" s="57"/>
      <c r="T874" s="64"/>
      <c r="V874" s="57"/>
      <c r="X874" s="57"/>
    </row>
    <row r="875" spans="3:24">
      <c r="C875" s="57"/>
      <c r="D875" s="57"/>
      <c r="E875" s="57"/>
      <c r="F875" s="57"/>
      <c r="H875" s="57"/>
      <c r="J875" s="57"/>
      <c r="L875" s="57"/>
      <c r="N875" s="57"/>
      <c r="P875" s="57"/>
      <c r="R875" s="57"/>
      <c r="T875" s="64"/>
      <c r="V875" s="57"/>
      <c r="X875" s="57"/>
    </row>
    <row r="876" spans="3:24">
      <c r="C876" s="57"/>
      <c r="D876" s="57"/>
      <c r="E876" s="57"/>
      <c r="F876" s="57"/>
      <c r="H876" s="57"/>
      <c r="J876" s="57"/>
      <c r="L876" s="57"/>
      <c r="N876" s="57"/>
      <c r="P876" s="57"/>
      <c r="R876" s="57"/>
      <c r="T876" s="64"/>
      <c r="V876" s="57"/>
      <c r="X876" s="57"/>
    </row>
    <row r="877" spans="3:24">
      <c r="C877" s="57"/>
      <c r="D877" s="57"/>
      <c r="E877" s="57"/>
      <c r="F877" s="57"/>
      <c r="H877" s="57"/>
      <c r="J877" s="57"/>
      <c r="L877" s="57"/>
      <c r="N877" s="57"/>
      <c r="P877" s="57"/>
      <c r="R877" s="57"/>
      <c r="T877" s="64"/>
      <c r="V877" s="57"/>
      <c r="X877" s="57"/>
    </row>
    <row r="878" spans="3:24">
      <c r="C878" s="57"/>
      <c r="D878" s="57"/>
      <c r="E878" s="57"/>
      <c r="F878" s="57"/>
      <c r="H878" s="57"/>
      <c r="J878" s="57"/>
      <c r="L878" s="57"/>
      <c r="N878" s="57"/>
      <c r="P878" s="57"/>
      <c r="R878" s="57"/>
      <c r="T878" s="64"/>
      <c r="V878" s="57"/>
      <c r="X878" s="57"/>
    </row>
    <row r="879" spans="3:24">
      <c r="C879" s="57"/>
      <c r="D879" s="57"/>
      <c r="E879" s="57"/>
      <c r="F879" s="57"/>
      <c r="H879" s="57"/>
      <c r="J879" s="57"/>
      <c r="L879" s="57"/>
      <c r="N879" s="57"/>
      <c r="P879" s="57"/>
      <c r="R879" s="57"/>
      <c r="T879" s="64"/>
      <c r="V879" s="57"/>
      <c r="X879" s="57"/>
    </row>
    <row r="880" spans="3:24">
      <c r="C880" s="57"/>
      <c r="D880" s="57"/>
      <c r="E880" s="57"/>
      <c r="F880" s="57"/>
      <c r="H880" s="57"/>
      <c r="J880" s="57"/>
      <c r="L880" s="57"/>
      <c r="N880" s="57"/>
      <c r="P880" s="57"/>
      <c r="R880" s="57"/>
      <c r="T880" s="64"/>
      <c r="V880" s="57"/>
      <c r="X880" s="57"/>
    </row>
    <row r="881" spans="3:24">
      <c r="C881" s="57"/>
      <c r="D881" s="57"/>
      <c r="E881" s="57"/>
      <c r="F881" s="57"/>
      <c r="H881" s="57"/>
      <c r="J881" s="57"/>
      <c r="L881" s="57"/>
      <c r="N881" s="57"/>
      <c r="P881" s="57"/>
      <c r="R881" s="57"/>
      <c r="T881" s="64"/>
      <c r="V881" s="57"/>
      <c r="X881" s="57"/>
    </row>
    <row r="882" spans="3:24">
      <c r="C882" s="57"/>
      <c r="D882" s="57"/>
      <c r="E882" s="57"/>
      <c r="F882" s="57"/>
      <c r="H882" s="57"/>
      <c r="J882" s="57"/>
      <c r="L882" s="57"/>
      <c r="N882" s="57"/>
      <c r="P882" s="57"/>
      <c r="R882" s="57"/>
      <c r="T882" s="64"/>
      <c r="V882" s="57"/>
      <c r="X882" s="57"/>
    </row>
    <row r="883" spans="3:24">
      <c r="C883" s="57"/>
      <c r="D883" s="57"/>
      <c r="E883" s="57"/>
      <c r="F883" s="57"/>
      <c r="H883" s="57"/>
      <c r="J883" s="57"/>
      <c r="L883" s="57"/>
      <c r="N883" s="57"/>
      <c r="P883" s="57"/>
      <c r="R883" s="57"/>
      <c r="T883" s="64"/>
      <c r="V883" s="57"/>
      <c r="X883" s="57"/>
    </row>
    <row r="884" spans="3:24">
      <c r="C884" s="57"/>
      <c r="D884" s="57"/>
      <c r="E884" s="57"/>
      <c r="F884" s="57"/>
      <c r="H884" s="57"/>
      <c r="J884" s="57"/>
      <c r="L884" s="57"/>
      <c r="N884" s="57"/>
      <c r="P884" s="57"/>
      <c r="R884" s="57"/>
      <c r="T884" s="64"/>
      <c r="V884" s="57"/>
      <c r="X884" s="57"/>
    </row>
    <row r="885" spans="3:24">
      <c r="C885" s="57"/>
      <c r="D885" s="57"/>
      <c r="E885" s="57"/>
      <c r="F885" s="57"/>
      <c r="H885" s="57"/>
      <c r="J885" s="57"/>
      <c r="L885" s="57"/>
      <c r="N885" s="57"/>
      <c r="P885" s="57"/>
      <c r="R885" s="57"/>
      <c r="T885" s="64"/>
      <c r="V885" s="57"/>
      <c r="X885" s="57"/>
    </row>
    <row r="886" spans="3:24">
      <c r="C886" s="57"/>
      <c r="D886" s="57"/>
      <c r="E886" s="57"/>
      <c r="F886" s="57"/>
      <c r="H886" s="57"/>
      <c r="J886" s="57"/>
      <c r="L886" s="57"/>
      <c r="N886" s="57"/>
      <c r="P886" s="57"/>
      <c r="R886" s="57"/>
      <c r="T886" s="64"/>
      <c r="V886" s="57"/>
      <c r="X886" s="57"/>
    </row>
    <row r="887" spans="3:24">
      <c r="C887" s="57"/>
      <c r="D887" s="57"/>
      <c r="E887" s="57"/>
      <c r="F887" s="57"/>
      <c r="H887" s="57"/>
      <c r="J887" s="57"/>
      <c r="L887" s="57"/>
      <c r="N887" s="57"/>
      <c r="P887" s="57"/>
      <c r="R887" s="57"/>
      <c r="T887" s="64"/>
      <c r="V887" s="57"/>
      <c r="X887" s="57"/>
    </row>
    <row r="888" spans="3:24">
      <c r="C888" s="57"/>
      <c r="D888" s="57"/>
      <c r="E888" s="57"/>
      <c r="F888" s="57"/>
      <c r="H888" s="57"/>
      <c r="J888" s="57"/>
      <c r="L888" s="57"/>
      <c r="N888" s="57"/>
      <c r="P888" s="57"/>
      <c r="R888" s="57"/>
      <c r="T888" s="64"/>
      <c r="V888" s="57"/>
      <c r="X888" s="57"/>
    </row>
    <row r="889" spans="3:24">
      <c r="C889" s="57"/>
      <c r="D889" s="57"/>
      <c r="E889" s="57"/>
      <c r="F889" s="57"/>
      <c r="H889" s="57"/>
      <c r="J889" s="57"/>
      <c r="L889" s="57"/>
      <c r="N889" s="57"/>
      <c r="P889" s="57"/>
      <c r="R889" s="57"/>
      <c r="T889" s="64"/>
      <c r="V889" s="57"/>
      <c r="X889" s="57"/>
    </row>
    <row r="890" spans="3:24">
      <c r="C890" s="57"/>
      <c r="D890" s="57"/>
      <c r="E890" s="57"/>
      <c r="F890" s="57"/>
      <c r="H890" s="57"/>
      <c r="J890" s="57"/>
      <c r="L890" s="57"/>
      <c r="N890" s="57"/>
      <c r="P890" s="57"/>
      <c r="R890" s="57"/>
      <c r="T890" s="64"/>
      <c r="V890" s="57"/>
      <c r="X890" s="57"/>
    </row>
    <row r="891" spans="3:24">
      <c r="C891" s="57"/>
      <c r="D891" s="57"/>
      <c r="E891" s="57"/>
      <c r="F891" s="57"/>
      <c r="H891" s="57"/>
      <c r="J891" s="57"/>
      <c r="L891" s="57"/>
      <c r="N891" s="57"/>
      <c r="P891" s="57"/>
      <c r="R891" s="57"/>
      <c r="T891" s="64"/>
      <c r="V891" s="57"/>
      <c r="X891" s="57"/>
    </row>
    <row r="892" spans="3:24">
      <c r="C892" s="57"/>
      <c r="D892" s="57"/>
      <c r="E892" s="57"/>
      <c r="F892" s="57"/>
      <c r="H892" s="57"/>
      <c r="J892" s="57"/>
      <c r="L892" s="57"/>
      <c r="N892" s="57"/>
      <c r="P892" s="57"/>
      <c r="R892" s="57"/>
      <c r="T892" s="64"/>
      <c r="V892" s="57"/>
      <c r="X892" s="57"/>
    </row>
    <row r="893" spans="3:24">
      <c r="C893" s="57"/>
      <c r="D893" s="57"/>
      <c r="E893" s="57"/>
      <c r="F893" s="57"/>
      <c r="H893" s="57"/>
      <c r="J893" s="57"/>
      <c r="L893" s="57"/>
      <c r="N893" s="57"/>
      <c r="P893" s="57"/>
      <c r="R893" s="57"/>
      <c r="T893" s="64"/>
      <c r="V893" s="57"/>
      <c r="X893" s="57"/>
    </row>
    <row r="894" spans="3:24">
      <c r="C894" s="57"/>
      <c r="D894" s="57"/>
      <c r="E894" s="57"/>
      <c r="F894" s="57"/>
      <c r="H894" s="57"/>
      <c r="J894" s="57"/>
      <c r="L894" s="57"/>
      <c r="N894" s="57"/>
      <c r="P894" s="57"/>
      <c r="R894" s="57"/>
      <c r="T894" s="64"/>
      <c r="V894" s="57"/>
      <c r="X894" s="57"/>
    </row>
    <row r="895" spans="3:24">
      <c r="C895" s="57"/>
      <c r="D895" s="57"/>
      <c r="E895" s="57"/>
      <c r="F895" s="57"/>
      <c r="H895" s="57"/>
      <c r="J895" s="57"/>
      <c r="L895" s="57"/>
      <c r="N895" s="57"/>
      <c r="P895" s="57"/>
      <c r="R895" s="57"/>
      <c r="T895" s="64"/>
      <c r="V895" s="57"/>
      <c r="X895" s="57"/>
    </row>
    <row r="896" spans="3:24">
      <c r="C896" s="57"/>
      <c r="D896" s="57"/>
      <c r="E896" s="57"/>
      <c r="F896" s="57"/>
      <c r="H896" s="57"/>
      <c r="J896" s="57"/>
      <c r="L896" s="57"/>
      <c r="N896" s="57"/>
      <c r="P896" s="57"/>
      <c r="R896" s="57"/>
      <c r="T896" s="64"/>
      <c r="V896" s="57"/>
      <c r="X896" s="57"/>
    </row>
    <row r="897" spans="3:24">
      <c r="C897" s="57"/>
      <c r="D897" s="57"/>
      <c r="E897" s="57"/>
      <c r="F897" s="57"/>
      <c r="H897" s="57"/>
      <c r="J897" s="57"/>
      <c r="L897" s="57"/>
      <c r="N897" s="57"/>
      <c r="P897" s="57"/>
      <c r="R897" s="57"/>
      <c r="T897" s="64"/>
      <c r="V897" s="57"/>
      <c r="X897" s="57"/>
    </row>
    <row r="898" spans="3:24">
      <c r="C898" s="57"/>
      <c r="D898" s="57"/>
      <c r="E898" s="57"/>
      <c r="F898" s="57"/>
      <c r="H898" s="57"/>
      <c r="J898" s="57"/>
      <c r="L898" s="57"/>
      <c r="N898" s="57"/>
      <c r="P898" s="57"/>
      <c r="R898" s="57"/>
      <c r="T898" s="64"/>
      <c r="V898" s="57"/>
      <c r="X898" s="57"/>
    </row>
    <row r="899" spans="3:24">
      <c r="C899" s="57"/>
      <c r="D899" s="57"/>
      <c r="E899" s="57"/>
      <c r="F899" s="57"/>
      <c r="H899" s="57"/>
      <c r="J899" s="57"/>
      <c r="L899" s="57"/>
      <c r="N899" s="57"/>
      <c r="P899" s="57"/>
      <c r="R899" s="57"/>
      <c r="T899" s="64"/>
      <c r="V899" s="57"/>
      <c r="X899" s="57"/>
    </row>
    <row r="900" spans="3:24">
      <c r="C900" s="57"/>
      <c r="D900" s="57"/>
      <c r="E900" s="57"/>
      <c r="F900" s="57"/>
      <c r="H900" s="57"/>
      <c r="J900" s="57"/>
      <c r="L900" s="57"/>
      <c r="N900" s="57"/>
      <c r="P900" s="57"/>
      <c r="R900" s="57"/>
      <c r="T900" s="64"/>
      <c r="V900" s="57"/>
      <c r="X900" s="57"/>
    </row>
    <row r="901" spans="3:24">
      <c r="C901" s="57"/>
      <c r="D901" s="57"/>
      <c r="E901" s="57"/>
      <c r="F901" s="57"/>
      <c r="H901" s="57"/>
      <c r="J901" s="57"/>
      <c r="L901" s="57"/>
      <c r="N901" s="57"/>
      <c r="P901" s="57"/>
      <c r="R901" s="57"/>
      <c r="T901" s="64"/>
      <c r="V901" s="57"/>
      <c r="X901" s="57"/>
    </row>
    <row r="902" spans="3:24">
      <c r="C902" s="57"/>
      <c r="D902" s="57"/>
      <c r="E902" s="57"/>
      <c r="F902" s="57"/>
      <c r="H902" s="57"/>
      <c r="J902" s="57"/>
      <c r="L902" s="57"/>
      <c r="N902" s="57"/>
      <c r="P902" s="57"/>
      <c r="R902" s="57"/>
      <c r="T902" s="64"/>
      <c r="V902" s="57"/>
      <c r="X902" s="57"/>
    </row>
    <row r="903" spans="3:24">
      <c r="C903" s="57"/>
      <c r="D903" s="57"/>
      <c r="E903" s="57"/>
      <c r="F903" s="57"/>
      <c r="H903" s="57"/>
      <c r="J903" s="57"/>
      <c r="L903" s="57"/>
      <c r="N903" s="57"/>
      <c r="P903" s="57"/>
      <c r="R903" s="57"/>
      <c r="T903" s="64"/>
      <c r="V903" s="57"/>
      <c r="X903" s="57"/>
    </row>
    <row r="904" spans="3:24">
      <c r="C904" s="57"/>
      <c r="D904" s="57"/>
      <c r="E904" s="57"/>
      <c r="F904" s="57"/>
      <c r="H904" s="57"/>
      <c r="J904" s="57"/>
      <c r="L904" s="57"/>
      <c r="N904" s="57"/>
      <c r="P904" s="57"/>
      <c r="R904" s="57"/>
      <c r="T904" s="64"/>
      <c r="V904" s="57"/>
      <c r="X904" s="57"/>
    </row>
    <row r="905" spans="3:24">
      <c r="C905" s="57"/>
      <c r="D905" s="57"/>
      <c r="E905" s="57"/>
      <c r="F905" s="57"/>
      <c r="H905" s="57"/>
      <c r="J905" s="57"/>
      <c r="L905" s="57"/>
      <c r="N905" s="57"/>
      <c r="P905" s="57"/>
      <c r="R905" s="57"/>
      <c r="T905" s="64"/>
      <c r="V905" s="57"/>
      <c r="X905" s="57"/>
    </row>
    <row r="906" spans="3:24">
      <c r="C906" s="57"/>
      <c r="D906" s="57"/>
      <c r="E906" s="57"/>
      <c r="F906" s="57"/>
      <c r="H906" s="57"/>
      <c r="J906" s="57"/>
      <c r="L906" s="57"/>
      <c r="N906" s="57"/>
      <c r="P906" s="57"/>
      <c r="R906" s="57"/>
      <c r="T906" s="64"/>
      <c r="V906" s="57"/>
      <c r="X906" s="57"/>
    </row>
    <row r="907" spans="3:24">
      <c r="C907" s="57"/>
      <c r="D907" s="57"/>
      <c r="E907" s="57"/>
      <c r="F907" s="57"/>
      <c r="H907" s="57"/>
      <c r="J907" s="57"/>
      <c r="L907" s="57"/>
      <c r="N907" s="57"/>
      <c r="P907" s="57"/>
      <c r="R907" s="57"/>
      <c r="T907" s="64"/>
      <c r="V907" s="57"/>
      <c r="X907" s="57"/>
    </row>
    <row r="908" spans="3:24">
      <c r="C908" s="57"/>
      <c r="D908" s="57"/>
      <c r="E908" s="57"/>
      <c r="F908" s="57"/>
      <c r="H908" s="57"/>
      <c r="J908" s="57"/>
      <c r="L908" s="57"/>
      <c r="N908" s="57"/>
      <c r="P908" s="57"/>
      <c r="R908" s="57"/>
      <c r="T908" s="64"/>
      <c r="V908" s="57"/>
      <c r="X908" s="57"/>
    </row>
    <row r="909" spans="3:24">
      <c r="C909" s="57"/>
      <c r="D909" s="57"/>
      <c r="E909" s="57"/>
      <c r="F909" s="57"/>
      <c r="H909" s="57"/>
      <c r="J909" s="57"/>
      <c r="L909" s="57"/>
      <c r="N909" s="57"/>
      <c r="P909" s="57"/>
      <c r="R909" s="57"/>
      <c r="T909" s="64"/>
      <c r="V909" s="57"/>
      <c r="X909" s="57"/>
    </row>
    <row r="910" spans="3:24">
      <c r="C910" s="57"/>
      <c r="D910" s="57"/>
      <c r="E910" s="57"/>
      <c r="F910" s="57"/>
      <c r="H910" s="57"/>
      <c r="J910" s="57"/>
      <c r="L910" s="57"/>
      <c r="N910" s="57"/>
      <c r="P910" s="57"/>
      <c r="R910" s="57"/>
      <c r="T910" s="64"/>
      <c r="V910" s="57"/>
      <c r="X910" s="57"/>
    </row>
    <row r="911" spans="3:24">
      <c r="C911" s="57"/>
      <c r="D911" s="57"/>
      <c r="E911" s="57"/>
      <c r="F911" s="57"/>
      <c r="H911" s="57"/>
      <c r="J911" s="57"/>
      <c r="L911" s="57"/>
      <c r="N911" s="57"/>
      <c r="P911" s="57"/>
      <c r="R911" s="57"/>
      <c r="T911" s="64"/>
      <c r="V911" s="57"/>
      <c r="X911" s="57"/>
    </row>
    <row r="912" spans="3:24">
      <c r="C912" s="57"/>
      <c r="D912" s="57"/>
      <c r="E912" s="57"/>
      <c r="F912" s="57"/>
      <c r="H912" s="57"/>
      <c r="J912" s="57"/>
      <c r="L912" s="57"/>
      <c r="N912" s="57"/>
      <c r="P912" s="57"/>
      <c r="R912" s="57"/>
      <c r="T912" s="64"/>
      <c r="V912" s="57"/>
      <c r="X912" s="57"/>
    </row>
    <row r="913" spans="3:24">
      <c r="C913" s="57"/>
      <c r="D913" s="57"/>
      <c r="E913" s="57"/>
      <c r="F913" s="57"/>
      <c r="H913" s="57"/>
      <c r="J913" s="57"/>
      <c r="L913" s="57"/>
      <c r="N913" s="57"/>
      <c r="P913" s="57"/>
      <c r="R913" s="57"/>
      <c r="T913" s="64"/>
      <c r="V913" s="57"/>
      <c r="X913" s="57"/>
    </row>
    <row r="914" spans="3:24">
      <c r="C914" s="57"/>
      <c r="D914" s="57"/>
      <c r="E914" s="57"/>
      <c r="F914" s="57"/>
      <c r="H914" s="57"/>
      <c r="J914" s="57"/>
      <c r="L914" s="57"/>
      <c r="N914" s="57"/>
      <c r="P914" s="57"/>
      <c r="R914" s="57"/>
      <c r="T914" s="64"/>
      <c r="V914" s="57"/>
      <c r="X914" s="57"/>
    </row>
    <row r="915" spans="3:24">
      <c r="C915" s="57"/>
      <c r="D915" s="57"/>
      <c r="E915" s="57"/>
      <c r="F915" s="57"/>
      <c r="H915" s="57"/>
      <c r="J915" s="57"/>
      <c r="L915" s="57"/>
      <c r="N915" s="57"/>
      <c r="P915" s="57"/>
      <c r="R915" s="57"/>
      <c r="T915" s="64"/>
      <c r="V915" s="57"/>
      <c r="X915" s="57"/>
    </row>
    <row r="916" spans="3:24">
      <c r="C916" s="57"/>
      <c r="D916" s="57"/>
      <c r="E916" s="57"/>
      <c r="F916" s="57"/>
      <c r="H916" s="57"/>
      <c r="J916" s="57"/>
      <c r="L916" s="57"/>
      <c r="N916" s="57"/>
      <c r="P916" s="57"/>
      <c r="R916" s="57"/>
      <c r="T916" s="64"/>
      <c r="V916" s="57"/>
      <c r="X916" s="57"/>
    </row>
    <row r="917" spans="3:24">
      <c r="C917" s="57"/>
      <c r="D917" s="57"/>
      <c r="E917" s="57"/>
      <c r="F917" s="57"/>
      <c r="H917" s="57"/>
      <c r="J917" s="57"/>
      <c r="L917" s="57"/>
      <c r="N917" s="57"/>
      <c r="P917" s="57"/>
      <c r="R917" s="57"/>
      <c r="T917" s="64"/>
      <c r="V917" s="57"/>
      <c r="X917" s="57"/>
    </row>
    <row r="918" spans="3:24">
      <c r="C918" s="57"/>
      <c r="D918" s="57"/>
      <c r="E918" s="57"/>
      <c r="F918" s="57"/>
      <c r="H918" s="57"/>
      <c r="J918" s="57"/>
      <c r="L918" s="57"/>
      <c r="N918" s="57"/>
      <c r="P918" s="57"/>
      <c r="R918" s="57"/>
      <c r="T918" s="64"/>
      <c r="V918" s="57"/>
      <c r="X918" s="57"/>
    </row>
    <row r="919" spans="3:24">
      <c r="C919" s="57"/>
      <c r="D919" s="57"/>
      <c r="E919" s="57"/>
      <c r="F919" s="57"/>
      <c r="H919" s="57"/>
      <c r="J919" s="57"/>
      <c r="L919" s="57"/>
      <c r="N919" s="57"/>
      <c r="P919" s="57"/>
      <c r="R919" s="57"/>
      <c r="T919" s="64"/>
      <c r="V919" s="57"/>
      <c r="X919" s="57"/>
    </row>
    <row r="920" spans="3:24">
      <c r="C920" s="57"/>
      <c r="D920" s="57"/>
      <c r="E920" s="57"/>
      <c r="F920" s="57"/>
      <c r="H920" s="57"/>
      <c r="J920" s="57"/>
      <c r="L920" s="57"/>
      <c r="N920" s="57"/>
      <c r="P920" s="57"/>
      <c r="R920" s="57"/>
      <c r="T920" s="64"/>
      <c r="V920" s="57"/>
      <c r="X920" s="57"/>
    </row>
    <row r="921" spans="3:24">
      <c r="C921" s="57"/>
      <c r="D921" s="57"/>
      <c r="E921" s="57"/>
      <c r="F921" s="57"/>
      <c r="H921" s="57"/>
      <c r="J921" s="57"/>
      <c r="L921" s="57"/>
      <c r="N921" s="57"/>
      <c r="P921" s="57"/>
      <c r="R921" s="57"/>
      <c r="T921" s="64"/>
      <c r="V921" s="57"/>
      <c r="X921" s="57"/>
    </row>
    <row r="922" spans="3:24">
      <c r="C922" s="57"/>
      <c r="D922" s="57"/>
      <c r="E922" s="57"/>
      <c r="F922" s="57"/>
      <c r="H922" s="57"/>
      <c r="J922" s="57"/>
      <c r="L922" s="57"/>
      <c r="N922" s="57"/>
      <c r="P922" s="57"/>
      <c r="R922" s="57"/>
      <c r="T922" s="64"/>
      <c r="V922" s="57"/>
      <c r="X922" s="57"/>
    </row>
    <row r="923" spans="3:24">
      <c r="C923" s="57"/>
      <c r="D923" s="57"/>
      <c r="E923" s="57"/>
      <c r="F923" s="57"/>
      <c r="H923" s="57"/>
      <c r="J923" s="57"/>
      <c r="L923" s="57"/>
      <c r="N923" s="57"/>
      <c r="P923" s="57"/>
      <c r="R923" s="57"/>
      <c r="T923" s="64"/>
      <c r="V923" s="57"/>
      <c r="X923" s="57"/>
    </row>
    <row r="924" spans="3:24">
      <c r="C924" s="57"/>
      <c r="D924" s="57"/>
      <c r="E924" s="57"/>
      <c r="F924" s="57"/>
      <c r="H924" s="57"/>
      <c r="J924" s="57"/>
      <c r="L924" s="57"/>
      <c r="N924" s="57"/>
      <c r="P924" s="57"/>
      <c r="R924" s="57"/>
      <c r="T924" s="64"/>
      <c r="V924" s="57"/>
      <c r="X924" s="57"/>
    </row>
    <row r="925" spans="3:24">
      <c r="C925" s="57"/>
      <c r="D925" s="57"/>
      <c r="E925" s="57"/>
      <c r="F925" s="57"/>
      <c r="H925" s="57"/>
      <c r="J925" s="57"/>
      <c r="L925" s="57"/>
      <c r="N925" s="57"/>
      <c r="P925" s="57"/>
      <c r="R925" s="57"/>
      <c r="T925" s="64"/>
      <c r="V925" s="57"/>
      <c r="X925" s="57"/>
    </row>
    <row r="926" spans="3:24">
      <c r="C926" s="57"/>
      <c r="D926" s="57"/>
      <c r="E926" s="57"/>
      <c r="F926" s="57"/>
      <c r="H926" s="57"/>
      <c r="J926" s="57"/>
      <c r="L926" s="57"/>
      <c r="N926" s="57"/>
      <c r="P926" s="57"/>
      <c r="R926" s="57"/>
      <c r="T926" s="64"/>
      <c r="V926" s="57"/>
      <c r="X926" s="57"/>
    </row>
    <row r="927" spans="3:24">
      <c r="C927" s="57"/>
      <c r="D927" s="57"/>
      <c r="E927" s="57"/>
      <c r="F927" s="57"/>
      <c r="H927" s="57"/>
      <c r="J927" s="57"/>
      <c r="L927" s="57"/>
      <c r="N927" s="57"/>
      <c r="P927" s="57"/>
      <c r="R927" s="57"/>
      <c r="T927" s="64"/>
      <c r="V927" s="57"/>
      <c r="X927" s="57"/>
    </row>
    <row r="928" spans="3:24">
      <c r="C928" s="57"/>
      <c r="D928" s="57"/>
      <c r="E928" s="57"/>
      <c r="F928" s="57"/>
      <c r="H928" s="57"/>
      <c r="J928" s="57"/>
      <c r="L928" s="57"/>
      <c r="N928" s="57"/>
      <c r="P928" s="57"/>
      <c r="R928" s="57"/>
      <c r="T928" s="64"/>
      <c r="V928" s="57"/>
      <c r="X928" s="57"/>
    </row>
    <row r="929" spans="3:24">
      <c r="C929" s="57"/>
      <c r="D929" s="57"/>
      <c r="E929" s="57"/>
      <c r="F929" s="57"/>
      <c r="H929" s="57"/>
      <c r="J929" s="57"/>
      <c r="L929" s="57"/>
      <c r="N929" s="57"/>
      <c r="P929" s="57"/>
      <c r="R929" s="57"/>
      <c r="T929" s="64"/>
      <c r="V929" s="57"/>
      <c r="X929" s="57"/>
    </row>
    <row r="930" spans="3:24">
      <c r="C930" s="57"/>
      <c r="D930" s="57"/>
      <c r="E930" s="57"/>
      <c r="F930" s="57"/>
      <c r="H930" s="57"/>
      <c r="J930" s="57"/>
      <c r="L930" s="57"/>
      <c r="N930" s="57"/>
      <c r="P930" s="57"/>
      <c r="R930" s="57"/>
      <c r="T930" s="64"/>
      <c r="V930" s="57"/>
      <c r="X930" s="57"/>
    </row>
    <row r="931" spans="3:24">
      <c r="C931" s="57"/>
      <c r="D931" s="57"/>
      <c r="E931" s="57"/>
      <c r="F931" s="57"/>
      <c r="H931" s="57"/>
      <c r="J931" s="57"/>
      <c r="L931" s="57"/>
      <c r="N931" s="57"/>
      <c r="P931" s="57"/>
      <c r="R931" s="57"/>
      <c r="T931" s="64"/>
      <c r="V931" s="57"/>
      <c r="X931" s="57"/>
    </row>
    <row r="932" spans="3:24">
      <c r="C932" s="57"/>
      <c r="D932" s="57"/>
      <c r="E932" s="57"/>
      <c r="F932" s="57"/>
      <c r="H932" s="57"/>
      <c r="J932" s="57"/>
      <c r="L932" s="57"/>
      <c r="N932" s="57"/>
      <c r="P932" s="57"/>
      <c r="R932" s="57"/>
      <c r="T932" s="64"/>
      <c r="V932" s="57"/>
      <c r="X932" s="57"/>
    </row>
    <row r="933" spans="3:24">
      <c r="C933" s="57"/>
      <c r="D933" s="57"/>
      <c r="E933" s="57"/>
      <c r="F933" s="57"/>
      <c r="H933" s="57"/>
      <c r="J933" s="57"/>
      <c r="L933" s="57"/>
      <c r="N933" s="57"/>
      <c r="P933" s="57"/>
      <c r="R933" s="57"/>
      <c r="T933" s="64"/>
      <c r="V933" s="57"/>
      <c r="X933" s="57"/>
    </row>
    <row r="934" spans="3:24">
      <c r="C934" s="57"/>
      <c r="D934" s="57"/>
      <c r="E934" s="57"/>
      <c r="F934" s="57"/>
      <c r="H934" s="57"/>
      <c r="J934" s="57"/>
      <c r="L934" s="57"/>
      <c r="N934" s="57"/>
      <c r="P934" s="57"/>
      <c r="R934" s="57"/>
      <c r="T934" s="64"/>
      <c r="V934" s="57"/>
      <c r="X934" s="57"/>
    </row>
    <row r="935" spans="3:24">
      <c r="C935" s="57"/>
      <c r="D935" s="57"/>
      <c r="E935" s="57"/>
      <c r="F935" s="57"/>
      <c r="H935" s="57"/>
      <c r="J935" s="57"/>
      <c r="L935" s="57"/>
      <c r="N935" s="57"/>
      <c r="P935" s="57"/>
      <c r="R935" s="57"/>
      <c r="T935" s="64"/>
      <c r="V935" s="57"/>
      <c r="X935" s="57"/>
    </row>
    <row r="936" spans="3:24">
      <c r="C936" s="57"/>
      <c r="D936" s="57"/>
      <c r="E936" s="57"/>
      <c r="F936" s="57"/>
      <c r="H936" s="57"/>
      <c r="J936" s="57"/>
      <c r="L936" s="57"/>
      <c r="N936" s="57"/>
      <c r="P936" s="57"/>
      <c r="R936" s="57"/>
      <c r="T936" s="64"/>
      <c r="V936" s="57"/>
      <c r="X936" s="57"/>
    </row>
    <row r="937" spans="3:24">
      <c r="C937" s="57"/>
      <c r="D937" s="57"/>
      <c r="E937" s="57"/>
      <c r="F937" s="57"/>
      <c r="H937" s="57"/>
      <c r="J937" s="57"/>
      <c r="L937" s="57"/>
      <c r="N937" s="57"/>
      <c r="P937" s="57"/>
      <c r="R937" s="57"/>
      <c r="T937" s="64"/>
      <c r="V937" s="57"/>
      <c r="X937" s="57"/>
    </row>
    <row r="938" spans="3:24">
      <c r="C938" s="57"/>
      <c r="D938" s="57"/>
      <c r="E938" s="57"/>
      <c r="F938" s="57"/>
      <c r="H938" s="57"/>
      <c r="J938" s="57"/>
      <c r="L938" s="57"/>
      <c r="N938" s="57"/>
      <c r="P938" s="57"/>
      <c r="R938" s="57"/>
      <c r="T938" s="64"/>
      <c r="V938" s="57"/>
      <c r="X938" s="57"/>
    </row>
    <row r="939" spans="3:24">
      <c r="C939" s="57"/>
      <c r="D939" s="57"/>
      <c r="E939" s="57"/>
      <c r="F939" s="57"/>
      <c r="H939" s="57"/>
      <c r="J939" s="57"/>
      <c r="L939" s="57"/>
      <c r="N939" s="57"/>
      <c r="P939" s="57"/>
      <c r="R939" s="57"/>
      <c r="T939" s="64"/>
      <c r="V939" s="57"/>
      <c r="X939" s="57"/>
    </row>
    <row r="940" spans="3:24">
      <c r="C940" s="57"/>
      <c r="D940" s="57"/>
      <c r="E940" s="57"/>
      <c r="F940" s="57"/>
      <c r="H940" s="57"/>
      <c r="J940" s="57"/>
      <c r="L940" s="57"/>
      <c r="N940" s="57"/>
      <c r="P940" s="57"/>
      <c r="R940" s="57"/>
      <c r="T940" s="64"/>
      <c r="V940" s="57"/>
      <c r="X940" s="57"/>
    </row>
    <row r="941" spans="3:24">
      <c r="C941" s="57"/>
      <c r="D941" s="57"/>
      <c r="E941" s="57"/>
      <c r="F941" s="57"/>
      <c r="H941" s="57"/>
      <c r="J941" s="57"/>
      <c r="L941" s="57"/>
      <c r="N941" s="57"/>
      <c r="P941" s="57"/>
      <c r="R941" s="57"/>
      <c r="T941" s="64"/>
      <c r="V941" s="57"/>
      <c r="X941" s="57"/>
    </row>
    <row r="942" spans="3:24">
      <c r="C942" s="57"/>
      <c r="D942" s="57"/>
      <c r="E942" s="57"/>
      <c r="F942" s="57"/>
      <c r="H942" s="57"/>
      <c r="J942" s="57"/>
      <c r="L942" s="57"/>
      <c r="N942" s="57"/>
      <c r="P942" s="57"/>
      <c r="R942" s="57"/>
      <c r="T942" s="64"/>
      <c r="V942" s="57"/>
      <c r="X942" s="57"/>
    </row>
    <row r="943" spans="3:24">
      <c r="C943" s="57"/>
      <c r="D943" s="57"/>
      <c r="E943" s="57"/>
      <c r="F943" s="57"/>
      <c r="H943" s="57"/>
      <c r="J943" s="57"/>
      <c r="L943" s="57"/>
      <c r="N943" s="57"/>
      <c r="P943" s="57"/>
      <c r="R943" s="57"/>
      <c r="T943" s="64"/>
      <c r="V943" s="57"/>
      <c r="X943" s="57"/>
    </row>
    <row r="944" spans="3:24">
      <c r="C944" s="57"/>
      <c r="D944" s="57"/>
      <c r="E944" s="57"/>
      <c r="F944" s="57"/>
      <c r="H944" s="57"/>
      <c r="J944" s="57"/>
      <c r="L944" s="57"/>
      <c r="N944" s="57"/>
      <c r="P944" s="57"/>
      <c r="R944" s="57"/>
      <c r="T944" s="64"/>
      <c r="V944" s="57"/>
      <c r="X944" s="57"/>
    </row>
    <row r="945" spans="3:24">
      <c r="C945" s="57"/>
      <c r="D945" s="57"/>
      <c r="E945" s="57"/>
      <c r="F945" s="57"/>
      <c r="H945" s="57"/>
      <c r="J945" s="57"/>
      <c r="L945" s="57"/>
      <c r="N945" s="57"/>
      <c r="P945" s="57"/>
      <c r="R945" s="57"/>
      <c r="T945" s="64"/>
      <c r="V945" s="57"/>
      <c r="X945" s="57"/>
    </row>
    <row r="946" spans="3:24">
      <c r="C946" s="57"/>
      <c r="D946" s="57"/>
      <c r="E946" s="57"/>
      <c r="F946" s="57"/>
      <c r="H946" s="57"/>
      <c r="J946" s="57"/>
      <c r="L946" s="57"/>
      <c r="N946" s="57"/>
      <c r="P946" s="57"/>
      <c r="R946" s="57"/>
      <c r="T946" s="64"/>
      <c r="V946" s="57"/>
      <c r="X946" s="57"/>
    </row>
    <row r="947" spans="3:24">
      <c r="C947" s="57"/>
      <c r="D947" s="57"/>
      <c r="E947" s="57"/>
      <c r="F947" s="57"/>
      <c r="H947" s="57"/>
      <c r="J947" s="57"/>
      <c r="L947" s="57"/>
      <c r="N947" s="57"/>
      <c r="P947" s="57"/>
      <c r="R947" s="57"/>
      <c r="T947" s="64"/>
      <c r="V947" s="57"/>
      <c r="X947" s="57"/>
    </row>
    <row r="948" spans="3:24">
      <c r="C948" s="57"/>
      <c r="D948" s="57"/>
      <c r="E948" s="57"/>
      <c r="F948" s="57"/>
      <c r="H948" s="57"/>
      <c r="J948" s="57"/>
      <c r="L948" s="57"/>
      <c r="N948" s="57"/>
      <c r="P948" s="57"/>
      <c r="R948" s="57"/>
      <c r="T948" s="64"/>
      <c r="V948" s="57"/>
      <c r="X948" s="57"/>
    </row>
    <row r="949" spans="3:24">
      <c r="C949" s="57"/>
      <c r="D949" s="57"/>
      <c r="E949" s="57"/>
      <c r="F949" s="57"/>
      <c r="H949" s="57"/>
      <c r="J949" s="57"/>
      <c r="L949" s="57"/>
      <c r="N949" s="57"/>
      <c r="P949" s="57"/>
      <c r="R949" s="57"/>
      <c r="T949" s="64"/>
      <c r="V949" s="57"/>
      <c r="X949" s="57"/>
    </row>
    <row r="950" spans="3:24">
      <c r="C950" s="57"/>
      <c r="D950" s="57"/>
      <c r="E950" s="57"/>
      <c r="F950" s="57"/>
      <c r="H950" s="57"/>
      <c r="J950" s="57"/>
      <c r="L950" s="57"/>
      <c r="N950" s="57"/>
      <c r="P950" s="57"/>
      <c r="R950" s="57"/>
      <c r="T950" s="64"/>
      <c r="V950" s="57"/>
      <c r="X950" s="57"/>
    </row>
    <row r="951" spans="3:24">
      <c r="C951" s="57"/>
      <c r="D951" s="57"/>
      <c r="E951" s="57"/>
      <c r="F951" s="57"/>
      <c r="H951" s="57"/>
      <c r="J951" s="57"/>
      <c r="L951" s="57"/>
      <c r="N951" s="57"/>
      <c r="P951" s="57"/>
      <c r="R951" s="57"/>
      <c r="T951" s="64"/>
      <c r="V951" s="57"/>
      <c r="X951" s="57"/>
    </row>
    <row r="952" spans="3:24">
      <c r="C952" s="57"/>
      <c r="D952" s="57"/>
      <c r="E952" s="57"/>
      <c r="F952" s="57"/>
      <c r="H952" s="57"/>
      <c r="J952" s="57"/>
      <c r="L952" s="57"/>
      <c r="N952" s="57"/>
      <c r="P952" s="57"/>
      <c r="R952" s="57"/>
      <c r="T952" s="64"/>
      <c r="V952" s="57"/>
      <c r="X952" s="57"/>
    </row>
    <row r="953" spans="3:24">
      <c r="C953" s="57"/>
      <c r="D953" s="57"/>
      <c r="E953" s="57"/>
      <c r="F953" s="57"/>
      <c r="H953" s="57"/>
      <c r="J953" s="57"/>
      <c r="L953" s="57"/>
      <c r="N953" s="57"/>
      <c r="P953" s="57"/>
      <c r="R953" s="57"/>
      <c r="T953" s="64"/>
      <c r="V953" s="57"/>
      <c r="X953" s="57"/>
    </row>
    <row r="954" spans="3:24">
      <c r="C954" s="57"/>
      <c r="D954" s="57"/>
      <c r="E954" s="57"/>
      <c r="F954" s="57"/>
      <c r="H954" s="57"/>
      <c r="J954" s="57"/>
      <c r="L954" s="57"/>
      <c r="N954" s="57"/>
      <c r="P954" s="57"/>
      <c r="R954" s="57"/>
      <c r="T954" s="64"/>
      <c r="V954" s="57"/>
      <c r="X954" s="57"/>
    </row>
    <row r="955" spans="3:24">
      <c r="C955" s="57"/>
      <c r="D955" s="57"/>
      <c r="E955" s="57"/>
      <c r="F955" s="57"/>
      <c r="H955" s="57"/>
      <c r="J955" s="57"/>
      <c r="L955" s="57"/>
      <c r="N955" s="57"/>
      <c r="P955" s="57"/>
      <c r="R955" s="57"/>
      <c r="T955" s="64"/>
      <c r="V955" s="57"/>
      <c r="X955" s="57"/>
    </row>
    <row r="956" spans="3:24">
      <c r="C956" s="57"/>
      <c r="D956" s="57"/>
      <c r="E956" s="57"/>
      <c r="F956" s="57"/>
      <c r="H956" s="57"/>
      <c r="J956" s="57"/>
      <c r="L956" s="57"/>
      <c r="N956" s="57"/>
      <c r="P956" s="57"/>
      <c r="R956" s="57"/>
      <c r="T956" s="64"/>
      <c r="V956" s="57"/>
      <c r="X956" s="57"/>
    </row>
    <row r="957" spans="3:24">
      <c r="C957" s="57"/>
      <c r="D957" s="57"/>
      <c r="E957" s="57"/>
      <c r="F957" s="57"/>
      <c r="H957" s="57"/>
      <c r="J957" s="57"/>
      <c r="L957" s="57"/>
      <c r="N957" s="57"/>
      <c r="P957" s="57"/>
      <c r="R957" s="57"/>
      <c r="T957" s="64"/>
      <c r="V957" s="57"/>
      <c r="X957" s="57"/>
    </row>
    <row r="958" spans="3:24">
      <c r="C958" s="57"/>
      <c r="D958" s="57"/>
      <c r="E958" s="57"/>
      <c r="F958" s="57"/>
      <c r="H958" s="57"/>
      <c r="J958" s="57"/>
      <c r="L958" s="57"/>
      <c r="N958" s="57"/>
      <c r="P958" s="57"/>
      <c r="R958" s="57"/>
      <c r="T958" s="64"/>
      <c r="V958" s="57"/>
      <c r="X958" s="57"/>
    </row>
    <row r="959" spans="3:24">
      <c r="C959" s="57"/>
      <c r="D959" s="57"/>
      <c r="E959" s="57"/>
      <c r="F959" s="57"/>
      <c r="H959" s="57"/>
      <c r="J959" s="57"/>
      <c r="L959" s="57"/>
      <c r="N959" s="57"/>
      <c r="P959" s="57"/>
      <c r="R959" s="57"/>
      <c r="T959" s="64"/>
      <c r="V959" s="57"/>
      <c r="X959" s="57"/>
    </row>
    <row r="960" spans="3:24">
      <c r="C960" s="57"/>
      <c r="D960" s="57"/>
      <c r="E960" s="57"/>
      <c r="F960" s="57"/>
      <c r="H960" s="57"/>
      <c r="J960" s="57"/>
      <c r="L960" s="57"/>
      <c r="N960" s="57"/>
      <c r="P960" s="57"/>
      <c r="R960" s="57"/>
      <c r="T960" s="64"/>
      <c r="V960" s="57"/>
      <c r="X960" s="57"/>
    </row>
    <row r="961" spans="3:24">
      <c r="C961" s="57"/>
      <c r="D961" s="57"/>
      <c r="E961" s="57"/>
      <c r="F961" s="57"/>
      <c r="H961" s="57"/>
      <c r="J961" s="57"/>
      <c r="L961" s="57"/>
      <c r="N961" s="57"/>
      <c r="P961" s="57"/>
      <c r="R961" s="57"/>
      <c r="T961" s="64"/>
      <c r="V961" s="57"/>
      <c r="X961" s="57"/>
    </row>
    <row r="962" spans="3:24">
      <c r="C962" s="57"/>
      <c r="D962" s="57"/>
      <c r="E962" s="57"/>
      <c r="F962" s="57"/>
      <c r="H962" s="57"/>
      <c r="J962" s="57"/>
      <c r="L962" s="57"/>
      <c r="N962" s="57"/>
      <c r="P962" s="57"/>
      <c r="R962" s="57"/>
      <c r="T962" s="64"/>
      <c r="V962" s="57"/>
      <c r="X962" s="57"/>
    </row>
    <row r="963" spans="3:24">
      <c r="C963" s="57"/>
      <c r="D963" s="57"/>
      <c r="E963" s="57"/>
      <c r="F963" s="57"/>
      <c r="H963" s="57"/>
      <c r="J963" s="57"/>
      <c r="L963" s="57"/>
      <c r="N963" s="57"/>
      <c r="P963" s="57"/>
      <c r="R963" s="57"/>
      <c r="T963" s="64"/>
      <c r="V963" s="57"/>
      <c r="X963" s="57"/>
    </row>
    <row r="964" spans="3:24">
      <c r="C964" s="57"/>
      <c r="D964" s="57"/>
      <c r="E964" s="57"/>
      <c r="F964" s="57"/>
      <c r="H964" s="57"/>
      <c r="J964" s="57"/>
      <c r="L964" s="57"/>
      <c r="N964" s="57"/>
      <c r="P964" s="57"/>
      <c r="R964" s="57"/>
      <c r="T964" s="64"/>
      <c r="V964" s="57"/>
      <c r="X964" s="57"/>
    </row>
    <row r="965" spans="3:24">
      <c r="C965" s="57"/>
      <c r="D965" s="57"/>
      <c r="E965" s="57"/>
      <c r="F965" s="57"/>
      <c r="H965" s="57"/>
      <c r="J965" s="57"/>
      <c r="L965" s="57"/>
      <c r="N965" s="57"/>
      <c r="P965" s="57"/>
      <c r="R965" s="57"/>
      <c r="T965" s="64"/>
      <c r="V965" s="57"/>
      <c r="X965" s="57"/>
    </row>
    <row r="966" spans="3:24">
      <c r="C966" s="57"/>
      <c r="D966" s="57"/>
      <c r="E966" s="57"/>
      <c r="F966" s="57"/>
      <c r="H966" s="57"/>
      <c r="J966" s="57"/>
      <c r="L966" s="57"/>
      <c r="N966" s="57"/>
      <c r="P966" s="57"/>
      <c r="R966" s="57"/>
      <c r="T966" s="64"/>
      <c r="V966" s="57"/>
      <c r="X966" s="57"/>
    </row>
    <row r="967" spans="3:24">
      <c r="C967" s="57"/>
      <c r="D967" s="57"/>
      <c r="E967" s="57"/>
      <c r="F967" s="57"/>
      <c r="H967" s="57"/>
      <c r="J967" s="57"/>
      <c r="L967" s="57"/>
      <c r="N967" s="57"/>
      <c r="P967" s="57"/>
      <c r="R967" s="57"/>
      <c r="T967" s="64"/>
      <c r="V967" s="57"/>
      <c r="X967" s="57"/>
    </row>
    <row r="968" spans="3:24">
      <c r="C968" s="57"/>
      <c r="D968" s="57"/>
      <c r="E968" s="57"/>
      <c r="F968" s="57"/>
      <c r="H968" s="57"/>
      <c r="J968" s="57"/>
      <c r="L968" s="57"/>
      <c r="N968" s="57"/>
      <c r="P968" s="57"/>
      <c r="R968" s="57"/>
      <c r="T968" s="64"/>
      <c r="V968" s="57"/>
      <c r="X968" s="57"/>
    </row>
    <row r="969" spans="3:24">
      <c r="C969" s="57"/>
      <c r="D969" s="57"/>
      <c r="E969" s="57"/>
      <c r="F969" s="57"/>
      <c r="H969" s="57"/>
      <c r="J969" s="57"/>
      <c r="L969" s="57"/>
      <c r="N969" s="57"/>
      <c r="P969" s="57"/>
      <c r="R969" s="57"/>
      <c r="T969" s="64"/>
      <c r="V969" s="57"/>
      <c r="X969" s="57"/>
    </row>
    <row r="970" spans="3:24">
      <c r="C970" s="57"/>
      <c r="D970" s="57"/>
      <c r="E970" s="57"/>
      <c r="F970" s="57"/>
      <c r="H970" s="57"/>
      <c r="J970" s="57"/>
      <c r="L970" s="57"/>
      <c r="N970" s="57"/>
      <c r="P970" s="57"/>
      <c r="R970" s="57"/>
      <c r="T970" s="64"/>
      <c r="V970" s="57"/>
      <c r="X970" s="57"/>
    </row>
    <row r="971" spans="3:24">
      <c r="C971" s="57"/>
      <c r="D971" s="57"/>
      <c r="E971" s="57"/>
      <c r="F971" s="57"/>
      <c r="H971" s="57"/>
      <c r="J971" s="57"/>
      <c r="L971" s="57"/>
      <c r="N971" s="57"/>
      <c r="P971" s="57"/>
      <c r="R971" s="57"/>
      <c r="T971" s="64"/>
      <c r="V971" s="57"/>
      <c r="X971" s="57"/>
    </row>
    <row r="972" spans="3:24">
      <c r="C972" s="57"/>
      <c r="D972" s="57"/>
      <c r="E972" s="57"/>
      <c r="F972" s="57"/>
      <c r="H972" s="57"/>
      <c r="J972" s="57"/>
      <c r="L972" s="57"/>
      <c r="N972" s="57"/>
      <c r="P972" s="57"/>
      <c r="R972" s="57"/>
      <c r="T972" s="64"/>
      <c r="V972" s="57"/>
      <c r="X972" s="57"/>
    </row>
    <row r="973" spans="3:24">
      <c r="C973" s="57"/>
      <c r="D973" s="57"/>
      <c r="E973" s="57"/>
      <c r="F973" s="57"/>
      <c r="H973" s="57"/>
      <c r="J973" s="57"/>
      <c r="L973" s="57"/>
      <c r="N973" s="57"/>
      <c r="P973" s="57"/>
      <c r="R973" s="57"/>
      <c r="T973" s="64"/>
      <c r="V973" s="57"/>
      <c r="X973" s="57"/>
    </row>
    <row r="974" spans="3:24">
      <c r="C974" s="57"/>
      <c r="D974" s="57"/>
      <c r="E974" s="57"/>
      <c r="F974" s="57"/>
      <c r="H974" s="57"/>
      <c r="J974" s="57"/>
      <c r="L974" s="57"/>
      <c r="N974" s="57"/>
      <c r="P974" s="57"/>
      <c r="R974" s="57"/>
      <c r="T974" s="64"/>
      <c r="V974" s="57"/>
      <c r="X974" s="57"/>
    </row>
    <row r="975" spans="3:24">
      <c r="C975" s="57"/>
      <c r="D975" s="57"/>
      <c r="E975" s="57"/>
      <c r="F975" s="57"/>
      <c r="H975" s="57"/>
      <c r="J975" s="57"/>
      <c r="L975" s="57"/>
      <c r="N975" s="57"/>
      <c r="P975" s="57"/>
      <c r="R975" s="57"/>
      <c r="T975" s="64"/>
      <c r="V975" s="57"/>
      <c r="X975" s="57"/>
    </row>
    <row r="976" spans="3:24">
      <c r="C976" s="57"/>
      <c r="D976" s="57"/>
      <c r="E976" s="57"/>
      <c r="F976" s="57"/>
      <c r="H976" s="57"/>
      <c r="J976" s="57"/>
      <c r="L976" s="57"/>
      <c r="N976" s="57"/>
      <c r="P976" s="57"/>
      <c r="R976" s="57"/>
      <c r="T976" s="64"/>
      <c r="V976" s="57"/>
      <c r="X976" s="57"/>
    </row>
    <row r="977" spans="3:24">
      <c r="C977" s="57"/>
      <c r="D977" s="57"/>
      <c r="E977" s="57"/>
      <c r="F977" s="57"/>
      <c r="H977" s="57"/>
      <c r="J977" s="57"/>
      <c r="L977" s="57"/>
      <c r="N977" s="57"/>
      <c r="P977" s="57"/>
      <c r="R977" s="57"/>
      <c r="T977" s="64"/>
      <c r="V977" s="57"/>
      <c r="X977" s="57"/>
    </row>
    <row r="978" spans="3:24">
      <c r="C978" s="57"/>
      <c r="D978" s="57"/>
      <c r="E978" s="57"/>
      <c r="F978" s="57"/>
      <c r="H978" s="57"/>
      <c r="J978" s="57"/>
      <c r="L978" s="57"/>
      <c r="N978" s="57"/>
      <c r="P978" s="57"/>
      <c r="R978" s="57"/>
      <c r="T978" s="64"/>
      <c r="V978" s="57"/>
      <c r="X978" s="57"/>
    </row>
    <row r="979" spans="3:24">
      <c r="C979" s="57"/>
      <c r="D979" s="57"/>
      <c r="E979" s="57"/>
      <c r="F979" s="57"/>
      <c r="H979" s="57"/>
      <c r="J979" s="57"/>
      <c r="L979" s="57"/>
      <c r="N979" s="57"/>
      <c r="P979" s="57"/>
      <c r="R979" s="57"/>
      <c r="T979" s="64"/>
      <c r="V979" s="57"/>
      <c r="X979" s="57"/>
    </row>
    <row r="980" spans="3:24">
      <c r="C980" s="57"/>
      <c r="D980" s="57"/>
      <c r="E980" s="57"/>
      <c r="F980" s="57"/>
      <c r="H980" s="57"/>
      <c r="J980" s="57"/>
      <c r="L980" s="57"/>
      <c r="N980" s="57"/>
      <c r="P980" s="57"/>
      <c r="R980" s="57"/>
      <c r="T980" s="64"/>
      <c r="V980" s="57"/>
      <c r="X980" s="57"/>
    </row>
    <row r="981" spans="3:24">
      <c r="C981" s="57"/>
      <c r="D981" s="57"/>
      <c r="E981" s="57"/>
      <c r="F981" s="57"/>
      <c r="H981" s="57"/>
      <c r="J981" s="57"/>
      <c r="L981" s="57"/>
      <c r="N981" s="57"/>
      <c r="P981" s="57"/>
      <c r="R981" s="57"/>
      <c r="T981" s="64"/>
      <c r="V981" s="57"/>
      <c r="X981" s="57"/>
    </row>
    <row r="982" spans="3:24">
      <c r="C982" s="57"/>
      <c r="D982" s="57"/>
      <c r="E982" s="57"/>
      <c r="F982" s="57"/>
      <c r="H982" s="57"/>
      <c r="J982" s="57"/>
      <c r="L982" s="57"/>
      <c r="N982" s="57"/>
      <c r="P982" s="57"/>
      <c r="R982" s="57"/>
      <c r="T982" s="64"/>
      <c r="V982" s="57"/>
      <c r="X982" s="57"/>
    </row>
    <row r="983" spans="3:24">
      <c r="C983" s="57"/>
      <c r="D983" s="57"/>
      <c r="E983" s="57"/>
      <c r="F983" s="57"/>
      <c r="H983" s="57"/>
      <c r="J983" s="57"/>
      <c r="L983" s="57"/>
      <c r="N983" s="57"/>
      <c r="P983" s="57"/>
      <c r="R983" s="57"/>
      <c r="T983" s="64"/>
      <c r="V983" s="57"/>
      <c r="X983" s="57"/>
    </row>
    <row r="984" spans="3:24">
      <c r="C984" s="57"/>
      <c r="D984" s="57"/>
      <c r="E984" s="57"/>
      <c r="F984" s="57"/>
      <c r="H984" s="57"/>
      <c r="J984" s="57"/>
      <c r="L984" s="57"/>
      <c r="N984" s="57"/>
      <c r="P984" s="57"/>
      <c r="R984" s="57"/>
      <c r="T984" s="64"/>
      <c r="V984" s="57"/>
      <c r="X984" s="57"/>
    </row>
    <row r="985" spans="3:24">
      <c r="C985" s="57"/>
      <c r="D985" s="57"/>
      <c r="E985" s="57"/>
      <c r="F985" s="57"/>
      <c r="H985" s="57"/>
      <c r="J985" s="57"/>
      <c r="L985" s="57"/>
      <c r="N985" s="57"/>
      <c r="P985" s="57"/>
      <c r="R985" s="57"/>
      <c r="T985" s="64"/>
      <c r="V985" s="57"/>
      <c r="X985" s="57"/>
    </row>
    <row r="986" spans="3:24">
      <c r="C986" s="57"/>
      <c r="D986" s="57"/>
      <c r="E986" s="57"/>
      <c r="F986" s="57"/>
      <c r="H986" s="57"/>
      <c r="J986" s="57"/>
      <c r="L986" s="57"/>
      <c r="N986" s="57"/>
      <c r="P986" s="57"/>
      <c r="R986" s="57"/>
      <c r="T986" s="64"/>
      <c r="V986" s="57"/>
      <c r="X986" s="57"/>
    </row>
    <row r="987" spans="3:24">
      <c r="C987" s="57"/>
      <c r="D987" s="57"/>
      <c r="E987" s="57"/>
      <c r="F987" s="57"/>
      <c r="H987" s="57"/>
      <c r="J987" s="57"/>
      <c r="L987" s="57"/>
      <c r="N987" s="57"/>
      <c r="P987" s="57"/>
      <c r="R987" s="57"/>
      <c r="T987" s="64"/>
      <c r="V987" s="57"/>
      <c r="X987" s="57"/>
    </row>
    <row r="988" spans="3:24">
      <c r="C988" s="57"/>
      <c r="D988" s="57"/>
      <c r="E988" s="57"/>
      <c r="F988" s="57"/>
      <c r="H988" s="57"/>
      <c r="J988" s="57"/>
      <c r="L988" s="57"/>
      <c r="N988" s="57"/>
      <c r="P988" s="57"/>
      <c r="R988" s="57"/>
      <c r="T988" s="64"/>
      <c r="V988" s="57"/>
      <c r="X988" s="57"/>
    </row>
    <row r="989" spans="3:24">
      <c r="C989" s="57"/>
      <c r="D989" s="57"/>
      <c r="E989" s="57"/>
      <c r="F989" s="57"/>
      <c r="H989" s="57"/>
      <c r="J989" s="57"/>
      <c r="L989" s="57"/>
      <c r="N989" s="57"/>
      <c r="P989" s="57"/>
      <c r="R989" s="57"/>
      <c r="T989" s="64"/>
      <c r="V989" s="57"/>
      <c r="X989" s="57"/>
    </row>
    <row r="990" spans="3:24">
      <c r="C990" s="57"/>
      <c r="D990" s="57"/>
      <c r="E990" s="57"/>
      <c r="F990" s="57"/>
      <c r="H990" s="57"/>
      <c r="J990" s="57"/>
      <c r="L990" s="57"/>
      <c r="N990" s="57"/>
      <c r="P990" s="57"/>
      <c r="R990" s="57"/>
      <c r="T990" s="64"/>
      <c r="V990" s="57"/>
      <c r="X990" s="57"/>
    </row>
    <row r="991" spans="3:24">
      <c r="C991" s="57"/>
      <c r="D991" s="57"/>
      <c r="E991" s="57"/>
      <c r="F991" s="57"/>
      <c r="H991" s="57"/>
      <c r="J991" s="57"/>
      <c r="L991" s="57"/>
      <c r="N991" s="57"/>
      <c r="P991" s="57"/>
      <c r="R991" s="57"/>
      <c r="T991" s="64"/>
      <c r="V991" s="57"/>
      <c r="X991" s="57"/>
    </row>
    <row r="992" spans="3:24">
      <c r="C992" s="57"/>
      <c r="D992" s="57"/>
      <c r="E992" s="57"/>
      <c r="F992" s="57"/>
      <c r="H992" s="57"/>
      <c r="J992" s="57"/>
      <c r="L992" s="57"/>
      <c r="N992" s="57"/>
      <c r="P992" s="57"/>
      <c r="R992" s="57"/>
      <c r="T992" s="64"/>
      <c r="V992" s="57"/>
      <c r="X992" s="57"/>
    </row>
    <row r="993" spans="3:24">
      <c r="C993" s="57"/>
      <c r="D993" s="57"/>
      <c r="E993" s="57"/>
      <c r="F993" s="57"/>
      <c r="H993" s="57"/>
      <c r="J993" s="57"/>
      <c r="L993" s="57"/>
      <c r="N993" s="57"/>
      <c r="P993" s="57"/>
      <c r="R993" s="57"/>
      <c r="T993" s="64"/>
      <c r="V993" s="57"/>
      <c r="X993" s="57"/>
    </row>
    <row r="994" spans="3:24">
      <c r="C994" s="57"/>
      <c r="D994" s="57"/>
      <c r="E994" s="57"/>
      <c r="F994" s="57"/>
      <c r="H994" s="57"/>
      <c r="J994" s="57"/>
      <c r="L994" s="57"/>
      <c r="N994" s="57"/>
      <c r="P994" s="57"/>
      <c r="R994" s="57"/>
      <c r="T994" s="64"/>
      <c r="V994" s="57"/>
      <c r="X994" s="57"/>
    </row>
    <row r="995" spans="3:24">
      <c r="C995" s="57"/>
      <c r="D995" s="57"/>
      <c r="E995" s="57"/>
      <c r="F995" s="57"/>
      <c r="H995" s="57"/>
      <c r="J995" s="57"/>
      <c r="L995" s="57"/>
      <c r="N995" s="57"/>
      <c r="P995" s="57"/>
      <c r="R995" s="57"/>
      <c r="T995" s="64"/>
      <c r="V995" s="57"/>
      <c r="X995" s="57"/>
    </row>
    <row r="996" spans="3:24">
      <c r="C996" s="57"/>
      <c r="D996" s="57"/>
      <c r="E996" s="57"/>
      <c r="F996" s="57"/>
      <c r="H996" s="57"/>
      <c r="J996" s="57"/>
      <c r="L996" s="57"/>
      <c r="N996" s="57"/>
      <c r="P996" s="57"/>
      <c r="R996" s="57"/>
      <c r="T996" s="64"/>
      <c r="V996" s="57"/>
      <c r="X996" s="57"/>
    </row>
    <row r="997" spans="3:24">
      <c r="C997" s="57"/>
      <c r="D997" s="57"/>
      <c r="E997" s="57"/>
      <c r="F997" s="57"/>
      <c r="H997" s="57"/>
      <c r="J997" s="57"/>
      <c r="L997" s="57"/>
      <c r="N997" s="57"/>
      <c r="P997" s="57"/>
      <c r="R997" s="57"/>
      <c r="T997" s="64"/>
      <c r="V997" s="57"/>
      <c r="X997" s="57"/>
    </row>
    <row r="998" spans="3:24">
      <c r="C998" s="57"/>
      <c r="D998" s="57"/>
      <c r="E998" s="57"/>
      <c r="F998" s="57"/>
      <c r="H998" s="57"/>
      <c r="J998" s="57"/>
      <c r="L998" s="57"/>
      <c r="N998" s="57"/>
      <c r="P998" s="57"/>
      <c r="R998" s="57"/>
      <c r="T998" s="64"/>
      <c r="V998" s="57"/>
      <c r="X998" s="57"/>
    </row>
    <row r="999" spans="3:24">
      <c r="C999" s="57"/>
      <c r="D999" s="57"/>
      <c r="E999" s="57"/>
      <c r="F999" s="57"/>
      <c r="H999" s="57"/>
      <c r="J999" s="57"/>
      <c r="L999" s="57"/>
      <c r="N999" s="57"/>
      <c r="P999" s="57"/>
      <c r="R999" s="57"/>
      <c r="T999" s="64"/>
      <c r="V999" s="57"/>
      <c r="X999" s="57"/>
    </row>
    <row r="1000" spans="3:24">
      <c r="C1000" s="57"/>
      <c r="D1000" s="57"/>
      <c r="E1000" s="57"/>
      <c r="F1000" s="57"/>
      <c r="H1000" s="57"/>
      <c r="J1000" s="57"/>
      <c r="L1000" s="57"/>
      <c r="N1000" s="57"/>
      <c r="P1000" s="57"/>
      <c r="R1000" s="57"/>
      <c r="T1000" s="64"/>
      <c r="V1000" s="57"/>
      <c r="X1000" s="57"/>
    </row>
    <row r="1001" spans="3:24">
      <c r="C1001" s="57"/>
      <c r="D1001" s="57"/>
      <c r="E1001" s="57"/>
      <c r="F1001" s="57"/>
      <c r="H1001" s="57"/>
      <c r="J1001" s="57"/>
      <c r="L1001" s="57"/>
      <c r="N1001" s="57"/>
      <c r="P1001" s="57"/>
      <c r="R1001" s="57"/>
      <c r="T1001" s="64"/>
      <c r="V1001" s="57"/>
      <c r="X1001" s="57"/>
    </row>
    <row r="1002" spans="3:24">
      <c r="C1002" s="57"/>
      <c r="D1002" s="57"/>
      <c r="E1002" s="57"/>
      <c r="F1002" s="57"/>
      <c r="H1002" s="57"/>
      <c r="J1002" s="57"/>
      <c r="L1002" s="57"/>
      <c r="N1002" s="57"/>
      <c r="P1002" s="57"/>
      <c r="R1002" s="57"/>
      <c r="T1002" s="64"/>
      <c r="V1002" s="57"/>
      <c r="X1002" s="57"/>
    </row>
    <row r="1003" spans="3:24">
      <c r="C1003" s="57"/>
      <c r="D1003" s="57"/>
      <c r="E1003" s="57"/>
      <c r="F1003" s="57"/>
      <c r="H1003" s="57"/>
      <c r="J1003" s="57"/>
      <c r="L1003" s="57"/>
      <c r="N1003" s="57"/>
      <c r="P1003" s="57"/>
      <c r="R1003" s="57"/>
      <c r="T1003" s="64"/>
      <c r="V1003" s="57"/>
      <c r="X1003" s="57"/>
    </row>
    <row r="1004" spans="3:24">
      <c r="C1004" s="57"/>
      <c r="D1004" s="57"/>
      <c r="E1004" s="57"/>
      <c r="F1004" s="57"/>
      <c r="H1004" s="57"/>
      <c r="J1004" s="57"/>
      <c r="L1004" s="57"/>
      <c r="N1004" s="57"/>
      <c r="P1004" s="57"/>
      <c r="R1004" s="57"/>
      <c r="T1004" s="64"/>
      <c r="V1004" s="57"/>
      <c r="X1004" s="57"/>
    </row>
    <row r="1005" spans="3:24">
      <c r="C1005" s="57"/>
      <c r="D1005" s="57"/>
      <c r="E1005" s="57"/>
      <c r="F1005" s="57"/>
      <c r="H1005" s="57"/>
      <c r="J1005" s="57"/>
      <c r="L1005" s="57"/>
      <c r="N1005" s="57"/>
      <c r="P1005" s="57"/>
      <c r="R1005" s="57"/>
      <c r="T1005" s="64"/>
      <c r="V1005" s="57"/>
      <c r="X1005" s="57"/>
    </row>
    <row r="1006" spans="3:24">
      <c r="C1006" s="57"/>
      <c r="D1006" s="57"/>
      <c r="E1006" s="57"/>
      <c r="F1006" s="57"/>
      <c r="H1006" s="57"/>
      <c r="J1006" s="57"/>
      <c r="L1006" s="57"/>
      <c r="N1006" s="57"/>
      <c r="P1006" s="57"/>
      <c r="R1006" s="57"/>
      <c r="T1006" s="64"/>
      <c r="V1006" s="57"/>
      <c r="X1006" s="57"/>
    </row>
    <row r="1007" spans="3:24">
      <c r="C1007" s="57"/>
      <c r="D1007" s="57"/>
      <c r="E1007" s="57"/>
      <c r="F1007" s="57"/>
      <c r="H1007" s="57"/>
      <c r="J1007" s="57"/>
      <c r="L1007" s="57"/>
      <c r="N1007" s="57"/>
      <c r="P1007" s="57"/>
      <c r="R1007" s="57"/>
      <c r="T1007" s="64"/>
      <c r="V1007" s="57"/>
      <c r="X1007" s="57"/>
    </row>
    <row r="1008" spans="3:24">
      <c r="C1008" s="57"/>
      <c r="D1008" s="57"/>
      <c r="E1008" s="57"/>
      <c r="F1008" s="57"/>
      <c r="H1008" s="57"/>
      <c r="J1008" s="57"/>
      <c r="L1008" s="57"/>
      <c r="N1008" s="57"/>
      <c r="P1008" s="57"/>
      <c r="R1008" s="57"/>
      <c r="T1008" s="64"/>
      <c r="V1008" s="57"/>
      <c r="X1008" s="57"/>
    </row>
    <row r="1009" spans="3:24">
      <c r="C1009" s="57"/>
      <c r="D1009" s="57"/>
      <c r="E1009" s="57"/>
      <c r="F1009" s="57"/>
      <c r="H1009" s="57"/>
      <c r="J1009" s="57"/>
      <c r="L1009" s="57"/>
      <c r="N1009" s="57"/>
      <c r="P1009" s="57"/>
      <c r="R1009" s="57"/>
      <c r="T1009" s="64"/>
      <c r="V1009" s="57"/>
      <c r="X1009" s="57"/>
    </row>
    <row r="1010" spans="3:24">
      <c r="C1010" s="57"/>
      <c r="D1010" s="57"/>
      <c r="E1010" s="57"/>
      <c r="F1010" s="57"/>
      <c r="H1010" s="57"/>
      <c r="J1010" s="57"/>
      <c r="L1010" s="57"/>
      <c r="N1010" s="57"/>
      <c r="P1010" s="57"/>
      <c r="R1010" s="57"/>
      <c r="T1010" s="64"/>
      <c r="V1010" s="57"/>
      <c r="X1010" s="57"/>
    </row>
    <row r="1011" spans="3:24">
      <c r="C1011" s="57"/>
      <c r="D1011" s="57"/>
      <c r="E1011" s="57"/>
      <c r="F1011" s="57"/>
      <c r="H1011" s="57"/>
      <c r="J1011" s="57"/>
      <c r="L1011" s="57"/>
      <c r="N1011" s="57"/>
      <c r="P1011" s="57"/>
      <c r="R1011" s="57"/>
      <c r="T1011" s="64"/>
      <c r="V1011" s="57"/>
      <c r="X1011" s="57"/>
    </row>
    <row r="1012" spans="3:24">
      <c r="C1012" s="57"/>
      <c r="D1012" s="57"/>
      <c r="E1012" s="57"/>
      <c r="F1012" s="57"/>
      <c r="H1012" s="57"/>
      <c r="J1012" s="57"/>
      <c r="L1012" s="57"/>
      <c r="N1012" s="57"/>
      <c r="P1012" s="57"/>
      <c r="R1012" s="57"/>
      <c r="T1012" s="64"/>
      <c r="V1012" s="57"/>
      <c r="X1012" s="57"/>
    </row>
    <row r="1013" spans="3:24">
      <c r="C1013" s="57"/>
      <c r="D1013" s="57"/>
      <c r="E1013" s="57"/>
      <c r="F1013" s="57"/>
      <c r="H1013" s="57"/>
      <c r="J1013" s="57"/>
      <c r="L1013" s="57"/>
      <c r="N1013" s="57"/>
      <c r="P1013" s="57"/>
      <c r="R1013" s="57"/>
      <c r="T1013" s="64"/>
      <c r="V1013" s="57"/>
      <c r="X1013" s="57"/>
    </row>
    <row r="1014" spans="3:24">
      <c r="C1014" s="57"/>
      <c r="D1014" s="57"/>
      <c r="E1014" s="57"/>
      <c r="F1014" s="57"/>
      <c r="H1014" s="57"/>
      <c r="J1014" s="57"/>
      <c r="L1014" s="57"/>
      <c r="N1014" s="57"/>
      <c r="P1014" s="57"/>
      <c r="R1014" s="57"/>
      <c r="T1014" s="64"/>
      <c r="V1014" s="57"/>
      <c r="X1014" s="57"/>
    </row>
    <row r="1015" spans="3:24">
      <c r="C1015" s="57"/>
      <c r="D1015" s="57"/>
      <c r="E1015" s="57"/>
      <c r="F1015" s="57"/>
      <c r="H1015" s="57"/>
      <c r="J1015" s="57"/>
      <c r="L1015" s="57"/>
      <c r="N1015" s="57"/>
      <c r="P1015" s="57"/>
      <c r="R1015" s="57"/>
      <c r="T1015" s="64"/>
      <c r="V1015" s="57"/>
      <c r="X1015" s="57"/>
    </row>
    <row r="1016" spans="3:24">
      <c r="C1016" s="57"/>
      <c r="D1016" s="57"/>
      <c r="E1016" s="57"/>
      <c r="F1016" s="57"/>
      <c r="H1016" s="57"/>
      <c r="J1016" s="57"/>
      <c r="L1016" s="57"/>
      <c r="N1016" s="57"/>
      <c r="P1016" s="57"/>
      <c r="R1016" s="57"/>
      <c r="T1016" s="64"/>
      <c r="V1016" s="57"/>
      <c r="X1016" s="57"/>
    </row>
    <row r="1017" spans="3:24">
      <c r="C1017" s="57"/>
      <c r="D1017" s="57"/>
      <c r="E1017" s="57"/>
      <c r="F1017" s="57"/>
      <c r="H1017" s="57"/>
      <c r="J1017" s="57"/>
      <c r="L1017" s="57"/>
      <c r="N1017" s="57"/>
      <c r="P1017" s="57"/>
      <c r="R1017" s="57"/>
      <c r="T1017" s="64"/>
      <c r="V1017" s="57"/>
      <c r="X1017" s="57"/>
    </row>
    <row r="1018" spans="3:24">
      <c r="C1018" s="57"/>
      <c r="D1018" s="57"/>
      <c r="E1018" s="57"/>
      <c r="F1018" s="57"/>
      <c r="H1018" s="57"/>
      <c r="J1018" s="57"/>
      <c r="L1018" s="57"/>
      <c r="N1018" s="57"/>
      <c r="P1018" s="57"/>
      <c r="R1018" s="57"/>
      <c r="T1018" s="64"/>
      <c r="V1018" s="57"/>
      <c r="X1018" s="57"/>
    </row>
    <row r="1019" spans="3:24">
      <c r="C1019" s="57"/>
      <c r="D1019" s="57"/>
      <c r="E1019" s="57"/>
      <c r="F1019" s="57"/>
      <c r="H1019" s="57"/>
      <c r="J1019" s="57"/>
      <c r="L1019" s="57"/>
      <c r="N1019" s="57"/>
      <c r="P1019" s="57"/>
      <c r="R1019" s="57"/>
      <c r="T1019" s="64"/>
      <c r="V1019" s="57"/>
      <c r="X1019" s="57"/>
    </row>
    <row r="1020" spans="3:24">
      <c r="C1020" s="57"/>
      <c r="D1020" s="57"/>
      <c r="E1020" s="57"/>
      <c r="F1020" s="57"/>
      <c r="H1020" s="57"/>
      <c r="J1020" s="57"/>
      <c r="L1020" s="57"/>
      <c r="N1020" s="57"/>
      <c r="P1020" s="57"/>
      <c r="R1020" s="57"/>
      <c r="T1020" s="64"/>
      <c r="V1020" s="57"/>
      <c r="X1020" s="57"/>
    </row>
    <row r="1021" spans="3:24">
      <c r="C1021" s="57"/>
      <c r="D1021" s="57"/>
      <c r="E1021" s="57"/>
      <c r="F1021" s="57"/>
      <c r="H1021" s="57"/>
      <c r="J1021" s="57"/>
      <c r="L1021" s="57"/>
      <c r="N1021" s="57"/>
      <c r="P1021" s="57"/>
      <c r="R1021" s="57"/>
      <c r="T1021" s="64"/>
      <c r="V1021" s="57"/>
      <c r="X1021" s="57"/>
    </row>
    <row r="1022" spans="3:24">
      <c r="C1022" s="57"/>
      <c r="D1022" s="57"/>
      <c r="E1022" s="57"/>
      <c r="F1022" s="57"/>
      <c r="H1022" s="57"/>
      <c r="J1022" s="57"/>
      <c r="L1022" s="57"/>
      <c r="N1022" s="57"/>
      <c r="P1022" s="57"/>
      <c r="R1022" s="57"/>
      <c r="T1022" s="64"/>
      <c r="V1022" s="57"/>
      <c r="X1022" s="57"/>
    </row>
    <row r="1023" spans="3:24">
      <c r="C1023" s="57"/>
      <c r="D1023" s="57"/>
      <c r="E1023" s="57"/>
      <c r="F1023" s="57"/>
      <c r="H1023" s="57"/>
      <c r="J1023" s="57"/>
      <c r="L1023" s="57"/>
      <c r="N1023" s="57"/>
      <c r="P1023" s="57"/>
      <c r="R1023" s="57"/>
      <c r="T1023" s="64"/>
      <c r="V1023" s="57"/>
      <c r="X1023" s="57"/>
    </row>
    <row r="1024" spans="3:24">
      <c r="C1024" s="57"/>
      <c r="D1024" s="57"/>
      <c r="E1024" s="57"/>
      <c r="F1024" s="57"/>
      <c r="H1024" s="57"/>
      <c r="J1024" s="57"/>
      <c r="L1024" s="57"/>
      <c r="N1024" s="57"/>
      <c r="P1024" s="57"/>
      <c r="R1024" s="57"/>
      <c r="T1024" s="64"/>
      <c r="V1024" s="57"/>
      <c r="X1024" s="57"/>
    </row>
    <row r="1025" spans="3:24">
      <c r="C1025" s="57"/>
      <c r="D1025" s="57"/>
      <c r="E1025" s="57"/>
      <c r="F1025" s="57"/>
      <c r="H1025" s="57"/>
      <c r="J1025" s="57"/>
      <c r="L1025" s="57"/>
      <c r="N1025" s="57"/>
      <c r="P1025" s="57"/>
      <c r="R1025" s="57"/>
      <c r="T1025" s="64"/>
      <c r="V1025" s="57"/>
      <c r="X1025" s="57"/>
    </row>
    <row r="1026" spans="3:24">
      <c r="C1026" s="57"/>
      <c r="D1026" s="57"/>
      <c r="E1026" s="57"/>
      <c r="F1026" s="57"/>
      <c r="H1026" s="57"/>
      <c r="J1026" s="57"/>
      <c r="L1026" s="57"/>
      <c r="N1026" s="57"/>
      <c r="P1026" s="57"/>
      <c r="R1026" s="57"/>
      <c r="T1026" s="64"/>
      <c r="V1026" s="57"/>
      <c r="X1026" s="57"/>
    </row>
    <row r="1027" spans="3:24">
      <c r="C1027" s="57"/>
      <c r="D1027" s="57"/>
      <c r="E1027" s="57"/>
      <c r="F1027" s="57"/>
      <c r="H1027" s="57"/>
      <c r="J1027" s="57"/>
      <c r="L1027" s="57"/>
      <c r="N1027" s="57"/>
      <c r="P1027" s="57"/>
      <c r="R1027" s="57"/>
      <c r="T1027" s="64"/>
      <c r="V1027" s="57"/>
      <c r="X1027" s="57"/>
    </row>
    <row r="1028" spans="3:24">
      <c r="C1028" s="57"/>
      <c r="D1028" s="57"/>
      <c r="E1028" s="57"/>
      <c r="F1028" s="57"/>
      <c r="H1028" s="57"/>
      <c r="J1028" s="57"/>
      <c r="L1028" s="57"/>
      <c r="N1028" s="57"/>
      <c r="P1028" s="57"/>
      <c r="R1028" s="57"/>
      <c r="T1028" s="64"/>
      <c r="V1028" s="57"/>
      <c r="X1028" s="57"/>
    </row>
    <row r="1029" spans="3:24">
      <c r="C1029" s="57"/>
      <c r="D1029" s="57"/>
      <c r="E1029" s="57"/>
      <c r="F1029" s="57"/>
      <c r="H1029" s="57"/>
      <c r="J1029" s="57"/>
      <c r="L1029" s="57"/>
      <c r="N1029" s="57"/>
      <c r="P1029" s="57"/>
      <c r="R1029" s="57"/>
      <c r="T1029" s="64"/>
      <c r="V1029" s="57"/>
      <c r="X1029" s="57"/>
    </row>
    <row r="1030" spans="3:24">
      <c r="C1030" s="57"/>
      <c r="D1030" s="57"/>
      <c r="E1030" s="57"/>
      <c r="F1030" s="57"/>
      <c r="H1030" s="57"/>
      <c r="J1030" s="57"/>
      <c r="L1030" s="57"/>
      <c r="N1030" s="57"/>
      <c r="P1030" s="57"/>
      <c r="R1030" s="57"/>
      <c r="T1030" s="64"/>
      <c r="V1030" s="57"/>
      <c r="X1030" s="57"/>
    </row>
    <row r="1031" spans="3:24">
      <c r="C1031" s="57"/>
      <c r="D1031" s="57"/>
      <c r="E1031" s="57"/>
      <c r="F1031" s="57"/>
      <c r="H1031" s="57"/>
      <c r="J1031" s="57"/>
      <c r="L1031" s="57"/>
      <c r="N1031" s="57"/>
      <c r="P1031" s="57"/>
      <c r="R1031" s="57"/>
      <c r="T1031" s="64"/>
      <c r="V1031" s="57"/>
      <c r="X1031" s="57"/>
    </row>
    <row r="1032" spans="3:24">
      <c r="C1032" s="57"/>
      <c r="D1032" s="57"/>
      <c r="E1032" s="57"/>
      <c r="F1032" s="57"/>
      <c r="H1032" s="57"/>
      <c r="J1032" s="57"/>
      <c r="L1032" s="57"/>
      <c r="N1032" s="57"/>
      <c r="P1032" s="57"/>
      <c r="R1032" s="57"/>
      <c r="T1032" s="64"/>
      <c r="V1032" s="57"/>
      <c r="X1032" s="57"/>
    </row>
    <row r="1033" spans="3:24">
      <c r="C1033" s="57"/>
      <c r="D1033" s="57"/>
      <c r="E1033" s="57"/>
      <c r="F1033" s="57"/>
      <c r="H1033" s="57"/>
      <c r="J1033" s="57"/>
      <c r="L1033" s="57"/>
      <c r="N1033" s="57"/>
      <c r="P1033" s="57"/>
      <c r="R1033" s="57"/>
      <c r="T1033" s="64"/>
      <c r="V1033" s="57"/>
      <c r="X1033" s="57"/>
    </row>
    <row r="1034" spans="3:24">
      <c r="C1034" s="57"/>
      <c r="D1034" s="57"/>
      <c r="E1034" s="57"/>
      <c r="F1034" s="57"/>
      <c r="H1034" s="57"/>
      <c r="J1034" s="57"/>
      <c r="L1034" s="57"/>
      <c r="N1034" s="57"/>
      <c r="P1034" s="57"/>
      <c r="R1034" s="57"/>
      <c r="T1034" s="64"/>
      <c r="V1034" s="57"/>
      <c r="X1034" s="57"/>
    </row>
    <row r="1035" spans="3:24">
      <c r="C1035" s="57"/>
      <c r="D1035" s="57"/>
      <c r="E1035" s="57"/>
      <c r="F1035" s="57"/>
      <c r="H1035" s="57"/>
      <c r="J1035" s="57"/>
      <c r="L1035" s="57"/>
      <c r="N1035" s="57"/>
      <c r="P1035" s="57"/>
      <c r="R1035" s="57"/>
      <c r="T1035" s="64"/>
      <c r="V1035" s="57"/>
      <c r="X1035" s="57"/>
    </row>
    <row r="1036" spans="3:24">
      <c r="C1036" s="57"/>
      <c r="D1036" s="57"/>
      <c r="E1036" s="57"/>
      <c r="F1036" s="57"/>
      <c r="H1036" s="57"/>
      <c r="J1036" s="57"/>
      <c r="L1036" s="57"/>
      <c r="N1036" s="57"/>
      <c r="P1036" s="57"/>
      <c r="R1036" s="57"/>
      <c r="T1036" s="64"/>
      <c r="V1036" s="57"/>
      <c r="X1036" s="57"/>
    </row>
    <row r="1037" spans="3:24">
      <c r="C1037" s="57"/>
      <c r="D1037" s="57"/>
      <c r="E1037" s="57"/>
      <c r="F1037" s="57"/>
      <c r="H1037" s="57"/>
      <c r="J1037" s="57"/>
      <c r="L1037" s="57"/>
      <c r="N1037" s="57"/>
      <c r="P1037" s="57"/>
      <c r="R1037" s="57"/>
      <c r="T1037" s="64"/>
      <c r="V1037" s="57"/>
      <c r="X1037" s="57"/>
    </row>
    <row r="1038" spans="3:24">
      <c r="C1038" s="57"/>
      <c r="D1038" s="57"/>
      <c r="E1038" s="57"/>
      <c r="F1038" s="57"/>
      <c r="H1038" s="57"/>
      <c r="J1038" s="57"/>
      <c r="L1038" s="57"/>
      <c r="N1038" s="57"/>
      <c r="P1038" s="57"/>
      <c r="R1038" s="57"/>
      <c r="T1038" s="64"/>
      <c r="V1038" s="57"/>
      <c r="X1038" s="57"/>
    </row>
    <row r="1039" spans="3:24">
      <c r="C1039" s="57"/>
      <c r="D1039" s="57"/>
      <c r="E1039" s="57"/>
      <c r="F1039" s="57"/>
      <c r="H1039" s="57"/>
      <c r="J1039" s="57"/>
      <c r="L1039" s="57"/>
      <c r="N1039" s="57"/>
      <c r="P1039" s="57"/>
      <c r="R1039" s="57"/>
      <c r="T1039" s="64"/>
      <c r="V1039" s="57"/>
      <c r="X1039" s="57"/>
    </row>
    <row r="1040" spans="3:24">
      <c r="C1040" s="57"/>
      <c r="D1040" s="57"/>
      <c r="E1040" s="57"/>
      <c r="F1040" s="57"/>
      <c r="H1040" s="57"/>
      <c r="J1040" s="57"/>
      <c r="L1040" s="57"/>
      <c r="N1040" s="57"/>
      <c r="P1040" s="57"/>
      <c r="R1040" s="57"/>
      <c r="T1040" s="64"/>
      <c r="V1040" s="57"/>
      <c r="X1040" s="57"/>
    </row>
    <row r="1041" spans="3:24">
      <c r="C1041" s="57"/>
      <c r="D1041" s="57"/>
      <c r="E1041" s="57"/>
      <c r="F1041" s="57"/>
      <c r="H1041" s="57"/>
      <c r="J1041" s="57"/>
      <c r="L1041" s="57"/>
      <c r="N1041" s="57"/>
      <c r="P1041" s="57"/>
      <c r="R1041" s="57"/>
      <c r="T1041" s="64"/>
      <c r="V1041" s="57"/>
      <c r="X1041" s="57"/>
    </row>
    <row r="1042" spans="3:24">
      <c r="C1042" s="57"/>
      <c r="D1042" s="57"/>
      <c r="E1042" s="57"/>
      <c r="F1042" s="57"/>
      <c r="H1042" s="57"/>
      <c r="J1042" s="57"/>
      <c r="L1042" s="57"/>
      <c r="N1042" s="57"/>
      <c r="P1042" s="57"/>
      <c r="R1042" s="57"/>
      <c r="T1042" s="64"/>
      <c r="V1042" s="57"/>
      <c r="X1042" s="57"/>
    </row>
    <row r="1043" spans="3:24">
      <c r="C1043" s="57"/>
      <c r="D1043" s="57"/>
      <c r="E1043" s="57"/>
      <c r="F1043" s="57"/>
      <c r="H1043" s="57"/>
      <c r="J1043" s="57"/>
      <c r="L1043" s="57"/>
      <c r="N1043" s="57"/>
      <c r="P1043" s="57"/>
      <c r="R1043" s="57"/>
      <c r="T1043" s="64"/>
      <c r="V1043" s="57"/>
      <c r="X1043" s="57"/>
    </row>
    <row r="1044" spans="3:24">
      <c r="C1044" s="57"/>
      <c r="D1044" s="57"/>
      <c r="E1044" s="57"/>
      <c r="F1044" s="57"/>
      <c r="H1044" s="57"/>
      <c r="J1044" s="57"/>
      <c r="L1044" s="57"/>
      <c r="N1044" s="57"/>
      <c r="P1044" s="57"/>
      <c r="R1044" s="57"/>
      <c r="T1044" s="64"/>
      <c r="V1044" s="57"/>
      <c r="X1044" s="57"/>
    </row>
    <row r="1045" spans="3:24">
      <c r="C1045" s="57"/>
      <c r="D1045" s="57"/>
      <c r="E1045" s="57"/>
      <c r="F1045" s="57"/>
      <c r="H1045" s="57"/>
      <c r="J1045" s="57"/>
      <c r="L1045" s="57"/>
      <c r="N1045" s="57"/>
      <c r="P1045" s="57"/>
      <c r="R1045" s="57"/>
      <c r="T1045" s="64"/>
      <c r="V1045" s="57"/>
      <c r="X1045" s="57"/>
    </row>
    <row r="1046" spans="3:24">
      <c r="C1046" s="57"/>
      <c r="D1046" s="57"/>
      <c r="E1046" s="57"/>
      <c r="F1046" s="57"/>
      <c r="H1046" s="57"/>
      <c r="J1046" s="57"/>
      <c r="L1046" s="57"/>
      <c r="N1046" s="57"/>
      <c r="P1046" s="57"/>
      <c r="R1046" s="57"/>
      <c r="T1046" s="64"/>
      <c r="V1046" s="57"/>
      <c r="X1046" s="57"/>
    </row>
    <row r="1047" spans="3:24">
      <c r="C1047" s="57"/>
      <c r="D1047" s="57"/>
      <c r="E1047" s="57"/>
      <c r="F1047" s="57"/>
      <c r="H1047" s="57"/>
      <c r="J1047" s="57"/>
      <c r="L1047" s="57"/>
      <c r="N1047" s="57"/>
      <c r="P1047" s="57"/>
      <c r="R1047" s="57"/>
      <c r="T1047" s="64"/>
      <c r="V1047" s="57"/>
      <c r="X1047" s="57"/>
    </row>
    <row r="1048" spans="3:24">
      <c r="C1048" s="57"/>
      <c r="D1048" s="57"/>
      <c r="E1048" s="57"/>
      <c r="F1048" s="57"/>
      <c r="H1048" s="57"/>
      <c r="J1048" s="57"/>
      <c r="L1048" s="57"/>
      <c r="N1048" s="57"/>
      <c r="P1048" s="57"/>
      <c r="R1048" s="57"/>
      <c r="T1048" s="64"/>
      <c r="V1048" s="57"/>
      <c r="X1048" s="57"/>
    </row>
    <row r="1049" spans="3:24">
      <c r="C1049" s="57"/>
      <c r="D1049" s="57"/>
      <c r="E1049" s="57"/>
      <c r="F1049" s="57"/>
      <c r="H1049" s="57"/>
      <c r="J1049" s="57"/>
      <c r="L1049" s="57"/>
      <c r="N1049" s="57"/>
      <c r="P1049" s="57"/>
      <c r="R1049" s="57"/>
      <c r="T1049" s="64"/>
      <c r="V1049" s="57"/>
      <c r="X1049" s="57"/>
    </row>
    <row r="1050" spans="3:24">
      <c r="C1050" s="57"/>
      <c r="D1050" s="57"/>
      <c r="E1050" s="57"/>
      <c r="F1050" s="57"/>
      <c r="H1050" s="57"/>
      <c r="J1050" s="57"/>
      <c r="L1050" s="57"/>
      <c r="N1050" s="57"/>
      <c r="P1050" s="57"/>
      <c r="R1050" s="57"/>
      <c r="T1050" s="64"/>
      <c r="V1050" s="57"/>
      <c r="X1050" s="57"/>
    </row>
    <row r="1051" spans="3:24">
      <c r="C1051" s="57"/>
      <c r="D1051" s="57"/>
      <c r="E1051" s="57"/>
      <c r="F1051" s="57"/>
      <c r="H1051" s="57"/>
      <c r="J1051" s="57"/>
      <c r="L1051" s="57"/>
      <c r="N1051" s="57"/>
      <c r="P1051" s="57"/>
      <c r="R1051" s="57"/>
      <c r="T1051" s="64"/>
      <c r="V1051" s="57"/>
      <c r="X1051" s="57"/>
    </row>
    <row r="1052" spans="3:24">
      <c r="C1052" s="57"/>
      <c r="D1052" s="57"/>
      <c r="E1052" s="57"/>
      <c r="F1052" s="57"/>
      <c r="H1052" s="57"/>
      <c r="J1052" s="57"/>
      <c r="L1052" s="57"/>
      <c r="N1052" s="57"/>
      <c r="P1052" s="57"/>
      <c r="R1052" s="57"/>
      <c r="T1052" s="64"/>
      <c r="V1052" s="57"/>
      <c r="X1052" s="57"/>
    </row>
    <row r="1053" spans="3:24">
      <c r="C1053" s="57"/>
      <c r="D1053" s="57"/>
      <c r="E1053" s="57"/>
      <c r="F1053" s="57"/>
      <c r="H1053" s="57"/>
      <c r="J1053" s="57"/>
      <c r="L1053" s="57"/>
      <c r="N1053" s="57"/>
      <c r="P1053" s="57"/>
      <c r="R1053" s="57"/>
      <c r="T1053" s="64"/>
      <c r="V1053" s="57"/>
      <c r="X1053" s="57"/>
    </row>
    <row r="1054" spans="3:24">
      <c r="C1054" s="57"/>
      <c r="D1054" s="57"/>
      <c r="E1054" s="57"/>
      <c r="F1054" s="57"/>
      <c r="H1054" s="57"/>
      <c r="J1054" s="57"/>
      <c r="L1054" s="57"/>
      <c r="N1054" s="57"/>
      <c r="P1054" s="57"/>
      <c r="R1054" s="57"/>
      <c r="T1054" s="64"/>
      <c r="V1054" s="57"/>
      <c r="X1054" s="57"/>
    </row>
    <row r="1055" spans="3:24">
      <c r="C1055" s="57"/>
      <c r="D1055" s="57"/>
      <c r="E1055" s="57"/>
      <c r="F1055" s="57"/>
      <c r="H1055" s="57"/>
      <c r="J1055" s="57"/>
      <c r="L1055" s="57"/>
      <c r="N1055" s="57"/>
      <c r="P1055" s="57"/>
      <c r="R1055" s="57"/>
      <c r="T1055" s="64"/>
      <c r="V1055" s="57"/>
      <c r="X1055" s="57"/>
    </row>
    <row r="1056" spans="3:24">
      <c r="C1056" s="57"/>
      <c r="D1056" s="57"/>
      <c r="E1056" s="57"/>
      <c r="F1056" s="57"/>
      <c r="H1056" s="57"/>
      <c r="J1056" s="57"/>
      <c r="L1056" s="57"/>
      <c r="N1056" s="57"/>
      <c r="P1056" s="57"/>
      <c r="R1056" s="57"/>
      <c r="T1056" s="64"/>
      <c r="V1056" s="57"/>
      <c r="X1056" s="57"/>
    </row>
    <row r="1057" spans="3:24">
      <c r="C1057" s="57"/>
      <c r="D1057" s="57"/>
      <c r="E1057" s="57"/>
      <c r="F1057" s="57"/>
      <c r="H1057" s="57"/>
      <c r="J1057" s="57"/>
      <c r="L1057" s="57"/>
      <c r="N1057" s="57"/>
      <c r="P1057" s="57"/>
      <c r="R1057" s="57"/>
      <c r="T1057" s="64"/>
      <c r="V1057" s="57"/>
      <c r="X1057" s="57"/>
    </row>
    <row r="1058" spans="3:24">
      <c r="C1058" s="57"/>
      <c r="D1058" s="57"/>
      <c r="E1058" s="57"/>
      <c r="F1058" s="57"/>
      <c r="H1058" s="57"/>
      <c r="J1058" s="57"/>
      <c r="L1058" s="57"/>
      <c r="N1058" s="57"/>
      <c r="P1058" s="57"/>
      <c r="R1058" s="57"/>
      <c r="T1058" s="64"/>
      <c r="V1058" s="57"/>
      <c r="X1058" s="57"/>
    </row>
    <row r="1059" spans="3:24">
      <c r="C1059" s="57"/>
      <c r="D1059" s="57"/>
      <c r="E1059" s="57"/>
      <c r="F1059" s="57"/>
      <c r="H1059" s="57"/>
      <c r="J1059" s="57"/>
      <c r="L1059" s="57"/>
      <c r="N1059" s="57"/>
      <c r="P1059" s="57"/>
      <c r="R1059" s="57"/>
      <c r="T1059" s="64"/>
      <c r="V1059" s="57"/>
      <c r="X1059" s="57"/>
    </row>
    <row r="1060" spans="3:24">
      <c r="C1060" s="57"/>
      <c r="D1060" s="57"/>
      <c r="E1060" s="57"/>
      <c r="F1060" s="57"/>
      <c r="H1060" s="57"/>
      <c r="J1060" s="57"/>
      <c r="L1060" s="57"/>
      <c r="N1060" s="57"/>
      <c r="P1060" s="57"/>
      <c r="R1060" s="57"/>
      <c r="T1060" s="64"/>
      <c r="V1060" s="57"/>
      <c r="X1060" s="57"/>
    </row>
    <row r="1061" spans="3:24">
      <c r="C1061" s="57"/>
      <c r="D1061" s="57"/>
      <c r="E1061" s="57"/>
      <c r="F1061" s="57"/>
      <c r="H1061" s="57"/>
      <c r="J1061" s="57"/>
      <c r="L1061" s="57"/>
      <c r="N1061" s="57"/>
      <c r="P1061" s="57"/>
      <c r="R1061" s="57"/>
      <c r="T1061" s="64"/>
      <c r="V1061" s="57"/>
      <c r="X1061" s="57"/>
    </row>
    <row r="1062" spans="3:24">
      <c r="C1062" s="57"/>
      <c r="D1062" s="57"/>
      <c r="E1062" s="57"/>
      <c r="F1062" s="57"/>
      <c r="H1062" s="57"/>
      <c r="J1062" s="57"/>
      <c r="L1062" s="57"/>
      <c r="N1062" s="57"/>
      <c r="P1062" s="57"/>
      <c r="R1062" s="57"/>
      <c r="T1062" s="64"/>
      <c r="V1062" s="57"/>
      <c r="X1062" s="57"/>
    </row>
    <row r="1063" spans="3:24">
      <c r="C1063" s="57"/>
      <c r="D1063" s="57"/>
      <c r="E1063" s="57"/>
      <c r="F1063" s="57"/>
      <c r="H1063" s="57"/>
      <c r="J1063" s="57"/>
      <c r="L1063" s="57"/>
      <c r="N1063" s="57"/>
      <c r="P1063" s="57"/>
      <c r="R1063" s="57"/>
      <c r="T1063" s="64"/>
      <c r="V1063" s="57"/>
      <c r="X1063" s="57"/>
    </row>
    <row r="1064" spans="3:24">
      <c r="C1064" s="57"/>
      <c r="D1064" s="57"/>
      <c r="E1064" s="57"/>
      <c r="F1064" s="57"/>
      <c r="H1064" s="57"/>
      <c r="J1064" s="57"/>
      <c r="L1064" s="57"/>
      <c r="N1064" s="57"/>
      <c r="P1064" s="57"/>
      <c r="R1064" s="57"/>
      <c r="T1064" s="64"/>
      <c r="V1064" s="57"/>
      <c r="X1064" s="57"/>
    </row>
    <row r="1065" spans="3:24">
      <c r="C1065" s="57"/>
      <c r="D1065" s="57"/>
      <c r="E1065" s="57"/>
      <c r="F1065" s="57"/>
      <c r="H1065" s="57"/>
      <c r="J1065" s="57"/>
      <c r="L1065" s="57"/>
      <c r="N1065" s="57"/>
      <c r="P1065" s="57"/>
      <c r="R1065" s="57"/>
      <c r="T1065" s="64"/>
      <c r="V1065" s="57"/>
      <c r="X1065" s="57"/>
    </row>
    <row r="1066" spans="3:24">
      <c r="C1066" s="57"/>
      <c r="D1066" s="57"/>
      <c r="E1066" s="57"/>
      <c r="F1066" s="57"/>
      <c r="H1066" s="57"/>
      <c r="J1066" s="57"/>
      <c r="L1066" s="57"/>
      <c r="N1066" s="57"/>
      <c r="P1066" s="57"/>
      <c r="R1066" s="57"/>
      <c r="T1066" s="64"/>
      <c r="V1066" s="57"/>
      <c r="X1066" s="57"/>
    </row>
    <row r="1067" spans="3:24">
      <c r="C1067" s="57"/>
      <c r="D1067" s="57"/>
      <c r="E1067" s="57"/>
      <c r="F1067" s="57"/>
      <c r="H1067" s="57"/>
      <c r="J1067" s="57"/>
      <c r="L1067" s="57"/>
      <c r="N1067" s="57"/>
      <c r="P1067" s="57"/>
      <c r="R1067" s="57"/>
      <c r="T1067" s="64"/>
      <c r="V1067" s="57"/>
      <c r="X1067" s="57"/>
    </row>
    <row r="1068" spans="3:24">
      <c r="C1068" s="57"/>
      <c r="D1068" s="57"/>
      <c r="E1068" s="57"/>
      <c r="F1068" s="57"/>
      <c r="H1068" s="57"/>
      <c r="J1068" s="57"/>
      <c r="L1068" s="57"/>
      <c r="N1068" s="57"/>
      <c r="P1068" s="57"/>
      <c r="R1068" s="57"/>
      <c r="T1068" s="64"/>
      <c r="V1068" s="57"/>
      <c r="X1068" s="57"/>
    </row>
    <row r="1069" spans="3:24">
      <c r="C1069" s="57"/>
      <c r="D1069" s="57"/>
      <c r="E1069" s="57"/>
      <c r="F1069" s="57"/>
      <c r="H1069" s="57"/>
      <c r="J1069" s="57"/>
      <c r="L1069" s="57"/>
      <c r="N1069" s="57"/>
      <c r="P1069" s="57"/>
      <c r="R1069" s="57"/>
      <c r="T1069" s="64"/>
      <c r="V1069" s="57"/>
      <c r="X1069" s="57"/>
    </row>
    <row r="1070" spans="3:24">
      <c r="C1070" s="57"/>
      <c r="D1070" s="57"/>
      <c r="E1070" s="57"/>
      <c r="F1070" s="57"/>
      <c r="H1070" s="57"/>
      <c r="J1070" s="57"/>
      <c r="L1070" s="57"/>
      <c r="N1070" s="57"/>
      <c r="P1070" s="57"/>
      <c r="R1070" s="57"/>
      <c r="T1070" s="64"/>
      <c r="V1070" s="57"/>
      <c r="X1070" s="57"/>
    </row>
    <row r="1071" spans="3:24">
      <c r="C1071" s="57"/>
      <c r="D1071" s="57"/>
      <c r="E1071" s="57"/>
      <c r="F1071" s="57"/>
      <c r="H1071" s="57"/>
      <c r="J1071" s="57"/>
      <c r="L1071" s="57"/>
      <c r="N1071" s="57"/>
      <c r="P1071" s="57"/>
      <c r="R1071" s="57"/>
      <c r="T1071" s="64"/>
      <c r="V1071" s="57"/>
      <c r="X1071" s="57"/>
    </row>
    <row r="1072" spans="3:24">
      <c r="C1072" s="57"/>
      <c r="D1072" s="57"/>
      <c r="E1072" s="57"/>
      <c r="F1072" s="57"/>
      <c r="H1072" s="57"/>
      <c r="J1072" s="57"/>
      <c r="L1072" s="57"/>
      <c r="N1072" s="57"/>
      <c r="P1072" s="57"/>
      <c r="R1072" s="57"/>
      <c r="T1072" s="64"/>
      <c r="V1072" s="57"/>
      <c r="X1072" s="57"/>
    </row>
    <row r="1073" spans="3:24">
      <c r="C1073" s="57"/>
      <c r="D1073" s="57"/>
      <c r="E1073" s="57"/>
      <c r="F1073" s="57"/>
      <c r="H1073" s="57"/>
      <c r="J1073" s="57"/>
      <c r="L1073" s="57"/>
      <c r="N1073" s="57"/>
      <c r="P1073" s="57"/>
      <c r="R1073" s="57"/>
      <c r="T1073" s="64"/>
      <c r="V1073" s="57"/>
      <c r="X1073" s="57"/>
    </row>
    <row r="1074" spans="3:24">
      <c r="C1074" s="57"/>
      <c r="D1074" s="57"/>
      <c r="E1074" s="57"/>
      <c r="F1074" s="57"/>
      <c r="H1074" s="57"/>
      <c r="J1074" s="57"/>
      <c r="L1074" s="57"/>
      <c r="N1074" s="57"/>
      <c r="P1074" s="57"/>
      <c r="R1074" s="57"/>
      <c r="T1074" s="64"/>
      <c r="V1074" s="57"/>
      <c r="X1074" s="57"/>
    </row>
    <row r="1075" spans="3:24">
      <c r="C1075" s="57"/>
      <c r="D1075" s="57"/>
      <c r="E1075" s="57"/>
      <c r="F1075" s="57"/>
      <c r="H1075" s="57"/>
      <c r="J1075" s="57"/>
      <c r="L1075" s="57"/>
      <c r="N1075" s="57"/>
      <c r="P1075" s="57"/>
      <c r="R1075" s="57"/>
      <c r="T1075" s="64"/>
      <c r="V1075" s="57"/>
      <c r="X1075" s="57"/>
    </row>
    <row r="1076" spans="3:24">
      <c r="C1076" s="57"/>
      <c r="D1076" s="57"/>
      <c r="E1076" s="57"/>
      <c r="F1076" s="57"/>
      <c r="H1076" s="57"/>
      <c r="J1076" s="57"/>
      <c r="L1076" s="57"/>
      <c r="N1076" s="57"/>
      <c r="P1076" s="57"/>
      <c r="R1076" s="57"/>
      <c r="T1076" s="64"/>
      <c r="V1076" s="57"/>
      <c r="X1076" s="57"/>
    </row>
    <row r="1077" spans="3:24">
      <c r="C1077" s="57"/>
      <c r="D1077" s="57"/>
      <c r="E1077" s="57"/>
      <c r="F1077" s="57"/>
      <c r="H1077" s="57"/>
      <c r="J1077" s="57"/>
      <c r="L1077" s="57"/>
      <c r="N1077" s="57"/>
      <c r="P1077" s="57"/>
      <c r="R1077" s="57"/>
      <c r="T1077" s="64"/>
      <c r="V1077" s="57"/>
      <c r="X1077" s="57"/>
    </row>
    <row r="1078" spans="3:24">
      <c r="C1078" s="57"/>
      <c r="D1078" s="57"/>
      <c r="E1078" s="57"/>
      <c r="F1078" s="57"/>
      <c r="H1078" s="57"/>
      <c r="J1078" s="57"/>
      <c r="L1078" s="57"/>
      <c r="N1078" s="57"/>
      <c r="P1078" s="57"/>
      <c r="R1078" s="57"/>
      <c r="T1078" s="64"/>
      <c r="V1078" s="57"/>
      <c r="X1078" s="57"/>
    </row>
    <row r="1079" spans="3:24">
      <c r="C1079" s="57"/>
      <c r="D1079" s="57"/>
      <c r="E1079" s="57"/>
      <c r="F1079" s="57"/>
      <c r="H1079" s="57"/>
      <c r="J1079" s="57"/>
      <c r="L1079" s="57"/>
      <c r="N1079" s="57"/>
      <c r="P1079" s="57"/>
      <c r="R1079" s="57"/>
      <c r="T1079" s="64"/>
      <c r="V1079" s="57"/>
      <c r="X1079" s="57"/>
    </row>
    <row r="1080" spans="3:24">
      <c r="C1080" s="57"/>
      <c r="D1080" s="57"/>
      <c r="E1080" s="57"/>
      <c r="F1080" s="57"/>
      <c r="H1080" s="57"/>
      <c r="J1080" s="57"/>
      <c r="L1080" s="57"/>
      <c r="N1080" s="57"/>
      <c r="P1080" s="57"/>
      <c r="R1080" s="57"/>
      <c r="T1080" s="64"/>
      <c r="V1080" s="57"/>
      <c r="X1080" s="57"/>
    </row>
    <row r="1081" spans="3:24">
      <c r="C1081" s="57"/>
      <c r="D1081" s="57"/>
      <c r="E1081" s="57"/>
      <c r="F1081" s="57"/>
      <c r="H1081" s="57"/>
      <c r="J1081" s="57"/>
      <c r="L1081" s="57"/>
      <c r="N1081" s="57"/>
      <c r="P1081" s="57"/>
      <c r="R1081" s="57"/>
      <c r="T1081" s="64"/>
      <c r="V1081" s="57"/>
      <c r="X1081" s="57"/>
    </row>
    <row r="1082" spans="3:24">
      <c r="C1082" s="57"/>
      <c r="D1082" s="57"/>
      <c r="E1082" s="57"/>
      <c r="F1082" s="57"/>
      <c r="H1082" s="57"/>
      <c r="J1082" s="57"/>
      <c r="L1082" s="57"/>
      <c r="N1082" s="57"/>
      <c r="P1082" s="57"/>
      <c r="R1082" s="57"/>
      <c r="T1082" s="64"/>
      <c r="V1082" s="57"/>
      <c r="X1082" s="57"/>
    </row>
    <row r="1083" spans="3:24">
      <c r="C1083" s="57"/>
      <c r="D1083" s="57"/>
      <c r="E1083" s="57"/>
      <c r="F1083" s="57"/>
      <c r="H1083" s="57"/>
      <c r="J1083" s="57"/>
      <c r="L1083" s="57"/>
      <c r="N1083" s="57"/>
      <c r="P1083" s="57"/>
      <c r="R1083" s="57"/>
      <c r="T1083" s="64"/>
      <c r="V1083" s="57"/>
      <c r="X1083" s="57"/>
    </row>
    <row r="1084" spans="3:24">
      <c r="C1084" s="57"/>
      <c r="D1084" s="57"/>
      <c r="E1084" s="57"/>
      <c r="F1084" s="57"/>
      <c r="H1084" s="57"/>
      <c r="J1084" s="57"/>
      <c r="L1084" s="57"/>
      <c r="N1084" s="57"/>
      <c r="P1084" s="57"/>
      <c r="R1084" s="57"/>
      <c r="T1084" s="64"/>
      <c r="V1084" s="57"/>
      <c r="X1084" s="57"/>
    </row>
    <row r="1085" spans="3:24">
      <c r="C1085" s="57"/>
      <c r="D1085" s="57"/>
      <c r="E1085" s="57"/>
      <c r="F1085" s="57"/>
      <c r="H1085" s="57"/>
      <c r="J1085" s="57"/>
      <c r="L1085" s="57"/>
      <c r="N1085" s="57"/>
      <c r="P1085" s="57"/>
      <c r="R1085" s="57"/>
      <c r="T1085" s="64"/>
      <c r="V1085" s="57"/>
      <c r="X1085" s="57"/>
    </row>
    <row r="1086" spans="3:24">
      <c r="C1086" s="57"/>
      <c r="D1086" s="57"/>
      <c r="E1086" s="57"/>
      <c r="F1086" s="57"/>
      <c r="H1086" s="57"/>
      <c r="J1086" s="57"/>
      <c r="L1086" s="57"/>
      <c r="N1086" s="57"/>
      <c r="P1086" s="57"/>
      <c r="R1086" s="57"/>
      <c r="T1086" s="64"/>
      <c r="V1086" s="57"/>
      <c r="X1086" s="57"/>
    </row>
    <row r="1087" spans="3:24">
      <c r="C1087" s="57"/>
      <c r="D1087" s="57"/>
      <c r="E1087" s="57"/>
      <c r="F1087" s="57"/>
      <c r="H1087" s="57"/>
      <c r="J1087" s="57"/>
      <c r="L1087" s="57"/>
      <c r="N1087" s="57"/>
      <c r="P1087" s="57"/>
      <c r="R1087" s="57"/>
      <c r="T1087" s="64"/>
      <c r="V1087" s="57"/>
      <c r="X1087" s="57"/>
    </row>
    <row r="1088" spans="3:24">
      <c r="C1088" s="57"/>
      <c r="D1088" s="57"/>
      <c r="E1088" s="57"/>
      <c r="F1088" s="57"/>
      <c r="H1088" s="57"/>
      <c r="J1088" s="57"/>
      <c r="L1088" s="57"/>
      <c r="N1088" s="57"/>
      <c r="P1088" s="57"/>
      <c r="R1088" s="57"/>
      <c r="T1088" s="64"/>
      <c r="V1088" s="57"/>
      <c r="X1088" s="57"/>
    </row>
    <row r="1089" spans="3:24">
      <c r="C1089" s="57"/>
      <c r="D1089" s="57"/>
      <c r="E1089" s="57"/>
      <c r="F1089" s="57"/>
      <c r="H1089" s="57"/>
      <c r="J1089" s="57"/>
      <c r="L1089" s="57"/>
      <c r="N1089" s="57"/>
      <c r="P1089" s="57"/>
      <c r="R1089" s="57"/>
      <c r="T1089" s="64"/>
      <c r="V1089" s="57"/>
      <c r="X1089" s="57"/>
    </row>
    <row r="1090" spans="3:24">
      <c r="C1090" s="57"/>
      <c r="D1090" s="57"/>
      <c r="E1090" s="57"/>
      <c r="F1090" s="57"/>
      <c r="H1090" s="57"/>
      <c r="J1090" s="57"/>
      <c r="L1090" s="57"/>
      <c r="N1090" s="57"/>
      <c r="P1090" s="57"/>
      <c r="R1090" s="57"/>
      <c r="T1090" s="64"/>
      <c r="V1090" s="57"/>
      <c r="X1090" s="57"/>
    </row>
    <row r="1091" spans="3:24">
      <c r="C1091" s="57"/>
      <c r="D1091" s="57"/>
      <c r="E1091" s="57"/>
      <c r="F1091" s="57"/>
      <c r="H1091" s="57"/>
      <c r="J1091" s="57"/>
      <c r="L1091" s="57"/>
      <c r="N1091" s="57"/>
      <c r="P1091" s="57"/>
      <c r="R1091" s="57"/>
      <c r="T1091" s="64"/>
      <c r="V1091" s="57"/>
      <c r="X1091" s="57"/>
    </row>
    <row r="1092" spans="3:24">
      <c r="C1092" s="57"/>
      <c r="D1092" s="57"/>
      <c r="E1092" s="57"/>
      <c r="F1092" s="57"/>
      <c r="H1092" s="57"/>
      <c r="J1092" s="57"/>
      <c r="L1092" s="57"/>
      <c r="N1092" s="57"/>
      <c r="P1092" s="57"/>
      <c r="R1092" s="57"/>
      <c r="T1092" s="64"/>
      <c r="V1092" s="57"/>
      <c r="X1092" s="57"/>
    </row>
    <row r="1093" spans="3:24">
      <c r="C1093" s="57"/>
      <c r="D1093" s="57"/>
      <c r="E1093" s="57"/>
      <c r="F1093" s="57"/>
      <c r="H1093" s="57"/>
      <c r="J1093" s="57"/>
      <c r="L1093" s="57"/>
      <c r="N1093" s="57"/>
      <c r="P1093" s="57"/>
      <c r="R1093" s="57"/>
      <c r="T1093" s="64"/>
      <c r="V1093" s="57"/>
      <c r="X1093" s="57"/>
    </row>
    <row r="1094" spans="3:24">
      <c r="C1094" s="57"/>
      <c r="D1094" s="57"/>
      <c r="E1094" s="57"/>
      <c r="F1094" s="57"/>
      <c r="H1094" s="57"/>
      <c r="J1094" s="57"/>
      <c r="L1094" s="57"/>
      <c r="N1094" s="57"/>
      <c r="P1094" s="57"/>
      <c r="R1094" s="57"/>
      <c r="T1094" s="64"/>
      <c r="V1094" s="57"/>
      <c r="X1094" s="57"/>
    </row>
    <row r="1095" spans="3:24">
      <c r="C1095" s="57"/>
      <c r="D1095" s="57"/>
      <c r="E1095" s="57"/>
      <c r="F1095" s="57"/>
      <c r="H1095" s="57"/>
      <c r="J1095" s="57"/>
      <c r="L1095" s="57"/>
      <c r="N1095" s="57"/>
      <c r="P1095" s="57"/>
      <c r="R1095" s="57"/>
      <c r="T1095" s="64"/>
      <c r="V1095" s="57"/>
      <c r="X1095" s="57"/>
    </row>
    <row r="1096" spans="3:24">
      <c r="C1096" s="57"/>
      <c r="D1096" s="57"/>
      <c r="E1096" s="57"/>
      <c r="F1096" s="57"/>
      <c r="H1096" s="57"/>
      <c r="J1096" s="57"/>
      <c r="L1096" s="57"/>
      <c r="N1096" s="57"/>
      <c r="P1096" s="57"/>
      <c r="R1096" s="57"/>
      <c r="T1096" s="64"/>
      <c r="V1096" s="57"/>
      <c r="X1096" s="57"/>
    </row>
    <row r="1097" spans="3:24">
      <c r="C1097" s="57"/>
      <c r="D1097" s="57"/>
      <c r="E1097" s="57"/>
      <c r="F1097" s="57"/>
      <c r="H1097" s="57"/>
      <c r="J1097" s="57"/>
      <c r="L1097" s="57"/>
      <c r="N1097" s="57"/>
      <c r="P1097" s="57"/>
      <c r="R1097" s="57"/>
      <c r="T1097" s="64"/>
      <c r="V1097" s="57"/>
      <c r="X1097" s="57"/>
    </row>
    <row r="1098" spans="3:24">
      <c r="C1098" s="57"/>
      <c r="D1098" s="57"/>
      <c r="E1098" s="57"/>
      <c r="F1098" s="57"/>
      <c r="H1098" s="57"/>
      <c r="J1098" s="57"/>
      <c r="L1098" s="57"/>
      <c r="N1098" s="57"/>
      <c r="P1098" s="57"/>
      <c r="R1098" s="57"/>
      <c r="T1098" s="64"/>
      <c r="V1098" s="57"/>
      <c r="X1098" s="57"/>
    </row>
    <row r="1099" spans="3:24">
      <c r="C1099" s="57"/>
      <c r="D1099" s="57"/>
      <c r="E1099" s="57"/>
      <c r="F1099" s="57"/>
      <c r="H1099" s="57"/>
      <c r="J1099" s="57"/>
      <c r="L1099" s="57"/>
      <c r="N1099" s="57"/>
      <c r="P1099" s="57"/>
      <c r="R1099" s="57"/>
      <c r="T1099" s="64"/>
      <c r="V1099" s="57"/>
      <c r="X1099" s="57"/>
    </row>
    <row r="1100" spans="3:24">
      <c r="C1100" s="57"/>
      <c r="D1100" s="57"/>
      <c r="E1100" s="57"/>
      <c r="F1100" s="57"/>
      <c r="H1100" s="57"/>
      <c r="J1100" s="57"/>
      <c r="L1100" s="57"/>
      <c r="N1100" s="57"/>
      <c r="P1100" s="57"/>
      <c r="R1100" s="57"/>
      <c r="T1100" s="64"/>
      <c r="V1100" s="57"/>
      <c r="X1100" s="57"/>
    </row>
    <row r="1101" spans="3:24">
      <c r="C1101" s="57"/>
      <c r="D1101" s="57"/>
      <c r="E1101" s="57"/>
      <c r="F1101" s="57"/>
      <c r="H1101" s="57"/>
      <c r="J1101" s="57"/>
      <c r="L1101" s="57"/>
      <c r="N1101" s="57"/>
      <c r="P1101" s="57"/>
      <c r="R1101" s="57"/>
      <c r="T1101" s="64"/>
      <c r="V1101" s="57"/>
      <c r="X1101" s="57"/>
    </row>
    <row r="1102" spans="3:24">
      <c r="C1102" s="57"/>
      <c r="D1102" s="57"/>
      <c r="E1102" s="57"/>
      <c r="F1102" s="57"/>
      <c r="H1102" s="57"/>
      <c r="J1102" s="57"/>
      <c r="L1102" s="57"/>
      <c r="N1102" s="57"/>
      <c r="P1102" s="57"/>
      <c r="R1102" s="57"/>
      <c r="T1102" s="64"/>
      <c r="V1102" s="57"/>
      <c r="X1102" s="57"/>
    </row>
    <row r="1103" spans="3:24">
      <c r="C1103" s="57"/>
      <c r="D1103" s="57"/>
      <c r="E1103" s="57"/>
      <c r="F1103" s="57"/>
      <c r="H1103" s="57"/>
      <c r="J1103" s="57"/>
      <c r="L1103" s="57"/>
      <c r="N1103" s="57"/>
      <c r="P1103" s="57"/>
      <c r="R1103" s="57"/>
      <c r="T1103" s="64"/>
      <c r="V1103" s="57"/>
      <c r="X1103" s="57"/>
    </row>
    <row r="1104" spans="3:24">
      <c r="C1104" s="57"/>
      <c r="D1104" s="57"/>
      <c r="E1104" s="57"/>
      <c r="F1104" s="57"/>
      <c r="H1104" s="57"/>
      <c r="J1104" s="57"/>
      <c r="L1104" s="57"/>
      <c r="N1104" s="57"/>
      <c r="P1104" s="57"/>
      <c r="R1104" s="57"/>
      <c r="T1104" s="64"/>
      <c r="V1104" s="57"/>
      <c r="X1104" s="57"/>
    </row>
    <row r="1105" spans="3:24">
      <c r="C1105" s="57"/>
      <c r="D1105" s="57"/>
      <c r="E1105" s="57"/>
      <c r="F1105" s="57"/>
      <c r="H1105" s="57"/>
      <c r="J1105" s="57"/>
      <c r="L1105" s="57"/>
      <c r="N1105" s="57"/>
      <c r="P1105" s="57"/>
      <c r="R1105" s="57"/>
      <c r="T1105" s="64"/>
      <c r="V1105" s="57"/>
      <c r="X1105" s="57"/>
    </row>
    <row r="1106" spans="3:24">
      <c r="C1106" s="57"/>
      <c r="D1106" s="57"/>
      <c r="E1106" s="57"/>
      <c r="F1106" s="57"/>
      <c r="H1106" s="57"/>
      <c r="J1106" s="57"/>
      <c r="L1106" s="57"/>
      <c r="N1106" s="57"/>
      <c r="P1106" s="57"/>
      <c r="R1106" s="57"/>
      <c r="T1106" s="64"/>
      <c r="V1106" s="57"/>
      <c r="X1106" s="57"/>
    </row>
    <row r="1107" spans="3:24">
      <c r="C1107" s="57"/>
      <c r="D1107" s="57"/>
      <c r="E1107" s="57"/>
      <c r="F1107" s="57"/>
      <c r="H1107" s="57"/>
      <c r="J1107" s="57"/>
      <c r="L1107" s="57"/>
      <c r="N1107" s="57"/>
      <c r="P1107" s="57"/>
      <c r="R1107" s="57"/>
      <c r="T1107" s="64"/>
      <c r="V1107" s="57"/>
      <c r="X1107" s="57"/>
    </row>
    <row r="1108" spans="3:24">
      <c r="C1108" s="57"/>
      <c r="D1108" s="57"/>
      <c r="E1108" s="57"/>
      <c r="F1108" s="57"/>
      <c r="H1108" s="57"/>
      <c r="J1108" s="57"/>
      <c r="L1108" s="57"/>
      <c r="N1108" s="57"/>
      <c r="P1108" s="57"/>
      <c r="R1108" s="57"/>
      <c r="T1108" s="64"/>
      <c r="V1108" s="57"/>
      <c r="X1108" s="57"/>
    </row>
    <row r="1109" spans="3:24">
      <c r="C1109" s="57"/>
      <c r="D1109" s="57"/>
      <c r="E1109" s="57"/>
      <c r="F1109" s="57"/>
      <c r="H1109" s="57"/>
      <c r="J1109" s="57"/>
      <c r="L1109" s="57"/>
      <c r="N1109" s="57"/>
      <c r="P1109" s="57"/>
      <c r="R1109" s="57"/>
      <c r="T1109" s="64"/>
      <c r="V1109" s="57"/>
      <c r="X1109" s="57"/>
    </row>
    <row r="1110" spans="3:24">
      <c r="C1110" s="57"/>
      <c r="D1110" s="57"/>
      <c r="E1110" s="57"/>
      <c r="F1110" s="57"/>
      <c r="H1110" s="57"/>
      <c r="J1110" s="57"/>
      <c r="L1110" s="57"/>
      <c r="N1110" s="57"/>
      <c r="P1110" s="57"/>
      <c r="R1110" s="57"/>
      <c r="T1110" s="64"/>
      <c r="V1110" s="57"/>
      <c r="X1110" s="57"/>
    </row>
    <row r="1111" spans="3:24">
      <c r="C1111" s="57"/>
      <c r="D1111" s="57"/>
      <c r="E1111" s="57"/>
      <c r="F1111" s="57"/>
      <c r="H1111" s="57"/>
      <c r="J1111" s="57"/>
      <c r="L1111" s="57"/>
      <c r="N1111" s="57"/>
      <c r="P1111" s="57"/>
      <c r="R1111" s="57"/>
      <c r="T1111" s="64"/>
      <c r="V1111" s="57"/>
      <c r="X1111" s="57"/>
    </row>
    <row r="1112" spans="3:24">
      <c r="C1112" s="57"/>
      <c r="D1112" s="57"/>
      <c r="E1112" s="57"/>
      <c r="F1112" s="57"/>
      <c r="H1112" s="57"/>
      <c r="J1112" s="57"/>
      <c r="L1112" s="57"/>
      <c r="N1112" s="57"/>
      <c r="P1112" s="57"/>
      <c r="R1112" s="57"/>
      <c r="T1112" s="64"/>
      <c r="V1112" s="57"/>
      <c r="X1112" s="57"/>
    </row>
    <row r="1113" spans="3:24">
      <c r="C1113" s="57"/>
      <c r="D1113" s="57"/>
      <c r="E1113" s="57"/>
      <c r="F1113" s="57"/>
      <c r="H1113" s="57"/>
      <c r="J1113" s="57"/>
      <c r="L1113" s="57"/>
      <c r="N1113" s="57"/>
      <c r="P1113" s="57"/>
      <c r="R1113" s="57"/>
      <c r="T1113" s="64"/>
      <c r="V1113" s="57"/>
      <c r="X1113" s="57"/>
    </row>
    <row r="1114" spans="3:24">
      <c r="C1114" s="57"/>
      <c r="D1114" s="57"/>
      <c r="E1114" s="57"/>
      <c r="F1114" s="57"/>
      <c r="H1114" s="57"/>
      <c r="J1114" s="57"/>
      <c r="L1114" s="57"/>
      <c r="N1114" s="57"/>
      <c r="P1114" s="57"/>
      <c r="R1114" s="57"/>
      <c r="T1114" s="64"/>
      <c r="V1114" s="57"/>
      <c r="X1114" s="57"/>
    </row>
    <row r="1115" spans="3:24">
      <c r="C1115" s="57"/>
      <c r="D1115" s="57"/>
      <c r="E1115" s="57"/>
      <c r="F1115" s="57"/>
      <c r="H1115" s="57"/>
      <c r="J1115" s="57"/>
      <c r="L1115" s="57"/>
      <c r="N1115" s="57"/>
      <c r="P1115" s="57"/>
      <c r="R1115" s="57"/>
      <c r="T1115" s="64"/>
      <c r="V1115" s="57"/>
      <c r="X1115" s="57"/>
    </row>
    <row r="1116" spans="3:24">
      <c r="C1116" s="57"/>
      <c r="D1116" s="57"/>
      <c r="E1116" s="57"/>
      <c r="F1116" s="57"/>
      <c r="H1116" s="57"/>
      <c r="J1116" s="57"/>
      <c r="L1116" s="57"/>
      <c r="N1116" s="57"/>
      <c r="P1116" s="57"/>
      <c r="R1116" s="57"/>
      <c r="T1116" s="64"/>
      <c r="V1116" s="57"/>
      <c r="X1116" s="57"/>
    </row>
    <row r="1117" spans="3:24">
      <c r="C1117" s="57"/>
      <c r="D1117" s="57"/>
      <c r="E1117" s="57"/>
      <c r="F1117" s="57"/>
      <c r="H1117" s="57"/>
      <c r="J1117" s="57"/>
      <c r="L1117" s="57"/>
      <c r="N1117" s="57"/>
      <c r="P1117" s="57"/>
      <c r="R1117" s="57"/>
      <c r="T1117" s="64"/>
      <c r="V1117" s="57"/>
      <c r="X1117" s="57"/>
    </row>
    <row r="1118" spans="3:24">
      <c r="C1118" s="57"/>
      <c r="D1118" s="57"/>
      <c r="E1118" s="57"/>
      <c r="F1118" s="57"/>
      <c r="H1118" s="57"/>
      <c r="J1118" s="57"/>
      <c r="L1118" s="57"/>
      <c r="N1118" s="57"/>
      <c r="P1118" s="57"/>
      <c r="R1118" s="57"/>
      <c r="T1118" s="64"/>
      <c r="V1118" s="57"/>
      <c r="X1118" s="57"/>
    </row>
    <row r="1119" spans="3:24">
      <c r="C1119" s="57"/>
      <c r="D1119" s="57"/>
      <c r="E1119" s="57"/>
      <c r="F1119" s="57"/>
      <c r="H1119" s="57"/>
      <c r="J1119" s="57"/>
      <c r="L1119" s="57"/>
      <c r="N1119" s="57"/>
      <c r="P1119" s="57"/>
      <c r="R1119" s="57"/>
      <c r="T1119" s="64"/>
      <c r="V1119" s="57"/>
      <c r="X1119" s="57"/>
    </row>
    <row r="1120" spans="3:24">
      <c r="C1120" s="57"/>
      <c r="D1120" s="57"/>
      <c r="E1120" s="57"/>
      <c r="F1120" s="57"/>
      <c r="H1120" s="57"/>
      <c r="J1120" s="57"/>
      <c r="L1120" s="57"/>
      <c r="N1120" s="57"/>
      <c r="P1120" s="57"/>
      <c r="R1120" s="57"/>
      <c r="T1120" s="64"/>
      <c r="V1120" s="57"/>
      <c r="X1120" s="57"/>
    </row>
    <row r="1121" spans="3:24">
      <c r="C1121" s="57"/>
      <c r="D1121" s="57"/>
      <c r="E1121" s="57"/>
      <c r="F1121" s="57"/>
      <c r="H1121" s="57"/>
      <c r="J1121" s="57"/>
      <c r="L1121" s="57"/>
      <c r="N1121" s="57"/>
      <c r="P1121" s="57"/>
      <c r="R1121" s="57"/>
      <c r="T1121" s="64"/>
      <c r="V1121" s="57"/>
      <c r="X1121" s="57"/>
    </row>
    <row r="1122" spans="3:24">
      <c r="C1122" s="57"/>
      <c r="D1122" s="57"/>
      <c r="E1122" s="57"/>
      <c r="F1122" s="57"/>
      <c r="H1122" s="57"/>
      <c r="J1122" s="57"/>
      <c r="L1122" s="57"/>
      <c r="N1122" s="57"/>
      <c r="P1122" s="57"/>
      <c r="R1122" s="57"/>
      <c r="T1122" s="64"/>
      <c r="V1122" s="57"/>
      <c r="X1122" s="57"/>
    </row>
    <row r="1123" spans="3:24">
      <c r="C1123" s="57"/>
      <c r="D1123" s="57"/>
      <c r="E1123" s="57"/>
      <c r="F1123" s="57"/>
      <c r="H1123" s="57"/>
      <c r="J1123" s="57"/>
      <c r="L1123" s="57"/>
      <c r="N1123" s="57"/>
      <c r="P1123" s="57"/>
      <c r="R1123" s="57"/>
      <c r="T1123" s="64"/>
      <c r="V1123" s="57"/>
      <c r="X1123" s="57"/>
    </row>
    <row r="1124" spans="3:24">
      <c r="C1124" s="57"/>
      <c r="D1124" s="57"/>
      <c r="E1124" s="57"/>
      <c r="F1124" s="57"/>
      <c r="H1124" s="57"/>
      <c r="J1124" s="57"/>
      <c r="L1124" s="57"/>
      <c r="N1124" s="57"/>
      <c r="P1124" s="57"/>
      <c r="R1124" s="57"/>
      <c r="T1124" s="64"/>
      <c r="V1124" s="57"/>
      <c r="X1124" s="57"/>
    </row>
    <row r="1125" spans="3:24">
      <c r="C1125" s="57"/>
      <c r="D1125" s="57"/>
      <c r="E1125" s="57"/>
      <c r="F1125" s="57"/>
      <c r="H1125" s="57"/>
      <c r="J1125" s="57"/>
      <c r="L1125" s="57"/>
      <c r="N1125" s="57"/>
      <c r="P1125" s="57"/>
      <c r="R1125" s="57"/>
      <c r="T1125" s="64"/>
      <c r="V1125" s="57"/>
      <c r="X1125" s="57"/>
    </row>
    <row r="1126" spans="3:24">
      <c r="C1126" s="57"/>
      <c r="D1126" s="57"/>
      <c r="E1126" s="57"/>
      <c r="F1126" s="57"/>
      <c r="H1126" s="57"/>
      <c r="J1126" s="57"/>
      <c r="L1126" s="57"/>
      <c r="N1126" s="57"/>
      <c r="P1126" s="57"/>
      <c r="R1126" s="57"/>
      <c r="T1126" s="64"/>
      <c r="V1126" s="57"/>
      <c r="X1126" s="57"/>
    </row>
    <row r="1127" spans="3:24">
      <c r="C1127" s="57"/>
      <c r="D1127" s="57"/>
      <c r="E1127" s="57"/>
      <c r="F1127" s="57"/>
      <c r="H1127" s="57"/>
      <c r="J1127" s="57"/>
      <c r="L1127" s="57"/>
      <c r="N1127" s="57"/>
      <c r="P1127" s="57"/>
      <c r="R1127" s="57"/>
      <c r="T1127" s="64"/>
      <c r="V1127" s="57"/>
      <c r="X1127" s="57"/>
    </row>
    <row r="1128" spans="3:24">
      <c r="C1128" s="57"/>
      <c r="D1128" s="57"/>
      <c r="E1128" s="57"/>
      <c r="F1128" s="57"/>
      <c r="H1128" s="57"/>
      <c r="J1128" s="57"/>
      <c r="L1128" s="57"/>
      <c r="N1128" s="57"/>
      <c r="P1128" s="57"/>
      <c r="R1128" s="57"/>
      <c r="T1128" s="64"/>
      <c r="V1128" s="57"/>
      <c r="X1128" s="57"/>
    </row>
    <row r="1129" spans="3:24">
      <c r="C1129" s="57"/>
      <c r="D1129" s="57"/>
      <c r="E1129" s="57"/>
      <c r="F1129" s="57"/>
      <c r="H1129" s="57"/>
      <c r="J1129" s="57"/>
      <c r="L1129" s="57"/>
      <c r="N1129" s="57"/>
      <c r="P1129" s="57"/>
      <c r="R1129" s="57"/>
      <c r="T1129" s="64"/>
      <c r="V1129" s="57"/>
      <c r="X1129" s="57"/>
    </row>
    <row r="1130" spans="3:24">
      <c r="C1130" s="57"/>
      <c r="D1130" s="57"/>
      <c r="E1130" s="57"/>
      <c r="F1130" s="57"/>
      <c r="H1130" s="57"/>
      <c r="J1130" s="57"/>
      <c r="L1130" s="57"/>
      <c r="N1130" s="57"/>
      <c r="P1130" s="57"/>
      <c r="R1130" s="57"/>
      <c r="T1130" s="64"/>
      <c r="V1130" s="57"/>
      <c r="X1130" s="57"/>
    </row>
    <row r="1131" spans="3:24">
      <c r="C1131" s="57"/>
      <c r="D1131" s="57"/>
      <c r="E1131" s="57"/>
      <c r="F1131" s="57"/>
      <c r="H1131" s="57"/>
      <c r="J1131" s="57"/>
      <c r="L1131" s="57"/>
      <c r="N1131" s="57"/>
      <c r="P1131" s="57"/>
      <c r="R1131" s="57"/>
      <c r="T1131" s="64"/>
      <c r="V1131" s="57"/>
      <c r="X1131" s="57"/>
    </row>
    <row r="1132" spans="3:24">
      <c r="C1132" s="57"/>
      <c r="D1132" s="57"/>
      <c r="E1132" s="57"/>
      <c r="F1132" s="57"/>
      <c r="H1132" s="57"/>
      <c r="J1132" s="57"/>
      <c r="L1132" s="57"/>
      <c r="N1132" s="57"/>
      <c r="P1132" s="57"/>
      <c r="R1132" s="57"/>
      <c r="T1132" s="64"/>
      <c r="V1132" s="57"/>
      <c r="X1132" s="57"/>
    </row>
    <row r="1133" spans="3:24">
      <c r="C1133" s="57"/>
      <c r="D1133" s="57"/>
      <c r="E1133" s="57"/>
      <c r="F1133" s="57"/>
      <c r="H1133" s="57"/>
      <c r="J1133" s="57"/>
      <c r="L1133" s="57"/>
      <c r="N1133" s="57"/>
      <c r="P1133" s="57"/>
      <c r="R1133" s="57"/>
      <c r="T1133" s="64"/>
      <c r="V1133" s="57"/>
      <c r="X1133" s="57"/>
    </row>
    <row r="1134" spans="3:24">
      <c r="C1134" s="57"/>
      <c r="D1134" s="57"/>
      <c r="E1134" s="57"/>
      <c r="F1134" s="57"/>
      <c r="H1134" s="57"/>
      <c r="J1134" s="57"/>
      <c r="L1134" s="57"/>
      <c r="N1134" s="57"/>
      <c r="P1134" s="57"/>
      <c r="R1134" s="57"/>
      <c r="T1134" s="64"/>
      <c r="V1134" s="57"/>
      <c r="X1134" s="57"/>
    </row>
    <row r="1135" spans="3:24">
      <c r="C1135" s="57"/>
      <c r="D1135" s="57"/>
      <c r="E1135" s="57"/>
      <c r="F1135" s="57"/>
      <c r="H1135" s="57"/>
      <c r="J1135" s="57"/>
      <c r="L1135" s="57"/>
      <c r="N1135" s="57"/>
      <c r="P1135" s="57"/>
      <c r="R1135" s="57"/>
      <c r="T1135" s="64"/>
      <c r="V1135" s="57"/>
      <c r="X1135" s="57"/>
    </row>
    <row r="1136" spans="3:24">
      <c r="C1136" s="57"/>
      <c r="D1136" s="57"/>
      <c r="E1136" s="57"/>
      <c r="F1136" s="57"/>
      <c r="H1136" s="57"/>
      <c r="J1136" s="57"/>
      <c r="L1136" s="57"/>
      <c r="N1136" s="57"/>
      <c r="P1136" s="57"/>
      <c r="R1136" s="57"/>
      <c r="T1136" s="64"/>
      <c r="V1136" s="57"/>
      <c r="X1136" s="57"/>
    </row>
    <row r="1137" spans="3:24">
      <c r="C1137" s="57"/>
      <c r="D1137" s="57"/>
      <c r="E1137" s="57"/>
      <c r="F1137" s="57"/>
      <c r="H1137" s="57"/>
      <c r="J1137" s="57"/>
      <c r="L1137" s="57"/>
      <c r="N1137" s="57"/>
      <c r="P1137" s="57"/>
      <c r="R1137" s="57"/>
      <c r="T1137" s="64"/>
      <c r="V1137" s="57"/>
      <c r="X1137" s="57"/>
    </row>
    <row r="1138" spans="3:24">
      <c r="C1138" s="57"/>
      <c r="D1138" s="57"/>
      <c r="E1138" s="57"/>
      <c r="F1138" s="57"/>
      <c r="H1138" s="57"/>
      <c r="J1138" s="57"/>
      <c r="L1138" s="57"/>
      <c r="N1138" s="57"/>
      <c r="P1138" s="57"/>
      <c r="R1138" s="57"/>
      <c r="T1138" s="64"/>
      <c r="V1138" s="57"/>
      <c r="X1138" s="57"/>
    </row>
    <row r="1139" spans="3:24">
      <c r="C1139" s="57"/>
      <c r="D1139" s="57"/>
      <c r="E1139" s="57"/>
      <c r="F1139" s="57"/>
      <c r="H1139" s="57"/>
      <c r="J1139" s="57"/>
      <c r="L1139" s="57"/>
      <c r="N1139" s="57"/>
      <c r="P1139" s="57"/>
      <c r="R1139" s="57"/>
      <c r="T1139" s="64"/>
      <c r="V1139" s="57"/>
      <c r="X1139" s="57"/>
    </row>
    <row r="1140" spans="3:24">
      <c r="C1140" s="57"/>
      <c r="D1140" s="57"/>
      <c r="E1140" s="57"/>
      <c r="F1140" s="57"/>
      <c r="H1140" s="57"/>
      <c r="J1140" s="57"/>
      <c r="L1140" s="57"/>
      <c r="N1140" s="57"/>
      <c r="P1140" s="57"/>
      <c r="R1140" s="57"/>
      <c r="T1140" s="64"/>
      <c r="V1140" s="57"/>
      <c r="X1140" s="57"/>
    </row>
    <row r="1141" spans="3:24">
      <c r="C1141" s="57"/>
      <c r="D1141" s="57"/>
      <c r="E1141" s="57"/>
      <c r="F1141" s="57"/>
      <c r="H1141" s="57"/>
      <c r="J1141" s="57"/>
      <c r="L1141" s="57"/>
      <c r="N1141" s="57"/>
      <c r="P1141" s="57"/>
      <c r="R1141" s="57"/>
      <c r="T1141" s="64"/>
      <c r="V1141" s="57"/>
      <c r="X1141" s="57"/>
    </row>
    <row r="1142" spans="3:24">
      <c r="C1142" s="57"/>
      <c r="D1142" s="57"/>
      <c r="E1142" s="57"/>
      <c r="F1142" s="57"/>
      <c r="H1142" s="57"/>
      <c r="J1142" s="57"/>
      <c r="L1142" s="57"/>
      <c r="N1142" s="57"/>
      <c r="P1142" s="57"/>
      <c r="R1142" s="57"/>
      <c r="T1142" s="64"/>
      <c r="V1142" s="57"/>
      <c r="X1142" s="57"/>
    </row>
    <row r="1143" spans="3:24">
      <c r="C1143" s="57"/>
      <c r="D1143" s="57"/>
      <c r="E1143" s="57"/>
      <c r="F1143" s="57"/>
      <c r="H1143" s="57"/>
      <c r="J1143" s="57"/>
      <c r="L1143" s="57"/>
      <c r="N1143" s="57"/>
      <c r="P1143" s="57"/>
      <c r="R1143" s="57"/>
      <c r="T1143" s="64"/>
      <c r="V1143" s="57"/>
      <c r="X1143" s="57"/>
    </row>
    <row r="1144" spans="3:24">
      <c r="C1144" s="57"/>
      <c r="D1144" s="57"/>
      <c r="E1144" s="57"/>
      <c r="F1144" s="57"/>
      <c r="H1144" s="57"/>
      <c r="J1144" s="57"/>
      <c r="L1144" s="57"/>
      <c r="N1144" s="57"/>
      <c r="P1144" s="57"/>
      <c r="R1144" s="57"/>
      <c r="T1144" s="64"/>
      <c r="V1144" s="57"/>
      <c r="X1144" s="57"/>
    </row>
    <row r="1145" spans="3:24">
      <c r="C1145" s="57"/>
      <c r="D1145" s="57"/>
      <c r="E1145" s="57"/>
      <c r="F1145" s="57"/>
      <c r="H1145" s="57"/>
      <c r="J1145" s="57"/>
      <c r="L1145" s="57"/>
      <c r="N1145" s="57"/>
      <c r="P1145" s="57"/>
      <c r="R1145" s="57"/>
      <c r="T1145" s="64"/>
      <c r="V1145" s="57"/>
      <c r="X1145" s="57"/>
    </row>
    <row r="1146" spans="3:24">
      <c r="C1146" s="57"/>
      <c r="D1146" s="57"/>
      <c r="E1146" s="57"/>
      <c r="F1146" s="57"/>
      <c r="H1146" s="57"/>
      <c r="J1146" s="57"/>
      <c r="L1146" s="57"/>
      <c r="N1146" s="57"/>
      <c r="P1146" s="57"/>
      <c r="R1146" s="57"/>
      <c r="T1146" s="64"/>
      <c r="V1146" s="57"/>
      <c r="X1146" s="57"/>
    </row>
    <row r="1147" spans="3:24">
      <c r="C1147" s="57"/>
      <c r="D1147" s="57"/>
      <c r="E1147" s="57"/>
      <c r="F1147" s="57"/>
      <c r="H1147" s="57"/>
      <c r="J1147" s="57"/>
      <c r="L1147" s="57"/>
      <c r="N1147" s="57"/>
      <c r="P1147" s="57"/>
      <c r="R1147" s="57"/>
      <c r="T1147" s="64"/>
      <c r="V1147" s="57"/>
      <c r="X1147" s="57"/>
    </row>
    <row r="1148" spans="3:24">
      <c r="C1148" s="57"/>
      <c r="D1148" s="57"/>
      <c r="E1148" s="57"/>
      <c r="F1148" s="57"/>
      <c r="H1148" s="57"/>
      <c r="J1148" s="57"/>
      <c r="L1148" s="57"/>
      <c r="N1148" s="57"/>
      <c r="P1148" s="57"/>
      <c r="R1148" s="57"/>
      <c r="T1148" s="64"/>
      <c r="V1148" s="57"/>
      <c r="X1148" s="57"/>
    </row>
    <row r="1149" spans="3:24">
      <c r="C1149" s="57"/>
      <c r="D1149" s="57"/>
      <c r="E1149" s="57"/>
      <c r="F1149" s="57"/>
      <c r="H1149" s="57"/>
      <c r="J1149" s="57"/>
      <c r="L1149" s="57"/>
      <c r="N1149" s="57"/>
      <c r="P1149" s="57"/>
      <c r="R1149" s="57"/>
      <c r="T1149" s="64"/>
      <c r="V1149" s="57"/>
      <c r="X1149" s="57"/>
    </row>
    <row r="1150" spans="3:24">
      <c r="C1150" s="57"/>
      <c r="D1150" s="57"/>
      <c r="E1150" s="57"/>
      <c r="F1150" s="57"/>
      <c r="H1150" s="57"/>
      <c r="J1150" s="57"/>
      <c r="L1150" s="57"/>
      <c r="N1150" s="57"/>
      <c r="P1150" s="57"/>
      <c r="R1150" s="57"/>
      <c r="T1150" s="64"/>
      <c r="V1150" s="57"/>
      <c r="X1150" s="57"/>
    </row>
    <row r="1151" spans="3:24">
      <c r="C1151" s="57"/>
      <c r="D1151" s="57"/>
      <c r="E1151" s="57"/>
      <c r="F1151" s="57"/>
      <c r="H1151" s="57"/>
      <c r="J1151" s="57"/>
      <c r="L1151" s="57"/>
      <c r="N1151" s="57"/>
      <c r="P1151" s="57"/>
      <c r="R1151" s="57"/>
      <c r="T1151" s="64"/>
      <c r="V1151" s="57"/>
      <c r="X1151" s="57"/>
    </row>
    <row r="1152" spans="3:24">
      <c r="C1152" s="57"/>
      <c r="D1152" s="57"/>
      <c r="E1152" s="57"/>
      <c r="F1152" s="57"/>
      <c r="H1152" s="57"/>
      <c r="J1152" s="57"/>
      <c r="L1152" s="57"/>
      <c r="N1152" s="57"/>
      <c r="P1152" s="57"/>
      <c r="R1152" s="57"/>
      <c r="T1152" s="64"/>
      <c r="V1152" s="57"/>
      <c r="X1152" s="57"/>
    </row>
    <row r="1153" spans="3:24">
      <c r="C1153" s="57"/>
      <c r="D1153" s="57"/>
      <c r="E1153" s="57"/>
      <c r="F1153" s="57"/>
      <c r="H1153" s="57"/>
      <c r="J1153" s="57"/>
      <c r="L1153" s="57"/>
      <c r="N1153" s="57"/>
      <c r="P1153" s="57"/>
      <c r="R1153" s="57"/>
      <c r="T1153" s="64"/>
      <c r="V1153" s="57"/>
      <c r="X1153" s="57"/>
    </row>
    <row r="1154" spans="3:24">
      <c r="C1154" s="57"/>
      <c r="D1154" s="57"/>
      <c r="E1154" s="57"/>
      <c r="F1154" s="57"/>
      <c r="H1154" s="57"/>
      <c r="J1154" s="57"/>
      <c r="L1154" s="57"/>
      <c r="N1154" s="57"/>
      <c r="P1154" s="57"/>
      <c r="R1154" s="57"/>
      <c r="T1154" s="64"/>
      <c r="V1154" s="57"/>
      <c r="X1154" s="57"/>
    </row>
    <row r="1155" spans="3:24">
      <c r="C1155" s="57"/>
      <c r="D1155" s="57"/>
      <c r="E1155" s="57"/>
      <c r="F1155" s="57"/>
      <c r="H1155" s="57"/>
      <c r="J1155" s="57"/>
      <c r="L1155" s="57"/>
      <c r="N1155" s="57"/>
      <c r="P1155" s="57"/>
      <c r="R1155" s="57"/>
      <c r="T1155" s="64"/>
      <c r="V1155" s="57"/>
      <c r="X1155" s="57"/>
    </row>
    <row r="1156" spans="3:24">
      <c r="C1156" s="57"/>
      <c r="D1156" s="57"/>
      <c r="E1156" s="57"/>
      <c r="F1156" s="57"/>
      <c r="H1156" s="57"/>
      <c r="J1156" s="57"/>
      <c r="L1156" s="57"/>
      <c r="N1156" s="57"/>
      <c r="P1156" s="57"/>
      <c r="R1156" s="57"/>
      <c r="T1156" s="64"/>
      <c r="V1156" s="57"/>
      <c r="X1156" s="57"/>
    </row>
    <row r="1157" spans="3:24">
      <c r="C1157" s="57"/>
      <c r="D1157" s="57"/>
      <c r="E1157" s="57"/>
      <c r="F1157" s="57"/>
      <c r="H1157" s="57"/>
      <c r="J1157" s="57"/>
      <c r="L1157" s="57"/>
      <c r="N1157" s="57"/>
      <c r="P1157" s="57"/>
      <c r="R1157" s="57"/>
      <c r="T1157" s="64"/>
      <c r="V1157" s="57"/>
      <c r="X1157" s="57"/>
    </row>
    <row r="1158" spans="3:24">
      <c r="C1158" s="57"/>
      <c r="D1158" s="57"/>
      <c r="E1158" s="57"/>
      <c r="F1158" s="57"/>
      <c r="H1158" s="57"/>
      <c r="J1158" s="57"/>
      <c r="L1158" s="57"/>
      <c r="N1158" s="57"/>
      <c r="P1158" s="57"/>
      <c r="R1158" s="57"/>
      <c r="T1158" s="64"/>
      <c r="V1158" s="57"/>
      <c r="X1158" s="57"/>
    </row>
    <row r="1159" spans="3:24">
      <c r="C1159" s="57"/>
      <c r="D1159" s="57"/>
      <c r="E1159" s="57"/>
      <c r="F1159" s="57"/>
      <c r="H1159" s="57"/>
      <c r="J1159" s="57"/>
      <c r="L1159" s="57"/>
      <c r="N1159" s="57"/>
      <c r="P1159" s="57"/>
      <c r="R1159" s="57"/>
      <c r="T1159" s="64"/>
      <c r="V1159" s="57"/>
      <c r="X1159" s="57"/>
    </row>
    <row r="1160" spans="3:24">
      <c r="C1160" s="57"/>
      <c r="D1160" s="57"/>
      <c r="E1160" s="57"/>
      <c r="F1160" s="57"/>
      <c r="H1160" s="57"/>
      <c r="J1160" s="57"/>
      <c r="L1160" s="57"/>
      <c r="N1160" s="57"/>
      <c r="P1160" s="57"/>
      <c r="R1160" s="57"/>
      <c r="T1160" s="64"/>
      <c r="V1160" s="57"/>
      <c r="X1160" s="57"/>
    </row>
    <row r="1161" spans="3:24">
      <c r="C1161" s="57"/>
      <c r="D1161" s="57"/>
      <c r="E1161" s="57"/>
      <c r="F1161" s="57"/>
      <c r="H1161" s="57"/>
      <c r="J1161" s="57"/>
      <c r="L1161" s="57"/>
      <c r="N1161" s="57"/>
      <c r="P1161" s="57"/>
      <c r="R1161" s="57"/>
      <c r="T1161" s="64"/>
      <c r="V1161" s="57"/>
      <c r="X1161" s="57"/>
    </row>
    <row r="1162" spans="3:24">
      <c r="C1162" s="57"/>
      <c r="D1162" s="57"/>
      <c r="E1162" s="57"/>
      <c r="F1162" s="57"/>
      <c r="H1162" s="57"/>
      <c r="J1162" s="57"/>
      <c r="L1162" s="57"/>
      <c r="N1162" s="57"/>
      <c r="P1162" s="57"/>
      <c r="R1162" s="57"/>
      <c r="T1162" s="64"/>
      <c r="V1162" s="57"/>
      <c r="X1162" s="57"/>
    </row>
    <row r="1163" spans="3:24">
      <c r="C1163" s="57"/>
      <c r="D1163" s="57"/>
      <c r="E1163" s="57"/>
      <c r="F1163" s="57"/>
      <c r="H1163" s="57"/>
      <c r="J1163" s="57"/>
      <c r="L1163" s="57"/>
      <c r="N1163" s="57"/>
      <c r="P1163" s="57"/>
      <c r="R1163" s="57"/>
      <c r="T1163" s="64"/>
      <c r="V1163" s="57"/>
      <c r="X1163" s="57"/>
    </row>
    <row r="1164" spans="3:24">
      <c r="C1164" s="57"/>
      <c r="D1164" s="57"/>
      <c r="E1164" s="57"/>
      <c r="F1164" s="57"/>
      <c r="H1164" s="57"/>
      <c r="J1164" s="57"/>
      <c r="L1164" s="57"/>
      <c r="N1164" s="57"/>
      <c r="P1164" s="57"/>
      <c r="R1164" s="57"/>
      <c r="T1164" s="64"/>
      <c r="V1164" s="57"/>
      <c r="X1164" s="57"/>
    </row>
    <row r="1165" spans="3:24">
      <c r="C1165" s="57"/>
      <c r="D1165" s="57"/>
      <c r="E1165" s="57"/>
      <c r="F1165" s="57"/>
      <c r="H1165" s="57"/>
      <c r="J1165" s="57"/>
      <c r="L1165" s="57"/>
      <c r="N1165" s="57"/>
      <c r="P1165" s="57"/>
      <c r="R1165" s="57"/>
      <c r="T1165" s="64"/>
      <c r="V1165" s="57"/>
      <c r="X1165" s="57"/>
    </row>
    <row r="1166" spans="3:24">
      <c r="C1166" s="57"/>
      <c r="D1166" s="57"/>
      <c r="E1166" s="57"/>
      <c r="F1166" s="57"/>
      <c r="H1166" s="57"/>
      <c r="J1166" s="57"/>
      <c r="L1166" s="57"/>
      <c r="N1166" s="57"/>
      <c r="P1166" s="57"/>
      <c r="R1166" s="57"/>
      <c r="T1166" s="64"/>
      <c r="V1166" s="57"/>
      <c r="X1166" s="57"/>
    </row>
    <row r="1167" spans="3:24">
      <c r="C1167" s="57"/>
      <c r="D1167" s="57"/>
      <c r="E1167" s="57"/>
      <c r="F1167" s="57"/>
      <c r="H1167" s="57"/>
      <c r="J1167" s="57"/>
      <c r="L1167" s="57"/>
      <c r="N1167" s="57"/>
      <c r="P1167" s="57"/>
      <c r="R1167" s="57"/>
      <c r="T1167" s="64"/>
      <c r="V1167" s="57"/>
      <c r="X1167" s="57"/>
    </row>
    <row r="1168" spans="3:24">
      <c r="C1168" s="57"/>
      <c r="D1168" s="57"/>
      <c r="E1168" s="57"/>
      <c r="F1168" s="57"/>
      <c r="H1168" s="57"/>
      <c r="J1168" s="57"/>
      <c r="L1168" s="57"/>
      <c r="N1168" s="57"/>
      <c r="P1168" s="57"/>
      <c r="R1168" s="57"/>
      <c r="T1168" s="64"/>
      <c r="V1168" s="57"/>
      <c r="X1168" s="57"/>
    </row>
    <row r="1169" spans="3:24">
      <c r="C1169" s="57"/>
      <c r="D1169" s="57"/>
      <c r="E1169" s="57"/>
      <c r="F1169" s="57"/>
      <c r="H1169" s="57"/>
      <c r="J1169" s="57"/>
      <c r="L1169" s="57"/>
      <c r="N1169" s="57"/>
      <c r="P1169" s="57"/>
      <c r="R1169" s="57"/>
      <c r="T1169" s="64"/>
      <c r="V1169" s="57"/>
      <c r="X1169" s="57"/>
    </row>
    <row r="1170" spans="3:24">
      <c r="C1170" s="57"/>
      <c r="D1170" s="57"/>
      <c r="E1170" s="57"/>
      <c r="F1170" s="57"/>
      <c r="H1170" s="57"/>
      <c r="J1170" s="57"/>
      <c r="L1170" s="57"/>
      <c r="N1170" s="57"/>
      <c r="P1170" s="57"/>
      <c r="R1170" s="57"/>
      <c r="T1170" s="64"/>
      <c r="V1170" s="57"/>
      <c r="X1170" s="57"/>
    </row>
    <row r="1171" spans="3:24">
      <c r="C1171" s="57"/>
      <c r="D1171" s="57"/>
      <c r="E1171" s="57"/>
      <c r="F1171" s="57"/>
      <c r="H1171" s="57"/>
      <c r="J1171" s="57"/>
      <c r="L1171" s="57"/>
      <c r="N1171" s="57"/>
      <c r="P1171" s="57"/>
      <c r="R1171" s="57"/>
      <c r="T1171" s="64"/>
      <c r="V1171" s="57"/>
      <c r="X1171" s="57"/>
    </row>
    <row r="1172" spans="3:24">
      <c r="C1172" s="57"/>
      <c r="D1172" s="57"/>
      <c r="E1172" s="57"/>
      <c r="F1172" s="57"/>
      <c r="H1172" s="57"/>
      <c r="J1172" s="57"/>
      <c r="L1172" s="57"/>
      <c r="N1172" s="57"/>
      <c r="P1172" s="57"/>
      <c r="R1172" s="57"/>
      <c r="T1172" s="64"/>
      <c r="V1172" s="57"/>
      <c r="X1172" s="57"/>
    </row>
    <row r="1173" spans="3:24">
      <c r="C1173" s="57"/>
      <c r="D1173" s="57"/>
      <c r="E1173" s="57"/>
      <c r="F1173" s="57"/>
      <c r="H1173" s="57"/>
      <c r="J1173" s="57"/>
      <c r="L1173" s="57"/>
      <c r="N1173" s="57"/>
      <c r="P1173" s="57"/>
      <c r="R1173" s="57"/>
      <c r="T1173" s="64"/>
      <c r="V1173" s="57"/>
      <c r="X1173" s="57"/>
    </row>
    <row r="1174" spans="3:24">
      <c r="C1174" s="57"/>
      <c r="D1174" s="57"/>
      <c r="E1174" s="57"/>
      <c r="F1174" s="57"/>
      <c r="H1174" s="57"/>
      <c r="J1174" s="57"/>
      <c r="L1174" s="57"/>
      <c r="N1174" s="57"/>
      <c r="P1174" s="57"/>
      <c r="R1174" s="57"/>
      <c r="T1174" s="64"/>
      <c r="V1174" s="57"/>
      <c r="X1174" s="57"/>
    </row>
    <row r="1175" spans="3:24">
      <c r="C1175" s="57"/>
      <c r="D1175" s="57"/>
      <c r="E1175" s="57"/>
      <c r="F1175" s="57"/>
      <c r="H1175" s="57"/>
      <c r="J1175" s="57"/>
      <c r="L1175" s="57"/>
      <c r="N1175" s="57"/>
      <c r="P1175" s="57"/>
      <c r="R1175" s="57"/>
      <c r="T1175" s="64"/>
      <c r="V1175" s="57"/>
      <c r="X1175" s="57"/>
    </row>
    <row r="1176" spans="3:24">
      <c r="C1176" s="57"/>
      <c r="D1176" s="57"/>
      <c r="E1176" s="57"/>
      <c r="F1176" s="57"/>
      <c r="H1176" s="57"/>
      <c r="J1176" s="57"/>
      <c r="L1176" s="57"/>
      <c r="N1176" s="57"/>
      <c r="P1176" s="57"/>
      <c r="R1176" s="57"/>
      <c r="T1176" s="64"/>
      <c r="V1176" s="57"/>
      <c r="X1176" s="57"/>
    </row>
    <row r="1177" spans="3:24">
      <c r="C1177" s="57"/>
      <c r="D1177" s="57"/>
      <c r="E1177" s="57"/>
      <c r="F1177" s="57"/>
      <c r="H1177" s="57"/>
      <c r="J1177" s="57"/>
      <c r="L1177" s="57"/>
      <c r="N1177" s="57"/>
      <c r="P1177" s="57"/>
      <c r="R1177" s="57"/>
      <c r="T1177" s="64"/>
      <c r="V1177" s="57"/>
      <c r="X1177" s="57"/>
    </row>
    <row r="1178" spans="3:24">
      <c r="C1178" s="57"/>
      <c r="D1178" s="57"/>
      <c r="E1178" s="57"/>
      <c r="F1178" s="57"/>
      <c r="H1178" s="57"/>
      <c r="J1178" s="57"/>
      <c r="L1178" s="57"/>
      <c r="N1178" s="57"/>
      <c r="P1178" s="57"/>
      <c r="R1178" s="57"/>
      <c r="T1178" s="64"/>
      <c r="V1178" s="57"/>
      <c r="X1178" s="57"/>
    </row>
    <row r="1179" spans="3:24">
      <c r="C1179" s="57"/>
      <c r="D1179" s="57"/>
      <c r="E1179" s="57"/>
      <c r="F1179" s="57"/>
      <c r="H1179" s="57"/>
      <c r="J1179" s="57"/>
      <c r="L1179" s="57"/>
      <c r="N1179" s="57"/>
      <c r="P1179" s="57"/>
      <c r="R1179" s="57"/>
      <c r="T1179" s="64"/>
      <c r="V1179" s="57"/>
      <c r="X1179" s="57"/>
    </row>
    <row r="1180" spans="3:24">
      <c r="C1180" s="57"/>
      <c r="D1180" s="57"/>
      <c r="E1180" s="57"/>
      <c r="F1180" s="57"/>
      <c r="H1180" s="57"/>
      <c r="J1180" s="57"/>
      <c r="L1180" s="57"/>
      <c r="N1180" s="57"/>
      <c r="P1180" s="57"/>
      <c r="R1180" s="57"/>
      <c r="T1180" s="64"/>
      <c r="V1180" s="57"/>
      <c r="X1180" s="57"/>
    </row>
    <row r="1181" spans="3:24">
      <c r="C1181" s="57"/>
      <c r="D1181" s="57"/>
      <c r="E1181" s="57"/>
      <c r="F1181" s="57"/>
      <c r="H1181" s="57"/>
      <c r="J1181" s="57"/>
      <c r="L1181" s="57"/>
      <c r="N1181" s="57"/>
      <c r="P1181" s="57"/>
      <c r="R1181" s="57"/>
      <c r="T1181" s="64"/>
      <c r="V1181" s="57"/>
      <c r="X1181" s="57"/>
    </row>
    <row r="1182" spans="3:24">
      <c r="C1182" s="57"/>
      <c r="D1182" s="57"/>
      <c r="E1182" s="57"/>
      <c r="F1182" s="57"/>
      <c r="H1182" s="57"/>
      <c r="J1182" s="57"/>
      <c r="L1182" s="57"/>
      <c r="N1182" s="57"/>
      <c r="P1182" s="57"/>
      <c r="R1182" s="57"/>
      <c r="T1182" s="64"/>
      <c r="V1182" s="57"/>
      <c r="X1182" s="57"/>
    </row>
    <row r="1183" spans="3:24">
      <c r="C1183" s="57"/>
      <c r="D1183" s="57"/>
      <c r="E1183" s="57"/>
      <c r="F1183" s="57"/>
      <c r="H1183" s="57"/>
      <c r="J1183" s="57"/>
      <c r="L1183" s="57"/>
      <c r="N1183" s="57"/>
      <c r="P1183" s="57"/>
      <c r="R1183" s="57"/>
      <c r="T1183" s="64"/>
      <c r="V1183" s="57"/>
      <c r="X1183" s="57"/>
    </row>
    <row r="1184" spans="3:24">
      <c r="C1184" s="57"/>
      <c r="D1184" s="57"/>
      <c r="E1184" s="57"/>
      <c r="F1184" s="57"/>
      <c r="H1184" s="57"/>
      <c r="J1184" s="57"/>
      <c r="L1184" s="57"/>
      <c r="N1184" s="57"/>
      <c r="P1184" s="57"/>
      <c r="R1184" s="57"/>
      <c r="T1184" s="64"/>
      <c r="V1184" s="57"/>
      <c r="X1184" s="57"/>
    </row>
    <row r="1185" spans="3:24">
      <c r="C1185" s="57"/>
      <c r="D1185" s="57"/>
      <c r="E1185" s="57"/>
      <c r="F1185" s="57"/>
      <c r="H1185" s="57"/>
      <c r="J1185" s="57"/>
      <c r="L1185" s="57"/>
      <c r="N1185" s="57"/>
      <c r="P1185" s="57"/>
      <c r="R1185" s="57"/>
      <c r="T1185" s="64"/>
      <c r="V1185" s="57"/>
      <c r="X1185" s="57"/>
    </row>
    <row r="1186" spans="3:24">
      <c r="C1186" s="57"/>
      <c r="D1186" s="57"/>
      <c r="E1186" s="57"/>
      <c r="F1186" s="57"/>
      <c r="H1186" s="57"/>
      <c r="J1186" s="57"/>
      <c r="L1186" s="57"/>
      <c r="N1186" s="57"/>
      <c r="P1186" s="57"/>
      <c r="R1186" s="57"/>
      <c r="T1186" s="64"/>
      <c r="V1186" s="57"/>
      <c r="X1186" s="57"/>
    </row>
    <row r="1187" spans="3:24">
      <c r="C1187" s="57"/>
      <c r="D1187" s="57"/>
      <c r="E1187" s="57"/>
      <c r="F1187" s="57"/>
      <c r="H1187" s="57"/>
      <c r="J1187" s="57"/>
      <c r="L1187" s="57"/>
      <c r="N1187" s="57"/>
      <c r="P1187" s="57"/>
      <c r="R1187" s="57"/>
      <c r="T1187" s="64"/>
      <c r="V1187" s="57"/>
      <c r="X1187" s="57"/>
    </row>
    <row r="1188" spans="3:24">
      <c r="C1188" s="57"/>
      <c r="D1188" s="57"/>
      <c r="E1188" s="57"/>
      <c r="F1188" s="57"/>
      <c r="H1188" s="57"/>
      <c r="J1188" s="57"/>
      <c r="L1188" s="57"/>
      <c r="N1188" s="57"/>
      <c r="P1188" s="57"/>
      <c r="R1188" s="57"/>
      <c r="T1188" s="64"/>
      <c r="V1188" s="57"/>
      <c r="X1188" s="57"/>
    </row>
    <row r="1189" spans="3:24">
      <c r="C1189" s="57"/>
      <c r="D1189" s="57"/>
      <c r="E1189" s="57"/>
      <c r="F1189" s="57"/>
      <c r="H1189" s="57"/>
      <c r="J1189" s="57"/>
      <c r="L1189" s="57"/>
      <c r="N1189" s="57"/>
      <c r="P1189" s="57"/>
      <c r="R1189" s="57"/>
      <c r="T1189" s="64"/>
      <c r="V1189" s="57"/>
      <c r="X1189" s="57"/>
    </row>
    <row r="1190" spans="3:24">
      <c r="C1190" s="57"/>
      <c r="D1190" s="57"/>
      <c r="E1190" s="57"/>
      <c r="F1190" s="57"/>
      <c r="H1190" s="57"/>
      <c r="J1190" s="57"/>
      <c r="L1190" s="57"/>
      <c r="N1190" s="57"/>
      <c r="P1190" s="57"/>
      <c r="R1190" s="57"/>
      <c r="T1190" s="64"/>
      <c r="V1190" s="57"/>
      <c r="X1190" s="57"/>
    </row>
    <row r="1191" spans="3:24">
      <c r="C1191" s="57"/>
      <c r="D1191" s="57"/>
      <c r="E1191" s="57"/>
      <c r="F1191" s="57"/>
      <c r="H1191" s="57"/>
      <c r="J1191" s="57"/>
      <c r="L1191" s="57"/>
      <c r="N1191" s="57"/>
      <c r="P1191" s="57"/>
      <c r="R1191" s="57"/>
      <c r="T1191" s="64"/>
      <c r="V1191" s="57"/>
      <c r="X1191" s="57"/>
    </row>
    <row r="1192" spans="3:24">
      <c r="C1192" s="57"/>
      <c r="D1192" s="57"/>
      <c r="E1192" s="57"/>
      <c r="F1192" s="57"/>
      <c r="H1192" s="57"/>
      <c r="J1192" s="57"/>
      <c r="L1192" s="57"/>
      <c r="N1192" s="57"/>
      <c r="P1192" s="57"/>
      <c r="R1192" s="57"/>
      <c r="T1192" s="64"/>
      <c r="V1192" s="57"/>
      <c r="X1192" s="57"/>
    </row>
    <row r="1193" spans="3:24">
      <c r="C1193" s="57"/>
      <c r="D1193" s="57"/>
      <c r="E1193" s="57"/>
      <c r="F1193" s="57"/>
      <c r="H1193" s="57"/>
      <c r="J1193" s="57"/>
      <c r="L1193" s="57"/>
      <c r="N1193" s="57"/>
      <c r="P1193" s="57"/>
      <c r="R1193" s="57"/>
      <c r="T1193" s="64"/>
      <c r="V1193" s="57"/>
      <c r="X1193" s="57"/>
    </row>
    <row r="1194" spans="3:24">
      <c r="C1194" s="57"/>
      <c r="D1194" s="57"/>
      <c r="E1194" s="57"/>
      <c r="F1194" s="57"/>
      <c r="H1194" s="57"/>
      <c r="J1194" s="57"/>
      <c r="L1194" s="57"/>
      <c r="N1194" s="57"/>
      <c r="P1194" s="57"/>
      <c r="R1194" s="57"/>
      <c r="T1194" s="64"/>
      <c r="V1194" s="57"/>
      <c r="X1194" s="57"/>
    </row>
    <row r="1195" spans="3:24">
      <c r="C1195" s="57"/>
      <c r="D1195" s="57"/>
      <c r="E1195" s="57"/>
      <c r="F1195" s="57"/>
      <c r="H1195" s="57"/>
      <c r="J1195" s="57"/>
      <c r="L1195" s="57"/>
      <c r="N1195" s="57"/>
      <c r="P1195" s="57"/>
      <c r="R1195" s="57"/>
      <c r="T1195" s="64"/>
      <c r="V1195" s="57"/>
      <c r="X1195" s="57"/>
    </row>
    <row r="1196" spans="3:24">
      <c r="C1196" s="57"/>
      <c r="D1196" s="57"/>
      <c r="E1196" s="57"/>
      <c r="F1196" s="57"/>
      <c r="H1196" s="57"/>
      <c r="J1196" s="57"/>
      <c r="L1196" s="57"/>
      <c r="N1196" s="57"/>
      <c r="P1196" s="57"/>
      <c r="R1196" s="57"/>
      <c r="T1196" s="64"/>
      <c r="V1196" s="57"/>
      <c r="X1196" s="57"/>
    </row>
    <row r="1197" spans="3:24">
      <c r="C1197" s="57"/>
      <c r="D1197" s="57"/>
      <c r="E1197" s="57"/>
      <c r="F1197" s="57"/>
      <c r="H1197" s="57"/>
      <c r="J1197" s="57"/>
      <c r="L1197" s="57"/>
      <c r="N1197" s="57"/>
      <c r="P1197" s="57"/>
      <c r="R1197" s="57"/>
      <c r="T1197" s="64"/>
      <c r="V1197" s="57"/>
      <c r="X1197" s="57"/>
    </row>
    <row r="1198" spans="3:24">
      <c r="C1198" s="57"/>
      <c r="D1198" s="57"/>
      <c r="E1198" s="57"/>
      <c r="F1198" s="57"/>
      <c r="H1198" s="57"/>
      <c r="J1198" s="57"/>
      <c r="L1198" s="57"/>
      <c r="N1198" s="57"/>
      <c r="P1198" s="57"/>
      <c r="R1198" s="57"/>
      <c r="T1198" s="64"/>
      <c r="V1198" s="57"/>
      <c r="X1198" s="57"/>
    </row>
    <row r="1199" spans="3:24">
      <c r="C1199" s="57"/>
      <c r="D1199" s="57"/>
      <c r="E1199" s="57"/>
      <c r="F1199" s="57"/>
      <c r="H1199" s="57"/>
      <c r="J1199" s="57"/>
      <c r="L1199" s="57"/>
      <c r="N1199" s="57"/>
      <c r="P1199" s="57"/>
      <c r="R1199" s="57"/>
      <c r="T1199" s="64"/>
      <c r="V1199" s="57"/>
      <c r="X1199" s="57"/>
    </row>
    <row r="1200" spans="3:24">
      <c r="C1200" s="57"/>
      <c r="D1200" s="57"/>
      <c r="E1200" s="57"/>
      <c r="F1200" s="57"/>
      <c r="H1200" s="57"/>
      <c r="J1200" s="57"/>
      <c r="L1200" s="57"/>
      <c r="N1200" s="57"/>
      <c r="P1200" s="57"/>
      <c r="R1200" s="57"/>
      <c r="T1200" s="64"/>
      <c r="V1200" s="57"/>
      <c r="X1200" s="57"/>
    </row>
    <row r="1201" spans="3:24">
      <c r="C1201" s="57"/>
      <c r="D1201" s="57"/>
      <c r="E1201" s="57"/>
      <c r="F1201" s="57"/>
      <c r="H1201" s="57"/>
      <c r="J1201" s="57"/>
      <c r="L1201" s="57"/>
      <c r="N1201" s="57"/>
      <c r="P1201" s="57"/>
      <c r="R1201" s="57"/>
      <c r="T1201" s="64"/>
      <c r="V1201" s="57"/>
      <c r="X1201" s="57"/>
    </row>
    <row r="1202" spans="3:24">
      <c r="C1202" s="57"/>
      <c r="D1202" s="57"/>
      <c r="E1202" s="57"/>
      <c r="F1202" s="57"/>
      <c r="H1202" s="57"/>
      <c r="J1202" s="57"/>
      <c r="L1202" s="57"/>
      <c r="N1202" s="57"/>
      <c r="P1202" s="57"/>
      <c r="R1202" s="57"/>
      <c r="T1202" s="64"/>
      <c r="V1202" s="57"/>
      <c r="X1202" s="57"/>
    </row>
    <row r="1203" spans="3:24">
      <c r="C1203" s="57"/>
      <c r="D1203" s="57"/>
      <c r="E1203" s="57"/>
      <c r="F1203" s="57"/>
      <c r="H1203" s="57"/>
      <c r="J1203" s="57"/>
      <c r="L1203" s="57"/>
      <c r="N1203" s="57"/>
      <c r="P1203" s="57"/>
      <c r="R1203" s="57"/>
      <c r="T1203" s="64"/>
      <c r="V1203" s="57"/>
      <c r="X1203" s="57"/>
    </row>
    <row r="1204" spans="3:24">
      <c r="C1204" s="57"/>
      <c r="D1204" s="57"/>
      <c r="E1204" s="57"/>
      <c r="F1204" s="57"/>
      <c r="H1204" s="57"/>
      <c r="J1204" s="57"/>
      <c r="L1204" s="57"/>
      <c r="N1204" s="57"/>
      <c r="P1204" s="57"/>
      <c r="R1204" s="57"/>
      <c r="T1204" s="64"/>
      <c r="V1204" s="57"/>
      <c r="X1204" s="57"/>
    </row>
    <row r="1205" spans="3:24">
      <c r="C1205" s="57"/>
      <c r="D1205" s="57"/>
      <c r="E1205" s="57"/>
      <c r="F1205" s="57"/>
      <c r="H1205" s="57"/>
      <c r="J1205" s="57"/>
      <c r="L1205" s="57"/>
      <c r="N1205" s="57"/>
      <c r="P1205" s="57"/>
      <c r="R1205" s="57"/>
      <c r="T1205" s="64"/>
      <c r="V1205" s="57"/>
      <c r="X1205" s="57"/>
    </row>
    <row r="1206" spans="3:24">
      <c r="C1206" s="57"/>
      <c r="D1206" s="57"/>
      <c r="E1206" s="57"/>
      <c r="F1206" s="57"/>
      <c r="H1206" s="57"/>
      <c r="J1206" s="57"/>
      <c r="L1206" s="57"/>
      <c r="N1206" s="57"/>
      <c r="P1206" s="57"/>
      <c r="R1206" s="57"/>
      <c r="T1206" s="64"/>
      <c r="V1206" s="57"/>
      <c r="X1206" s="57"/>
    </row>
    <row r="1207" spans="3:24">
      <c r="C1207" s="57"/>
      <c r="D1207" s="57"/>
      <c r="E1207" s="57"/>
      <c r="F1207" s="57"/>
      <c r="H1207" s="57"/>
      <c r="J1207" s="57"/>
      <c r="L1207" s="57"/>
      <c r="N1207" s="57"/>
      <c r="P1207" s="57"/>
      <c r="R1207" s="57"/>
      <c r="T1207" s="64"/>
      <c r="V1207" s="57"/>
      <c r="X1207" s="57"/>
    </row>
    <row r="1208" spans="3:24">
      <c r="C1208" s="57"/>
      <c r="D1208" s="57"/>
      <c r="E1208" s="57"/>
      <c r="F1208" s="57"/>
      <c r="H1208" s="57"/>
      <c r="J1208" s="57"/>
      <c r="L1208" s="57"/>
      <c r="N1208" s="57"/>
      <c r="P1208" s="57"/>
      <c r="R1208" s="57"/>
      <c r="T1208" s="64"/>
      <c r="V1208" s="57"/>
      <c r="X1208" s="57"/>
    </row>
    <row r="1209" spans="3:24">
      <c r="C1209" s="57"/>
      <c r="D1209" s="57"/>
      <c r="E1209" s="57"/>
      <c r="F1209" s="57"/>
      <c r="H1209" s="57"/>
      <c r="J1209" s="57"/>
      <c r="L1209" s="57"/>
      <c r="N1209" s="57"/>
      <c r="P1209" s="57"/>
      <c r="R1209" s="57"/>
      <c r="T1209" s="64"/>
      <c r="V1209" s="57"/>
      <c r="X1209" s="57"/>
    </row>
    <row r="1210" spans="3:24">
      <c r="C1210" s="57"/>
      <c r="D1210" s="57"/>
      <c r="E1210" s="57"/>
      <c r="F1210" s="57"/>
      <c r="H1210" s="57"/>
      <c r="J1210" s="57"/>
      <c r="L1210" s="57"/>
      <c r="N1210" s="57"/>
      <c r="P1210" s="57"/>
      <c r="R1210" s="57"/>
      <c r="T1210" s="64"/>
      <c r="V1210" s="57"/>
      <c r="X1210" s="57"/>
    </row>
    <row r="1211" spans="3:24">
      <c r="C1211" s="57"/>
      <c r="D1211" s="57"/>
      <c r="E1211" s="57"/>
      <c r="F1211" s="57"/>
      <c r="H1211" s="57"/>
      <c r="J1211" s="57"/>
      <c r="L1211" s="57"/>
      <c r="N1211" s="57"/>
      <c r="P1211" s="57"/>
      <c r="R1211" s="57"/>
      <c r="T1211" s="64"/>
      <c r="V1211" s="57"/>
      <c r="X1211" s="57"/>
    </row>
    <row r="1212" spans="3:24">
      <c r="C1212" s="57"/>
      <c r="D1212" s="57"/>
      <c r="E1212" s="57"/>
      <c r="F1212" s="57"/>
      <c r="H1212" s="57"/>
      <c r="J1212" s="57"/>
      <c r="L1212" s="57"/>
      <c r="N1212" s="57"/>
      <c r="P1212" s="57"/>
      <c r="R1212" s="57"/>
      <c r="T1212" s="64"/>
      <c r="V1212" s="57"/>
      <c r="X1212" s="57"/>
    </row>
    <row r="1213" spans="3:24">
      <c r="C1213" s="57"/>
      <c r="D1213" s="57"/>
      <c r="E1213" s="57"/>
      <c r="F1213" s="57"/>
      <c r="H1213" s="57"/>
      <c r="J1213" s="57"/>
      <c r="L1213" s="57"/>
      <c r="N1213" s="57"/>
      <c r="P1213" s="57"/>
      <c r="R1213" s="57"/>
      <c r="T1213" s="64"/>
      <c r="V1213" s="57"/>
      <c r="X1213" s="57"/>
    </row>
    <row r="1214" spans="3:24">
      <c r="C1214" s="57"/>
      <c r="D1214" s="57"/>
      <c r="E1214" s="57"/>
      <c r="F1214" s="57"/>
      <c r="H1214" s="57"/>
      <c r="J1214" s="57"/>
      <c r="L1214" s="57"/>
      <c r="N1214" s="57"/>
      <c r="P1214" s="57"/>
      <c r="R1214" s="57"/>
      <c r="T1214" s="64"/>
      <c r="V1214" s="57"/>
      <c r="X1214" s="57"/>
    </row>
    <row r="1215" spans="3:24">
      <c r="C1215" s="57"/>
      <c r="D1215" s="57"/>
      <c r="E1215" s="57"/>
      <c r="F1215" s="57"/>
      <c r="H1215" s="57"/>
      <c r="J1215" s="57"/>
      <c r="L1215" s="57"/>
      <c r="N1215" s="57"/>
      <c r="P1215" s="57"/>
      <c r="R1215" s="57"/>
      <c r="T1215" s="64"/>
      <c r="V1215" s="57"/>
      <c r="X1215" s="57"/>
    </row>
    <row r="1216" spans="3:24">
      <c r="C1216" s="57"/>
      <c r="D1216" s="57"/>
      <c r="E1216" s="57"/>
      <c r="F1216" s="57"/>
      <c r="H1216" s="57"/>
      <c r="J1216" s="57"/>
      <c r="L1216" s="57"/>
      <c r="N1216" s="57"/>
      <c r="P1216" s="57"/>
      <c r="R1216" s="57"/>
      <c r="T1216" s="64"/>
      <c r="V1216" s="57"/>
      <c r="X1216" s="57"/>
    </row>
    <row r="1217" spans="3:24">
      <c r="C1217" s="57"/>
      <c r="D1217" s="57"/>
      <c r="E1217" s="57"/>
      <c r="F1217" s="57"/>
      <c r="H1217" s="57"/>
      <c r="J1217" s="57"/>
      <c r="L1217" s="57"/>
      <c r="N1217" s="57"/>
      <c r="P1217" s="57"/>
      <c r="R1217" s="57"/>
      <c r="T1217" s="64"/>
      <c r="V1217" s="57"/>
      <c r="X1217" s="57"/>
    </row>
    <row r="1218" spans="3:24">
      <c r="C1218" s="57"/>
      <c r="D1218" s="57"/>
      <c r="E1218" s="57"/>
      <c r="F1218" s="57"/>
      <c r="H1218" s="57"/>
      <c r="J1218" s="57"/>
      <c r="L1218" s="57"/>
      <c r="N1218" s="57"/>
      <c r="P1218" s="57"/>
      <c r="R1218" s="57"/>
      <c r="T1218" s="64"/>
      <c r="V1218" s="57"/>
      <c r="X1218" s="57"/>
    </row>
    <row r="1219" spans="3:24">
      <c r="C1219" s="57"/>
      <c r="D1219" s="57"/>
      <c r="E1219" s="57"/>
      <c r="F1219" s="57"/>
      <c r="H1219" s="57"/>
      <c r="J1219" s="57"/>
      <c r="L1219" s="57"/>
      <c r="N1219" s="57"/>
      <c r="P1219" s="57"/>
      <c r="R1219" s="57"/>
      <c r="T1219" s="64"/>
      <c r="V1219" s="57"/>
      <c r="X1219" s="57"/>
    </row>
    <row r="1220" spans="3:24">
      <c r="C1220" s="57"/>
      <c r="D1220" s="57"/>
      <c r="E1220" s="57"/>
      <c r="F1220" s="57"/>
      <c r="H1220" s="57"/>
      <c r="J1220" s="57"/>
      <c r="L1220" s="57"/>
      <c r="N1220" s="57"/>
      <c r="P1220" s="57"/>
      <c r="R1220" s="57"/>
      <c r="T1220" s="64"/>
      <c r="V1220" s="57"/>
      <c r="X1220" s="57"/>
    </row>
    <row r="1221" spans="3:24">
      <c r="C1221" s="57"/>
      <c r="D1221" s="57"/>
      <c r="E1221" s="57"/>
      <c r="F1221" s="57"/>
      <c r="H1221" s="57"/>
      <c r="J1221" s="57"/>
      <c r="L1221" s="57"/>
      <c r="N1221" s="57"/>
      <c r="P1221" s="57"/>
      <c r="R1221" s="57"/>
      <c r="T1221" s="64"/>
      <c r="V1221" s="57"/>
      <c r="X1221" s="57"/>
    </row>
    <row r="1222" spans="3:24">
      <c r="C1222" s="57"/>
      <c r="D1222" s="57"/>
      <c r="E1222" s="57"/>
      <c r="F1222" s="57"/>
      <c r="H1222" s="57"/>
      <c r="J1222" s="57"/>
      <c r="L1222" s="57"/>
      <c r="N1222" s="57"/>
      <c r="P1222" s="57"/>
      <c r="R1222" s="57"/>
      <c r="T1222" s="64"/>
      <c r="V1222" s="57"/>
      <c r="X1222" s="57"/>
    </row>
    <row r="1223" spans="3:24">
      <c r="C1223" s="57"/>
      <c r="D1223" s="57"/>
      <c r="E1223" s="57"/>
      <c r="F1223" s="57"/>
      <c r="H1223" s="57"/>
      <c r="J1223" s="57"/>
      <c r="L1223" s="57"/>
      <c r="N1223" s="57"/>
      <c r="P1223" s="57"/>
      <c r="R1223" s="57"/>
      <c r="T1223" s="64"/>
      <c r="V1223" s="57"/>
      <c r="X1223" s="57"/>
    </row>
    <row r="1224" spans="3:24">
      <c r="C1224" s="57"/>
      <c r="D1224" s="57"/>
      <c r="E1224" s="57"/>
      <c r="F1224" s="57"/>
      <c r="H1224" s="57"/>
      <c r="J1224" s="57"/>
      <c r="L1224" s="57"/>
      <c r="N1224" s="57"/>
      <c r="P1224" s="57"/>
      <c r="R1224" s="57"/>
      <c r="T1224" s="64"/>
      <c r="V1224" s="57"/>
      <c r="X1224" s="57"/>
    </row>
    <row r="1225" spans="3:24">
      <c r="C1225" s="57"/>
      <c r="D1225" s="57"/>
      <c r="E1225" s="57"/>
      <c r="F1225" s="57"/>
      <c r="H1225" s="57"/>
      <c r="J1225" s="57"/>
      <c r="L1225" s="57"/>
      <c r="N1225" s="57"/>
      <c r="P1225" s="57"/>
      <c r="R1225" s="57"/>
      <c r="T1225" s="64"/>
      <c r="V1225" s="57"/>
      <c r="X1225" s="57"/>
    </row>
    <row r="1226" spans="3:24">
      <c r="C1226" s="57"/>
      <c r="D1226" s="57"/>
      <c r="E1226" s="57"/>
      <c r="F1226" s="57"/>
      <c r="H1226" s="57"/>
      <c r="J1226" s="57"/>
      <c r="L1226" s="57"/>
      <c r="N1226" s="57"/>
      <c r="P1226" s="57"/>
      <c r="R1226" s="57"/>
      <c r="T1226" s="64"/>
      <c r="V1226" s="57"/>
      <c r="X1226" s="57"/>
    </row>
    <row r="1227" spans="3:24">
      <c r="C1227" s="57"/>
      <c r="D1227" s="57"/>
      <c r="E1227" s="57"/>
      <c r="F1227" s="57"/>
      <c r="H1227" s="57"/>
      <c r="J1227" s="57"/>
      <c r="L1227" s="57"/>
      <c r="N1227" s="57"/>
      <c r="P1227" s="57"/>
      <c r="R1227" s="57"/>
      <c r="T1227" s="64"/>
      <c r="V1227" s="57"/>
      <c r="X1227" s="57"/>
    </row>
    <row r="1228" spans="3:24">
      <c r="C1228" s="57"/>
      <c r="D1228" s="57"/>
      <c r="E1228" s="57"/>
      <c r="F1228" s="57"/>
      <c r="H1228" s="57"/>
      <c r="J1228" s="57"/>
      <c r="L1228" s="57"/>
      <c r="N1228" s="57"/>
      <c r="P1228" s="57"/>
      <c r="R1228" s="57"/>
      <c r="T1228" s="64"/>
      <c r="V1228" s="57"/>
      <c r="X1228" s="57"/>
    </row>
    <row r="1229" spans="3:24">
      <c r="C1229" s="57"/>
      <c r="D1229" s="57"/>
      <c r="E1229" s="57"/>
      <c r="F1229" s="57"/>
      <c r="H1229" s="57"/>
      <c r="J1229" s="57"/>
      <c r="L1229" s="57"/>
      <c r="N1229" s="57"/>
      <c r="P1229" s="57"/>
      <c r="R1229" s="57"/>
      <c r="T1229" s="64"/>
      <c r="V1229" s="57"/>
      <c r="X1229" s="57"/>
    </row>
    <row r="1230" spans="3:24">
      <c r="C1230" s="57"/>
      <c r="D1230" s="57"/>
      <c r="E1230" s="57"/>
      <c r="F1230" s="57"/>
      <c r="H1230" s="57"/>
      <c r="J1230" s="57"/>
      <c r="L1230" s="57"/>
      <c r="N1230" s="57"/>
      <c r="P1230" s="57"/>
      <c r="R1230" s="57"/>
      <c r="T1230" s="64"/>
      <c r="V1230" s="57"/>
      <c r="X1230" s="57"/>
    </row>
    <row r="1231" spans="3:24">
      <c r="C1231" s="57"/>
      <c r="D1231" s="57"/>
      <c r="E1231" s="57"/>
      <c r="F1231" s="57"/>
      <c r="H1231" s="57"/>
      <c r="J1231" s="57"/>
      <c r="L1231" s="57"/>
      <c r="N1231" s="57"/>
      <c r="P1231" s="57"/>
      <c r="R1231" s="57"/>
      <c r="T1231" s="64"/>
      <c r="V1231" s="57"/>
      <c r="X1231" s="57"/>
    </row>
    <row r="1232" spans="3:24">
      <c r="C1232" s="57"/>
      <c r="D1232" s="57"/>
      <c r="E1232" s="57"/>
      <c r="F1232" s="57"/>
      <c r="H1232" s="57"/>
      <c r="J1232" s="57"/>
      <c r="L1232" s="57"/>
      <c r="N1232" s="57"/>
      <c r="P1232" s="57"/>
      <c r="R1232" s="57"/>
      <c r="T1232" s="64"/>
      <c r="V1232" s="57"/>
      <c r="X1232" s="57"/>
    </row>
    <row r="1233" spans="3:24">
      <c r="C1233" s="57"/>
      <c r="D1233" s="57"/>
      <c r="E1233" s="57"/>
      <c r="F1233" s="57"/>
      <c r="H1233" s="57"/>
      <c r="J1233" s="57"/>
      <c r="L1233" s="57"/>
      <c r="N1233" s="57"/>
      <c r="P1233" s="57"/>
      <c r="R1233" s="57"/>
      <c r="T1233" s="64"/>
      <c r="V1233" s="57"/>
      <c r="X1233" s="57"/>
    </row>
    <row r="1234" spans="3:24">
      <c r="C1234" s="57"/>
      <c r="D1234" s="57"/>
      <c r="E1234" s="57"/>
      <c r="F1234" s="57"/>
      <c r="H1234" s="57"/>
      <c r="J1234" s="57"/>
      <c r="L1234" s="57"/>
      <c r="N1234" s="57"/>
      <c r="P1234" s="57"/>
      <c r="R1234" s="57"/>
      <c r="T1234" s="64"/>
      <c r="V1234" s="57"/>
      <c r="X1234" s="57"/>
    </row>
    <row r="1235" spans="3:24">
      <c r="C1235" s="57"/>
      <c r="D1235" s="57"/>
      <c r="E1235" s="57"/>
      <c r="F1235" s="57"/>
      <c r="H1235" s="57"/>
      <c r="J1235" s="57"/>
      <c r="L1235" s="57"/>
      <c r="N1235" s="57"/>
      <c r="P1235" s="57"/>
      <c r="R1235" s="57"/>
      <c r="T1235" s="64"/>
      <c r="V1235" s="57"/>
      <c r="X1235" s="57"/>
    </row>
    <row r="1236" spans="3:24">
      <c r="C1236" s="57"/>
      <c r="D1236" s="57"/>
      <c r="E1236" s="57"/>
      <c r="F1236" s="57"/>
      <c r="H1236" s="57"/>
      <c r="J1236" s="57"/>
      <c r="L1236" s="57"/>
      <c r="N1236" s="57"/>
      <c r="P1236" s="57"/>
      <c r="R1236" s="57"/>
      <c r="T1236" s="64"/>
      <c r="V1236" s="57"/>
      <c r="X1236" s="57"/>
    </row>
    <row r="1237" spans="3:24">
      <c r="C1237" s="57"/>
      <c r="D1237" s="57"/>
      <c r="E1237" s="57"/>
      <c r="F1237" s="57"/>
      <c r="H1237" s="57"/>
      <c r="J1237" s="57"/>
      <c r="L1237" s="57"/>
      <c r="N1237" s="57"/>
      <c r="P1237" s="57"/>
      <c r="R1237" s="57"/>
      <c r="T1237" s="64"/>
      <c r="V1237" s="57"/>
      <c r="X1237" s="57"/>
    </row>
    <row r="1238" spans="3:24">
      <c r="C1238" s="57"/>
      <c r="D1238" s="57"/>
      <c r="E1238" s="57"/>
      <c r="F1238" s="57"/>
      <c r="H1238" s="57"/>
      <c r="J1238" s="57"/>
      <c r="L1238" s="57"/>
      <c r="N1238" s="57"/>
      <c r="P1238" s="57"/>
      <c r="R1238" s="57"/>
      <c r="T1238" s="64"/>
      <c r="V1238" s="57"/>
      <c r="X1238" s="57"/>
    </row>
    <row r="1239" spans="3:24">
      <c r="C1239" s="57"/>
      <c r="D1239" s="57"/>
      <c r="E1239" s="57"/>
      <c r="F1239" s="57"/>
      <c r="H1239" s="57"/>
      <c r="J1239" s="57"/>
      <c r="L1239" s="57"/>
      <c r="N1239" s="57"/>
      <c r="P1239" s="57"/>
      <c r="R1239" s="57"/>
      <c r="T1239" s="64"/>
      <c r="V1239" s="57"/>
      <c r="X1239" s="57"/>
    </row>
    <row r="1240" spans="3:24">
      <c r="C1240" s="57"/>
      <c r="D1240" s="57"/>
      <c r="E1240" s="57"/>
      <c r="F1240" s="57"/>
      <c r="H1240" s="57"/>
      <c r="J1240" s="57"/>
      <c r="L1240" s="57"/>
      <c r="N1240" s="57"/>
      <c r="P1240" s="57"/>
      <c r="R1240" s="57"/>
      <c r="T1240" s="64"/>
      <c r="V1240" s="57"/>
      <c r="X1240" s="57"/>
    </row>
    <row r="1241" spans="3:24">
      <c r="C1241" s="57"/>
      <c r="D1241" s="57"/>
      <c r="E1241" s="57"/>
      <c r="F1241" s="57"/>
      <c r="H1241" s="57"/>
      <c r="J1241" s="57"/>
      <c r="L1241" s="57"/>
      <c r="N1241" s="57"/>
      <c r="P1241" s="57"/>
      <c r="R1241" s="57"/>
      <c r="T1241" s="64"/>
      <c r="V1241" s="57"/>
      <c r="X1241" s="57"/>
    </row>
    <row r="1242" spans="3:24">
      <c r="C1242" s="57"/>
      <c r="D1242" s="57"/>
      <c r="E1242" s="57"/>
      <c r="F1242" s="57"/>
      <c r="H1242" s="57"/>
      <c r="J1242" s="57"/>
      <c r="L1242" s="57"/>
      <c r="N1242" s="57"/>
      <c r="P1242" s="57"/>
      <c r="R1242" s="57"/>
      <c r="T1242" s="64"/>
      <c r="V1242" s="57"/>
      <c r="X1242" s="57"/>
    </row>
    <row r="1243" spans="3:24">
      <c r="C1243" s="57"/>
      <c r="D1243" s="57"/>
      <c r="E1243" s="57"/>
      <c r="F1243" s="57"/>
      <c r="H1243" s="57"/>
      <c r="J1243" s="57"/>
      <c r="L1243" s="57"/>
      <c r="N1243" s="57"/>
      <c r="P1243" s="57"/>
      <c r="R1243" s="57"/>
      <c r="T1243" s="64"/>
      <c r="V1243" s="57"/>
      <c r="X1243" s="57"/>
    </row>
    <row r="1244" spans="3:24">
      <c r="C1244" s="57"/>
      <c r="D1244" s="57"/>
      <c r="E1244" s="57"/>
      <c r="F1244" s="57"/>
      <c r="H1244" s="57"/>
      <c r="J1244" s="57"/>
      <c r="L1244" s="57"/>
      <c r="N1244" s="57"/>
      <c r="P1244" s="57"/>
      <c r="R1244" s="57"/>
      <c r="T1244" s="64"/>
      <c r="V1244" s="57"/>
      <c r="X1244" s="57"/>
    </row>
    <row r="1245" spans="3:24">
      <c r="C1245" s="57"/>
      <c r="D1245" s="57"/>
      <c r="E1245" s="57"/>
      <c r="F1245" s="57"/>
      <c r="H1245" s="57"/>
      <c r="J1245" s="57"/>
      <c r="L1245" s="57"/>
      <c r="N1245" s="57"/>
      <c r="P1245" s="57"/>
      <c r="R1245" s="57"/>
      <c r="T1245" s="64"/>
      <c r="V1245" s="57"/>
      <c r="X1245" s="57"/>
    </row>
    <row r="1246" spans="3:24">
      <c r="C1246" s="57"/>
      <c r="D1246" s="57"/>
      <c r="E1246" s="57"/>
      <c r="F1246" s="57"/>
      <c r="H1246" s="57"/>
      <c r="J1246" s="57"/>
      <c r="L1246" s="57"/>
      <c r="N1246" s="57"/>
      <c r="P1246" s="57"/>
      <c r="R1246" s="57"/>
      <c r="T1246" s="64"/>
      <c r="V1246" s="57"/>
      <c r="X1246" s="57"/>
    </row>
    <row r="1247" spans="3:24">
      <c r="C1247" s="57"/>
      <c r="D1247" s="57"/>
      <c r="E1247" s="57"/>
      <c r="F1247" s="57"/>
      <c r="H1247" s="57"/>
      <c r="J1247" s="57"/>
      <c r="L1247" s="57"/>
      <c r="N1247" s="57"/>
      <c r="P1247" s="57"/>
      <c r="R1247" s="57"/>
      <c r="T1247" s="64"/>
      <c r="V1247" s="57"/>
      <c r="X1247" s="57"/>
    </row>
    <row r="1248" spans="3:24">
      <c r="C1248" s="57"/>
      <c r="D1248" s="57"/>
      <c r="E1248" s="57"/>
      <c r="F1248" s="57"/>
      <c r="H1248" s="57"/>
      <c r="J1248" s="57"/>
      <c r="L1248" s="57"/>
      <c r="N1248" s="57"/>
      <c r="P1248" s="57"/>
      <c r="R1248" s="57"/>
      <c r="T1248" s="64"/>
      <c r="V1248" s="57"/>
      <c r="X1248" s="57"/>
    </row>
    <row r="1249" spans="2:27">
      <c r="C1249" s="57"/>
      <c r="D1249" s="57"/>
      <c r="E1249" s="57"/>
      <c r="F1249" s="57"/>
      <c r="H1249" s="57"/>
      <c r="J1249" s="57"/>
      <c r="L1249" s="57"/>
      <c r="N1249" s="57"/>
      <c r="P1249" s="57"/>
      <c r="R1249" s="57"/>
      <c r="T1249" s="64"/>
      <c r="V1249" s="57"/>
      <c r="X1249" s="57"/>
    </row>
    <row r="1250" spans="2:27">
      <c r="B1250" s="57"/>
      <c r="C1250" s="57"/>
      <c r="D1250" s="57"/>
      <c r="E1250" s="57"/>
      <c r="F1250" s="57"/>
      <c r="H1250" s="57"/>
      <c r="J1250" s="57"/>
      <c r="L1250" s="57"/>
      <c r="N1250" s="57"/>
      <c r="P1250" s="57"/>
      <c r="R1250" s="57"/>
      <c r="T1250" s="64"/>
      <c r="V1250" s="57"/>
      <c r="X1250" s="57"/>
      <c r="Z1250" s="57"/>
      <c r="AA1250" s="57"/>
    </row>
    <row r="1251" spans="2:27">
      <c r="B1251" s="57"/>
      <c r="C1251" s="57"/>
      <c r="D1251" s="57"/>
      <c r="E1251" s="57"/>
      <c r="F1251" s="57"/>
      <c r="H1251" s="57"/>
      <c r="J1251" s="57"/>
      <c r="L1251" s="57"/>
      <c r="N1251" s="57"/>
      <c r="P1251" s="57"/>
      <c r="R1251" s="57"/>
      <c r="T1251" s="64"/>
      <c r="V1251" s="57"/>
      <c r="X1251" s="57"/>
      <c r="Z1251" s="57"/>
      <c r="AA1251" s="57"/>
    </row>
    <row r="1252" spans="2:27">
      <c r="B1252" s="57"/>
      <c r="C1252" s="57"/>
      <c r="D1252" s="57"/>
      <c r="E1252" s="57"/>
      <c r="F1252" s="57"/>
      <c r="H1252" s="57"/>
      <c r="J1252" s="57"/>
      <c r="L1252" s="57"/>
      <c r="N1252" s="57"/>
      <c r="P1252" s="57"/>
      <c r="R1252" s="57"/>
      <c r="T1252" s="64"/>
      <c r="V1252" s="57"/>
      <c r="X1252" s="57"/>
      <c r="Z1252" s="57"/>
      <c r="AA1252" s="57"/>
    </row>
    <row r="1253" spans="2:27">
      <c r="B1253" s="57"/>
      <c r="C1253" s="57"/>
      <c r="D1253" s="57"/>
      <c r="E1253" s="57"/>
      <c r="F1253" s="57"/>
      <c r="H1253" s="57"/>
      <c r="J1253" s="57"/>
      <c r="L1253" s="57"/>
      <c r="N1253" s="57"/>
      <c r="P1253" s="57"/>
      <c r="R1253" s="57"/>
      <c r="T1253" s="64"/>
      <c r="V1253" s="57"/>
      <c r="X1253" s="57"/>
      <c r="Z1253" s="57"/>
      <c r="AA1253" s="57"/>
    </row>
    <row r="1254" spans="2:27">
      <c r="B1254" s="57"/>
      <c r="C1254" s="57"/>
      <c r="D1254" s="57"/>
      <c r="E1254" s="57"/>
      <c r="F1254" s="57"/>
      <c r="H1254" s="57"/>
      <c r="J1254" s="57"/>
      <c r="L1254" s="57"/>
      <c r="N1254" s="57"/>
      <c r="P1254" s="57"/>
      <c r="R1254" s="57"/>
      <c r="T1254" s="64"/>
      <c r="V1254" s="57"/>
      <c r="X1254" s="57"/>
      <c r="Z1254" s="57"/>
      <c r="AA1254" s="57"/>
    </row>
    <row r="1255" spans="2:27">
      <c r="B1255" s="57"/>
      <c r="C1255" s="57"/>
      <c r="D1255" s="57"/>
      <c r="E1255" s="57"/>
      <c r="F1255" s="57"/>
      <c r="H1255" s="57"/>
      <c r="J1255" s="57"/>
      <c r="L1255" s="57"/>
      <c r="N1255" s="57"/>
      <c r="P1255" s="57"/>
      <c r="R1255" s="57"/>
      <c r="T1255" s="64"/>
      <c r="V1255" s="57"/>
      <c r="X1255" s="57"/>
      <c r="Z1255" s="57"/>
      <c r="AA1255" s="57"/>
    </row>
    <row r="1256" spans="2:27">
      <c r="B1256" s="57"/>
      <c r="C1256" s="57"/>
      <c r="D1256" s="57"/>
      <c r="E1256" s="57"/>
      <c r="F1256" s="57"/>
      <c r="H1256" s="57"/>
      <c r="J1256" s="57"/>
      <c r="L1256" s="57"/>
      <c r="N1256" s="57"/>
      <c r="P1256" s="57"/>
      <c r="R1256" s="57"/>
      <c r="T1256" s="64"/>
      <c r="V1256" s="57"/>
      <c r="X1256" s="57"/>
      <c r="Z1256" s="57"/>
      <c r="AA1256" s="57"/>
    </row>
    <row r="1257" spans="2:27">
      <c r="B1257" s="57"/>
      <c r="C1257" s="57"/>
      <c r="D1257" s="57"/>
      <c r="E1257" s="57"/>
      <c r="F1257" s="57"/>
      <c r="H1257" s="57"/>
      <c r="J1257" s="57"/>
      <c r="L1257" s="57"/>
      <c r="N1257" s="57"/>
      <c r="P1257" s="57"/>
      <c r="R1257" s="57"/>
      <c r="T1257" s="64"/>
      <c r="V1257" s="57"/>
      <c r="X1257" s="57"/>
      <c r="Z1257" s="57"/>
      <c r="AA1257" s="57"/>
    </row>
    <row r="1258" spans="2:27">
      <c r="B1258" s="57"/>
      <c r="C1258" s="57"/>
      <c r="D1258" s="57"/>
      <c r="E1258" s="57"/>
      <c r="F1258" s="57"/>
      <c r="H1258" s="57"/>
      <c r="J1258" s="57"/>
      <c r="L1258" s="57"/>
      <c r="N1258" s="57"/>
      <c r="P1258" s="57"/>
      <c r="R1258" s="57"/>
      <c r="T1258" s="64"/>
      <c r="V1258" s="57"/>
      <c r="X1258" s="57"/>
      <c r="Z1258" s="57"/>
      <c r="AA1258" s="57"/>
    </row>
    <row r="1259" spans="2:27">
      <c r="B1259" s="57"/>
      <c r="C1259" s="57"/>
      <c r="D1259" s="57"/>
      <c r="E1259" s="57"/>
      <c r="F1259" s="57"/>
      <c r="H1259" s="57"/>
      <c r="J1259" s="57"/>
      <c r="L1259" s="57"/>
      <c r="N1259" s="57"/>
      <c r="P1259" s="57"/>
      <c r="R1259" s="57"/>
      <c r="T1259" s="64"/>
      <c r="V1259" s="57"/>
      <c r="X1259" s="57"/>
      <c r="Z1259" s="57"/>
      <c r="AA1259" s="57"/>
    </row>
    <row r="1260" spans="2:27">
      <c r="B1260" s="57"/>
      <c r="C1260" s="57"/>
      <c r="D1260" s="57"/>
      <c r="E1260" s="57"/>
      <c r="F1260" s="57"/>
      <c r="H1260" s="57"/>
      <c r="J1260" s="57"/>
      <c r="L1260" s="57"/>
      <c r="N1260" s="57"/>
      <c r="P1260" s="57"/>
      <c r="R1260" s="57"/>
      <c r="T1260" s="64"/>
      <c r="V1260" s="57"/>
      <c r="X1260" s="57"/>
      <c r="Z1260" s="57"/>
      <c r="AA1260" s="57"/>
    </row>
    <row r="1261" spans="2:27">
      <c r="B1261" s="57"/>
      <c r="C1261" s="57"/>
      <c r="D1261" s="57"/>
      <c r="E1261" s="57"/>
      <c r="F1261" s="57"/>
      <c r="H1261" s="57"/>
      <c r="J1261" s="57"/>
      <c r="L1261" s="57"/>
      <c r="N1261" s="57"/>
      <c r="P1261" s="57"/>
      <c r="R1261" s="57"/>
      <c r="T1261" s="64"/>
      <c r="V1261" s="57"/>
      <c r="X1261" s="57"/>
      <c r="Z1261" s="57"/>
      <c r="AA1261" s="57"/>
    </row>
    <row r="1262" spans="2:27">
      <c r="B1262" s="57"/>
      <c r="C1262" s="57"/>
      <c r="D1262" s="57"/>
      <c r="E1262" s="57"/>
      <c r="F1262" s="57"/>
      <c r="H1262" s="57"/>
      <c r="J1262" s="57"/>
      <c r="L1262" s="57"/>
      <c r="N1262" s="57"/>
      <c r="P1262" s="57"/>
      <c r="R1262" s="57"/>
      <c r="T1262" s="64"/>
      <c r="V1262" s="57"/>
      <c r="X1262" s="57"/>
      <c r="Z1262" s="57"/>
      <c r="AA1262" s="57"/>
    </row>
    <row r="1263" spans="2:27">
      <c r="B1263" s="57"/>
      <c r="C1263" s="57"/>
      <c r="D1263" s="57"/>
      <c r="E1263" s="57"/>
      <c r="F1263" s="57"/>
      <c r="H1263" s="57"/>
      <c r="J1263" s="57"/>
      <c r="L1263" s="57"/>
      <c r="N1263" s="57"/>
      <c r="P1263" s="57"/>
      <c r="R1263" s="57"/>
      <c r="T1263" s="64"/>
      <c r="V1263" s="57"/>
      <c r="X1263" s="57"/>
      <c r="Z1263" s="57"/>
      <c r="AA1263" s="57"/>
    </row>
    <row r="1264" spans="2:27">
      <c r="B1264" s="57"/>
      <c r="C1264" s="57"/>
      <c r="D1264" s="57"/>
      <c r="E1264" s="57"/>
      <c r="F1264" s="57"/>
      <c r="H1264" s="57"/>
      <c r="J1264" s="57"/>
      <c r="L1264" s="57"/>
      <c r="N1264" s="57"/>
      <c r="P1264" s="57"/>
      <c r="R1264" s="57"/>
      <c r="T1264" s="64"/>
      <c r="V1264" s="57"/>
      <c r="X1264" s="57"/>
      <c r="Z1264" s="57"/>
      <c r="AA1264" s="57"/>
    </row>
    <row r="1265" spans="2:27">
      <c r="B1265" s="57"/>
      <c r="C1265" s="57"/>
      <c r="D1265" s="57"/>
      <c r="E1265" s="57"/>
      <c r="F1265" s="57"/>
      <c r="H1265" s="57"/>
      <c r="J1265" s="57"/>
      <c r="L1265" s="57"/>
      <c r="N1265" s="57"/>
      <c r="P1265" s="57"/>
      <c r="R1265" s="57"/>
      <c r="T1265" s="64"/>
      <c r="V1265" s="57"/>
      <c r="X1265" s="57"/>
      <c r="Z1265" s="57"/>
      <c r="AA1265" s="57"/>
    </row>
    <row r="1266" spans="2:27">
      <c r="B1266" s="57"/>
      <c r="C1266" s="57"/>
      <c r="D1266" s="57"/>
      <c r="E1266" s="57"/>
      <c r="F1266" s="57"/>
      <c r="H1266" s="57"/>
      <c r="J1266" s="57"/>
      <c r="L1266" s="57"/>
      <c r="N1266" s="57"/>
      <c r="P1266" s="57"/>
      <c r="R1266" s="57"/>
      <c r="T1266" s="64"/>
      <c r="V1266" s="57"/>
      <c r="X1266" s="57"/>
      <c r="Z1266" s="57"/>
      <c r="AA1266" s="57"/>
    </row>
    <row r="1267" spans="2:27">
      <c r="B1267" s="57"/>
      <c r="C1267" s="57"/>
      <c r="D1267" s="57"/>
      <c r="E1267" s="57"/>
      <c r="F1267" s="57"/>
      <c r="H1267" s="57"/>
      <c r="J1267" s="57"/>
      <c r="L1267" s="57"/>
      <c r="N1267" s="57"/>
      <c r="P1267" s="57"/>
      <c r="R1267" s="57"/>
      <c r="T1267" s="64"/>
      <c r="V1267" s="57"/>
      <c r="X1267" s="57"/>
      <c r="Z1267" s="57"/>
      <c r="AA1267" s="57"/>
    </row>
    <row r="1268" spans="2:27">
      <c r="B1268" s="57"/>
      <c r="C1268" s="57"/>
      <c r="D1268" s="57"/>
      <c r="E1268" s="57"/>
      <c r="F1268" s="57"/>
      <c r="H1268" s="57"/>
      <c r="J1268" s="57"/>
      <c r="L1268" s="57"/>
      <c r="N1268" s="57"/>
      <c r="P1268" s="57"/>
      <c r="R1268" s="57"/>
      <c r="T1268" s="64"/>
      <c r="V1268" s="57"/>
      <c r="X1268" s="57"/>
      <c r="Z1268" s="57"/>
      <c r="AA1268" s="57"/>
    </row>
    <row r="1269" spans="2:27">
      <c r="B1269" s="57"/>
      <c r="C1269" s="57"/>
      <c r="D1269" s="57"/>
      <c r="E1269" s="57"/>
      <c r="F1269" s="57"/>
      <c r="H1269" s="57"/>
      <c r="J1269" s="57"/>
      <c r="L1269" s="57"/>
      <c r="N1269" s="57"/>
      <c r="P1269" s="57"/>
      <c r="R1269" s="57"/>
      <c r="T1269" s="64"/>
      <c r="V1269" s="57"/>
      <c r="X1269" s="57"/>
      <c r="Z1269" s="57"/>
      <c r="AA1269" s="57"/>
    </row>
    <row r="1270" spans="2:27">
      <c r="B1270" s="57"/>
      <c r="C1270" s="57"/>
      <c r="D1270" s="57"/>
      <c r="E1270" s="57"/>
      <c r="F1270" s="57"/>
      <c r="H1270" s="57"/>
      <c r="J1270" s="57"/>
      <c r="L1270" s="57"/>
      <c r="N1270" s="57"/>
      <c r="P1270" s="57"/>
      <c r="R1270" s="57"/>
      <c r="T1270" s="64"/>
      <c r="V1270" s="57"/>
      <c r="X1270" s="57"/>
      <c r="Z1270" s="57"/>
      <c r="AA1270" s="57"/>
    </row>
    <row r="1271" spans="2:27">
      <c r="B1271" s="57"/>
      <c r="C1271" s="57"/>
      <c r="D1271" s="57"/>
      <c r="E1271" s="57"/>
      <c r="F1271" s="57"/>
      <c r="H1271" s="57"/>
      <c r="J1271" s="57"/>
      <c r="L1271" s="57"/>
      <c r="N1271" s="57"/>
      <c r="P1271" s="57"/>
      <c r="R1271" s="57"/>
      <c r="T1271" s="64"/>
      <c r="V1271" s="57"/>
      <c r="X1271" s="57"/>
      <c r="Z1271" s="57"/>
      <c r="AA1271" s="57"/>
    </row>
    <row r="1272" spans="2:27">
      <c r="B1272" s="57"/>
      <c r="C1272" s="57"/>
      <c r="D1272" s="57"/>
      <c r="E1272" s="57"/>
      <c r="F1272" s="57"/>
      <c r="H1272" s="57"/>
      <c r="J1272" s="57"/>
      <c r="L1272" s="57"/>
      <c r="N1272" s="57"/>
      <c r="P1272" s="57"/>
      <c r="R1272" s="57"/>
      <c r="T1272" s="64"/>
      <c r="V1272" s="57"/>
      <c r="X1272" s="57"/>
      <c r="Z1272" s="57"/>
      <c r="AA1272" s="57"/>
    </row>
    <row r="1273" spans="2:27">
      <c r="B1273" s="57"/>
      <c r="C1273" s="57"/>
      <c r="D1273" s="57"/>
      <c r="E1273" s="57"/>
      <c r="F1273" s="57"/>
      <c r="H1273" s="57"/>
      <c r="J1273" s="57"/>
      <c r="L1273" s="57"/>
      <c r="N1273" s="57"/>
      <c r="P1273" s="57"/>
      <c r="R1273" s="57"/>
      <c r="T1273" s="64"/>
      <c r="V1273" s="57"/>
      <c r="X1273" s="57"/>
      <c r="Z1273" s="57"/>
      <c r="AA1273" s="57"/>
    </row>
    <row r="1274" spans="2:27">
      <c r="B1274" s="57"/>
      <c r="C1274" s="57"/>
      <c r="D1274" s="57"/>
      <c r="E1274" s="57"/>
      <c r="F1274" s="57"/>
      <c r="H1274" s="57"/>
      <c r="J1274" s="57"/>
      <c r="L1274" s="57"/>
      <c r="N1274" s="57"/>
      <c r="P1274" s="57"/>
      <c r="R1274" s="57"/>
      <c r="T1274" s="64"/>
      <c r="V1274" s="57"/>
      <c r="X1274" s="57"/>
      <c r="Z1274" s="57"/>
      <c r="AA1274" s="57"/>
    </row>
    <row r="1275" spans="2:27">
      <c r="B1275" s="57"/>
      <c r="C1275" s="57"/>
      <c r="D1275" s="57"/>
      <c r="E1275" s="57"/>
      <c r="F1275" s="57"/>
      <c r="H1275" s="57"/>
      <c r="J1275" s="57"/>
      <c r="L1275" s="57"/>
      <c r="N1275" s="57"/>
      <c r="P1275" s="57"/>
      <c r="R1275" s="57"/>
      <c r="T1275" s="64"/>
      <c r="V1275" s="57"/>
      <c r="X1275" s="57"/>
      <c r="Z1275" s="57"/>
      <c r="AA1275" s="57"/>
    </row>
    <row r="1276" spans="2:27">
      <c r="B1276" s="57"/>
      <c r="C1276" s="57"/>
      <c r="D1276" s="57"/>
      <c r="E1276" s="57"/>
      <c r="F1276" s="57"/>
      <c r="H1276" s="57"/>
      <c r="J1276" s="57"/>
      <c r="L1276" s="57"/>
      <c r="N1276" s="57"/>
      <c r="P1276" s="57"/>
      <c r="R1276" s="57"/>
      <c r="T1276" s="64"/>
      <c r="V1276" s="57"/>
      <c r="X1276" s="57"/>
      <c r="Z1276" s="57"/>
      <c r="AA1276" s="57"/>
    </row>
    <row r="1277" spans="2:27">
      <c r="B1277" s="57"/>
      <c r="C1277" s="57"/>
      <c r="D1277" s="57"/>
      <c r="E1277" s="57"/>
      <c r="F1277" s="57"/>
      <c r="H1277" s="57"/>
      <c r="J1277" s="57"/>
      <c r="L1277" s="57"/>
      <c r="N1277" s="57"/>
      <c r="P1277" s="57"/>
      <c r="R1277" s="57"/>
      <c r="T1277" s="64"/>
      <c r="V1277" s="57"/>
      <c r="X1277" s="57"/>
      <c r="Z1277" s="57"/>
      <c r="AA1277" s="57"/>
    </row>
    <row r="1278" spans="2:27">
      <c r="B1278" s="57"/>
      <c r="C1278" s="57"/>
      <c r="D1278" s="57"/>
      <c r="E1278" s="57"/>
      <c r="F1278" s="57"/>
      <c r="H1278" s="57"/>
      <c r="J1278" s="57"/>
      <c r="L1278" s="57"/>
      <c r="N1278" s="57"/>
      <c r="P1278" s="57"/>
      <c r="R1278" s="57"/>
      <c r="T1278" s="64"/>
      <c r="V1278" s="57"/>
      <c r="X1278" s="57"/>
      <c r="Z1278" s="57"/>
      <c r="AA1278" s="57"/>
    </row>
    <row r="1279" spans="2:27">
      <c r="B1279" s="57"/>
      <c r="C1279" s="57"/>
      <c r="D1279" s="57"/>
      <c r="E1279" s="57"/>
      <c r="F1279" s="57"/>
      <c r="H1279" s="57"/>
      <c r="J1279" s="57"/>
      <c r="L1279" s="57"/>
      <c r="N1279" s="57"/>
      <c r="P1279" s="57"/>
      <c r="R1279" s="57"/>
      <c r="T1279" s="64"/>
      <c r="V1279" s="57"/>
      <c r="X1279" s="57"/>
      <c r="Z1279" s="57"/>
      <c r="AA1279" s="57"/>
    </row>
    <row r="1280" spans="2:27">
      <c r="B1280" s="57"/>
      <c r="C1280" s="57"/>
      <c r="D1280" s="57"/>
      <c r="E1280" s="57"/>
      <c r="F1280" s="57"/>
      <c r="H1280" s="57"/>
      <c r="J1280" s="57"/>
      <c r="L1280" s="57"/>
      <c r="N1280" s="57"/>
      <c r="P1280" s="57"/>
      <c r="R1280" s="57"/>
      <c r="T1280" s="64"/>
      <c r="V1280" s="57"/>
      <c r="X1280" s="57"/>
      <c r="Z1280" s="57"/>
      <c r="AA1280" s="57"/>
    </row>
    <row r="1281" spans="2:27">
      <c r="B1281" s="57"/>
      <c r="C1281" s="57"/>
      <c r="D1281" s="57"/>
      <c r="E1281" s="57"/>
      <c r="F1281" s="57"/>
      <c r="H1281" s="57"/>
      <c r="J1281" s="57"/>
      <c r="L1281" s="57"/>
      <c r="N1281" s="57"/>
      <c r="P1281" s="57"/>
      <c r="R1281" s="57"/>
      <c r="T1281" s="64"/>
      <c r="V1281" s="57"/>
      <c r="X1281" s="57"/>
      <c r="Z1281" s="57"/>
      <c r="AA1281" s="57"/>
    </row>
    <row r="1282" spans="2:27">
      <c r="B1282" s="57"/>
      <c r="C1282" s="57"/>
      <c r="D1282" s="57"/>
      <c r="E1282" s="57"/>
      <c r="F1282" s="57"/>
      <c r="H1282" s="57"/>
      <c r="J1282" s="57"/>
      <c r="L1282" s="57"/>
      <c r="N1282" s="57"/>
      <c r="P1282" s="57"/>
      <c r="R1282" s="57"/>
      <c r="T1282" s="64"/>
      <c r="V1282" s="57"/>
      <c r="X1282" s="57"/>
      <c r="Z1282" s="57"/>
      <c r="AA1282" s="57"/>
    </row>
    <row r="1283" spans="2:27">
      <c r="B1283" s="57"/>
      <c r="C1283" s="57"/>
      <c r="D1283" s="57"/>
      <c r="E1283" s="57"/>
      <c r="F1283" s="57"/>
      <c r="H1283" s="57"/>
      <c r="J1283" s="57"/>
      <c r="L1283" s="57"/>
      <c r="N1283" s="57"/>
      <c r="P1283" s="57"/>
      <c r="R1283" s="57"/>
      <c r="T1283" s="64"/>
      <c r="V1283" s="57"/>
      <c r="X1283" s="57"/>
      <c r="Z1283" s="57"/>
      <c r="AA1283" s="57"/>
    </row>
    <row r="1284" spans="2:27">
      <c r="B1284" s="57"/>
      <c r="C1284" s="57"/>
      <c r="D1284" s="57"/>
      <c r="E1284" s="57"/>
      <c r="F1284" s="57"/>
      <c r="H1284" s="57"/>
      <c r="J1284" s="57"/>
      <c r="L1284" s="57"/>
      <c r="N1284" s="57"/>
      <c r="P1284" s="57"/>
      <c r="R1284" s="57"/>
      <c r="T1284" s="64"/>
      <c r="V1284" s="57"/>
      <c r="X1284" s="57"/>
      <c r="Z1284" s="57"/>
      <c r="AA1284" s="57"/>
    </row>
    <row r="1285" spans="2:27">
      <c r="B1285" s="57"/>
      <c r="C1285" s="57"/>
      <c r="D1285" s="57"/>
      <c r="E1285" s="57"/>
      <c r="F1285" s="57"/>
      <c r="H1285" s="57"/>
      <c r="J1285" s="57"/>
      <c r="L1285" s="57"/>
      <c r="N1285" s="57"/>
      <c r="P1285" s="57"/>
      <c r="R1285" s="57"/>
      <c r="T1285" s="64"/>
      <c r="V1285" s="57"/>
      <c r="X1285" s="57"/>
      <c r="Z1285" s="57"/>
      <c r="AA1285" s="57"/>
    </row>
    <row r="1286" spans="2:27">
      <c r="B1286" s="57"/>
      <c r="C1286" s="57"/>
      <c r="D1286" s="57"/>
      <c r="E1286" s="57"/>
      <c r="F1286" s="57"/>
      <c r="H1286" s="57"/>
      <c r="J1286" s="57"/>
      <c r="L1286" s="57"/>
      <c r="N1286" s="57"/>
      <c r="P1286" s="57"/>
      <c r="R1286" s="57"/>
      <c r="T1286" s="64"/>
      <c r="V1286" s="57"/>
      <c r="X1286" s="57"/>
      <c r="Z1286" s="57"/>
      <c r="AA1286" s="57"/>
    </row>
    <row r="1287" spans="2:27">
      <c r="B1287" s="57"/>
      <c r="C1287" s="57"/>
      <c r="D1287" s="57"/>
      <c r="E1287" s="57"/>
      <c r="F1287" s="57"/>
      <c r="H1287" s="57"/>
      <c r="J1287" s="57"/>
      <c r="L1287" s="57"/>
      <c r="N1287" s="57"/>
      <c r="P1287" s="57"/>
      <c r="R1287" s="57"/>
      <c r="T1287" s="64"/>
      <c r="V1287" s="57"/>
      <c r="X1287" s="57"/>
      <c r="Z1287" s="57"/>
      <c r="AA1287" s="57"/>
    </row>
    <row r="1288" spans="2:27">
      <c r="B1288" s="57"/>
      <c r="C1288" s="57"/>
      <c r="D1288" s="57"/>
      <c r="E1288" s="57"/>
      <c r="F1288" s="57"/>
      <c r="H1288" s="57"/>
      <c r="J1288" s="57"/>
      <c r="L1288" s="57"/>
      <c r="N1288" s="57"/>
      <c r="P1288" s="57"/>
      <c r="R1288" s="57"/>
      <c r="T1288" s="64"/>
      <c r="V1288" s="57"/>
      <c r="X1288" s="57"/>
      <c r="Z1288" s="57"/>
      <c r="AA1288" s="57"/>
    </row>
    <row r="1289" spans="2:27">
      <c r="B1289" s="57"/>
      <c r="C1289" s="57"/>
      <c r="D1289" s="57"/>
      <c r="E1289" s="57"/>
      <c r="F1289" s="57"/>
      <c r="H1289" s="57"/>
      <c r="J1289" s="57"/>
      <c r="L1289" s="57"/>
      <c r="N1289" s="57"/>
      <c r="P1289" s="57"/>
      <c r="R1289" s="57"/>
      <c r="T1289" s="64"/>
      <c r="V1289" s="57"/>
      <c r="X1289" s="57"/>
      <c r="Z1289" s="57"/>
      <c r="AA1289" s="57"/>
    </row>
    <row r="1290" spans="2:27">
      <c r="B1290" s="57"/>
      <c r="C1290" s="57"/>
      <c r="D1290" s="57"/>
      <c r="E1290" s="57"/>
      <c r="F1290" s="57"/>
      <c r="H1290" s="57"/>
      <c r="J1290" s="57"/>
      <c r="L1290" s="57"/>
      <c r="N1290" s="57"/>
      <c r="P1290" s="57"/>
      <c r="R1290" s="57"/>
      <c r="T1290" s="64"/>
      <c r="V1290" s="57"/>
      <c r="X1290" s="57"/>
      <c r="Z1290" s="57"/>
      <c r="AA1290" s="57"/>
    </row>
    <row r="1291" spans="2:27">
      <c r="B1291" s="57"/>
      <c r="C1291" s="57"/>
      <c r="D1291" s="57"/>
      <c r="E1291" s="57"/>
      <c r="F1291" s="57"/>
      <c r="H1291" s="57"/>
      <c r="J1291" s="57"/>
      <c r="L1291" s="57"/>
      <c r="N1291" s="57"/>
      <c r="P1291" s="57"/>
      <c r="R1291" s="57"/>
      <c r="T1291" s="64"/>
      <c r="V1291" s="57"/>
      <c r="X1291" s="57"/>
      <c r="Z1291" s="57"/>
      <c r="AA1291" s="57"/>
    </row>
    <row r="1292" spans="2:27">
      <c r="B1292" s="57"/>
      <c r="C1292" s="57"/>
      <c r="D1292" s="57"/>
      <c r="E1292" s="57"/>
      <c r="F1292" s="57"/>
      <c r="H1292" s="57"/>
      <c r="J1292" s="57"/>
      <c r="L1292" s="57"/>
      <c r="N1292" s="57"/>
      <c r="P1292" s="57"/>
      <c r="R1292" s="57"/>
      <c r="T1292" s="64"/>
      <c r="V1292" s="57"/>
      <c r="X1292" s="57"/>
      <c r="Z1292" s="57"/>
      <c r="AA1292" s="57"/>
    </row>
    <row r="1293" spans="2:27">
      <c r="B1293" s="57"/>
      <c r="C1293" s="57"/>
      <c r="D1293" s="57"/>
      <c r="E1293" s="57"/>
      <c r="F1293" s="57"/>
      <c r="H1293" s="57"/>
      <c r="J1293" s="57"/>
      <c r="L1293" s="57"/>
      <c r="N1293" s="57"/>
      <c r="P1293" s="57"/>
      <c r="R1293" s="57"/>
      <c r="T1293" s="64"/>
      <c r="V1293" s="57"/>
      <c r="X1293" s="57"/>
      <c r="Z1293" s="57"/>
      <c r="AA1293" s="57"/>
    </row>
    <row r="1294" spans="2:27">
      <c r="B1294" s="57"/>
      <c r="C1294" s="57"/>
      <c r="D1294" s="57"/>
      <c r="E1294" s="57"/>
      <c r="F1294" s="57"/>
      <c r="H1294" s="57"/>
      <c r="J1294" s="57"/>
      <c r="L1294" s="57"/>
      <c r="N1294" s="57"/>
      <c r="P1294" s="57"/>
      <c r="R1294" s="57"/>
      <c r="T1294" s="64"/>
      <c r="V1294" s="57"/>
      <c r="X1294" s="57"/>
      <c r="Z1294" s="57"/>
      <c r="AA1294" s="57"/>
    </row>
    <row r="1295" spans="2:27">
      <c r="B1295" s="57"/>
      <c r="C1295" s="57"/>
      <c r="D1295" s="57"/>
      <c r="E1295" s="57"/>
      <c r="F1295" s="57"/>
      <c r="H1295" s="57"/>
      <c r="J1295" s="57"/>
      <c r="L1295" s="57"/>
      <c r="N1295" s="57"/>
      <c r="P1295" s="57"/>
      <c r="R1295" s="57"/>
      <c r="T1295" s="64"/>
      <c r="V1295" s="57"/>
      <c r="X1295" s="57"/>
      <c r="Z1295" s="57"/>
      <c r="AA1295" s="57"/>
    </row>
    <row r="1296" spans="2:27">
      <c r="B1296" s="57"/>
      <c r="C1296" s="57"/>
      <c r="D1296" s="57"/>
      <c r="E1296" s="57"/>
      <c r="F1296" s="57"/>
      <c r="H1296" s="57"/>
      <c r="J1296" s="57"/>
      <c r="L1296" s="57"/>
      <c r="N1296" s="57"/>
      <c r="P1296" s="57"/>
      <c r="R1296" s="57"/>
      <c r="T1296" s="64"/>
      <c r="V1296" s="57"/>
      <c r="X1296" s="57"/>
      <c r="Z1296" s="57"/>
      <c r="AA1296" s="57"/>
    </row>
    <row r="1297" spans="2:27">
      <c r="B1297" s="57"/>
      <c r="C1297" s="57"/>
      <c r="D1297" s="57"/>
      <c r="E1297" s="57"/>
      <c r="F1297" s="57"/>
      <c r="H1297" s="57"/>
      <c r="J1297" s="57"/>
      <c r="L1297" s="57"/>
      <c r="N1297" s="57"/>
      <c r="P1297" s="57"/>
      <c r="R1297" s="57"/>
      <c r="T1297" s="64"/>
      <c r="V1297" s="57"/>
      <c r="X1297" s="57"/>
      <c r="Z1297" s="57"/>
      <c r="AA1297" s="57"/>
    </row>
    <row r="1298" spans="2:27">
      <c r="B1298" s="57"/>
      <c r="C1298" s="57"/>
      <c r="D1298" s="57"/>
      <c r="E1298" s="57"/>
      <c r="F1298" s="57"/>
      <c r="H1298" s="57"/>
      <c r="J1298" s="57"/>
      <c r="L1298" s="57"/>
      <c r="N1298" s="57"/>
      <c r="P1298" s="57"/>
      <c r="R1298" s="57"/>
      <c r="T1298" s="64"/>
      <c r="V1298" s="57"/>
      <c r="X1298" s="57"/>
      <c r="Z1298" s="57"/>
      <c r="AA1298" s="57"/>
    </row>
    <row r="1299" spans="2:27">
      <c r="B1299" s="57"/>
      <c r="C1299" s="57"/>
      <c r="D1299" s="57"/>
      <c r="E1299" s="57"/>
      <c r="F1299" s="57"/>
      <c r="H1299" s="57"/>
      <c r="J1299" s="57"/>
      <c r="L1299" s="57"/>
      <c r="N1299" s="57"/>
      <c r="P1299" s="57"/>
      <c r="R1299" s="57"/>
      <c r="T1299" s="64"/>
      <c r="V1299" s="57"/>
      <c r="X1299" s="57"/>
      <c r="Z1299" s="57"/>
      <c r="AA1299" s="57"/>
    </row>
    <row r="1300" spans="2:27">
      <c r="B1300" s="57"/>
      <c r="C1300" s="57"/>
      <c r="D1300" s="57"/>
      <c r="E1300" s="57"/>
      <c r="F1300" s="57"/>
      <c r="H1300" s="57"/>
      <c r="J1300" s="57"/>
      <c r="L1300" s="57"/>
      <c r="N1300" s="57"/>
      <c r="P1300" s="57"/>
      <c r="R1300" s="57"/>
      <c r="T1300" s="64"/>
      <c r="V1300" s="57"/>
      <c r="X1300" s="57"/>
      <c r="Z1300" s="57"/>
      <c r="AA1300" s="57"/>
    </row>
    <row r="1301" spans="2:27">
      <c r="B1301" s="57"/>
      <c r="C1301" s="57"/>
      <c r="D1301" s="57"/>
      <c r="E1301" s="57"/>
      <c r="F1301" s="57"/>
      <c r="H1301" s="57"/>
      <c r="J1301" s="57"/>
      <c r="L1301" s="57"/>
      <c r="N1301" s="57"/>
      <c r="P1301" s="57"/>
      <c r="R1301" s="57"/>
      <c r="T1301" s="64"/>
      <c r="V1301" s="57"/>
      <c r="X1301" s="57"/>
      <c r="Z1301" s="57"/>
      <c r="AA1301" s="57"/>
    </row>
    <row r="1302" spans="2:27">
      <c r="B1302" s="57"/>
      <c r="C1302" s="57"/>
      <c r="D1302" s="57"/>
      <c r="E1302" s="57"/>
      <c r="F1302" s="57"/>
      <c r="H1302" s="57"/>
      <c r="J1302" s="57"/>
      <c r="L1302" s="57"/>
      <c r="N1302" s="57"/>
      <c r="P1302" s="57"/>
      <c r="R1302" s="57"/>
      <c r="T1302" s="64"/>
      <c r="V1302" s="57"/>
      <c r="X1302" s="57"/>
      <c r="Z1302" s="57"/>
      <c r="AA1302" s="57"/>
    </row>
    <row r="1303" spans="2:27">
      <c r="B1303" s="57"/>
      <c r="C1303" s="57"/>
      <c r="D1303" s="57"/>
      <c r="E1303" s="57"/>
      <c r="F1303" s="57"/>
      <c r="H1303" s="57"/>
      <c r="J1303" s="57"/>
      <c r="L1303" s="57"/>
      <c r="N1303" s="57"/>
      <c r="P1303" s="57"/>
      <c r="R1303" s="57"/>
      <c r="T1303" s="64"/>
      <c r="V1303" s="57"/>
      <c r="X1303" s="57"/>
      <c r="Z1303" s="57"/>
      <c r="AA1303" s="57"/>
    </row>
    <row r="1304" spans="2:27">
      <c r="B1304" s="57"/>
      <c r="C1304" s="57"/>
      <c r="D1304" s="57"/>
      <c r="E1304" s="57"/>
      <c r="F1304" s="57"/>
      <c r="H1304" s="57"/>
      <c r="J1304" s="57"/>
      <c r="L1304" s="57"/>
      <c r="N1304" s="57"/>
      <c r="P1304" s="57"/>
      <c r="R1304" s="57"/>
      <c r="T1304" s="64"/>
      <c r="V1304" s="57"/>
      <c r="X1304" s="57"/>
      <c r="Z1304" s="57"/>
      <c r="AA1304" s="57"/>
    </row>
    <row r="1305" spans="2:27">
      <c r="B1305" s="57"/>
      <c r="C1305" s="57"/>
      <c r="D1305" s="57"/>
      <c r="E1305" s="57"/>
      <c r="F1305" s="57"/>
      <c r="H1305" s="57"/>
      <c r="J1305" s="57"/>
      <c r="L1305" s="57"/>
      <c r="N1305" s="57"/>
      <c r="P1305" s="57"/>
      <c r="R1305" s="57"/>
      <c r="T1305" s="64"/>
      <c r="V1305" s="57"/>
      <c r="X1305" s="57"/>
      <c r="Z1305" s="57"/>
      <c r="AA1305" s="57"/>
    </row>
    <row r="1306" spans="2:27">
      <c r="B1306" s="57"/>
      <c r="C1306" s="57"/>
      <c r="D1306" s="57"/>
      <c r="E1306" s="57"/>
      <c r="F1306" s="57"/>
      <c r="H1306" s="57"/>
      <c r="J1306" s="57"/>
      <c r="L1306" s="57"/>
      <c r="N1306" s="57"/>
      <c r="P1306" s="57"/>
      <c r="R1306" s="57"/>
      <c r="T1306" s="64"/>
      <c r="V1306" s="57"/>
      <c r="X1306" s="57"/>
      <c r="Z1306" s="57"/>
      <c r="AA1306" s="57"/>
    </row>
    <row r="1307" spans="2:27">
      <c r="B1307" s="57"/>
      <c r="C1307" s="57"/>
      <c r="D1307" s="57"/>
      <c r="E1307" s="57"/>
      <c r="F1307" s="57"/>
      <c r="H1307" s="57"/>
      <c r="J1307" s="57"/>
      <c r="L1307" s="57"/>
      <c r="N1307" s="57"/>
      <c r="P1307" s="57"/>
      <c r="R1307" s="57"/>
      <c r="T1307" s="64"/>
      <c r="V1307" s="57"/>
      <c r="X1307" s="57"/>
      <c r="Z1307" s="57"/>
      <c r="AA1307" s="57"/>
    </row>
    <row r="1308" spans="2:27">
      <c r="B1308" s="57"/>
      <c r="C1308" s="57"/>
      <c r="D1308" s="57"/>
      <c r="E1308" s="57"/>
      <c r="F1308" s="57"/>
      <c r="H1308" s="57"/>
      <c r="J1308" s="57"/>
      <c r="L1308" s="57"/>
      <c r="N1308" s="57"/>
      <c r="P1308" s="57"/>
      <c r="R1308" s="57"/>
      <c r="T1308" s="64"/>
      <c r="V1308" s="57"/>
      <c r="X1308" s="57"/>
      <c r="Z1308" s="57"/>
      <c r="AA1308" s="57"/>
    </row>
    <row r="1309" spans="2:27">
      <c r="B1309" s="57"/>
      <c r="C1309" s="57"/>
      <c r="D1309" s="57"/>
      <c r="E1309" s="57"/>
      <c r="F1309" s="57"/>
      <c r="H1309" s="57"/>
      <c r="J1309" s="57"/>
      <c r="L1309" s="57"/>
      <c r="N1309" s="57"/>
      <c r="P1309" s="57"/>
      <c r="R1309" s="57"/>
      <c r="T1309" s="64"/>
      <c r="V1309" s="57"/>
      <c r="X1309" s="57"/>
      <c r="Z1309" s="57"/>
      <c r="AA1309" s="57"/>
    </row>
    <row r="1310" spans="2:27">
      <c r="B1310" s="57"/>
      <c r="C1310" s="57"/>
      <c r="D1310" s="57"/>
      <c r="E1310" s="57"/>
      <c r="F1310" s="57"/>
      <c r="H1310" s="57"/>
      <c r="J1310" s="57"/>
      <c r="L1310" s="57"/>
      <c r="N1310" s="57"/>
      <c r="P1310" s="57"/>
      <c r="R1310" s="57"/>
      <c r="T1310" s="64"/>
      <c r="V1310" s="57"/>
      <c r="X1310" s="57"/>
      <c r="Z1310" s="57"/>
      <c r="AA1310" s="57"/>
    </row>
    <row r="1311" spans="2:27">
      <c r="B1311" s="57"/>
      <c r="C1311" s="57"/>
      <c r="D1311" s="57"/>
      <c r="E1311" s="57"/>
      <c r="F1311" s="57"/>
      <c r="H1311" s="57"/>
      <c r="J1311" s="57"/>
      <c r="L1311" s="57"/>
      <c r="N1311" s="57"/>
      <c r="P1311" s="57"/>
      <c r="R1311" s="57"/>
      <c r="T1311" s="64"/>
      <c r="V1311" s="57"/>
      <c r="X1311" s="57"/>
      <c r="Z1311" s="57"/>
      <c r="AA1311" s="57"/>
    </row>
    <row r="1312" spans="2:27">
      <c r="B1312" s="57"/>
      <c r="C1312" s="57"/>
      <c r="D1312" s="57"/>
      <c r="E1312" s="57"/>
      <c r="F1312" s="57"/>
      <c r="H1312" s="57"/>
      <c r="J1312" s="57"/>
      <c r="L1312" s="57"/>
      <c r="N1312" s="57"/>
      <c r="P1312" s="57"/>
      <c r="R1312" s="57"/>
      <c r="T1312" s="64"/>
      <c r="V1312" s="57"/>
      <c r="X1312" s="57"/>
      <c r="Z1312" s="57"/>
      <c r="AA1312" s="57"/>
    </row>
    <row r="1313" spans="2:27">
      <c r="B1313" s="57"/>
      <c r="C1313" s="57"/>
      <c r="D1313" s="57"/>
      <c r="E1313" s="57"/>
      <c r="F1313" s="57"/>
      <c r="H1313" s="57"/>
      <c r="J1313" s="57"/>
      <c r="L1313" s="57"/>
      <c r="N1313" s="57"/>
      <c r="P1313" s="57"/>
      <c r="R1313" s="57"/>
      <c r="T1313" s="64"/>
      <c r="V1313" s="57"/>
      <c r="X1313" s="57"/>
      <c r="Z1313" s="57"/>
      <c r="AA1313" s="57"/>
    </row>
    <row r="1314" spans="2:27">
      <c r="B1314" s="57"/>
      <c r="C1314" s="57"/>
      <c r="D1314" s="57"/>
      <c r="E1314" s="57"/>
      <c r="F1314" s="57"/>
      <c r="H1314" s="57"/>
      <c r="J1314" s="57"/>
      <c r="L1314" s="57"/>
      <c r="N1314" s="57"/>
      <c r="P1314" s="57"/>
      <c r="R1314" s="57"/>
      <c r="T1314" s="64"/>
      <c r="V1314" s="57"/>
      <c r="X1314" s="57"/>
      <c r="Z1314" s="57"/>
      <c r="AA1314" s="57"/>
    </row>
    <row r="1315" spans="2:27">
      <c r="B1315" s="57"/>
      <c r="C1315" s="57"/>
      <c r="D1315" s="57"/>
      <c r="E1315" s="57"/>
      <c r="F1315" s="57"/>
      <c r="H1315" s="57"/>
      <c r="J1315" s="57"/>
      <c r="L1315" s="57"/>
      <c r="N1315" s="57"/>
      <c r="P1315" s="57"/>
      <c r="R1315" s="57"/>
      <c r="T1315" s="64"/>
      <c r="V1315" s="57"/>
      <c r="X1315" s="57"/>
      <c r="Z1315" s="57"/>
      <c r="AA1315" s="57"/>
    </row>
    <row r="1316" spans="2:27">
      <c r="B1316" s="57"/>
      <c r="C1316" s="57"/>
      <c r="D1316" s="57"/>
      <c r="E1316" s="57"/>
      <c r="F1316" s="57"/>
      <c r="H1316" s="57"/>
      <c r="J1316" s="57"/>
      <c r="L1316" s="57"/>
      <c r="N1316" s="57"/>
      <c r="P1316" s="57"/>
      <c r="R1316" s="57"/>
      <c r="T1316" s="64"/>
      <c r="V1316" s="57"/>
      <c r="X1316" s="57"/>
      <c r="Z1316" s="57"/>
      <c r="AA1316" s="57"/>
    </row>
    <row r="1317" spans="2:27">
      <c r="B1317" s="57"/>
      <c r="C1317" s="57"/>
      <c r="D1317" s="57"/>
      <c r="E1317" s="57"/>
      <c r="F1317" s="57"/>
      <c r="H1317" s="57"/>
      <c r="J1317" s="57"/>
      <c r="L1317" s="57"/>
      <c r="N1317" s="57"/>
      <c r="P1317" s="57"/>
      <c r="R1317" s="57"/>
      <c r="T1317" s="64"/>
      <c r="V1317" s="57"/>
      <c r="X1317" s="57"/>
      <c r="Z1317" s="57"/>
      <c r="AA1317" s="57"/>
    </row>
    <row r="1318" spans="2:27">
      <c r="B1318" s="57"/>
      <c r="C1318" s="57"/>
      <c r="D1318" s="57"/>
      <c r="E1318" s="57"/>
      <c r="F1318" s="57"/>
      <c r="H1318" s="57"/>
      <c r="J1318" s="57"/>
      <c r="L1318" s="57"/>
      <c r="N1318" s="57"/>
      <c r="P1318" s="57"/>
      <c r="R1318" s="57"/>
      <c r="T1318" s="64"/>
      <c r="V1318" s="57"/>
      <c r="X1318" s="57"/>
      <c r="Z1318" s="57"/>
      <c r="AA1318" s="57"/>
    </row>
    <row r="1319" spans="2:27">
      <c r="B1319" s="57"/>
      <c r="C1319" s="57"/>
      <c r="D1319" s="57"/>
      <c r="E1319" s="57"/>
      <c r="F1319" s="57"/>
      <c r="H1319" s="57"/>
      <c r="J1319" s="57"/>
      <c r="L1319" s="57"/>
      <c r="N1319" s="57"/>
      <c r="P1319" s="57"/>
      <c r="R1319" s="57"/>
      <c r="T1319" s="64"/>
      <c r="V1319" s="57"/>
      <c r="X1319" s="57"/>
      <c r="Z1319" s="57"/>
      <c r="AA1319" s="57"/>
    </row>
    <row r="1320" spans="2:27">
      <c r="B1320" s="57"/>
      <c r="C1320" s="57"/>
      <c r="D1320" s="57"/>
      <c r="E1320" s="57"/>
      <c r="F1320" s="57"/>
      <c r="H1320" s="57"/>
      <c r="J1320" s="57"/>
      <c r="L1320" s="57"/>
      <c r="N1320" s="57"/>
      <c r="P1320" s="57"/>
      <c r="R1320" s="57"/>
      <c r="T1320" s="64"/>
      <c r="V1320" s="57"/>
      <c r="X1320" s="57"/>
      <c r="Z1320" s="57"/>
      <c r="AA1320" s="57"/>
    </row>
    <row r="1321" spans="2:27">
      <c r="B1321" s="57"/>
      <c r="C1321" s="57"/>
      <c r="D1321" s="57"/>
      <c r="E1321" s="57"/>
      <c r="F1321" s="57"/>
      <c r="H1321" s="57"/>
      <c r="J1321" s="57"/>
      <c r="L1321" s="57"/>
      <c r="N1321" s="57"/>
      <c r="P1321" s="57"/>
      <c r="R1321" s="57"/>
      <c r="T1321" s="64"/>
      <c r="V1321" s="57"/>
      <c r="X1321" s="57"/>
      <c r="Z1321" s="57"/>
      <c r="AA1321" s="57"/>
    </row>
    <row r="1322" spans="2:27">
      <c r="B1322" s="57"/>
      <c r="C1322" s="57"/>
      <c r="D1322" s="57"/>
      <c r="E1322" s="57"/>
      <c r="F1322" s="57"/>
      <c r="H1322" s="57"/>
      <c r="J1322" s="57"/>
      <c r="L1322" s="57"/>
      <c r="N1322" s="57"/>
      <c r="P1322" s="57"/>
      <c r="R1322" s="57"/>
      <c r="T1322" s="64"/>
      <c r="V1322" s="57"/>
      <c r="X1322" s="57"/>
      <c r="Z1322" s="57"/>
      <c r="AA1322" s="57"/>
    </row>
    <row r="1323" spans="2:27">
      <c r="B1323" s="57"/>
      <c r="C1323" s="57"/>
      <c r="D1323" s="57"/>
      <c r="E1323" s="57"/>
      <c r="F1323" s="57"/>
      <c r="H1323" s="57"/>
      <c r="J1323" s="57"/>
      <c r="L1323" s="57"/>
      <c r="N1323" s="57"/>
      <c r="P1323" s="57"/>
      <c r="R1323" s="57"/>
      <c r="T1323" s="64"/>
      <c r="V1323" s="57"/>
      <c r="X1323" s="57"/>
      <c r="Z1323" s="57"/>
      <c r="AA1323" s="57"/>
    </row>
    <row r="1324" spans="2:27">
      <c r="B1324" s="57"/>
      <c r="C1324" s="57"/>
      <c r="D1324" s="57"/>
      <c r="E1324" s="57"/>
      <c r="F1324" s="57"/>
      <c r="H1324" s="57"/>
      <c r="J1324" s="57"/>
      <c r="L1324" s="57"/>
      <c r="N1324" s="57"/>
      <c r="P1324" s="57"/>
      <c r="R1324" s="57"/>
      <c r="T1324" s="64"/>
      <c r="V1324" s="57"/>
      <c r="X1324" s="57"/>
      <c r="Z1324" s="57"/>
      <c r="AA1324" s="57"/>
    </row>
    <row r="1325" spans="2:27">
      <c r="B1325" s="57"/>
      <c r="C1325" s="57"/>
      <c r="D1325" s="57"/>
      <c r="E1325" s="57"/>
      <c r="F1325" s="57"/>
      <c r="H1325" s="57"/>
      <c r="J1325" s="57"/>
      <c r="L1325" s="57"/>
      <c r="N1325" s="57"/>
      <c r="P1325" s="57"/>
      <c r="R1325" s="57"/>
      <c r="T1325" s="64"/>
      <c r="V1325" s="57"/>
      <c r="X1325" s="57"/>
      <c r="Z1325" s="57"/>
      <c r="AA1325" s="57"/>
    </row>
    <row r="1326" spans="2:27">
      <c r="B1326" s="57"/>
      <c r="C1326" s="57"/>
      <c r="D1326" s="57"/>
      <c r="E1326" s="57"/>
      <c r="F1326" s="57"/>
      <c r="H1326" s="57"/>
      <c r="J1326" s="57"/>
      <c r="L1326" s="57"/>
      <c r="N1326" s="57"/>
      <c r="P1326" s="57"/>
      <c r="R1326" s="57"/>
      <c r="T1326" s="64"/>
      <c r="V1326" s="57"/>
      <c r="X1326" s="57"/>
      <c r="Z1326" s="57"/>
      <c r="AA1326" s="57"/>
    </row>
    <row r="1327" spans="2:27">
      <c r="B1327" s="57"/>
      <c r="C1327" s="57"/>
      <c r="D1327" s="57"/>
      <c r="E1327" s="57"/>
      <c r="F1327" s="57"/>
      <c r="H1327" s="57"/>
      <c r="J1327" s="57"/>
      <c r="L1327" s="57"/>
      <c r="N1327" s="57"/>
      <c r="P1327" s="57"/>
      <c r="R1327" s="57"/>
      <c r="T1327" s="64"/>
      <c r="V1327" s="57"/>
      <c r="X1327" s="57"/>
      <c r="Z1327" s="57"/>
      <c r="AA1327" s="57"/>
    </row>
    <row r="1328" spans="2:27">
      <c r="B1328" s="57"/>
      <c r="C1328" s="57"/>
      <c r="D1328" s="57"/>
      <c r="E1328" s="57"/>
      <c r="F1328" s="57"/>
      <c r="H1328" s="57"/>
      <c r="J1328" s="57"/>
      <c r="L1328" s="57"/>
      <c r="N1328" s="57"/>
      <c r="P1328" s="57"/>
      <c r="R1328" s="57"/>
      <c r="T1328" s="64"/>
      <c r="V1328" s="57"/>
      <c r="X1328" s="57"/>
      <c r="Z1328" s="57"/>
      <c r="AA1328" s="57"/>
    </row>
    <row r="1329" spans="2:27">
      <c r="B1329" s="57"/>
      <c r="C1329" s="57"/>
      <c r="D1329" s="57"/>
      <c r="E1329" s="57"/>
      <c r="F1329" s="57"/>
      <c r="H1329" s="57"/>
      <c r="J1329" s="57"/>
      <c r="L1329" s="57"/>
      <c r="N1329" s="57"/>
      <c r="P1329" s="57"/>
      <c r="R1329" s="57"/>
      <c r="T1329" s="64"/>
      <c r="V1329" s="57"/>
      <c r="X1329" s="57"/>
      <c r="Z1329" s="57"/>
      <c r="AA1329" s="57"/>
    </row>
    <row r="1330" spans="2:27">
      <c r="B1330" s="57"/>
      <c r="C1330" s="57"/>
      <c r="D1330" s="57"/>
      <c r="E1330" s="57"/>
      <c r="F1330" s="57"/>
      <c r="H1330" s="57"/>
      <c r="J1330" s="57"/>
      <c r="L1330" s="57"/>
      <c r="N1330" s="57"/>
      <c r="P1330" s="57"/>
      <c r="R1330" s="57"/>
      <c r="T1330" s="64"/>
      <c r="V1330" s="57"/>
      <c r="X1330" s="57"/>
      <c r="Z1330" s="57"/>
      <c r="AA1330" s="57"/>
    </row>
    <row r="1331" spans="2:27">
      <c r="B1331" s="57"/>
      <c r="C1331" s="57"/>
      <c r="D1331" s="57"/>
      <c r="E1331" s="57"/>
      <c r="F1331" s="57"/>
      <c r="H1331" s="57"/>
      <c r="J1331" s="57"/>
      <c r="L1331" s="57"/>
      <c r="N1331" s="57"/>
      <c r="P1331" s="57"/>
      <c r="R1331" s="57"/>
      <c r="T1331" s="64"/>
      <c r="V1331" s="57"/>
      <c r="X1331" s="57"/>
      <c r="Z1331" s="57"/>
      <c r="AA1331" s="57"/>
    </row>
    <row r="1332" spans="2:27">
      <c r="B1332" s="57"/>
      <c r="C1332" s="57"/>
      <c r="D1332" s="57"/>
      <c r="E1332" s="57"/>
      <c r="F1332" s="57"/>
      <c r="H1332" s="57"/>
      <c r="J1332" s="57"/>
      <c r="L1332" s="57"/>
      <c r="N1332" s="57"/>
      <c r="P1332" s="57"/>
      <c r="R1332" s="57"/>
      <c r="T1332" s="64"/>
      <c r="V1332" s="57"/>
      <c r="X1332" s="57"/>
      <c r="Z1332" s="57"/>
      <c r="AA1332" s="57"/>
    </row>
    <row r="1333" spans="2:27">
      <c r="B1333" s="57"/>
      <c r="C1333" s="57"/>
      <c r="D1333" s="57"/>
      <c r="E1333" s="57"/>
      <c r="F1333" s="57"/>
      <c r="H1333" s="57"/>
      <c r="J1333" s="57"/>
      <c r="L1333" s="57"/>
      <c r="N1333" s="57"/>
      <c r="P1333" s="57"/>
      <c r="R1333" s="57"/>
      <c r="T1333" s="64"/>
      <c r="V1333" s="57"/>
      <c r="X1333" s="57"/>
      <c r="Z1333" s="57"/>
      <c r="AA1333" s="57"/>
    </row>
    <row r="1334" spans="2:27">
      <c r="B1334" s="57"/>
      <c r="C1334" s="57"/>
      <c r="D1334" s="57"/>
      <c r="E1334" s="57"/>
      <c r="F1334" s="57"/>
      <c r="H1334" s="57"/>
      <c r="J1334" s="57"/>
      <c r="L1334" s="57"/>
      <c r="N1334" s="57"/>
      <c r="P1334" s="57"/>
      <c r="R1334" s="57"/>
      <c r="T1334" s="64"/>
      <c r="V1334" s="57"/>
      <c r="X1334" s="57"/>
      <c r="Z1334" s="57"/>
      <c r="AA1334" s="57"/>
    </row>
    <row r="1335" spans="2:27">
      <c r="B1335" s="57"/>
      <c r="C1335" s="57"/>
      <c r="D1335" s="57"/>
      <c r="E1335" s="57"/>
      <c r="F1335" s="57"/>
      <c r="H1335" s="57"/>
      <c r="J1335" s="57"/>
      <c r="L1335" s="57"/>
      <c r="N1335" s="57"/>
      <c r="P1335" s="57"/>
      <c r="R1335" s="57"/>
      <c r="T1335" s="64"/>
      <c r="V1335" s="57"/>
      <c r="X1335" s="57"/>
      <c r="Z1335" s="57"/>
      <c r="AA1335" s="57"/>
    </row>
    <row r="1336" spans="2:27">
      <c r="B1336" s="57"/>
      <c r="C1336" s="57"/>
      <c r="D1336" s="57"/>
      <c r="E1336" s="57"/>
      <c r="F1336" s="57"/>
      <c r="H1336" s="57"/>
      <c r="J1336" s="57"/>
      <c r="L1336" s="57"/>
      <c r="N1336" s="57"/>
      <c r="P1336" s="57"/>
      <c r="R1336" s="57"/>
      <c r="T1336" s="64"/>
      <c r="V1336" s="57"/>
      <c r="X1336" s="57"/>
      <c r="Z1336" s="57"/>
      <c r="AA1336" s="57"/>
    </row>
    <row r="1337" spans="2:27">
      <c r="B1337" s="57"/>
      <c r="C1337" s="57"/>
      <c r="D1337" s="57"/>
      <c r="E1337" s="57"/>
      <c r="F1337" s="57"/>
      <c r="H1337" s="57"/>
      <c r="J1337" s="57"/>
      <c r="L1337" s="57"/>
      <c r="N1337" s="57"/>
      <c r="P1337" s="57"/>
      <c r="R1337" s="57"/>
      <c r="T1337" s="64"/>
      <c r="V1337" s="57"/>
      <c r="X1337" s="57"/>
      <c r="Z1337" s="57"/>
      <c r="AA1337" s="57"/>
    </row>
    <row r="1338" spans="2:27">
      <c r="B1338" s="57"/>
      <c r="C1338" s="57"/>
      <c r="D1338" s="57"/>
      <c r="E1338" s="57"/>
      <c r="F1338" s="57"/>
      <c r="H1338" s="57"/>
      <c r="J1338" s="57"/>
      <c r="L1338" s="57"/>
      <c r="N1338" s="57"/>
      <c r="P1338" s="57"/>
      <c r="R1338" s="57"/>
      <c r="T1338" s="64"/>
      <c r="V1338" s="57"/>
      <c r="X1338" s="57"/>
      <c r="Z1338" s="57"/>
      <c r="AA1338" s="57"/>
    </row>
    <row r="1339" spans="2:27">
      <c r="B1339" s="57"/>
      <c r="C1339" s="57"/>
      <c r="D1339" s="57"/>
      <c r="E1339" s="57"/>
      <c r="F1339" s="57"/>
      <c r="H1339" s="57"/>
      <c r="J1339" s="57"/>
      <c r="L1339" s="57"/>
      <c r="N1339" s="57"/>
      <c r="P1339" s="57"/>
      <c r="R1339" s="57"/>
      <c r="T1339" s="64"/>
      <c r="V1339" s="57"/>
      <c r="X1339" s="57"/>
      <c r="Z1339" s="57"/>
      <c r="AA1339" s="57"/>
    </row>
    <row r="1340" spans="2:27">
      <c r="B1340" s="57"/>
      <c r="C1340" s="57"/>
      <c r="D1340" s="57"/>
      <c r="E1340" s="57"/>
      <c r="F1340" s="57"/>
      <c r="H1340" s="57"/>
      <c r="J1340" s="57"/>
      <c r="L1340" s="57"/>
      <c r="N1340" s="57"/>
      <c r="P1340" s="57"/>
      <c r="R1340" s="57"/>
      <c r="T1340" s="64"/>
      <c r="V1340" s="57"/>
      <c r="X1340" s="57"/>
      <c r="Z1340" s="57"/>
      <c r="AA1340" s="57"/>
    </row>
    <row r="1341" spans="2:27">
      <c r="B1341" s="57"/>
      <c r="C1341" s="57"/>
      <c r="D1341" s="57"/>
      <c r="E1341" s="57"/>
      <c r="F1341" s="57"/>
      <c r="H1341" s="57"/>
      <c r="J1341" s="57"/>
      <c r="L1341" s="57"/>
      <c r="N1341" s="57"/>
      <c r="P1341" s="57"/>
      <c r="R1341" s="57"/>
      <c r="T1341" s="64"/>
      <c r="V1341" s="57"/>
      <c r="X1341" s="57"/>
      <c r="Z1341" s="57"/>
      <c r="AA1341" s="57"/>
    </row>
    <row r="1342" spans="2:27">
      <c r="B1342" s="57"/>
      <c r="C1342" s="57"/>
      <c r="D1342" s="57"/>
      <c r="E1342" s="57"/>
      <c r="F1342" s="57"/>
      <c r="H1342" s="57"/>
      <c r="J1342" s="57"/>
      <c r="L1342" s="57"/>
      <c r="N1342" s="57"/>
      <c r="P1342" s="57"/>
      <c r="R1342" s="57"/>
      <c r="T1342" s="64"/>
      <c r="V1342" s="57"/>
      <c r="X1342" s="57"/>
      <c r="Z1342" s="57"/>
      <c r="AA1342" s="57"/>
    </row>
    <row r="1343" spans="2:27">
      <c r="B1343" s="57"/>
      <c r="C1343" s="57"/>
      <c r="D1343" s="57"/>
      <c r="E1343" s="57"/>
      <c r="F1343" s="57"/>
      <c r="H1343" s="57"/>
      <c r="J1343" s="57"/>
      <c r="L1343" s="57"/>
      <c r="N1343" s="57"/>
      <c r="P1343" s="57"/>
      <c r="R1343" s="57"/>
      <c r="T1343" s="64"/>
      <c r="V1343" s="57"/>
      <c r="X1343" s="57"/>
      <c r="Z1343" s="57"/>
      <c r="AA1343" s="57"/>
    </row>
    <row r="1344" spans="2:27">
      <c r="B1344" s="57"/>
      <c r="C1344" s="57"/>
      <c r="D1344" s="57"/>
      <c r="E1344" s="57"/>
      <c r="F1344" s="57"/>
      <c r="H1344" s="57"/>
      <c r="J1344" s="57"/>
      <c r="L1344" s="57"/>
      <c r="N1344" s="57"/>
      <c r="P1344" s="57"/>
      <c r="R1344" s="57"/>
      <c r="T1344" s="64"/>
      <c r="V1344" s="57"/>
      <c r="X1344" s="57"/>
      <c r="Z1344" s="57"/>
      <c r="AA1344" s="57"/>
    </row>
    <row r="1345" spans="2:27">
      <c r="B1345" s="57"/>
      <c r="C1345" s="57"/>
      <c r="D1345" s="57"/>
      <c r="E1345" s="57"/>
      <c r="F1345" s="57"/>
      <c r="H1345" s="57"/>
      <c r="J1345" s="57"/>
      <c r="L1345" s="57"/>
      <c r="N1345" s="57"/>
      <c r="P1345" s="57"/>
      <c r="R1345" s="57"/>
      <c r="T1345" s="64"/>
      <c r="V1345" s="57"/>
      <c r="X1345" s="57"/>
      <c r="Z1345" s="57"/>
      <c r="AA1345" s="57"/>
    </row>
    <row r="1346" spans="2:27">
      <c r="B1346" s="57"/>
      <c r="C1346" s="57"/>
      <c r="D1346" s="57"/>
      <c r="E1346" s="57"/>
      <c r="F1346" s="57"/>
      <c r="H1346" s="57"/>
      <c r="J1346" s="57"/>
      <c r="L1346" s="57"/>
      <c r="N1346" s="57"/>
      <c r="P1346" s="57"/>
      <c r="R1346" s="57"/>
      <c r="T1346" s="64"/>
      <c r="V1346" s="57"/>
      <c r="X1346" s="57"/>
      <c r="Z1346" s="57"/>
      <c r="AA1346" s="57"/>
    </row>
    <row r="1347" spans="2:27">
      <c r="B1347" s="57"/>
      <c r="C1347" s="57"/>
      <c r="D1347" s="57"/>
      <c r="E1347" s="57"/>
      <c r="F1347" s="57"/>
      <c r="H1347" s="57"/>
      <c r="J1347" s="57"/>
      <c r="L1347" s="57"/>
      <c r="N1347" s="57"/>
      <c r="P1347" s="57"/>
      <c r="R1347" s="57"/>
      <c r="T1347" s="64"/>
      <c r="V1347" s="57"/>
      <c r="X1347" s="57"/>
      <c r="Z1347" s="57"/>
      <c r="AA1347" s="57"/>
    </row>
    <row r="1348" spans="2:27">
      <c r="B1348" s="57"/>
      <c r="C1348" s="57"/>
      <c r="D1348" s="57"/>
      <c r="E1348" s="57"/>
      <c r="F1348" s="57"/>
      <c r="H1348" s="57"/>
      <c r="J1348" s="57"/>
      <c r="L1348" s="57"/>
      <c r="N1348" s="57"/>
      <c r="P1348" s="57"/>
      <c r="R1348" s="57"/>
      <c r="T1348" s="64"/>
      <c r="V1348" s="57"/>
      <c r="X1348" s="57"/>
      <c r="Z1348" s="57"/>
      <c r="AA1348" s="57"/>
    </row>
    <row r="1349" spans="2:27">
      <c r="B1349" s="57"/>
      <c r="C1349" s="57"/>
      <c r="D1349" s="57"/>
      <c r="E1349" s="57"/>
      <c r="F1349" s="57"/>
      <c r="H1349" s="57"/>
      <c r="J1349" s="57"/>
      <c r="L1349" s="57"/>
      <c r="N1349" s="57"/>
      <c r="P1349" s="57"/>
      <c r="R1349" s="57"/>
      <c r="T1349" s="64"/>
      <c r="V1349" s="57"/>
      <c r="X1349" s="57"/>
      <c r="Z1349" s="57"/>
      <c r="AA1349" s="57"/>
    </row>
    <row r="1350" spans="2:27">
      <c r="B1350" s="57"/>
      <c r="C1350" s="57"/>
      <c r="D1350" s="57"/>
      <c r="E1350" s="57"/>
      <c r="F1350" s="57"/>
      <c r="H1350" s="57"/>
      <c r="J1350" s="57"/>
      <c r="L1350" s="57"/>
      <c r="N1350" s="57"/>
      <c r="P1350" s="57"/>
      <c r="R1350" s="57"/>
      <c r="T1350" s="64"/>
      <c r="V1350" s="57"/>
      <c r="X1350" s="57"/>
      <c r="Z1350" s="57"/>
      <c r="AA1350" s="57"/>
    </row>
    <row r="1351" spans="2:27">
      <c r="B1351" s="57"/>
      <c r="C1351" s="57"/>
      <c r="D1351" s="57"/>
      <c r="E1351" s="57"/>
      <c r="F1351" s="57"/>
      <c r="H1351" s="57"/>
      <c r="J1351" s="57"/>
      <c r="L1351" s="57"/>
      <c r="N1351" s="57"/>
      <c r="P1351" s="57"/>
      <c r="R1351" s="57"/>
      <c r="T1351" s="64"/>
      <c r="V1351" s="57"/>
      <c r="X1351" s="57"/>
      <c r="Z1351" s="57"/>
      <c r="AA1351" s="57"/>
    </row>
    <row r="1352" spans="2:27">
      <c r="B1352" s="57"/>
      <c r="C1352" s="57"/>
      <c r="D1352" s="57"/>
      <c r="E1352" s="57"/>
      <c r="F1352" s="57"/>
      <c r="H1352" s="57"/>
      <c r="J1352" s="57"/>
      <c r="L1352" s="57"/>
      <c r="N1352" s="57"/>
      <c r="P1352" s="57"/>
      <c r="R1352" s="57"/>
      <c r="T1352" s="64"/>
      <c r="V1352" s="57"/>
      <c r="X1352" s="57"/>
      <c r="Z1352" s="57"/>
      <c r="AA1352" s="57"/>
    </row>
    <row r="1353" spans="2:27">
      <c r="B1353" s="57"/>
      <c r="C1353" s="57"/>
      <c r="D1353" s="57"/>
      <c r="E1353" s="57"/>
      <c r="F1353" s="57"/>
      <c r="H1353" s="57"/>
      <c r="J1353" s="57"/>
      <c r="L1353" s="57"/>
      <c r="N1353" s="57"/>
      <c r="P1353" s="57"/>
      <c r="R1353" s="57"/>
      <c r="T1353" s="64"/>
      <c r="V1353" s="57"/>
      <c r="X1353" s="57"/>
      <c r="Z1353" s="57"/>
      <c r="AA1353" s="57"/>
    </row>
    <row r="1354" spans="2:27">
      <c r="B1354" s="57"/>
      <c r="C1354" s="57"/>
      <c r="D1354" s="57"/>
      <c r="E1354" s="57"/>
      <c r="F1354" s="57"/>
      <c r="H1354" s="57"/>
      <c r="J1354" s="57"/>
      <c r="L1354" s="57"/>
      <c r="N1354" s="57"/>
      <c r="P1354" s="57"/>
      <c r="R1354" s="57"/>
      <c r="T1354" s="64"/>
      <c r="V1354" s="57"/>
      <c r="X1354" s="57"/>
      <c r="Z1354" s="57"/>
      <c r="AA1354" s="57"/>
    </row>
    <row r="1355" spans="2:27">
      <c r="B1355" s="57"/>
      <c r="C1355" s="57"/>
      <c r="D1355" s="57"/>
      <c r="E1355" s="57"/>
      <c r="F1355" s="57"/>
      <c r="H1355" s="57"/>
      <c r="J1355" s="57"/>
      <c r="L1355" s="57"/>
      <c r="N1355" s="57"/>
      <c r="P1355" s="57"/>
      <c r="R1355" s="57"/>
      <c r="T1355" s="64"/>
      <c r="V1355" s="57"/>
      <c r="X1355" s="57"/>
      <c r="Z1355" s="57"/>
      <c r="AA1355" s="57"/>
    </row>
    <row r="1356" spans="2:27">
      <c r="B1356" s="57"/>
      <c r="C1356" s="57"/>
      <c r="D1356" s="57"/>
      <c r="E1356" s="57"/>
      <c r="F1356" s="57"/>
      <c r="H1356" s="57"/>
      <c r="J1356" s="57"/>
      <c r="L1356" s="57"/>
      <c r="N1356" s="57"/>
      <c r="P1356" s="57"/>
      <c r="R1356" s="57"/>
      <c r="T1356" s="64"/>
      <c r="V1356" s="57"/>
      <c r="X1356" s="57"/>
      <c r="Z1356" s="57"/>
      <c r="AA1356" s="57"/>
    </row>
    <row r="1357" spans="2:27">
      <c r="B1357" s="57"/>
      <c r="C1357" s="57"/>
      <c r="D1357" s="57"/>
      <c r="E1357" s="57"/>
      <c r="F1357" s="57"/>
      <c r="H1357" s="57"/>
      <c r="J1357" s="57"/>
      <c r="L1357" s="57"/>
      <c r="N1357" s="57"/>
      <c r="P1357" s="57"/>
      <c r="R1357" s="57"/>
      <c r="T1357" s="64"/>
      <c r="V1357" s="57"/>
      <c r="X1357" s="57"/>
      <c r="Z1357" s="57"/>
      <c r="AA1357" s="57"/>
    </row>
    <row r="1358" spans="2:27">
      <c r="B1358" s="57"/>
      <c r="C1358" s="57"/>
      <c r="D1358" s="57"/>
      <c r="E1358" s="57"/>
      <c r="F1358" s="57"/>
      <c r="H1358" s="57"/>
      <c r="J1358" s="57"/>
      <c r="L1358" s="57"/>
      <c r="N1358" s="57"/>
      <c r="P1358" s="57"/>
      <c r="R1358" s="57"/>
      <c r="T1358" s="64"/>
      <c r="V1358" s="57"/>
      <c r="X1358" s="57"/>
      <c r="Z1358" s="57"/>
      <c r="AA1358" s="57"/>
    </row>
    <row r="1359" spans="2:27">
      <c r="B1359" s="57"/>
      <c r="C1359" s="57"/>
      <c r="D1359" s="57"/>
      <c r="E1359" s="57"/>
      <c r="F1359" s="57"/>
      <c r="H1359" s="57"/>
      <c r="J1359" s="57"/>
      <c r="L1359" s="57"/>
      <c r="N1359" s="57"/>
      <c r="P1359" s="57"/>
      <c r="R1359" s="57"/>
      <c r="T1359" s="64"/>
      <c r="V1359" s="57"/>
      <c r="X1359" s="57"/>
      <c r="Z1359" s="57"/>
      <c r="AA1359" s="57"/>
    </row>
    <row r="1360" spans="2:27">
      <c r="B1360" s="57"/>
      <c r="C1360" s="57"/>
      <c r="D1360" s="57"/>
      <c r="E1360" s="57"/>
      <c r="F1360" s="57"/>
      <c r="H1360" s="57"/>
      <c r="J1360" s="57"/>
      <c r="L1360" s="57"/>
      <c r="N1360" s="57"/>
      <c r="P1360" s="57"/>
      <c r="R1360" s="57"/>
      <c r="T1360" s="64"/>
      <c r="V1360" s="57"/>
      <c r="X1360" s="57"/>
      <c r="Z1360" s="57"/>
      <c r="AA1360" s="57"/>
    </row>
    <row r="1361" spans="2:27">
      <c r="B1361" s="57"/>
      <c r="C1361" s="57"/>
      <c r="D1361" s="57"/>
      <c r="E1361" s="57"/>
      <c r="F1361" s="57"/>
      <c r="H1361" s="57"/>
      <c r="J1361" s="57"/>
      <c r="L1361" s="57"/>
      <c r="N1361" s="57"/>
      <c r="P1361" s="57"/>
      <c r="R1361" s="57"/>
      <c r="T1361" s="64"/>
      <c r="V1361" s="57"/>
      <c r="X1361" s="57"/>
      <c r="Z1361" s="57"/>
      <c r="AA1361" s="57"/>
    </row>
    <row r="1362" spans="2:27">
      <c r="B1362" s="57"/>
      <c r="C1362" s="57"/>
      <c r="D1362" s="57"/>
      <c r="E1362" s="57"/>
      <c r="F1362" s="57"/>
      <c r="H1362" s="57"/>
      <c r="J1362" s="57"/>
      <c r="L1362" s="57"/>
      <c r="N1362" s="57"/>
      <c r="P1362" s="57"/>
      <c r="R1362" s="57"/>
      <c r="T1362" s="64"/>
      <c r="V1362" s="57"/>
      <c r="X1362" s="57"/>
      <c r="Z1362" s="57"/>
      <c r="AA1362" s="57"/>
    </row>
    <row r="1363" spans="2:27">
      <c r="B1363" s="57"/>
      <c r="C1363" s="57"/>
      <c r="D1363" s="57"/>
      <c r="E1363" s="57"/>
      <c r="F1363" s="57"/>
      <c r="H1363" s="57"/>
      <c r="J1363" s="57"/>
      <c r="L1363" s="57"/>
      <c r="N1363" s="57"/>
      <c r="P1363" s="57"/>
      <c r="R1363" s="57"/>
      <c r="T1363" s="64"/>
      <c r="V1363" s="57"/>
      <c r="X1363" s="57"/>
      <c r="Z1363" s="57"/>
      <c r="AA1363" s="57"/>
    </row>
    <row r="1364" spans="2:27">
      <c r="B1364" s="57"/>
      <c r="C1364" s="57"/>
      <c r="D1364" s="57"/>
      <c r="E1364" s="57"/>
      <c r="F1364" s="57"/>
      <c r="H1364" s="57"/>
      <c r="J1364" s="57"/>
      <c r="L1364" s="57"/>
      <c r="N1364" s="57"/>
      <c r="P1364" s="57"/>
      <c r="R1364" s="57"/>
      <c r="T1364" s="64"/>
      <c r="V1364" s="57"/>
      <c r="X1364" s="57"/>
      <c r="Z1364" s="57"/>
      <c r="AA1364" s="57"/>
    </row>
    <row r="1365" spans="2:27">
      <c r="B1365" s="57"/>
      <c r="C1365" s="57"/>
      <c r="D1365" s="57"/>
      <c r="E1365" s="57"/>
      <c r="F1365" s="57"/>
      <c r="H1365" s="57"/>
      <c r="J1365" s="57"/>
      <c r="L1365" s="57"/>
      <c r="N1365" s="57"/>
      <c r="P1365" s="57"/>
      <c r="R1365" s="57"/>
      <c r="T1365" s="64"/>
      <c r="V1365" s="57"/>
      <c r="X1365" s="57"/>
      <c r="Z1365" s="57"/>
      <c r="AA1365" s="57"/>
    </row>
    <row r="1366" spans="2:27">
      <c r="B1366" s="57"/>
      <c r="C1366" s="57"/>
      <c r="D1366" s="57"/>
      <c r="E1366" s="57"/>
      <c r="F1366" s="57"/>
      <c r="H1366" s="57"/>
      <c r="J1366" s="57"/>
      <c r="L1366" s="57"/>
      <c r="N1366" s="57"/>
      <c r="P1366" s="57"/>
      <c r="R1366" s="57"/>
      <c r="T1366" s="64"/>
      <c r="V1366" s="57"/>
      <c r="X1366" s="57"/>
      <c r="Z1366" s="57"/>
      <c r="AA1366" s="57"/>
    </row>
    <row r="1367" spans="2:27">
      <c r="B1367" s="57"/>
      <c r="C1367" s="57"/>
      <c r="D1367" s="57"/>
      <c r="E1367" s="57"/>
      <c r="F1367" s="57"/>
      <c r="H1367" s="57"/>
      <c r="J1367" s="57"/>
      <c r="L1367" s="57"/>
      <c r="N1367" s="57"/>
      <c r="P1367" s="57"/>
      <c r="R1367" s="57"/>
      <c r="T1367" s="64"/>
      <c r="V1367" s="57"/>
      <c r="X1367" s="57"/>
      <c r="Z1367" s="57"/>
      <c r="AA1367" s="57"/>
    </row>
    <row r="1368" spans="2:27">
      <c r="B1368" s="57"/>
      <c r="C1368" s="57"/>
      <c r="D1368" s="57"/>
      <c r="E1368" s="57"/>
      <c r="F1368" s="57"/>
      <c r="H1368" s="57"/>
      <c r="J1368" s="57"/>
      <c r="L1368" s="57"/>
      <c r="N1368" s="57"/>
      <c r="P1368" s="57"/>
      <c r="R1368" s="57"/>
      <c r="T1368" s="64"/>
      <c r="V1368" s="57"/>
      <c r="X1368" s="57"/>
      <c r="Z1368" s="57"/>
      <c r="AA1368" s="57"/>
    </row>
    <row r="1369" spans="2:27">
      <c r="B1369" s="57"/>
      <c r="C1369" s="57"/>
      <c r="D1369" s="57"/>
      <c r="E1369" s="57"/>
      <c r="F1369" s="57"/>
      <c r="H1369" s="57"/>
      <c r="J1369" s="57"/>
      <c r="L1369" s="57"/>
      <c r="N1369" s="57"/>
      <c r="P1369" s="57"/>
      <c r="R1369" s="57"/>
      <c r="T1369" s="64"/>
      <c r="V1369" s="57"/>
      <c r="X1369" s="57"/>
      <c r="Z1369" s="57"/>
      <c r="AA1369" s="57"/>
    </row>
    <row r="1370" spans="2:27">
      <c r="B1370" s="57"/>
      <c r="C1370" s="57"/>
      <c r="D1370" s="57"/>
      <c r="E1370" s="57"/>
      <c r="F1370" s="57"/>
      <c r="H1370" s="57"/>
      <c r="J1370" s="57"/>
      <c r="L1370" s="57"/>
      <c r="N1370" s="57"/>
      <c r="P1370" s="57"/>
      <c r="R1370" s="57"/>
      <c r="T1370" s="64"/>
      <c r="V1370" s="57"/>
      <c r="X1370" s="57"/>
      <c r="Z1370" s="57"/>
      <c r="AA1370" s="57"/>
    </row>
    <row r="1371" spans="2:27">
      <c r="B1371" s="57"/>
      <c r="C1371" s="57"/>
      <c r="D1371" s="57"/>
      <c r="E1371" s="57"/>
      <c r="F1371" s="57"/>
      <c r="H1371" s="57"/>
      <c r="J1371" s="57"/>
      <c r="L1371" s="57"/>
      <c r="N1371" s="57"/>
      <c r="P1371" s="57"/>
      <c r="R1371" s="57"/>
      <c r="T1371" s="64"/>
      <c r="V1371" s="57"/>
      <c r="X1371" s="57"/>
      <c r="Z1371" s="57"/>
      <c r="AA1371" s="57"/>
    </row>
    <row r="1372" spans="2:27">
      <c r="B1372" s="57"/>
      <c r="C1372" s="57"/>
      <c r="D1372" s="57"/>
      <c r="E1372" s="57"/>
      <c r="F1372" s="57"/>
      <c r="H1372" s="57"/>
      <c r="J1372" s="57"/>
      <c r="L1372" s="57"/>
      <c r="N1372" s="57"/>
      <c r="P1372" s="57"/>
      <c r="R1372" s="57"/>
      <c r="T1372" s="64"/>
      <c r="V1372" s="57"/>
      <c r="X1372" s="57"/>
      <c r="Z1372" s="57"/>
      <c r="AA1372" s="57"/>
    </row>
    <row r="1373" spans="2:27">
      <c r="B1373" s="57"/>
      <c r="C1373" s="57"/>
      <c r="D1373" s="57"/>
      <c r="E1373" s="57"/>
      <c r="F1373" s="57"/>
      <c r="H1373" s="57"/>
      <c r="J1373" s="57"/>
      <c r="L1373" s="57"/>
      <c r="N1373" s="57"/>
      <c r="P1373" s="57"/>
      <c r="R1373" s="57"/>
      <c r="T1373" s="64"/>
      <c r="V1373" s="57"/>
      <c r="X1373" s="57"/>
      <c r="Z1373" s="57"/>
      <c r="AA1373" s="57"/>
    </row>
    <row r="1374" spans="2:27">
      <c r="B1374" s="57"/>
      <c r="C1374" s="57"/>
      <c r="D1374" s="57"/>
      <c r="E1374" s="57"/>
      <c r="F1374" s="57"/>
      <c r="H1374" s="57"/>
      <c r="J1374" s="57"/>
      <c r="L1374" s="57"/>
      <c r="N1374" s="57"/>
      <c r="P1374" s="57"/>
      <c r="R1374" s="57"/>
      <c r="T1374" s="64"/>
      <c r="V1374" s="57"/>
      <c r="X1374" s="57"/>
      <c r="Z1374" s="57"/>
      <c r="AA1374" s="57"/>
    </row>
    <row r="1375" spans="2:27">
      <c r="B1375" s="57"/>
      <c r="C1375" s="57"/>
      <c r="D1375" s="57"/>
      <c r="E1375" s="57"/>
      <c r="F1375" s="57"/>
      <c r="H1375" s="57"/>
      <c r="J1375" s="57"/>
      <c r="L1375" s="57"/>
      <c r="N1375" s="57"/>
      <c r="P1375" s="57"/>
      <c r="R1375" s="57"/>
      <c r="T1375" s="64"/>
      <c r="V1375" s="57"/>
      <c r="X1375" s="57"/>
      <c r="Z1375" s="57"/>
      <c r="AA1375" s="57"/>
    </row>
    <row r="1376" spans="2:27">
      <c r="B1376" s="57"/>
      <c r="C1376" s="57"/>
      <c r="D1376" s="57"/>
      <c r="E1376" s="57"/>
      <c r="F1376" s="57"/>
      <c r="H1376" s="57"/>
      <c r="J1376" s="57"/>
      <c r="L1376" s="57"/>
      <c r="N1376" s="57"/>
      <c r="P1376" s="57"/>
      <c r="R1376" s="57"/>
      <c r="T1376" s="64"/>
      <c r="V1376" s="57"/>
      <c r="X1376" s="57"/>
      <c r="Z1376" s="57"/>
      <c r="AA1376" s="57"/>
    </row>
    <row r="1377" spans="2:27">
      <c r="B1377" s="57"/>
      <c r="C1377" s="57"/>
      <c r="D1377" s="57"/>
      <c r="E1377" s="57"/>
      <c r="F1377" s="57"/>
      <c r="H1377" s="57"/>
      <c r="J1377" s="57"/>
      <c r="L1377" s="57"/>
      <c r="N1377" s="57"/>
      <c r="P1377" s="57"/>
      <c r="R1377" s="57"/>
      <c r="T1377" s="64"/>
      <c r="V1377" s="57"/>
      <c r="X1377" s="57"/>
      <c r="Z1377" s="57"/>
      <c r="AA1377" s="57"/>
    </row>
  </sheetData>
  <mergeCells count="2">
    <mergeCell ref="A1:AA1"/>
    <mergeCell ref="A2:AA2"/>
  </mergeCells>
  <pageMargins left="0.7" right="0.7" top="0.75" bottom="0.75" header="0.3" footer="0.3"/>
</worksheet>
</file>

<file path=xl/worksheets/sheet4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C1377"/>
  <sheetViews>
    <sheetView topLeftCell="A79" workbookViewId="0">
      <selection activeCell="AB117" sqref="AB117:AC121"/>
    </sheetView>
  </sheetViews>
  <sheetFormatPr baseColWidth="10" defaultRowHeight="13"/>
  <cols>
    <col min="1" max="1" width="25" bestFit="1" customWidth="1"/>
    <col min="2" max="2" width="4" bestFit="1" customWidth="1"/>
    <col min="3" max="3" width="4" style="59" bestFit="1" customWidth="1"/>
    <col min="4" max="4" width="4" bestFit="1" customWidth="1"/>
    <col min="5" max="5" width="4" style="59" bestFit="1" customWidth="1"/>
    <col min="6" max="6" width="3.5" customWidth="1"/>
    <col min="7" max="7" width="4" style="58" bestFit="1" customWidth="1"/>
    <col min="8" max="8" width="4" bestFit="1" customWidth="1"/>
    <col min="9" max="9" width="4" style="58" bestFit="1" customWidth="1"/>
    <col min="10" max="10" width="3.5" customWidth="1"/>
    <col min="11" max="11" width="3.5" style="58" customWidth="1"/>
    <col min="12" max="12" width="4" bestFit="1" customWidth="1"/>
    <col min="13" max="13" width="3.5" style="58" customWidth="1"/>
    <col min="14" max="14" width="4" bestFit="1" customWidth="1"/>
    <col min="15" max="15" width="3.5" style="58" customWidth="1"/>
    <col min="16" max="16" width="4" bestFit="1" customWidth="1"/>
    <col min="17" max="17" width="3.5" style="58" customWidth="1"/>
    <col min="18" max="18" width="4" bestFit="1" customWidth="1"/>
    <col min="19" max="19" width="3.5" style="58" customWidth="1"/>
    <col min="20" max="20" width="4" bestFit="1" customWidth="1"/>
    <col min="21" max="21" width="4" style="58" bestFit="1" customWidth="1"/>
    <col min="22" max="22" width="4" bestFit="1" customWidth="1"/>
    <col min="23" max="23" width="4" style="58" bestFit="1" customWidth="1"/>
    <col min="24" max="24" width="4" bestFit="1" customWidth="1"/>
    <col min="25" max="25" width="4" style="58" bestFit="1" customWidth="1"/>
    <col min="26" max="26" width="3.5" customWidth="1"/>
    <col min="27" max="27" width="6.83203125" customWidth="1"/>
    <col min="28" max="256" width="8.83203125" customWidth="1"/>
  </cols>
  <sheetData>
    <row r="1" spans="1:27" ht="18">
      <c r="A1" s="221" t="s">
        <v>203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spans="1:27">
      <c r="A2" s="222" t="s">
        <v>231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4"/>
    </row>
    <row r="3" spans="1:27">
      <c r="A3" s="5" t="s">
        <v>0</v>
      </c>
      <c r="B3" s="52">
        <v>0</v>
      </c>
      <c r="C3" s="53">
        <v>3</v>
      </c>
      <c r="D3" s="52">
        <v>6</v>
      </c>
      <c r="E3" s="53">
        <v>9</v>
      </c>
      <c r="F3" s="52">
        <v>12</v>
      </c>
      <c r="G3" s="53">
        <v>15</v>
      </c>
      <c r="H3" s="52">
        <v>18</v>
      </c>
      <c r="I3" s="53">
        <v>21</v>
      </c>
      <c r="J3" s="52">
        <v>24</v>
      </c>
      <c r="K3" s="53">
        <v>27</v>
      </c>
      <c r="L3" s="52">
        <v>30</v>
      </c>
      <c r="M3" s="53">
        <v>33</v>
      </c>
      <c r="N3" s="52">
        <v>36</v>
      </c>
      <c r="O3" s="53">
        <v>39</v>
      </c>
      <c r="P3" s="52">
        <v>42</v>
      </c>
      <c r="Q3" s="53">
        <v>45</v>
      </c>
      <c r="R3" s="52">
        <v>48</v>
      </c>
      <c r="S3" s="53">
        <v>51</v>
      </c>
      <c r="T3" s="54">
        <v>54</v>
      </c>
      <c r="U3" s="53">
        <v>57</v>
      </c>
      <c r="V3" s="54">
        <v>60</v>
      </c>
      <c r="W3" s="53">
        <v>63</v>
      </c>
      <c r="X3" s="54">
        <v>66</v>
      </c>
      <c r="Y3" s="53">
        <v>69</v>
      </c>
      <c r="Z3" s="54">
        <v>72</v>
      </c>
      <c r="AA3" s="52" t="s">
        <v>204</v>
      </c>
    </row>
    <row r="4" spans="1:27">
      <c r="A4" s="5" t="s">
        <v>2</v>
      </c>
      <c r="B4" s="6"/>
      <c r="C4" s="55"/>
      <c r="D4" s="6"/>
      <c r="E4" s="55"/>
      <c r="F4" s="6"/>
      <c r="G4" s="55"/>
      <c r="H4" s="6"/>
      <c r="I4" s="55"/>
      <c r="J4" s="6"/>
      <c r="K4" s="55"/>
      <c r="L4" s="6"/>
      <c r="M4" s="55"/>
      <c r="N4" s="6"/>
      <c r="O4" s="55"/>
      <c r="P4" s="6"/>
      <c r="Q4" s="55"/>
      <c r="R4" s="6"/>
      <c r="S4" s="55"/>
      <c r="T4" s="8"/>
      <c r="U4" s="55"/>
      <c r="V4" s="8"/>
      <c r="W4" s="55"/>
      <c r="X4" s="8"/>
      <c r="Y4" s="55"/>
      <c r="Z4" s="8"/>
      <c r="AA4" s="6"/>
    </row>
    <row r="5" spans="1:27" ht="14">
      <c r="A5" s="25" t="s">
        <v>25</v>
      </c>
      <c r="B5" s="10"/>
      <c r="C5" s="56"/>
      <c r="D5" s="10"/>
      <c r="E5" s="56"/>
      <c r="F5" s="10"/>
      <c r="G5" s="56"/>
      <c r="H5" s="10"/>
      <c r="I5" s="56"/>
      <c r="J5" s="10"/>
      <c r="K5" s="56"/>
      <c r="L5" s="10"/>
      <c r="M5" s="56"/>
      <c r="N5" s="10"/>
      <c r="O5" s="56"/>
      <c r="P5" s="10"/>
      <c r="Q5" s="56"/>
      <c r="R5" s="10"/>
      <c r="S5" s="56"/>
      <c r="T5" s="10"/>
      <c r="U5" s="56"/>
      <c r="V5" s="10"/>
      <c r="W5" s="56"/>
      <c r="X5" s="10"/>
      <c r="Y5" s="56"/>
      <c r="Z5" s="10"/>
      <c r="AA5" s="6"/>
    </row>
    <row r="6" spans="1:27" ht="14">
      <c r="A6" s="24" t="s">
        <v>206</v>
      </c>
      <c r="B6" s="10">
        <v>45</v>
      </c>
      <c r="C6" s="56">
        <v>25</v>
      </c>
      <c r="D6" s="10">
        <v>70</v>
      </c>
      <c r="E6" s="56">
        <v>65</v>
      </c>
      <c r="F6" s="10">
        <v>35</v>
      </c>
      <c r="G6" s="56">
        <v>65</v>
      </c>
      <c r="H6" s="10">
        <v>10</v>
      </c>
      <c r="I6" s="56"/>
      <c r="J6" s="10"/>
      <c r="K6" s="56"/>
      <c r="L6" s="10"/>
      <c r="M6" s="56"/>
      <c r="N6" s="10"/>
      <c r="O6" s="56"/>
      <c r="P6" s="10"/>
      <c r="Q6" s="56"/>
      <c r="R6" s="10"/>
      <c r="S6" s="56"/>
      <c r="T6" s="10"/>
      <c r="U6" s="56"/>
      <c r="V6" s="10"/>
      <c r="W6" s="56"/>
      <c r="X6" s="10"/>
      <c r="Y6" s="56"/>
      <c r="Z6" s="10"/>
      <c r="AA6" s="6"/>
    </row>
    <row r="7" spans="1:27" ht="14">
      <c r="A7" s="25" t="s">
        <v>205</v>
      </c>
      <c r="B7" s="10"/>
      <c r="C7" s="56"/>
      <c r="D7" s="10"/>
      <c r="E7" s="56"/>
      <c r="F7" s="10"/>
      <c r="G7" s="56"/>
      <c r="H7" s="10"/>
      <c r="I7" s="56"/>
      <c r="J7" s="10"/>
      <c r="K7" s="56"/>
      <c r="L7" s="10"/>
      <c r="M7" s="56"/>
      <c r="N7" s="10"/>
      <c r="O7" s="56"/>
      <c r="P7" s="10"/>
      <c r="Q7" s="56"/>
      <c r="R7" s="10"/>
      <c r="S7" s="56"/>
      <c r="T7" s="10"/>
      <c r="U7" s="56"/>
      <c r="V7" s="10"/>
      <c r="W7" s="56"/>
      <c r="X7" s="10"/>
      <c r="Y7" s="56"/>
      <c r="Z7" s="10"/>
      <c r="AA7" s="6"/>
    </row>
    <row r="8" spans="1:27" ht="14">
      <c r="A8" s="12" t="s">
        <v>4</v>
      </c>
      <c r="B8" s="10"/>
      <c r="C8" s="56"/>
      <c r="D8" s="10"/>
      <c r="E8" s="56">
        <v>20</v>
      </c>
      <c r="F8" s="10">
        <v>3</v>
      </c>
      <c r="G8" s="56">
        <v>1</v>
      </c>
      <c r="H8" s="10"/>
      <c r="I8" s="56">
        <v>5</v>
      </c>
      <c r="J8" s="10"/>
      <c r="K8" s="56"/>
      <c r="L8" s="10"/>
      <c r="M8" s="56">
        <v>5</v>
      </c>
      <c r="N8" s="10"/>
      <c r="O8" s="56"/>
      <c r="P8" s="10"/>
      <c r="Q8" s="56"/>
      <c r="R8" s="10">
        <v>6</v>
      </c>
      <c r="S8" s="56"/>
      <c r="T8" s="10"/>
      <c r="U8" s="56">
        <v>3</v>
      </c>
      <c r="V8" s="10"/>
      <c r="W8" s="56"/>
      <c r="X8" s="10"/>
      <c r="Y8" s="56"/>
      <c r="Z8" s="10"/>
      <c r="AA8" s="6"/>
    </row>
    <row r="9" spans="1:27" ht="14">
      <c r="A9" s="25" t="s">
        <v>45</v>
      </c>
      <c r="B9" s="10"/>
      <c r="C9" s="56"/>
      <c r="D9" s="10"/>
      <c r="E9" s="56"/>
      <c r="F9" s="10"/>
      <c r="G9" s="56"/>
      <c r="H9" s="10"/>
      <c r="I9" s="56"/>
      <c r="J9" s="10"/>
      <c r="K9" s="56"/>
      <c r="L9" s="10"/>
      <c r="M9" s="56"/>
      <c r="N9" s="10"/>
      <c r="O9" s="56"/>
      <c r="P9" s="10"/>
      <c r="Q9" s="56"/>
      <c r="R9" s="10"/>
      <c r="S9" s="56"/>
      <c r="T9" s="10"/>
      <c r="U9" s="56"/>
      <c r="V9" s="10"/>
      <c r="W9" s="56"/>
      <c r="X9" s="10"/>
      <c r="Y9" s="56"/>
      <c r="Z9" s="10"/>
      <c r="AA9" s="6"/>
    </row>
    <row r="10" spans="1:27" ht="14">
      <c r="A10" s="25" t="s">
        <v>27</v>
      </c>
      <c r="B10" s="10"/>
      <c r="C10" s="56"/>
      <c r="D10" s="10"/>
      <c r="E10" s="56"/>
      <c r="F10" s="10"/>
      <c r="G10" s="56"/>
      <c r="H10" s="10"/>
      <c r="I10" s="56"/>
      <c r="J10" s="10"/>
      <c r="K10" s="56"/>
      <c r="L10" s="10"/>
      <c r="M10" s="56"/>
      <c r="N10" s="10"/>
      <c r="O10" s="56"/>
      <c r="P10" s="10"/>
      <c r="Q10" s="56"/>
      <c r="R10" s="10"/>
      <c r="S10" s="56"/>
      <c r="T10" s="10"/>
      <c r="U10" s="56"/>
      <c r="V10" s="10"/>
      <c r="W10" s="56"/>
      <c r="X10" s="10"/>
      <c r="Y10" s="56"/>
      <c r="Z10" s="10"/>
      <c r="AA10" s="6"/>
    </row>
    <row r="11" spans="1:27" ht="14">
      <c r="A11" s="24" t="s">
        <v>26</v>
      </c>
      <c r="B11" s="10"/>
      <c r="C11" s="56"/>
      <c r="D11" s="10"/>
      <c r="E11" s="56"/>
      <c r="F11" s="10"/>
      <c r="G11" s="56"/>
      <c r="H11" s="10"/>
      <c r="I11" s="56"/>
      <c r="J11" s="10"/>
      <c r="K11" s="56"/>
      <c r="L11" s="10"/>
      <c r="M11" s="56"/>
      <c r="N11" s="10"/>
      <c r="O11" s="56"/>
      <c r="P11" s="10"/>
      <c r="Q11" s="56"/>
      <c r="R11" s="10"/>
      <c r="S11" s="56"/>
      <c r="T11" s="10"/>
      <c r="U11" s="56"/>
      <c r="V11" s="10"/>
      <c r="W11" s="56"/>
      <c r="X11" s="10"/>
      <c r="Y11" s="56"/>
      <c r="Z11" s="10"/>
      <c r="AA11" s="6"/>
    </row>
    <row r="12" spans="1:27" ht="14">
      <c r="A12" s="13" t="s">
        <v>51</v>
      </c>
      <c r="B12" s="10"/>
      <c r="C12" s="56"/>
      <c r="D12" s="10"/>
      <c r="E12" s="56"/>
      <c r="F12" s="10"/>
      <c r="G12" s="56"/>
      <c r="H12" s="10"/>
      <c r="I12" s="56"/>
      <c r="J12" s="10"/>
      <c r="K12" s="56"/>
      <c r="L12" s="10"/>
      <c r="M12" s="56"/>
      <c r="N12" s="10"/>
      <c r="O12" s="56"/>
      <c r="P12" s="10"/>
      <c r="Q12" s="56"/>
      <c r="R12" s="10"/>
      <c r="S12" s="56"/>
      <c r="T12" s="10"/>
      <c r="U12" s="56"/>
      <c r="V12" s="10"/>
      <c r="W12" s="56"/>
      <c r="X12" s="10"/>
      <c r="Y12" s="56"/>
      <c r="Z12" s="10"/>
      <c r="AA12" s="6"/>
    </row>
    <row r="13" spans="1:27" ht="14">
      <c r="A13" s="24" t="s">
        <v>29</v>
      </c>
      <c r="B13" s="10"/>
      <c r="C13" s="56"/>
      <c r="D13" s="10"/>
      <c r="E13" s="56"/>
      <c r="F13" s="10"/>
      <c r="G13" s="56"/>
      <c r="H13" s="10"/>
      <c r="I13" s="56"/>
      <c r="J13" s="10"/>
      <c r="K13" s="56"/>
      <c r="L13" s="10"/>
      <c r="M13" s="56"/>
      <c r="N13" s="10"/>
      <c r="O13" s="56"/>
      <c r="P13" s="10"/>
      <c r="Q13" s="56"/>
      <c r="R13" s="10"/>
      <c r="S13" s="56"/>
      <c r="T13" s="10"/>
      <c r="U13" s="56"/>
      <c r="V13" s="10"/>
      <c r="W13" s="56"/>
      <c r="X13" s="10"/>
      <c r="Y13" s="56"/>
      <c r="Z13" s="10"/>
      <c r="AA13" s="6"/>
    </row>
    <row r="14" spans="1:27" ht="14">
      <c r="A14" s="13" t="s">
        <v>76</v>
      </c>
      <c r="B14" s="10"/>
      <c r="C14" s="56"/>
      <c r="D14" s="10"/>
      <c r="E14" s="56"/>
      <c r="F14" s="10"/>
      <c r="G14" s="56"/>
      <c r="H14" s="10"/>
      <c r="I14" s="56"/>
      <c r="J14" s="10"/>
      <c r="K14" s="56"/>
      <c r="L14" s="10"/>
      <c r="M14" s="56"/>
      <c r="N14" s="10"/>
      <c r="O14" s="56"/>
      <c r="P14" s="10"/>
      <c r="Q14" s="56"/>
      <c r="R14" s="10"/>
      <c r="S14" s="56"/>
      <c r="T14" s="10"/>
      <c r="U14" s="56"/>
      <c r="V14" s="10"/>
      <c r="W14" s="56"/>
      <c r="X14" s="10"/>
      <c r="Y14" s="56"/>
      <c r="Z14" s="10"/>
      <c r="AA14" s="6"/>
    </row>
    <row r="15" spans="1:27" ht="14">
      <c r="A15" s="13" t="s">
        <v>77</v>
      </c>
      <c r="B15" s="10"/>
      <c r="C15" s="56"/>
      <c r="D15" s="10"/>
      <c r="E15" s="56"/>
      <c r="F15" s="10"/>
      <c r="G15" s="56"/>
      <c r="H15" s="10"/>
      <c r="I15" s="56"/>
      <c r="J15" s="10"/>
      <c r="K15" s="56"/>
      <c r="L15" s="10"/>
      <c r="M15" s="56"/>
      <c r="N15" s="10"/>
      <c r="O15" s="56"/>
      <c r="P15" s="10"/>
      <c r="Q15" s="56"/>
      <c r="R15" s="10"/>
      <c r="S15" s="56"/>
      <c r="T15" s="10"/>
      <c r="U15" s="56"/>
      <c r="V15" s="10"/>
      <c r="W15" s="56"/>
      <c r="X15" s="10"/>
      <c r="Y15" s="56"/>
      <c r="Z15" s="10"/>
      <c r="AA15" s="6"/>
    </row>
    <row r="16" spans="1:27" ht="14">
      <c r="A16" s="25" t="s">
        <v>5</v>
      </c>
      <c r="B16" s="10"/>
      <c r="C16" s="56"/>
      <c r="D16" s="10"/>
      <c r="E16" s="56"/>
      <c r="F16" s="10"/>
      <c r="G16" s="56"/>
      <c r="H16" s="10"/>
      <c r="I16" s="56"/>
      <c r="J16" s="10"/>
      <c r="K16" s="56">
        <v>10</v>
      </c>
      <c r="L16" s="10"/>
      <c r="M16" s="56"/>
      <c r="N16" s="10"/>
      <c r="O16" s="56"/>
      <c r="P16" s="10"/>
      <c r="Q16" s="56"/>
      <c r="R16" s="10"/>
      <c r="S16" s="56"/>
      <c r="T16" s="10"/>
      <c r="U16" s="56"/>
      <c r="V16" s="10"/>
      <c r="W16" s="56"/>
      <c r="X16" s="10"/>
      <c r="Y16" s="56"/>
      <c r="Z16" s="10"/>
      <c r="AA16" s="6"/>
    </row>
    <row r="17" spans="1:27" ht="14">
      <c r="A17" s="12" t="s">
        <v>79</v>
      </c>
      <c r="B17" s="10"/>
      <c r="C17" s="56"/>
      <c r="D17" s="10"/>
      <c r="E17" s="56"/>
      <c r="F17" s="10"/>
      <c r="G17" s="56"/>
      <c r="H17" s="10"/>
      <c r="I17" s="56"/>
      <c r="J17" s="10"/>
      <c r="K17" s="56"/>
      <c r="L17" s="10">
        <v>100</v>
      </c>
      <c r="M17" s="56">
        <v>90</v>
      </c>
      <c r="N17" s="10">
        <v>100</v>
      </c>
      <c r="O17" s="56"/>
      <c r="P17" s="10"/>
      <c r="Q17" s="56"/>
      <c r="R17" s="10">
        <v>3</v>
      </c>
      <c r="S17" s="56"/>
      <c r="T17" s="10"/>
      <c r="U17" s="56"/>
      <c r="V17" s="10">
        <v>100</v>
      </c>
      <c r="W17" s="56">
        <v>100</v>
      </c>
      <c r="X17" s="10">
        <v>100</v>
      </c>
      <c r="Y17" s="56"/>
      <c r="Z17" s="10"/>
      <c r="AA17" s="6"/>
    </row>
    <row r="18" spans="1:27" ht="14">
      <c r="A18" s="25" t="s">
        <v>102</v>
      </c>
      <c r="B18" s="10"/>
      <c r="C18" s="56"/>
      <c r="D18" s="10"/>
      <c r="E18" s="56"/>
      <c r="F18" s="10"/>
      <c r="G18" s="56"/>
      <c r="H18" s="10"/>
      <c r="I18" s="56"/>
      <c r="J18" s="10"/>
      <c r="K18" s="56"/>
      <c r="L18" s="10"/>
      <c r="M18" s="56"/>
      <c r="N18" s="10"/>
      <c r="O18" s="56"/>
      <c r="P18" s="10"/>
      <c r="Q18" s="56"/>
      <c r="R18" s="10"/>
      <c r="S18" s="56"/>
      <c r="T18" s="10"/>
      <c r="U18" s="56"/>
      <c r="V18" s="10"/>
      <c r="W18" s="56"/>
      <c r="X18" s="10"/>
      <c r="Y18" s="56"/>
      <c r="Z18" s="10"/>
      <c r="AA18" s="6"/>
    </row>
    <row r="19" spans="1:27" ht="14">
      <c r="A19" s="12" t="s">
        <v>78</v>
      </c>
      <c r="B19" s="10"/>
      <c r="C19" s="56"/>
      <c r="D19" s="10"/>
      <c r="E19" s="56"/>
      <c r="F19" s="10"/>
      <c r="G19" s="56"/>
      <c r="H19" s="10"/>
      <c r="I19" s="56"/>
      <c r="J19" s="10"/>
      <c r="K19" s="56"/>
      <c r="L19" s="10"/>
      <c r="M19" s="56"/>
      <c r="N19" s="10"/>
      <c r="O19" s="56"/>
      <c r="P19" s="10"/>
      <c r="Q19" s="56"/>
      <c r="R19" s="10"/>
      <c r="S19" s="56"/>
      <c r="T19" s="10"/>
      <c r="U19" s="56"/>
      <c r="V19" s="10"/>
      <c r="W19" s="56"/>
      <c r="X19" s="10"/>
      <c r="Y19" s="56"/>
      <c r="Z19" s="10"/>
      <c r="AA19" s="6"/>
    </row>
    <row r="20" spans="1:27" ht="14">
      <c r="A20" s="12" t="s">
        <v>6</v>
      </c>
      <c r="B20" s="10">
        <v>75</v>
      </c>
      <c r="C20" s="56">
        <v>85</v>
      </c>
      <c r="D20" s="10">
        <v>90</v>
      </c>
      <c r="E20" s="56">
        <v>60</v>
      </c>
      <c r="F20" s="10">
        <v>45</v>
      </c>
      <c r="G20" s="56">
        <v>85</v>
      </c>
      <c r="H20" s="10">
        <v>85</v>
      </c>
      <c r="I20" s="56">
        <v>75</v>
      </c>
      <c r="J20" s="10">
        <v>45</v>
      </c>
      <c r="K20" s="56">
        <v>85</v>
      </c>
      <c r="L20" s="10">
        <v>30</v>
      </c>
      <c r="M20" s="56"/>
      <c r="N20" s="10">
        <v>95</v>
      </c>
      <c r="O20" s="56"/>
      <c r="P20" s="10">
        <v>35</v>
      </c>
      <c r="Q20" s="56">
        <v>40</v>
      </c>
      <c r="R20" s="10">
        <v>70</v>
      </c>
      <c r="S20" s="56">
        <v>95</v>
      </c>
      <c r="T20" s="10">
        <v>95</v>
      </c>
      <c r="U20" s="56">
        <v>95</v>
      </c>
      <c r="V20" s="10"/>
      <c r="W20" s="56"/>
      <c r="X20" s="10"/>
      <c r="Y20" s="56">
        <v>85</v>
      </c>
      <c r="Z20" s="10">
        <v>90</v>
      </c>
      <c r="AA20" s="6"/>
    </row>
    <row r="21" spans="1:27" ht="14">
      <c r="A21" s="12" t="s">
        <v>7</v>
      </c>
      <c r="B21" s="10"/>
      <c r="C21" s="56"/>
      <c r="D21" s="10"/>
      <c r="E21" s="56"/>
      <c r="F21" s="10"/>
      <c r="G21" s="56"/>
      <c r="H21" s="10"/>
      <c r="I21" s="56"/>
      <c r="J21" s="10"/>
      <c r="K21" s="56"/>
      <c r="L21" s="10"/>
      <c r="M21" s="56"/>
      <c r="N21" s="10"/>
      <c r="O21" s="56"/>
      <c r="P21" s="10"/>
      <c r="Q21" s="56"/>
      <c r="R21" s="10"/>
      <c r="S21" s="56"/>
      <c r="T21" s="10"/>
      <c r="U21" s="56"/>
      <c r="V21" s="10"/>
      <c r="W21" s="56"/>
      <c r="X21" s="10"/>
      <c r="Y21" s="56"/>
      <c r="Z21" s="10"/>
      <c r="AA21" s="6"/>
    </row>
    <row r="22" spans="1:27" ht="14">
      <c r="A22" s="12" t="s">
        <v>207</v>
      </c>
      <c r="B22" s="10"/>
      <c r="C22" s="56"/>
      <c r="D22" s="10"/>
      <c r="E22" s="56"/>
      <c r="F22" s="10"/>
      <c r="G22" s="56"/>
      <c r="H22" s="10"/>
      <c r="I22" s="56"/>
      <c r="J22" s="10"/>
      <c r="K22" s="56"/>
      <c r="L22" s="10"/>
      <c r="M22" s="56"/>
      <c r="N22" s="10"/>
      <c r="O22" s="56"/>
      <c r="P22" s="10"/>
      <c r="Q22" s="56"/>
      <c r="R22" s="10"/>
      <c r="S22" s="56"/>
      <c r="T22" s="10"/>
      <c r="U22" s="56"/>
      <c r="V22" s="10"/>
      <c r="W22" s="56"/>
      <c r="X22" s="10"/>
      <c r="Y22" s="56"/>
      <c r="Z22" s="10"/>
      <c r="AA22" s="6"/>
    </row>
    <row r="23" spans="1:27" ht="14">
      <c r="A23" s="12" t="s">
        <v>28</v>
      </c>
      <c r="B23" s="10"/>
      <c r="C23" s="56"/>
      <c r="D23" s="10"/>
      <c r="E23" s="56"/>
      <c r="F23" s="10"/>
      <c r="G23" s="56"/>
      <c r="H23" s="10"/>
      <c r="I23" s="56"/>
      <c r="J23" s="10"/>
      <c r="K23" s="56"/>
      <c r="L23" s="10"/>
      <c r="M23" s="56"/>
      <c r="N23" s="10"/>
      <c r="O23" s="56"/>
      <c r="P23" s="10"/>
      <c r="Q23" s="56"/>
      <c r="R23" s="10"/>
      <c r="S23" s="56"/>
      <c r="T23" s="10"/>
      <c r="U23" s="56"/>
      <c r="V23" s="10"/>
      <c r="W23" s="56"/>
      <c r="X23" s="10"/>
      <c r="Y23" s="56"/>
      <c r="Z23" s="10"/>
      <c r="AA23" s="6"/>
    </row>
    <row r="24" spans="1:27" ht="14">
      <c r="A24" s="25" t="s">
        <v>8</v>
      </c>
      <c r="B24" s="10"/>
      <c r="C24" s="56"/>
      <c r="D24" s="10"/>
      <c r="E24" s="56"/>
      <c r="F24" s="10"/>
      <c r="G24" s="56"/>
      <c r="H24" s="10"/>
      <c r="I24" s="56"/>
      <c r="J24" s="10"/>
      <c r="K24" s="56"/>
      <c r="L24" s="10"/>
      <c r="M24" s="56"/>
      <c r="N24" s="10"/>
      <c r="O24" s="56"/>
      <c r="P24" s="10"/>
      <c r="Q24" s="56"/>
      <c r="R24" s="10"/>
      <c r="S24" s="56"/>
      <c r="T24" s="10"/>
      <c r="U24" s="56"/>
      <c r="V24" s="10"/>
      <c r="W24" s="56"/>
      <c r="X24" s="10"/>
      <c r="Y24" s="56"/>
      <c r="Z24" s="10"/>
      <c r="AA24" s="6"/>
    </row>
    <row r="25" spans="1:27" ht="15.75" customHeight="1">
      <c r="A25" s="25" t="s">
        <v>224</v>
      </c>
      <c r="B25" s="10"/>
      <c r="C25" s="56"/>
      <c r="D25" s="10"/>
      <c r="E25" s="56"/>
      <c r="F25" s="10"/>
      <c r="G25" s="56"/>
      <c r="H25" s="10"/>
      <c r="I25" s="56"/>
      <c r="J25" s="10"/>
      <c r="K25" s="56"/>
      <c r="L25" s="10"/>
      <c r="M25" s="56"/>
      <c r="N25" s="10"/>
      <c r="O25" s="56"/>
      <c r="P25" s="10"/>
      <c r="Q25" s="56"/>
      <c r="R25" s="10"/>
      <c r="S25" s="56"/>
      <c r="T25" s="10"/>
      <c r="U25" s="56"/>
      <c r="V25" s="10"/>
      <c r="W25" s="56"/>
      <c r="X25" s="10"/>
      <c r="Y25" s="56"/>
      <c r="Z25" s="10"/>
      <c r="AA25" s="6"/>
    </row>
    <row r="26" spans="1:27" ht="14">
      <c r="A26" s="12" t="s">
        <v>208</v>
      </c>
      <c r="B26" s="10"/>
      <c r="C26" s="56"/>
      <c r="D26" s="10"/>
      <c r="E26" s="56"/>
      <c r="F26" s="10"/>
      <c r="G26" s="56"/>
      <c r="H26" s="10"/>
      <c r="I26" s="56"/>
      <c r="J26" s="10"/>
      <c r="K26" s="56"/>
      <c r="L26" s="10"/>
      <c r="M26" s="56"/>
      <c r="N26" s="10"/>
      <c r="O26" s="56"/>
      <c r="P26" s="10"/>
      <c r="Q26" s="56"/>
      <c r="R26" s="10"/>
      <c r="S26" s="56"/>
      <c r="T26" s="10">
        <v>2</v>
      </c>
      <c r="U26" s="56"/>
      <c r="V26" s="10"/>
      <c r="W26" s="56"/>
      <c r="X26" s="10"/>
      <c r="Y26" s="56"/>
      <c r="Z26" s="10"/>
      <c r="AA26" s="6"/>
    </row>
    <row r="27" spans="1:27" ht="14">
      <c r="A27" s="12" t="s">
        <v>23</v>
      </c>
      <c r="B27" s="10"/>
      <c r="C27" s="56"/>
      <c r="D27" s="10"/>
      <c r="E27" s="56"/>
      <c r="F27" s="10"/>
      <c r="G27" s="56"/>
      <c r="H27" s="10"/>
      <c r="I27" s="56"/>
      <c r="J27" s="10"/>
      <c r="K27" s="56"/>
      <c r="L27" s="10"/>
      <c r="M27" s="56"/>
      <c r="N27" s="10"/>
      <c r="O27" s="56"/>
      <c r="P27" s="10"/>
      <c r="Q27" s="56"/>
      <c r="R27" s="10"/>
      <c r="S27" s="56"/>
      <c r="T27" s="10"/>
      <c r="U27" s="56"/>
      <c r="V27" s="10"/>
      <c r="W27" s="56"/>
      <c r="X27" s="10"/>
      <c r="Y27" s="56"/>
      <c r="Z27" s="10"/>
      <c r="AA27" s="6"/>
    </row>
    <row r="28" spans="1:27" ht="14">
      <c r="A28" s="25" t="s">
        <v>209</v>
      </c>
      <c r="B28" s="10"/>
      <c r="C28" s="56"/>
      <c r="D28" s="10"/>
      <c r="E28" s="56"/>
      <c r="F28" s="10"/>
      <c r="G28" s="56"/>
      <c r="H28" s="10"/>
      <c r="I28" s="56"/>
      <c r="J28" s="10"/>
      <c r="K28" s="56"/>
      <c r="L28" s="10"/>
      <c r="M28" s="56"/>
      <c r="N28" s="10"/>
      <c r="O28" s="56"/>
      <c r="P28" s="10"/>
      <c r="Q28" s="56"/>
      <c r="R28" s="10"/>
      <c r="S28" s="56"/>
      <c r="T28" s="10"/>
      <c r="U28" s="56"/>
      <c r="V28" s="10"/>
      <c r="W28" s="56"/>
      <c r="X28" s="10"/>
      <c r="Y28" s="56"/>
      <c r="Z28" s="10"/>
      <c r="AA28" s="6"/>
    </row>
    <row r="29" spans="1:27" ht="14">
      <c r="A29" s="25" t="s">
        <v>83</v>
      </c>
      <c r="B29" s="10"/>
      <c r="C29" s="56"/>
      <c r="D29" s="10"/>
      <c r="E29" s="56"/>
      <c r="F29" s="10"/>
      <c r="G29" s="56"/>
      <c r="H29" s="10"/>
      <c r="I29" s="56"/>
      <c r="J29" s="10"/>
      <c r="K29" s="56"/>
      <c r="L29" s="10"/>
      <c r="M29" s="56"/>
      <c r="N29" s="10"/>
      <c r="O29" s="56"/>
      <c r="P29" s="10"/>
      <c r="Q29" s="56"/>
      <c r="R29" s="10"/>
      <c r="S29" s="56"/>
      <c r="T29" s="10"/>
      <c r="U29" s="56"/>
      <c r="V29" s="10"/>
      <c r="W29" s="56"/>
      <c r="X29" s="10"/>
      <c r="Y29" s="56"/>
      <c r="Z29" s="10"/>
      <c r="AA29" s="6"/>
    </row>
    <row r="30" spans="1:27" ht="14">
      <c r="A30" s="25" t="s">
        <v>128</v>
      </c>
      <c r="B30" s="10"/>
      <c r="C30" s="56"/>
      <c r="D30" s="10"/>
      <c r="E30" s="56">
        <v>2</v>
      </c>
      <c r="F30" s="10"/>
      <c r="G30" s="56">
        <v>1</v>
      </c>
      <c r="H30" s="10"/>
      <c r="I30" s="56">
        <v>1</v>
      </c>
      <c r="J30" s="10"/>
      <c r="K30" s="56"/>
      <c r="L30" s="10"/>
      <c r="M30" s="56"/>
      <c r="N30" s="10"/>
      <c r="O30" s="56"/>
      <c r="P30" s="10">
        <v>7</v>
      </c>
      <c r="Q30" s="56"/>
      <c r="R30" s="10"/>
      <c r="S30" s="56">
        <v>1</v>
      </c>
      <c r="T30" s="10"/>
      <c r="U30" s="56"/>
      <c r="V30" s="10"/>
      <c r="W30" s="56"/>
      <c r="X30" s="10"/>
      <c r="Y30" s="56"/>
      <c r="Z30" s="10"/>
      <c r="AA30" s="6"/>
    </row>
    <row r="31" spans="1:27" ht="14">
      <c r="A31" s="25" t="s">
        <v>181</v>
      </c>
      <c r="B31" s="10"/>
      <c r="C31" s="56"/>
      <c r="D31" s="10"/>
      <c r="E31" s="56"/>
      <c r="F31" s="10"/>
      <c r="G31" s="56"/>
      <c r="H31" s="10"/>
      <c r="I31" s="56"/>
      <c r="J31" s="10"/>
      <c r="K31" s="56"/>
      <c r="L31" s="10"/>
      <c r="M31" s="56"/>
      <c r="N31" s="10"/>
      <c r="O31" s="56"/>
      <c r="P31" s="10"/>
      <c r="Q31" s="56"/>
      <c r="R31" s="10"/>
      <c r="S31" s="56"/>
      <c r="T31" s="10"/>
      <c r="U31" s="56"/>
      <c r="V31" s="10"/>
      <c r="W31" s="56"/>
      <c r="X31" s="10"/>
      <c r="Y31" s="56"/>
      <c r="Z31" s="10"/>
      <c r="AA31" s="6"/>
    </row>
    <row r="32" spans="1:27" ht="14">
      <c r="A32" s="12" t="s">
        <v>210</v>
      </c>
      <c r="B32" s="10"/>
      <c r="C32" s="56"/>
      <c r="D32" s="10"/>
      <c r="E32" s="56"/>
      <c r="F32" s="10"/>
      <c r="G32" s="56"/>
      <c r="H32" s="10"/>
      <c r="I32" s="56"/>
      <c r="J32" s="10"/>
      <c r="K32" s="56"/>
      <c r="L32" s="10"/>
      <c r="M32" s="56"/>
      <c r="N32" s="10"/>
      <c r="O32" s="56"/>
      <c r="P32" s="10"/>
      <c r="Q32" s="56"/>
      <c r="R32" s="10"/>
      <c r="S32" s="56"/>
      <c r="T32" s="10"/>
      <c r="U32" s="56"/>
      <c r="V32" s="10"/>
      <c r="W32" s="56"/>
      <c r="X32" s="10"/>
      <c r="Y32" s="56"/>
      <c r="Z32" s="10"/>
      <c r="AA32" s="6"/>
    </row>
    <row r="33" spans="1:27" ht="14">
      <c r="A33" s="12" t="s">
        <v>225</v>
      </c>
      <c r="B33" s="10"/>
      <c r="C33" s="56"/>
      <c r="D33" s="10"/>
      <c r="E33" s="56"/>
      <c r="F33" s="10"/>
      <c r="G33" s="56"/>
      <c r="H33" s="10"/>
      <c r="I33" s="56"/>
      <c r="J33" s="10"/>
      <c r="K33" s="56"/>
      <c r="L33" s="10"/>
      <c r="M33" s="56"/>
      <c r="N33" s="10"/>
      <c r="O33" s="56"/>
      <c r="P33" s="10"/>
      <c r="Q33" s="56"/>
      <c r="R33" s="10"/>
      <c r="S33" s="56"/>
      <c r="T33" s="10"/>
      <c r="U33" s="56"/>
      <c r="V33" s="10"/>
      <c r="W33" s="56"/>
      <c r="X33" s="10"/>
      <c r="Y33" s="56"/>
      <c r="Z33" s="10"/>
      <c r="AA33" s="6"/>
    </row>
    <row r="34" spans="1:27" ht="14">
      <c r="A34" s="13" t="s">
        <v>33</v>
      </c>
      <c r="B34" s="10"/>
      <c r="C34" s="56"/>
      <c r="D34" s="10"/>
      <c r="E34" s="56"/>
      <c r="F34" s="10"/>
      <c r="G34" s="56"/>
      <c r="H34" s="10"/>
      <c r="I34" s="56"/>
      <c r="J34" s="10"/>
      <c r="K34" s="56"/>
      <c r="L34" s="10"/>
      <c r="M34" s="56"/>
      <c r="N34" s="10"/>
      <c r="O34" s="56"/>
      <c r="P34" s="10"/>
      <c r="Q34" s="56"/>
      <c r="R34" s="10"/>
      <c r="S34" s="56"/>
      <c r="T34" s="10"/>
      <c r="U34" s="56"/>
      <c r="V34" s="10"/>
      <c r="W34" s="56"/>
      <c r="X34" s="10"/>
      <c r="Y34" s="56"/>
      <c r="Z34" s="10"/>
      <c r="AA34" s="6"/>
    </row>
    <row r="35" spans="1:27" ht="14">
      <c r="A35" s="24" t="s">
        <v>93</v>
      </c>
      <c r="B35" s="10"/>
      <c r="C35" s="56"/>
      <c r="D35" s="10"/>
      <c r="E35" s="56"/>
      <c r="F35" s="10"/>
      <c r="G35" s="56"/>
      <c r="H35" s="10"/>
      <c r="I35" s="56"/>
      <c r="J35" s="10"/>
      <c r="K35" s="56"/>
      <c r="L35" s="10"/>
      <c r="M35" s="56"/>
      <c r="N35" s="10"/>
      <c r="O35" s="56"/>
      <c r="P35" s="10"/>
      <c r="Q35" s="56"/>
      <c r="R35" s="10"/>
      <c r="S35" s="56"/>
      <c r="T35" s="10"/>
      <c r="U35" s="56"/>
      <c r="V35" s="10"/>
      <c r="W35" s="56"/>
      <c r="X35" s="10"/>
      <c r="Y35" s="56"/>
      <c r="Z35" s="10"/>
      <c r="AA35" s="6"/>
    </row>
    <row r="36" spans="1:27">
      <c r="A36" s="15" t="s">
        <v>9</v>
      </c>
      <c r="B36" s="10"/>
      <c r="C36" s="56"/>
      <c r="D36" s="10"/>
      <c r="E36" s="56"/>
      <c r="F36" s="10"/>
      <c r="G36" s="56"/>
      <c r="H36" s="10"/>
      <c r="I36" s="56"/>
      <c r="J36" s="10"/>
      <c r="K36" s="56"/>
      <c r="L36" s="10"/>
      <c r="M36" s="56"/>
      <c r="N36" s="10"/>
      <c r="O36" s="56"/>
      <c r="P36" s="10"/>
      <c r="Q36" s="56"/>
      <c r="R36" s="10"/>
      <c r="S36" s="56"/>
      <c r="T36" s="10"/>
      <c r="U36" s="56"/>
      <c r="V36" s="10"/>
      <c r="W36" s="56"/>
      <c r="X36" s="10"/>
      <c r="Y36" s="56"/>
      <c r="Z36" s="10"/>
      <c r="AA36" s="6"/>
    </row>
    <row r="37" spans="1:27">
      <c r="A37" s="15" t="s">
        <v>211</v>
      </c>
      <c r="B37" s="10"/>
      <c r="C37" s="56"/>
      <c r="D37" s="10"/>
      <c r="E37" s="56"/>
      <c r="F37" s="10"/>
      <c r="G37" s="56"/>
      <c r="H37" s="10"/>
      <c r="I37" s="56"/>
      <c r="J37" s="10"/>
      <c r="K37" s="56"/>
      <c r="L37" s="10"/>
      <c r="M37" s="56"/>
      <c r="N37" s="10"/>
      <c r="O37" s="56"/>
      <c r="P37" s="10"/>
      <c r="Q37" s="56"/>
      <c r="R37" s="10"/>
      <c r="S37" s="56"/>
      <c r="T37" s="10"/>
      <c r="U37" s="56"/>
      <c r="V37" s="10"/>
      <c r="W37" s="56"/>
      <c r="X37" s="10"/>
      <c r="Y37" s="56"/>
      <c r="Z37" s="10"/>
      <c r="AA37" s="6"/>
    </row>
    <row r="38" spans="1:27">
      <c r="A38" s="15" t="s">
        <v>226</v>
      </c>
      <c r="B38" s="10"/>
      <c r="C38" s="56"/>
      <c r="D38" s="10"/>
      <c r="E38" s="56"/>
      <c r="F38" s="10"/>
      <c r="G38" s="56"/>
      <c r="H38" s="10"/>
      <c r="I38" s="56"/>
      <c r="J38" s="10"/>
      <c r="K38" s="56"/>
      <c r="L38" s="10"/>
      <c r="M38" s="56"/>
      <c r="N38" s="10"/>
      <c r="O38" s="56"/>
      <c r="P38" s="10"/>
      <c r="Q38" s="56"/>
      <c r="R38" s="10"/>
      <c r="S38" s="56"/>
      <c r="T38" s="10"/>
      <c r="U38" s="56"/>
      <c r="V38" s="10"/>
      <c r="W38" s="56"/>
      <c r="X38" s="10"/>
      <c r="Y38" s="56"/>
      <c r="Z38" s="10"/>
      <c r="AA38" s="6"/>
    </row>
    <row r="39" spans="1:27">
      <c r="A39" s="15" t="s">
        <v>31</v>
      </c>
      <c r="B39" s="10"/>
      <c r="C39" s="56"/>
      <c r="D39" s="10"/>
      <c r="E39" s="56"/>
      <c r="F39" s="10"/>
      <c r="G39" s="56"/>
      <c r="H39" s="10"/>
      <c r="I39" s="56"/>
      <c r="J39" s="10"/>
      <c r="K39" s="56"/>
      <c r="L39" s="10"/>
      <c r="M39" s="56"/>
      <c r="N39" s="10"/>
      <c r="O39" s="56"/>
      <c r="P39" s="10"/>
      <c r="Q39" s="56"/>
      <c r="R39" s="10"/>
      <c r="S39" s="56"/>
      <c r="T39" s="10"/>
      <c r="U39" s="56"/>
      <c r="V39" s="10"/>
      <c r="W39" s="56"/>
      <c r="X39" s="10"/>
      <c r="Y39" s="56"/>
      <c r="Z39" s="10"/>
      <c r="AA39" s="6"/>
    </row>
    <row r="40" spans="1:27">
      <c r="A40" s="15" t="s">
        <v>32</v>
      </c>
      <c r="B40" s="10"/>
      <c r="C40" s="56"/>
      <c r="D40" s="10"/>
      <c r="E40" s="56"/>
      <c r="F40" s="10"/>
      <c r="G40" s="56"/>
      <c r="H40" s="10"/>
      <c r="I40" s="56"/>
      <c r="J40" s="10"/>
      <c r="K40" s="56"/>
      <c r="L40" s="10"/>
      <c r="M40" s="56"/>
      <c r="N40" s="10"/>
      <c r="O40" s="56"/>
      <c r="P40" s="10"/>
      <c r="Q40" s="56"/>
      <c r="R40" s="10"/>
      <c r="S40" s="56"/>
      <c r="T40" s="10"/>
      <c r="U40" s="56"/>
      <c r="V40" s="10"/>
      <c r="W40" s="56"/>
      <c r="X40" s="10"/>
      <c r="Y40" s="56"/>
      <c r="Z40" s="10"/>
      <c r="AA40" s="6"/>
    </row>
    <row r="41" spans="1:27">
      <c r="A41" s="15" t="s">
        <v>52</v>
      </c>
      <c r="B41" s="10"/>
      <c r="C41" s="56"/>
      <c r="D41" s="10"/>
      <c r="E41" s="56"/>
      <c r="F41" s="10"/>
      <c r="G41" s="56"/>
      <c r="H41" s="10"/>
      <c r="I41" s="56"/>
      <c r="J41" s="10"/>
      <c r="K41" s="56"/>
      <c r="L41" s="10"/>
      <c r="M41" s="56"/>
      <c r="N41" s="10"/>
      <c r="O41" s="56"/>
      <c r="P41" s="10"/>
      <c r="Q41" s="56"/>
      <c r="R41" s="10"/>
      <c r="S41" s="56"/>
      <c r="T41" s="10"/>
      <c r="U41" s="56"/>
      <c r="V41" s="10"/>
      <c r="W41" s="56"/>
      <c r="X41" s="10"/>
      <c r="Y41" s="56"/>
      <c r="Z41" s="10"/>
      <c r="AA41" s="6"/>
    </row>
    <row r="42" spans="1:27">
      <c r="A42" s="16" t="s">
        <v>10</v>
      </c>
      <c r="B42" s="10"/>
      <c r="C42" s="56"/>
      <c r="D42" s="10"/>
      <c r="E42" s="56"/>
      <c r="F42" s="10"/>
      <c r="G42" s="56"/>
      <c r="H42" s="10"/>
      <c r="I42" s="56"/>
      <c r="J42" s="10"/>
      <c r="K42" s="56"/>
      <c r="L42" s="10"/>
      <c r="M42" s="56"/>
      <c r="N42" s="10"/>
      <c r="O42" s="56"/>
      <c r="P42" s="10"/>
      <c r="Q42" s="56"/>
      <c r="R42" s="10"/>
      <c r="S42" s="56"/>
      <c r="T42" s="10"/>
      <c r="U42" s="56"/>
      <c r="V42" s="10"/>
      <c r="W42" s="56"/>
      <c r="X42" s="10"/>
      <c r="Y42" s="56"/>
      <c r="Z42" s="10"/>
      <c r="AA42" s="6"/>
    </row>
    <row r="43" spans="1:27">
      <c r="A43" s="15" t="s">
        <v>39</v>
      </c>
      <c r="B43" s="10"/>
      <c r="C43" s="56"/>
      <c r="D43" s="10"/>
      <c r="E43" s="56"/>
      <c r="F43" s="10"/>
      <c r="G43" s="56"/>
      <c r="H43" s="10"/>
      <c r="I43" s="56"/>
      <c r="J43" s="10"/>
      <c r="K43" s="56"/>
      <c r="L43" s="10"/>
      <c r="M43" s="56"/>
      <c r="N43" s="10"/>
      <c r="O43" s="56"/>
      <c r="P43" s="10"/>
      <c r="Q43" s="56"/>
      <c r="R43" s="10"/>
      <c r="S43" s="56"/>
      <c r="T43" s="10"/>
      <c r="U43" s="56"/>
      <c r="V43" s="10"/>
      <c r="W43" s="56"/>
      <c r="X43" s="10"/>
      <c r="Y43" s="56"/>
      <c r="Z43" s="10"/>
      <c r="AA43" s="6"/>
    </row>
    <row r="44" spans="1:27">
      <c r="A44" s="15" t="s">
        <v>11</v>
      </c>
      <c r="B44" s="10"/>
      <c r="C44" s="56"/>
      <c r="D44" s="10"/>
      <c r="E44" s="56"/>
      <c r="F44" s="10"/>
      <c r="G44" s="56"/>
      <c r="H44" s="10"/>
      <c r="I44" s="56"/>
      <c r="J44" s="10"/>
      <c r="K44" s="56"/>
      <c r="L44" s="10"/>
      <c r="M44" s="56"/>
      <c r="N44" s="10"/>
      <c r="O44" s="56"/>
      <c r="P44" s="10"/>
      <c r="Q44" s="56"/>
      <c r="R44" s="10"/>
      <c r="S44" s="56"/>
      <c r="T44" s="10"/>
      <c r="U44" s="56"/>
      <c r="V44" s="10"/>
      <c r="W44" s="56"/>
      <c r="X44" s="10"/>
      <c r="Y44" s="56"/>
      <c r="Z44" s="10"/>
      <c r="AA44" s="6"/>
    </row>
    <row r="45" spans="1:27">
      <c r="A45" s="16" t="s">
        <v>94</v>
      </c>
      <c r="B45" s="10"/>
      <c r="C45" s="56"/>
      <c r="D45" s="10"/>
      <c r="E45" s="56"/>
      <c r="F45" s="10"/>
      <c r="G45" s="56"/>
      <c r="H45" s="10"/>
      <c r="I45" s="56"/>
      <c r="J45" s="10"/>
      <c r="K45" s="56"/>
      <c r="L45" s="10"/>
      <c r="M45" s="56"/>
      <c r="N45" s="10"/>
      <c r="O45" s="56"/>
      <c r="P45" s="10"/>
      <c r="Q45" s="56"/>
      <c r="R45" s="10"/>
      <c r="S45" s="56"/>
      <c r="T45" s="10"/>
      <c r="U45" s="56"/>
      <c r="V45" s="10"/>
      <c r="W45" s="56"/>
      <c r="X45" s="10"/>
      <c r="Y45" s="56"/>
      <c r="Z45" s="10"/>
      <c r="AA45" s="6"/>
    </row>
    <row r="46" spans="1:27">
      <c r="A46" s="16" t="s">
        <v>95</v>
      </c>
      <c r="B46" s="10"/>
      <c r="C46" s="56"/>
      <c r="D46" s="10"/>
      <c r="E46" s="56"/>
      <c r="F46" s="10"/>
      <c r="G46" s="56"/>
      <c r="H46" s="10"/>
      <c r="I46" s="56"/>
      <c r="J46" s="10"/>
      <c r="K46" s="56"/>
      <c r="L46" s="10"/>
      <c r="M46" s="56"/>
      <c r="N46" s="10"/>
      <c r="O46" s="56"/>
      <c r="P46" s="10"/>
      <c r="Q46" s="56"/>
      <c r="R46" s="10"/>
      <c r="S46" s="56"/>
      <c r="T46" s="10"/>
      <c r="U46" s="56"/>
      <c r="V46" s="10"/>
      <c r="W46" s="56"/>
      <c r="X46" s="10"/>
      <c r="Y46" s="56"/>
      <c r="Z46" s="10"/>
      <c r="AA46" s="6"/>
    </row>
    <row r="47" spans="1:27">
      <c r="A47" s="15" t="s">
        <v>12</v>
      </c>
      <c r="B47" s="10"/>
      <c r="C47" s="56"/>
      <c r="D47" s="10"/>
      <c r="E47" s="56"/>
      <c r="F47" s="10"/>
      <c r="G47" s="56"/>
      <c r="H47" s="10"/>
      <c r="I47" s="56"/>
      <c r="J47" s="10"/>
      <c r="K47" s="56"/>
      <c r="L47" s="10"/>
      <c r="M47" s="56"/>
      <c r="N47" s="10"/>
      <c r="O47" s="56"/>
      <c r="P47" s="10"/>
      <c r="Q47" s="56"/>
      <c r="R47" s="10"/>
      <c r="S47" s="56"/>
      <c r="T47" s="10"/>
      <c r="U47" s="56"/>
      <c r="V47" s="10"/>
      <c r="W47" s="56"/>
      <c r="X47" s="10"/>
      <c r="Y47" s="56"/>
      <c r="Z47" s="10"/>
      <c r="AA47" s="6"/>
    </row>
    <row r="48" spans="1:27">
      <c r="A48" s="15" t="s">
        <v>40</v>
      </c>
      <c r="B48" s="10"/>
      <c r="C48" s="56"/>
      <c r="D48" s="10"/>
      <c r="E48" s="56"/>
      <c r="F48" s="10"/>
      <c r="G48" s="56"/>
      <c r="H48" s="10"/>
      <c r="I48" s="56"/>
      <c r="J48" s="10"/>
      <c r="K48" s="56"/>
      <c r="L48" s="10"/>
      <c r="M48" s="56"/>
      <c r="N48" s="10"/>
      <c r="O48" s="56"/>
      <c r="P48" s="10"/>
      <c r="Q48" s="56"/>
      <c r="R48" s="10"/>
      <c r="S48" s="56"/>
      <c r="T48" s="10"/>
      <c r="U48" s="56"/>
      <c r="V48" s="10"/>
      <c r="W48" s="56"/>
      <c r="X48" s="10"/>
      <c r="Y48" s="56"/>
      <c r="Z48" s="10"/>
      <c r="AA48" s="6"/>
    </row>
    <row r="49" spans="1:27">
      <c r="A49" s="16" t="s">
        <v>41</v>
      </c>
      <c r="B49" s="10"/>
      <c r="C49" s="56"/>
      <c r="D49" s="10"/>
      <c r="E49" s="56"/>
      <c r="F49" s="10"/>
      <c r="G49" s="56"/>
      <c r="H49" s="10"/>
      <c r="I49" s="56"/>
      <c r="J49" s="10"/>
      <c r="K49" s="56"/>
      <c r="L49" s="10"/>
      <c r="M49" s="56"/>
      <c r="N49" s="10"/>
      <c r="O49" s="56"/>
      <c r="P49" s="10"/>
      <c r="Q49" s="56"/>
      <c r="R49" s="10"/>
      <c r="S49" s="56"/>
      <c r="T49" s="10"/>
      <c r="U49" s="56"/>
      <c r="V49" s="10"/>
      <c r="W49" s="56"/>
      <c r="X49" s="10"/>
      <c r="Y49" s="56"/>
      <c r="Z49" s="10"/>
      <c r="AA49" s="6"/>
    </row>
    <row r="50" spans="1:27">
      <c r="A50" s="15" t="s">
        <v>44</v>
      </c>
      <c r="B50" s="10"/>
      <c r="C50" s="56"/>
      <c r="D50" s="10"/>
      <c r="E50" s="56"/>
      <c r="F50" s="10"/>
      <c r="G50" s="56"/>
      <c r="H50" s="10"/>
      <c r="I50" s="56"/>
      <c r="J50" s="10"/>
      <c r="K50" s="56"/>
      <c r="L50" s="10"/>
      <c r="M50" s="56"/>
      <c r="N50" s="10"/>
      <c r="O50" s="56"/>
      <c r="P50" s="10"/>
      <c r="Q50" s="56"/>
      <c r="R50" s="10"/>
      <c r="S50" s="56"/>
      <c r="T50" s="10"/>
      <c r="U50" s="56"/>
      <c r="V50" s="10"/>
      <c r="W50" s="56"/>
      <c r="X50" s="10"/>
      <c r="Y50" s="56"/>
      <c r="Z50" s="10"/>
      <c r="AA50" s="6"/>
    </row>
    <row r="51" spans="1:27">
      <c r="A51" s="15" t="s">
        <v>62</v>
      </c>
      <c r="B51" s="10"/>
      <c r="C51" s="56"/>
      <c r="D51" s="10"/>
      <c r="E51" s="56"/>
      <c r="F51" s="10"/>
      <c r="G51" s="56"/>
      <c r="H51" s="10"/>
      <c r="I51" s="56"/>
      <c r="J51" s="10"/>
      <c r="K51" s="56"/>
      <c r="L51" s="10"/>
      <c r="M51" s="56"/>
      <c r="N51" s="10"/>
      <c r="O51" s="56"/>
      <c r="P51" s="10"/>
      <c r="Q51" s="56"/>
      <c r="R51" s="10"/>
      <c r="S51" s="56"/>
      <c r="T51" s="10"/>
      <c r="U51" s="56"/>
      <c r="V51" s="10"/>
      <c r="W51" s="56"/>
      <c r="X51" s="10"/>
      <c r="Y51" s="56"/>
      <c r="Z51" s="10"/>
      <c r="AA51" s="6"/>
    </row>
    <row r="52" spans="1:27">
      <c r="A52" s="15" t="s">
        <v>179</v>
      </c>
      <c r="B52" s="10">
        <v>3</v>
      </c>
      <c r="C52" s="56"/>
      <c r="D52" s="10"/>
      <c r="E52" s="56"/>
      <c r="F52" s="10"/>
      <c r="G52" s="56"/>
      <c r="H52" s="10"/>
      <c r="I52" s="56"/>
      <c r="J52" s="10"/>
      <c r="K52" s="56"/>
      <c r="L52" s="10"/>
      <c r="M52" s="56"/>
      <c r="N52" s="10"/>
      <c r="O52" s="56"/>
      <c r="P52" s="10"/>
      <c r="Q52" s="56"/>
      <c r="R52" s="10"/>
      <c r="S52" s="56"/>
      <c r="T52" s="10"/>
      <c r="U52" s="56"/>
      <c r="V52" s="10"/>
      <c r="W52" s="56"/>
      <c r="X52" s="10"/>
      <c r="Y52" s="56"/>
      <c r="Z52" s="10"/>
      <c r="AA52" s="6"/>
    </row>
    <row r="53" spans="1:27">
      <c r="A53" s="16" t="s">
        <v>34</v>
      </c>
      <c r="B53" s="10"/>
      <c r="C53" s="56"/>
      <c r="D53" s="10"/>
      <c r="E53" s="56"/>
      <c r="F53" s="10"/>
      <c r="G53" s="56"/>
      <c r="H53" s="10"/>
      <c r="I53" s="56"/>
      <c r="J53" s="10"/>
      <c r="K53" s="56"/>
      <c r="L53" s="10"/>
      <c r="M53" s="56"/>
      <c r="N53" s="10"/>
      <c r="O53" s="56"/>
      <c r="P53" s="10"/>
      <c r="Q53" s="56"/>
      <c r="R53" s="10"/>
      <c r="S53" s="56"/>
      <c r="T53" s="10"/>
      <c r="U53" s="56"/>
      <c r="V53" s="10"/>
      <c r="W53" s="56"/>
      <c r="X53" s="10"/>
      <c r="Y53" s="56"/>
      <c r="Z53" s="10"/>
      <c r="AA53" s="6"/>
    </row>
    <row r="54" spans="1:27">
      <c r="A54" s="16" t="s">
        <v>35</v>
      </c>
      <c r="B54" s="10"/>
      <c r="C54" s="56"/>
      <c r="D54" s="10"/>
      <c r="E54" s="56"/>
      <c r="F54" s="10"/>
      <c r="G54" s="56"/>
      <c r="H54" s="10"/>
      <c r="I54" s="56"/>
      <c r="J54" s="10"/>
      <c r="K54" s="56"/>
      <c r="L54" s="10"/>
      <c r="M54" s="56"/>
      <c r="N54" s="10"/>
      <c r="O54" s="56"/>
      <c r="P54" s="10"/>
      <c r="Q54" s="56"/>
      <c r="R54" s="10"/>
      <c r="S54" s="56"/>
      <c r="T54" s="10"/>
      <c r="U54" s="56"/>
      <c r="V54" s="10"/>
      <c r="W54" s="56"/>
      <c r="X54" s="10"/>
      <c r="Y54" s="56"/>
      <c r="Z54" s="10"/>
      <c r="AA54" s="6"/>
    </row>
    <row r="55" spans="1:27">
      <c r="A55" s="15" t="s">
        <v>37</v>
      </c>
      <c r="B55" s="10"/>
      <c r="C55" s="56"/>
      <c r="D55" s="10"/>
      <c r="E55" s="56"/>
      <c r="F55" s="10"/>
      <c r="G55" s="56"/>
      <c r="H55" s="10"/>
      <c r="I55" s="56"/>
      <c r="J55" s="10"/>
      <c r="K55" s="56"/>
      <c r="L55" s="10"/>
      <c r="M55" s="56"/>
      <c r="N55" s="10"/>
      <c r="O55" s="56"/>
      <c r="P55" s="10"/>
      <c r="Q55" s="56"/>
      <c r="R55" s="10"/>
      <c r="S55" s="56"/>
      <c r="T55" s="10"/>
      <c r="U55" s="56"/>
      <c r="V55" s="10"/>
      <c r="W55" s="56"/>
      <c r="X55" s="10"/>
      <c r="Y55" s="56"/>
      <c r="Z55" s="10"/>
      <c r="AA55" s="6"/>
    </row>
    <row r="56" spans="1:27" ht="14">
      <c r="A56" s="25" t="s">
        <v>24</v>
      </c>
      <c r="B56" s="10"/>
      <c r="C56" s="56"/>
      <c r="D56" s="10"/>
      <c r="E56" s="56"/>
      <c r="F56" s="10"/>
      <c r="G56" s="56"/>
      <c r="H56" s="10"/>
      <c r="I56" s="56"/>
      <c r="J56" s="10"/>
      <c r="K56" s="56"/>
      <c r="L56" s="10"/>
      <c r="M56" s="56"/>
      <c r="N56" s="10"/>
      <c r="O56" s="56"/>
      <c r="P56" s="10"/>
      <c r="Q56" s="56"/>
      <c r="R56" s="10"/>
      <c r="S56" s="56"/>
      <c r="T56" s="10"/>
      <c r="U56" s="56"/>
      <c r="V56" s="10"/>
      <c r="W56" s="56"/>
      <c r="X56" s="10"/>
      <c r="Y56" s="56"/>
      <c r="Z56" s="10"/>
      <c r="AA56" s="6"/>
    </row>
    <row r="57" spans="1:27" ht="14">
      <c r="A57" s="25" t="s">
        <v>43</v>
      </c>
      <c r="B57" s="10"/>
      <c r="C57" s="56"/>
      <c r="D57" s="10"/>
      <c r="E57" s="56"/>
      <c r="F57" s="10"/>
      <c r="G57" s="56"/>
      <c r="H57" s="10"/>
      <c r="I57" s="56"/>
      <c r="J57" s="10"/>
      <c r="K57" s="56"/>
      <c r="L57" s="10"/>
      <c r="M57" s="56"/>
      <c r="N57" s="10"/>
      <c r="O57" s="56"/>
      <c r="P57" s="10"/>
      <c r="Q57" s="56"/>
      <c r="R57" s="10"/>
      <c r="S57" s="56"/>
      <c r="T57" s="10"/>
      <c r="U57" s="56"/>
      <c r="V57" s="10"/>
      <c r="W57" s="56"/>
      <c r="X57" s="10"/>
      <c r="Y57" s="56"/>
      <c r="Z57" s="10"/>
      <c r="AA57" s="6"/>
    </row>
    <row r="58" spans="1:27" ht="14">
      <c r="A58" s="12" t="s">
        <v>212</v>
      </c>
      <c r="B58" s="10"/>
      <c r="C58" s="56"/>
      <c r="D58" s="10"/>
      <c r="E58" s="56"/>
      <c r="F58" s="10"/>
      <c r="G58" s="56"/>
      <c r="H58" s="10"/>
      <c r="I58" s="56"/>
      <c r="J58" s="10"/>
      <c r="K58" s="56"/>
      <c r="L58" s="10"/>
      <c r="M58" s="56"/>
      <c r="N58" s="10"/>
      <c r="O58" s="56"/>
      <c r="P58" s="10"/>
      <c r="Q58" s="56"/>
      <c r="R58" s="10"/>
      <c r="S58" s="56"/>
      <c r="T58" s="10"/>
      <c r="U58" s="56"/>
      <c r="V58" s="10"/>
      <c r="W58" s="56"/>
      <c r="X58" s="10"/>
      <c r="Y58" s="56"/>
      <c r="Z58" s="10"/>
      <c r="AA58" s="6"/>
    </row>
    <row r="59" spans="1:27" ht="14">
      <c r="A59" s="12" t="s">
        <v>30</v>
      </c>
      <c r="B59" s="10"/>
      <c r="C59" s="56"/>
      <c r="D59" s="10"/>
      <c r="E59" s="56"/>
      <c r="F59" s="10"/>
      <c r="G59" s="56"/>
      <c r="H59" s="10"/>
      <c r="I59" s="56"/>
      <c r="J59" s="10"/>
      <c r="K59" s="56"/>
      <c r="L59" s="10"/>
      <c r="M59" s="56"/>
      <c r="N59" s="10"/>
      <c r="O59" s="56"/>
      <c r="P59" s="10"/>
      <c r="Q59" s="56"/>
      <c r="R59" s="10"/>
      <c r="S59" s="56"/>
      <c r="T59" s="10"/>
      <c r="U59" s="56"/>
      <c r="V59" s="10"/>
      <c r="W59" s="56"/>
      <c r="X59" s="10"/>
      <c r="Y59" s="56"/>
      <c r="Z59" s="10"/>
      <c r="AA59" s="6"/>
    </row>
    <row r="60" spans="1:27">
      <c r="A60" s="15" t="s">
        <v>145</v>
      </c>
      <c r="B60" s="10"/>
      <c r="C60" s="56"/>
      <c r="D60" s="10"/>
      <c r="E60" s="56"/>
      <c r="F60" s="10"/>
      <c r="G60" s="56"/>
      <c r="H60" s="10"/>
      <c r="I60" s="56"/>
      <c r="J60" s="10"/>
      <c r="K60" s="56"/>
      <c r="L60" s="10"/>
      <c r="M60" s="56"/>
      <c r="N60" s="10"/>
      <c r="O60" s="56"/>
      <c r="P60" s="10"/>
      <c r="Q60" s="56"/>
      <c r="R60" s="10"/>
      <c r="S60" s="56"/>
      <c r="T60" s="10"/>
      <c r="U60" s="56"/>
      <c r="V60" s="10"/>
      <c r="W60" s="56"/>
      <c r="X60" s="10"/>
      <c r="Y60" s="56"/>
      <c r="Z60" s="10"/>
      <c r="AA60" s="6"/>
    </row>
    <row r="61" spans="1:27" ht="14">
      <c r="A61" s="25" t="s">
        <v>213</v>
      </c>
      <c r="B61" s="10"/>
      <c r="C61" s="56"/>
      <c r="D61" s="10"/>
      <c r="E61" s="56"/>
      <c r="F61" s="10"/>
      <c r="G61" s="56"/>
      <c r="H61" s="10"/>
      <c r="I61" s="56"/>
      <c r="J61" s="10"/>
      <c r="K61" s="56"/>
      <c r="L61" s="10"/>
      <c r="M61" s="56"/>
      <c r="N61" s="10"/>
      <c r="O61" s="56"/>
      <c r="P61" s="10"/>
      <c r="Q61" s="56"/>
      <c r="R61" s="10"/>
      <c r="S61" s="56"/>
      <c r="T61" s="10"/>
      <c r="U61" s="56"/>
      <c r="V61" s="10"/>
      <c r="W61" s="56"/>
      <c r="X61" s="10"/>
      <c r="Y61" s="56"/>
      <c r="Z61" s="10"/>
      <c r="AA61" s="6"/>
    </row>
    <row r="62" spans="1:27" ht="14">
      <c r="A62" s="25" t="s">
        <v>180</v>
      </c>
      <c r="B62" s="10"/>
      <c r="C62" s="56"/>
      <c r="D62" s="10"/>
      <c r="E62" s="56"/>
      <c r="F62" s="10"/>
      <c r="G62" s="56">
        <v>1</v>
      </c>
      <c r="H62" s="10"/>
      <c r="I62" s="56">
        <v>1</v>
      </c>
      <c r="J62" s="10"/>
      <c r="K62" s="56"/>
      <c r="L62" s="10"/>
      <c r="M62" s="56"/>
      <c r="N62" s="10"/>
      <c r="O62" s="56"/>
      <c r="P62" s="10"/>
      <c r="Q62" s="56"/>
      <c r="R62" s="10"/>
      <c r="S62" s="56"/>
      <c r="T62" s="10"/>
      <c r="U62" s="56"/>
      <c r="V62" s="10"/>
      <c r="W62" s="56"/>
      <c r="X62" s="10"/>
      <c r="Y62" s="56"/>
      <c r="Z62" s="10"/>
      <c r="AA62" s="6"/>
    </row>
    <row r="63" spans="1:27" ht="14">
      <c r="A63" s="25" t="s">
        <v>38</v>
      </c>
      <c r="B63" s="10"/>
      <c r="C63" s="56"/>
      <c r="D63" s="10"/>
      <c r="E63" s="56"/>
      <c r="F63" s="10"/>
      <c r="G63" s="56"/>
      <c r="H63" s="10"/>
      <c r="I63" s="56"/>
      <c r="J63" s="10"/>
      <c r="K63" s="56"/>
      <c r="L63" s="10"/>
      <c r="M63" s="56"/>
      <c r="N63" s="10"/>
      <c r="O63" s="56"/>
      <c r="P63" s="10"/>
      <c r="Q63" s="56"/>
      <c r="R63" s="10"/>
      <c r="S63" s="56"/>
      <c r="T63" s="10"/>
      <c r="U63" s="56"/>
      <c r="V63" s="10"/>
      <c r="W63" s="56"/>
      <c r="X63" s="10"/>
      <c r="Y63" s="56"/>
      <c r="Z63" s="10"/>
      <c r="AA63" s="6"/>
    </row>
    <row r="64" spans="1:27" ht="14">
      <c r="A64" s="25" t="s">
        <v>73</v>
      </c>
      <c r="B64" s="10"/>
      <c r="C64" s="56"/>
      <c r="D64" s="10"/>
      <c r="E64" s="56"/>
      <c r="F64" s="10"/>
      <c r="G64" s="56"/>
      <c r="H64" s="10"/>
      <c r="I64" s="56"/>
      <c r="J64" s="10"/>
      <c r="K64" s="56"/>
      <c r="L64" s="10"/>
      <c r="M64" s="56"/>
      <c r="N64" s="10"/>
      <c r="O64" s="56"/>
      <c r="P64" s="10"/>
      <c r="Q64" s="56"/>
      <c r="R64" s="10"/>
      <c r="S64" s="56"/>
      <c r="T64" s="10"/>
      <c r="U64" s="56"/>
      <c r="V64" s="10"/>
      <c r="W64" s="56"/>
      <c r="X64" s="10"/>
      <c r="Y64" s="56"/>
      <c r="Z64" s="10"/>
      <c r="AA64" s="6"/>
    </row>
    <row r="65" spans="1:27" ht="14">
      <c r="A65" s="25" t="s">
        <v>60</v>
      </c>
      <c r="B65" s="10"/>
      <c r="C65" s="56"/>
      <c r="D65" s="10"/>
      <c r="E65" s="56"/>
      <c r="F65" s="10"/>
      <c r="G65" s="56"/>
      <c r="H65" s="10"/>
      <c r="I65" s="56"/>
      <c r="J65" s="10"/>
      <c r="K65" s="56"/>
      <c r="L65" s="10"/>
      <c r="M65" s="56"/>
      <c r="N65" s="10"/>
      <c r="O65" s="56"/>
      <c r="P65" s="10"/>
      <c r="Q65" s="56"/>
      <c r="R65" s="10"/>
      <c r="S65" s="56"/>
      <c r="T65" s="10"/>
      <c r="U65" s="56"/>
      <c r="V65" s="10"/>
      <c r="W65" s="56"/>
      <c r="X65" s="10"/>
      <c r="Y65" s="56"/>
      <c r="Z65" s="10"/>
      <c r="AA65" s="6"/>
    </row>
    <row r="66" spans="1:27" ht="14">
      <c r="A66" s="25" t="s">
        <v>64</v>
      </c>
      <c r="B66" s="10"/>
      <c r="C66" s="56"/>
      <c r="D66" s="10"/>
      <c r="E66" s="56"/>
      <c r="F66" s="10"/>
      <c r="G66" s="56"/>
      <c r="H66" s="10"/>
      <c r="I66" s="56"/>
      <c r="J66" s="10"/>
      <c r="K66" s="56"/>
      <c r="L66" s="10"/>
      <c r="M66" s="56"/>
      <c r="N66" s="10"/>
      <c r="O66" s="56"/>
      <c r="P66" s="10"/>
      <c r="Q66" s="56"/>
      <c r="R66" s="10"/>
      <c r="S66" s="56"/>
      <c r="T66" s="10"/>
      <c r="U66" s="56"/>
      <c r="V66" s="10"/>
      <c r="W66" s="56"/>
      <c r="X66" s="10"/>
      <c r="Y66" s="56"/>
      <c r="Z66" s="10"/>
      <c r="AA66" s="6"/>
    </row>
    <row r="67" spans="1:27" ht="14">
      <c r="A67" s="25" t="s">
        <v>61</v>
      </c>
      <c r="B67" s="10"/>
      <c r="C67" s="56"/>
      <c r="D67" s="10"/>
      <c r="E67" s="56"/>
      <c r="F67" s="10"/>
      <c r="G67" s="56"/>
      <c r="H67" s="10"/>
      <c r="I67" s="56"/>
      <c r="J67" s="10"/>
      <c r="K67" s="56"/>
      <c r="L67" s="10"/>
      <c r="M67" s="56"/>
      <c r="N67" s="10"/>
      <c r="O67" s="56"/>
      <c r="P67" s="10"/>
      <c r="Q67" s="56"/>
      <c r="R67" s="10"/>
      <c r="S67" s="56"/>
      <c r="T67" s="10"/>
      <c r="U67" s="56"/>
      <c r="V67" s="10"/>
      <c r="W67" s="56"/>
      <c r="X67" s="10"/>
      <c r="Y67" s="56"/>
      <c r="Z67" s="10"/>
      <c r="AA67" s="6"/>
    </row>
    <row r="68" spans="1:27">
      <c r="A68" s="16" t="s">
        <v>13</v>
      </c>
      <c r="B68" s="10"/>
      <c r="C68" s="56"/>
      <c r="D68" s="10"/>
      <c r="E68" s="56"/>
      <c r="F68" s="10"/>
      <c r="G68" s="56"/>
      <c r="H68" s="10"/>
      <c r="I68" s="56"/>
      <c r="J68" s="10"/>
      <c r="K68" s="56"/>
      <c r="L68" s="10"/>
      <c r="M68" s="56"/>
      <c r="N68" s="10"/>
      <c r="O68" s="56"/>
      <c r="P68" s="10"/>
      <c r="Q68" s="56"/>
      <c r="R68" s="10"/>
      <c r="S68" s="56"/>
      <c r="T68" s="10"/>
      <c r="U68" s="56"/>
      <c r="V68" s="10"/>
      <c r="W68" s="56"/>
      <c r="X68" s="10"/>
      <c r="Y68" s="56"/>
      <c r="Z68" s="10"/>
      <c r="AA68" s="6"/>
    </row>
    <row r="69" spans="1:27">
      <c r="A69" s="16" t="s">
        <v>55</v>
      </c>
      <c r="B69" s="10"/>
      <c r="C69" s="56"/>
      <c r="D69" s="10"/>
      <c r="E69" s="56"/>
      <c r="F69" s="10"/>
      <c r="G69" s="56"/>
      <c r="H69" s="10"/>
      <c r="I69" s="56"/>
      <c r="J69" s="10"/>
      <c r="K69" s="56"/>
      <c r="L69" s="10"/>
      <c r="M69" s="56"/>
      <c r="N69" s="10"/>
      <c r="O69" s="56"/>
      <c r="P69" s="10"/>
      <c r="Q69" s="56"/>
      <c r="R69" s="10"/>
      <c r="S69" s="56"/>
      <c r="T69" s="10"/>
      <c r="U69" s="56"/>
      <c r="V69" s="10"/>
      <c r="W69" s="56"/>
      <c r="X69" s="10"/>
      <c r="Y69" s="56"/>
      <c r="Z69" s="10"/>
      <c r="AA69" s="6"/>
    </row>
    <row r="70" spans="1:27">
      <c r="A70" s="15" t="s">
        <v>42</v>
      </c>
      <c r="B70" s="10"/>
      <c r="C70" s="56"/>
      <c r="D70" s="10"/>
      <c r="E70" s="56"/>
      <c r="F70" s="10"/>
      <c r="G70" s="56"/>
      <c r="H70" s="10"/>
      <c r="I70" s="56"/>
      <c r="J70" s="10"/>
      <c r="K70" s="56"/>
      <c r="L70" s="10"/>
      <c r="M70" s="56"/>
      <c r="N70" s="10"/>
      <c r="O70" s="56"/>
      <c r="P70" s="10"/>
      <c r="Q70" s="56"/>
      <c r="R70" s="10"/>
      <c r="S70" s="56"/>
      <c r="T70" s="10"/>
      <c r="U70" s="56"/>
      <c r="V70" s="10"/>
      <c r="W70" s="56"/>
      <c r="X70" s="10"/>
      <c r="Y70" s="56"/>
      <c r="Z70" s="10"/>
      <c r="AA70" s="6"/>
    </row>
    <row r="71" spans="1:27">
      <c r="A71" s="15" t="s">
        <v>214</v>
      </c>
      <c r="B71" s="10"/>
      <c r="C71" s="56"/>
      <c r="D71" s="10"/>
      <c r="E71" s="56"/>
      <c r="F71" s="10"/>
      <c r="G71" s="56"/>
      <c r="H71" s="10"/>
      <c r="I71" s="56"/>
      <c r="J71" s="10"/>
      <c r="K71" s="56"/>
      <c r="L71" s="10"/>
      <c r="M71" s="56"/>
      <c r="N71" s="10"/>
      <c r="O71" s="56"/>
      <c r="P71" s="10"/>
      <c r="Q71" s="56"/>
      <c r="R71" s="10"/>
      <c r="S71" s="56"/>
      <c r="T71" s="10"/>
      <c r="U71" s="56"/>
      <c r="V71" s="10"/>
      <c r="W71" s="56"/>
      <c r="X71" s="10"/>
      <c r="Y71" s="56"/>
      <c r="Z71" s="10"/>
      <c r="AA71" s="6"/>
    </row>
    <row r="72" spans="1:27">
      <c r="A72" s="16" t="s">
        <v>215</v>
      </c>
      <c r="B72" s="10"/>
      <c r="C72" s="56"/>
      <c r="D72" s="10"/>
      <c r="E72" s="56"/>
      <c r="F72" s="10"/>
      <c r="G72" s="56"/>
      <c r="H72" s="10"/>
      <c r="I72" s="56"/>
      <c r="J72" s="10"/>
      <c r="K72" s="56"/>
      <c r="L72" s="10"/>
      <c r="M72" s="56"/>
      <c r="N72" s="10"/>
      <c r="O72" s="56"/>
      <c r="P72" s="10"/>
      <c r="Q72" s="56"/>
      <c r="R72" s="10"/>
      <c r="S72" s="56"/>
      <c r="T72" s="10"/>
      <c r="U72" s="56"/>
      <c r="V72" s="10"/>
      <c r="W72" s="56"/>
      <c r="X72" s="10"/>
      <c r="Y72" s="56"/>
      <c r="Z72" s="10"/>
      <c r="AA72" s="6"/>
    </row>
    <row r="73" spans="1:27">
      <c r="A73" s="16" t="s">
        <v>216</v>
      </c>
      <c r="B73" s="10"/>
      <c r="C73" s="56"/>
      <c r="D73" s="10"/>
      <c r="E73" s="56"/>
      <c r="F73" s="10"/>
      <c r="G73" s="56"/>
      <c r="H73" s="10"/>
      <c r="I73" s="56"/>
      <c r="J73" s="10"/>
      <c r="K73" s="56"/>
      <c r="L73" s="10"/>
      <c r="M73" s="56"/>
      <c r="N73" s="10"/>
      <c r="O73" s="56"/>
      <c r="P73" s="10"/>
      <c r="Q73" s="56"/>
      <c r="R73" s="10"/>
      <c r="S73" s="56"/>
      <c r="T73" s="10"/>
      <c r="U73" s="56"/>
      <c r="V73" s="10"/>
      <c r="W73" s="56"/>
      <c r="X73" s="10"/>
      <c r="Y73" s="56"/>
      <c r="Z73" s="10"/>
      <c r="AA73" s="6"/>
    </row>
    <row r="74" spans="1:27">
      <c r="A74" s="16" t="s">
        <v>15</v>
      </c>
      <c r="B74" s="10"/>
      <c r="C74" s="56"/>
      <c r="D74" s="10"/>
      <c r="E74" s="56"/>
      <c r="F74" s="10"/>
      <c r="G74" s="56"/>
      <c r="H74" s="10"/>
      <c r="I74" s="56"/>
      <c r="J74" s="10"/>
      <c r="K74" s="56"/>
      <c r="L74" s="10"/>
      <c r="M74" s="56"/>
      <c r="N74" s="10"/>
      <c r="O74" s="56"/>
      <c r="P74" s="10"/>
      <c r="Q74" s="56"/>
      <c r="R74" s="10"/>
      <c r="S74" s="56"/>
      <c r="T74" s="10"/>
      <c r="U74" s="56"/>
      <c r="V74" s="10"/>
      <c r="W74" s="56"/>
      <c r="X74" s="10"/>
      <c r="Y74" s="56"/>
      <c r="Z74" s="10"/>
      <c r="AA74" s="6"/>
    </row>
    <row r="75" spans="1:27">
      <c r="A75" s="15" t="s">
        <v>217</v>
      </c>
      <c r="B75" s="10"/>
      <c r="C75" s="56"/>
      <c r="D75" s="10"/>
      <c r="E75" s="56"/>
      <c r="F75" s="10"/>
      <c r="G75" s="56"/>
      <c r="H75" s="10"/>
      <c r="I75" s="56"/>
      <c r="J75" s="10"/>
      <c r="K75" s="56"/>
      <c r="L75" s="10"/>
      <c r="M75" s="56"/>
      <c r="N75" s="10"/>
      <c r="O75" s="56"/>
      <c r="P75" s="10"/>
      <c r="Q75" s="56"/>
      <c r="R75" s="10"/>
      <c r="S75" s="56"/>
      <c r="T75" s="10"/>
      <c r="U75" s="56"/>
      <c r="V75" s="10"/>
      <c r="W75" s="56"/>
      <c r="X75" s="10"/>
      <c r="Y75" s="56"/>
      <c r="Z75" s="10"/>
      <c r="AA75" s="6"/>
    </row>
    <row r="76" spans="1:27">
      <c r="A76" s="16" t="s">
        <v>218</v>
      </c>
      <c r="B76" s="10"/>
      <c r="C76" s="56"/>
      <c r="D76" s="10"/>
      <c r="E76" s="56"/>
      <c r="F76" s="10"/>
      <c r="G76" s="56"/>
      <c r="H76" s="10"/>
      <c r="I76" s="56"/>
      <c r="J76" s="10"/>
      <c r="K76" s="56"/>
      <c r="L76" s="10"/>
      <c r="M76" s="56"/>
      <c r="N76" s="10"/>
      <c r="O76" s="56"/>
      <c r="P76" s="10"/>
      <c r="Q76" s="56"/>
      <c r="R76" s="10"/>
      <c r="S76" s="56"/>
      <c r="T76" s="10"/>
      <c r="U76" s="56"/>
      <c r="V76" s="10"/>
      <c r="W76" s="56"/>
      <c r="X76" s="10"/>
      <c r="Y76" s="56"/>
      <c r="Z76" s="10"/>
      <c r="AA76" s="6"/>
    </row>
    <row r="77" spans="1:27">
      <c r="A77" s="15" t="s">
        <v>36</v>
      </c>
      <c r="B77" s="10"/>
      <c r="C77" s="56"/>
      <c r="D77" s="10"/>
      <c r="E77" s="56"/>
      <c r="F77" s="10"/>
      <c r="G77" s="56"/>
      <c r="H77" s="10"/>
      <c r="I77" s="56"/>
      <c r="J77" s="10"/>
      <c r="K77" s="56"/>
      <c r="L77" s="10"/>
      <c r="M77" s="56"/>
      <c r="N77" s="10"/>
      <c r="O77" s="56"/>
      <c r="P77" s="10"/>
      <c r="Q77" s="56"/>
      <c r="R77" s="10"/>
      <c r="S77" s="56"/>
      <c r="T77" s="10"/>
      <c r="U77" s="56"/>
      <c r="V77" s="10"/>
      <c r="W77" s="56"/>
      <c r="X77" s="10"/>
      <c r="Y77" s="56"/>
      <c r="Z77" s="10"/>
      <c r="AA77" s="6"/>
    </row>
    <row r="78" spans="1:27">
      <c r="A78" s="16" t="s">
        <v>81</v>
      </c>
      <c r="B78" s="10"/>
      <c r="C78" s="56"/>
      <c r="D78" s="10"/>
      <c r="E78" s="56"/>
      <c r="F78" s="10"/>
      <c r="G78" s="56"/>
      <c r="H78" s="10"/>
      <c r="I78" s="56"/>
      <c r="J78" s="10"/>
      <c r="K78" s="56"/>
      <c r="L78" s="10"/>
      <c r="M78" s="56"/>
      <c r="N78" s="10"/>
      <c r="O78" s="56"/>
      <c r="P78" s="10"/>
      <c r="Q78" s="56"/>
      <c r="R78" s="10"/>
      <c r="S78" s="56"/>
      <c r="T78" s="10"/>
      <c r="U78" s="56"/>
      <c r="V78" s="10"/>
      <c r="W78" s="56"/>
      <c r="X78" s="10"/>
      <c r="Y78" s="56"/>
      <c r="Z78" s="10"/>
      <c r="AA78" s="6"/>
    </row>
    <row r="79" spans="1:27">
      <c r="A79" s="16" t="s">
        <v>74</v>
      </c>
      <c r="B79" s="10"/>
      <c r="C79" s="56"/>
      <c r="D79" s="10"/>
      <c r="E79" s="56"/>
      <c r="F79" s="10"/>
      <c r="G79" s="56"/>
      <c r="H79" s="10"/>
      <c r="I79" s="56"/>
      <c r="J79" s="10"/>
      <c r="K79" s="56"/>
      <c r="L79" s="10"/>
      <c r="M79" s="56"/>
      <c r="N79" s="10"/>
      <c r="O79" s="56"/>
      <c r="P79" s="10"/>
      <c r="Q79" s="56"/>
      <c r="R79" s="10"/>
      <c r="S79" s="56"/>
      <c r="T79" s="10"/>
      <c r="U79" s="56"/>
      <c r="V79" s="10"/>
      <c r="W79" s="56"/>
      <c r="X79" s="10"/>
      <c r="Y79" s="56"/>
      <c r="Z79" s="10"/>
      <c r="AA79" s="6"/>
    </row>
    <row r="80" spans="1:27">
      <c r="A80" s="16" t="s">
        <v>56</v>
      </c>
      <c r="B80" s="10"/>
      <c r="C80" s="56"/>
      <c r="D80" s="10"/>
      <c r="E80" s="56"/>
      <c r="F80" s="10"/>
      <c r="G80" s="56"/>
      <c r="H80" s="10"/>
      <c r="I80" s="56"/>
      <c r="J80" s="10"/>
      <c r="K80" s="56"/>
      <c r="L80" s="10"/>
      <c r="M80" s="56"/>
      <c r="N80" s="10"/>
      <c r="O80" s="56"/>
      <c r="P80" s="10"/>
      <c r="Q80" s="56"/>
      <c r="R80" s="10"/>
      <c r="S80" s="56"/>
      <c r="T80" s="10"/>
      <c r="U80" s="56"/>
      <c r="V80" s="10"/>
      <c r="W80" s="56"/>
      <c r="X80" s="10"/>
      <c r="Y80" s="56"/>
      <c r="Z80" s="10"/>
      <c r="AA80" s="6"/>
    </row>
    <row r="81" spans="1:27">
      <c r="A81" s="16" t="s">
        <v>17</v>
      </c>
      <c r="B81" s="10"/>
      <c r="C81" s="56"/>
      <c r="D81" s="10"/>
      <c r="E81" s="56"/>
      <c r="F81" s="10"/>
      <c r="G81" s="56"/>
      <c r="H81" s="10"/>
      <c r="I81" s="56"/>
      <c r="J81" s="10"/>
      <c r="K81" s="56"/>
      <c r="L81" s="10"/>
      <c r="M81" s="56"/>
      <c r="N81" s="10"/>
      <c r="O81" s="56"/>
      <c r="P81" s="10"/>
      <c r="Q81" s="56"/>
      <c r="R81" s="10"/>
      <c r="S81" s="56"/>
      <c r="T81" s="10"/>
      <c r="U81" s="56"/>
      <c r="V81" s="10"/>
      <c r="W81" s="56"/>
      <c r="X81" s="10"/>
      <c r="Y81" s="56"/>
      <c r="Z81" s="10"/>
      <c r="AA81" s="6"/>
    </row>
    <row r="82" spans="1:27">
      <c r="A82" s="16" t="s">
        <v>18</v>
      </c>
      <c r="B82" s="10"/>
      <c r="C82" s="56"/>
      <c r="D82" s="10"/>
      <c r="E82" s="56"/>
      <c r="F82" s="10"/>
      <c r="G82" s="56"/>
      <c r="H82" s="10"/>
      <c r="I82" s="56"/>
      <c r="J82" s="10"/>
      <c r="K82" s="56"/>
      <c r="L82" s="10"/>
      <c r="M82" s="56"/>
      <c r="N82" s="10"/>
      <c r="O82" s="56"/>
      <c r="P82" s="10"/>
      <c r="Q82" s="56"/>
      <c r="R82" s="10"/>
      <c r="S82" s="56"/>
      <c r="T82" s="10"/>
      <c r="U82" s="56"/>
      <c r="V82" s="10"/>
      <c r="W82" s="56"/>
      <c r="X82" s="10"/>
      <c r="Y82" s="56"/>
      <c r="Z82" s="10"/>
      <c r="AA82" s="6"/>
    </row>
    <row r="83" spans="1:27">
      <c r="A83" s="16" t="s">
        <v>219</v>
      </c>
      <c r="B83" s="10"/>
      <c r="C83" s="56"/>
      <c r="D83" s="10"/>
      <c r="E83" s="56"/>
      <c r="F83" s="10"/>
      <c r="G83" s="56"/>
      <c r="H83" s="10"/>
      <c r="I83" s="56"/>
      <c r="J83" s="10"/>
      <c r="K83" s="56"/>
      <c r="L83" s="10"/>
      <c r="M83" s="56"/>
      <c r="N83" s="10"/>
      <c r="O83" s="56"/>
      <c r="P83" s="10"/>
      <c r="Q83" s="56"/>
      <c r="R83" s="10"/>
      <c r="S83" s="56"/>
      <c r="T83" s="10"/>
      <c r="U83" s="56"/>
      <c r="V83" s="10"/>
      <c r="W83" s="56"/>
      <c r="X83" s="10"/>
      <c r="Y83" s="56"/>
      <c r="Z83" s="10"/>
      <c r="AA83" s="6"/>
    </row>
    <row r="84" spans="1:27">
      <c r="A84" s="15" t="s">
        <v>129</v>
      </c>
      <c r="B84" s="10"/>
      <c r="C84" s="56"/>
      <c r="D84" s="10"/>
      <c r="E84" s="56"/>
      <c r="F84" s="10"/>
      <c r="G84" s="56"/>
      <c r="H84" s="10"/>
      <c r="I84" s="56"/>
      <c r="J84" s="10"/>
      <c r="K84" s="56"/>
      <c r="L84" s="10"/>
      <c r="M84" s="56"/>
      <c r="N84" s="10"/>
      <c r="O84" s="56"/>
      <c r="P84" s="10"/>
      <c r="Q84" s="56"/>
      <c r="R84" s="10"/>
      <c r="S84" s="56"/>
      <c r="T84" s="10"/>
      <c r="U84" s="56"/>
      <c r="V84" s="10"/>
      <c r="W84" s="56"/>
      <c r="X84" s="10"/>
      <c r="Y84" s="56"/>
      <c r="Z84" s="10">
        <v>1</v>
      </c>
      <c r="AA84" s="6"/>
    </row>
    <row r="85" spans="1:27">
      <c r="A85" s="16" t="s">
        <v>19</v>
      </c>
      <c r="B85" s="10"/>
      <c r="C85" s="56">
        <v>5</v>
      </c>
      <c r="D85" s="10">
        <v>15</v>
      </c>
      <c r="E85" s="56">
        <v>35</v>
      </c>
      <c r="F85" s="10">
        <v>15</v>
      </c>
      <c r="G85" s="56">
        <v>15</v>
      </c>
      <c r="H85" s="10">
        <v>25</v>
      </c>
      <c r="I85" s="56">
        <v>25</v>
      </c>
      <c r="J85" s="10">
        <v>30</v>
      </c>
      <c r="K85" s="56"/>
      <c r="L85" s="10"/>
      <c r="M85" s="56"/>
      <c r="N85" s="10"/>
      <c r="O85" s="56"/>
      <c r="P85" s="10"/>
      <c r="Q85" s="56">
        <v>1</v>
      </c>
      <c r="R85" s="10">
        <v>5</v>
      </c>
      <c r="S85" s="56"/>
      <c r="T85" s="10">
        <v>25</v>
      </c>
      <c r="U85" s="56">
        <v>10</v>
      </c>
      <c r="V85" s="10">
        <v>10</v>
      </c>
      <c r="W85" s="56"/>
      <c r="X85" s="10"/>
      <c r="Y85" s="56">
        <v>30</v>
      </c>
      <c r="Z85" s="10">
        <v>2</v>
      </c>
      <c r="AA85" s="6"/>
    </row>
    <row r="86" spans="1:27">
      <c r="A86" s="15" t="s">
        <v>91</v>
      </c>
      <c r="B86" s="10"/>
      <c r="C86" s="56"/>
      <c r="D86" s="10"/>
      <c r="E86" s="56"/>
      <c r="F86" s="10"/>
      <c r="G86" s="56"/>
      <c r="H86" s="10"/>
      <c r="I86" s="56"/>
      <c r="J86" s="10"/>
      <c r="K86" s="56"/>
      <c r="L86" s="10"/>
      <c r="M86" s="56"/>
      <c r="N86" s="10"/>
      <c r="O86" s="56"/>
      <c r="P86" s="10"/>
      <c r="Q86" s="56"/>
      <c r="R86" s="10"/>
      <c r="S86" s="56"/>
      <c r="T86" s="10"/>
      <c r="U86" s="56"/>
      <c r="V86" s="10"/>
      <c r="W86" s="56"/>
      <c r="X86" s="10"/>
      <c r="Y86" s="56"/>
      <c r="Z86" s="10"/>
      <c r="AA86" s="6"/>
    </row>
    <row r="87" spans="1:27">
      <c r="A87" s="16" t="s">
        <v>220</v>
      </c>
      <c r="B87" s="10"/>
      <c r="C87" s="56"/>
      <c r="D87" s="10"/>
      <c r="E87" s="56"/>
      <c r="F87" s="10"/>
      <c r="G87" s="56"/>
      <c r="H87" s="10"/>
      <c r="I87" s="56"/>
      <c r="J87" s="10"/>
      <c r="K87" s="56"/>
      <c r="L87" s="10"/>
      <c r="M87" s="56"/>
      <c r="N87" s="10"/>
      <c r="O87" s="56"/>
      <c r="P87" s="10"/>
      <c r="Q87" s="56"/>
      <c r="R87" s="10"/>
      <c r="S87" s="56"/>
      <c r="T87" s="10"/>
      <c r="U87" s="56"/>
      <c r="V87" s="10"/>
      <c r="W87" s="56"/>
      <c r="X87" s="10"/>
      <c r="Y87" s="56"/>
      <c r="Z87" s="10"/>
      <c r="AA87" s="6"/>
    </row>
    <row r="88" spans="1:27">
      <c r="A88" s="16" t="s">
        <v>20</v>
      </c>
      <c r="B88" s="10"/>
      <c r="C88" s="56"/>
      <c r="D88" s="10"/>
      <c r="E88" s="56"/>
      <c r="F88" s="10"/>
      <c r="G88" s="56"/>
      <c r="H88" s="10"/>
      <c r="I88" s="56"/>
      <c r="J88" s="10"/>
      <c r="K88" s="56"/>
      <c r="L88" s="10"/>
      <c r="M88" s="56"/>
      <c r="N88" s="10"/>
      <c r="O88" s="56"/>
      <c r="P88" s="10"/>
      <c r="Q88" s="56"/>
      <c r="R88" s="10"/>
      <c r="S88" s="56"/>
      <c r="T88" s="10"/>
      <c r="U88" s="56"/>
      <c r="V88" s="10"/>
      <c r="W88" s="56"/>
      <c r="X88" s="10"/>
      <c r="Y88" s="56"/>
      <c r="Z88" s="10"/>
      <c r="AA88" s="6"/>
    </row>
    <row r="89" spans="1:27">
      <c r="A89" s="16" t="s">
        <v>21</v>
      </c>
      <c r="B89" s="10"/>
      <c r="C89" s="56"/>
      <c r="D89" s="10"/>
      <c r="E89" s="56"/>
      <c r="F89" s="10"/>
      <c r="G89" s="56"/>
      <c r="H89" s="10"/>
      <c r="I89" s="56"/>
      <c r="J89" s="10"/>
      <c r="K89" s="56"/>
      <c r="L89" s="10"/>
      <c r="M89" s="56"/>
      <c r="N89" s="10"/>
      <c r="O89" s="56"/>
      <c r="P89" s="10"/>
      <c r="Q89" s="56"/>
      <c r="R89" s="10"/>
      <c r="S89" s="56"/>
      <c r="T89" s="10"/>
      <c r="U89" s="56"/>
      <c r="V89" s="10"/>
      <c r="W89" s="56"/>
      <c r="X89" s="10"/>
      <c r="Y89" s="56"/>
      <c r="Z89" s="10"/>
      <c r="AA89" s="6"/>
    </row>
    <row r="90" spans="1:27">
      <c r="A90" s="15" t="s">
        <v>227</v>
      </c>
      <c r="B90" s="10"/>
      <c r="C90" s="56"/>
      <c r="D90" s="10"/>
      <c r="E90" s="56"/>
      <c r="F90" s="10"/>
      <c r="G90" s="56"/>
      <c r="H90" s="10"/>
      <c r="I90" s="56"/>
      <c r="J90" s="10"/>
      <c r="K90" s="56"/>
      <c r="L90" s="10"/>
      <c r="M90" s="56"/>
      <c r="N90" s="10"/>
      <c r="O90" s="56"/>
      <c r="P90" s="10"/>
      <c r="Q90" s="56"/>
      <c r="R90" s="10"/>
      <c r="S90" s="56"/>
      <c r="T90" s="10"/>
      <c r="U90" s="56"/>
      <c r="V90" s="10"/>
      <c r="W90" s="56"/>
      <c r="X90" s="10"/>
      <c r="Y90" s="56"/>
      <c r="Z90" s="10"/>
      <c r="AA90" s="6"/>
    </row>
    <row r="91" spans="1:27">
      <c r="A91" s="16" t="s">
        <v>92</v>
      </c>
      <c r="B91" s="10"/>
      <c r="C91" s="56"/>
      <c r="D91" s="10"/>
      <c r="E91" s="56"/>
      <c r="F91" s="10"/>
      <c r="G91" s="56"/>
      <c r="H91" s="10"/>
      <c r="I91" s="56"/>
      <c r="J91" s="10"/>
      <c r="K91" s="56"/>
      <c r="L91" s="10"/>
      <c r="M91" s="56"/>
      <c r="N91" s="10"/>
      <c r="O91" s="56"/>
      <c r="P91" s="10"/>
      <c r="Q91" s="56"/>
      <c r="R91" s="10"/>
      <c r="S91" s="56"/>
      <c r="T91" s="10"/>
      <c r="U91" s="56"/>
      <c r="V91" s="10"/>
      <c r="W91" s="56"/>
      <c r="X91" s="10"/>
      <c r="Y91" s="56"/>
      <c r="Z91" s="10"/>
      <c r="AA91" s="6"/>
    </row>
    <row r="92" spans="1:27">
      <c r="A92" s="15" t="s">
        <v>87</v>
      </c>
      <c r="B92" s="10"/>
      <c r="C92" s="56"/>
      <c r="D92" s="10"/>
      <c r="E92" s="56"/>
      <c r="F92" s="10"/>
      <c r="G92" s="56"/>
      <c r="H92" s="10"/>
      <c r="I92" s="56"/>
      <c r="J92" s="10"/>
      <c r="K92" s="56"/>
      <c r="L92" s="10"/>
      <c r="M92" s="56">
        <v>2</v>
      </c>
      <c r="N92" s="10"/>
      <c r="O92" s="56">
        <v>2</v>
      </c>
      <c r="P92" s="10"/>
      <c r="Q92" s="56"/>
      <c r="R92" s="10">
        <v>15</v>
      </c>
      <c r="S92" s="56"/>
      <c r="T92" s="10"/>
      <c r="U92" s="56">
        <v>2</v>
      </c>
      <c r="V92" s="10"/>
      <c r="W92" s="56">
        <v>5</v>
      </c>
      <c r="X92" s="10"/>
      <c r="Y92" s="56"/>
      <c r="Z92" s="10"/>
      <c r="AA92" s="6"/>
    </row>
    <row r="93" spans="1:27">
      <c r="A93" s="16" t="s">
        <v>65</v>
      </c>
      <c r="B93" s="10"/>
      <c r="C93" s="56"/>
      <c r="D93" s="10"/>
      <c r="E93" s="56"/>
      <c r="F93" s="10"/>
      <c r="G93" s="56"/>
      <c r="H93" s="10"/>
      <c r="I93" s="56"/>
      <c r="J93" s="10"/>
      <c r="K93" s="56"/>
      <c r="L93" s="10"/>
      <c r="M93" s="56"/>
      <c r="N93" s="10"/>
      <c r="O93" s="56"/>
      <c r="P93" s="10"/>
      <c r="Q93" s="56"/>
      <c r="R93" s="10"/>
      <c r="S93" s="56"/>
      <c r="T93" s="10"/>
      <c r="U93" s="56"/>
      <c r="V93" s="10"/>
      <c r="W93" s="56"/>
      <c r="X93" s="10"/>
      <c r="Y93" s="56"/>
      <c r="Z93" s="10"/>
      <c r="AA93" s="6"/>
    </row>
    <row r="94" spans="1:27">
      <c r="A94" s="15" t="s">
        <v>46</v>
      </c>
      <c r="B94" s="10"/>
      <c r="C94" s="56">
        <v>5</v>
      </c>
      <c r="D94" s="10"/>
      <c r="E94" s="56"/>
      <c r="F94" s="10"/>
      <c r="G94" s="56">
        <v>1</v>
      </c>
      <c r="H94" s="10"/>
      <c r="I94" s="56"/>
      <c r="J94" s="10"/>
      <c r="K94" s="56"/>
      <c r="L94" s="10">
        <v>5</v>
      </c>
      <c r="M94" s="56"/>
      <c r="N94" s="10"/>
      <c r="O94" s="56"/>
      <c r="P94" s="10">
        <v>85</v>
      </c>
      <c r="Q94" s="56">
        <v>25</v>
      </c>
      <c r="R94" s="10">
        <v>50</v>
      </c>
      <c r="S94" s="56"/>
      <c r="T94" s="10"/>
      <c r="U94" s="56">
        <v>1</v>
      </c>
      <c r="V94" s="10"/>
      <c r="W94" s="56"/>
      <c r="X94" s="10"/>
      <c r="Y94" s="56">
        <v>10</v>
      </c>
      <c r="Z94" s="10">
        <v>5</v>
      </c>
      <c r="AA94" s="6"/>
    </row>
    <row r="95" spans="1:27">
      <c r="A95" s="16" t="s">
        <v>221</v>
      </c>
      <c r="B95" s="10"/>
      <c r="C95" s="56"/>
      <c r="D95" s="10"/>
      <c r="E95" s="56"/>
      <c r="F95" s="10"/>
      <c r="G95" s="56"/>
      <c r="H95" s="10"/>
      <c r="I95" s="56"/>
      <c r="J95" s="10"/>
      <c r="K95" s="56"/>
      <c r="L95" s="10"/>
      <c r="M95" s="56"/>
      <c r="N95" s="10"/>
      <c r="O95" s="56"/>
      <c r="P95" s="10"/>
      <c r="Q95" s="56"/>
      <c r="R95" s="10"/>
      <c r="S95" s="56"/>
      <c r="T95" s="10"/>
      <c r="U95" s="56"/>
      <c r="V95" s="10"/>
      <c r="W95" s="56"/>
      <c r="X95" s="10"/>
      <c r="Y95" s="56"/>
      <c r="Z95" s="10"/>
      <c r="AA95" s="6"/>
    </row>
    <row r="96" spans="1:27">
      <c r="A96" s="16" t="s">
        <v>222</v>
      </c>
      <c r="B96" s="10"/>
      <c r="C96" s="56"/>
      <c r="D96" s="10"/>
      <c r="E96" s="56"/>
      <c r="F96" s="10"/>
      <c r="G96" s="56"/>
      <c r="H96" s="10"/>
      <c r="I96" s="56"/>
      <c r="J96" s="10"/>
      <c r="K96" s="56"/>
      <c r="L96" s="10"/>
      <c r="M96" s="56"/>
      <c r="N96" s="10"/>
      <c r="O96" s="56"/>
      <c r="P96" s="10"/>
      <c r="Q96" s="56"/>
      <c r="R96" s="10"/>
      <c r="S96" s="56"/>
      <c r="T96" s="10"/>
      <c r="U96" s="56"/>
      <c r="V96" s="10"/>
      <c r="W96" s="56"/>
      <c r="X96" s="10"/>
      <c r="Y96" s="56"/>
      <c r="Z96" s="10"/>
      <c r="AA96" s="6"/>
    </row>
    <row r="97" spans="1:27">
      <c r="A97" s="16" t="s">
        <v>66</v>
      </c>
      <c r="B97" s="10"/>
      <c r="C97" s="56"/>
      <c r="D97" s="10"/>
      <c r="E97" s="56"/>
      <c r="F97" s="10"/>
      <c r="G97" s="56"/>
      <c r="H97" s="10"/>
      <c r="I97" s="56"/>
      <c r="J97" s="10"/>
      <c r="K97" s="56"/>
      <c r="L97" s="10"/>
      <c r="M97" s="56"/>
      <c r="N97" s="10"/>
      <c r="O97" s="56"/>
      <c r="P97" s="10"/>
      <c r="Q97" s="56"/>
      <c r="R97" s="10"/>
      <c r="S97" s="56"/>
      <c r="T97" s="10"/>
      <c r="U97" s="56"/>
      <c r="V97" s="10"/>
      <c r="W97" s="56"/>
      <c r="X97" s="10"/>
      <c r="Y97" s="56"/>
      <c r="Z97" s="10"/>
      <c r="AA97" s="6"/>
    </row>
    <row r="98" spans="1:27">
      <c r="A98" s="15" t="s">
        <v>54</v>
      </c>
      <c r="B98" s="10"/>
      <c r="C98" s="56"/>
      <c r="D98" s="10"/>
      <c r="E98" s="56"/>
      <c r="F98" s="10"/>
      <c r="G98" s="56"/>
      <c r="H98" s="10"/>
      <c r="I98" s="56"/>
      <c r="J98" s="10"/>
      <c r="K98" s="56"/>
      <c r="L98" s="10"/>
      <c r="M98" s="56"/>
      <c r="N98" s="10"/>
      <c r="O98" s="56"/>
      <c r="P98" s="10"/>
      <c r="Q98" s="56"/>
      <c r="R98" s="10"/>
      <c r="S98" s="56"/>
      <c r="T98" s="10"/>
      <c r="U98" s="56"/>
      <c r="V98" s="10"/>
      <c r="W98" s="56"/>
      <c r="X98" s="10"/>
      <c r="Y98" s="56"/>
      <c r="Z98" s="10"/>
      <c r="AA98" s="6"/>
    </row>
    <row r="99" spans="1:27">
      <c r="A99" s="16" t="s">
        <v>58</v>
      </c>
      <c r="B99" s="10"/>
      <c r="C99" s="56"/>
      <c r="D99" s="10"/>
      <c r="E99" s="56"/>
      <c r="F99" s="10"/>
      <c r="G99" s="56"/>
      <c r="H99" s="10"/>
      <c r="I99" s="56"/>
      <c r="J99" s="10"/>
      <c r="K99" s="56"/>
      <c r="L99" s="10"/>
      <c r="M99" s="56"/>
      <c r="N99" s="10"/>
      <c r="O99" s="56"/>
      <c r="P99" s="10"/>
      <c r="Q99" s="56"/>
      <c r="R99" s="10"/>
      <c r="S99" s="56"/>
      <c r="T99" s="10"/>
      <c r="U99" s="56"/>
      <c r="V99" s="10"/>
      <c r="W99" s="56"/>
      <c r="X99" s="10"/>
      <c r="Y99" s="56"/>
      <c r="Z99" s="10"/>
      <c r="AA99" s="6"/>
    </row>
    <row r="100" spans="1:27">
      <c r="A100" s="15" t="s">
        <v>80</v>
      </c>
      <c r="B100" s="10"/>
      <c r="C100" s="56"/>
      <c r="D100" s="10"/>
      <c r="E100" s="56"/>
      <c r="F100" s="10"/>
      <c r="G100" s="56"/>
      <c r="H100" s="10"/>
      <c r="I100" s="56"/>
      <c r="J100" s="10"/>
      <c r="K100" s="56"/>
      <c r="L100" s="10"/>
      <c r="M100" s="56"/>
      <c r="N100" s="10"/>
      <c r="O100" s="56"/>
      <c r="P100" s="10"/>
      <c r="Q100" s="56"/>
      <c r="R100" s="10"/>
      <c r="S100" s="56"/>
      <c r="T100" s="10"/>
      <c r="U100" s="56"/>
      <c r="V100" s="10"/>
      <c r="W100" s="56"/>
      <c r="X100" s="10"/>
      <c r="Y100" s="56"/>
      <c r="Z100" s="10"/>
      <c r="AA100" s="6"/>
    </row>
    <row r="101" spans="1:27">
      <c r="A101" s="15" t="s">
        <v>48</v>
      </c>
      <c r="B101" s="10"/>
      <c r="C101" s="56"/>
      <c r="D101" s="10"/>
      <c r="E101" s="56"/>
      <c r="F101" s="10"/>
      <c r="G101" s="56"/>
      <c r="H101" s="10"/>
      <c r="I101" s="56"/>
      <c r="J101" s="10"/>
      <c r="K101" s="56"/>
      <c r="L101" s="10"/>
      <c r="M101" s="56"/>
      <c r="N101" s="10"/>
      <c r="O101" s="56"/>
      <c r="P101" s="10"/>
      <c r="Q101" s="56"/>
      <c r="R101" s="10"/>
      <c r="S101" s="56"/>
      <c r="T101" s="10"/>
      <c r="U101" s="56"/>
      <c r="V101" s="10"/>
      <c r="W101" s="56"/>
      <c r="X101" s="10"/>
      <c r="Y101" s="56"/>
      <c r="Z101" s="10"/>
      <c r="AA101" s="6"/>
    </row>
    <row r="102" spans="1:27">
      <c r="A102" s="16" t="s">
        <v>22</v>
      </c>
      <c r="B102" s="10"/>
      <c r="C102" s="56"/>
      <c r="D102" s="10"/>
      <c r="E102" s="56"/>
      <c r="F102" s="10"/>
      <c r="G102" s="56"/>
      <c r="H102" s="10"/>
      <c r="I102" s="56"/>
      <c r="J102" s="10"/>
      <c r="K102" s="56"/>
      <c r="L102" s="10"/>
      <c r="M102" s="56"/>
      <c r="N102" s="10"/>
      <c r="O102" s="56"/>
      <c r="P102" s="10"/>
      <c r="Q102" s="56"/>
      <c r="R102" s="10"/>
      <c r="S102" s="56"/>
      <c r="T102" s="10"/>
      <c r="U102" s="56"/>
      <c r="V102" s="10"/>
      <c r="W102" s="56"/>
      <c r="X102" s="10"/>
      <c r="Y102" s="56"/>
      <c r="Z102" s="10"/>
      <c r="AA102" s="6"/>
    </row>
    <row r="103" spans="1:27">
      <c r="A103" s="16" t="s">
        <v>182</v>
      </c>
      <c r="B103" s="10"/>
      <c r="C103" s="56"/>
      <c r="D103" s="10"/>
      <c r="E103" s="56"/>
      <c r="F103" s="10"/>
      <c r="G103" s="56"/>
      <c r="H103" s="10"/>
      <c r="I103" s="56"/>
      <c r="J103" s="10"/>
      <c r="K103" s="56"/>
      <c r="L103" s="10"/>
      <c r="M103" s="56"/>
      <c r="N103" s="10"/>
      <c r="O103" s="56"/>
      <c r="P103" s="10"/>
      <c r="Q103" s="56"/>
      <c r="R103" s="10"/>
      <c r="S103" s="56"/>
      <c r="T103" s="10"/>
      <c r="U103" s="56"/>
      <c r="V103" s="10"/>
      <c r="W103" s="56"/>
      <c r="X103" s="10"/>
      <c r="Y103" s="56"/>
      <c r="Z103" s="10"/>
      <c r="AA103" s="6"/>
    </row>
    <row r="104" spans="1:27">
      <c r="A104" s="15"/>
      <c r="B104" s="10"/>
      <c r="C104" s="56"/>
      <c r="D104" s="10"/>
      <c r="E104" s="56"/>
      <c r="F104" s="10"/>
      <c r="G104" s="56"/>
      <c r="H104" s="10"/>
      <c r="I104" s="56"/>
      <c r="J104" s="10"/>
      <c r="K104" s="56"/>
      <c r="L104" s="10"/>
      <c r="M104" s="56"/>
      <c r="N104" s="10"/>
      <c r="O104" s="56"/>
      <c r="P104" s="10"/>
      <c r="Q104" s="56"/>
      <c r="R104" s="10"/>
      <c r="S104" s="56"/>
      <c r="T104" s="10"/>
      <c r="U104" s="56"/>
      <c r="V104" s="10"/>
      <c r="W104" s="56"/>
      <c r="X104" s="10"/>
      <c r="Y104" s="56"/>
      <c r="Z104" s="10"/>
      <c r="AA104" s="6"/>
    </row>
    <row r="105" spans="1:27">
      <c r="A105" s="17"/>
      <c r="B105" s="10"/>
      <c r="C105" s="56"/>
      <c r="D105" s="10"/>
      <c r="E105" s="56"/>
      <c r="F105" s="10"/>
      <c r="G105" s="56"/>
      <c r="H105" s="10"/>
      <c r="I105" s="56"/>
      <c r="J105" s="10"/>
      <c r="K105" s="56"/>
      <c r="L105" s="10"/>
      <c r="M105" s="56"/>
      <c r="N105" s="10"/>
      <c r="O105" s="56"/>
      <c r="P105" s="10"/>
      <c r="Q105" s="56"/>
      <c r="R105" s="10"/>
      <c r="S105" s="56"/>
      <c r="T105" s="10"/>
      <c r="U105" s="56"/>
      <c r="V105" s="10"/>
      <c r="W105" s="56"/>
      <c r="X105" s="10"/>
      <c r="Y105" s="56"/>
      <c r="Z105" s="10"/>
      <c r="AA105" s="6"/>
    </row>
    <row r="106" spans="1:27">
      <c r="A106" s="17"/>
      <c r="B106" s="10"/>
      <c r="C106" s="56"/>
      <c r="D106" s="10"/>
      <c r="E106" s="56"/>
      <c r="F106" s="10"/>
      <c r="G106" s="56"/>
      <c r="H106" s="10"/>
      <c r="I106" s="56"/>
      <c r="J106" s="10"/>
      <c r="K106" s="56"/>
      <c r="L106" s="10"/>
      <c r="M106" s="56"/>
      <c r="N106" s="10"/>
      <c r="O106" s="56"/>
      <c r="P106" s="10"/>
      <c r="Q106" s="56"/>
      <c r="R106" s="10"/>
      <c r="S106" s="56"/>
      <c r="T106" s="10"/>
      <c r="U106" s="56"/>
      <c r="V106" s="10"/>
      <c r="W106" s="56"/>
      <c r="X106" s="10"/>
      <c r="Y106" s="56"/>
      <c r="Z106" s="10"/>
      <c r="AA106" s="6"/>
    </row>
    <row r="107" spans="1:27">
      <c r="A107" s="17"/>
      <c r="B107" s="10"/>
      <c r="C107" s="56"/>
      <c r="D107" s="10"/>
      <c r="E107" s="56"/>
      <c r="F107" s="10"/>
      <c r="G107" s="56"/>
      <c r="H107" s="10"/>
      <c r="I107" s="56"/>
      <c r="J107" s="10"/>
      <c r="K107" s="56"/>
      <c r="L107" s="10"/>
      <c r="M107" s="56"/>
      <c r="N107" s="10"/>
      <c r="O107" s="56"/>
      <c r="P107" s="10"/>
      <c r="Q107" s="56"/>
      <c r="R107" s="10"/>
      <c r="S107" s="56"/>
      <c r="T107" s="10"/>
      <c r="U107" s="56"/>
      <c r="V107" s="10"/>
      <c r="W107" s="56"/>
      <c r="X107" s="10"/>
      <c r="Y107" s="56"/>
      <c r="Z107" s="10"/>
      <c r="AA107" s="6"/>
    </row>
    <row r="108" spans="1:27">
      <c r="A108" s="17"/>
      <c r="B108" s="10"/>
      <c r="C108" s="56"/>
      <c r="D108" s="10"/>
      <c r="E108" s="56"/>
      <c r="F108" s="10"/>
      <c r="G108" s="56"/>
      <c r="H108" s="10"/>
      <c r="I108" s="56"/>
      <c r="J108" s="10"/>
      <c r="K108" s="56"/>
      <c r="L108" s="10"/>
      <c r="M108" s="56"/>
      <c r="N108" s="10"/>
      <c r="O108" s="56"/>
      <c r="P108" s="10"/>
      <c r="Q108" s="56"/>
      <c r="R108" s="10"/>
      <c r="S108" s="56"/>
      <c r="T108" s="10"/>
      <c r="U108" s="56"/>
      <c r="V108" s="10"/>
      <c r="W108" s="56"/>
      <c r="X108" s="10"/>
      <c r="Y108" s="56"/>
      <c r="Z108" s="10"/>
      <c r="AA108" s="6"/>
    </row>
    <row r="109" spans="1:27">
      <c r="A109" s="17" t="s">
        <v>90</v>
      </c>
      <c r="B109" s="10">
        <v>4</v>
      </c>
      <c r="C109" s="56">
        <v>3</v>
      </c>
      <c r="D109" s="10"/>
      <c r="E109" s="56">
        <v>3</v>
      </c>
      <c r="F109" s="10"/>
      <c r="G109" s="56"/>
      <c r="H109" s="10"/>
      <c r="I109" s="56">
        <v>10</v>
      </c>
      <c r="J109" s="10"/>
      <c r="K109" s="56"/>
      <c r="L109" s="10"/>
      <c r="M109" s="56"/>
      <c r="N109" s="10"/>
      <c r="O109" s="56"/>
      <c r="P109" s="10"/>
      <c r="Q109" s="56"/>
      <c r="R109" s="10"/>
      <c r="S109" s="56">
        <v>4</v>
      </c>
      <c r="T109" s="10"/>
      <c r="U109" s="56"/>
      <c r="V109" s="10"/>
      <c r="W109" s="56"/>
      <c r="X109" s="10"/>
      <c r="Y109" s="56"/>
      <c r="Z109" s="10"/>
      <c r="AA109" s="6"/>
    </row>
    <row r="110" spans="1:27">
      <c r="A110" s="17" t="s">
        <v>67</v>
      </c>
      <c r="B110" s="10"/>
      <c r="C110" s="56"/>
      <c r="D110" s="10"/>
      <c r="E110" s="56"/>
      <c r="F110" s="10"/>
      <c r="G110" s="56"/>
      <c r="H110" s="10"/>
      <c r="I110" s="56"/>
      <c r="J110" s="10"/>
      <c r="K110" s="56"/>
      <c r="L110" s="10"/>
      <c r="M110" s="56"/>
      <c r="N110" s="10"/>
      <c r="O110" s="56"/>
      <c r="P110" s="10"/>
      <c r="Q110" s="56"/>
      <c r="R110" s="10"/>
      <c r="S110" s="56"/>
      <c r="T110" s="10"/>
      <c r="U110" s="56"/>
      <c r="V110" s="10"/>
      <c r="W110" s="56"/>
      <c r="X110" s="10"/>
      <c r="Y110" s="56"/>
      <c r="Z110" s="10"/>
      <c r="AA110" s="6"/>
    </row>
    <row r="111" spans="1:27">
      <c r="A111" s="17" t="s">
        <v>70</v>
      </c>
      <c r="B111" s="10"/>
      <c r="C111" s="56"/>
      <c r="D111" s="10"/>
      <c r="E111" s="56">
        <v>10</v>
      </c>
      <c r="F111" s="10"/>
      <c r="G111" s="56"/>
      <c r="H111" s="10"/>
      <c r="I111" s="56"/>
      <c r="J111" s="10"/>
      <c r="K111" s="56"/>
      <c r="L111" s="10"/>
      <c r="M111" s="56"/>
      <c r="N111" s="10"/>
      <c r="O111" s="56"/>
      <c r="P111" s="10"/>
      <c r="Q111" s="56">
        <v>5</v>
      </c>
      <c r="R111" s="10"/>
      <c r="S111" s="56"/>
      <c r="T111" s="10"/>
      <c r="U111" s="56"/>
      <c r="V111" s="10"/>
      <c r="W111" s="56"/>
      <c r="X111" s="10"/>
      <c r="Y111" s="56"/>
      <c r="Z111" s="10">
        <v>1</v>
      </c>
      <c r="AA111" s="6"/>
    </row>
    <row r="112" spans="1:27" ht="14">
      <c r="A112" s="60" t="s">
        <v>228</v>
      </c>
      <c r="B112" s="10"/>
      <c r="C112" s="56"/>
      <c r="D112" s="10"/>
      <c r="E112" s="56"/>
      <c r="F112" s="10"/>
      <c r="G112" s="56"/>
      <c r="H112" s="10"/>
      <c r="I112" s="56"/>
      <c r="J112" s="10"/>
      <c r="K112" s="56"/>
      <c r="L112" s="10"/>
      <c r="M112" s="56"/>
      <c r="N112" s="10"/>
      <c r="O112" s="56"/>
      <c r="P112" s="10"/>
      <c r="Q112" s="56"/>
      <c r="R112" s="10"/>
      <c r="S112" s="56"/>
      <c r="T112" s="10"/>
      <c r="U112" s="56"/>
      <c r="V112" s="10"/>
      <c r="W112" s="56"/>
      <c r="X112" s="10"/>
      <c r="Y112" s="56"/>
      <c r="Z112" s="10"/>
      <c r="AA112" s="6"/>
    </row>
    <row r="113" spans="1:29">
      <c r="A113" s="17" t="s">
        <v>49</v>
      </c>
      <c r="B113" s="10"/>
      <c r="C113" s="56"/>
      <c r="D113" s="10"/>
      <c r="E113" s="56"/>
      <c r="F113" s="10"/>
      <c r="G113" s="56"/>
      <c r="H113" s="10"/>
      <c r="I113" s="56"/>
      <c r="J113" s="10"/>
      <c r="K113" s="56"/>
      <c r="L113" s="10"/>
      <c r="M113" s="56"/>
      <c r="N113" s="10"/>
      <c r="O113" s="56"/>
      <c r="P113" s="10"/>
      <c r="Q113" s="56"/>
      <c r="R113" s="10"/>
      <c r="S113" s="56"/>
      <c r="T113" s="10"/>
      <c r="U113" s="56"/>
      <c r="V113" s="10"/>
      <c r="W113" s="56"/>
      <c r="X113" s="10"/>
      <c r="Y113" s="56"/>
      <c r="Z113" s="10"/>
      <c r="AA113" s="6"/>
    </row>
    <row r="117" spans="1:29"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t="s">
        <v>242</v>
      </c>
      <c r="AC117" t="s">
        <v>139</v>
      </c>
    </row>
    <row r="118" spans="1:29">
      <c r="A118" s="66" t="s">
        <v>237</v>
      </c>
      <c r="B118">
        <f>SUM(B5:B103)</f>
        <v>123</v>
      </c>
      <c r="C118">
        <f t="shared" ref="C118:Z118" si="0">SUM(C5:C103)</f>
        <v>120</v>
      </c>
      <c r="D118">
        <f t="shared" si="0"/>
        <v>175</v>
      </c>
      <c r="E118">
        <f t="shared" si="0"/>
        <v>182</v>
      </c>
      <c r="F118">
        <f t="shared" si="0"/>
        <v>98</v>
      </c>
      <c r="G118">
        <f t="shared" si="0"/>
        <v>169</v>
      </c>
      <c r="H118">
        <f t="shared" si="0"/>
        <v>120</v>
      </c>
      <c r="I118">
        <f t="shared" si="0"/>
        <v>107</v>
      </c>
      <c r="J118">
        <f t="shared" si="0"/>
        <v>75</v>
      </c>
      <c r="K118">
        <f t="shared" si="0"/>
        <v>95</v>
      </c>
      <c r="L118">
        <f t="shared" si="0"/>
        <v>135</v>
      </c>
      <c r="M118">
        <f t="shared" si="0"/>
        <v>97</v>
      </c>
      <c r="N118">
        <f t="shared" si="0"/>
        <v>195</v>
      </c>
      <c r="O118">
        <f t="shared" si="0"/>
        <v>2</v>
      </c>
      <c r="P118">
        <f t="shared" si="0"/>
        <v>127</v>
      </c>
      <c r="Q118">
        <f t="shared" si="0"/>
        <v>66</v>
      </c>
      <c r="R118">
        <f t="shared" si="0"/>
        <v>149</v>
      </c>
      <c r="S118">
        <f t="shared" si="0"/>
        <v>96</v>
      </c>
      <c r="T118">
        <f t="shared" si="0"/>
        <v>122</v>
      </c>
      <c r="U118">
        <f t="shared" si="0"/>
        <v>111</v>
      </c>
      <c r="V118">
        <f t="shared" si="0"/>
        <v>110</v>
      </c>
      <c r="W118">
        <f t="shared" si="0"/>
        <v>105</v>
      </c>
      <c r="X118">
        <f t="shared" si="0"/>
        <v>100</v>
      </c>
      <c r="Y118">
        <f t="shared" si="0"/>
        <v>125</v>
      </c>
      <c r="Z118">
        <f t="shared" si="0"/>
        <v>98</v>
      </c>
      <c r="AA118" s="57"/>
    </row>
    <row r="119" spans="1:29" ht="14">
      <c r="A119" s="67" t="s">
        <v>97</v>
      </c>
      <c r="B119">
        <f>SUM(B5:B7,B9:B11,B13,B16,B18,B24:B25,B28:B31,B35:B41,B43:B44,B47:B48,B50:B52,B55:B57,B60:B67,B70:B71,B75,B77,B84,B86,B90,B92,B94,B98,B100:B101)</f>
        <v>48</v>
      </c>
      <c r="C119">
        <f t="shared" ref="C119:Z119" si="1">SUM(C5:C7,C9:C11,C13,C16,C18,C24:C25,C28:C31,C35:C41,C43:C44,C47:C48,C50:C52,C55:C57,C60:C67,C70:C71,C75,C77,C84,C86,C90,C92,C94,C98,C100:C101)</f>
        <v>30</v>
      </c>
      <c r="D119">
        <f t="shared" si="1"/>
        <v>70</v>
      </c>
      <c r="E119">
        <f t="shared" si="1"/>
        <v>67</v>
      </c>
      <c r="F119">
        <f t="shared" si="1"/>
        <v>35</v>
      </c>
      <c r="G119">
        <f t="shared" si="1"/>
        <v>68</v>
      </c>
      <c r="H119">
        <f t="shared" si="1"/>
        <v>10</v>
      </c>
      <c r="I119">
        <f t="shared" si="1"/>
        <v>2</v>
      </c>
      <c r="J119">
        <f t="shared" si="1"/>
        <v>0</v>
      </c>
      <c r="K119">
        <f t="shared" si="1"/>
        <v>10</v>
      </c>
      <c r="L119">
        <f t="shared" si="1"/>
        <v>5</v>
      </c>
      <c r="M119">
        <f t="shared" si="1"/>
        <v>2</v>
      </c>
      <c r="N119">
        <f t="shared" si="1"/>
        <v>0</v>
      </c>
      <c r="O119">
        <f t="shared" si="1"/>
        <v>2</v>
      </c>
      <c r="P119">
        <f t="shared" si="1"/>
        <v>92</v>
      </c>
      <c r="Q119">
        <f t="shared" si="1"/>
        <v>25</v>
      </c>
      <c r="R119">
        <f t="shared" si="1"/>
        <v>65</v>
      </c>
      <c r="S119">
        <f t="shared" si="1"/>
        <v>1</v>
      </c>
      <c r="T119">
        <f t="shared" si="1"/>
        <v>0</v>
      </c>
      <c r="U119">
        <f t="shared" si="1"/>
        <v>3</v>
      </c>
      <c r="V119">
        <f t="shared" si="1"/>
        <v>0</v>
      </c>
      <c r="W119">
        <f t="shared" si="1"/>
        <v>5</v>
      </c>
      <c r="X119">
        <f t="shared" si="1"/>
        <v>0</v>
      </c>
      <c r="Y119">
        <f t="shared" si="1"/>
        <v>10</v>
      </c>
      <c r="Z119">
        <f t="shared" si="1"/>
        <v>6</v>
      </c>
      <c r="AA119" s="57"/>
      <c r="AB119">
        <v>22.24</v>
      </c>
      <c r="AC119">
        <v>5.7443537495526851</v>
      </c>
    </row>
    <row r="120" spans="1:29">
      <c r="A120" s="68" t="s">
        <v>238</v>
      </c>
      <c r="B120">
        <f>SUM(B8,B12,B14:B15,B17,B19:B23,B26:B27,B32:B34,B42,B45:B46,B49,B53:B54,B58:B59,B68:B69,B72:B74,B76,B78:B83,B85,B87:B89,B91,B93,B95:B97,B99,B102:B103)</f>
        <v>75</v>
      </c>
      <c r="C120">
        <f t="shared" ref="C120:Z120" si="2">SUM(C8,C12,C14:C15,C17,C19:C23,C26:C27,C32:C34,C42,C45:C46,C49,C53:C54,C58:C59,C68:C69,C72:C74,C76,C78:C83,C85,C87:C89,C91,C93,C95:C97,C99,C102:C103)</f>
        <v>90</v>
      </c>
      <c r="D120">
        <f t="shared" si="2"/>
        <v>105</v>
      </c>
      <c r="E120">
        <f t="shared" si="2"/>
        <v>115</v>
      </c>
      <c r="F120">
        <f t="shared" si="2"/>
        <v>63</v>
      </c>
      <c r="G120">
        <f t="shared" si="2"/>
        <v>101</v>
      </c>
      <c r="H120">
        <f t="shared" si="2"/>
        <v>110</v>
      </c>
      <c r="I120">
        <f t="shared" si="2"/>
        <v>105</v>
      </c>
      <c r="J120">
        <f t="shared" si="2"/>
        <v>75</v>
      </c>
      <c r="K120">
        <f t="shared" si="2"/>
        <v>85</v>
      </c>
      <c r="L120">
        <f t="shared" si="2"/>
        <v>130</v>
      </c>
      <c r="M120">
        <f t="shared" si="2"/>
        <v>95</v>
      </c>
      <c r="N120">
        <f t="shared" si="2"/>
        <v>195</v>
      </c>
      <c r="O120">
        <f t="shared" si="2"/>
        <v>0</v>
      </c>
      <c r="P120">
        <f t="shared" si="2"/>
        <v>35</v>
      </c>
      <c r="Q120">
        <f t="shared" si="2"/>
        <v>41</v>
      </c>
      <c r="R120">
        <f t="shared" si="2"/>
        <v>84</v>
      </c>
      <c r="S120">
        <f t="shared" si="2"/>
        <v>95</v>
      </c>
      <c r="T120">
        <f t="shared" si="2"/>
        <v>122</v>
      </c>
      <c r="U120">
        <f t="shared" si="2"/>
        <v>108</v>
      </c>
      <c r="V120">
        <f t="shared" si="2"/>
        <v>110</v>
      </c>
      <c r="W120">
        <f t="shared" si="2"/>
        <v>100</v>
      </c>
      <c r="X120">
        <f t="shared" si="2"/>
        <v>100</v>
      </c>
      <c r="Y120">
        <f t="shared" si="2"/>
        <v>115</v>
      </c>
      <c r="Z120">
        <f t="shared" si="2"/>
        <v>92</v>
      </c>
      <c r="AA120" s="57"/>
      <c r="AB120">
        <v>93.84</v>
      </c>
      <c r="AC120">
        <v>7.2163425639308425</v>
      </c>
    </row>
    <row r="121" spans="1:29">
      <c r="A121" s="68" t="s">
        <v>239</v>
      </c>
      <c r="B121">
        <f>SUM(B109:B113)</f>
        <v>4</v>
      </c>
      <c r="C121">
        <f t="shared" ref="C121:Z121" si="3">SUM(C109:C113)</f>
        <v>3</v>
      </c>
      <c r="D121">
        <f t="shared" si="3"/>
        <v>0</v>
      </c>
      <c r="E121">
        <f t="shared" si="3"/>
        <v>13</v>
      </c>
      <c r="F121">
        <f t="shared" si="3"/>
        <v>0</v>
      </c>
      <c r="G121">
        <f t="shared" si="3"/>
        <v>0</v>
      </c>
      <c r="H121">
        <f t="shared" si="3"/>
        <v>0</v>
      </c>
      <c r="I121">
        <f t="shared" si="3"/>
        <v>10</v>
      </c>
      <c r="J121">
        <f t="shared" si="3"/>
        <v>0</v>
      </c>
      <c r="K121">
        <f t="shared" si="3"/>
        <v>0</v>
      </c>
      <c r="L121">
        <f t="shared" si="3"/>
        <v>0</v>
      </c>
      <c r="M121">
        <f t="shared" si="3"/>
        <v>0</v>
      </c>
      <c r="N121">
        <f t="shared" si="3"/>
        <v>0</v>
      </c>
      <c r="O121">
        <f t="shared" si="3"/>
        <v>0</v>
      </c>
      <c r="P121">
        <f t="shared" si="3"/>
        <v>0</v>
      </c>
      <c r="Q121">
        <f t="shared" si="3"/>
        <v>5</v>
      </c>
      <c r="R121">
        <f t="shared" si="3"/>
        <v>0</v>
      </c>
      <c r="S121">
        <f t="shared" si="3"/>
        <v>4</v>
      </c>
      <c r="T121">
        <f t="shared" si="3"/>
        <v>0</v>
      </c>
      <c r="U121">
        <f t="shared" si="3"/>
        <v>0</v>
      </c>
      <c r="V121">
        <f t="shared" si="3"/>
        <v>0</v>
      </c>
      <c r="W121">
        <f t="shared" si="3"/>
        <v>0</v>
      </c>
      <c r="X121">
        <f t="shared" si="3"/>
        <v>0</v>
      </c>
      <c r="Y121">
        <f t="shared" si="3"/>
        <v>0</v>
      </c>
      <c r="Z121">
        <f t="shared" si="3"/>
        <v>1</v>
      </c>
      <c r="AA121" s="57"/>
      <c r="AB121">
        <v>1.6</v>
      </c>
      <c r="AC121">
        <v>0.67330032922413863</v>
      </c>
    </row>
    <row r="122" spans="1:29"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</row>
    <row r="123" spans="1:29"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</row>
    <row r="124" spans="1:29"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</row>
    <row r="125" spans="1:29"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</row>
    <row r="126" spans="1:29"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</row>
    <row r="127" spans="1:29"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</row>
    <row r="128" spans="1:29"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</row>
    <row r="129" spans="3:27"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</row>
    <row r="130" spans="3:27"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</row>
    <row r="131" spans="3:27"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</row>
    <row r="132" spans="3:27"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</row>
    <row r="133" spans="3:27"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</row>
    <row r="134" spans="3:27"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</row>
    <row r="135" spans="3:27"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</row>
    <row r="136" spans="3:27"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</row>
    <row r="137" spans="3:27"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</row>
    <row r="138" spans="3:27"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</row>
    <row r="139" spans="3:27"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</row>
    <row r="140" spans="3:27"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</row>
    <row r="141" spans="3:27"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</row>
    <row r="142" spans="3:27"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</row>
    <row r="143" spans="3:27"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</row>
    <row r="144" spans="3:27"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</row>
    <row r="145" spans="3:27"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</row>
    <row r="146" spans="3:27"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</row>
    <row r="147" spans="3:27"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</row>
    <row r="148" spans="3:27"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</row>
    <row r="149" spans="3:27"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</row>
    <row r="150" spans="3:27"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</row>
    <row r="151" spans="3:27"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</row>
    <row r="152" spans="3:27"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</row>
    <row r="153" spans="3:27"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</row>
    <row r="154" spans="3:27"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</row>
    <row r="155" spans="3:27"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</row>
    <row r="156" spans="3:27"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</row>
    <row r="157" spans="3:27"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</row>
    <row r="158" spans="3:27"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</row>
    <row r="159" spans="3:27"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</row>
    <row r="160" spans="3:27"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</row>
    <row r="161" spans="3:27"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</row>
    <row r="162" spans="3:27"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</row>
    <row r="163" spans="3:27"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</row>
    <row r="164" spans="3:27"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</row>
    <row r="165" spans="3:27"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</row>
    <row r="166" spans="3:27"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</row>
    <row r="167" spans="3:27"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</row>
    <row r="168" spans="3:27"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</row>
    <row r="169" spans="3:27"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</row>
    <row r="170" spans="3:27"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</row>
    <row r="171" spans="3:27"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</row>
    <row r="172" spans="3:27"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</row>
    <row r="173" spans="3:27"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</row>
    <row r="174" spans="3:27"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</row>
    <row r="175" spans="3:27"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</row>
    <row r="176" spans="3:27"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</row>
    <row r="177" spans="3:27"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</row>
    <row r="178" spans="3:27"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</row>
    <row r="179" spans="3:27"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</row>
    <row r="180" spans="3:27"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</row>
    <row r="181" spans="3:27"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</row>
    <row r="182" spans="3:27"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</row>
    <row r="183" spans="3:27"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</row>
    <row r="184" spans="3:27"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</row>
    <row r="185" spans="3:27"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</row>
    <row r="186" spans="3:27"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</row>
    <row r="187" spans="3:27"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</row>
    <row r="188" spans="3:27"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</row>
    <row r="189" spans="3:27"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</row>
    <row r="190" spans="3:27"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</row>
    <row r="191" spans="3:27"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</row>
    <row r="192" spans="3:27"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</row>
    <row r="193" spans="3:27"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</row>
    <row r="194" spans="3:27"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</row>
    <row r="195" spans="3:27"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</row>
    <row r="196" spans="3:27"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</row>
    <row r="197" spans="3:27"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</row>
    <row r="198" spans="3:27"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</row>
    <row r="199" spans="3:27"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</row>
    <row r="200" spans="3:27"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</row>
    <row r="201" spans="3:27"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</row>
    <row r="202" spans="3:27"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</row>
    <row r="203" spans="3:27"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</row>
    <row r="204" spans="3:27"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</row>
    <row r="205" spans="3:27"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</row>
    <row r="206" spans="3:27"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</row>
    <row r="207" spans="3:27"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</row>
    <row r="208" spans="3:27"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</row>
    <row r="209" spans="3:27"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</row>
    <row r="210" spans="3:27"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</row>
    <row r="211" spans="3:27"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</row>
    <row r="212" spans="3:27"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</row>
    <row r="213" spans="3:27"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</row>
    <row r="214" spans="3:27"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</row>
    <row r="215" spans="3:27"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</row>
    <row r="216" spans="3:27"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</row>
    <row r="217" spans="3:27"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</row>
    <row r="218" spans="3:27"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</row>
    <row r="219" spans="3:27"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</row>
    <row r="220" spans="3:27"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</row>
    <row r="221" spans="3:27"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</row>
    <row r="222" spans="3:27"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</row>
    <row r="223" spans="3:27"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</row>
    <row r="224" spans="3:27"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</row>
    <row r="225" spans="3:27"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</row>
    <row r="226" spans="3:27"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</row>
    <row r="227" spans="3:27"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</row>
    <row r="228" spans="3:27"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</row>
    <row r="229" spans="3:27"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</row>
    <row r="230" spans="3:27"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</row>
    <row r="231" spans="3:27"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</row>
    <row r="232" spans="3:27"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</row>
    <row r="233" spans="3:27"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</row>
    <row r="234" spans="3:27"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</row>
    <row r="235" spans="3:27"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</row>
    <row r="236" spans="3:27"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</row>
    <row r="237" spans="3:27"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</row>
    <row r="238" spans="3:27"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</row>
    <row r="239" spans="3:27"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</row>
    <row r="240" spans="3:27"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</row>
    <row r="241" spans="3:27"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</row>
    <row r="242" spans="3:27"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</row>
    <row r="243" spans="3:27"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</row>
    <row r="244" spans="3:27"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</row>
    <row r="245" spans="3:27"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</row>
    <row r="246" spans="3:27"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</row>
    <row r="247" spans="3:27"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</row>
    <row r="248" spans="3:27"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</row>
    <row r="249" spans="3:27"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</row>
    <row r="250" spans="3:27"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</row>
    <row r="251" spans="3:27"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</row>
    <row r="252" spans="3:27"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</row>
    <row r="253" spans="3:27"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</row>
    <row r="254" spans="3:27"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</row>
    <row r="255" spans="3:27"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</row>
    <row r="256" spans="3:27"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</row>
    <row r="257" spans="3:27"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</row>
    <row r="258" spans="3:27"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</row>
    <row r="259" spans="3:27"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</row>
    <row r="260" spans="3:27"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</row>
    <row r="261" spans="3:27"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</row>
    <row r="262" spans="3:27"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</row>
    <row r="263" spans="3:27"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</row>
    <row r="264" spans="3:27"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</row>
    <row r="265" spans="3:27"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</row>
    <row r="266" spans="3:27"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</row>
    <row r="267" spans="3:27"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</row>
    <row r="268" spans="3:27"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</row>
    <row r="269" spans="3:27"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</row>
    <row r="270" spans="3:27"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</row>
    <row r="271" spans="3:27"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</row>
    <row r="272" spans="3:27"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</row>
    <row r="273" spans="3:27"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</row>
    <row r="274" spans="3:27"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</row>
    <row r="275" spans="3:27"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</row>
    <row r="276" spans="3:27"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</row>
    <row r="277" spans="3:27"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</row>
    <row r="278" spans="3:27"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</row>
    <row r="279" spans="3:27"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</row>
    <row r="280" spans="3:27"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</row>
    <row r="281" spans="3:27"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</row>
    <row r="282" spans="3:27"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</row>
    <row r="283" spans="3:27"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</row>
    <row r="284" spans="3:27"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</row>
    <row r="285" spans="3:27"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</row>
    <row r="286" spans="3:27"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</row>
    <row r="287" spans="3:27"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</row>
    <row r="288" spans="3:27"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</row>
    <row r="289" spans="3:27"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</row>
    <row r="290" spans="3:27"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</row>
    <row r="291" spans="3:27"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</row>
    <row r="292" spans="3:27"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</row>
    <row r="293" spans="3:27"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</row>
    <row r="294" spans="3:27"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</row>
    <row r="295" spans="3:27"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</row>
    <row r="296" spans="3:27"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</row>
    <row r="297" spans="3:27"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</row>
    <row r="298" spans="3:27"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</row>
    <row r="299" spans="3:27"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</row>
    <row r="300" spans="3:27"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</row>
    <row r="301" spans="3:27"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</row>
    <row r="302" spans="3:27"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</row>
    <row r="303" spans="3:27"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</row>
    <row r="304" spans="3:27"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</row>
    <row r="305" spans="3:27"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</row>
    <row r="306" spans="3:27"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</row>
    <row r="307" spans="3:27"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</row>
    <row r="308" spans="3:27"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</row>
    <row r="309" spans="3:27"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</row>
    <row r="310" spans="3:27"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</row>
    <row r="311" spans="3:27"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</row>
    <row r="312" spans="3:27"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</row>
    <row r="313" spans="3:27"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</row>
    <row r="314" spans="3:27"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</row>
    <row r="315" spans="3:27"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</row>
    <row r="316" spans="3:27"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</row>
    <row r="317" spans="3:27"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</row>
    <row r="318" spans="3:27"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</row>
    <row r="319" spans="3:27"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</row>
    <row r="320" spans="3:27"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</row>
    <row r="321" spans="3:27"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</row>
    <row r="322" spans="3:27"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</row>
    <row r="323" spans="3:27"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</row>
    <row r="324" spans="3:27"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</row>
    <row r="325" spans="3:27"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</row>
    <row r="326" spans="3:27"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</row>
    <row r="327" spans="3:27"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</row>
    <row r="328" spans="3:27"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</row>
    <row r="329" spans="3:27"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</row>
    <row r="330" spans="3:27"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</row>
    <row r="331" spans="3:27"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</row>
    <row r="332" spans="3:27"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</row>
    <row r="333" spans="3:27"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</row>
    <row r="334" spans="3:27"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</row>
    <row r="335" spans="3:27"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</row>
    <row r="336" spans="3:27"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</row>
    <row r="337" spans="3:27"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</row>
    <row r="338" spans="3:27"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</row>
    <row r="339" spans="3:27"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</row>
    <row r="340" spans="3:27"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</row>
    <row r="341" spans="3:27"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</row>
    <row r="342" spans="3:27"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</row>
    <row r="343" spans="3:27"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</row>
    <row r="344" spans="3:27"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</row>
    <row r="345" spans="3:27"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</row>
    <row r="346" spans="3:27"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</row>
    <row r="347" spans="3:27"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</row>
    <row r="348" spans="3:27"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</row>
    <row r="349" spans="3:27"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</row>
    <row r="350" spans="3:27"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</row>
    <row r="351" spans="3:27"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</row>
    <row r="352" spans="3:27"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</row>
    <row r="353" spans="3:27"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</row>
    <row r="354" spans="3:27"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</row>
    <row r="355" spans="3:27"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</row>
    <row r="356" spans="3:27"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</row>
    <row r="357" spans="3:27"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</row>
    <row r="358" spans="3:27"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</row>
    <row r="359" spans="3:27"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</row>
    <row r="360" spans="3:27"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</row>
    <row r="361" spans="3:27"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</row>
    <row r="362" spans="3:27"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</row>
    <row r="363" spans="3:27"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</row>
    <row r="364" spans="3:27"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</row>
    <row r="365" spans="3:27"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</row>
    <row r="366" spans="3:27"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</row>
    <row r="367" spans="3:27"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</row>
    <row r="368" spans="3:27"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</row>
    <row r="369" spans="3:27"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</row>
    <row r="370" spans="3:27"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</row>
    <row r="371" spans="3:27"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</row>
    <row r="372" spans="3:27"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</row>
    <row r="373" spans="3:27"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</row>
    <row r="374" spans="3:27"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</row>
    <row r="375" spans="3:27"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</row>
    <row r="376" spans="3:27"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</row>
    <row r="377" spans="3:27"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</row>
    <row r="378" spans="3:27"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</row>
    <row r="379" spans="3:27"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</row>
    <row r="380" spans="3:27"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</row>
    <row r="381" spans="3:27"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</row>
    <row r="382" spans="3:27"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</row>
    <row r="383" spans="3:27"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</row>
    <row r="384" spans="3:27"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</row>
    <row r="385" spans="3:27"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</row>
    <row r="386" spans="3:27"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</row>
    <row r="387" spans="3:27"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</row>
    <row r="388" spans="3:27"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</row>
    <row r="389" spans="3:27"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</row>
    <row r="390" spans="3:27"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</row>
    <row r="391" spans="3:27"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</row>
    <row r="392" spans="3:27"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</row>
    <row r="393" spans="3:27"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</row>
    <row r="394" spans="3:27"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</row>
    <row r="395" spans="3:27"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</row>
    <row r="396" spans="3:27"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</row>
    <row r="397" spans="3:27"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</row>
    <row r="398" spans="3:27"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</row>
    <row r="399" spans="3:27"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</row>
    <row r="400" spans="3:27"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</row>
    <row r="401" spans="3:27"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</row>
    <row r="402" spans="3:27"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</row>
    <row r="403" spans="3:27"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</row>
    <row r="404" spans="3:27"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</row>
    <row r="405" spans="3:27"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</row>
    <row r="406" spans="3:27"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</row>
    <row r="407" spans="3:27"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</row>
    <row r="408" spans="3:27"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</row>
    <row r="409" spans="3:27"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</row>
    <row r="410" spans="3:27"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</row>
    <row r="411" spans="3:27"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</row>
    <row r="412" spans="3:27"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</row>
    <row r="413" spans="3:27"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</row>
    <row r="414" spans="3:27"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</row>
    <row r="415" spans="3:27"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</row>
    <row r="416" spans="3:27"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</row>
    <row r="417" spans="3:27"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</row>
    <row r="418" spans="3:27"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</row>
    <row r="419" spans="3:27"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</row>
    <row r="420" spans="3:27"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</row>
    <row r="421" spans="3:27"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</row>
    <row r="422" spans="3:27"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</row>
    <row r="423" spans="3:27"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</row>
    <row r="424" spans="3:27"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</row>
    <row r="425" spans="3:27"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</row>
    <row r="426" spans="3:27"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</row>
    <row r="427" spans="3:27"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</row>
    <row r="428" spans="3:27"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</row>
    <row r="429" spans="3:27"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</row>
    <row r="430" spans="3:27"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</row>
    <row r="431" spans="3:27"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</row>
    <row r="432" spans="3:27"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</row>
    <row r="433" spans="3:27"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</row>
    <row r="434" spans="3:27"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</row>
    <row r="435" spans="3:27"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</row>
    <row r="436" spans="3:27"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</row>
    <row r="437" spans="3:27"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</row>
    <row r="438" spans="3:27"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</row>
    <row r="439" spans="3:27"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</row>
    <row r="440" spans="3:27"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</row>
    <row r="441" spans="3:27"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</row>
    <row r="442" spans="3:27"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</row>
    <row r="443" spans="3:27"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</row>
    <row r="444" spans="3:27"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</row>
    <row r="445" spans="3:27"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</row>
    <row r="446" spans="3:27"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</row>
    <row r="447" spans="3:27"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</row>
    <row r="448" spans="3:27"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</row>
    <row r="449" spans="3:27"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</row>
    <row r="450" spans="3:27"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</row>
    <row r="451" spans="3:27"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</row>
    <row r="452" spans="3:27"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</row>
    <row r="453" spans="3:27"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</row>
    <row r="454" spans="3:27"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</row>
    <row r="455" spans="3:27"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</row>
    <row r="456" spans="3:27"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</row>
    <row r="457" spans="3:27"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</row>
    <row r="458" spans="3:27"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</row>
    <row r="459" spans="3:27"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</row>
    <row r="460" spans="3:27"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</row>
    <row r="461" spans="3:27"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</row>
    <row r="462" spans="3:27"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</row>
    <row r="463" spans="3:27"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</row>
    <row r="464" spans="3:27"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</row>
    <row r="465" spans="3:27"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</row>
    <row r="466" spans="3:27"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</row>
    <row r="467" spans="3:27"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</row>
    <row r="468" spans="3:27"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</row>
    <row r="469" spans="3:27"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</row>
    <row r="470" spans="3:27"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</row>
    <row r="471" spans="3:27"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</row>
    <row r="472" spans="3:27"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</row>
    <row r="473" spans="3:27"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</row>
    <row r="474" spans="3:27"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</row>
    <row r="475" spans="3:27"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</row>
    <row r="476" spans="3:27"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</row>
    <row r="477" spans="3:27"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</row>
    <row r="478" spans="3:27"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</row>
    <row r="479" spans="3:27"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</row>
    <row r="480" spans="3:27"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</row>
    <row r="481" spans="3:27"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</row>
    <row r="482" spans="3:27"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</row>
    <row r="483" spans="3:27"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</row>
    <row r="484" spans="3:27"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</row>
    <row r="485" spans="3:27"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</row>
    <row r="486" spans="3:27"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</row>
    <row r="487" spans="3:27"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</row>
    <row r="488" spans="3:27"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</row>
    <row r="489" spans="3:27"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</row>
    <row r="490" spans="3:27"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</row>
    <row r="491" spans="3:27"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</row>
    <row r="492" spans="3:27"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</row>
    <row r="493" spans="3:27"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</row>
    <row r="494" spans="3:27"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</row>
    <row r="495" spans="3:27"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</row>
    <row r="496" spans="3:27"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</row>
    <row r="497" spans="3:27"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</row>
    <row r="498" spans="3:27"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</row>
    <row r="499" spans="3:27"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</row>
    <row r="500" spans="3:27"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</row>
    <row r="501" spans="3:27"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</row>
    <row r="502" spans="3:27"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</row>
    <row r="503" spans="3:27">
      <c r="C503" s="57"/>
      <c r="D503" s="57"/>
      <c r="E503" s="57"/>
      <c r="F503" s="57"/>
      <c r="H503" s="57"/>
      <c r="J503" s="57"/>
      <c r="L503" s="57"/>
      <c r="N503" s="57"/>
      <c r="P503" s="57"/>
      <c r="R503" s="57"/>
      <c r="T503" s="57"/>
      <c r="V503" s="57"/>
      <c r="X503" s="57"/>
    </row>
    <row r="504" spans="3:27">
      <c r="C504" s="57"/>
      <c r="D504" s="57"/>
      <c r="E504" s="57"/>
      <c r="F504" s="57"/>
      <c r="H504" s="57"/>
      <c r="J504" s="57"/>
      <c r="L504" s="57"/>
      <c r="N504" s="57"/>
      <c r="P504" s="57"/>
      <c r="R504" s="57"/>
      <c r="T504" s="57"/>
      <c r="V504" s="57"/>
      <c r="X504" s="57"/>
    </row>
    <row r="505" spans="3:27">
      <c r="C505" s="57"/>
      <c r="D505" s="57"/>
      <c r="E505" s="57"/>
      <c r="F505" s="57"/>
      <c r="H505" s="57"/>
      <c r="J505" s="57"/>
      <c r="L505" s="57"/>
      <c r="N505" s="57"/>
      <c r="P505" s="57"/>
      <c r="R505" s="57"/>
      <c r="T505" s="57"/>
      <c r="V505" s="57"/>
      <c r="X505" s="57"/>
    </row>
    <row r="506" spans="3:27">
      <c r="C506" s="57"/>
      <c r="D506" s="57"/>
      <c r="E506" s="57"/>
      <c r="F506" s="57"/>
      <c r="H506" s="57"/>
      <c r="J506" s="57"/>
      <c r="L506" s="57"/>
      <c r="N506" s="57"/>
      <c r="P506" s="57"/>
      <c r="R506" s="57"/>
      <c r="T506" s="57"/>
      <c r="V506" s="57"/>
      <c r="X506" s="57"/>
    </row>
    <row r="507" spans="3:27">
      <c r="C507" s="57"/>
      <c r="D507" s="57"/>
      <c r="E507" s="57"/>
      <c r="F507" s="57"/>
      <c r="H507" s="57"/>
      <c r="J507" s="57"/>
      <c r="L507" s="57"/>
      <c r="N507" s="57"/>
      <c r="P507" s="57"/>
      <c r="R507" s="57"/>
      <c r="T507" s="57"/>
      <c r="V507" s="57"/>
      <c r="X507" s="57"/>
    </row>
    <row r="508" spans="3:27">
      <c r="C508" s="57"/>
      <c r="D508" s="57"/>
      <c r="E508" s="57"/>
      <c r="F508" s="57"/>
      <c r="H508" s="57"/>
      <c r="J508" s="57"/>
      <c r="L508" s="57"/>
      <c r="N508" s="57"/>
      <c r="P508" s="57"/>
      <c r="R508" s="57"/>
      <c r="T508" s="57"/>
      <c r="V508" s="57"/>
      <c r="X508" s="57"/>
    </row>
    <row r="509" spans="3:27">
      <c r="C509" s="57"/>
      <c r="D509" s="57"/>
      <c r="E509" s="57"/>
      <c r="F509" s="57"/>
      <c r="H509" s="57"/>
      <c r="J509" s="57"/>
      <c r="L509" s="57"/>
      <c r="N509" s="57"/>
      <c r="P509" s="57"/>
      <c r="R509" s="57"/>
      <c r="T509" s="57"/>
      <c r="V509" s="57"/>
      <c r="X509" s="57"/>
    </row>
    <row r="510" spans="3:27">
      <c r="C510" s="57"/>
      <c r="D510" s="57"/>
      <c r="E510" s="57"/>
      <c r="F510" s="57"/>
      <c r="H510" s="57"/>
      <c r="J510" s="57"/>
      <c r="L510" s="57"/>
      <c r="N510" s="57"/>
      <c r="P510" s="57"/>
      <c r="R510" s="57"/>
      <c r="T510" s="57"/>
      <c r="V510" s="57"/>
      <c r="X510" s="57"/>
    </row>
    <row r="511" spans="3:27">
      <c r="C511" s="57"/>
      <c r="D511" s="57"/>
      <c r="E511" s="57"/>
      <c r="F511" s="57"/>
      <c r="H511" s="57"/>
      <c r="J511" s="57"/>
      <c r="L511" s="57"/>
      <c r="N511" s="57"/>
      <c r="P511" s="57"/>
      <c r="R511" s="57"/>
      <c r="T511" s="57"/>
      <c r="V511" s="57"/>
      <c r="X511" s="57"/>
    </row>
    <row r="512" spans="3:27">
      <c r="C512" s="57"/>
      <c r="D512" s="57"/>
      <c r="E512" s="57"/>
      <c r="F512" s="57"/>
      <c r="H512" s="57"/>
      <c r="J512" s="57"/>
      <c r="L512" s="57"/>
      <c r="N512" s="57"/>
      <c r="P512" s="57"/>
      <c r="R512" s="57"/>
      <c r="T512" s="57"/>
      <c r="V512" s="57"/>
      <c r="X512" s="57"/>
    </row>
    <row r="513" spans="3:24">
      <c r="C513" s="57"/>
      <c r="D513" s="57"/>
      <c r="E513" s="57"/>
      <c r="F513" s="57"/>
      <c r="H513" s="57"/>
      <c r="J513" s="57"/>
      <c r="L513" s="57"/>
      <c r="N513" s="57"/>
      <c r="P513" s="57"/>
      <c r="R513" s="57"/>
      <c r="T513" s="57"/>
      <c r="V513" s="57"/>
      <c r="X513" s="57"/>
    </row>
    <row r="514" spans="3:24">
      <c r="C514" s="57"/>
      <c r="D514" s="57"/>
      <c r="E514" s="57"/>
      <c r="F514" s="57"/>
      <c r="H514" s="57"/>
      <c r="J514" s="57"/>
      <c r="L514" s="57"/>
      <c r="N514" s="57"/>
      <c r="P514" s="57"/>
      <c r="R514" s="57"/>
      <c r="T514" s="57"/>
      <c r="V514" s="57"/>
      <c r="X514" s="57"/>
    </row>
    <row r="515" spans="3:24">
      <c r="C515" s="57"/>
      <c r="D515" s="57"/>
      <c r="E515" s="57"/>
      <c r="F515" s="57"/>
      <c r="H515" s="57"/>
      <c r="J515" s="57"/>
      <c r="L515" s="57"/>
      <c r="N515" s="57"/>
      <c r="P515" s="57"/>
      <c r="R515" s="57"/>
      <c r="T515" s="57"/>
      <c r="V515" s="57"/>
      <c r="X515" s="57"/>
    </row>
    <row r="516" spans="3:24">
      <c r="C516" s="57"/>
      <c r="D516" s="57"/>
      <c r="E516" s="57"/>
      <c r="F516" s="57"/>
      <c r="H516" s="57"/>
      <c r="J516" s="57"/>
      <c r="L516" s="57"/>
      <c r="N516" s="57"/>
      <c r="P516" s="57"/>
      <c r="R516" s="57"/>
      <c r="T516" s="57"/>
      <c r="V516" s="57"/>
      <c r="X516" s="57"/>
    </row>
    <row r="517" spans="3:24">
      <c r="C517" s="57"/>
      <c r="D517" s="57"/>
      <c r="E517" s="57"/>
      <c r="F517" s="57"/>
      <c r="H517" s="57"/>
      <c r="J517" s="57"/>
      <c r="L517" s="57"/>
      <c r="N517" s="57"/>
      <c r="P517" s="57"/>
      <c r="R517" s="57"/>
      <c r="T517" s="57"/>
      <c r="V517" s="57"/>
      <c r="X517" s="57"/>
    </row>
    <row r="518" spans="3:24">
      <c r="C518" s="57"/>
      <c r="D518" s="57"/>
      <c r="E518" s="57"/>
      <c r="F518" s="57"/>
      <c r="H518" s="57"/>
      <c r="J518" s="57"/>
      <c r="L518" s="57"/>
      <c r="N518" s="57"/>
      <c r="P518" s="57"/>
      <c r="R518" s="57"/>
      <c r="T518" s="57"/>
      <c r="V518" s="57"/>
      <c r="X518" s="57"/>
    </row>
    <row r="519" spans="3:24">
      <c r="C519" s="57"/>
      <c r="D519" s="57"/>
      <c r="E519" s="57"/>
      <c r="F519" s="57"/>
      <c r="H519" s="57"/>
      <c r="J519" s="57"/>
      <c r="L519" s="57"/>
      <c r="N519" s="57"/>
      <c r="P519" s="57"/>
      <c r="R519" s="57"/>
      <c r="T519" s="57"/>
      <c r="V519" s="57"/>
      <c r="X519" s="57"/>
    </row>
    <row r="520" spans="3:24">
      <c r="C520" s="57"/>
      <c r="D520" s="57"/>
      <c r="E520" s="57"/>
      <c r="F520" s="57"/>
      <c r="H520" s="57"/>
      <c r="J520" s="57"/>
      <c r="L520" s="57"/>
      <c r="N520" s="57"/>
      <c r="P520" s="57"/>
      <c r="R520" s="57"/>
      <c r="T520" s="57"/>
      <c r="V520" s="57"/>
      <c r="X520" s="57"/>
    </row>
    <row r="521" spans="3:24">
      <c r="C521" s="57"/>
      <c r="D521" s="57"/>
      <c r="E521" s="57"/>
      <c r="F521" s="57"/>
      <c r="H521" s="57"/>
      <c r="J521" s="57"/>
      <c r="L521" s="57"/>
      <c r="N521" s="57"/>
      <c r="P521" s="57"/>
      <c r="R521" s="57"/>
      <c r="T521" s="57"/>
      <c r="V521" s="57"/>
      <c r="X521" s="57"/>
    </row>
    <row r="522" spans="3:24">
      <c r="C522" s="57"/>
      <c r="D522" s="57"/>
      <c r="E522" s="57"/>
      <c r="F522" s="57"/>
      <c r="H522" s="57"/>
      <c r="J522" s="57"/>
      <c r="L522" s="57"/>
      <c r="N522" s="57"/>
      <c r="P522" s="57"/>
      <c r="R522" s="57"/>
      <c r="T522" s="57"/>
      <c r="V522" s="57"/>
      <c r="X522" s="57"/>
    </row>
    <row r="523" spans="3:24">
      <c r="C523" s="57"/>
      <c r="D523" s="57"/>
      <c r="E523" s="57"/>
      <c r="F523" s="57"/>
      <c r="H523" s="57"/>
      <c r="J523" s="57"/>
      <c r="L523" s="57"/>
      <c r="N523" s="57"/>
      <c r="P523" s="57"/>
      <c r="R523" s="57"/>
      <c r="T523" s="57"/>
      <c r="V523" s="57"/>
      <c r="X523" s="57"/>
    </row>
    <row r="524" spans="3:24">
      <c r="C524" s="57"/>
      <c r="D524" s="57"/>
      <c r="E524" s="57"/>
      <c r="F524" s="57"/>
      <c r="H524" s="57"/>
      <c r="J524" s="57"/>
      <c r="L524" s="57"/>
      <c r="N524" s="57"/>
      <c r="P524" s="57"/>
      <c r="R524" s="57"/>
      <c r="T524" s="57"/>
      <c r="V524" s="57"/>
      <c r="X524" s="57"/>
    </row>
    <row r="525" spans="3:24">
      <c r="C525" s="57"/>
      <c r="D525" s="57"/>
      <c r="E525" s="57"/>
      <c r="F525" s="57"/>
      <c r="H525" s="57"/>
      <c r="J525" s="57"/>
      <c r="L525" s="57"/>
      <c r="N525" s="57"/>
      <c r="P525" s="57"/>
      <c r="R525" s="57"/>
      <c r="T525" s="57"/>
      <c r="V525" s="57"/>
      <c r="X525" s="57"/>
    </row>
    <row r="526" spans="3:24">
      <c r="C526" s="57"/>
      <c r="D526" s="57"/>
      <c r="E526" s="57"/>
      <c r="F526" s="57"/>
      <c r="H526" s="57"/>
      <c r="J526" s="57"/>
      <c r="L526" s="57"/>
      <c r="N526" s="57"/>
      <c r="P526" s="57"/>
      <c r="R526" s="57"/>
      <c r="T526" s="57"/>
      <c r="V526" s="57"/>
      <c r="X526" s="57"/>
    </row>
    <row r="527" spans="3:24">
      <c r="C527" s="57"/>
      <c r="D527" s="57"/>
      <c r="E527" s="57"/>
      <c r="F527" s="57"/>
      <c r="H527" s="57"/>
      <c r="J527" s="57"/>
      <c r="L527" s="57"/>
      <c r="N527" s="57"/>
      <c r="P527" s="57"/>
      <c r="R527" s="57"/>
      <c r="T527" s="57"/>
      <c r="V527" s="57"/>
      <c r="X527" s="57"/>
    </row>
    <row r="528" spans="3:24">
      <c r="C528" s="57"/>
      <c r="D528" s="57"/>
      <c r="E528" s="57"/>
      <c r="F528" s="57"/>
      <c r="H528" s="57"/>
      <c r="J528" s="57"/>
      <c r="L528" s="57"/>
      <c r="N528" s="57"/>
      <c r="P528" s="57"/>
      <c r="R528" s="57"/>
      <c r="T528" s="57"/>
      <c r="V528" s="57"/>
      <c r="X528" s="57"/>
    </row>
    <row r="529" spans="3:24">
      <c r="C529" s="57"/>
      <c r="D529" s="57"/>
      <c r="E529" s="57"/>
      <c r="F529" s="57"/>
      <c r="H529" s="57"/>
      <c r="J529" s="57"/>
      <c r="L529" s="57"/>
      <c r="N529" s="57"/>
      <c r="P529" s="57"/>
      <c r="R529" s="57"/>
      <c r="T529" s="57"/>
      <c r="V529" s="57"/>
      <c r="X529" s="57"/>
    </row>
    <row r="530" spans="3:24">
      <c r="C530" s="57"/>
      <c r="D530" s="57"/>
      <c r="E530" s="57"/>
      <c r="F530" s="57"/>
      <c r="H530" s="57"/>
      <c r="J530" s="57"/>
      <c r="L530" s="57"/>
      <c r="N530" s="57"/>
      <c r="P530" s="57"/>
      <c r="R530" s="57"/>
      <c r="T530" s="57"/>
      <c r="V530" s="57"/>
      <c r="X530" s="57"/>
    </row>
    <row r="531" spans="3:24">
      <c r="C531" s="57"/>
      <c r="D531" s="57"/>
      <c r="E531" s="57"/>
      <c r="F531" s="57"/>
      <c r="H531" s="57"/>
      <c r="J531" s="57"/>
      <c r="L531" s="57"/>
      <c r="N531" s="57"/>
      <c r="P531" s="57"/>
      <c r="R531" s="57"/>
      <c r="T531" s="57"/>
      <c r="V531" s="57"/>
      <c r="X531" s="57"/>
    </row>
    <row r="532" spans="3:24">
      <c r="C532" s="57"/>
      <c r="D532" s="57"/>
      <c r="E532" s="57"/>
      <c r="F532" s="57"/>
      <c r="H532" s="57"/>
      <c r="J532" s="57"/>
      <c r="L532" s="57"/>
      <c r="N532" s="57"/>
      <c r="P532" s="57"/>
      <c r="R532" s="57"/>
      <c r="T532" s="57"/>
      <c r="V532" s="57"/>
      <c r="X532" s="57"/>
    </row>
    <row r="533" spans="3:24">
      <c r="C533" s="57"/>
      <c r="D533" s="57"/>
      <c r="E533" s="57"/>
      <c r="F533" s="57"/>
      <c r="H533" s="57"/>
      <c r="J533" s="57"/>
      <c r="L533" s="57"/>
      <c r="N533" s="57"/>
      <c r="P533" s="57"/>
      <c r="R533" s="57"/>
      <c r="T533" s="57"/>
      <c r="V533" s="57"/>
      <c r="X533" s="57"/>
    </row>
    <row r="534" spans="3:24">
      <c r="C534" s="57"/>
      <c r="D534" s="57"/>
      <c r="E534" s="57"/>
      <c r="F534" s="57"/>
      <c r="H534" s="57"/>
      <c r="J534" s="57"/>
      <c r="L534" s="57"/>
      <c r="N534" s="57"/>
      <c r="P534" s="57"/>
      <c r="R534" s="57"/>
      <c r="T534" s="57"/>
      <c r="V534" s="57"/>
      <c r="X534" s="57"/>
    </row>
    <row r="535" spans="3:24">
      <c r="C535" s="57"/>
      <c r="D535" s="57"/>
      <c r="E535" s="57"/>
      <c r="F535" s="57"/>
      <c r="H535" s="57"/>
      <c r="J535" s="57"/>
      <c r="L535" s="57"/>
      <c r="N535" s="57"/>
      <c r="P535" s="57"/>
      <c r="R535" s="57"/>
      <c r="T535" s="57"/>
      <c r="V535" s="57"/>
      <c r="X535" s="57"/>
    </row>
    <row r="536" spans="3:24">
      <c r="C536" s="57"/>
      <c r="D536" s="57"/>
      <c r="E536" s="57"/>
      <c r="F536" s="57"/>
      <c r="H536" s="57"/>
      <c r="J536" s="57"/>
      <c r="L536" s="57"/>
      <c r="N536" s="57"/>
      <c r="P536" s="57"/>
      <c r="R536" s="57"/>
      <c r="T536" s="57"/>
      <c r="V536" s="57"/>
      <c r="X536" s="57"/>
    </row>
    <row r="537" spans="3:24">
      <c r="C537" s="57"/>
      <c r="D537" s="57"/>
      <c r="E537" s="57"/>
      <c r="F537" s="57"/>
      <c r="H537" s="57"/>
      <c r="J537" s="57"/>
      <c r="L537" s="57"/>
      <c r="N537" s="57"/>
      <c r="P537" s="57"/>
      <c r="R537" s="57"/>
      <c r="T537" s="57"/>
      <c r="V537" s="57"/>
      <c r="X537" s="57"/>
    </row>
    <row r="538" spans="3:24">
      <c r="C538" s="57"/>
      <c r="D538" s="57"/>
      <c r="E538" s="57"/>
      <c r="F538" s="57"/>
      <c r="H538" s="57"/>
      <c r="J538" s="57"/>
      <c r="L538" s="57"/>
      <c r="N538" s="57"/>
      <c r="P538" s="57"/>
      <c r="R538" s="57"/>
      <c r="T538" s="57"/>
      <c r="V538" s="57"/>
      <c r="X538" s="57"/>
    </row>
    <row r="539" spans="3:24">
      <c r="C539" s="57"/>
      <c r="D539" s="57"/>
      <c r="E539" s="57"/>
      <c r="F539" s="57"/>
      <c r="H539" s="57"/>
      <c r="J539" s="57"/>
      <c r="L539" s="57"/>
      <c r="N539" s="57"/>
      <c r="P539" s="57"/>
      <c r="R539" s="57"/>
      <c r="T539" s="57"/>
      <c r="V539" s="57"/>
      <c r="X539" s="57"/>
    </row>
    <row r="540" spans="3:24">
      <c r="C540" s="57"/>
      <c r="D540" s="57"/>
      <c r="E540" s="57"/>
      <c r="F540" s="57"/>
      <c r="H540" s="57"/>
      <c r="J540" s="57"/>
      <c r="L540" s="57"/>
      <c r="N540" s="57"/>
      <c r="P540" s="57"/>
      <c r="R540" s="57"/>
      <c r="T540" s="57"/>
      <c r="V540" s="57"/>
      <c r="X540" s="57"/>
    </row>
    <row r="541" spans="3:24">
      <c r="C541" s="57"/>
      <c r="D541" s="57"/>
      <c r="E541" s="57"/>
      <c r="F541" s="57"/>
      <c r="H541" s="57"/>
      <c r="J541" s="57"/>
      <c r="L541" s="57"/>
      <c r="N541" s="57"/>
      <c r="P541" s="57"/>
      <c r="R541" s="57"/>
      <c r="T541" s="57"/>
      <c r="V541" s="57"/>
      <c r="X541" s="57"/>
    </row>
    <row r="542" spans="3:24">
      <c r="C542" s="57"/>
      <c r="D542" s="57"/>
      <c r="E542" s="57"/>
      <c r="F542" s="57"/>
      <c r="H542" s="57"/>
      <c r="J542" s="57"/>
      <c r="L542" s="57"/>
      <c r="N542" s="57"/>
      <c r="P542" s="57"/>
      <c r="R542" s="57"/>
      <c r="T542" s="57"/>
      <c r="V542" s="57"/>
      <c r="X542" s="57"/>
    </row>
    <row r="543" spans="3:24">
      <c r="C543" s="57"/>
      <c r="D543" s="57"/>
      <c r="E543" s="57"/>
      <c r="F543" s="57"/>
      <c r="H543" s="57"/>
      <c r="J543" s="57"/>
      <c r="L543" s="57"/>
      <c r="N543" s="57"/>
      <c r="P543" s="57"/>
      <c r="R543" s="57"/>
      <c r="T543" s="57"/>
      <c r="V543" s="57"/>
      <c r="X543" s="57"/>
    </row>
    <row r="544" spans="3:24">
      <c r="C544" s="57"/>
      <c r="D544" s="57"/>
      <c r="E544" s="57"/>
      <c r="F544" s="57"/>
      <c r="H544" s="57"/>
      <c r="J544" s="57"/>
      <c r="L544" s="57"/>
      <c r="N544" s="57"/>
      <c r="P544" s="57"/>
      <c r="R544" s="57"/>
      <c r="T544" s="57"/>
      <c r="V544" s="57"/>
      <c r="X544" s="57"/>
    </row>
    <row r="545" spans="3:24">
      <c r="C545" s="57"/>
      <c r="D545" s="57"/>
      <c r="E545" s="57"/>
      <c r="F545" s="57"/>
      <c r="H545" s="57"/>
      <c r="J545" s="57"/>
      <c r="L545" s="57"/>
      <c r="N545" s="57"/>
      <c r="P545" s="57"/>
      <c r="R545" s="57"/>
      <c r="T545" s="57"/>
      <c r="V545" s="57"/>
      <c r="X545" s="57"/>
    </row>
    <row r="546" spans="3:24">
      <c r="C546" s="57"/>
      <c r="D546" s="57"/>
      <c r="E546" s="57"/>
      <c r="F546" s="57"/>
      <c r="H546" s="57"/>
      <c r="J546" s="57"/>
      <c r="L546" s="57"/>
      <c r="N546" s="57"/>
      <c r="P546" s="57"/>
      <c r="R546" s="57"/>
      <c r="T546" s="57"/>
      <c r="V546" s="57"/>
      <c r="X546" s="57"/>
    </row>
    <row r="547" spans="3:24">
      <c r="C547" s="57"/>
      <c r="D547" s="57"/>
      <c r="E547" s="57"/>
      <c r="F547" s="57"/>
      <c r="H547" s="57"/>
      <c r="J547" s="57"/>
      <c r="L547" s="57"/>
      <c r="N547" s="57"/>
      <c r="P547" s="57"/>
      <c r="R547" s="57"/>
      <c r="T547" s="57"/>
      <c r="V547" s="57"/>
      <c r="X547" s="57"/>
    </row>
    <row r="548" spans="3:24">
      <c r="C548" s="57"/>
      <c r="D548" s="57"/>
      <c r="E548" s="57"/>
      <c r="F548" s="57"/>
      <c r="H548" s="57"/>
      <c r="J548" s="57"/>
      <c r="L548" s="57"/>
      <c r="N548" s="57"/>
      <c r="P548" s="57"/>
      <c r="R548" s="57"/>
      <c r="T548" s="57"/>
      <c r="V548" s="57"/>
      <c r="X548" s="57"/>
    </row>
    <row r="549" spans="3:24">
      <c r="C549" s="57"/>
      <c r="D549" s="57"/>
      <c r="E549" s="57"/>
      <c r="F549" s="57"/>
      <c r="H549" s="57"/>
      <c r="J549" s="57"/>
      <c r="L549" s="57"/>
      <c r="N549" s="57"/>
      <c r="P549" s="57"/>
      <c r="R549" s="57"/>
      <c r="T549" s="57"/>
      <c r="V549" s="57"/>
      <c r="X549" s="57"/>
    </row>
    <row r="550" spans="3:24">
      <c r="C550" s="57"/>
      <c r="D550" s="57"/>
      <c r="E550" s="57"/>
      <c r="F550" s="57"/>
      <c r="H550" s="57"/>
      <c r="J550" s="57"/>
      <c r="L550" s="57"/>
      <c r="N550" s="57"/>
      <c r="P550" s="57"/>
      <c r="R550" s="57"/>
      <c r="T550" s="57"/>
      <c r="V550" s="57"/>
      <c r="X550" s="57"/>
    </row>
    <row r="551" spans="3:24">
      <c r="C551" s="57"/>
      <c r="D551" s="57"/>
      <c r="E551" s="57"/>
      <c r="F551" s="57"/>
      <c r="H551" s="57"/>
      <c r="J551" s="57"/>
      <c r="L551" s="57"/>
      <c r="N551" s="57"/>
      <c r="P551" s="57"/>
      <c r="R551" s="57"/>
      <c r="T551" s="57"/>
      <c r="V551" s="57"/>
      <c r="X551" s="57"/>
    </row>
    <row r="552" spans="3:24">
      <c r="C552" s="57"/>
      <c r="D552" s="57"/>
      <c r="E552" s="57"/>
      <c r="F552" s="57"/>
      <c r="H552" s="57"/>
      <c r="J552" s="57"/>
      <c r="L552" s="57"/>
      <c r="N552" s="57"/>
      <c r="P552" s="57"/>
      <c r="R552" s="57"/>
      <c r="T552" s="57"/>
      <c r="V552" s="57"/>
      <c r="X552" s="57"/>
    </row>
    <row r="553" spans="3:24">
      <c r="C553" s="57"/>
      <c r="D553" s="57"/>
      <c r="E553" s="57"/>
      <c r="F553" s="57"/>
      <c r="H553" s="57"/>
      <c r="J553" s="57"/>
      <c r="L553" s="57"/>
      <c r="N553" s="57"/>
      <c r="P553" s="57"/>
      <c r="R553" s="57"/>
      <c r="T553" s="57"/>
      <c r="V553" s="57"/>
      <c r="X553" s="57"/>
    </row>
    <row r="554" spans="3:24">
      <c r="C554" s="57"/>
      <c r="D554" s="57"/>
      <c r="E554" s="57"/>
      <c r="F554" s="57"/>
      <c r="H554" s="57"/>
      <c r="J554" s="57"/>
      <c r="L554" s="57"/>
      <c r="N554" s="57"/>
      <c r="P554" s="57"/>
      <c r="R554" s="57"/>
      <c r="T554" s="57"/>
      <c r="V554" s="57"/>
      <c r="X554" s="57"/>
    </row>
    <row r="555" spans="3:24">
      <c r="C555" s="57"/>
      <c r="D555" s="57"/>
      <c r="E555" s="57"/>
      <c r="F555" s="57"/>
      <c r="H555" s="57"/>
      <c r="J555" s="57"/>
      <c r="L555" s="57"/>
      <c r="N555" s="57"/>
      <c r="P555" s="57"/>
      <c r="R555" s="57"/>
      <c r="T555" s="57"/>
      <c r="V555" s="57"/>
      <c r="X555" s="57"/>
    </row>
    <row r="556" spans="3:24">
      <c r="C556" s="57"/>
      <c r="D556" s="57"/>
      <c r="E556" s="57"/>
      <c r="F556" s="57"/>
      <c r="H556" s="57"/>
      <c r="J556" s="57"/>
      <c r="L556" s="57"/>
      <c r="N556" s="57"/>
      <c r="P556" s="57"/>
      <c r="R556" s="57"/>
      <c r="T556" s="57"/>
      <c r="V556" s="57"/>
      <c r="X556" s="57"/>
    </row>
    <row r="557" spans="3:24">
      <c r="C557" s="57"/>
      <c r="D557" s="57"/>
      <c r="E557" s="57"/>
      <c r="F557" s="57"/>
      <c r="H557" s="57"/>
      <c r="J557" s="57"/>
      <c r="L557" s="57"/>
      <c r="N557" s="57"/>
      <c r="P557" s="57"/>
      <c r="R557" s="57"/>
      <c r="T557" s="57"/>
      <c r="V557" s="57"/>
      <c r="X557" s="57"/>
    </row>
    <row r="558" spans="3:24">
      <c r="C558" s="57"/>
      <c r="D558" s="57"/>
      <c r="E558" s="57"/>
      <c r="F558" s="57"/>
      <c r="H558" s="57"/>
      <c r="J558" s="57"/>
      <c r="L558" s="57"/>
      <c r="N558" s="57"/>
      <c r="P558" s="57"/>
      <c r="R558" s="57"/>
      <c r="T558" s="57"/>
      <c r="V558" s="57"/>
      <c r="X558" s="57"/>
    </row>
    <row r="559" spans="3:24">
      <c r="C559" s="57"/>
      <c r="D559" s="57"/>
      <c r="E559" s="57"/>
      <c r="F559" s="57"/>
      <c r="H559" s="57"/>
      <c r="J559" s="57"/>
      <c r="L559" s="57"/>
      <c r="N559" s="57"/>
      <c r="P559" s="57"/>
      <c r="R559" s="57"/>
      <c r="T559" s="57"/>
      <c r="V559" s="57"/>
      <c r="X559" s="57"/>
    </row>
    <row r="560" spans="3:24">
      <c r="C560" s="57"/>
      <c r="D560" s="57"/>
      <c r="E560" s="57"/>
      <c r="F560" s="57"/>
      <c r="H560" s="57"/>
      <c r="J560" s="57"/>
      <c r="L560" s="57"/>
      <c r="N560" s="57"/>
      <c r="P560" s="57"/>
      <c r="R560" s="57"/>
      <c r="T560" s="57"/>
      <c r="V560" s="57"/>
      <c r="X560" s="57"/>
    </row>
    <row r="561" spans="3:24">
      <c r="C561" s="57"/>
      <c r="D561" s="57"/>
      <c r="E561" s="57"/>
      <c r="F561" s="57"/>
      <c r="H561" s="57"/>
      <c r="J561" s="57"/>
      <c r="L561" s="57"/>
      <c r="N561" s="57"/>
      <c r="P561" s="57"/>
      <c r="R561" s="57"/>
      <c r="T561" s="57"/>
      <c r="V561" s="57"/>
      <c r="X561" s="57"/>
    </row>
    <row r="562" spans="3:24">
      <c r="C562" s="57"/>
      <c r="D562" s="57"/>
      <c r="E562" s="57"/>
      <c r="F562" s="57"/>
      <c r="H562" s="57"/>
      <c r="J562" s="57"/>
      <c r="L562" s="57"/>
      <c r="N562" s="57"/>
      <c r="P562" s="57"/>
      <c r="R562" s="57"/>
      <c r="T562" s="57"/>
      <c r="V562" s="57"/>
      <c r="X562" s="57"/>
    </row>
    <row r="563" spans="3:24">
      <c r="C563" s="57"/>
      <c r="D563" s="57"/>
      <c r="E563" s="57"/>
      <c r="F563" s="57"/>
      <c r="H563" s="57"/>
      <c r="J563" s="57"/>
      <c r="L563" s="57"/>
      <c r="N563" s="57"/>
      <c r="P563" s="57"/>
      <c r="R563" s="57"/>
      <c r="T563" s="57"/>
      <c r="V563" s="57"/>
      <c r="X563" s="57"/>
    </row>
    <row r="564" spans="3:24">
      <c r="C564" s="57"/>
      <c r="D564" s="57"/>
      <c r="E564" s="57"/>
      <c r="F564" s="57"/>
      <c r="H564" s="57"/>
      <c r="J564" s="57"/>
      <c r="L564" s="57"/>
      <c r="N564" s="57"/>
      <c r="P564" s="57"/>
      <c r="R564" s="57"/>
      <c r="T564" s="57"/>
      <c r="V564" s="57"/>
      <c r="X564" s="57"/>
    </row>
    <row r="565" spans="3:24">
      <c r="C565" s="57"/>
      <c r="D565" s="57"/>
      <c r="E565" s="57"/>
      <c r="F565" s="57"/>
      <c r="H565" s="57"/>
      <c r="J565" s="57"/>
      <c r="L565" s="57"/>
      <c r="N565" s="57"/>
      <c r="P565" s="57"/>
      <c r="R565" s="57"/>
      <c r="T565" s="57"/>
      <c r="V565" s="57"/>
      <c r="X565" s="57"/>
    </row>
    <row r="566" spans="3:24">
      <c r="C566" s="57"/>
      <c r="D566" s="57"/>
      <c r="E566" s="57"/>
      <c r="F566" s="57"/>
      <c r="H566" s="57"/>
      <c r="J566" s="57"/>
      <c r="L566" s="57"/>
      <c r="N566" s="57"/>
      <c r="P566" s="57"/>
      <c r="R566" s="57"/>
      <c r="T566" s="57"/>
      <c r="V566" s="57"/>
      <c r="X566" s="57"/>
    </row>
    <row r="567" spans="3:24">
      <c r="C567" s="57"/>
      <c r="D567" s="57"/>
      <c r="E567" s="57"/>
      <c r="F567" s="57"/>
      <c r="H567" s="57"/>
      <c r="J567" s="57"/>
      <c r="L567" s="57"/>
      <c r="N567" s="57"/>
      <c r="P567" s="57"/>
      <c r="R567" s="57"/>
      <c r="T567" s="57"/>
      <c r="V567" s="57"/>
      <c r="X567" s="57"/>
    </row>
    <row r="568" spans="3:24">
      <c r="C568" s="57"/>
      <c r="D568" s="57"/>
      <c r="E568" s="57"/>
      <c r="F568" s="57"/>
      <c r="H568" s="57"/>
      <c r="J568" s="57"/>
      <c r="L568" s="57"/>
      <c r="N568" s="57"/>
      <c r="P568" s="57"/>
      <c r="R568" s="57"/>
      <c r="T568" s="57"/>
      <c r="V568" s="57"/>
      <c r="X568" s="57"/>
    </row>
    <row r="569" spans="3:24">
      <c r="C569" s="57"/>
      <c r="D569" s="57"/>
      <c r="E569" s="57"/>
      <c r="F569" s="57"/>
      <c r="H569" s="57"/>
      <c r="J569" s="57"/>
      <c r="L569" s="57"/>
      <c r="N569" s="57"/>
      <c r="P569" s="57"/>
      <c r="R569" s="57"/>
      <c r="T569" s="57"/>
      <c r="V569" s="57"/>
      <c r="X569" s="57"/>
    </row>
    <row r="570" spans="3:24">
      <c r="C570" s="57"/>
      <c r="D570" s="57"/>
      <c r="E570" s="57"/>
      <c r="F570" s="57"/>
      <c r="H570" s="57"/>
      <c r="J570" s="57"/>
      <c r="L570" s="57"/>
      <c r="N570" s="57"/>
      <c r="P570" s="57"/>
      <c r="R570" s="57"/>
      <c r="T570" s="57"/>
      <c r="V570" s="57"/>
      <c r="X570" s="57"/>
    </row>
    <row r="571" spans="3:24">
      <c r="C571" s="57"/>
      <c r="D571" s="57"/>
      <c r="E571" s="57"/>
      <c r="F571" s="57"/>
      <c r="H571" s="57"/>
      <c r="J571" s="57"/>
      <c r="L571" s="57"/>
      <c r="N571" s="57"/>
      <c r="P571" s="57"/>
      <c r="R571" s="57"/>
      <c r="T571" s="57"/>
      <c r="V571" s="57"/>
      <c r="X571" s="57"/>
    </row>
    <row r="572" spans="3:24">
      <c r="C572" s="57"/>
      <c r="D572" s="57"/>
      <c r="E572" s="57"/>
      <c r="F572" s="57"/>
      <c r="H572" s="57"/>
      <c r="J572" s="57"/>
      <c r="L572" s="57"/>
      <c r="N572" s="57"/>
      <c r="P572" s="57"/>
      <c r="R572" s="57"/>
      <c r="T572" s="57"/>
      <c r="V572" s="57"/>
      <c r="X572" s="57"/>
    </row>
    <row r="573" spans="3:24">
      <c r="C573" s="57"/>
      <c r="D573" s="57"/>
      <c r="E573" s="57"/>
      <c r="F573" s="57"/>
      <c r="H573" s="57"/>
      <c r="J573" s="57"/>
      <c r="L573" s="57"/>
      <c r="N573" s="57"/>
      <c r="P573" s="57"/>
      <c r="R573" s="57"/>
      <c r="T573" s="57"/>
      <c r="V573" s="57"/>
      <c r="X573" s="57"/>
    </row>
    <row r="574" spans="3:24">
      <c r="C574" s="57"/>
      <c r="D574" s="57"/>
      <c r="E574" s="57"/>
      <c r="F574" s="57"/>
      <c r="H574" s="57"/>
      <c r="J574" s="57"/>
      <c r="L574" s="57"/>
      <c r="N574" s="57"/>
      <c r="P574" s="57"/>
      <c r="R574" s="57"/>
      <c r="T574" s="57"/>
      <c r="V574" s="57"/>
      <c r="X574" s="57"/>
    </row>
    <row r="575" spans="3:24">
      <c r="C575" s="57"/>
      <c r="D575" s="57"/>
      <c r="E575" s="57"/>
      <c r="F575" s="57"/>
      <c r="H575" s="57"/>
      <c r="J575" s="57"/>
      <c r="L575" s="57"/>
      <c r="N575" s="57"/>
      <c r="P575" s="57"/>
      <c r="R575" s="57"/>
      <c r="T575" s="57"/>
      <c r="V575" s="57"/>
      <c r="X575" s="57"/>
    </row>
    <row r="576" spans="3:24">
      <c r="C576" s="57"/>
      <c r="D576" s="57"/>
      <c r="E576" s="57"/>
      <c r="F576" s="57"/>
      <c r="H576" s="57"/>
      <c r="J576" s="57"/>
      <c r="L576" s="57"/>
      <c r="N576" s="57"/>
      <c r="P576" s="57"/>
      <c r="R576" s="57"/>
      <c r="T576" s="57"/>
      <c r="V576" s="57"/>
      <c r="X576" s="57"/>
    </row>
    <row r="577" spans="3:24">
      <c r="C577" s="57"/>
      <c r="D577" s="57"/>
      <c r="E577" s="57"/>
      <c r="F577" s="57"/>
      <c r="H577" s="57"/>
      <c r="J577" s="57"/>
      <c r="L577" s="57"/>
      <c r="N577" s="57"/>
      <c r="P577" s="57"/>
      <c r="R577" s="57"/>
      <c r="T577" s="57"/>
      <c r="V577" s="57"/>
      <c r="X577" s="57"/>
    </row>
    <row r="578" spans="3:24">
      <c r="C578" s="57"/>
      <c r="D578" s="57"/>
      <c r="E578" s="57"/>
      <c r="F578" s="57"/>
      <c r="H578" s="57"/>
      <c r="J578" s="57"/>
      <c r="L578" s="57"/>
      <c r="N578" s="57"/>
      <c r="P578" s="57"/>
      <c r="R578" s="57"/>
      <c r="T578" s="57"/>
      <c r="V578" s="57"/>
      <c r="X578" s="57"/>
    </row>
    <row r="579" spans="3:24">
      <c r="C579" s="57"/>
      <c r="D579" s="57"/>
      <c r="E579" s="57"/>
      <c r="F579" s="57"/>
      <c r="H579" s="57"/>
      <c r="J579" s="57"/>
      <c r="L579" s="57"/>
      <c r="N579" s="57"/>
      <c r="P579" s="57"/>
      <c r="R579" s="57"/>
      <c r="T579" s="57"/>
      <c r="V579" s="57"/>
      <c r="X579" s="57"/>
    </row>
    <row r="580" spans="3:24">
      <c r="C580" s="57"/>
      <c r="D580" s="57"/>
      <c r="E580" s="57"/>
      <c r="F580" s="57"/>
      <c r="H580" s="57"/>
      <c r="J580" s="57"/>
      <c r="L580" s="57"/>
      <c r="N580" s="57"/>
      <c r="P580" s="57"/>
      <c r="R580" s="57"/>
      <c r="T580" s="57"/>
      <c r="V580" s="57"/>
      <c r="X580" s="57"/>
    </row>
    <row r="581" spans="3:24">
      <c r="C581" s="57"/>
      <c r="D581" s="57"/>
      <c r="E581" s="57"/>
      <c r="F581" s="57"/>
      <c r="H581" s="57"/>
      <c r="J581" s="57"/>
      <c r="L581" s="57"/>
      <c r="N581" s="57"/>
      <c r="P581" s="57"/>
      <c r="R581" s="57"/>
      <c r="T581" s="57"/>
      <c r="V581" s="57"/>
      <c r="X581" s="57"/>
    </row>
    <row r="582" spans="3:24">
      <c r="C582" s="57"/>
      <c r="D582" s="57"/>
      <c r="E582" s="57"/>
      <c r="F582" s="57"/>
      <c r="H582" s="57"/>
      <c r="J582" s="57"/>
      <c r="L582" s="57"/>
      <c r="N582" s="57"/>
      <c r="P582" s="57"/>
      <c r="R582" s="57"/>
      <c r="T582" s="57"/>
      <c r="V582" s="57"/>
      <c r="X582" s="57"/>
    </row>
    <row r="583" spans="3:24">
      <c r="C583" s="57"/>
      <c r="D583" s="57"/>
      <c r="E583" s="57"/>
      <c r="F583" s="57"/>
      <c r="H583" s="57"/>
      <c r="J583" s="57"/>
      <c r="L583" s="57"/>
      <c r="N583" s="57"/>
      <c r="P583" s="57"/>
      <c r="R583" s="57"/>
      <c r="T583" s="57"/>
      <c r="V583" s="57"/>
      <c r="X583" s="57"/>
    </row>
    <row r="584" spans="3:24">
      <c r="C584" s="57"/>
      <c r="D584" s="57"/>
      <c r="E584" s="57"/>
      <c r="F584" s="57"/>
      <c r="H584" s="57"/>
      <c r="J584" s="57"/>
      <c r="L584" s="57"/>
      <c r="N584" s="57"/>
      <c r="P584" s="57"/>
      <c r="R584" s="57"/>
      <c r="T584" s="57"/>
      <c r="V584" s="57"/>
      <c r="X584" s="57"/>
    </row>
    <row r="585" spans="3:24">
      <c r="C585" s="57"/>
      <c r="D585" s="57"/>
      <c r="E585" s="57"/>
      <c r="F585" s="57"/>
      <c r="H585" s="57"/>
      <c r="J585" s="57"/>
      <c r="L585" s="57"/>
      <c r="N585" s="57"/>
      <c r="P585" s="57"/>
      <c r="R585" s="57"/>
      <c r="T585" s="57"/>
      <c r="V585" s="57"/>
      <c r="X585" s="57"/>
    </row>
    <row r="586" spans="3:24">
      <c r="C586" s="57"/>
      <c r="D586" s="57"/>
      <c r="E586" s="57"/>
      <c r="F586" s="57"/>
      <c r="H586" s="57"/>
      <c r="J586" s="57"/>
      <c r="L586" s="57"/>
      <c r="N586" s="57"/>
      <c r="P586" s="57"/>
      <c r="R586" s="57"/>
      <c r="T586" s="57"/>
      <c r="V586" s="57"/>
      <c r="X586" s="57"/>
    </row>
    <row r="587" spans="3:24">
      <c r="C587" s="57"/>
      <c r="D587" s="57"/>
      <c r="E587" s="57"/>
      <c r="F587" s="57"/>
      <c r="H587" s="57"/>
      <c r="J587" s="57"/>
      <c r="L587" s="57"/>
      <c r="N587" s="57"/>
      <c r="P587" s="57"/>
      <c r="R587" s="57"/>
      <c r="T587" s="57"/>
      <c r="V587" s="57"/>
      <c r="X587" s="57"/>
    </row>
    <row r="588" spans="3:24">
      <c r="C588" s="57"/>
      <c r="D588" s="57"/>
      <c r="E588" s="57"/>
      <c r="F588" s="57"/>
      <c r="H588" s="57"/>
      <c r="J588" s="57"/>
      <c r="L588" s="57"/>
      <c r="N588" s="57"/>
      <c r="P588" s="57"/>
      <c r="R588" s="57"/>
      <c r="T588" s="57"/>
      <c r="V588" s="57"/>
      <c r="X588" s="57"/>
    </row>
    <row r="589" spans="3:24">
      <c r="C589" s="57"/>
      <c r="D589" s="57"/>
      <c r="E589" s="57"/>
      <c r="F589" s="57"/>
      <c r="H589" s="57"/>
      <c r="J589" s="57"/>
      <c r="L589" s="57"/>
      <c r="N589" s="57"/>
      <c r="P589" s="57"/>
      <c r="R589" s="57"/>
      <c r="T589" s="57"/>
      <c r="V589" s="57"/>
      <c r="X589" s="57"/>
    </row>
    <row r="590" spans="3:24">
      <c r="C590" s="57"/>
      <c r="D590" s="57"/>
      <c r="E590" s="57"/>
      <c r="F590" s="57"/>
      <c r="H590" s="57"/>
      <c r="J590" s="57"/>
      <c r="L590" s="57"/>
      <c r="N590" s="57"/>
      <c r="P590" s="57"/>
      <c r="R590" s="57"/>
      <c r="T590" s="57"/>
      <c r="V590" s="57"/>
      <c r="X590" s="57"/>
    </row>
    <row r="591" spans="3:24">
      <c r="C591" s="57"/>
      <c r="D591" s="57"/>
      <c r="E591" s="57"/>
      <c r="F591" s="57"/>
      <c r="H591" s="57"/>
      <c r="J591" s="57"/>
      <c r="L591" s="57"/>
      <c r="N591" s="57"/>
      <c r="P591" s="57"/>
      <c r="R591" s="57"/>
      <c r="T591" s="57"/>
      <c r="V591" s="57"/>
      <c r="X591" s="57"/>
    </row>
    <row r="592" spans="3:24">
      <c r="C592" s="57"/>
      <c r="D592" s="57"/>
      <c r="E592" s="57"/>
      <c r="F592" s="57"/>
      <c r="H592" s="57"/>
      <c r="J592" s="57"/>
      <c r="L592" s="57"/>
      <c r="N592" s="57"/>
      <c r="P592" s="57"/>
      <c r="R592" s="57"/>
      <c r="T592" s="57"/>
      <c r="V592" s="57"/>
      <c r="X592" s="57"/>
    </row>
    <row r="593" spans="3:24">
      <c r="C593" s="57"/>
      <c r="D593" s="57"/>
      <c r="E593" s="57"/>
      <c r="F593" s="57"/>
      <c r="H593" s="57"/>
      <c r="J593" s="57"/>
      <c r="L593" s="57"/>
      <c r="N593" s="57"/>
      <c r="P593" s="57"/>
      <c r="R593" s="57"/>
      <c r="T593" s="57"/>
      <c r="V593" s="57"/>
      <c r="X593" s="57"/>
    </row>
    <row r="594" spans="3:24">
      <c r="C594" s="57"/>
      <c r="D594" s="57"/>
      <c r="E594" s="57"/>
      <c r="F594" s="57"/>
      <c r="H594" s="57"/>
      <c r="J594" s="57"/>
      <c r="L594" s="57"/>
      <c r="N594" s="57"/>
      <c r="P594" s="57"/>
      <c r="R594" s="57"/>
      <c r="T594" s="57"/>
      <c r="V594" s="57"/>
      <c r="X594" s="57"/>
    </row>
    <row r="595" spans="3:24">
      <c r="C595" s="57"/>
      <c r="D595" s="57"/>
      <c r="E595" s="57"/>
      <c r="F595" s="57"/>
      <c r="H595" s="57"/>
      <c r="J595" s="57"/>
      <c r="L595" s="57"/>
      <c r="N595" s="57"/>
      <c r="P595" s="57"/>
      <c r="R595" s="57"/>
      <c r="T595" s="57"/>
      <c r="V595" s="57"/>
      <c r="X595" s="57"/>
    </row>
    <row r="596" spans="3:24">
      <c r="C596" s="57"/>
      <c r="D596" s="57"/>
      <c r="E596" s="57"/>
      <c r="F596" s="57"/>
      <c r="H596" s="57"/>
      <c r="J596" s="57"/>
      <c r="L596" s="57"/>
      <c r="N596" s="57"/>
      <c r="P596" s="57"/>
      <c r="R596" s="57"/>
      <c r="T596" s="57"/>
      <c r="V596" s="57"/>
      <c r="X596" s="57"/>
    </row>
    <row r="597" spans="3:24">
      <c r="C597" s="57"/>
      <c r="D597" s="57"/>
      <c r="E597" s="57"/>
      <c r="F597" s="57"/>
      <c r="H597" s="57"/>
      <c r="J597" s="57"/>
      <c r="L597" s="57"/>
      <c r="N597" s="57"/>
      <c r="P597" s="57"/>
      <c r="R597" s="57"/>
      <c r="T597" s="57"/>
      <c r="V597" s="57"/>
      <c r="X597" s="57"/>
    </row>
    <row r="598" spans="3:24">
      <c r="C598" s="57"/>
      <c r="D598" s="57"/>
      <c r="E598" s="57"/>
      <c r="F598" s="57"/>
      <c r="H598" s="57"/>
      <c r="J598" s="57"/>
      <c r="L598" s="57"/>
      <c r="N598" s="57"/>
      <c r="P598" s="57"/>
      <c r="R598" s="57"/>
      <c r="T598" s="57"/>
      <c r="V598" s="57"/>
      <c r="X598" s="57"/>
    </row>
    <row r="599" spans="3:24">
      <c r="C599" s="57"/>
      <c r="D599" s="57"/>
      <c r="E599" s="57"/>
      <c r="F599" s="57"/>
      <c r="H599" s="57"/>
      <c r="J599" s="57"/>
      <c r="L599" s="57"/>
      <c r="N599" s="57"/>
      <c r="P599" s="57"/>
      <c r="R599" s="57"/>
      <c r="T599" s="57"/>
      <c r="V599" s="57"/>
      <c r="X599" s="57"/>
    </row>
    <row r="600" spans="3:24">
      <c r="C600" s="57"/>
      <c r="D600" s="57"/>
      <c r="E600" s="57"/>
      <c r="F600" s="57"/>
      <c r="H600" s="57"/>
      <c r="J600" s="57"/>
      <c r="L600" s="57"/>
      <c r="N600" s="57"/>
      <c r="P600" s="57"/>
      <c r="R600" s="57"/>
      <c r="T600" s="57"/>
      <c r="V600" s="57"/>
      <c r="X600" s="57"/>
    </row>
    <row r="601" spans="3:24">
      <c r="C601" s="57"/>
      <c r="D601" s="57"/>
      <c r="E601" s="57"/>
      <c r="F601" s="57"/>
      <c r="H601" s="57"/>
      <c r="J601" s="57"/>
      <c r="L601" s="57"/>
      <c r="N601" s="57"/>
      <c r="P601" s="57"/>
      <c r="R601" s="57"/>
      <c r="T601" s="57"/>
      <c r="V601" s="57"/>
      <c r="X601" s="57"/>
    </row>
    <row r="602" spans="3:24">
      <c r="C602" s="57"/>
      <c r="D602" s="57"/>
      <c r="E602" s="57"/>
      <c r="F602" s="57"/>
      <c r="H602" s="57"/>
      <c r="J602" s="57"/>
      <c r="L602" s="57"/>
      <c r="N602" s="57"/>
      <c r="P602" s="57"/>
      <c r="R602" s="57"/>
      <c r="T602" s="57"/>
      <c r="V602" s="57"/>
      <c r="X602" s="57"/>
    </row>
    <row r="603" spans="3:24">
      <c r="C603" s="57"/>
      <c r="D603" s="57"/>
      <c r="E603" s="57"/>
      <c r="F603" s="57"/>
      <c r="H603" s="57"/>
      <c r="J603" s="57"/>
      <c r="L603" s="57"/>
      <c r="N603" s="57"/>
      <c r="P603" s="57"/>
      <c r="R603" s="57"/>
      <c r="T603" s="57"/>
      <c r="V603" s="57"/>
      <c r="X603" s="57"/>
    </row>
    <row r="604" spans="3:24">
      <c r="C604" s="57"/>
      <c r="D604" s="57"/>
      <c r="E604" s="57"/>
      <c r="F604" s="57"/>
      <c r="H604" s="57"/>
      <c r="J604" s="57"/>
      <c r="L604" s="57"/>
      <c r="N604" s="57"/>
      <c r="P604" s="57"/>
      <c r="R604" s="57"/>
      <c r="T604" s="57"/>
      <c r="V604" s="57"/>
      <c r="X604" s="57"/>
    </row>
    <row r="605" spans="3:24">
      <c r="C605" s="57"/>
      <c r="D605" s="57"/>
      <c r="E605" s="57"/>
      <c r="F605" s="57"/>
      <c r="H605" s="57"/>
      <c r="J605" s="57"/>
      <c r="L605" s="57"/>
      <c r="N605" s="57"/>
      <c r="P605" s="57"/>
      <c r="R605" s="57"/>
      <c r="T605" s="57"/>
      <c r="V605" s="57"/>
      <c r="X605" s="57"/>
    </row>
    <row r="606" spans="3:24">
      <c r="C606" s="57"/>
      <c r="D606" s="57"/>
      <c r="E606" s="57"/>
      <c r="F606" s="57"/>
      <c r="H606" s="57"/>
      <c r="J606" s="57"/>
      <c r="L606" s="57"/>
      <c r="N606" s="57"/>
      <c r="P606" s="57"/>
      <c r="R606" s="57"/>
      <c r="T606" s="57"/>
      <c r="V606" s="57"/>
      <c r="X606" s="57"/>
    </row>
    <row r="607" spans="3:24">
      <c r="C607" s="57"/>
      <c r="D607" s="57"/>
      <c r="E607" s="57"/>
      <c r="F607" s="57"/>
      <c r="H607" s="57"/>
      <c r="J607" s="57"/>
      <c r="L607" s="57"/>
      <c r="N607" s="57"/>
      <c r="P607" s="57"/>
      <c r="R607" s="57"/>
      <c r="T607" s="57"/>
      <c r="V607" s="57"/>
      <c r="X607" s="57"/>
    </row>
    <row r="608" spans="3:24">
      <c r="C608" s="57"/>
      <c r="D608" s="57"/>
      <c r="E608" s="57"/>
      <c r="F608" s="57"/>
      <c r="H608" s="57"/>
      <c r="J608" s="57"/>
      <c r="L608" s="57"/>
      <c r="N608" s="57"/>
      <c r="P608" s="57"/>
      <c r="R608" s="57"/>
      <c r="T608" s="57"/>
      <c r="V608" s="57"/>
      <c r="X608" s="57"/>
    </row>
    <row r="609" spans="3:24">
      <c r="C609" s="57"/>
      <c r="D609" s="57"/>
      <c r="E609" s="57"/>
      <c r="F609" s="57"/>
      <c r="H609" s="57"/>
      <c r="J609" s="57"/>
      <c r="L609" s="57"/>
      <c r="N609" s="57"/>
      <c r="P609" s="57"/>
      <c r="R609" s="57"/>
      <c r="T609" s="57"/>
      <c r="V609" s="57"/>
      <c r="X609" s="57"/>
    </row>
    <row r="610" spans="3:24">
      <c r="C610" s="57"/>
      <c r="D610" s="57"/>
      <c r="E610" s="57"/>
      <c r="F610" s="57"/>
      <c r="H610" s="57"/>
      <c r="J610" s="57"/>
      <c r="L610" s="57"/>
      <c r="N610" s="57"/>
      <c r="P610" s="57"/>
      <c r="R610" s="57"/>
      <c r="T610" s="57"/>
      <c r="V610" s="57"/>
      <c r="X610" s="57"/>
    </row>
    <row r="611" spans="3:24">
      <c r="C611" s="57"/>
      <c r="D611" s="57"/>
      <c r="E611" s="57"/>
      <c r="F611" s="57"/>
      <c r="H611" s="57"/>
      <c r="J611" s="57"/>
      <c r="L611" s="57"/>
      <c r="N611" s="57"/>
      <c r="P611" s="57"/>
      <c r="R611" s="57"/>
      <c r="T611" s="57"/>
      <c r="V611" s="57"/>
      <c r="X611" s="57"/>
    </row>
    <row r="612" spans="3:24">
      <c r="C612" s="57"/>
      <c r="D612" s="57"/>
      <c r="E612" s="57"/>
      <c r="F612" s="57"/>
      <c r="H612" s="57"/>
      <c r="J612" s="57"/>
      <c r="L612" s="57"/>
      <c r="N612" s="57"/>
      <c r="P612" s="57"/>
      <c r="R612" s="57"/>
      <c r="T612" s="57"/>
      <c r="V612" s="57"/>
      <c r="X612" s="57"/>
    </row>
    <row r="613" spans="3:24">
      <c r="C613" s="57"/>
      <c r="D613" s="57"/>
      <c r="E613" s="57"/>
      <c r="F613" s="57"/>
      <c r="H613" s="57"/>
      <c r="J613" s="57"/>
      <c r="L613" s="57"/>
      <c r="N613" s="57"/>
      <c r="P613" s="57"/>
      <c r="R613" s="57"/>
      <c r="T613" s="57"/>
      <c r="V613" s="57"/>
      <c r="X613" s="57"/>
    </row>
    <row r="614" spans="3:24">
      <c r="C614" s="57"/>
      <c r="D614" s="57"/>
      <c r="E614" s="57"/>
      <c r="F614" s="57"/>
      <c r="H614" s="57"/>
      <c r="J614" s="57"/>
      <c r="L614" s="57"/>
      <c r="N614" s="57"/>
      <c r="P614" s="57"/>
      <c r="R614" s="57"/>
      <c r="T614" s="57"/>
      <c r="V614" s="57"/>
      <c r="X614" s="57"/>
    </row>
    <row r="615" spans="3:24">
      <c r="C615" s="57"/>
      <c r="D615" s="57"/>
      <c r="E615" s="57"/>
      <c r="F615" s="57"/>
      <c r="H615" s="57"/>
      <c r="J615" s="57"/>
      <c r="L615" s="57"/>
      <c r="N615" s="57"/>
      <c r="P615" s="57"/>
      <c r="R615" s="57"/>
      <c r="T615" s="57"/>
      <c r="V615" s="57"/>
      <c r="X615" s="57"/>
    </row>
    <row r="616" spans="3:24">
      <c r="C616" s="57"/>
      <c r="D616" s="57"/>
      <c r="E616" s="57"/>
      <c r="F616" s="57"/>
      <c r="H616" s="57"/>
      <c r="J616" s="57"/>
      <c r="L616" s="57"/>
      <c r="N616" s="57"/>
      <c r="P616" s="57"/>
      <c r="R616" s="57"/>
      <c r="T616" s="57"/>
      <c r="V616" s="57"/>
      <c r="X616" s="57"/>
    </row>
    <row r="617" spans="3:24">
      <c r="C617" s="57"/>
      <c r="D617" s="57"/>
      <c r="E617" s="57"/>
      <c r="F617" s="57"/>
      <c r="H617" s="57"/>
      <c r="J617" s="57"/>
      <c r="L617" s="57"/>
      <c r="N617" s="57"/>
      <c r="P617" s="57"/>
      <c r="R617" s="57"/>
      <c r="T617" s="57"/>
      <c r="V617" s="57"/>
      <c r="X617" s="57"/>
    </row>
    <row r="618" spans="3:24">
      <c r="C618" s="57"/>
      <c r="D618" s="57"/>
      <c r="E618" s="57"/>
      <c r="F618" s="57"/>
      <c r="H618" s="57"/>
      <c r="J618" s="57"/>
      <c r="L618" s="57"/>
      <c r="N618" s="57"/>
      <c r="P618" s="57"/>
      <c r="R618" s="57"/>
      <c r="T618" s="57"/>
      <c r="V618" s="57"/>
      <c r="X618" s="57"/>
    </row>
    <row r="619" spans="3:24">
      <c r="C619" s="57"/>
      <c r="D619" s="57"/>
      <c r="E619" s="57"/>
      <c r="F619" s="57"/>
      <c r="H619" s="57"/>
      <c r="J619" s="57"/>
      <c r="L619" s="57"/>
      <c r="N619" s="57"/>
      <c r="P619" s="57"/>
      <c r="R619" s="57"/>
      <c r="T619" s="57"/>
      <c r="V619" s="57"/>
      <c r="X619" s="57"/>
    </row>
    <row r="620" spans="3:24">
      <c r="C620" s="57"/>
      <c r="D620" s="57"/>
      <c r="E620" s="57"/>
      <c r="F620" s="57"/>
      <c r="H620" s="57"/>
      <c r="J620" s="57"/>
      <c r="L620" s="57"/>
      <c r="N620" s="57"/>
      <c r="P620" s="57"/>
      <c r="R620" s="57"/>
      <c r="T620" s="57"/>
      <c r="V620" s="57"/>
      <c r="X620" s="57"/>
    </row>
    <row r="621" spans="3:24">
      <c r="C621" s="57"/>
      <c r="D621" s="57"/>
      <c r="E621" s="57"/>
      <c r="F621" s="57"/>
      <c r="H621" s="57"/>
      <c r="J621" s="57"/>
      <c r="L621" s="57"/>
      <c r="N621" s="57"/>
      <c r="P621" s="57"/>
      <c r="R621" s="57"/>
      <c r="T621" s="57"/>
      <c r="V621" s="57"/>
      <c r="X621" s="57"/>
    </row>
    <row r="622" spans="3:24">
      <c r="C622" s="57"/>
      <c r="D622" s="57"/>
      <c r="E622" s="57"/>
      <c r="F622" s="57"/>
      <c r="H622" s="57"/>
      <c r="J622" s="57"/>
      <c r="L622" s="57"/>
      <c r="N622" s="57"/>
      <c r="P622" s="57"/>
      <c r="R622" s="57"/>
      <c r="T622" s="57"/>
      <c r="V622" s="57"/>
      <c r="X622" s="57"/>
    </row>
    <row r="623" spans="3:24">
      <c r="C623" s="57"/>
      <c r="D623" s="57"/>
      <c r="E623" s="57"/>
      <c r="F623" s="57"/>
      <c r="H623" s="57"/>
      <c r="J623" s="57"/>
      <c r="L623" s="57"/>
      <c r="N623" s="57"/>
      <c r="P623" s="57"/>
      <c r="R623" s="57"/>
      <c r="T623" s="57"/>
      <c r="V623" s="57"/>
      <c r="X623" s="57"/>
    </row>
    <row r="624" spans="3:24">
      <c r="C624" s="57"/>
      <c r="D624" s="57"/>
      <c r="E624" s="57"/>
      <c r="F624" s="57"/>
      <c r="H624" s="57"/>
      <c r="J624" s="57"/>
      <c r="L624" s="57"/>
      <c r="N624" s="57"/>
      <c r="P624" s="57"/>
      <c r="R624" s="57"/>
      <c r="T624" s="57"/>
      <c r="V624" s="57"/>
      <c r="X624" s="57"/>
    </row>
    <row r="625" spans="3:24">
      <c r="C625" s="57"/>
      <c r="D625" s="57"/>
      <c r="E625" s="57"/>
      <c r="F625" s="57"/>
      <c r="H625" s="57"/>
      <c r="J625" s="57"/>
      <c r="L625" s="57"/>
      <c r="N625" s="57"/>
      <c r="P625" s="57"/>
      <c r="R625" s="57"/>
      <c r="T625" s="57"/>
      <c r="V625" s="57"/>
      <c r="X625" s="57"/>
    </row>
    <row r="626" spans="3:24">
      <c r="C626" s="57"/>
      <c r="D626" s="57"/>
      <c r="E626" s="57"/>
      <c r="F626" s="57"/>
      <c r="H626" s="57"/>
      <c r="J626" s="57"/>
      <c r="L626" s="57"/>
      <c r="N626" s="57"/>
      <c r="P626" s="57"/>
      <c r="R626" s="57"/>
      <c r="T626" s="57"/>
      <c r="V626" s="57"/>
      <c r="X626" s="57"/>
    </row>
    <row r="627" spans="3:24">
      <c r="C627" s="57"/>
      <c r="D627" s="57"/>
      <c r="E627" s="57"/>
      <c r="F627" s="57"/>
      <c r="H627" s="57"/>
      <c r="J627" s="57"/>
      <c r="L627" s="57"/>
      <c r="N627" s="57"/>
      <c r="P627" s="57"/>
      <c r="R627" s="57"/>
      <c r="T627" s="57"/>
      <c r="V627" s="57"/>
      <c r="X627" s="57"/>
    </row>
    <row r="628" spans="3:24">
      <c r="C628" s="57"/>
      <c r="D628" s="57"/>
      <c r="E628" s="57"/>
      <c r="F628" s="57"/>
      <c r="H628" s="57"/>
      <c r="J628" s="57"/>
      <c r="L628" s="57"/>
      <c r="N628" s="57"/>
      <c r="P628" s="57"/>
      <c r="R628" s="57"/>
      <c r="T628" s="57"/>
      <c r="V628" s="57"/>
      <c r="X628" s="57"/>
    </row>
    <row r="629" spans="3:24">
      <c r="C629" s="57"/>
      <c r="D629" s="57"/>
      <c r="E629" s="57"/>
      <c r="F629" s="57"/>
      <c r="H629" s="57"/>
      <c r="J629" s="57"/>
      <c r="L629" s="57"/>
      <c r="N629" s="57"/>
      <c r="P629" s="57"/>
      <c r="R629" s="57"/>
      <c r="T629" s="57"/>
      <c r="V629" s="57"/>
      <c r="X629" s="57"/>
    </row>
    <row r="630" spans="3:24">
      <c r="C630" s="57"/>
      <c r="D630" s="57"/>
      <c r="E630" s="57"/>
      <c r="F630" s="57"/>
      <c r="H630" s="57"/>
      <c r="J630" s="57"/>
      <c r="L630" s="57"/>
      <c r="N630" s="57"/>
      <c r="P630" s="57"/>
      <c r="R630" s="57"/>
      <c r="T630" s="57"/>
      <c r="V630" s="57"/>
      <c r="X630" s="57"/>
    </row>
    <row r="631" spans="3:24">
      <c r="C631" s="57"/>
      <c r="D631" s="57"/>
      <c r="E631" s="57"/>
      <c r="F631" s="57"/>
      <c r="H631" s="57"/>
      <c r="J631" s="57"/>
      <c r="L631" s="57"/>
      <c r="N631" s="57"/>
      <c r="P631" s="57"/>
      <c r="R631" s="57"/>
      <c r="T631" s="57"/>
      <c r="V631" s="57"/>
      <c r="X631" s="57"/>
    </row>
    <row r="632" spans="3:24">
      <c r="C632" s="57"/>
      <c r="D632" s="57"/>
      <c r="E632" s="57"/>
      <c r="F632" s="57"/>
      <c r="H632" s="57"/>
      <c r="J632" s="57"/>
      <c r="L632" s="57"/>
      <c r="N632" s="57"/>
      <c r="P632" s="57"/>
      <c r="R632" s="57"/>
      <c r="T632" s="57"/>
      <c r="V632" s="57"/>
      <c r="X632" s="57"/>
    </row>
    <row r="633" spans="3:24">
      <c r="C633" s="57"/>
      <c r="D633" s="57"/>
      <c r="E633" s="57"/>
      <c r="F633" s="57"/>
      <c r="H633" s="57"/>
      <c r="J633" s="57"/>
      <c r="L633" s="57"/>
      <c r="N633" s="57"/>
      <c r="P633" s="57"/>
      <c r="R633" s="57"/>
      <c r="T633" s="57"/>
      <c r="V633" s="57"/>
      <c r="X633" s="57"/>
    </row>
    <row r="634" spans="3:24">
      <c r="C634" s="57"/>
      <c r="D634" s="57"/>
      <c r="E634" s="57"/>
      <c r="F634" s="57"/>
      <c r="H634" s="57"/>
      <c r="J634" s="57"/>
      <c r="L634" s="57"/>
      <c r="N634" s="57"/>
      <c r="P634" s="57"/>
      <c r="R634" s="57"/>
      <c r="T634" s="57"/>
      <c r="V634" s="57"/>
      <c r="X634" s="57"/>
    </row>
    <row r="635" spans="3:24">
      <c r="C635" s="57"/>
      <c r="D635" s="57"/>
      <c r="E635" s="57"/>
      <c r="F635" s="57"/>
      <c r="H635" s="57"/>
      <c r="J635" s="57"/>
      <c r="L635" s="57"/>
      <c r="N635" s="57"/>
      <c r="P635" s="57"/>
      <c r="R635" s="57"/>
      <c r="T635" s="57"/>
      <c r="V635" s="57"/>
      <c r="X635" s="57"/>
    </row>
    <row r="636" spans="3:24">
      <c r="C636" s="57"/>
      <c r="D636" s="57"/>
      <c r="E636" s="57"/>
      <c r="F636" s="57"/>
      <c r="H636" s="57"/>
      <c r="J636" s="57"/>
      <c r="L636" s="57"/>
      <c r="N636" s="57"/>
      <c r="P636" s="57"/>
      <c r="R636" s="57"/>
      <c r="T636" s="57"/>
      <c r="V636" s="57"/>
      <c r="X636" s="57"/>
    </row>
    <row r="637" spans="3:24">
      <c r="C637" s="57"/>
      <c r="D637" s="57"/>
      <c r="E637" s="57"/>
      <c r="F637" s="57"/>
      <c r="H637" s="57"/>
      <c r="J637" s="57"/>
      <c r="L637" s="57"/>
      <c r="N637" s="57"/>
      <c r="P637" s="57"/>
      <c r="R637" s="57"/>
      <c r="T637" s="57"/>
      <c r="V637" s="57"/>
      <c r="X637" s="57"/>
    </row>
    <row r="638" spans="3:24">
      <c r="C638" s="57"/>
      <c r="D638" s="57"/>
      <c r="E638" s="57"/>
      <c r="F638" s="57"/>
      <c r="H638" s="57"/>
      <c r="J638" s="57"/>
      <c r="L638" s="57"/>
      <c r="N638" s="57"/>
      <c r="P638" s="57"/>
      <c r="R638" s="57"/>
      <c r="T638" s="57"/>
      <c r="V638" s="57"/>
      <c r="X638" s="57"/>
    </row>
    <row r="639" spans="3:24">
      <c r="C639" s="57"/>
      <c r="D639" s="57"/>
      <c r="E639" s="57"/>
      <c r="F639" s="57"/>
      <c r="H639" s="57"/>
      <c r="J639" s="57"/>
      <c r="L639" s="57"/>
      <c r="N639" s="57"/>
      <c r="P639" s="57"/>
      <c r="R639" s="57"/>
      <c r="T639" s="57"/>
      <c r="V639" s="57"/>
      <c r="X639" s="57"/>
    </row>
    <row r="640" spans="3:24">
      <c r="C640" s="57"/>
      <c r="D640" s="57"/>
      <c r="E640" s="57"/>
      <c r="F640" s="57"/>
      <c r="H640" s="57"/>
      <c r="J640" s="57"/>
      <c r="L640" s="57"/>
      <c r="N640" s="57"/>
      <c r="P640" s="57"/>
      <c r="R640" s="57"/>
      <c r="T640" s="57"/>
      <c r="V640" s="57"/>
      <c r="X640" s="57"/>
    </row>
    <row r="641" spans="3:24">
      <c r="C641" s="57"/>
      <c r="D641" s="57"/>
      <c r="E641" s="57"/>
      <c r="F641" s="57"/>
      <c r="H641" s="57"/>
      <c r="J641" s="57"/>
      <c r="L641" s="57"/>
      <c r="N641" s="57"/>
      <c r="P641" s="57"/>
      <c r="R641" s="57"/>
      <c r="T641" s="57"/>
      <c r="V641" s="57"/>
      <c r="X641" s="57"/>
    </row>
    <row r="642" spans="3:24">
      <c r="C642" s="57"/>
      <c r="D642" s="57"/>
      <c r="E642" s="57"/>
      <c r="F642" s="57"/>
      <c r="H642" s="57"/>
      <c r="J642" s="57"/>
      <c r="L642" s="57"/>
      <c r="N642" s="57"/>
      <c r="P642" s="57"/>
      <c r="R642" s="57"/>
      <c r="T642" s="57"/>
      <c r="V642" s="57"/>
      <c r="X642" s="57"/>
    </row>
    <row r="643" spans="3:24">
      <c r="C643" s="57"/>
      <c r="D643" s="57"/>
      <c r="E643" s="57"/>
      <c r="F643" s="57"/>
      <c r="H643" s="57"/>
      <c r="J643" s="57"/>
      <c r="L643" s="57"/>
      <c r="N643" s="57"/>
      <c r="P643" s="57"/>
      <c r="R643" s="57"/>
      <c r="T643" s="57"/>
      <c r="V643" s="57"/>
      <c r="X643" s="57"/>
    </row>
    <row r="644" spans="3:24">
      <c r="C644" s="57"/>
      <c r="D644" s="57"/>
      <c r="E644" s="57"/>
      <c r="F644" s="57"/>
      <c r="H644" s="57"/>
      <c r="J644" s="57"/>
      <c r="L644" s="57"/>
      <c r="N644" s="57"/>
      <c r="P644" s="57"/>
      <c r="R644" s="57"/>
      <c r="T644" s="57"/>
      <c r="V644" s="57"/>
      <c r="X644" s="57"/>
    </row>
    <row r="645" spans="3:24">
      <c r="C645" s="57"/>
      <c r="D645" s="57"/>
      <c r="E645" s="57"/>
      <c r="F645" s="57"/>
      <c r="H645" s="57"/>
      <c r="J645" s="57"/>
      <c r="L645" s="57"/>
      <c r="N645" s="57"/>
      <c r="P645" s="57"/>
      <c r="R645" s="57"/>
      <c r="T645" s="57"/>
      <c r="V645" s="57"/>
      <c r="X645" s="57"/>
    </row>
    <row r="646" spans="3:24">
      <c r="C646" s="57"/>
      <c r="D646" s="57"/>
      <c r="E646" s="57"/>
      <c r="F646" s="57"/>
      <c r="H646" s="57"/>
      <c r="J646" s="57"/>
      <c r="L646" s="57"/>
      <c r="N646" s="57"/>
      <c r="P646" s="57"/>
      <c r="R646" s="57"/>
      <c r="T646" s="57"/>
      <c r="V646" s="57"/>
      <c r="X646" s="57"/>
    </row>
    <row r="647" spans="3:24">
      <c r="C647" s="57"/>
      <c r="D647" s="57"/>
      <c r="E647" s="57"/>
      <c r="F647" s="57"/>
      <c r="H647" s="57"/>
      <c r="J647" s="57"/>
      <c r="L647" s="57"/>
      <c r="N647" s="57"/>
      <c r="P647" s="57"/>
      <c r="R647" s="57"/>
      <c r="T647" s="57"/>
      <c r="V647" s="57"/>
      <c r="X647" s="57"/>
    </row>
    <row r="648" spans="3:24">
      <c r="C648" s="57"/>
      <c r="D648" s="57"/>
      <c r="E648" s="57"/>
      <c r="F648" s="57"/>
      <c r="H648" s="57"/>
      <c r="J648" s="57"/>
      <c r="L648" s="57"/>
      <c r="N648" s="57"/>
      <c r="P648" s="57"/>
      <c r="R648" s="57"/>
      <c r="T648" s="57"/>
      <c r="V648" s="57"/>
      <c r="X648" s="57"/>
    </row>
    <row r="649" spans="3:24">
      <c r="C649" s="57"/>
      <c r="D649" s="57"/>
      <c r="E649" s="57"/>
      <c r="F649" s="57"/>
      <c r="H649" s="57"/>
      <c r="J649" s="57"/>
      <c r="L649" s="57"/>
      <c r="N649" s="57"/>
      <c r="P649" s="57"/>
      <c r="R649" s="57"/>
      <c r="T649" s="57"/>
      <c r="V649" s="57"/>
      <c r="X649" s="57"/>
    </row>
    <row r="650" spans="3:24">
      <c r="C650" s="57"/>
      <c r="D650" s="57"/>
      <c r="E650" s="57"/>
      <c r="F650" s="57"/>
      <c r="H650" s="57"/>
      <c r="J650" s="57"/>
      <c r="L650" s="57"/>
      <c r="N650" s="57"/>
      <c r="P650" s="57"/>
      <c r="R650" s="57"/>
      <c r="T650" s="57"/>
      <c r="V650" s="57"/>
      <c r="X650" s="57"/>
    </row>
    <row r="651" spans="3:24">
      <c r="C651" s="57"/>
      <c r="D651" s="57"/>
      <c r="E651" s="57"/>
      <c r="F651" s="57"/>
      <c r="H651" s="57"/>
      <c r="J651" s="57"/>
      <c r="L651" s="57"/>
      <c r="N651" s="57"/>
      <c r="P651" s="57"/>
      <c r="R651" s="57"/>
      <c r="T651" s="57"/>
      <c r="V651" s="57"/>
      <c r="X651" s="57"/>
    </row>
    <row r="652" spans="3:24">
      <c r="C652" s="57"/>
      <c r="D652" s="57"/>
      <c r="E652" s="57"/>
      <c r="F652" s="57"/>
      <c r="H652" s="57"/>
      <c r="J652" s="57"/>
      <c r="L652" s="57"/>
      <c r="N652" s="57"/>
      <c r="P652" s="57"/>
      <c r="R652" s="57"/>
      <c r="T652" s="57"/>
      <c r="V652" s="57"/>
      <c r="X652" s="57"/>
    </row>
    <row r="653" spans="3:24">
      <c r="C653" s="57"/>
      <c r="D653" s="57"/>
      <c r="E653" s="57"/>
      <c r="F653" s="57"/>
      <c r="H653" s="57"/>
      <c r="J653" s="57"/>
      <c r="L653" s="57"/>
      <c r="N653" s="57"/>
      <c r="P653" s="57"/>
      <c r="R653" s="57"/>
      <c r="T653" s="57"/>
      <c r="V653" s="57"/>
      <c r="X653" s="57"/>
    </row>
    <row r="654" spans="3:24">
      <c r="C654" s="57"/>
      <c r="D654" s="57"/>
      <c r="E654" s="57"/>
      <c r="F654" s="57"/>
      <c r="H654" s="57"/>
      <c r="J654" s="57"/>
      <c r="L654" s="57"/>
      <c r="N654" s="57"/>
      <c r="P654" s="57"/>
      <c r="R654" s="57"/>
      <c r="T654" s="57"/>
      <c r="V654" s="57"/>
      <c r="X654" s="57"/>
    </row>
    <row r="655" spans="3:24">
      <c r="C655" s="57"/>
      <c r="D655" s="57"/>
      <c r="E655" s="57"/>
      <c r="F655" s="57"/>
      <c r="H655" s="57"/>
      <c r="J655" s="57"/>
      <c r="L655" s="57"/>
      <c r="N655" s="57"/>
      <c r="P655" s="57"/>
      <c r="R655" s="57"/>
      <c r="T655" s="57"/>
      <c r="V655" s="57"/>
      <c r="X655" s="57"/>
    </row>
    <row r="656" spans="3:24">
      <c r="C656" s="57"/>
      <c r="D656" s="57"/>
      <c r="E656" s="57"/>
      <c r="F656" s="57"/>
      <c r="H656" s="57"/>
      <c r="J656" s="57"/>
      <c r="L656" s="57"/>
      <c r="N656" s="57"/>
      <c r="P656" s="57"/>
      <c r="R656" s="57"/>
      <c r="T656" s="57"/>
      <c r="V656" s="57"/>
      <c r="X656" s="57"/>
    </row>
    <row r="657" spans="3:24">
      <c r="C657" s="57"/>
      <c r="D657" s="57"/>
      <c r="E657" s="57"/>
      <c r="F657" s="57"/>
      <c r="H657" s="57"/>
      <c r="J657" s="57"/>
      <c r="L657" s="57"/>
      <c r="N657" s="57"/>
      <c r="P657" s="57"/>
      <c r="R657" s="57"/>
      <c r="T657" s="57"/>
      <c r="V657" s="57"/>
      <c r="X657" s="57"/>
    </row>
    <row r="658" spans="3:24">
      <c r="C658" s="57"/>
      <c r="D658" s="57"/>
      <c r="E658" s="57"/>
      <c r="F658" s="57"/>
      <c r="H658" s="57"/>
      <c r="J658" s="57"/>
      <c r="L658" s="57"/>
      <c r="N658" s="57"/>
      <c r="P658" s="57"/>
      <c r="R658" s="57"/>
      <c r="T658" s="57"/>
      <c r="V658" s="57"/>
      <c r="X658" s="57"/>
    </row>
    <row r="659" spans="3:24">
      <c r="C659" s="57"/>
      <c r="D659" s="57"/>
      <c r="E659" s="57"/>
      <c r="F659" s="57"/>
      <c r="H659" s="57"/>
      <c r="J659" s="57"/>
      <c r="L659" s="57"/>
      <c r="N659" s="57"/>
      <c r="P659" s="57"/>
      <c r="R659" s="57"/>
      <c r="T659" s="57"/>
      <c r="V659" s="57"/>
      <c r="X659" s="57"/>
    </row>
    <row r="660" spans="3:24">
      <c r="C660" s="57"/>
      <c r="D660" s="57"/>
      <c r="E660" s="57"/>
      <c r="F660" s="57"/>
      <c r="H660" s="57"/>
      <c r="J660" s="57"/>
      <c r="L660" s="57"/>
      <c r="N660" s="57"/>
      <c r="P660" s="57"/>
      <c r="R660" s="57"/>
      <c r="T660" s="57"/>
      <c r="V660" s="57"/>
      <c r="X660" s="57"/>
    </row>
    <row r="661" spans="3:24">
      <c r="C661" s="57"/>
      <c r="D661" s="57"/>
      <c r="E661" s="57"/>
      <c r="F661" s="57"/>
      <c r="H661" s="57"/>
      <c r="J661" s="57"/>
      <c r="L661" s="57"/>
      <c r="N661" s="57"/>
      <c r="P661" s="57"/>
      <c r="R661" s="57"/>
      <c r="T661" s="57"/>
      <c r="V661" s="57"/>
      <c r="X661" s="57"/>
    </row>
    <row r="662" spans="3:24">
      <c r="C662" s="57"/>
      <c r="D662" s="57"/>
      <c r="E662" s="57"/>
      <c r="F662" s="57"/>
      <c r="H662" s="57"/>
      <c r="J662" s="57"/>
      <c r="L662" s="57"/>
      <c r="N662" s="57"/>
      <c r="P662" s="57"/>
      <c r="R662" s="57"/>
      <c r="T662" s="57"/>
      <c r="V662" s="57"/>
      <c r="X662" s="57"/>
    </row>
    <row r="663" spans="3:24">
      <c r="C663" s="57"/>
      <c r="D663" s="57"/>
      <c r="E663" s="57"/>
      <c r="F663" s="57"/>
      <c r="H663" s="57"/>
      <c r="J663" s="57"/>
      <c r="L663" s="57"/>
      <c r="N663" s="57"/>
      <c r="P663" s="57"/>
      <c r="R663" s="57"/>
      <c r="T663" s="57"/>
      <c r="V663" s="57"/>
      <c r="X663" s="57"/>
    </row>
    <row r="664" spans="3:24">
      <c r="C664" s="57"/>
      <c r="D664" s="57"/>
      <c r="E664" s="57"/>
      <c r="F664" s="57"/>
      <c r="H664" s="57"/>
      <c r="J664" s="57"/>
      <c r="L664" s="57"/>
      <c r="N664" s="57"/>
      <c r="P664" s="57"/>
      <c r="R664" s="57"/>
      <c r="T664" s="57"/>
      <c r="V664" s="57"/>
      <c r="X664" s="57"/>
    </row>
    <row r="665" spans="3:24">
      <c r="C665" s="57"/>
      <c r="D665" s="57"/>
      <c r="E665" s="57"/>
      <c r="F665" s="57"/>
      <c r="H665" s="57"/>
      <c r="J665" s="57"/>
      <c r="L665" s="57"/>
      <c r="N665" s="57"/>
      <c r="P665" s="57"/>
      <c r="R665" s="57"/>
      <c r="T665" s="57"/>
      <c r="V665" s="57"/>
      <c r="X665" s="57"/>
    </row>
    <row r="666" spans="3:24">
      <c r="C666" s="57"/>
      <c r="D666" s="57"/>
      <c r="E666" s="57"/>
      <c r="F666" s="57"/>
      <c r="H666" s="57"/>
      <c r="J666" s="57"/>
      <c r="L666" s="57"/>
      <c r="N666" s="57"/>
      <c r="P666" s="57"/>
      <c r="R666" s="57"/>
      <c r="T666" s="57"/>
      <c r="V666" s="57"/>
      <c r="X666" s="57"/>
    </row>
    <row r="667" spans="3:24">
      <c r="C667" s="57"/>
      <c r="D667" s="57"/>
      <c r="E667" s="57"/>
      <c r="F667" s="57"/>
      <c r="H667" s="57"/>
      <c r="J667" s="57"/>
      <c r="L667" s="57"/>
      <c r="N667" s="57"/>
      <c r="P667" s="57"/>
      <c r="R667" s="57"/>
      <c r="T667" s="57"/>
      <c r="V667" s="57"/>
      <c r="X667" s="57"/>
    </row>
    <row r="668" spans="3:24">
      <c r="C668" s="57"/>
      <c r="D668" s="57"/>
      <c r="E668" s="57"/>
      <c r="F668" s="57"/>
      <c r="H668" s="57"/>
      <c r="J668" s="57"/>
      <c r="L668" s="57"/>
      <c r="N668" s="57"/>
      <c r="P668" s="57"/>
      <c r="R668" s="57"/>
      <c r="T668" s="57"/>
      <c r="V668" s="57"/>
      <c r="X668" s="57"/>
    </row>
    <row r="669" spans="3:24">
      <c r="C669" s="57"/>
      <c r="D669" s="57"/>
      <c r="E669" s="57"/>
      <c r="F669" s="57"/>
      <c r="H669" s="57"/>
      <c r="J669" s="57"/>
      <c r="L669" s="57"/>
      <c r="N669" s="57"/>
      <c r="P669" s="57"/>
      <c r="R669" s="57"/>
      <c r="T669" s="57"/>
      <c r="V669" s="57"/>
      <c r="X669" s="57"/>
    </row>
    <row r="670" spans="3:24">
      <c r="C670" s="57"/>
      <c r="D670" s="57"/>
      <c r="E670" s="57"/>
      <c r="F670" s="57"/>
      <c r="H670" s="57"/>
      <c r="J670" s="57"/>
      <c r="L670" s="57"/>
      <c r="N670" s="57"/>
      <c r="P670" s="57"/>
      <c r="R670" s="57"/>
      <c r="T670" s="57"/>
      <c r="V670" s="57"/>
      <c r="X670" s="57"/>
    </row>
    <row r="671" spans="3:24">
      <c r="C671" s="57"/>
      <c r="D671" s="57"/>
      <c r="E671" s="57"/>
      <c r="F671" s="57"/>
      <c r="H671" s="57"/>
      <c r="J671" s="57"/>
      <c r="L671" s="57"/>
      <c r="N671" s="57"/>
      <c r="P671" s="57"/>
      <c r="R671" s="57"/>
      <c r="T671" s="57"/>
      <c r="V671" s="57"/>
      <c r="X671" s="57"/>
    </row>
    <row r="672" spans="3:24">
      <c r="C672" s="57"/>
      <c r="D672" s="57"/>
      <c r="E672" s="57"/>
      <c r="F672" s="57"/>
      <c r="H672" s="57"/>
      <c r="J672" s="57"/>
      <c r="L672" s="57"/>
      <c r="N672" s="57"/>
      <c r="P672" s="57"/>
      <c r="R672" s="57"/>
      <c r="T672" s="57"/>
      <c r="V672" s="57"/>
      <c r="X672" s="57"/>
    </row>
    <row r="673" spans="3:24">
      <c r="C673" s="57"/>
      <c r="D673" s="57"/>
      <c r="E673" s="57"/>
      <c r="F673" s="57"/>
      <c r="H673" s="57"/>
      <c r="J673" s="57"/>
      <c r="L673" s="57"/>
      <c r="N673" s="57"/>
      <c r="P673" s="57"/>
      <c r="R673" s="57"/>
      <c r="T673" s="57"/>
      <c r="V673" s="57"/>
      <c r="X673" s="57"/>
    </row>
    <row r="674" spans="3:24">
      <c r="C674" s="57"/>
      <c r="D674" s="57"/>
      <c r="E674" s="57"/>
      <c r="F674" s="57"/>
      <c r="H674" s="57"/>
      <c r="J674" s="57"/>
      <c r="L674" s="57"/>
      <c r="N674" s="57"/>
      <c r="P674" s="57"/>
      <c r="R674" s="57"/>
      <c r="T674" s="57"/>
      <c r="V674" s="57"/>
      <c r="X674" s="57"/>
    </row>
    <row r="675" spans="3:24">
      <c r="C675" s="57"/>
      <c r="D675" s="57"/>
      <c r="E675" s="57"/>
      <c r="F675" s="57"/>
      <c r="H675" s="57"/>
      <c r="J675" s="57"/>
      <c r="L675" s="57"/>
      <c r="N675" s="57"/>
      <c r="P675" s="57"/>
      <c r="R675" s="57"/>
      <c r="T675" s="57"/>
      <c r="V675" s="57"/>
      <c r="X675" s="57"/>
    </row>
    <row r="676" spans="3:24">
      <c r="C676" s="57"/>
      <c r="D676" s="57"/>
      <c r="E676" s="57"/>
      <c r="F676" s="57"/>
      <c r="H676" s="57"/>
      <c r="J676" s="57"/>
      <c r="L676" s="57"/>
      <c r="N676" s="57"/>
      <c r="P676" s="57"/>
      <c r="R676" s="57"/>
      <c r="T676" s="57"/>
      <c r="V676" s="57"/>
      <c r="X676" s="57"/>
    </row>
    <row r="677" spans="3:24">
      <c r="C677" s="57"/>
      <c r="D677" s="57"/>
      <c r="E677" s="57"/>
      <c r="F677" s="57"/>
      <c r="H677" s="57"/>
      <c r="J677" s="57"/>
      <c r="L677" s="57"/>
      <c r="N677" s="57"/>
      <c r="P677" s="57"/>
      <c r="R677" s="57"/>
      <c r="T677" s="57"/>
      <c r="V677" s="57"/>
      <c r="X677" s="57"/>
    </row>
    <row r="678" spans="3:24">
      <c r="C678" s="57"/>
      <c r="D678" s="57"/>
      <c r="E678" s="57"/>
      <c r="F678" s="57"/>
      <c r="H678" s="57"/>
      <c r="J678" s="57"/>
      <c r="L678" s="57"/>
      <c r="N678" s="57"/>
      <c r="P678" s="57"/>
      <c r="R678" s="57"/>
      <c r="T678" s="57"/>
      <c r="V678" s="57"/>
      <c r="X678" s="57"/>
    </row>
    <row r="679" spans="3:24">
      <c r="C679" s="57"/>
      <c r="D679" s="57"/>
      <c r="E679" s="57"/>
      <c r="F679" s="57"/>
      <c r="H679" s="57"/>
      <c r="J679" s="57"/>
      <c r="L679" s="57"/>
      <c r="N679" s="57"/>
      <c r="P679" s="57"/>
      <c r="R679" s="57"/>
      <c r="T679" s="57"/>
      <c r="V679" s="57"/>
      <c r="X679" s="57"/>
    </row>
    <row r="680" spans="3:24">
      <c r="C680" s="57"/>
      <c r="D680" s="57"/>
      <c r="E680" s="57"/>
      <c r="F680" s="57"/>
      <c r="H680" s="57"/>
      <c r="J680" s="57"/>
      <c r="L680" s="57"/>
      <c r="N680" s="57"/>
      <c r="P680" s="57"/>
      <c r="R680" s="57"/>
      <c r="T680" s="57"/>
      <c r="V680" s="57"/>
      <c r="X680" s="57"/>
    </row>
    <row r="681" spans="3:24">
      <c r="C681" s="57"/>
      <c r="D681" s="57"/>
      <c r="E681" s="57"/>
      <c r="F681" s="57"/>
      <c r="H681" s="57"/>
      <c r="J681" s="57"/>
      <c r="L681" s="57"/>
      <c r="N681" s="57"/>
      <c r="P681" s="57"/>
      <c r="R681" s="57"/>
      <c r="T681" s="57"/>
      <c r="V681" s="57"/>
      <c r="X681" s="57"/>
    </row>
    <row r="682" spans="3:24">
      <c r="C682" s="57"/>
      <c r="D682" s="57"/>
      <c r="E682" s="57"/>
      <c r="F682" s="57"/>
      <c r="H682" s="57"/>
      <c r="J682" s="57"/>
      <c r="L682" s="57"/>
      <c r="N682" s="57"/>
      <c r="P682" s="57"/>
      <c r="R682" s="57"/>
      <c r="T682" s="57"/>
      <c r="V682" s="57"/>
      <c r="X682" s="57"/>
    </row>
    <row r="683" spans="3:24">
      <c r="C683" s="57"/>
      <c r="D683" s="57"/>
      <c r="E683" s="57"/>
      <c r="F683" s="57"/>
      <c r="H683" s="57"/>
      <c r="J683" s="57"/>
      <c r="L683" s="57"/>
      <c r="N683" s="57"/>
      <c r="P683" s="57"/>
      <c r="R683" s="57"/>
      <c r="T683" s="57"/>
      <c r="V683" s="57"/>
      <c r="X683" s="57"/>
    </row>
    <row r="684" spans="3:24">
      <c r="C684" s="57"/>
      <c r="D684" s="57"/>
      <c r="E684" s="57"/>
      <c r="F684" s="57"/>
      <c r="H684" s="57"/>
      <c r="J684" s="57"/>
      <c r="L684" s="57"/>
      <c r="N684" s="57"/>
      <c r="P684" s="57"/>
      <c r="R684" s="57"/>
      <c r="T684" s="57"/>
      <c r="V684" s="57"/>
      <c r="X684" s="57"/>
    </row>
    <row r="685" spans="3:24">
      <c r="C685" s="57"/>
      <c r="D685" s="57"/>
      <c r="E685" s="57"/>
      <c r="F685" s="57"/>
      <c r="H685" s="57"/>
      <c r="J685" s="57"/>
      <c r="L685" s="57"/>
      <c r="N685" s="57"/>
      <c r="P685" s="57"/>
      <c r="R685" s="57"/>
      <c r="T685" s="57"/>
      <c r="V685" s="57"/>
      <c r="X685" s="57"/>
    </row>
    <row r="686" spans="3:24">
      <c r="C686" s="57"/>
      <c r="D686" s="57"/>
      <c r="E686" s="57"/>
      <c r="F686" s="57"/>
      <c r="H686" s="57"/>
      <c r="J686" s="57"/>
      <c r="L686" s="57"/>
      <c r="N686" s="57"/>
      <c r="P686" s="57"/>
      <c r="R686" s="57"/>
      <c r="T686" s="57"/>
      <c r="V686" s="57"/>
      <c r="X686" s="57"/>
    </row>
    <row r="687" spans="3:24">
      <c r="C687" s="57"/>
      <c r="D687" s="57"/>
      <c r="E687" s="57"/>
      <c r="F687" s="57"/>
      <c r="H687" s="57"/>
      <c r="J687" s="57"/>
      <c r="L687" s="57"/>
      <c r="N687" s="57"/>
      <c r="P687" s="57"/>
      <c r="R687" s="57"/>
      <c r="T687" s="57"/>
      <c r="V687" s="57"/>
      <c r="X687" s="57"/>
    </row>
    <row r="688" spans="3:24">
      <c r="C688" s="57"/>
      <c r="D688" s="57"/>
      <c r="E688" s="57"/>
      <c r="F688" s="57"/>
      <c r="H688" s="57"/>
      <c r="J688" s="57"/>
      <c r="L688" s="57"/>
      <c r="N688" s="57"/>
      <c r="P688" s="57"/>
      <c r="R688" s="57"/>
      <c r="T688" s="57"/>
      <c r="V688" s="57"/>
      <c r="X688" s="57"/>
    </row>
    <row r="689" spans="3:24">
      <c r="C689" s="57"/>
      <c r="D689" s="57"/>
      <c r="E689" s="57"/>
      <c r="F689" s="57"/>
      <c r="H689" s="57"/>
      <c r="J689" s="57"/>
      <c r="L689" s="57"/>
      <c r="N689" s="57"/>
      <c r="P689" s="57"/>
      <c r="R689" s="57"/>
      <c r="T689" s="57"/>
      <c r="V689" s="57"/>
      <c r="X689" s="57"/>
    </row>
    <row r="690" spans="3:24">
      <c r="C690" s="57"/>
      <c r="D690" s="57"/>
      <c r="E690" s="57"/>
      <c r="F690" s="57"/>
      <c r="H690" s="57"/>
      <c r="J690" s="57"/>
      <c r="L690" s="57"/>
      <c r="N690" s="57"/>
      <c r="P690" s="57"/>
      <c r="R690" s="57"/>
      <c r="T690" s="57"/>
      <c r="V690" s="57"/>
      <c r="X690" s="57"/>
    </row>
    <row r="691" spans="3:24">
      <c r="C691" s="57"/>
      <c r="D691" s="57"/>
      <c r="E691" s="57"/>
      <c r="F691" s="57"/>
      <c r="H691" s="57"/>
      <c r="J691" s="57"/>
      <c r="L691" s="57"/>
      <c r="N691" s="57"/>
      <c r="P691" s="57"/>
      <c r="R691" s="57"/>
      <c r="T691" s="57"/>
      <c r="V691" s="57"/>
      <c r="X691" s="57"/>
    </row>
    <row r="692" spans="3:24">
      <c r="C692" s="57"/>
      <c r="D692" s="57"/>
      <c r="E692" s="57"/>
      <c r="F692" s="57"/>
      <c r="H692" s="57"/>
      <c r="J692" s="57"/>
      <c r="L692" s="57"/>
      <c r="N692" s="57"/>
      <c r="P692" s="57"/>
      <c r="R692" s="57"/>
      <c r="T692" s="57"/>
      <c r="V692" s="57"/>
      <c r="X692" s="57"/>
    </row>
    <row r="693" spans="3:24">
      <c r="C693" s="57"/>
      <c r="D693" s="57"/>
      <c r="E693" s="57"/>
      <c r="F693" s="57"/>
      <c r="H693" s="57"/>
      <c r="J693" s="57"/>
      <c r="L693" s="57"/>
      <c r="N693" s="57"/>
      <c r="P693" s="57"/>
      <c r="R693" s="57"/>
      <c r="T693" s="57"/>
      <c r="V693" s="57"/>
      <c r="X693" s="57"/>
    </row>
    <row r="694" spans="3:24">
      <c r="C694" s="57"/>
      <c r="D694" s="57"/>
      <c r="E694" s="57"/>
      <c r="F694" s="57"/>
      <c r="H694" s="57"/>
      <c r="J694" s="57"/>
      <c r="L694" s="57"/>
      <c r="N694" s="57"/>
      <c r="P694" s="57"/>
      <c r="R694" s="57"/>
      <c r="T694" s="57"/>
      <c r="V694" s="57"/>
      <c r="X694" s="57"/>
    </row>
    <row r="695" spans="3:24">
      <c r="C695" s="57"/>
      <c r="D695" s="57"/>
      <c r="E695" s="57"/>
      <c r="F695" s="57"/>
      <c r="H695" s="57"/>
      <c r="J695" s="57"/>
      <c r="L695" s="57"/>
      <c r="N695" s="57"/>
      <c r="P695" s="57"/>
      <c r="R695" s="57"/>
      <c r="T695" s="57"/>
      <c r="V695" s="57"/>
      <c r="X695" s="57"/>
    </row>
    <row r="696" spans="3:24">
      <c r="C696" s="57"/>
      <c r="D696" s="57"/>
      <c r="E696" s="57"/>
      <c r="F696" s="57"/>
      <c r="H696" s="57"/>
      <c r="J696" s="57"/>
      <c r="L696" s="57"/>
      <c r="N696" s="57"/>
      <c r="P696" s="57"/>
      <c r="R696" s="57"/>
      <c r="T696" s="57"/>
      <c r="V696" s="57"/>
      <c r="X696" s="57"/>
    </row>
    <row r="697" spans="3:24">
      <c r="C697" s="57"/>
      <c r="D697" s="57"/>
      <c r="E697" s="57"/>
      <c r="F697" s="57"/>
      <c r="H697" s="57"/>
      <c r="J697" s="57"/>
      <c r="L697" s="57"/>
      <c r="N697" s="57"/>
      <c r="P697" s="57"/>
      <c r="R697" s="57"/>
      <c r="T697" s="57"/>
      <c r="V697" s="57"/>
      <c r="X697" s="57"/>
    </row>
    <row r="698" spans="3:24">
      <c r="C698" s="57"/>
      <c r="D698" s="57"/>
      <c r="E698" s="57"/>
      <c r="F698" s="57"/>
      <c r="H698" s="57"/>
      <c r="J698" s="57"/>
      <c r="L698" s="57"/>
      <c r="N698" s="57"/>
      <c r="P698" s="57"/>
      <c r="R698" s="57"/>
      <c r="T698" s="57"/>
      <c r="V698" s="57"/>
      <c r="X698" s="57"/>
    </row>
    <row r="699" spans="3:24">
      <c r="C699" s="57"/>
      <c r="D699" s="57"/>
      <c r="E699" s="57"/>
      <c r="F699" s="57"/>
      <c r="H699" s="57"/>
      <c r="J699" s="57"/>
      <c r="L699" s="57"/>
      <c r="N699" s="57"/>
      <c r="P699" s="57"/>
      <c r="R699" s="57"/>
      <c r="T699" s="57"/>
      <c r="V699" s="57"/>
      <c r="X699" s="57"/>
    </row>
    <row r="700" spans="3:24">
      <c r="C700" s="57"/>
      <c r="D700" s="57"/>
      <c r="E700" s="57"/>
      <c r="F700" s="57"/>
      <c r="H700" s="57"/>
      <c r="J700" s="57"/>
      <c r="L700" s="57"/>
      <c r="N700" s="57"/>
      <c r="P700" s="57"/>
      <c r="R700" s="57"/>
      <c r="T700" s="57"/>
      <c r="V700" s="57"/>
      <c r="X700" s="57"/>
    </row>
    <row r="701" spans="3:24">
      <c r="C701" s="57"/>
      <c r="D701" s="57"/>
      <c r="E701" s="57"/>
      <c r="F701" s="57"/>
      <c r="H701" s="57"/>
      <c r="J701" s="57"/>
      <c r="L701" s="57"/>
      <c r="N701" s="57"/>
      <c r="P701" s="57"/>
      <c r="R701" s="57"/>
      <c r="T701" s="57"/>
      <c r="V701" s="57"/>
      <c r="X701" s="57"/>
    </row>
    <row r="702" spans="3:24">
      <c r="C702" s="57"/>
      <c r="D702" s="57"/>
      <c r="E702" s="57"/>
      <c r="F702" s="57"/>
      <c r="H702" s="57"/>
      <c r="J702" s="57"/>
      <c r="L702" s="57"/>
      <c r="N702" s="57"/>
      <c r="P702" s="57"/>
      <c r="R702" s="57"/>
      <c r="T702" s="57"/>
      <c r="V702" s="57"/>
      <c r="X702" s="57"/>
    </row>
    <row r="703" spans="3:24">
      <c r="C703" s="57"/>
      <c r="D703" s="57"/>
      <c r="E703" s="57"/>
      <c r="F703" s="57"/>
      <c r="H703" s="57"/>
      <c r="J703" s="57"/>
      <c r="L703" s="57"/>
      <c r="N703" s="57"/>
      <c r="P703" s="57"/>
      <c r="R703" s="57"/>
      <c r="T703" s="57"/>
      <c r="V703" s="57"/>
      <c r="X703" s="57"/>
    </row>
    <row r="704" spans="3:24">
      <c r="C704" s="57"/>
      <c r="D704" s="57"/>
      <c r="E704" s="57"/>
      <c r="F704" s="57"/>
      <c r="H704" s="57"/>
      <c r="J704" s="57"/>
      <c r="L704" s="57"/>
      <c r="N704" s="57"/>
      <c r="P704" s="57"/>
      <c r="R704" s="57"/>
      <c r="T704" s="57"/>
      <c r="V704" s="57"/>
      <c r="X704" s="57"/>
    </row>
    <row r="705" spans="3:24">
      <c r="C705" s="57"/>
      <c r="D705" s="57"/>
      <c r="E705" s="57"/>
      <c r="F705" s="57"/>
      <c r="H705" s="57"/>
      <c r="J705" s="57"/>
      <c r="L705" s="57"/>
      <c r="N705" s="57"/>
      <c r="P705" s="57"/>
      <c r="R705" s="57"/>
      <c r="T705" s="57"/>
      <c r="V705" s="57"/>
      <c r="X705" s="57"/>
    </row>
    <row r="706" spans="3:24">
      <c r="C706" s="57"/>
      <c r="D706" s="57"/>
      <c r="E706" s="57"/>
      <c r="F706" s="57"/>
      <c r="H706" s="57"/>
      <c r="J706" s="57"/>
      <c r="L706" s="57"/>
      <c r="N706" s="57"/>
      <c r="P706" s="57"/>
      <c r="R706" s="57"/>
      <c r="T706" s="57"/>
      <c r="V706" s="57"/>
      <c r="X706" s="57"/>
    </row>
    <row r="707" spans="3:24">
      <c r="C707" s="57"/>
      <c r="D707" s="57"/>
      <c r="E707" s="57"/>
      <c r="F707" s="57"/>
      <c r="H707" s="57"/>
      <c r="J707" s="57"/>
      <c r="L707" s="57"/>
      <c r="N707" s="57"/>
      <c r="P707" s="57"/>
      <c r="R707" s="57"/>
      <c r="T707" s="57"/>
      <c r="V707" s="57"/>
      <c r="X707" s="57"/>
    </row>
    <row r="708" spans="3:24">
      <c r="C708" s="57"/>
      <c r="D708" s="57"/>
      <c r="E708" s="57"/>
      <c r="F708" s="57"/>
      <c r="H708" s="57"/>
      <c r="J708" s="57"/>
      <c r="L708" s="57"/>
      <c r="N708" s="57"/>
      <c r="P708" s="57"/>
      <c r="R708" s="57"/>
      <c r="T708" s="57"/>
      <c r="V708" s="57"/>
      <c r="X708" s="57"/>
    </row>
    <row r="709" spans="3:24">
      <c r="C709" s="57"/>
      <c r="D709" s="57"/>
      <c r="E709" s="57"/>
      <c r="F709" s="57"/>
      <c r="H709" s="57"/>
      <c r="J709" s="57"/>
      <c r="L709" s="57"/>
      <c r="N709" s="57"/>
      <c r="P709" s="57"/>
      <c r="R709" s="57"/>
      <c r="T709" s="57"/>
      <c r="V709" s="57"/>
      <c r="X709" s="57"/>
    </row>
    <row r="710" spans="3:24">
      <c r="C710" s="57"/>
      <c r="D710" s="57"/>
      <c r="E710" s="57"/>
      <c r="F710" s="57"/>
      <c r="H710" s="57"/>
      <c r="J710" s="57"/>
      <c r="L710" s="57"/>
      <c r="N710" s="57"/>
      <c r="P710" s="57"/>
      <c r="R710" s="57"/>
      <c r="T710" s="57"/>
      <c r="V710" s="57"/>
      <c r="X710" s="57"/>
    </row>
    <row r="711" spans="3:24">
      <c r="C711" s="57"/>
      <c r="D711" s="57"/>
      <c r="E711" s="57"/>
      <c r="F711" s="57"/>
      <c r="H711" s="57"/>
      <c r="J711" s="57"/>
      <c r="L711" s="57"/>
      <c r="N711" s="57"/>
      <c r="P711" s="57"/>
      <c r="R711" s="57"/>
      <c r="T711" s="57"/>
      <c r="V711" s="57"/>
      <c r="X711" s="57"/>
    </row>
    <row r="712" spans="3:24">
      <c r="C712" s="57"/>
      <c r="D712" s="57"/>
      <c r="E712" s="57"/>
      <c r="F712" s="57"/>
      <c r="H712" s="57"/>
      <c r="J712" s="57"/>
      <c r="L712" s="57"/>
      <c r="N712" s="57"/>
      <c r="P712" s="57"/>
      <c r="R712" s="57"/>
      <c r="T712" s="57"/>
      <c r="V712" s="57"/>
      <c r="X712" s="57"/>
    </row>
    <row r="713" spans="3:24">
      <c r="C713" s="57"/>
      <c r="D713" s="57"/>
      <c r="E713" s="57"/>
      <c r="F713" s="57"/>
      <c r="H713" s="57"/>
      <c r="J713" s="57"/>
      <c r="L713" s="57"/>
      <c r="N713" s="57"/>
      <c r="P713" s="57"/>
      <c r="R713" s="57"/>
      <c r="T713" s="57"/>
      <c r="V713" s="57"/>
      <c r="X713" s="57"/>
    </row>
    <row r="714" spans="3:24">
      <c r="C714" s="57"/>
      <c r="D714" s="57"/>
      <c r="E714" s="57"/>
      <c r="F714" s="57"/>
      <c r="H714" s="57"/>
      <c r="J714" s="57"/>
      <c r="L714" s="57"/>
      <c r="N714" s="57"/>
      <c r="P714" s="57"/>
      <c r="R714" s="57"/>
      <c r="T714" s="57"/>
      <c r="V714" s="57"/>
      <c r="X714" s="57"/>
    </row>
    <row r="715" spans="3:24">
      <c r="C715" s="57"/>
      <c r="D715" s="57"/>
      <c r="E715" s="57"/>
      <c r="F715" s="57"/>
      <c r="H715" s="57"/>
      <c r="J715" s="57"/>
      <c r="L715" s="57"/>
      <c r="N715" s="57"/>
      <c r="P715" s="57"/>
      <c r="R715" s="57"/>
      <c r="T715" s="57"/>
      <c r="V715" s="57"/>
      <c r="X715" s="57"/>
    </row>
    <row r="716" spans="3:24">
      <c r="C716" s="57"/>
      <c r="D716" s="57"/>
      <c r="E716" s="57"/>
      <c r="F716" s="57"/>
      <c r="H716" s="57"/>
      <c r="J716" s="57"/>
      <c r="L716" s="57"/>
      <c r="N716" s="57"/>
      <c r="P716" s="57"/>
      <c r="R716" s="57"/>
      <c r="T716" s="57"/>
      <c r="V716" s="57"/>
      <c r="X716" s="57"/>
    </row>
    <row r="717" spans="3:24">
      <c r="C717" s="57"/>
      <c r="D717" s="57"/>
      <c r="E717" s="57"/>
      <c r="F717" s="57"/>
      <c r="H717" s="57"/>
      <c r="J717" s="57"/>
      <c r="L717" s="57"/>
      <c r="N717" s="57"/>
      <c r="P717" s="57"/>
      <c r="R717" s="57"/>
      <c r="T717" s="57"/>
      <c r="V717" s="57"/>
      <c r="X717" s="57"/>
    </row>
    <row r="718" spans="3:24">
      <c r="C718" s="57"/>
      <c r="D718" s="57"/>
      <c r="E718" s="57"/>
      <c r="F718" s="57"/>
      <c r="H718" s="57"/>
      <c r="J718" s="57"/>
      <c r="L718" s="57"/>
      <c r="N718" s="57"/>
      <c r="P718" s="57"/>
      <c r="R718" s="57"/>
      <c r="T718" s="57"/>
      <c r="V718" s="57"/>
      <c r="X718" s="57"/>
    </row>
    <row r="719" spans="3:24">
      <c r="C719" s="57"/>
      <c r="D719" s="57"/>
      <c r="E719" s="57"/>
      <c r="F719" s="57"/>
      <c r="H719" s="57"/>
      <c r="J719" s="57"/>
      <c r="L719" s="57"/>
      <c r="N719" s="57"/>
      <c r="P719" s="57"/>
      <c r="R719" s="57"/>
      <c r="T719" s="57"/>
      <c r="V719" s="57"/>
      <c r="X719" s="57"/>
    </row>
    <row r="720" spans="3:24">
      <c r="C720" s="57"/>
      <c r="D720" s="57"/>
      <c r="E720" s="57"/>
      <c r="F720" s="57"/>
      <c r="H720" s="57"/>
      <c r="J720" s="57"/>
      <c r="L720" s="57"/>
      <c r="N720" s="57"/>
      <c r="P720" s="57"/>
      <c r="R720" s="57"/>
      <c r="T720" s="57"/>
      <c r="V720" s="57"/>
      <c r="X720" s="57"/>
    </row>
    <row r="721" spans="3:24">
      <c r="C721" s="57"/>
      <c r="D721" s="57"/>
      <c r="E721" s="57"/>
      <c r="F721" s="57"/>
      <c r="H721" s="57"/>
      <c r="J721" s="57"/>
      <c r="L721" s="57"/>
      <c r="N721" s="57"/>
      <c r="P721" s="57"/>
      <c r="R721" s="57"/>
      <c r="T721" s="57"/>
      <c r="V721" s="57"/>
      <c r="X721" s="57"/>
    </row>
    <row r="722" spans="3:24">
      <c r="C722" s="57"/>
      <c r="D722" s="57"/>
      <c r="E722" s="57"/>
      <c r="F722" s="57"/>
      <c r="H722" s="57"/>
      <c r="J722" s="57"/>
      <c r="L722" s="57"/>
      <c r="N722" s="57"/>
      <c r="P722" s="57"/>
      <c r="R722" s="57"/>
      <c r="T722" s="57"/>
      <c r="V722" s="57"/>
      <c r="X722" s="57"/>
    </row>
    <row r="723" spans="3:24">
      <c r="C723" s="57"/>
      <c r="D723" s="57"/>
      <c r="E723" s="57"/>
      <c r="F723" s="57"/>
      <c r="H723" s="57"/>
      <c r="J723" s="57"/>
      <c r="L723" s="57"/>
      <c r="N723" s="57"/>
      <c r="P723" s="57"/>
      <c r="R723" s="57"/>
      <c r="T723" s="57"/>
      <c r="V723" s="57"/>
      <c r="X723" s="57"/>
    </row>
    <row r="724" spans="3:24">
      <c r="C724" s="57"/>
      <c r="D724" s="57"/>
      <c r="E724" s="57"/>
      <c r="F724" s="57"/>
      <c r="H724" s="57"/>
      <c r="J724" s="57"/>
      <c r="L724" s="57"/>
      <c r="N724" s="57"/>
      <c r="P724" s="57"/>
      <c r="R724" s="57"/>
      <c r="T724" s="57"/>
      <c r="V724" s="57"/>
      <c r="X724" s="57"/>
    </row>
    <row r="725" spans="3:24">
      <c r="C725" s="57"/>
      <c r="D725" s="57"/>
      <c r="E725" s="57"/>
      <c r="F725" s="57"/>
      <c r="H725" s="57"/>
      <c r="J725" s="57"/>
      <c r="L725" s="57"/>
      <c r="N725" s="57"/>
      <c r="P725" s="57"/>
      <c r="R725" s="57"/>
      <c r="T725" s="57"/>
      <c r="V725" s="57"/>
      <c r="X725" s="57"/>
    </row>
    <row r="726" spans="3:24">
      <c r="C726" s="57"/>
      <c r="D726" s="57"/>
      <c r="E726" s="57"/>
      <c r="F726" s="57"/>
      <c r="H726" s="57"/>
      <c r="J726" s="57"/>
      <c r="L726" s="57"/>
      <c r="N726" s="57"/>
      <c r="P726" s="57"/>
      <c r="R726" s="57"/>
      <c r="T726" s="57"/>
      <c r="V726" s="57"/>
      <c r="X726" s="57"/>
    </row>
    <row r="727" spans="3:24">
      <c r="C727" s="57"/>
      <c r="D727" s="57"/>
      <c r="E727" s="57"/>
      <c r="F727" s="57"/>
      <c r="H727" s="57"/>
      <c r="J727" s="57"/>
      <c r="L727" s="57"/>
      <c r="N727" s="57"/>
      <c r="P727" s="57"/>
      <c r="R727" s="57"/>
      <c r="T727" s="57"/>
      <c r="V727" s="57"/>
      <c r="X727" s="57"/>
    </row>
    <row r="728" spans="3:24">
      <c r="C728" s="57"/>
      <c r="D728" s="57"/>
      <c r="E728" s="57"/>
      <c r="F728" s="57"/>
      <c r="H728" s="57"/>
      <c r="J728" s="57"/>
      <c r="L728" s="57"/>
      <c r="N728" s="57"/>
      <c r="P728" s="57"/>
      <c r="R728" s="57"/>
      <c r="T728" s="57"/>
      <c r="V728" s="57"/>
      <c r="X728" s="57"/>
    </row>
    <row r="729" spans="3:24">
      <c r="C729" s="57"/>
      <c r="D729" s="57"/>
      <c r="E729" s="57"/>
      <c r="F729" s="57"/>
      <c r="H729" s="57"/>
      <c r="J729" s="57"/>
      <c r="L729" s="57"/>
      <c r="N729" s="57"/>
      <c r="P729" s="57"/>
      <c r="R729" s="57"/>
      <c r="T729" s="57"/>
      <c r="V729" s="57"/>
      <c r="X729" s="57"/>
    </row>
    <row r="730" spans="3:24">
      <c r="C730" s="57"/>
      <c r="D730" s="57"/>
      <c r="E730" s="57"/>
      <c r="F730" s="57"/>
      <c r="H730" s="57"/>
      <c r="J730" s="57"/>
      <c r="L730" s="57"/>
      <c r="N730" s="57"/>
      <c r="P730" s="57"/>
      <c r="R730" s="57"/>
      <c r="T730" s="57"/>
      <c r="V730" s="57"/>
      <c r="X730" s="57"/>
    </row>
    <row r="731" spans="3:24">
      <c r="C731" s="57"/>
      <c r="D731" s="57"/>
      <c r="E731" s="57"/>
      <c r="F731" s="57"/>
      <c r="H731" s="57"/>
      <c r="J731" s="57"/>
      <c r="L731" s="57"/>
      <c r="N731" s="57"/>
      <c r="P731" s="57"/>
      <c r="R731" s="57"/>
      <c r="T731" s="57"/>
      <c r="V731" s="57"/>
      <c r="X731" s="57"/>
    </row>
    <row r="732" spans="3:24">
      <c r="C732" s="57"/>
      <c r="D732" s="57"/>
      <c r="E732" s="57"/>
      <c r="F732" s="57"/>
      <c r="H732" s="57"/>
      <c r="J732" s="57"/>
      <c r="L732" s="57"/>
      <c r="N732" s="57"/>
      <c r="P732" s="57"/>
      <c r="R732" s="57"/>
      <c r="T732" s="57"/>
      <c r="V732" s="57"/>
      <c r="X732" s="57"/>
    </row>
    <row r="733" spans="3:24">
      <c r="C733" s="57"/>
      <c r="D733" s="57"/>
      <c r="E733" s="57"/>
      <c r="F733" s="57"/>
      <c r="H733" s="57"/>
      <c r="J733" s="57"/>
      <c r="L733" s="57"/>
      <c r="N733" s="57"/>
      <c r="P733" s="57"/>
      <c r="R733" s="57"/>
      <c r="T733" s="57"/>
      <c r="V733" s="57"/>
      <c r="X733" s="57"/>
    </row>
    <row r="734" spans="3:24">
      <c r="C734" s="57"/>
      <c r="D734" s="57"/>
      <c r="E734" s="57"/>
      <c r="F734" s="57"/>
      <c r="H734" s="57"/>
      <c r="J734" s="57"/>
      <c r="L734" s="57"/>
      <c r="N734" s="57"/>
      <c r="P734" s="57"/>
      <c r="R734" s="57"/>
      <c r="T734" s="57"/>
      <c r="V734" s="57"/>
      <c r="X734" s="57"/>
    </row>
    <row r="735" spans="3:24">
      <c r="C735" s="57"/>
      <c r="D735" s="57"/>
      <c r="E735" s="57"/>
      <c r="F735" s="57"/>
      <c r="H735" s="57"/>
      <c r="J735" s="57"/>
      <c r="L735" s="57"/>
      <c r="N735" s="57"/>
      <c r="P735" s="57"/>
      <c r="R735" s="57"/>
      <c r="T735" s="57"/>
      <c r="V735" s="57"/>
      <c r="X735" s="57"/>
    </row>
    <row r="736" spans="3:24">
      <c r="C736" s="57"/>
      <c r="D736" s="57"/>
      <c r="E736" s="57"/>
      <c r="F736" s="57"/>
      <c r="H736" s="57"/>
      <c r="J736" s="57"/>
      <c r="L736" s="57"/>
      <c r="N736" s="57"/>
      <c r="P736" s="57"/>
      <c r="R736" s="57"/>
      <c r="T736" s="57"/>
      <c r="V736" s="57"/>
      <c r="X736" s="57"/>
    </row>
    <row r="737" spans="3:24">
      <c r="C737" s="57"/>
      <c r="D737" s="57"/>
      <c r="E737" s="57"/>
      <c r="F737" s="57"/>
      <c r="H737" s="57"/>
      <c r="J737" s="57"/>
      <c r="L737" s="57"/>
      <c r="N737" s="57"/>
      <c r="P737" s="57"/>
      <c r="R737" s="57"/>
      <c r="T737" s="57"/>
      <c r="V737" s="57"/>
      <c r="X737" s="57"/>
    </row>
    <row r="738" spans="3:24">
      <c r="C738" s="57"/>
      <c r="D738" s="57"/>
      <c r="E738" s="57"/>
      <c r="F738" s="57"/>
      <c r="H738" s="57"/>
      <c r="J738" s="57"/>
      <c r="L738" s="57"/>
      <c r="N738" s="57"/>
      <c r="P738" s="57"/>
      <c r="R738" s="57"/>
      <c r="T738" s="57"/>
      <c r="V738" s="57"/>
      <c r="X738" s="57"/>
    </row>
    <row r="739" spans="3:24">
      <c r="C739" s="57"/>
      <c r="D739" s="57"/>
      <c r="E739" s="57"/>
      <c r="F739" s="57"/>
      <c r="H739" s="57"/>
      <c r="J739" s="57"/>
      <c r="L739" s="57"/>
      <c r="N739" s="57"/>
      <c r="P739" s="57"/>
      <c r="R739" s="57"/>
      <c r="T739" s="57"/>
      <c r="V739" s="57"/>
      <c r="X739" s="57"/>
    </row>
    <row r="740" spans="3:24">
      <c r="C740" s="57"/>
      <c r="D740" s="57"/>
      <c r="E740" s="57"/>
      <c r="F740" s="57"/>
      <c r="H740" s="57"/>
      <c r="J740" s="57"/>
      <c r="L740" s="57"/>
      <c r="N740" s="57"/>
      <c r="P740" s="57"/>
      <c r="R740" s="57"/>
      <c r="T740" s="57"/>
      <c r="V740" s="57"/>
      <c r="X740" s="57"/>
    </row>
    <row r="741" spans="3:24">
      <c r="C741" s="57"/>
      <c r="D741" s="57"/>
      <c r="E741" s="57"/>
      <c r="F741" s="57"/>
      <c r="H741" s="57"/>
      <c r="J741" s="57"/>
      <c r="L741" s="57"/>
      <c r="N741" s="57"/>
      <c r="P741" s="57"/>
      <c r="R741" s="57"/>
      <c r="T741" s="57"/>
      <c r="V741" s="57"/>
      <c r="X741" s="57"/>
    </row>
    <row r="742" spans="3:24">
      <c r="C742" s="57"/>
      <c r="D742" s="57"/>
      <c r="E742" s="57"/>
      <c r="F742" s="57"/>
      <c r="H742" s="57"/>
      <c r="J742" s="57"/>
      <c r="L742" s="57"/>
      <c r="N742" s="57"/>
      <c r="P742" s="57"/>
      <c r="R742" s="57"/>
      <c r="T742" s="57"/>
      <c r="V742" s="57"/>
      <c r="X742" s="57"/>
    </row>
    <row r="743" spans="3:24">
      <c r="C743" s="57"/>
      <c r="D743" s="57"/>
      <c r="E743" s="57"/>
      <c r="F743" s="57"/>
      <c r="H743" s="57"/>
      <c r="J743" s="57"/>
      <c r="L743" s="57"/>
      <c r="N743" s="57"/>
      <c r="P743" s="57"/>
      <c r="R743" s="57"/>
      <c r="T743" s="57"/>
      <c r="V743" s="57"/>
      <c r="X743" s="57"/>
    </row>
    <row r="744" spans="3:24">
      <c r="C744" s="57"/>
      <c r="D744" s="57"/>
      <c r="E744" s="57"/>
      <c r="F744" s="57"/>
      <c r="H744" s="57"/>
      <c r="J744" s="57"/>
      <c r="L744" s="57"/>
      <c r="N744" s="57"/>
      <c r="P744" s="57"/>
      <c r="R744" s="57"/>
      <c r="T744" s="57"/>
      <c r="V744" s="57"/>
      <c r="X744" s="57"/>
    </row>
    <row r="745" spans="3:24">
      <c r="C745" s="57"/>
      <c r="D745" s="57"/>
      <c r="E745" s="57"/>
      <c r="F745" s="57"/>
      <c r="H745" s="57"/>
      <c r="J745" s="57"/>
      <c r="L745" s="57"/>
      <c r="N745" s="57"/>
      <c r="P745" s="57"/>
      <c r="R745" s="57"/>
      <c r="T745" s="57"/>
      <c r="V745" s="57"/>
      <c r="X745" s="57"/>
    </row>
    <row r="746" spans="3:24">
      <c r="C746" s="57"/>
      <c r="D746" s="57"/>
      <c r="E746" s="57"/>
      <c r="F746" s="57"/>
      <c r="H746" s="57"/>
      <c r="J746" s="57"/>
      <c r="L746" s="57"/>
      <c r="N746" s="57"/>
      <c r="P746" s="57"/>
      <c r="R746" s="57"/>
      <c r="T746" s="57"/>
      <c r="V746" s="57"/>
      <c r="X746" s="57"/>
    </row>
    <row r="747" spans="3:24">
      <c r="C747" s="57"/>
      <c r="D747" s="57"/>
      <c r="E747" s="57"/>
      <c r="F747" s="57"/>
      <c r="H747" s="57"/>
      <c r="J747" s="57"/>
      <c r="L747" s="57"/>
      <c r="N747" s="57"/>
      <c r="P747" s="57"/>
      <c r="R747" s="57"/>
      <c r="T747" s="57"/>
      <c r="V747" s="57"/>
      <c r="X747" s="57"/>
    </row>
    <row r="748" spans="3:24">
      <c r="C748" s="57"/>
      <c r="D748" s="57"/>
      <c r="E748" s="57"/>
      <c r="F748" s="57"/>
      <c r="H748" s="57"/>
      <c r="J748" s="57"/>
      <c r="L748" s="57"/>
      <c r="N748" s="57"/>
      <c r="P748" s="57"/>
      <c r="R748" s="57"/>
      <c r="T748" s="57"/>
      <c r="V748" s="57"/>
      <c r="X748" s="57"/>
    </row>
    <row r="749" spans="3:24">
      <c r="C749" s="57"/>
      <c r="D749" s="57"/>
      <c r="E749" s="57"/>
      <c r="F749" s="57"/>
      <c r="H749" s="57"/>
      <c r="J749" s="57"/>
      <c r="L749" s="57"/>
      <c r="N749" s="57"/>
      <c r="P749" s="57"/>
      <c r="R749" s="57"/>
      <c r="T749" s="57"/>
      <c r="V749" s="57"/>
      <c r="X749" s="57"/>
    </row>
    <row r="750" spans="3:24">
      <c r="C750" s="57"/>
      <c r="D750" s="57"/>
      <c r="E750" s="57"/>
      <c r="F750" s="57"/>
      <c r="H750" s="57"/>
      <c r="J750" s="57"/>
      <c r="L750" s="57"/>
      <c r="N750" s="57"/>
      <c r="P750" s="57"/>
      <c r="R750" s="57"/>
      <c r="T750" s="57"/>
      <c r="V750" s="57"/>
      <c r="X750" s="57"/>
    </row>
    <row r="751" spans="3:24">
      <c r="C751" s="57"/>
      <c r="D751" s="57"/>
      <c r="E751" s="57"/>
      <c r="F751" s="57"/>
      <c r="H751" s="57"/>
      <c r="J751" s="57"/>
      <c r="L751" s="57"/>
      <c r="N751" s="57"/>
      <c r="P751" s="57"/>
      <c r="R751" s="57"/>
      <c r="T751" s="57"/>
      <c r="V751" s="57"/>
      <c r="X751" s="57"/>
    </row>
    <row r="752" spans="3:24">
      <c r="C752" s="57"/>
      <c r="D752" s="57"/>
      <c r="E752" s="57"/>
      <c r="F752" s="57"/>
      <c r="H752" s="57"/>
      <c r="J752" s="57"/>
      <c r="L752" s="57"/>
      <c r="N752" s="57"/>
      <c r="P752" s="57"/>
      <c r="R752" s="57"/>
      <c r="T752" s="57"/>
      <c r="V752" s="57"/>
      <c r="X752" s="57"/>
    </row>
    <row r="753" spans="3:24">
      <c r="C753" s="57"/>
      <c r="D753" s="57"/>
      <c r="E753" s="57"/>
      <c r="F753" s="57"/>
      <c r="H753" s="57"/>
      <c r="J753" s="57"/>
      <c r="L753" s="57"/>
      <c r="N753" s="57"/>
      <c r="P753" s="57"/>
      <c r="R753" s="57"/>
      <c r="T753" s="57"/>
      <c r="V753" s="57"/>
      <c r="X753" s="57"/>
    </row>
    <row r="754" spans="3:24">
      <c r="C754" s="57"/>
      <c r="D754" s="57"/>
      <c r="E754" s="57"/>
      <c r="F754" s="57"/>
      <c r="H754" s="57"/>
      <c r="J754" s="57"/>
      <c r="L754" s="57"/>
      <c r="N754" s="57"/>
      <c r="P754" s="57"/>
      <c r="R754" s="57"/>
      <c r="T754" s="57"/>
      <c r="V754" s="57"/>
      <c r="X754" s="57"/>
    </row>
    <row r="755" spans="3:24">
      <c r="C755" s="57"/>
      <c r="D755" s="57"/>
      <c r="E755" s="57"/>
      <c r="F755" s="57"/>
      <c r="H755" s="57"/>
      <c r="J755" s="57"/>
      <c r="L755" s="57"/>
      <c r="N755" s="57"/>
      <c r="P755" s="57"/>
      <c r="R755" s="57"/>
      <c r="T755" s="57"/>
      <c r="V755" s="57"/>
      <c r="X755" s="57"/>
    </row>
    <row r="756" spans="3:24">
      <c r="C756" s="57"/>
      <c r="D756" s="57"/>
      <c r="E756" s="57"/>
      <c r="F756" s="57"/>
      <c r="H756" s="57"/>
      <c r="J756" s="57"/>
      <c r="L756" s="57"/>
      <c r="N756" s="57"/>
      <c r="P756" s="57"/>
      <c r="R756" s="57"/>
      <c r="T756" s="57"/>
      <c r="V756" s="57"/>
      <c r="X756" s="57"/>
    </row>
    <row r="757" spans="3:24">
      <c r="C757" s="57"/>
      <c r="D757" s="57"/>
      <c r="E757" s="57"/>
      <c r="F757" s="57"/>
      <c r="H757" s="57"/>
      <c r="J757" s="57"/>
      <c r="L757" s="57"/>
      <c r="N757" s="57"/>
      <c r="P757" s="57"/>
      <c r="R757" s="57"/>
      <c r="T757" s="57"/>
      <c r="V757" s="57"/>
      <c r="X757" s="57"/>
    </row>
    <row r="758" spans="3:24">
      <c r="C758" s="57"/>
      <c r="D758" s="57"/>
      <c r="E758" s="57"/>
      <c r="F758" s="57"/>
      <c r="H758" s="57"/>
      <c r="J758" s="57"/>
      <c r="L758" s="57"/>
      <c r="N758" s="57"/>
      <c r="P758" s="57"/>
      <c r="R758" s="57"/>
      <c r="T758" s="57"/>
      <c r="V758" s="57"/>
      <c r="X758" s="57"/>
    </row>
    <row r="759" spans="3:24">
      <c r="C759" s="57"/>
      <c r="D759" s="57"/>
      <c r="E759" s="57"/>
      <c r="F759" s="57"/>
      <c r="H759" s="57"/>
      <c r="J759" s="57"/>
      <c r="L759" s="57"/>
      <c r="N759" s="57"/>
      <c r="P759" s="57"/>
      <c r="R759" s="57"/>
      <c r="T759" s="57"/>
      <c r="V759" s="57"/>
      <c r="X759" s="57"/>
    </row>
    <row r="760" spans="3:24">
      <c r="C760" s="57"/>
      <c r="D760" s="57"/>
      <c r="E760" s="57"/>
      <c r="F760" s="57"/>
      <c r="H760" s="57"/>
      <c r="J760" s="57"/>
      <c r="L760" s="57"/>
      <c r="N760" s="57"/>
      <c r="P760" s="57"/>
      <c r="R760" s="57"/>
      <c r="T760" s="57"/>
      <c r="V760" s="57"/>
      <c r="X760" s="57"/>
    </row>
    <row r="761" spans="3:24">
      <c r="C761" s="57"/>
      <c r="D761" s="57"/>
      <c r="E761" s="57"/>
      <c r="F761" s="57"/>
      <c r="H761" s="57"/>
      <c r="J761" s="57"/>
      <c r="L761" s="57"/>
      <c r="N761" s="57"/>
      <c r="P761" s="57"/>
      <c r="R761" s="57"/>
      <c r="T761" s="57"/>
      <c r="V761" s="57"/>
      <c r="X761" s="57"/>
    </row>
    <row r="762" spans="3:24">
      <c r="C762" s="57"/>
      <c r="D762" s="57"/>
      <c r="E762" s="57"/>
      <c r="F762" s="57"/>
      <c r="H762" s="57"/>
      <c r="J762" s="57"/>
      <c r="L762" s="57"/>
      <c r="N762" s="57"/>
      <c r="P762" s="57"/>
      <c r="R762" s="57"/>
      <c r="T762" s="57"/>
      <c r="V762" s="57"/>
      <c r="X762" s="57"/>
    </row>
    <row r="763" spans="3:24">
      <c r="C763" s="57"/>
      <c r="D763" s="57"/>
      <c r="E763" s="57"/>
      <c r="F763" s="57"/>
      <c r="H763" s="57"/>
      <c r="J763" s="57"/>
      <c r="L763" s="57"/>
      <c r="N763" s="57"/>
      <c r="P763" s="57"/>
      <c r="R763" s="57"/>
      <c r="T763" s="57"/>
      <c r="V763" s="57"/>
      <c r="X763" s="57"/>
    </row>
    <row r="764" spans="3:24">
      <c r="C764" s="57"/>
      <c r="D764" s="57"/>
      <c r="E764" s="57"/>
      <c r="F764" s="57"/>
      <c r="H764" s="57"/>
      <c r="J764" s="57"/>
      <c r="L764" s="57"/>
      <c r="N764" s="57"/>
      <c r="P764" s="57"/>
      <c r="R764" s="57"/>
      <c r="T764" s="57"/>
      <c r="V764" s="57"/>
      <c r="X764" s="57"/>
    </row>
    <row r="765" spans="3:24">
      <c r="C765" s="57"/>
      <c r="D765" s="57"/>
      <c r="E765" s="57"/>
      <c r="F765" s="57"/>
      <c r="H765" s="57"/>
      <c r="J765" s="57"/>
      <c r="L765" s="57"/>
      <c r="N765" s="57"/>
      <c r="P765" s="57"/>
      <c r="R765" s="57"/>
      <c r="T765" s="57"/>
      <c r="V765" s="57"/>
      <c r="X765" s="57"/>
    </row>
    <row r="766" spans="3:24">
      <c r="C766" s="57"/>
      <c r="D766" s="57"/>
      <c r="E766" s="57"/>
      <c r="F766" s="57"/>
      <c r="H766" s="57"/>
      <c r="J766" s="57"/>
      <c r="L766" s="57"/>
      <c r="N766" s="57"/>
      <c r="P766" s="57"/>
      <c r="R766" s="57"/>
      <c r="T766" s="57"/>
      <c r="V766" s="57"/>
      <c r="X766" s="57"/>
    </row>
    <row r="767" spans="3:24">
      <c r="C767" s="57"/>
      <c r="D767" s="57"/>
      <c r="E767" s="57"/>
      <c r="F767" s="57"/>
      <c r="H767" s="57"/>
      <c r="J767" s="57"/>
      <c r="L767" s="57"/>
      <c r="N767" s="57"/>
      <c r="P767" s="57"/>
      <c r="R767" s="57"/>
      <c r="T767" s="57"/>
      <c r="V767" s="57"/>
      <c r="X767" s="57"/>
    </row>
    <row r="768" spans="3:24">
      <c r="C768" s="57"/>
      <c r="D768" s="57"/>
      <c r="E768" s="57"/>
      <c r="F768" s="57"/>
      <c r="H768" s="57"/>
      <c r="J768" s="57"/>
      <c r="L768" s="57"/>
      <c r="N768" s="57"/>
      <c r="P768" s="57"/>
      <c r="R768" s="57"/>
      <c r="T768" s="57"/>
      <c r="V768" s="57"/>
      <c r="X768" s="57"/>
    </row>
    <row r="769" spans="3:24">
      <c r="C769" s="57"/>
      <c r="D769" s="57"/>
      <c r="E769" s="57"/>
      <c r="F769" s="57"/>
      <c r="H769" s="57"/>
      <c r="J769" s="57"/>
      <c r="L769" s="57"/>
      <c r="N769" s="57"/>
      <c r="P769" s="57"/>
      <c r="R769" s="57"/>
      <c r="T769" s="57"/>
      <c r="V769" s="57"/>
      <c r="X769" s="57"/>
    </row>
    <row r="770" spans="3:24">
      <c r="C770" s="57"/>
      <c r="D770" s="57"/>
      <c r="E770" s="57"/>
      <c r="F770" s="57"/>
      <c r="H770" s="57"/>
      <c r="J770" s="57"/>
      <c r="L770" s="57"/>
      <c r="N770" s="57"/>
      <c r="P770" s="57"/>
      <c r="R770" s="57"/>
      <c r="T770" s="57"/>
      <c r="V770" s="57"/>
      <c r="X770" s="57"/>
    </row>
    <row r="771" spans="3:24">
      <c r="C771" s="57"/>
      <c r="D771" s="57"/>
      <c r="E771" s="57"/>
      <c r="F771" s="57"/>
      <c r="H771" s="57"/>
      <c r="J771" s="57"/>
      <c r="L771" s="57"/>
      <c r="N771" s="57"/>
      <c r="P771" s="57"/>
      <c r="R771" s="57"/>
      <c r="T771" s="57"/>
      <c r="V771" s="57"/>
      <c r="X771" s="57"/>
    </row>
    <row r="772" spans="3:24">
      <c r="C772" s="57"/>
      <c r="D772" s="57"/>
      <c r="E772" s="57"/>
      <c r="F772" s="57"/>
      <c r="H772" s="57"/>
      <c r="J772" s="57"/>
      <c r="L772" s="57"/>
      <c r="N772" s="57"/>
      <c r="P772" s="57"/>
      <c r="R772" s="57"/>
      <c r="T772" s="57"/>
      <c r="V772" s="57"/>
      <c r="X772" s="57"/>
    </row>
    <row r="773" spans="3:24">
      <c r="C773" s="57"/>
      <c r="D773" s="57"/>
      <c r="E773" s="57"/>
      <c r="F773" s="57"/>
      <c r="H773" s="57"/>
      <c r="J773" s="57"/>
      <c r="L773" s="57"/>
      <c r="N773" s="57"/>
      <c r="P773" s="57"/>
      <c r="R773" s="57"/>
      <c r="T773" s="57"/>
      <c r="V773" s="57"/>
      <c r="X773" s="57"/>
    </row>
    <row r="774" spans="3:24">
      <c r="C774" s="57"/>
      <c r="D774" s="57"/>
      <c r="E774" s="57"/>
      <c r="F774" s="57"/>
      <c r="H774" s="57"/>
      <c r="J774" s="57"/>
      <c r="L774" s="57"/>
      <c r="N774" s="57"/>
      <c r="P774" s="57"/>
      <c r="R774" s="57"/>
      <c r="T774" s="57"/>
      <c r="V774" s="57"/>
      <c r="X774" s="57"/>
    </row>
    <row r="775" spans="3:24">
      <c r="C775" s="57"/>
      <c r="D775" s="57"/>
      <c r="E775" s="57"/>
      <c r="F775" s="57"/>
      <c r="H775" s="57"/>
      <c r="J775" s="57"/>
      <c r="L775" s="57"/>
      <c r="N775" s="57"/>
      <c r="P775" s="57"/>
      <c r="R775" s="57"/>
      <c r="T775" s="57"/>
      <c r="V775" s="57"/>
      <c r="X775" s="57"/>
    </row>
    <row r="776" spans="3:24">
      <c r="C776" s="57"/>
      <c r="D776" s="57"/>
      <c r="E776" s="57"/>
      <c r="F776" s="57"/>
      <c r="H776" s="57"/>
      <c r="J776" s="57"/>
      <c r="L776" s="57"/>
      <c r="N776" s="57"/>
      <c r="P776" s="57"/>
      <c r="R776" s="57"/>
      <c r="T776" s="57"/>
      <c r="V776" s="57"/>
      <c r="X776" s="57"/>
    </row>
    <row r="777" spans="3:24">
      <c r="C777" s="57"/>
      <c r="D777" s="57"/>
      <c r="E777" s="57"/>
      <c r="F777" s="57"/>
      <c r="H777" s="57"/>
      <c r="J777" s="57"/>
      <c r="L777" s="57"/>
      <c r="N777" s="57"/>
      <c r="P777" s="57"/>
      <c r="R777" s="57"/>
      <c r="T777" s="57"/>
      <c r="V777" s="57"/>
      <c r="X777" s="57"/>
    </row>
    <row r="778" spans="3:24">
      <c r="C778" s="57"/>
      <c r="D778" s="57"/>
      <c r="E778" s="57"/>
      <c r="F778" s="57"/>
      <c r="H778" s="57"/>
      <c r="J778" s="57"/>
      <c r="L778" s="57"/>
      <c r="N778" s="57"/>
      <c r="P778" s="57"/>
      <c r="R778" s="57"/>
      <c r="T778" s="57"/>
      <c r="V778" s="57"/>
      <c r="X778" s="57"/>
    </row>
    <row r="779" spans="3:24">
      <c r="C779" s="57"/>
      <c r="D779" s="57"/>
      <c r="E779" s="57"/>
      <c r="F779" s="57"/>
      <c r="H779" s="57"/>
      <c r="J779" s="57"/>
      <c r="L779" s="57"/>
      <c r="N779" s="57"/>
      <c r="P779" s="57"/>
      <c r="R779" s="57"/>
      <c r="T779" s="57"/>
      <c r="V779" s="57"/>
      <c r="X779" s="57"/>
    </row>
    <row r="780" spans="3:24">
      <c r="C780" s="57"/>
      <c r="D780" s="57"/>
      <c r="E780" s="57"/>
      <c r="F780" s="57"/>
      <c r="H780" s="57"/>
      <c r="J780" s="57"/>
      <c r="L780" s="57"/>
      <c r="N780" s="57"/>
      <c r="P780" s="57"/>
      <c r="R780" s="57"/>
      <c r="T780" s="57"/>
      <c r="V780" s="57"/>
      <c r="X780" s="57"/>
    </row>
    <row r="781" spans="3:24">
      <c r="C781" s="57"/>
      <c r="D781" s="57"/>
      <c r="E781" s="57"/>
      <c r="F781" s="57"/>
      <c r="H781" s="57"/>
      <c r="J781" s="57"/>
      <c r="L781" s="57"/>
      <c r="N781" s="57"/>
      <c r="P781" s="57"/>
      <c r="R781" s="57"/>
      <c r="T781" s="57"/>
      <c r="V781" s="57"/>
      <c r="X781" s="57"/>
    </row>
    <row r="782" spans="3:24">
      <c r="C782" s="57"/>
      <c r="D782" s="57"/>
      <c r="E782" s="57"/>
      <c r="F782" s="57"/>
      <c r="H782" s="57"/>
      <c r="J782" s="57"/>
      <c r="L782" s="57"/>
      <c r="N782" s="57"/>
      <c r="P782" s="57"/>
      <c r="R782" s="57"/>
      <c r="T782" s="57"/>
      <c r="V782" s="57"/>
      <c r="X782" s="57"/>
    </row>
    <row r="783" spans="3:24">
      <c r="C783" s="57"/>
      <c r="D783" s="57"/>
      <c r="E783" s="57"/>
      <c r="F783" s="57"/>
      <c r="H783" s="57"/>
      <c r="J783" s="57"/>
      <c r="L783" s="57"/>
      <c r="N783" s="57"/>
      <c r="P783" s="57"/>
      <c r="R783" s="57"/>
      <c r="T783" s="57"/>
      <c r="V783" s="57"/>
      <c r="X783" s="57"/>
    </row>
    <row r="784" spans="3:24">
      <c r="C784" s="57"/>
      <c r="D784" s="57"/>
      <c r="E784" s="57"/>
      <c r="F784" s="57"/>
      <c r="H784" s="57"/>
      <c r="J784" s="57"/>
      <c r="L784" s="57"/>
      <c r="N784" s="57"/>
      <c r="P784" s="57"/>
      <c r="R784" s="57"/>
      <c r="T784" s="57"/>
      <c r="V784" s="57"/>
      <c r="X784" s="57"/>
    </row>
    <row r="785" spans="3:24">
      <c r="C785" s="57"/>
      <c r="D785" s="57"/>
      <c r="E785" s="57"/>
      <c r="F785" s="57"/>
      <c r="H785" s="57"/>
      <c r="J785" s="57"/>
      <c r="L785" s="57"/>
      <c r="N785" s="57"/>
      <c r="P785" s="57"/>
      <c r="R785" s="57"/>
      <c r="T785" s="57"/>
      <c r="V785" s="57"/>
      <c r="X785" s="57"/>
    </row>
    <row r="786" spans="3:24">
      <c r="C786" s="57"/>
      <c r="D786" s="57"/>
      <c r="E786" s="57"/>
      <c r="F786" s="57"/>
      <c r="H786" s="57"/>
      <c r="J786" s="57"/>
      <c r="L786" s="57"/>
      <c r="N786" s="57"/>
      <c r="P786" s="57"/>
      <c r="R786" s="57"/>
      <c r="T786" s="57"/>
      <c r="V786" s="57"/>
      <c r="X786" s="57"/>
    </row>
    <row r="787" spans="3:24">
      <c r="C787" s="57"/>
      <c r="D787" s="57"/>
      <c r="E787" s="57"/>
      <c r="F787" s="57"/>
      <c r="H787" s="57"/>
      <c r="J787" s="57"/>
      <c r="L787" s="57"/>
      <c r="N787" s="57"/>
      <c r="P787" s="57"/>
      <c r="R787" s="57"/>
      <c r="T787" s="57"/>
      <c r="V787" s="57"/>
      <c r="X787" s="57"/>
    </row>
    <row r="788" spans="3:24">
      <c r="C788" s="57"/>
      <c r="D788" s="57"/>
      <c r="E788" s="57"/>
      <c r="F788" s="57"/>
      <c r="H788" s="57"/>
      <c r="J788" s="57"/>
      <c r="L788" s="57"/>
      <c r="N788" s="57"/>
      <c r="P788" s="57"/>
      <c r="R788" s="57"/>
      <c r="T788" s="57"/>
      <c r="V788" s="57"/>
      <c r="X788" s="57"/>
    </row>
    <row r="789" spans="3:24">
      <c r="C789" s="57"/>
      <c r="D789" s="57"/>
      <c r="E789" s="57"/>
      <c r="F789" s="57"/>
      <c r="H789" s="57"/>
      <c r="J789" s="57"/>
      <c r="L789" s="57"/>
      <c r="N789" s="57"/>
      <c r="P789" s="57"/>
      <c r="R789" s="57"/>
      <c r="T789" s="57"/>
      <c r="V789" s="57"/>
      <c r="X789" s="57"/>
    </row>
    <row r="790" spans="3:24">
      <c r="C790" s="57"/>
      <c r="D790" s="57"/>
      <c r="E790" s="57"/>
      <c r="F790" s="57"/>
      <c r="H790" s="57"/>
      <c r="J790" s="57"/>
      <c r="L790" s="57"/>
      <c r="N790" s="57"/>
      <c r="P790" s="57"/>
      <c r="R790" s="57"/>
      <c r="T790" s="57"/>
      <c r="V790" s="57"/>
      <c r="X790" s="57"/>
    </row>
    <row r="791" spans="3:24">
      <c r="C791" s="57"/>
      <c r="D791" s="57"/>
      <c r="E791" s="57"/>
      <c r="F791" s="57"/>
      <c r="H791" s="57"/>
      <c r="J791" s="57"/>
      <c r="L791" s="57"/>
      <c r="N791" s="57"/>
      <c r="P791" s="57"/>
      <c r="R791" s="57"/>
      <c r="T791" s="57"/>
      <c r="V791" s="57"/>
      <c r="X791" s="57"/>
    </row>
    <row r="792" spans="3:24">
      <c r="C792" s="57"/>
      <c r="D792" s="57"/>
      <c r="E792" s="57"/>
      <c r="F792" s="57"/>
      <c r="H792" s="57"/>
      <c r="J792" s="57"/>
      <c r="L792" s="57"/>
      <c r="N792" s="57"/>
      <c r="P792" s="57"/>
      <c r="R792" s="57"/>
      <c r="T792" s="57"/>
      <c r="V792" s="57"/>
      <c r="X792" s="57"/>
    </row>
    <row r="793" spans="3:24">
      <c r="C793" s="57"/>
      <c r="D793" s="57"/>
      <c r="E793" s="57"/>
      <c r="F793" s="57"/>
      <c r="H793" s="57"/>
      <c r="J793" s="57"/>
      <c r="L793" s="57"/>
      <c r="N793" s="57"/>
      <c r="P793" s="57"/>
      <c r="R793" s="57"/>
      <c r="T793" s="57"/>
      <c r="V793" s="57"/>
      <c r="X793" s="57"/>
    </row>
    <row r="794" spans="3:24">
      <c r="C794" s="57"/>
      <c r="D794" s="57"/>
      <c r="E794" s="57"/>
      <c r="F794" s="57"/>
      <c r="H794" s="57"/>
      <c r="J794" s="57"/>
      <c r="L794" s="57"/>
      <c r="N794" s="57"/>
      <c r="P794" s="57"/>
      <c r="R794" s="57"/>
      <c r="T794" s="57"/>
      <c r="V794" s="57"/>
      <c r="X794" s="57"/>
    </row>
    <row r="795" spans="3:24">
      <c r="C795" s="57"/>
      <c r="D795" s="57"/>
      <c r="E795" s="57"/>
      <c r="F795" s="57"/>
      <c r="H795" s="57"/>
      <c r="J795" s="57"/>
      <c r="L795" s="57"/>
      <c r="N795" s="57"/>
      <c r="P795" s="57"/>
      <c r="R795" s="57"/>
      <c r="T795" s="57"/>
      <c r="V795" s="57"/>
      <c r="X795" s="57"/>
    </row>
    <row r="796" spans="3:24">
      <c r="C796" s="57"/>
      <c r="D796" s="57"/>
      <c r="E796" s="57"/>
      <c r="F796" s="57"/>
      <c r="H796" s="57"/>
      <c r="J796" s="57"/>
      <c r="L796" s="57"/>
      <c r="N796" s="57"/>
      <c r="P796" s="57"/>
      <c r="R796" s="57"/>
      <c r="T796" s="57"/>
      <c r="V796" s="57"/>
      <c r="X796" s="57"/>
    </row>
    <row r="797" spans="3:24">
      <c r="C797" s="57"/>
      <c r="D797" s="57"/>
      <c r="E797" s="57"/>
      <c r="F797" s="57"/>
      <c r="H797" s="57"/>
      <c r="J797" s="57"/>
      <c r="L797" s="57"/>
      <c r="N797" s="57"/>
      <c r="P797" s="57"/>
      <c r="R797" s="57"/>
      <c r="T797" s="57"/>
      <c r="V797" s="57"/>
      <c r="X797" s="57"/>
    </row>
    <row r="798" spans="3:24">
      <c r="C798" s="57"/>
      <c r="D798" s="57"/>
      <c r="E798" s="57"/>
      <c r="F798" s="57"/>
      <c r="H798" s="57"/>
      <c r="J798" s="57"/>
      <c r="L798" s="57"/>
      <c r="N798" s="57"/>
      <c r="P798" s="57"/>
      <c r="R798" s="57"/>
      <c r="T798" s="57"/>
      <c r="V798" s="57"/>
      <c r="X798" s="57"/>
    </row>
    <row r="799" spans="3:24">
      <c r="C799" s="57"/>
      <c r="D799" s="57"/>
      <c r="E799" s="57"/>
      <c r="F799" s="57"/>
      <c r="H799" s="57"/>
      <c r="J799" s="57"/>
      <c r="L799" s="57"/>
      <c r="N799" s="57"/>
      <c r="P799" s="57"/>
      <c r="R799" s="57"/>
      <c r="T799" s="57"/>
      <c r="V799" s="57"/>
      <c r="X799" s="57"/>
    </row>
    <row r="800" spans="3:24">
      <c r="C800" s="57"/>
      <c r="D800" s="57"/>
      <c r="E800" s="57"/>
      <c r="F800" s="57"/>
      <c r="H800" s="57"/>
      <c r="J800" s="57"/>
      <c r="L800" s="57"/>
      <c r="N800" s="57"/>
      <c r="P800" s="57"/>
      <c r="R800" s="57"/>
      <c r="T800" s="57"/>
      <c r="V800" s="57"/>
      <c r="X800" s="57"/>
    </row>
    <row r="801" spans="3:24">
      <c r="C801" s="57"/>
      <c r="D801" s="57"/>
      <c r="E801" s="57"/>
      <c r="F801" s="57"/>
      <c r="H801" s="57"/>
      <c r="J801" s="57"/>
      <c r="L801" s="57"/>
      <c r="N801" s="57"/>
      <c r="P801" s="57"/>
      <c r="R801" s="57"/>
      <c r="T801" s="57"/>
      <c r="V801" s="57"/>
      <c r="X801" s="57"/>
    </row>
    <row r="802" spans="3:24">
      <c r="C802" s="57"/>
      <c r="D802" s="57"/>
      <c r="E802" s="57"/>
      <c r="F802" s="57"/>
      <c r="H802" s="57"/>
      <c r="J802" s="57"/>
      <c r="L802" s="57"/>
      <c r="N802" s="57"/>
      <c r="P802" s="57"/>
      <c r="R802" s="57"/>
      <c r="T802" s="57"/>
      <c r="V802" s="57"/>
      <c r="X802" s="57"/>
    </row>
    <row r="803" spans="3:24">
      <c r="C803" s="57"/>
      <c r="D803" s="57"/>
      <c r="E803" s="57"/>
      <c r="F803" s="57"/>
      <c r="H803" s="57"/>
      <c r="J803" s="57"/>
      <c r="L803" s="57"/>
      <c r="N803" s="57"/>
      <c r="P803" s="57"/>
      <c r="R803" s="57"/>
      <c r="T803" s="57"/>
      <c r="V803" s="57"/>
      <c r="X803" s="57"/>
    </row>
    <row r="804" spans="3:24">
      <c r="C804" s="57"/>
      <c r="D804" s="57"/>
      <c r="E804" s="57"/>
      <c r="F804" s="57"/>
      <c r="H804" s="57"/>
      <c r="J804" s="57"/>
      <c r="L804" s="57"/>
      <c r="N804" s="57"/>
      <c r="P804" s="57"/>
      <c r="R804" s="57"/>
      <c r="T804" s="57"/>
      <c r="V804" s="57"/>
      <c r="X804" s="57"/>
    </row>
    <row r="805" spans="3:24">
      <c r="C805" s="57"/>
      <c r="D805" s="57"/>
      <c r="E805" s="57"/>
      <c r="F805" s="57"/>
      <c r="H805" s="57"/>
      <c r="J805" s="57"/>
      <c r="L805" s="57"/>
      <c r="N805" s="57"/>
      <c r="P805" s="57"/>
      <c r="R805" s="57"/>
      <c r="T805" s="57"/>
      <c r="V805" s="57"/>
      <c r="X805" s="57"/>
    </row>
    <row r="806" spans="3:24">
      <c r="C806" s="57"/>
      <c r="D806" s="57"/>
      <c r="E806" s="57"/>
      <c r="F806" s="57"/>
      <c r="H806" s="57"/>
      <c r="J806" s="57"/>
      <c r="L806" s="57"/>
      <c r="N806" s="57"/>
      <c r="P806" s="57"/>
      <c r="R806" s="57"/>
      <c r="T806" s="57"/>
      <c r="V806" s="57"/>
      <c r="X806" s="57"/>
    </row>
    <row r="807" spans="3:24">
      <c r="C807" s="57"/>
      <c r="D807" s="57"/>
      <c r="E807" s="57"/>
      <c r="F807" s="57"/>
      <c r="H807" s="57"/>
      <c r="J807" s="57"/>
      <c r="L807" s="57"/>
      <c r="N807" s="57"/>
      <c r="P807" s="57"/>
      <c r="R807" s="57"/>
      <c r="T807" s="57"/>
      <c r="V807" s="57"/>
      <c r="X807" s="57"/>
    </row>
    <row r="808" spans="3:24">
      <c r="C808" s="57"/>
      <c r="D808" s="57"/>
      <c r="E808" s="57"/>
      <c r="F808" s="57"/>
      <c r="H808" s="57"/>
      <c r="J808" s="57"/>
      <c r="L808" s="57"/>
      <c r="N808" s="57"/>
      <c r="P808" s="57"/>
      <c r="R808" s="57"/>
      <c r="T808" s="57"/>
      <c r="V808" s="57"/>
      <c r="X808" s="57"/>
    </row>
    <row r="809" spans="3:24">
      <c r="C809" s="57"/>
      <c r="D809" s="57"/>
      <c r="E809" s="57"/>
      <c r="F809" s="57"/>
      <c r="H809" s="57"/>
      <c r="J809" s="57"/>
      <c r="L809" s="57"/>
      <c r="N809" s="57"/>
      <c r="P809" s="57"/>
      <c r="R809" s="57"/>
      <c r="T809" s="57"/>
      <c r="V809" s="57"/>
      <c r="X809" s="57"/>
    </row>
    <row r="810" spans="3:24">
      <c r="C810" s="57"/>
      <c r="D810" s="57"/>
      <c r="E810" s="57"/>
      <c r="F810" s="57"/>
      <c r="H810" s="57"/>
      <c r="J810" s="57"/>
      <c r="L810" s="57"/>
      <c r="N810" s="57"/>
      <c r="P810" s="57"/>
      <c r="R810" s="57"/>
      <c r="T810" s="57"/>
      <c r="V810" s="57"/>
      <c r="X810" s="57"/>
    </row>
    <row r="811" spans="3:24">
      <c r="C811" s="57"/>
      <c r="D811" s="57"/>
      <c r="E811" s="57"/>
      <c r="F811" s="57"/>
      <c r="H811" s="57"/>
      <c r="J811" s="57"/>
      <c r="L811" s="57"/>
      <c r="N811" s="57"/>
      <c r="P811" s="57"/>
      <c r="R811" s="57"/>
      <c r="T811" s="57"/>
      <c r="V811" s="57"/>
      <c r="X811" s="57"/>
    </row>
    <row r="812" spans="3:24">
      <c r="C812" s="57"/>
      <c r="D812" s="57"/>
      <c r="E812" s="57"/>
      <c r="F812" s="57"/>
      <c r="H812" s="57"/>
      <c r="J812" s="57"/>
      <c r="L812" s="57"/>
      <c r="N812" s="57"/>
      <c r="P812" s="57"/>
      <c r="R812" s="57"/>
      <c r="T812" s="57"/>
      <c r="V812" s="57"/>
      <c r="X812" s="57"/>
    </row>
    <row r="813" spans="3:24">
      <c r="C813" s="57"/>
      <c r="D813" s="57"/>
      <c r="E813" s="57"/>
      <c r="F813" s="57"/>
      <c r="H813" s="57"/>
      <c r="J813" s="57"/>
      <c r="L813" s="57"/>
      <c r="N813" s="57"/>
      <c r="P813" s="57"/>
      <c r="R813" s="57"/>
      <c r="T813" s="57"/>
      <c r="V813" s="57"/>
      <c r="X813" s="57"/>
    </row>
    <row r="814" spans="3:24">
      <c r="C814" s="57"/>
      <c r="D814" s="57"/>
      <c r="E814" s="57"/>
      <c r="F814" s="57"/>
      <c r="H814" s="57"/>
      <c r="J814" s="57"/>
      <c r="L814" s="57"/>
      <c r="N814" s="57"/>
      <c r="P814" s="57"/>
      <c r="R814" s="57"/>
      <c r="T814" s="57"/>
      <c r="V814" s="57"/>
      <c r="X814" s="57"/>
    </row>
    <row r="815" spans="3:24">
      <c r="C815" s="57"/>
      <c r="D815" s="57"/>
      <c r="E815" s="57"/>
      <c r="F815" s="57"/>
      <c r="H815" s="57"/>
      <c r="J815" s="57"/>
      <c r="L815" s="57"/>
      <c r="N815" s="57"/>
      <c r="P815" s="57"/>
      <c r="R815" s="57"/>
      <c r="T815" s="57"/>
      <c r="V815" s="57"/>
      <c r="X815" s="57"/>
    </row>
    <row r="816" spans="3:24">
      <c r="C816" s="57"/>
      <c r="D816" s="57"/>
      <c r="E816" s="57"/>
      <c r="F816" s="57"/>
      <c r="H816" s="57"/>
      <c r="J816" s="57"/>
      <c r="L816" s="57"/>
      <c r="N816" s="57"/>
      <c r="P816" s="57"/>
      <c r="R816" s="57"/>
      <c r="T816" s="57"/>
      <c r="V816" s="57"/>
      <c r="X816" s="57"/>
    </row>
    <row r="817" spans="3:24">
      <c r="C817" s="57"/>
      <c r="D817" s="57"/>
      <c r="E817" s="57"/>
      <c r="F817" s="57"/>
      <c r="H817" s="57"/>
      <c r="J817" s="57"/>
      <c r="L817" s="57"/>
      <c r="N817" s="57"/>
      <c r="P817" s="57"/>
      <c r="R817" s="57"/>
      <c r="T817" s="57"/>
      <c r="V817" s="57"/>
      <c r="X817" s="57"/>
    </row>
    <row r="818" spans="3:24">
      <c r="C818" s="57"/>
      <c r="D818" s="57"/>
      <c r="E818" s="57"/>
      <c r="F818" s="57"/>
      <c r="H818" s="57"/>
      <c r="J818" s="57"/>
      <c r="L818" s="57"/>
      <c r="N818" s="57"/>
      <c r="P818" s="57"/>
      <c r="R818" s="57"/>
      <c r="T818" s="57"/>
      <c r="V818" s="57"/>
      <c r="X818" s="57"/>
    </row>
    <row r="819" spans="3:24">
      <c r="C819" s="57"/>
      <c r="D819" s="57"/>
      <c r="E819" s="57"/>
      <c r="F819" s="57"/>
      <c r="H819" s="57"/>
      <c r="J819" s="57"/>
      <c r="L819" s="57"/>
      <c r="N819" s="57"/>
      <c r="P819" s="57"/>
      <c r="R819" s="57"/>
      <c r="T819" s="57"/>
      <c r="V819" s="57"/>
      <c r="X819" s="57"/>
    </row>
    <row r="820" spans="3:24">
      <c r="C820" s="57"/>
      <c r="D820" s="57"/>
      <c r="E820" s="57"/>
      <c r="F820" s="57"/>
      <c r="H820" s="57"/>
      <c r="J820" s="57"/>
      <c r="L820" s="57"/>
      <c r="N820" s="57"/>
      <c r="P820" s="57"/>
      <c r="R820" s="57"/>
      <c r="T820" s="57"/>
      <c r="V820" s="57"/>
      <c r="X820" s="57"/>
    </row>
    <row r="821" spans="3:24">
      <c r="C821" s="57"/>
      <c r="D821" s="57"/>
      <c r="E821" s="57"/>
      <c r="F821" s="57"/>
      <c r="H821" s="57"/>
      <c r="J821" s="57"/>
      <c r="L821" s="57"/>
      <c r="N821" s="57"/>
      <c r="P821" s="57"/>
      <c r="R821" s="57"/>
      <c r="T821" s="57"/>
      <c r="V821" s="57"/>
      <c r="X821" s="57"/>
    </row>
    <row r="822" spans="3:24">
      <c r="C822" s="57"/>
      <c r="D822" s="57"/>
      <c r="E822" s="57"/>
      <c r="F822" s="57"/>
      <c r="H822" s="57"/>
      <c r="J822" s="57"/>
      <c r="L822" s="57"/>
      <c r="N822" s="57"/>
      <c r="P822" s="57"/>
      <c r="R822" s="57"/>
      <c r="T822" s="57"/>
      <c r="V822" s="57"/>
      <c r="X822" s="57"/>
    </row>
    <row r="823" spans="3:24">
      <c r="C823" s="57"/>
      <c r="D823" s="57"/>
      <c r="E823" s="57"/>
      <c r="F823" s="57"/>
      <c r="H823" s="57"/>
      <c r="J823" s="57"/>
      <c r="L823" s="57"/>
      <c r="N823" s="57"/>
      <c r="P823" s="57"/>
      <c r="R823" s="57"/>
      <c r="T823" s="57"/>
      <c r="V823" s="57"/>
      <c r="X823" s="57"/>
    </row>
    <row r="824" spans="3:24">
      <c r="C824" s="57"/>
      <c r="D824" s="57"/>
      <c r="E824" s="57"/>
      <c r="F824" s="57"/>
      <c r="H824" s="57"/>
      <c r="J824" s="57"/>
      <c r="L824" s="57"/>
      <c r="N824" s="57"/>
      <c r="P824" s="57"/>
      <c r="R824" s="57"/>
      <c r="T824" s="57"/>
      <c r="V824" s="57"/>
      <c r="X824" s="57"/>
    </row>
    <row r="825" spans="3:24">
      <c r="C825" s="57"/>
      <c r="D825" s="57"/>
      <c r="E825" s="57"/>
      <c r="F825" s="57"/>
      <c r="H825" s="57"/>
      <c r="J825" s="57"/>
      <c r="L825" s="57"/>
      <c r="N825" s="57"/>
      <c r="P825" s="57"/>
      <c r="R825" s="57"/>
      <c r="T825" s="57"/>
      <c r="V825" s="57"/>
      <c r="X825" s="57"/>
    </row>
    <row r="826" spans="3:24">
      <c r="C826" s="57"/>
      <c r="D826" s="57"/>
      <c r="E826" s="57"/>
      <c r="F826" s="57"/>
      <c r="H826" s="57"/>
      <c r="J826" s="57"/>
      <c r="L826" s="57"/>
      <c r="N826" s="57"/>
      <c r="P826" s="57"/>
      <c r="R826" s="57"/>
      <c r="T826" s="57"/>
      <c r="V826" s="57"/>
      <c r="X826" s="57"/>
    </row>
    <row r="827" spans="3:24">
      <c r="C827" s="57"/>
      <c r="D827" s="57"/>
      <c r="E827" s="57"/>
      <c r="F827" s="57"/>
      <c r="H827" s="57"/>
      <c r="J827" s="57"/>
      <c r="L827" s="57"/>
      <c r="N827" s="57"/>
      <c r="P827" s="57"/>
      <c r="R827" s="57"/>
      <c r="T827" s="57"/>
      <c r="V827" s="57"/>
      <c r="X827" s="57"/>
    </row>
    <row r="828" spans="3:24">
      <c r="C828" s="57"/>
      <c r="D828" s="57"/>
      <c r="E828" s="57"/>
      <c r="F828" s="57"/>
      <c r="H828" s="57"/>
      <c r="J828" s="57"/>
      <c r="L828" s="57"/>
      <c r="N828" s="57"/>
      <c r="P828" s="57"/>
      <c r="R828" s="57"/>
      <c r="T828" s="57"/>
      <c r="V828" s="57"/>
      <c r="X828" s="57"/>
    </row>
    <row r="829" spans="3:24">
      <c r="C829" s="57"/>
      <c r="D829" s="57"/>
      <c r="E829" s="57"/>
      <c r="F829" s="57"/>
      <c r="H829" s="57"/>
      <c r="J829" s="57"/>
      <c r="L829" s="57"/>
      <c r="N829" s="57"/>
      <c r="P829" s="57"/>
      <c r="R829" s="57"/>
      <c r="T829" s="57"/>
      <c r="V829" s="57"/>
      <c r="X829" s="57"/>
    </row>
    <row r="830" spans="3:24">
      <c r="C830" s="57"/>
      <c r="D830" s="57"/>
      <c r="E830" s="57"/>
      <c r="F830" s="57"/>
      <c r="H830" s="57"/>
      <c r="J830" s="57"/>
      <c r="L830" s="57"/>
      <c r="N830" s="57"/>
      <c r="P830" s="57"/>
      <c r="R830" s="57"/>
      <c r="T830" s="57"/>
      <c r="V830" s="57"/>
      <c r="X830" s="57"/>
    </row>
    <row r="831" spans="3:24">
      <c r="C831" s="57"/>
      <c r="D831" s="57"/>
      <c r="E831" s="57"/>
      <c r="F831" s="57"/>
      <c r="H831" s="57"/>
      <c r="J831" s="57"/>
      <c r="L831" s="57"/>
      <c r="N831" s="57"/>
      <c r="P831" s="57"/>
      <c r="R831" s="57"/>
      <c r="T831" s="57"/>
      <c r="V831" s="57"/>
      <c r="X831" s="57"/>
    </row>
    <row r="832" spans="3:24">
      <c r="C832" s="57"/>
      <c r="D832" s="57"/>
      <c r="E832" s="57"/>
      <c r="F832" s="57"/>
      <c r="H832" s="57"/>
      <c r="J832" s="57"/>
      <c r="L832" s="57"/>
      <c r="N832" s="57"/>
      <c r="P832" s="57"/>
      <c r="R832" s="57"/>
      <c r="T832" s="57"/>
      <c r="V832" s="57"/>
      <c r="X832" s="57"/>
    </row>
    <row r="833" spans="3:24">
      <c r="C833" s="57"/>
      <c r="D833" s="57"/>
      <c r="E833" s="57"/>
      <c r="F833" s="57"/>
      <c r="H833" s="57"/>
      <c r="J833" s="57"/>
      <c r="L833" s="57"/>
      <c r="N833" s="57"/>
      <c r="P833" s="57"/>
      <c r="R833" s="57"/>
      <c r="T833" s="57"/>
      <c r="V833" s="57"/>
      <c r="X833" s="57"/>
    </row>
    <row r="834" spans="3:24">
      <c r="C834" s="57"/>
      <c r="D834" s="57"/>
      <c r="E834" s="57"/>
      <c r="F834" s="57"/>
      <c r="H834" s="57"/>
      <c r="J834" s="57"/>
      <c r="L834" s="57"/>
      <c r="N834" s="57"/>
      <c r="P834" s="57"/>
      <c r="R834" s="57"/>
      <c r="T834" s="57"/>
      <c r="V834" s="57"/>
      <c r="X834" s="57"/>
    </row>
    <row r="835" spans="3:24">
      <c r="C835" s="57"/>
      <c r="D835" s="57"/>
      <c r="E835" s="57"/>
      <c r="F835" s="57"/>
      <c r="H835" s="57"/>
      <c r="J835" s="57"/>
      <c r="L835" s="57"/>
      <c r="N835" s="57"/>
      <c r="P835" s="57"/>
      <c r="R835" s="57"/>
      <c r="T835" s="57"/>
      <c r="V835" s="57"/>
      <c r="X835" s="57"/>
    </row>
    <row r="836" spans="3:24">
      <c r="C836" s="57"/>
      <c r="D836" s="57"/>
      <c r="E836" s="57"/>
      <c r="F836" s="57"/>
      <c r="H836" s="57"/>
      <c r="J836" s="57"/>
      <c r="L836" s="57"/>
      <c r="N836" s="57"/>
      <c r="P836" s="57"/>
      <c r="R836" s="57"/>
      <c r="T836" s="57"/>
      <c r="V836" s="57"/>
      <c r="X836" s="57"/>
    </row>
    <row r="837" spans="3:24">
      <c r="C837" s="57"/>
      <c r="D837" s="57"/>
      <c r="E837" s="57"/>
      <c r="F837" s="57"/>
      <c r="H837" s="57"/>
      <c r="J837" s="57"/>
      <c r="L837" s="57"/>
      <c r="N837" s="57"/>
      <c r="P837" s="57"/>
      <c r="R837" s="57"/>
      <c r="T837" s="57"/>
      <c r="V837" s="57"/>
      <c r="X837" s="57"/>
    </row>
    <row r="838" spans="3:24">
      <c r="C838" s="57"/>
      <c r="D838" s="57"/>
      <c r="E838" s="57"/>
      <c r="F838" s="57"/>
      <c r="H838" s="57"/>
      <c r="J838" s="57"/>
      <c r="L838" s="57"/>
      <c r="N838" s="57"/>
      <c r="P838" s="57"/>
      <c r="R838" s="57"/>
      <c r="T838" s="57"/>
      <c r="V838" s="57"/>
      <c r="X838" s="57"/>
    </row>
    <row r="839" spans="3:24">
      <c r="C839" s="57"/>
      <c r="D839" s="57"/>
      <c r="E839" s="57"/>
      <c r="F839" s="57"/>
      <c r="H839" s="57"/>
      <c r="J839" s="57"/>
      <c r="L839" s="57"/>
      <c r="N839" s="57"/>
      <c r="P839" s="57"/>
      <c r="R839" s="57"/>
      <c r="T839" s="57"/>
      <c r="V839" s="57"/>
      <c r="X839" s="57"/>
    </row>
    <row r="840" spans="3:24">
      <c r="C840" s="57"/>
      <c r="D840" s="57"/>
      <c r="E840" s="57"/>
      <c r="F840" s="57"/>
      <c r="H840" s="57"/>
      <c r="J840" s="57"/>
      <c r="L840" s="57"/>
      <c r="N840" s="57"/>
      <c r="P840" s="57"/>
      <c r="R840" s="57"/>
      <c r="T840" s="57"/>
      <c r="V840" s="57"/>
      <c r="X840" s="57"/>
    </row>
    <row r="841" spans="3:24">
      <c r="C841" s="57"/>
      <c r="D841" s="57"/>
      <c r="E841" s="57"/>
      <c r="F841" s="57"/>
      <c r="H841" s="57"/>
      <c r="J841" s="57"/>
      <c r="L841" s="57"/>
      <c r="N841" s="57"/>
      <c r="P841" s="57"/>
      <c r="R841" s="57"/>
      <c r="T841" s="57"/>
      <c r="V841" s="57"/>
      <c r="X841" s="57"/>
    </row>
    <row r="842" spans="3:24">
      <c r="C842" s="57"/>
      <c r="D842" s="57"/>
      <c r="E842" s="57"/>
      <c r="F842" s="57"/>
      <c r="H842" s="57"/>
      <c r="J842" s="57"/>
      <c r="L842" s="57"/>
      <c r="N842" s="57"/>
      <c r="P842" s="57"/>
      <c r="R842" s="57"/>
      <c r="T842" s="57"/>
      <c r="V842" s="57"/>
      <c r="X842" s="57"/>
    </row>
    <row r="843" spans="3:24">
      <c r="C843" s="57"/>
      <c r="D843" s="57"/>
      <c r="E843" s="57"/>
      <c r="F843" s="57"/>
      <c r="H843" s="57"/>
      <c r="J843" s="57"/>
      <c r="L843" s="57"/>
      <c r="N843" s="57"/>
      <c r="P843" s="57"/>
      <c r="R843" s="57"/>
      <c r="T843" s="57"/>
      <c r="V843" s="57"/>
      <c r="X843" s="57"/>
    </row>
    <row r="844" spans="3:24">
      <c r="C844" s="57"/>
      <c r="D844" s="57"/>
      <c r="E844" s="57"/>
      <c r="F844" s="57"/>
      <c r="H844" s="57"/>
      <c r="J844" s="57"/>
      <c r="L844" s="57"/>
      <c r="N844" s="57"/>
      <c r="P844" s="57"/>
      <c r="R844" s="57"/>
      <c r="T844" s="57"/>
      <c r="V844" s="57"/>
      <c r="X844" s="57"/>
    </row>
    <row r="845" spans="3:24">
      <c r="C845" s="57"/>
      <c r="D845" s="57"/>
      <c r="E845" s="57"/>
      <c r="F845" s="57"/>
      <c r="H845" s="57"/>
      <c r="J845" s="57"/>
      <c r="L845" s="57"/>
      <c r="N845" s="57"/>
      <c r="P845" s="57"/>
      <c r="R845" s="57"/>
      <c r="T845" s="57"/>
      <c r="V845" s="57"/>
      <c r="X845" s="57"/>
    </row>
    <row r="846" spans="3:24">
      <c r="C846" s="57"/>
      <c r="D846" s="57"/>
      <c r="E846" s="57"/>
      <c r="F846" s="57"/>
      <c r="H846" s="57"/>
      <c r="J846" s="57"/>
      <c r="L846" s="57"/>
      <c r="N846" s="57"/>
      <c r="P846" s="57"/>
      <c r="R846" s="57"/>
      <c r="T846" s="57"/>
      <c r="V846" s="57"/>
      <c r="X846" s="57"/>
    </row>
    <row r="847" spans="3:24">
      <c r="C847" s="57"/>
      <c r="D847" s="57"/>
      <c r="E847" s="57"/>
      <c r="F847" s="57"/>
      <c r="H847" s="57"/>
      <c r="J847" s="57"/>
      <c r="L847" s="57"/>
      <c r="N847" s="57"/>
      <c r="P847" s="57"/>
      <c r="R847" s="57"/>
      <c r="T847" s="57"/>
      <c r="V847" s="57"/>
      <c r="X847" s="57"/>
    </row>
    <row r="848" spans="3:24">
      <c r="C848" s="57"/>
      <c r="D848" s="57"/>
      <c r="E848" s="57"/>
      <c r="F848" s="57"/>
      <c r="H848" s="57"/>
      <c r="J848" s="57"/>
      <c r="L848" s="57"/>
      <c r="N848" s="57"/>
      <c r="P848" s="57"/>
      <c r="R848" s="57"/>
      <c r="T848" s="57"/>
      <c r="V848" s="57"/>
      <c r="X848" s="57"/>
    </row>
    <row r="849" spans="3:24">
      <c r="C849" s="57"/>
      <c r="D849" s="57"/>
      <c r="E849" s="57"/>
      <c r="F849" s="57"/>
      <c r="H849" s="57"/>
      <c r="J849" s="57"/>
      <c r="L849" s="57"/>
      <c r="N849" s="57"/>
      <c r="P849" s="57"/>
      <c r="R849" s="57"/>
      <c r="T849" s="57"/>
      <c r="V849" s="57"/>
      <c r="X849" s="57"/>
    </row>
    <row r="850" spans="3:24">
      <c r="C850" s="57"/>
      <c r="D850" s="57"/>
      <c r="E850" s="57"/>
      <c r="F850" s="57"/>
      <c r="H850" s="57"/>
      <c r="J850" s="57"/>
      <c r="L850" s="57"/>
      <c r="N850" s="57"/>
      <c r="P850" s="57"/>
      <c r="R850" s="57"/>
      <c r="T850" s="57"/>
      <c r="V850" s="57"/>
      <c r="X850" s="57"/>
    </row>
    <row r="851" spans="3:24">
      <c r="C851" s="57"/>
      <c r="D851" s="57"/>
      <c r="E851" s="57"/>
      <c r="F851" s="57"/>
      <c r="H851" s="57"/>
      <c r="J851" s="57"/>
      <c r="L851" s="57"/>
      <c r="N851" s="57"/>
      <c r="P851" s="57"/>
      <c r="R851" s="57"/>
      <c r="T851" s="57"/>
      <c r="V851" s="57"/>
      <c r="X851" s="57"/>
    </row>
    <row r="852" spans="3:24">
      <c r="C852" s="57"/>
      <c r="D852" s="57"/>
      <c r="E852" s="57"/>
      <c r="F852" s="57"/>
      <c r="H852" s="57"/>
      <c r="J852" s="57"/>
      <c r="L852" s="57"/>
      <c r="N852" s="57"/>
      <c r="P852" s="57"/>
      <c r="R852" s="57"/>
      <c r="T852" s="57"/>
      <c r="V852" s="57"/>
      <c r="X852" s="57"/>
    </row>
    <row r="853" spans="3:24">
      <c r="C853" s="57"/>
      <c r="D853" s="57"/>
      <c r="E853" s="57"/>
      <c r="F853" s="57"/>
      <c r="H853" s="57"/>
      <c r="J853" s="57"/>
      <c r="L853" s="57"/>
      <c r="N853" s="57"/>
      <c r="P853" s="57"/>
      <c r="R853" s="57"/>
      <c r="T853" s="57"/>
      <c r="V853" s="57"/>
      <c r="X853" s="57"/>
    </row>
    <row r="854" spans="3:24">
      <c r="C854" s="57"/>
      <c r="D854" s="57"/>
      <c r="E854" s="57"/>
      <c r="F854" s="57"/>
      <c r="H854" s="57"/>
      <c r="J854" s="57"/>
      <c r="L854" s="57"/>
      <c r="N854" s="57"/>
      <c r="P854" s="57"/>
      <c r="R854" s="57"/>
      <c r="T854" s="57"/>
      <c r="V854" s="57"/>
      <c r="X854" s="57"/>
    </row>
    <row r="855" spans="3:24">
      <c r="C855" s="57"/>
      <c r="D855" s="57"/>
      <c r="E855" s="57"/>
      <c r="F855" s="57"/>
      <c r="H855" s="57"/>
      <c r="J855" s="57"/>
      <c r="L855" s="57"/>
      <c r="N855" s="57"/>
      <c r="P855" s="57"/>
      <c r="R855" s="57"/>
      <c r="T855" s="57"/>
      <c r="V855" s="57"/>
      <c r="X855" s="57"/>
    </row>
    <row r="856" spans="3:24">
      <c r="C856" s="57"/>
      <c r="D856" s="57"/>
      <c r="E856" s="57"/>
      <c r="F856" s="57"/>
      <c r="H856" s="57"/>
      <c r="J856" s="57"/>
      <c r="L856" s="57"/>
      <c r="N856" s="57"/>
      <c r="P856" s="57"/>
      <c r="R856" s="57"/>
      <c r="T856" s="57"/>
      <c r="V856" s="57"/>
      <c r="X856" s="57"/>
    </row>
    <row r="857" spans="3:24">
      <c r="C857" s="57"/>
      <c r="D857" s="57"/>
      <c r="E857" s="57"/>
      <c r="F857" s="57"/>
      <c r="H857" s="57"/>
      <c r="J857" s="57"/>
      <c r="L857" s="57"/>
      <c r="N857" s="57"/>
      <c r="P857" s="57"/>
      <c r="R857" s="57"/>
      <c r="T857" s="57"/>
      <c r="V857" s="57"/>
      <c r="X857" s="57"/>
    </row>
    <row r="858" spans="3:24">
      <c r="C858" s="57"/>
      <c r="D858" s="57"/>
      <c r="E858" s="57"/>
      <c r="F858" s="57"/>
      <c r="H858" s="57"/>
      <c r="J858" s="57"/>
      <c r="L858" s="57"/>
      <c r="N858" s="57"/>
      <c r="P858" s="57"/>
      <c r="R858" s="57"/>
      <c r="T858" s="57"/>
      <c r="V858" s="57"/>
      <c r="X858" s="57"/>
    </row>
    <row r="859" spans="3:24">
      <c r="C859" s="57"/>
      <c r="D859" s="57"/>
      <c r="E859" s="57"/>
      <c r="F859" s="57"/>
      <c r="H859" s="57"/>
      <c r="J859" s="57"/>
      <c r="L859" s="57"/>
      <c r="N859" s="57"/>
      <c r="P859" s="57"/>
      <c r="R859" s="57"/>
      <c r="T859" s="57"/>
      <c r="V859" s="57"/>
      <c r="X859" s="57"/>
    </row>
    <row r="860" spans="3:24">
      <c r="C860" s="57"/>
      <c r="D860" s="57"/>
      <c r="E860" s="57"/>
      <c r="F860" s="57"/>
      <c r="H860" s="57"/>
      <c r="J860" s="57"/>
      <c r="L860" s="57"/>
      <c r="N860" s="57"/>
      <c r="P860" s="57"/>
      <c r="R860" s="57"/>
      <c r="T860" s="57"/>
      <c r="V860" s="57"/>
      <c r="X860" s="57"/>
    </row>
    <row r="861" spans="3:24">
      <c r="C861" s="57"/>
      <c r="D861" s="57"/>
      <c r="E861" s="57"/>
      <c r="F861" s="57"/>
      <c r="H861" s="57"/>
      <c r="J861" s="57"/>
      <c r="L861" s="57"/>
      <c r="N861" s="57"/>
      <c r="P861" s="57"/>
      <c r="R861" s="57"/>
      <c r="T861" s="57"/>
      <c r="V861" s="57"/>
      <c r="X861" s="57"/>
    </row>
    <row r="862" spans="3:24">
      <c r="C862" s="57"/>
      <c r="D862" s="57"/>
      <c r="E862" s="57"/>
      <c r="F862" s="57"/>
      <c r="H862" s="57"/>
      <c r="J862" s="57"/>
      <c r="L862" s="57"/>
      <c r="N862" s="57"/>
      <c r="P862" s="57"/>
      <c r="R862" s="57"/>
      <c r="T862" s="57"/>
      <c r="V862" s="57"/>
      <c r="X862" s="57"/>
    </row>
    <row r="863" spans="3:24">
      <c r="C863" s="57"/>
      <c r="D863" s="57"/>
      <c r="E863" s="57"/>
      <c r="F863" s="57"/>
      <c r="H863" s="57"/>
      <c r="J863" s="57"/>
      <c r="L863" s="57"/>
      <c r="N863" s="57"/>
      <c r="P863" s="57"/>
      <c r="R863" s="57"/>
      <c r="T863" s="57"/>
      <c r="V863" s="57"/>
      <c r="X863" s="57"/>
    </row>
    <row r="864" spans="3:24">
      <c r="C864" s="57"/>
      <c r="D864" s="57"/>
      <c r="E864" s="57"/>
      <c r="F864" s="57"/>
      <c r="H864" s="57"/>
      <c r="J864" s="57"/>
      <c r="L864" s="57"/>
      <c r="N864" s="57"/>
      <c r="P864" s="57"/>
      <c r="R864" s="57"/>
      <c r="T864" s="57"/>
      <c r="V864" s="57"/>
      <c r="X864" s="57"/>
    </row>
    <row r="865" spans="3:24">
      <c r="C865" s="57"/>
      <c r="D865" s="57"/>
      <c r="E865" s="57"/>
      <c r="F865" s="57"/>
      <c r="H865" s="57"/>
      <c r="J865" s="57"/>
      <c r="L865" s="57"/>
      <c r="N865" s="57"/>
      <c r="P865" s="57"/>
      <c r="R865" s="57"/>
      <c r="T865" s="57"/>
      <c r="V865" s="57"/>
      <c r="X865" s="57"/>
    </row>
    <row r="866" spans="3:24">
      <c r="C866" s="57"/>
      <c r="D866" s="57"/>
      <c r="E866" s="57"/>
      <c r="F866" s="57"/>
      <c r="H866" s="57"/>
      <c r="J866" s="57"/>
      <c r="L866" s="57"/>
      <c r="N866" s="57"/>
      <c r="P866" s="57"/>
      <c r="R866" s="57"/>
      <c r="T866" s="57"/>
      <c r="V866" s="57"/>
      <c r="X866" s="57"/>
    </row>
    <row r="867" spans="3:24">
      <c r="C867" s="57"/>
      <c r="D867" s="57"/>
      <c r="E867" s="57"/>
      <c r="F867" s="57"/>
      <c r="H867" s="57"/>
      <c r="J867" s="57"/>
      <c r="L867" s="57"/>
      <c r="N867" s="57"/>
      <c r="P867" s="57"/>
      <c r="R867" s="57"/>
      <c r="T867" s="57"/>
      <c r="V867" s="57"/>
      <c r="X867" s="57"/>
    </row>
    <row r="868" spans="3:24">
      <c r="C868" s="57"/>
      <c r="D868" s="57"/>
      <c r="E868" s="57"/>
      <c r="F868" s="57"/>
      <c r="H868" s="57"/>
      <c r="J868" s="57"/>
      <c r="L868" s="57"/>
      <c r="N868" s="57"/>
      <c r="P868" s="57"/>
      <c r="R868" s="57"/>
      <c r="T868" s="57"/>
      <c r="V868" s="57"/>
      <c r="X868" s="57"/>
    </row>
    <row r="869" spans="3:24">
      <c r="C869" s="57"/>
      <c r="D869" s="57"/>
      <c r="E869" s="57"/>
      <c r="F869" s="57"/>
      <c r="H869" s="57"/>
      <c r="J869" s="57"/>
      <c r="L869" s="57"/>
      <c r="N869" s="57"/>
      <c r="P869" s="57"/>
      <c r="R869" s="57"/>
      <c r="T869" s="57"/>
      <c r="V869" s="57"/>
      <c r="X869" s="57"/>
    </row>
    <row r="870" spans="3:24">
      <c r="C870" s="57"/>
      <c r="D870" s="57"/>
      <c r="E870" s="57"/>
      <c r="F870" s="57"/>
      <c r="H870" s="57"/>
      <c r="J870" s="57"/>
      <c r="L870" s="57"/>
      <c r="N870" s="57"/>
      <c r="P870" s="57"/>
      <c r="R870" s="57"/>
      <c r="T870" s="57"/>
      <c r="V870" s="57"/>
      <c r="X870" s="57"/>
    </row>
    <row r="871" spans="3:24">
      <c r="C871" s="57"/>
      <c r="D871" s="57"/>
      <c r="E871" s="57"/>
      <c r="F871" s="57"/>
      <c r="H871" s="57"/>
      <c r="J871" s="57"/>
      <c r="L871" s="57"/>
      <c r="N871" s="57"/>
      <c r="P871" s="57"/>
      <c r="R871" s="57"/>
      <c r="T871" s="57"/>
      <c r="V871" s="57"/>
      <c r="X871" s="57"/>
    </row>
    <row r="872" spans="3:24">
      <c r="C872" s="57"/>
      <c r="D872" s="57"/>
      <c r="E872" s="57"/>
      <c r="F872" s="57"/>
      <c r="H872" s="57"/>
      <c r="J872" s="57"/>
      <c r="L872" s="57"/>
      <c r="N872" s="57"/>
      <c r="P872" s="57"/>
      <c r="R872" s="57"/>
      <c r="T872" s="57"/>
      <c r="V872" s="57"/>
      <c r="X872" s="57"/>
    </row>
    <row r="873" spans="3:24">
      <c r="C873" s="57"/>
      <c r="D873" s="57"/>
      <c r="E873" s="57"/>
      <c r="F873" s="57"/>
      <c r="H873" s="57"/>
      <c r="J873" s="57"/>
      <c r="L873" s="57"/>
      <c r="N873" s="57"/>
      <c r="P873" s="57"/>
      <c r="R873" s="57"/>
      <c r="T873" s="57"/>
      <c r="V873" s="57"/>
      <c r="X873" s="57"/>
    </row>
    <row r="874" spans="3:24">
      <c r="C874" s="57"/>
      <c r="D874" s="57"/>
      <c r="E874" s="57"/>
      <c r="F874" s="57"/>
      <c r="H874" s="57"/>
      <c r="J874" s="57"/>
      <c r="L874" s="57"/>
      <c r="N874" s="57"/>
      <c r="P874" s="57"/>
      <c r="R874" s="57"/>
      <c r="T874" s="57"/>
      <c r="V874" s="57"/>
      <c r="X874" s="57"/>
    </row>
    <row r="875" spans="3:24">
      <c r="C875" s="57"/>
      <c r="D875" s="57"/>
      <c r="E875" s="57"/>
      <c r="F875" s="57"/>
      <c r="H875" s="57"/>
      <c r="J875" s="57"/>
      <c r="L875" s="57"/>
      <c r="N875" s="57"/>
      <c r="P875" s="57"/>
      <c r="R875" s="57"/>
      <c r="T875" s="57"/>
      <c r="V875" s="57"/>
      <c r="X875" s="57"/>
    </row>
    <row r="876" spans="3:24">
      <c r="C876" s="57"/>
      <c r="D876" s="57"/>
      <c r="E876" s="57"/>
      <c r="F876" s="57"/>
      <c r="H876" s="57"/>
      <c r="J876" s="57"/>
      <c r="L876" s="57"/>
      <c r="N876" s="57"/>
      <c r="P876" s="57"/>
      <c r="R876" s="57"/>
      <c r="T876" s="57"/>
      <c r="V876" s="57"/>
      <c r="X876" s="57"/>
    </row>
    <row r="877" spans="3:24">
      <c r="C877" s="57"/>
      <c r="D877" s="57"/>
      <c r="E877" s="57"/>
      <c r="F877" s="57"/>
      <c r="H877" s="57"/>
      <c r="J877" s="57"/>
      <c r="L877" s="57"/>
      <c r="N877" s="57"/>
      <c r="P877" s="57"/>
      <c r="R877" s="57"/>
      <c r="T877" s="57"/>
      <c r="V877" s="57"/>
      <c r="X877" s="57"/>
    </row>
    <row r="878" spans="3:24">
      <c r="C878" s="57"/>
      <c r="D878" s="57"/>
      <c r="E878" s="57"/>
      <c r="F878" s="57"/>
      <c r="H878" s="57"/>
      <c r="J878" s="57"/>
      <c r="L878" s="57"/>
      <c r="N878" s="57"/>
      <c r="P878" s="57"/>
      <c r="R878" s="57"/>
      <c r="T878" s="57"/>
      <c r="V878" s="57"/>
      <c r="X878" s="57"/>
    </row>
    <row r="879" spans="3:24">
      <c r="C879" s="57"/>
      <c r="D879" s="57"/>
      <c r="E879" s="57"/>
      <c r="F879" s="57"/>
      <c r="H879" s="57"/>
      <c r="J879" s="57"/>
      <c r="L879" s="57"/>
      <c r="N879" s="57"/>
      <c r="P879" s="57"/>
      <c r="R879" s="57"/>
      <c r="T879" s="57"/>
      <c r="V879" s="57"/>
      <c r="X879" s="57"/>
    </row>
    <row r="880" spans="3:24">
      <c r="C880" s="57"/>
      <c r="D880" s="57"/>
      <c r="E880" s="57"/>
      <c r="F880" s="57"/>
      <c r="H880" s="57"/>
      <c r="J880" s="57"/>
      <c r="L880" s="57"/>
      <c r="N880" s="57"/>
      <c r="P880" s="57"/>
      <c r="R880" s="57"/>
      <c r="T880" s="57"/>
      <c r="V880" s="57"/>
      <c r="X880" s="57"/>
    </row>
    <row r="881" spans="3:24">
      <c r="C881" s="57"/>
      <c r="D881" s="57"/>
      <c r="E881" s="57"/>
      <c r="F881" s="57"/>
      <c r="H881" s="57"/>
      <c r="J881" s="57"/>
      <c r="L881" s="57"/>
      <c r="N881" s="57"/>
      <c r="P881" s="57"/>
      <c r="R881" s="57"/>
      <c r="T881" s="57"/>
      <c r="V881" s="57"/>
      <c r="X881" s="57"/>
    </row>
    <row r="882" spans="3:24">
      <c r="C882" s="57"/>
      <c r="D882" s="57"/>
      <c r="E882" s="57"/>
      <c r="F882" s="57"/>
      <c r="H882" s="57"/>
      <c r="J882" s="57"/>
      <c r="L882" s="57"/>
      <c r="N882" s="57"/>
      <c r="P882" s="57"/>
      <c r="R882" s="57"/>
      <c r="T882" s="57"/>
      <c r="V882" s="57"/>
      <c r="X882" s="57"/>
    </row>
    <row r="883" spans="3:24">
      <c r="C883" s="57"/>
      <c r="D883" s="57"/>
      <c r="E883" s="57"/>
      <c r="F883" s="57"/>
      <c r="H883" s="57"/>
      <c r="J883" s="57"/>
      <c r="L883" s="57"/>
      <c r="N883" s="57"/>
      <c r="P883" s="57"/>
      <c r="R883" s="57"/>
      <c r="T883" s="57"/>
      <c r="V883" s="57"/>
      <c r="X883" s="57"/>
    </row>
    <row r="884" spans="3:24">
      <c r="C884" s="57"/>
      <c r="D884" s="57"/>
      <c r="E884" s="57"/>
      <c r="F884" s="57"/>
      <c r="H884" s="57"/>
      <c r="J884" s="57"/>
      <c r="L884" s="57"/>
      <c r="N884" s="57"/>
      <c r="P884" s="57"/>
      <c r="R884" s="57"/>
      <c r="T884" s="57"/>
      <c r="V884" s="57"/>
      <c r="X884" s="57"/>
    </row>
    <row r="885" spans="3:24">
      <c r="C885" s="57"/>
      <c r="D885" s="57"/>
      <c r="E885" s="57"/>
      <c r="F885" s="57"/>
      <c r="H885" s="57"/>
      <c r="J885" s="57"/>
      <c r="L885" s="57"/>
      <c r="N885" s="57"/>
      <c r="P885" s="57"/>
      <c r="R885" s="57"/>
      <c r="T885" s="57"/>
      <c r="V885" s="57"/>
      <c r="X885" s="57"/>
    </row>
    <row r="886" spans="3:24">
      <c r="C886" s="57"/>
      <c r="D886" s="57"/>
      <c r="E886" s="57"/>
      <c r="F886" s="57"/>
      <c r="H886" s="57"/>
      <c r="J886" s="57"/>
      <c r="L886" s="57"/>
      <c r="N886" s="57"/>
      <c r="P886" s="57"/>
      <c r="R886" s="57"/>
      <c r="T886" s="57"/>
      <c r="V886" s="57"/>
      <c r="X886" s="57"/>
    </row>
    <row r="887" spans="3:24">
      <c r="C887" s="57"/>
      <c r="D887" s="57"/>
      <c r="E887" s="57"/>
      <c r="F887" s="57"/>
      <c r="H887" s="57"/>
      <c r="J887" s="57"/>
      <c r="L887" s="57"/>
      <c r="N887" s="57"/>
      <c r="P887" s="57"/>
      <c r="R887" s="57"/>
      <c r="T887" s="57"/>
      <c r="V887" s="57"/>
      <c r="X887" s="57"/>
    </row>
    <row r="888" spans="3:24">
      <c r="C888" s="57"/>
      <c r="D888" s="57"/>
      <c r="E888" s="57"/>
      <c r="F888" s="57"/>
      <c r="H888" s="57"/>
      <c r="J888" s="57"/>
      <c r="L888" s="57"/>
      <c r="N888" s="57"/>
      <c r="P888" s="57"/>
      <c r="R888" s="57"/>
      <c r="T888" s="57"/>
      <c r="V888" s="57"/>
      <c r="X888" s="57"/>
    </row>
    <row r="889" spans="3:24">
      <c r="C889" s="57"/>
      <c r="D889" s="57"/>
      <c r="E889" s="57"/>
      <c r="F889" s="57"/>
      <c r="H889" s="57"/>
      <c r="J889" s="57"/>
      <c r="L889" s="57"/>
      <c r="N889" s="57"/>
      <c r="P889" s="57"/>
      <c r="R889" s="57"/>
      <c r="T889" s="57"/>
      <c r="V889" s="57"/>
      <c r="X889" s="57"/>
    </row>
    <row r="890" spans="3:24">
      <c r="C890" s="57"/>
      <c r="D890" s="57"/>
      <c r="E890" s="57"/>
      <c r="F890" s="57"/>
      <c r="H890" s="57"/>
      <c r="J890" s="57"/>
      <c r="L890" s="57"/>
      <c r="N890" s="57"/>
      <c r="P890" s="57"/>
      <c r="R890" s="57"/>
      <c r="T890" s="57"/>
      <c r="V890" s="57"/>
      <c r="X890" s="57"/>
    </row>
    <row r="891" spans="3:24">
      <c r="C891" s="57"/>
      <c r="D891" s="57"/>
      <c r="E891" s="57"/>
      <c r="F891" s="57"/>
      <c r="H891" s="57"/>
      <c r="J891" s="57"/>
      <c r="L891" s="57"/>
      <c r="N891" s="57"/>
      <c r="P891" s="57"/>
      <c r="R891" s="57"/>
      <c r="T891" s="57"/>
      <c r="V891" s="57"/>
      <c r="X891" s="57"/>
    </row>
    <row r="892" spans="3:24">
      <c r="C892" s="57"/>
      <c r="D892" s="57"/>
      <c r="E892" s="57"/>
      <c r="F892" s="57"/>
      <c r="H892" s="57"/>
      <c r="J892" s="57"/>
      <c r="L892" s="57"/>
      <c r="N892" s="57"/>
      <c r="P892" s="57"/>
      <c r="R892" s="57"/>
      <c r="T892" s="57"/>
      <c r="V892" s="57"/>
      <c r="X892" s="57"/>
    </row>
    <row r="893" spans="3:24">
      <c r="C893" s="57"/>
      <c r="D893" s="57"/>
      <c r="E893" s="57"/>
      <c r="F893" s="57"/>
      <c r="H893" s="57"/>
      <c r="J893" s="57"/>
      <c r="L893" s="57"/>
      <c r="N893" s="57"/>
      <c r="P893" s="57"/>
      <c r="R893" s="57"/>
      <c r="T893" s="57"/>
      <c r="V893" s="57"/>
      <c r="X893" s="57"/>
    </row>
    <row r="894" spans="3:24">
      <c r="C894" s="57"/>
      <c r="D894" s="57"/>
      <c r="E894" s="57"/>
      <c r="F894" s="57"/>
      <c r="H894" s="57"/>
      <c r="J894" s="57"/>
      <c r="L894" s="57"/>
      <c r="N894" s="57"/>
      <c r="P894" s="57"/>
      <c r="R894" s="57"/>
      <c r="T894" s="57"/>
      <c r="V894" s="57"/>
      <c r="X894" s="57"/>
    </row>
    <row r="895" spans="3:24">
      <c r="C895" s="57"/>
      <c r="D895" s="57"/>
      <c r="E895" s="57"/>
      <c r="F895" s="57"/>
      <c r="H895" s="57"/>
      <c r="J895" s="57"/>
      <c r="L895" s="57"/>
      <c r="N895" s="57"/>
      <c r="P895" s="57"/>
      <c r="R895" s="57"/>
      <c r="T895" s="57"/>
      <c r="V895" s="57"/>
      <c r="X895" s="57"/>
    </row>
    <row r="896" spans="3:24">
      <c r="C896" s="57"/>
      <c r="D896" s="57"/>
      <c r="E896" s="57"/>
      <c r="F896" s="57"/>
      <c r="H896" s="57"/>
      <c r="J896" s="57"/>
      <c r="L896" s="57"/>
      <c r="N896" s="57"/>
      <c r="P896" s="57"/>
      <c r="R896" s="57"/>
      <c r="T896" s="57"/>
      <c r="V896" s="57"/>
      <c r="X896" s="57"/>
    </row>
    <row r="897" spans="3:24">
      <c r="C897" s="57"/>
      <c r="D897" s="57"/>
      <c r="E897" s="57"/>
      <c r="F897" s="57"/>
      <c r="H897" s="57"/>
      <c r="J897" s="57"/>
      <c r="L897" s="57"/>
      <c r="N897" s="57"/>
      <c r="P897" s="57"/>
      <c r="R897" s="57"/>
      <c r="T897" s="57"/>
      <c r="V897" s="57"/>
      <c r="X897" s="57"/>
    </row>
    <row r="898" spans="3:24">
      <c r="C898" s="57"/>
      <c r="D898" s="57"/>
      <c r="E898" s="57"/>
      <c r="F898" s="57"/>
      <c r="H898" s="57"/>
      <c r="J898" s="57"/>
      <c r="L898" s="57"/>
      <c r="N898" s="57"/>
      <c r="P898" s="57"/>
      <c r="R898" s="57"/>
      <c r="T898" s="57"/>
      <c r="V898" s="57"/>
      <c r="X898" s="57"/>
    </row>
    <row r="899" spans="3:24">
      <c r="C899" s="57"/>
      <c r="D899" s="57"/>
      <c r="E899" s="57"/>
      <c r="F899" s="57"/>
      <c r="H899" s="57"/>
      <c r="J899" s="57"/>
      <c r="L899" s="57"/>
      <c r="N899" s="57"/>
      <c r="P899" s="57"/>
      <c r="R899" s="57"/>
      <c r="T899" s="57"/>
      <c r="V899" s="57"/>
      <c r="X899" s="57"/>
    </row>
    <row r="900" spans="3:24">
      <c r="C900" s="57"/>
      <c r="D900" s="57"/>
      <c r="E900" s="57"/>
      <c r="F900" s="57"/>
      <c r="H900" s="57"/>
      <c r="J900" s="57"/>
      <c r="L900" s="57"/>
      <c r="N900" s="57"/>
      <c r="P900" s="57"/>
      <c r="R900" s="57"/>
      <c r="T900" s="57"/>
      <c r="V900" s="57"/>
      <c r="X900" s="57"/>
    </row>
    <row r="901" spans="3:24">
      <c r="C901" s="57"/>
      <c r="D901" s="57"/>
      <c r="E901" s="57"/>
      <c r="F901" s="57"/>
      <c r="H901" s="57"/>
      <c r="J901" s="57"/>
      <c r="L901" s="57"/>
      <c r="N901" s="57"/>
      <c r="P901" s="57"/>
      <c r="R901" s="57"/>
      <c r="T901" s="57"/>
      <c r="V901" s="57"/>
      <c r="X901" s="57"/>
    </row>
    <row r="902" spans="3:24">
      <c r="C902" s="57"/>
      <c r="D902" s="57"/>
      <c r="E902" s="57"/>
      <c r="F902" s="57"/>
      <c r="H902" s="57"/>
      <c r="J902" s="57"/>
      <c r="L902" s="57"/>
      <c r="N902" s="57"/>
      <c r="P902" s="57"/>
      <c r="R902" s="57"/>
      <c r="T902" s="57"/>
      <c r="V902" s="57"/>
      <c r="X902" s="57"/>
    </row>
    <row r="903" spans="3:24">
      <c r="C903" s="57"/>
      <c r="D903" s="57"/>
      <c r="E903" s="57"/>
      <c r="F903" s="57"/>
      <c r="H903" s="57"/>
      <c r="J903" s="57"/>
      <c r="L903" s="57"/>
      <c r="N903" s="57"/>
      <c r="P903" s="57"/>
      <c r="R903" s="57"/>
      <c r="T903" s="57"/>
      <c r="V903" s="57"/>
      <c r="X903" s="57"/>
    </row>
    <row r="904" spans="3:24">
      <c r="C904" s="57"/>
      <c r="D904" s="57"/>
      <c r="E904" s="57"/>
      <c r="F904" s="57"/>
      <c r="H904" s="57"/>
      <c r="J904" s="57"/>
      <c r="L904" s="57"/>
      <c r="N904" s="57"/>
      <c r="P904" s="57"/>
      <c r="R904" s="57"/>
      <c r="T904" s="57"/>
      <c r="V904" s="57"/>
      <c r="X904" s="57"/>
    </row>
    <row r="905" spans="3:24">
      <c r="C905" s="57"/>
      <c r="D905" s="57"/>
      <c r="E905" s="57"/>
      <c r="F905" s="57"/>
      <c r="H905" s="57"/>
      <c r="J905" s="57"/>
      <c r="L905" s="57"/>
      <c r="N905" s="57"/>
      <c r="P905" s="57"/>
      <c r="R905" s="57"/>
      <c r="T905" s="57"/>
      <c r="V905" s="57"/>
      <c r="X905" s="57"/>
    </row>
    <row r="906" spans="3:24">
      <c r="C906" s="57"/>
      <c r="D906" s="57"/>
      <c r="E906" s="57"/>
      <c r="F906" s="57"/>
      <c r="H906" s="57"/>
      <c r="J906" s="57"/>
      <c r="L906" s="57"/>
      <c r="N906" s="57"/>
      <c r="P906" s="57"/>
      <c r="R906" s="57"/>
      <c r="T906" s="57"/>
      <c r="V906" s="57"/>
      <c r="X906" s="57"/>
    </row>
    <row r="907" spans="3:24">
      <c r="C907" s="57"/>
      <c r="D907" s="57"/>
      <c r="E907" s="57"/>
      <c r="F907" s="57"/>
      <c r="H907" s="57"/>
      <c r="J907" s="57"/>
      <c r="L907" s="57"/>
      <c r="N907" s="57"/>
      <c r="P907" s="57"/>
      <c r="R907" s="57"/>
      <c r="T907" s="57"/>
      <c r="V907" s="57"/>
      <c r="X907" s="57"/>
    </row>
    <row r="908" spans="3:24">
      <c r="C908" s="57"/>
      <c r="D908" s="57"/>
      <c r="E908" s="57"/>
      <c r="F908" s="57"/>
      <c r="H908" s="57"/>
      <c r="J908" s="57"/>
      <c r="L908" s="57"/>
      <c r="N908" s="57"/>
      <c r="P908" s="57"/>
      <c r="R908" s="57"/>
      <c r="T908" s="57"/>
      <c r="V908" s="57"/>
      <c r="X908" s="57"/>
    </row>
    <row r="909" spans="3:24">
      <c r="C909" s="57"/>
      <c r="D909" s="57"/>
      <c r="E909" s="57"/>
      <c r="F909" s="57"/>
      <c r="H909" s="57"/>
      <c r="J909" s="57"/>
      <c r="L909" s="57"/>
      <c r="N909" s="57"/>
      <c r="P909" s="57"/>
      <c r="R909" s="57"/>
      <c r="T909" s="57"/>
      <c r="V909" s="57"/>
      <c r="X909" s="57"/>
    </row>
    <row r="910" spans="3:24">
      <c r="C910" s="57"/>
      <c r="D910" s="57"/>
      <c r="E910" s="57"/>
      <c r="F910" s="57"/>
      <c r="H910" s="57"/>
      <c r="J910" s="57"/>
      <c r="L910" s="57"/>
      <c r="N910" s="57"/>
      <c r="P910" s="57"/>
      <c r="R910" s="57"/>
      <c r="T910" s="57"/>
      <c r="V910" s="57"/>
      <c r="X910" s="57"/>
    </row>
    <row r="911" spans="3:24">
      <c r="C911" s="57"/>
      <c r="D911" s="57"/>
      <c r="E911" s="57"/>
      <c r="F911" s="57"/>
      <c r="H911" s="57"/>
      <c r="J911" s="57"/>
      <c r="L911" s="57"/>
      <c r="N911" s="57"/>
      <c r="P911" s="57"/>
      <c r="R911" s="57"/>
      <c r="T911" s="57"/>
      <c r="V911" s="57"/>
      <c r="X911" s="57"/>
    </row>
    <row r="912" spans="3:24">
      <c r="C912" s="57"/>
      <c r="D912" s="57"/>
      <c r="E912" s="57"/>
      <c r="F912" s="57"/>
      <c r="H912" s="57"/>
      <c r="J912" s="57"/>
      <c r="L912" s="57"/>
      <c r="N912" s="57"/>
      <c r="P912" s="57"/>
      <c r="R912" s="57"/>
      <c r="T912" s="57"/>
      <c r="V912" s="57"/>
      <c r="X912" s="57"/>
    </row>
    <row r="913" spans="3:24">
      <c r="C913" s="57"/>
      <c r="D913" s="57"/>
      <c r="E913" s="57"/>
      <c r="F913" s="57"/>
      <c r="H913" s="57"/>
      <c r="J913" s="57"/>
      <c r="L913" s="57"/>
      <c r="N913" s="57"/>
      <c r="P913" s="57"/>
      <c r="R913" s="57"/>
      <c r="T913" s="57"/>
      <c r="V913" s="57"/>
      <c r="X913" s="57"/>
    </row>
    <row r="914" spans="3:24">
      <c r="C914" s="57"/>
      <c r="D914" s="57"/>
      <c r="E914" s="57"/>
      <c r="F914" s="57"/>
      <c r="H914" s="57"/>
      <c r="J914" s="57"/>
      <c r="L914" s="57"/>
      <c r="N914" s="57"/>
      <c r="P914" s="57"/>
      <c r="R914" s="57"/>
      <c r="T914" s="57"/>
      <c r="V914" s="57"/>
      <c r="X914" s="57"/>
    </row>
    <row r="915" spans="3:24">
      <c r="C915" s="57"/>
      <c r="D915" s="57"/>
      <c r="E915" s="57"/>
      <c r="F915" s="57"/>
      <c r="H915" s="57"/>
      <c r="J915" s="57"/>
      <c r="L915" s="57"/>
      <c r="N915" s="57"/>
      <c r="P915" s="57"/>
      <c r="R915" s="57"/>
      <c r="T915" s="57"/>
      <c r="V915" s="57"/>
      <c r="X915" s="57"/>
    </row>
    <row r="916" spans="3:24">
      <c r="C916" s="57"/>
      <c r="D916" s="57"/>
      <c r="E916" s="57"/>
      <c r="F916" s="57"/>
      <c r="H916" s="57"/>
      <c r="J916" s="57"/>
      <c r="L916" s="57"/>
      <c r="N916" s="57"/>
      <c r="P916" s="57"/>
      <c r="R916" s="57"/>
      <c r="T916" s="57"/>
      <c r="V916" s="57"/>
      <c r="X916" s="57"/>
    </row>
    <row r="917" spans="3:24">
      <c r="C917" s="57"/>
      <c r="D917" s="57"/>
      <c r="E917" s="57"/>
      <c r="F917" s="57"/>
      <c r="H917" s="57"/>
      <c r="J917" s="57"/>
      <c r="L917" s="57"/>
      <c r="N917" s="57"/>
      <c r="P917" s="57"/>
      <c r="R917" s="57"/>
      <c r="T917" s="57"/>
      <c r="V917" s="57"/>
      <c r="X917" s="57"/>
    </row>
    <row r="918" spans="3:24">
      <c r="C918" s="57"/>
      <c r="D918" s="57"/>
      <c r="E918" s="57"/>
      <c r="F918" s="57"/>
      <c r="H918" s="57"/>
      <c r="J918" s="57"/>
      <c r="L918" s="57"/>
      <c r="N918" s="57"/>
      <c r="P918" s="57"/>
      <c r="R918" s="57"/>
      <c r="T918" s="57"/>
      <c r="V918" s="57"/>
      <c r="X918" s="57"/>
    </row>
    <row r="919" spans="3:24">
      <c r="C919" s="57"/>
      <c r="D919" s="57"/>
      <c r="E919" s="57"/>
      <c r="F919" s="57"/>
      <c r="H919" s="57"/>
      <c r="J919" s="57"/>
      <c r="L919" s="57"/>
      <c r="N919" s="57"/>
      <c r="P919" s="57"/>
      <c r="R919" s="57"/>
      <c r="T919" s="57"/>
      <c r="V919" s="57"/>
      <c r="X919" s="57"/>
    </row>
    <row r="920" spans="3:24">
      <c r="C920" s="57"/>
      <c r="D920" s="57"/>
      <c r="E920" s="57"/>
      <c r="F920" s="57"/>
      <c r="H920" s="57"/>
      <c r="J920" s="57"/>
      <c r="L920" s="57"/>
      <c r="N920" s="57"/>
      <c r="P920" s="57"/>
      <c r="R920" s="57"/>
      <c r="T920" s="57"/>
      <c r="V920" s="57"/>
      <c r="X920" s="57"/>
    </row>
    <row r="921" spans="3:24">
      <c r="C921" s="57"/>
      <c r="D921" s="57"/>
      <c r="E921" s="57"/>
      <c r="F921" s="57"/>
      <c r="H921" s="57"/>
      <c r="J921" s="57"/>
      <c r="L921" s="57"/>
      <c r="N921" s="57"/>
      <c r="P921" s="57"/>
      <c r="R921" s="57"/>
      <c r="T921" s="57"/>
      <c r="V921" s="57"/>
      <c r="X921" s="57"/>
    </row>
    <row r="922" spans="3:24">
      <c r="C922" s="57"/>
      <c r="D922" s="57"/>
      <c r="E922" s="57"/>
      <c r="F922" s="57"/>
      <c r="H922" s="57"/>
      <c r="J922" s="57"/>
      <c r="L922" s="57"/>
      <c r="N922" s="57"/>
      <c r="P922" s="57"/>
      <c r="R922" s="57"/>
      <c r="T922" s="57"/>
      <c r="V922" s="57"/>
      <c r="X922" s="57"/>
    </row>
    <row r="923" spans="3:24">
      <c r="C923" s="57"/>
      <c r="D923" s="57"/>
      <c r="E923" s="57"/>
      <c r="F923" s="57"/>
      <c r="H923" s="57"/>
      <c r="J923" s="57"/>
      <c r="L923" s="57"/>
      <c r="N923" s="57"/>
      <c r="P923" s="57"/>
      <c r="R923" s="57"/>
      <c r="T923" s="57"/>
      <c r="V923" s="57"/>
      <c r="X923" s="57"/>
    </row>
    <row r="924" spans="3:24">
      <c r="C924" s="57"/>
      <c r="D924" s="57"/>
      <c r="E924" s="57"/>
      <c r="F924" s="57"/>
      <c r="H924" s="57"/>
      <c r="J924" s="57"/>
      <c r="L924" s="57"/>
      <c r="N924" s="57"/>
      <c r="P924" s="57"/>
      <c r="R924" s="57"/>
      <c r="T924" s="57"/>
      <c r="V924" s="57"/>
      <c r="X924" s="57"/>
    </row>
    <row r="925" spans="3:24">
      <c r="C925" s="57"/>
      <c r="D925" s="57"/>
      <c r="E925" s="57"/>
      <c r="F925" s="57"/>
      <c r="H925" s="57"/>
      <c r="J925" s="57"/>
      <c r="L925" s="57"/>
      <c r="N925" s="57"/>
      <c r="P925" s="57"/>
      <c r="R925" s="57"/>
      <c r="T925" s="57"/>
      <c r="V925" s="57"/>
      <c r="X925" s="57"/>
    </row>
    <row r="926" spans="3:24">
      <c r="C926" s="57"/>
      <c r="D926" s="57"/>
      <c r="E926" s="57"/>
      <c r="F926" s="57"/>
      <c r="H926" s="57"/>
      <c r="J926" s="57"/>
      <c r="L926" s="57"/>
      <c r="N926" s="57"/>
      <c r="P926" s="57"/>
      <c r="R926" s="57"/>
      <c r="T926" s="57"/>
      <c r="V926" s="57"/>
      <c r="X926" s="57"/>
    </row>
    <row r="927" spans="3:24">
      <c r="C927" s="57"/>
      <c r="D927" s="57"/>
      <c r="E927" s="57"/>
      <c r="F927" s="57"/>
      <c r="H927" s="57"/>
      <c r="J927" s="57"/>
      <c r="L927" s="57"/>
      <c r="N927" s="57"/>
      <c r="P927" s="57"/>
      <c r="R927" s="57"/>
      <c r="T927" s="57"/>
      <c r="V927" s="57"/>
      <c r="X927" s="57"/>
    </row>
    <row r="928" spans="3:24">
      <c r="C928" s="57"/>
      <c r="D928" s="57"/>
      <c r="E928" s="57"/>
      <c r="F928" s="57"/>
      <c r="H928" s="57"/>
      <c r="J928" s="57"/>
      <c r="L928" s="57"/>
      <c r="N928" s="57"/>
      <c r="P928" s="57"/>
      <c r="R928" s="57"/>
      <c r="T928" s="57"/>
      <c r="V928" s="57"/>
      <c r="X928" s="57"/>
    </row>
    <row r="929" spans="3:24">
      <c r="C929" s="57"/>
      <c r="D929" s="57"/>
      <c r="E929" s="57"/>
      <c r="F929" s="57"/>
      <c r="H929" s="57"/>
      <c r="J929" s="57"/>
      <c r="L929" s="57"/>
      <c r="N929" s="57"/>
      <c r="P929" s="57"/>
      <c r="R929" s="57"/>
      <c r="T929" s="57"/>
      <c r="V929" s="57"/>
      <c r="X929" s="57"/>
    </row>
    <row r="930" spans="3:24">
      <c r="C930" s="57"/>
      <c r="D930" s="57"/>
      <c r="E930" s="57"/>
      <c r="F930" s="57"/>
      <c r="H930" s="57"/>
      <c r="J930" s="57"/>
      <c r="L930" s="57"/>
      <c r="N930" s="57"/>
      <c r="P930" s="57"/>
      <c r="R930" s="57"/>
      <c r="T930" s="57"/>
      <c r="V930" s="57"/>
      <c r="X930" s="57"/>
    </row>
    <row r="931" spans="3:24">
      <c r="C931" s="57"/>
      <c r="D931" s="57"/>
      <c r="E931" s="57"/>
      <c r="F931" s="57"/>
      <c r="H931" s="57"/>
      <c r="J931" s="57"/>
      <c r="L931" s="57"/>
      <c r="N931" s="57"/>
      <c r="P931" s="57"/>
      <c r="R931" s="57"/>
      <c r="T931" s="57"/>
      <c r="V931" s="57"/>
      <c r="X931" s="57"/>
    </row>
    <row r="932" spans="3:24">
      <c r="C932" s="57"/>
      <c r="D932" s="57"/>
      <c r="E932" s="57"/>
      <c r="F932" s="57"/>
      <c r="H932" s="57"/>
      <c r="J932" s="57"/>
      <c r="L932" s="57"/>
      <c r="N932" s="57"/>
      <c r="P932" s="57"/>
      <c r="R932" s="57"/>
      <c r="T932" s="57"/>
      <c r="V932" s="57"/>
      <c r="X932" s="57"/>
    </row>
    <row r="933" spans="3:24">
      <c r="C933" s="57"/>
      <c r="D933" s="57"/>
      <c r="E933" s="57"/>
      <c r="F933" s="57"/>
      <c r="H933" s="57"/>
      <c r="J933" s="57"/>
      <c r="L933" s="57"/>
      <c r="N933" s="57"/>
      <c r="P933" s="57"/>
      <c r="R933" s="57"/>
      <c r="T933" s="57"/>
      <c r="V933" s="57"/>
      <c r="X933" s="57"/>
    </row>
    <row r="934" spans="3:24">
      <c r="C934" s="57"/>
      <c r="D934" s="57"/>
      <c r="E934" s="57"/>
      <c r="F934" s="57"/>
      <c r="H934" s="57"/>
      <c r="J934" s="57"/>
      <c r="L934" s="57"/>
      <c r="N934" s="57"/>
      <c r="P934" s="57"/>
      <c r="R934" s="57"/>
      <c r="T934" s="57"/>
      <c r="V934" s="57"/>
      <c r="X934" s="57"/>
    </row>
    <row r="935" spans="3:24">
      <c r="C935" s="57"/>
      <c r="D935" s="57"/>
      <c r="E935" s="57"/>
      <c r="F935" s="57"/>
      <c r="H935" s="57"/>
      <c r="J935" s="57"/>
      <c r="L935" s="57"/>
      <c r="N935" s="57"/>
      <c r="P935" s="57"/>
      <c r="R935" s="57"/>
      <c r="T935" s="57"/>
      <c r="V935" s="57"/>
      <c r="X935" s="57"/>
    </row>
    <row r="936" spans="3:24">
      <c r="C936" s="57"/>
      <c r="D936" s="57"/>
      <c r="E936" s="57"/>
      <c r="F936" s="57"/>
      <c r="H936" s="57"/>
      <c r="J936" s="57"/>
      <c r="L936" s="57"/>
      <c r="N936" s="57"/>
      <c r="P936" s="57"/>
      <c r="R936" s="57"/>
      <c r="T936" s="57"/>
      <c r="V936" s="57"/>
      <c r="X936" s="57"/>
    </row>
    <row r="937" spans="3:24">
      <c r="C937" s="57"/>
      <c r="D937" s="57"/>
      <c r="E937" s="57"/>
      <c r="F937" s="57"/>
      <c r="H937" s="57"/>
      <c r="J937" s="57"/>
      <c r="L937" s="57"/>
      <c r="N937" s="57"/>
      <c r="P937" s="57"/>
      <c r="R937" s="57"/>
      <c r="T937" s="57"/>
      <c r="V937" s="57"/>
      <c r="X937" s="57"/>
    </row>
    <row r="938" spans="3:24">
      <c r="C938" s="57"/>
      <c r="D938" s="57"/>
      <c r="E938" s="57"/>
      <c r="F938" s="57"/>
      <c r="H938" s="57"/>
      <c r="J938" s="57"/>
      <c r="L938" s="57"/>
      <c r="N938" s="57"/>
      <c r="P938" s="57"/>
      <c r="R938" s="57"/>
      <c r="T938" s="57"/>
      <c r="V938" s="57"/>
      <c r="X938" s="57"/>
    </row>
    <row r="939" spans="3:24">
      <c r="C939" s="57"/>
      <c r="D939" s="57"/>
      <c r="E939" s="57"/>
      <c r="F939" s="57"/>
      <c r="H939" s="57"/>
      <c r="J939" s="57"/>
      <c r="L939" s="57"/>
      <c r="N939" s="57"/>
      <c r="P939" s="57"/>
      <c r="R939" s="57"/>
      <c r="T939" s="57"/>
      <c r="V939" s="57"/>
      <c r="X939" s="57"/>
    </row>
    <row r="940" spans="3:24">
      <c r="C940" s="57"/>
      <c r="D940" s="57"/>
      <c r="E940" s="57"/>
      <c r="F940" s="57"/>
      <c r="H940" s="57"/>
      <c r="J940" s="57"/>
      <c r="L940" s="57"/>
      <c r="N940" s="57"/>
      <c r="P940" s="57"/>
      <c r="R940" s="57"/>
      <c r="T940" s="57"/>
      <c r="V940" s="57"/>
      <c r="X940" s="57"/>
    </row>
    <row r="941" spans="3:24">
      <c r="C941" s="57"/>
      <c r="D941" s="57"/>
      <c r="E941" s="57"/>
      <c r="F941" s="57"/>
      <c r="H941" s="57"/>
      <c r="J941" s="57"/>
      <c r="L941" s="57"/>
      <c r="N941" s="57"/>
      <c r="P941" s="57"/>
      <c r="R941" s="57"/>
      <c r="T941" s="57"/>
      <c r="V941" s="57"/>
      <c r="X941" s="57"/>
    </row>
    <row r="942" spans="3:24">
      <c r="C942" s="57"/>
      <c r="D942" s="57"/>
      <c r="E942" s="57"/>
      <c r="F942" s="57"/>
      <c r="H942" s="57"/>
      <c r="J942" s="57"/>
      <c r="L942" s="57"/>
      <c r="N942" s="57"/>
      <c r="P942" s="57"/>
      <c r="R942" s="57"/>
      <c r="T942" s="57"/>
      <c r="V942" s="57"/>
      <c r="X942" s="57"/>
    </row>
    <row r="943" spans="3:24">
      <c r="C943" s="57"/>
      <c r="D943" s="57"/>
      <c r="E943" s="57"/>
      <c r="F943" s="57"/>
      <c r="H943" s="57"/>
      <c r="J943" s="57"/>
      <c r="L943" s="57"/>
      <c r="N943" s="57"/>
      <c r="P943" s="57"/>
      <c r="R943" s="57"/>
      <c r="T943" s="57"/>
      <c r="V943" s="57"/>
      <c r="X943" s="57"/>
    </row>
    <row r="944" spans="3:24">
      <c r="C944" s="57"/>
      <c r="D944" s="57"/>
      <c r="E944" s="57"/>
      <c r="F944" s="57"/>
      <c r="H944" s="57"/>
      <c r="J944" s="57"/>
      <c r="L944" s="57"/>
      <c r="N944" s="57"/>
      <c r="P944" s="57"/>
      <c r="R944" s="57"/>
      <c r="T944" s="57"/>
      <c r="V944" s="57"/>
      <c r="X944" s="57"/>
    </row>
    <row r="945" spans="3:24">
      <c r="C945" s="57"/>
      <c r="D945" s="57"/>
      <c r="E945" s="57"/>
      <c r="F945" s="57"/>
      <c r="H945" s="57"/>
      <c r="J945" s="57"/>
      <c r="L945" s="57"/>
      <c r="N945" s="57"/>
      <c r="P945" s="57"/>
      <c r="R945" s="57"/>
      <c r="T945" s="57"/>
      <c r="V945" s="57"/>
      <c r="X945" s="57"/>
    </row>
    <row r="946" spans="3:24">
      <c r="C946" s="57"/>
      <c r="D946" s="57"/>
      <c r="E946" s="57"/>
      <c r="F946" s="57"/>
      <c r="H946" s="57"/>
      <c r="J946" s="57"/>
      <c r="L946" s="57"/>
      <c r="N946" s="57"/>
      <c r="P946" s="57"/>
      <c r="R946" s="57"/>
      <c r="T946" s="57"/>
      <c r="V946" s="57"/>
      <c r="X946" s="57"/>
    </row>
    <row r="947" spans="3:24">
      <c r="C947" s="57"/>
      <c r="D947" s="57"/>
      <c r="E947" s="57"/>
      <c r="F947" s="57"/>
      <c r="H947" s="57"/>
      <c r="J947" s="57"/>
      <c r="L947" s="57"/>
      <c r="N947" s="57"/>
      <c r="P947" s="57"/>
      <c r="R947" s="57"/>
      <c r="T947" s="57"/>
      <c r="V947" s="57"/>
      <c r="X947" s="57"/>
    </row>
    <row r="948" spans="3:24">
      <c r="C948" s="57"/>
      <c r="D948" s="57"/>
      <c r="E948" s="57"/>
      <c r="F948" s="57"/>
      <c r="H948" s="57"/>
      <c r="J948" s="57"/>
      <c r="L948" s="57"/>
      <c r="N948" s="57"/>
      <c r="P948" s="57"/>
      <c r="R948" s="57"/>
      <c r="T948" s="57"/>
      <c r="V948" s="57"/>
      <c r="X948" s="57"/>
    </row>
    <row r="949" spans="3:24">
      <c r="C949" s="57"/>
      <c r="D949" s="57"/>
      <c r="E949" s="57"/>
      <c r="F949" s="57"/>
      <c r="H949" s="57"/>
      <c r="J949" s="57"/>
      <c r="L949" s="57"/>
      <c r="N949" s="57"/>
      <c r="P949" s="57"/>
      <c r="R949" s="57"/>
      <c r="T949" s="57"/>
      <c r="V949" s="57"/>
      <c r="X949" s="57"/>
    </row>
    <row r="950" spans="3:24">
      <c r="C950" s="57"/>
      <c r="D950" s="57"/>
      <c r="E950" s="57"/>
      <c r="F950" s="57"/>
      <c r="H950" s="57"/>
      <c r="J950" s="57"/>
      <c r="L950" s="57"/>
      <c r="N950" s="57"/>
      <c r="P950" s="57"/>
      <c r="R950" s="57"/>
      <c r="T950" s="57"/>
      <c r="V950" s="57"/>
      <c r="X950" s="57"/>
    </row>
    <row r="951" spans="3:24">
      <c r="C951" s="57"/>
      <c r="D951" s="57"/>
      <c r="E951" s="57"/>
      <c r="F951" s="57"/>
      <c r="H951" s="57"/>
      <c r="J951" s="57"/>
      <c r="L951" s="57"/>
      <c r="N951" s="57"/>
      <c r="P951" s="57"/>
      <c r="R951" s="57"/>
      <c r="T951" s="57"/>
      <c r="V951" s="57"/>
      <c r="X951" s="57"/>
    </row>
    <row r="952" spans="3:24">
      <c r="C952" s="57"/>
      <c r="D952" s="57"/>
      <c r="E952" s="57"/>
      <c r="F952" s="57"/>
      <c r="H952" s="57"/>
      <c r="J952" s="57"/>
      <c r="L952" s="57"/>
      <c r="N952" s="57"/>
      <c r="P952" s="57"/>
      <c r="R952" s="57"/>
      <c r="T952" s="57"/>
      <c r="V952" s="57"/>
      <c r="X952" s="57"/>
    </row>
    <row r="953" spans="3:24">
      <c r="C953" s="57"/>
      <c r="D953" s="57"/>
      <c r="E953" s="57"/>
      <c r="F953" s="57"/>
      <c r="H953" s="57"/>
      <c r="J953" s="57"/>
      <c r="L953" s="57"/>
      <c r="N953" s="57"/>
      <c r="P953" s="57"/>
      <c r="R953" s="57"/>
      <c r="T953" s="57"/>
      <c r="V953" s="57"/>
      <c r="X953" s="57"/>
    </row>
    <row r="954" spans="3:24">
      <c r="C954" s="57"/>
      <c r="D954" s="57"/>
      <c r="E954" s="57"/>
      <c r="F954" s="57"/>
      <c r="H954" s="57"/>
      <c r="J954" s="57"/>
      <c r="L954" s="57"/>
      <c r="N954" s="57"/>
      <c r="P954" s="57"/>
      <c r="R954" s="57"/>
      <c r="T954" s="57"/>
      <c r="V954" s="57"/>
      <c r="X954" s="57"/>
    </row>
    <row r="955" spans="3:24">
      <c r="C955" s="57"/>
      <c r="D955" s="57"/>
      <c r="E955" s="57"/>
      <c r="F955" s="57"/>
      <c r="H955" s="57"/>
      <c r="J955" s="57"/>
      <c r="L955" s="57"/>
      <c r="N955" s="57"/>
      <c r="P955" s="57"/>
      <c r="R955" s="57"/>
      <c r="T955" s="57"/>
      <c r="V955" s="57"/>
      <c r="X955" s="57"/>
    </row>
    <row r="956" spans="3:24">
      <c r="C956" s="57"/>
      <c r="D956" s="57"/>
      <c r="E956" s="57"/>
      <c r="F956" s="57"/>
      <c r="H956" s="57"/>
      <c r="J956" s="57"/>
      <c r="L956" s="57"/>
      <c r="N956" s="57"/>
      <c r="P956" s="57"/>
      <c r="R956" s="57"/>
      <c r="T956" s="57"/>
      <c r="V956" s="57"/>
      <c r="X956" s="57"/>
    </row>
    <row r="957" spans="3:24">
      <c r="C957" s="57"/>
      <c r="D957" s="57"/>
      <c r="E957" s="57"/>
      <c r="F957" s="57"/>
      <c r="H957" s="57"/>
      <c r="J957" s="57"/>
      <c r="L957" s="57"/>
      <c r="N957" s="57"/>
      <c r="P957" s="57"/>
      <c r="R957" s="57"/>
      <c r="T957" s="57"/>
      <c r="V957" s="57"/>
      <c r="X957" s="57"/>
    </row>
    <row r="958" spans="3:24">
      <c r="C958" s="57"/>
      <c r="D958" s="57"/>
      <c r="E958" s="57"/>
      <c r="F958" s="57"/>
      <c r="H958" s="57"/>
      <c r="J958" s="57"/>
      <c r="L958" s="57"/>
      <c r="N958" s="57"/>
      <c r="P958" s="57"/>
      <c r="R958" s="57"/>
      <c r="T958" s="57"/>
      <c r="V958" s="57"/>
      <c r="X958" s="57"/>
    </row>
    <row r="959" spans="3:24">
      <c r="C959" s="57"/>
      <c r="D959" s="57"/>
      <c r="E959" s="57"/>
      <c r="F959" s="57"/>
      <c r="H959" s="57"/>
      <c r="J959" s="57"/>
      <c r="L959" s="57"/>
      <c r="N959" s="57"/>
      <c r="P959" s="57"/>
      <c r="R959" s="57"/>
      <c r="T959" s="57"/>
      <c r="V959" s="57"/>
      <c r="X959" s="57"/>
    </row>
    <row r="960" spans="3:24">
      <c r="C960" s="57"/>
      <c r="D960" s="57"/>
      <c r="E960" s="57"/>
      <c r="F960" s="57"/>
      <c r="H960" s="57"/>
      <c r="J960" s="57"/>
      <c r="L960" s="57"/>
      <c r="N960" s="57"/>
      <c r="P960" s="57"/>
      <c r="R960" s="57"/>
      <c r="T960" s="57"/>
      <c r="V960" s="57"/>
      <c r="X960" s="57"/>
    </row>
    <row r="961" spans="3:24">
      <c r="C961" s="57"/>
      <c r="D961" s="57"/>
      <c r="E961" s="57"/>
      <c r="F961" s="57"/>
      <c r="H961" s="57"/>
      <c r="J961" s="57"/>
      <c r="L961" s="57"/>
      <c r="N961" s="57"/>
      <c r="P961" s="57"/>
      <c r="R961" s="57"/>
      <c r="T961" s="57"/>
      <c r="V961" s="57"/>
      <c r="X961" s="57"/>
    </row>
    <row r="962" spans="3:24">
      <c r="C962" s="57"/>
      <c r="D962" s="57"/>
      <c r="E962" s="57"/>
      <c r="F962" s="57"/>
      <c r="H962" s="57"/>
      <c r="J962" s="57"/>
      <c r="L962" s="57"/>
      <c r="N962" s="57"/>
      <c r="P962" s="57"/>
      <c r="R962" s="57"/>
      <c r="T962" s="57"/>
      <c r="V962" s="57"/>
      <c r="X962" s="57"/>
    </row>
    <row r="963" spans="3:24">
      <c r="C963" s="57"/>
      <c r="D963" s="57"/>
      <c r="E963" s="57"/>
      <c r="F963" s="57"/>
      <c r="H963" s="57"/>
      <c r="J963" s="57"/>
      <c r="L963" s="57"/>
      <c r="N963" s="57"/>
      <c r="P963" s="57"/>
      <c r="R963" s="57"/>
      <c r="T963" s="57"/>
      <c r="V963" s="57"/>
      <c r="X963" s="57"/>
    </row>
    <row r="964" spans="3:24">
      <c r="C964" s="57"/>
      <c r="D964" s="57"/>
      <c r="E964" s="57"/>
      <c r="F964" s="57"/>
      <c r="H964" s="57"/>
      <c r="J964" s="57"/>
      <c r="L964" s="57"/>
      <c r="N964" s="57"/>
      <c r="P964" s="57"/>
      <c r="R964" s="57"/>
      <c r="T964" s="57"/>
      <c r="V964" s="57"/>
      <c r="X964" s="57"/>
    </row>
    <row r="965" spans="3:24">
      <c r="C965" s="57"/>
      <c r="D965" s="57"/>
      <c r="E965" s="57"/>
      <c r="F965" s="57"/>
      <c r="H965" s="57"/>
      <c r="J965" s="57"/>
      <c r="L965" s="57"/>
      <c r="N965" s="57"/>
      <c r="P965" s="57"/>
      <c r="R965" s="57"/>
      <c r="T965" s="57"/>
      <c r="V965" s="57"/>
      <c r="X965" s="57"/>
    </row>
    <row r="966" spans="3:24">
      <c r="C966" s="57"/>
      <c r="D966" s="57"/>
      <c r="E966" s="57"/>
      <c r="F966" s="57"/>
      <c r="H966" s="57"/>
      <c r="J966" s="57"/>
      <c r="L966" s="57"/>
      <c r="N966" s="57"/>
      <c r="P966" s="57"/>
      <c r="R966" s="57"/>
      <c r="T966" s="57"/>
      <c r="V966" s="57"/>
      <c r="X966" s="57"/>
    </row>
    <row r="967" spans="3:24">
      <c r="C967" s="57"/>
      <c r="D967" s="57"/>
      <c r="E967" s="57"/>
      <c r="F967" s="57"/>
      <c r="H967" s="57"/>
      <c r="J967" s="57"/>
      <c r="L967" s="57"/>
      <c r="N967" s="57"/>
      <c r="P967" s="57"/>
      <c r="R967" s="57"/>
      <c r="T967" s="57"/>
      <c r="V967" s="57"/>
      <c r="X967" s="57"/>
    </row>
    <row r="968" spans="3:24">
      <c r="C968" s="57"/>
      <c r="D968" s="57"/>
      <c r="E968" s="57"/>
      <c r="F968" s="57"/>
      <c r="H968" s="57"/>
      <c r="J968" s="57"/>
      <c r="L968" s="57"/>
      <c r="N968" s="57"/>
      <c r="P968" s="57"/>
      <c r="R968" s="57"/>
      <c r="T968" s="57"/>
      <c r="V968" s="57"/>
      <c r="X968" s="57"/>
    </row>
    <row r="969" spans="3:24">
      <c r="C969" s="57"/>
      <c r="D969" s="57"/>
      <c r="E969" s="57"/>
      <c r="F969" s="57"/>
      <c r="H969" s="57"/>
      <c r="J969" s="57"/>
      <c r="L969" s="57"/>
      <c r="N969" s="57"/>
      <c r="P969" s="57"/>
      <c r="R969" s="57"/>
      <c r="T969" s="57"/>
      <c r="V969" s="57"/>
      <c r="X969" s="57"/>
    </row>
    <row r="970" spans="3:24">
      <c r="C970" s="57"/>
      <c r="D970" s="57"/>
      <c r="E970" s="57"/>
      <c r="F970" s="57"/>
      <c r="H970" s="57"/>
      <c r="J970" s="57"/>
      <c r="L970" s="57"/>
      <c r="N970" s="57"/>
      <c r="P970" s="57"/>
      <c r="R970" s="57"/>
      <c r="T970" s="57"/>
      <c r="V970" s="57"/>
      <c r="X970" s="57"/>
    </row>
    <row r="971" spans="3:24">
      <c r="C971" s="57"/>
      <c r="D971" s="57"/>
      <c r="E971" s="57"/>
      <c r="F971" s="57"/>
      <c r="H971" s="57"/>
      <c r="J971" s="57"/>
      <c r="L971" s="57"/>
      <c r="N971" s="57"/>
      <c r="P971" s="57"/>
      <c r="R971" s="57"/>
      <c r="T971" s="57"/>
      <c r="V971" s="57"/>
      <c r="X971" s="57"/>
    </row>
    <row r="972" spans="3:24">
      <c r="C972" s="57"/>
      <c r="D972" s="57"/>
      <c r="E972" s="57"/>
      <c r="F972" s="57"/>
      <c r="H972" s="57"/>
      <c r="J972" s="57"/>
      <c r="L972" s="57"/>
      <c r="N972" s="57"/>
      <c r="P972" s="57"/>
      <c r="R972" s="57"/>
      <c r="T972" s="57"/>
      <c r="V972" s="57"/>
      <c r="X972" s="57"/>
    </row>
    <row r="973" spans="3:24">
      <c r="C973" s="57"/>
      <c r="D973" s="57"/>
      <c r="E973" s="57"/>
      <c r="F973" s="57"/>
      <c r="H973" s="57"/>
      <c r="J973" s="57"/>
      <c r="L973" s="57"/>
      <c r="N973" s="57"/>
      <c r="P973" s="57"/>
      <c r="R973" s="57"/>
      <c r="T973" s="57"/>
      <c r="V973" s="57"/>
      <c r="X973" s="57"/>
    </row>
    <row r="974" spans="3:24">
      <c r="C974" s="57"/>
      <c r="D974" s="57"/>
      <c r="E974" s="57"/>
      <c r="F974" s="57"/>
      <c r="H974" s="57"/>
      <c r="J974" s="57"/>
      <c r="L974" s="57"/>
      <c r="N974" s="57"/>
      <c r="P974" s="57"/>
      <c r="R974" s="57"/>
      <c r="T974" s="57"/>
      <c r="V974" s="57"/>
      <c r="X974" s="57"/>
    </row>
    <row r="975" spans="3:24">
      <c r="C975" s="57"/>
      <c r="D975" s="57"/>
      <c r="E975" s="57"/>
      <c r="F975" s="57"/>
      <c r="H975" s="57"/>
      <c r="J975" s="57"/>
      <c r="L975" s="57"/>
      <c r="N975" s="57"/>
      <c r="P975" s="57"/>
      <c r="R975" s="57"/>
      <c r="T975" s="57"/>
      <c r="V975" s="57"/>
      <c r="X975" s="57"/>
    </row>
    <row r="976" spans="3:24">
      <c r="C976" s="57"/>
      <c r="D976" s="57"/>
      <c r="E976" s="57"/>
      <c r="F976" s="57"/>
      <c r="H976" s="57"/>
      <c r="J976" s="57"/>
      <c r="L976" s="57"/>
      <c r="N976" s="57"/>
      <c r="P976" s="57"/>
      <c r="R976" s="57"/>
      <c r="T976" s="57"/>
      <c r="V976" s="57"/>
      <c r="X976" s="57"/>
    </row>
    <row r="977" spans="3:24">
      <c r="C977" s="57"/>
      <c r="D977" s="57"/>
      <c r="E977" s="57"/>
      <c r="F977" s="57"/>
      <c r="H977" s="57"/>
      <c r="J977" s="57"/>
      <c r="L977" s="57"/>
      <c r="N977" s="57"/>
      <c r="P977" s="57"/>
      <c r="R977" s="57"/>
      <c r="T977" s="57"/>
      <c r="V977" s="57"/>
      <c r="X977" s="57"/>
    </row>
    <row r="978" spans="3:24">
      <c r="C978" s="57"/>
      <c r="D978" s="57"/>
      <c r="E978" s="57"/>
      <c r="F978" s="57"/>
      <c r="H978" s="57"/>
      <c r="J978" s="57"/>
      <c r="L978" s="57"/>
      <c r="N978" s="57"/>
      <c r="P978" s="57"/>
      <c r="R978" s="57"/>
      <c r="T978" s="57"/>
      <c r="V978" s="57"/>
      <c r="X978" s="57"/>
    </row>
    <row r="979" spans="3:24">
      <c r="C979" s="57"/>
      <c r="D979" s="57"/>
      <c r="E979" s="57"/>
      <c r="F979" s="57"/>
      <c r="H979" s="57"/>
      <c r="J979" s="57"/>
      <c r="L979" s="57"/>
      <c r="N979" s="57"/>
      <c r="P979" s="57"/>
      <c r="R979" s="57"/>
      <c r="T979" s="57"/>
      <c r="V979" s="57"/>
      <c r="X979" s="57"/>
    </row>
    <row r="980" spans="3:24">
      <c r="C980" s="57"/>
      <c r="D980" s="57"/>
      <c r="E980" s="57"/>
      <c r="F980" s="57"/>
      <c r="H980" s="57"/>
      <c r="J980" s="57"/>
      <c r="L980" s="57"/>
      <c r="N980" s="57"/>
      <c r="P980" s="57"/>
      <c r="R980" s="57"/>
      <c r="T980" s="57"/>
      <c r="V980" s="57"/>
      <c r="X980" s="57"/>
    </row>
    <row r="981" spans="3:24">
      <c r="C981" s="57"/>
      <c r="D981" s="57"/>
      <c r="E981" s="57"/>
      <c r="F981" s="57"/>
      <c r="H981" s="57"/>
      <c r="J981" s="57"/>
      <c r="L981" s="57"/>
      <c r="N981" s="57"/>
      <c r="P981" s="57"/>
      <c r="R981" s="57"/>
      <c r="T981" s="57"/>
      <c r="V981" s="57"/>
      <c r="X981" s="57"/>
    </row>
    <row r="982" spans="3:24">
      <c r="C982" s="57"/>
      <c r="D982" s="57"/>
      <c r="E982" s="57"/>
      <c r="F982" s="57"/>
      <c r="H982" s="57"/>
      <c r="J982" s="57"/>
      <c r="L982" s="57"/>
      <c r="N982" s="57"/>
      <c r="P982" s="57"/>
      <c r="R982" s="57"/>
      <c r="T982" s="57"/>
      <c r="V982" s="57"/>
      <c r="X982" s="57"/>
    </row>
    <row r="983" spans="3:24">
      <c r="C983" s="57"/>
      <c r="D983" s="57"/>
      <c r="E983" s="57"/>
      <c r="F983" s="57"/>
      <c r="H983" s="57"/>
      <c r="J983" s="57"/>
      <c r="L983" s="57"/>
      <c r="N983" s="57"/>
      <c r="P983" s="57"/>
      <c r="R983" s="57"/>
      <c r="T983" s="57"/>
      <c r="V983" s="57"/>
      <c r="X983" s="57"/>
    </row>
    <row r="984" spans="3:24">
      <c r="C984" s="57"/>
      <c r="D984" s="57"/>
      <c r="E984" s="57"/>
      <c r="F984" s="57"/>
      <c r="H984" s="57"/>
      <c r="J984" s="57"/>
      <c r="L984" s="57"/>
      <c r="N984" s="57"/>
      <c r="P984" s="57"/>
      <c r="R984" s="57"/>
      <c r="T984" s="57"/>
      <c r="V984" s="57"/>
      <c r="X984" s="57"/>
    </row>
    <row r="985" spans="3:24">
      <c r="C985" s="57"/>
      <c r="D985" s="57"/>
      <c r="E985" s="57"/>
      <c r="F985" s="57"/>
      <c r="H985" s="57"/>
      <c r="J985" s="57"/>
      <c r="L985" s="57"/>
      <c r="N985" s="57"/>
      <c r="P985" s="57"/>
      <c r="R985" s="57"/>
      <c r="T985" s="57"/>
      <c r="V985" s="57"/>
      <c r="X985" s="57"/>
    </row>
    <row r="986" spans="3:24">
      <c r="C986" s="57"/>
      <c r="D986" s="57"/>
      <c r="E986" s="57"/>
      <c r="F986" s="57"/>
      <c r="H986" s="57"/>
      <c r="J986" s="57"/>
      <c r="L986" s="57"/>
      <c r="N986" s="57"/>
      <c r="P986" s="57"/>
      <c r="R986" s="57"/>
      <c r="T986" s="57"/>
      <c r="V986" s="57"/>
      <c r="X986" s="57"/>
    </row>
    <row r="987" spans="3:24">
      <c r="C987" s="57"/>
      <c r="D987" s="57"/>
      <c r="E987" s="57"/>
      <c r="F987" s="57"/>
      <c r="H987" s="57"/>
      <c r="J987" s="57"/>
      <c r="L987" s="57"/>
      <c r="N987" s="57"/>
      <c r="P987" s="57"/>
      <c r="R987" s="57"/>
      <c r="T987" s="57"/>
      <c r="V987" s="57"/>
      <c r="X987" s="57"/>
    </row>
    <row r="988" spans="3:24">
      <c r="C988" s="57"/>
      <c r="D988" s="57"/>
      <c r="E988" s="57"/>
      <c r="F988" s="57"/>
      <c r="H988" s="57"/>
      <c r="J988" s="57"/>
      <c r="L988" s="57"/>
      <c r="N988" s="57"/>
      <c r="P988" s="57"/>
      <c r="R988" s="57"/>
      <c r="T988" s="57"/>
      <c r="V988" s="57"/>
      <c r="X988" s="57"/>
    </row>
    <row r="989" spans="3:24">
      <c r="C989" s="57"/>
      <c r="D989" s="57"/>
      <c r="E989" s="57"/>
      <c r="F989" s="57"/>
      <c r="H989" s="57"/>
      <c r="J989" s="57"/>
      <c r="L989" s="57"/>
      <c r="N989" s="57"/>
      <c r="P989" s="57"/>
      <c r="R989" s="57"/>
      <c r="T989" s="57"/>
      <c r="V989" s="57"/>
      <c r="X989" s="57"/>
    </row>
    <row r="990" spans="3:24">
      <c r="C990" s="57"/>
      <c r="D990" s="57"/>
      <c r="E990" s="57"/>
      <c r="F990" s="57"/>
      <c r="H990" s="57"/>
      <c r="J990" s="57"/>
      <c r="L990" s="57"/>
      <c r="N990" s="57"/>
      <c r="P990" s="57"/>
      <c r="R990" s="57"/>
      <c r="T990" s="57"/>
      <c r="V990" s="57"/>
      <c r="X990" s="57"/>
    </row>
    <row r="991" spans="3:24">
      <c r="C991" s="57"/>
      <c r="D991" s="57"/>
      <c r="E991" s="57"/>
      <c r="F991" s="57"/>
      <c r="H991" s="57"/>
      <c r="J991" s="57"/>
      <c r="L991" s="57"/>
      <c r="N991" s="57"/>
      <c r="P991" s="57"/>
      <c r="R991" s="57"/>
      <c r="T991" s="57"/>
      <c r="V991" s="57"/>
      <c r="X991" s="57"/>
    </row>
    <row r="992" spans="3:24">
      <c r="C992" s="57"/>
      <c r="D992" s="57"/>
      <c r="E992" s="57"/>
      <c r="F992" s="57"/>
      <c r="H992" s="57"/>
      <c r="J992" s="57"/>
      <c r="L992" s="57"/>
      <c r="N992" s="57"/>
      <c r="P992" s="57"/>
      <c r="R992" s="57"/>
      <c r="T992" s="57"/>
      <c r="V992" s="57"/>
      <c r="X992" s="57"/>
    </row>
    <row r="993" spans="3:24">
      <c r="C993" s="57"/>
      <c r="D993" s="57"/>
      <c r="E993" s="57"/>
      <c r="F993" s="57"/>
      <c r="H993" s="57"/>
      <c r="J993" s="57"/>
      <c r="L993" s="57"/>
      <c r="N993" s="57"/>
      <c r="P993" s="57"/>
      <c r="R993" s="57"/>
      <c r="T993" s="57"/>
      <c r="V993" s="57"/>
      <c r="X993" s="57"/>
    </row>
    <row r="994" spans="3:24">
      <c r="C994" s="57"/>
      <c r="D994" s="57"/>
      <c r="E994" s="57"/>
      <c r="F994" s="57"/>
      <c r="H994" s="57"/>
      <c r="J994" s="57"/>
      <c r="L994" s="57"/>
      <c r="N994" s="57"/>
      <c r="P994" s="57"/>
      <c r="R994" s="57"/>
      <c r="T994" s="57"/>
      <c r="V994" s="57"/>
      <c r="X994" s="57"/>
    </row>
    <row r="995" spans="3:24">
      <c r="C995" s="57"/>
      <c r="D995" s="57"/>
      <c r="E995" s="57"/>
      <c r="F995" s="57"/>
      <c r="H995" s="57"/>
      <c r="J995" s="57"/>
      <c r="L995" s="57"/>
      <c r="N995" s="57"/>
      <c r="P995" s="57"/>
      <c r="R995" s="57"/>
      <c r="T995" s="57"/>
      <c r="V995" s="57"/>
      <c r="X995" s="57"/>
    </row>
    <row r="996" spans="3:24">
      <c r="C996" s="57"/>
      <c r="D996" s="57"/>
      <c r="E996" s="57"/>
      <c r="F996" s="57"/>
      <c r="H996" s="57"/>
      <c r="J996" s="57"/>
      <c r="L996" s="57"/>
      <c r="N996" s="57"/>
      <c r="P996" s="57"/>
      <c r="R996" s="57"/>
      <c r="T996" s="57"/>
      <c r="V996" s="57"/>
      <c r="X996" s="57"/>
    </row>
    <row r="997" spans="3:24">
      <c r="C997" s="57"/>
      <c r="D997" s="57"/>
      <c r="E997" s="57"/>
      <c r="F997" s="57"/>
      <c r="H997" s="57"/>
      <c r="J997" s="57"/>
      <c r="L997" s="57"/>
      <c r="N997" s="57"/>
      <c r="P997" s="57"/>
      <c r="R997" s="57"/>
      <c r="T997" s="57"/>
      <c r="V997" s="57"/>
      <c r="X997" s="57"/>
    </row>
    <row r="998" spans="3:24">
      <c r="C998" s="57"/>
      <c r="D998" s="57"/>
      <c r="E998" s="57"/>
      <c r="F998" s="57"/>
      <c r="H998" s="57"/>
      <c r="J998" s="57"/>
      <c r="L998" s="57"/>
      <c r="N998" s="57"/>
      <c r="P998" s="57"/>
      <c r="R998" s="57"/>
      <c r="T998" s="57"/>
      <c r="V998" s="57"/>
      <c r="X998" s="57"/>
    </row>
    <row r="999" spans="3:24">
      <c r="C999" s="57"/>
      <c r="D999" s="57"/>
      <c r="E999" s="57"/>
      <c r="F999" s="57"/>
      <c r="H999" s="57"/>
      <c r="J999" s="57"/>
      <c r="L999" s="57"/>
      <c r="N999" s="57"/>
      <c r="P999" s="57"/>
      <c r="R999" s="57"/>
      <c r="T999" s="57"/>
      <c r="V999" s="57"/>
      <c r="X999" s="57"/>
    </row>
    <row r="1000" spans="3:24">
      <c r="C1000" s="57"/>
      <c r="D1000" s="57"/>
      <c r="E1000" s="57"/>
      <c r="F1000" s="57"/>
      <c r="H1000" s="57"/>
      <c r="J1000" s="57"/>
      <c r="L1000" s="57"/>
      <c r="N1000" s="57"/>
      <c r="P1000" s="57"/>
      <c r="R1000" s="57"/>
      <c r="T1000" s="57"/>
      <c r="V1000" s="57"/>
      <c r="X1000" s="57"/>
    </row>
    <row r="1001" spans="3:24">
      <c r="C1001" s="57"/>
      <c r="D1001" s="57"/>
      <c r="E1001" s="57"/>
      <c r="F1001" s="57"/>
      <c r="H1001" s="57"/>
      <c r="J1001" s="57"/>
      <c r="L1001" s="57"/>
      <c r="N1001" s="57"/>
      <c r="P1001" s="57"/>
      <c r="R1001" s="57"/>
      <c r="T1001" s="57"/>
      <c r="V1001" s="57"/>
      <c r="X1001" s="57"/>
    </row>
    <row r="1002" spans="3:24">
      <c r="C1002" s="57"/>
      <c r="D1002" s="57"/>
      <c r="E1002" s="57"/>
      <c r="F1002" s="57"/>
      <c r="H1002" s="57"/>
      <c r="J1002" s="57"/>
      <c r="L1002" s="57"/>
      <c r="N1002" s="57"/>
      <c r="P1002" s="57"/>
      <c r="R1002" s="57"/>
      <c r="T1002" s="57"/>
      <c r="V1002" s="57"/>
      <c r="X1002" s="57"/>
    </row>
    <row r="1003" spans="3:24">
      <c r="C1003" s="57"/>
      <c r="D1003" s="57"/>
      <c r="E1003" s="57"/>
      <c r="F1003" s="57"/>
      <c r="H1003" s="57"/>
      <c r="J1003" s="57"/>
      <c r="L1003" s="57"/>
      <c r="N1003" s="57"/>
      <c r="P1003" s="57"/>
      <c r="R1003" s="57"/>
      <c r="T1003" s="57"/>
      <c r="V1003" s="57"/>
      <c r="X1003" s="57"/>
    </row>
    <row r="1004" spans="3:24">
      <c r="C1004" s="57"/>
      <c r="D1004" s="57"/>
      <c r="E1004" s="57"/>
      <c r="F1004" s="57"/>
      <c r="H1004" s="57"/>
      <c r="J1004" s="57"/>
      <c r="L1004" s="57"/>
      <c r="N1004" s="57"/>
      <c r="P1004" s="57"/>
      <c r="R1004" s="57"/>
      <c r="T1004" s="57"/>
      <c r="V1004" s="57"/>
      <c r="X1004" s="57"/>
    </row>
    <row r="1005" spans="3:24">
      <c r="C1005" s="57"/>
      <c r="D1005" s="57"/>
      <c r="E1005" s="57"/>
      <c r="F1005" s="57"/>
      <c r="H1005" s="57"/>
      <c r="J1005" s="57"/>
      <c r="L1005" s="57"/>
      <c r="N1005" s="57"/>
      <c r="P1005" s="57"/>
      <c r="R1005" s="57"/>
      <c r="T1005" s="57"/>
      <c r="V1005" s="57"/>
      <c r="X1005" s="57"/>
    </row>
    <row r="1006" spans="3:24">
      <c r="C1006" s="57"/>
      <c r="D1006" s="57"/>
      <c r="E1006" s="57"/>
      <c r="F1006" s="57"/>
      <c r="H1006" s="57"/>
      <c r="J1006" s="57"/>
      <c r="L1006" s="57"/>
      <c r="N1006" s="57"/>
      <c r="P1006" s="57"/>
      <c r="R1006" s="57"/>
      <c r="T1006" s="57"/>
      <c r="V1006" s="57"/>
      <c r="X1006" s="57"/>
    </row>
    <row r="1007" spans="3:24">
      <c r="C1007" s="57"/>
      <c r="D1007" s="57"/>
      <c r="E1007" s="57"/>
      <c r="F1007" s="57"/>
      <c r="H1007" s="57"/>
      <c r="J1007" s="57"/>
      <c r="L1007" s="57"/>
      <c r="N1007" s="57"/>
      <c r="P1007" s="57"/>
      <c r="R1007" s="57"/>
      <c r="T1007" s="57"/>
      <c r="V1007" s="57"/>
      <c r="X1007" s="57"/>
    </row>
    <row r="1008" spans="3:24">
      <c r="C1008" s="57"/>
      <c r="D1008" s="57"/>
      <c r="E1008" s="57"/>
      <c r="F1008" s="57"/>
      <c r="H1008" s="57"/>
      <c r="J1008" s="57"/>
      <c r="L1008" s="57"/>
      <c r="N1008" s="57"/>
      <c r="P1008" s="57"/>
      <c r="R1008" s="57"/>
      <c r="T1008" s="57"/>
      <c r="V1008" s="57"/>
      <c r="X1008" s="57"/>
    </row>
    <row r="1009" spans="3:24">
      <c r="C1009" s="57"/>
      <c r="D1009" s="57"/>
      <c r="E1009" s="57"/>
      <c r="F1009" s="57"/>
      <c r="H1009" s="57"/>
      <c r="J1009" s="57"/>
      <c r="L1009" s="57"/>
      <c r="N1009" s="57"/>
      <c r="P1009" s="57"/>
      <c r="R1009" s="57"/>
      <c r="T1009" s="57"/>
      <c r="V1009" s="57"/>
      <c r="X1009" s="57"/>
    </row>
    <row r="1010" spans="3:24">
      <c r="C1010" s="57"/>
      <c r="D1010" s="57"/>
      <c r="E1010" s="57"/>
      <c r="F1010" s="57"/>
      <c r="H1010" s="57"/>
      <c r="J1010" s="57"/>
      <c r="L1010" s="57"/>
      <c r="N1010" s="57"/>
      <c r="P1010" s="57"/>
      <c r="R1010" s="57"/>
      <c r="T1010" s="57"/>
      <c r="V1010" s="57"/>
      <c r="X1010" s="57"/>
    </row>
    <row r="1011" spans="3:24">
      <c r="C1011" s="57"/>
      <c r="D1011" s="57"/>
      <c r="E1011" s="57"/>
      <c r="F1011" s="57"/>
      <c r="H1011" s="57"/>
      <c r="J1011" s="57"/>
      <c r="L1011" s="57"/>
      <c r="N1011" s="57"/>
      <c r="P1011" s="57"/>
      <c r="R1011" s="57"/>
      <c r="T1011" s="57"/>
      <c r="V1011" s="57"/>
      <c r="X1011" s="57"/>
    </row>
    <row r="1012" spans="3:24">
      <c r="C1012" s="57"/>
      <c r="D1012" s="57"/>
      <c r="E1012" s="57"/>
      <c r="F1012" s="57"/>
      <c r="H1012" s="57"/>
      <c r="J1012" s="57"/>
      <c r="L1012" s="57"/>
      <c r="N1012" s="57"/>
      <c r="P1012" s="57"/>
      <c r="R1012" s="57"/>
      <c r="T1012" s="57"/>
      <c r="V1012" s="57"/>
      <c r="X1012" s="57"/>
    </row>
    <row r="1013" spans="3:24">
      <c r="C1013" s="57"/>
      <c r="D1013" s="57"/>
      <c r="E1013" s="57"/>
      <c r="F1013" s="57"/>
      <c r="H1013" s="57"/>
      <c r="J1013" s="57"/>
      <c r="L1013" s="57"/>
      <c r="N1013" s="57"/>
      <c r="P1013" s="57"/>
      <c r="R1013" s="57"/>
      <c r="T1013" s="57"/>
      <c r="V1013" s="57"/>
      <c r="X1013" s="57"/>
    </row>
    <row r="1014" spans="3:24">
      <c r="C1014" s="57"/>
      <c r="D1014" s="57"/>
      <c r="E1014" s="57"/>
      <c r="F1014" s="57"/>
      <c r="H1014" s="57"/>
      <c r="J1014" s="57"/>
      <c r="L1014" s="57"/>
      <c r="N1014" s="57"/>
      <c r="P1014" s="57"/>
      <c r="R1014" s="57"/>
      <c r="T1014" s="57"/>
      <c r="V1014" s="57"/>
      <c r="X1014" s="57"/>
    </row>
    <row r="1015" spans="3:24">
      <c r="C1015" s="57"/>
      <c r="D1015" s="57"/>
      <c r="E1015" s="57"/>
      <c r="F1015" s="57"/>
      <c r="H1015" s="57"/>
      <c r="J1015" s="57"/>
      <c r="L1015" s="57"/>
      <c r="N1015" s="57"/>
      <c r="P1015" s="57"/>
      <c r="R1015" s="57"/>
      <c r="T1015" s="57"/>
      <c r="V1015" s="57"/>
      <c r="X1015" s="57"/>
    </row>
    <row r="1016" spans="3:24">
      <c r="C1016" s="57"/>
      <c r="D1016" s="57"/>
      <c r="E1016" s="57"/>
      <c r="F1016" s="57"/>
      <c r="H1016" s="57"/>
      <c r="J1016" s="57"/>
      <c r="L1016" s="57"/>
      <c r="N1016" s="57"/>
      <c r="P1016" s="57"/>
      <c r="R1016" s="57"/>
      <c r="T1016" s="57"/>
      <c r="V1016" s="57"/>
      <c r="X1016" s="57"/>
    </row>
    <row r="1017" spans="3:24">
      <c r="C1017" s="57"/>
      <c r="D1017" s="57"/>
      <c r="E1017" s="57"/>
      <c r="F1017" s="57"/>
      <c r="H1017" s="57"/>
      <c r="J1017" s="57"/>
      <c r="L1017" s="57"/>
      <c r="N1017" s="57"/>
      <c r="P1017" s="57"/>
      <c r="R1017" s="57"/>
      <c r="T1017" s="57"/>
      <c r="V1017" s="57"/>
      <c r="X1017" s="57"/>
    </row>
    <row r="1018" spans="3:24">
      <c r="C1018" s="57"/>
      <c r="D1018" s="57"/>
      <c r="E1018" s="57"/>
      <c r="F1018" s="57"/>
      <c r="H1018" s="57"/>
      <c r="J1018" s="57"/>
      <c r="L1018" s="57"/>
      <c r="N1018" s="57"/>
      <c r="P1018" s="57"/>
      <c r="R1018" s="57"/>
      <c r="T1018" s="57"/>
      <c r="V1018" s="57"/>
      <c r="X1018" s="57"/>
    </row>
    <row r="1019" spans="3:24">
      <c r="C1019" s="57"/>
      <c r="D1019" s="57"/>
      <c r="E1019" s="57"/>
      <c r="F1019" s="57"/>
      <c r="H1019" s="57"/>
      <c r="J1019" s="57"/>
      <c r="L1019" s="57"/>
      <c r="N1019" s="57"/>
      <c r="P1019" s="57"/>
      <c r="R1019" s="57"/>
      <c r="T1019" s="57"/>
      <c r="V1019" s="57"/>
      <c r="X1019" s="57"/>
    </row>
    <row r="1020" spans="3:24">
      <c r="C1020" s="57"/>
      <c r="D1020" s="57"/>
      <c r="E1020" s="57"/>
      <c r="F1020" s="57"/>
      <c r="H1020" s="57"/>
      <c r="J1020" s="57"/>
      <c r="L1020" s="57"/>
      <c r="N1020" s="57"/>
      <c r="P1020" s="57"/>
      <c r="R1020" s="57"/>
      <c r="T1020" s="57"/>
      <c r="V1020" s="57"/>
      <c r="X1020" s="57"/>
    </row>
    <row r="1021" spans="3:24">
      <c r="C1021" s="57"/>
      <c r="D1021" s="57"/>
      <c r="E1021" s="57"/>
      <c r="F1021" s="57"/>
      <c r="H1021" s="57"/>
      <c r="J1021" s="57"/>
      <c r="L1021" s="57"/>
      <c r="N1021" s="57"/>
      <c r="P1021" s="57"/>
      <c r="R1021" s="57"/>
      <c r="T1021" s="57"/>
      <c r="V1021" s="57"/>
      <c r="X1021" s="57"/>
    </row>
    <row r="1022" spans="3:24">
      <c r="C1022" s="57"/>
      <c r="D1022" s="57"/>
      <c r="E1022" s="57"/>
      <c r="F1022" s="57"/>
      <c r="H1022" s="57"/>
      <c r="J1022" s="57"/>
      <c r="L1022" s="57"/>
      <c r="N1022" s="57"/>
      <c r="P1022" s="57"/>
      <c r="R1022" s="57"/>
      <c r="T1022" s="57"/>
      <c r="V1022" s="57"/>
      <c r="X1022" s="57"/>
    </row>
    <row r="1023" spans="3:24">
      <c r="C1023" s="57"/>
      <c r="D1023" s="57"/>
      <c r="E1023" s="57"/>
      <c r="F1023" s="57"/>
      <c r="H1023" s="57"/>
      <c r="J1023" s="57"/>
      <c r="L1023" s="57"/>
      <c r="N1023" s="57"/>
      <c r="P1023" s="57"/>
      <c r="R1023" s="57"/>
      <c r="T1023" s="57"/>
      <c r="V1023" s="57"/>
      <c r="X1023" s="57"/>
    </row>
    <row r="1024" spans="3:24">
      <c r="C1024" s="57"/>
      <c r="D1024" s="57"/>
      <c r="E1024" s="57"/>
      <c r="F1024" s="57"/>
      <c r="H1024" s="57"/>
      <c r="J1024" s="57"/>
      <c r="L1024" s="57"/>
      <c r="N1024" s="57"/>
      <c r="P1024" s="57"/>
      <c r="R1024" s="57"/>
      <c r="T1024" s="57"/>
      <c r="V1024" s="57"/>
      <c r="X1024" s="57"/>
    </row>
    <row r="1025" spans="3:24">
      <c r="C1025" s="57"/>
      <c r="D1025" s="57"/>
      <c r="E1025" s="57"/>
      <c r="F1025" s="57"/>
      <c r="H1025" s="57"/>
      <c r="J1025" s="57"/>
      <c r="L1025" s="57"/>
      <c r="N1025" s="57"/>
      <c r="P1025" s="57"/>
      <c r="R1025" s="57"/>
      <c r="T1025" s="57"/>
      <c r="V1025" s="57"/>
      <c r="X1025" s="57"/>
    </row>
    <row r="1026" spans="3:24">
      <c r="C1026" s="57"/>
      <c r="D1026" s="57"/>
      <c r="E1026" s="57"/>
      <c r="F1026" s="57"/>
      <c r="H1026" s="57"/>
      <c r="J1026" s="57"/>
      <c r="L1026" s="57"/>
      <c r="N1026" s="57"/>
      <c r="P1026" s="57"/>
      <c r="R1026" s="57"/>
      <c r="T1026" s="57"/>
      <c r="V1026" s="57"/>
      <c r="X1026" s="57"/>
    </row>
    <row r="1027" spans="3:24">
      <c r="C1027" s="57"/>
      <c r="D1027" s="57"/>
      <c r="E1027" s="57"/>
      <c r="F1027" s="57"/>
      <c r="H1027" s="57"/>
      <c r="J1027" s="57"/>
      <c r="L1027" s="57"/>
      <c r="N1027" s="57"/>
      <c r="P1027" s="57"/>
      <c r="R1027" s="57"/>
      <c r="T1027" s="57"/>
      <c r="V1027" s="57"/>
      <c r="X1027" s="57"/>
    </row>
    <row r="1028" spans="3:24">
      <c r="C1028" s="57"/>
      <c r="D1028" s="57"/>
      <c r="E1028" s="57"/>
      <c r="F1028" s="57"/>
      <c r="H1028" s="57"/>
      <c r="J1028" s="57"/>
      <c r="L1028" s="57"/>
      <c r="N1028" s="57"/>
      <c r="P1028" s="57"/>
      <c r="R1028" s="57"/>
      <c r="T1028" s="57"/>
      <c r="V1028" s="57"/>
      <c r="X1028" s="57"/>
    </row>
    <row r="1029" spans="3:24">
      <c r="C1029" s="57"/>
      <c r="D1029" s="57"/>
      <c r="E1029" s="57"/>
      <c r="F1029" s="57"/>
      <c r="H1029" s="57"/>
      <c r="J1029" s="57"/>
      <c r="L1029" s="57"/>
      <c r="N1029" s="57"/>
      <c r="P1029" s="57"/>
      <c r="R1029" s="57"/>
      <c r="T1029" s="57"/>
      <c r="V1029" s="57"/>
      <c r="X1029" s="57"/>
    </row>
    <row r="1030" spans="3:24">
      <c r="C1030" s="57"/>
      <c r="D1030" s="57"/>
      <c r="E1030" s="57"/>
      <c r="F1030" s="57"/>
      <c r="H1030" s="57"/>
      <c r="J1030" s="57"/>
      <c r="L1030" s="57"/>
      <c r="N1030" s="57"/>
      <c r="P1030" s="57"/>
      <c r="R1030" s="57"/>
      <c r="T1030" s="57"/>
      <c r="V1030" s="57"/>
      <c r="X1030" s="57"/>
    </row>
    <row r="1031" spans="3:24">
      <c r="C1031" s="57"/>
      <c r="D1031" s="57"/>
      <c r="E1031" s="57"/>
      <c r="F1031" s="57"/>
      <c r="H1031" s="57"/>
      <c r="J1031" s="57"/>
      <c r="L1031" s="57"/>
      <c r="N1031" s="57"/>
      <c r="P1031" s="57"/>
      <c r="R1031" s="57"/>
      <c r="T1031" s="57"/>
      <c r="V1031" s="57"/>
      <c r="X1031" s="57"/>
    </row>
    <row r="1032" spans="3:24">
      <c r="C1032" s="57"/>
      <c r="D1032" s="57"/>
      <c r="E1032" s="57"/>
      <c r="F1032" s="57"/>
      <c r="H1032" s="57"/>
      <c r="J1032" s="57"/>
      <c r="L1032" s="57"/>
      <c r="N1032" s="57"/>
      <c r="P1032" s="57"/>
      <c r="R1032" s="57"/>
      <c r="T1032" s="57"/>
      <c r="V1032" s="57"/>
      <c r="X1032" s="57"/>
    </row>
    <row r="1033" spans="3:24">
      <c r="C1033" s="57"/>
      <c r="D1033" s="57"/>
      <c r="E1033" s="57"/>
      <c r="F1033" s="57"/>
      <c r="H1033" s="57"/>
      <c r="J1033" s="57"/>
      <c r="L1033" s="57"/>
      <c r="N1033" s="57"/>
      <c r="P1033" s="57"/>
      <c r="R1033" s="57"/>
      <c r="T1033" s="57"/>
      <c r="V1033" s="57"/>
      <c r="X1033" s="57"/>
    </row>
    <row r="1034" spans="3:24">
      <c r="C1034" s="57"/>
      <c r="D1034" s="57"/>
      <c r="E1034" s="57"/>
      <c r="F1034" s="57"/>
      <c r="H1034" s="57"/>
      <c r="J1034" s="57"/>
      <c r="L1034" s="57"/>
      <c r="N1034" s="57"/>
      <c r="P1034" s="57"/>
      <c r="R1034" s="57"/>
      <c r="T1034" s="57"/>
      <c r="V1034" s="57"/>
      <c r="X1034" s="57"/>
    </row>
    <row r="1035" spans="3:24">
      <c r="C1035" s="57"/>
      <c r="D1035" s="57"/>
      <c r="E1035" s="57"/>
      <c r="F1035" s="57"/>
      <c r="H1035" s="57"/>
      <c r="J1035" s="57"/>
      <c r="L1035" s="57"/>
      <c r="N1035" s="57"/>
      <c r="P1035" s="57"/>
      <c r="R1035" s="57"/>
      <c r="T1035" s="57"/>
      <c r="V1035" s="57"/>
      <c r="X1035" s="57"/>
    </row>
    <row r="1036" spans="3:24">
      <c r="C1036" s="57"/>
      <c r="D1036" s="57"/>
      <c r="E1036" s="57"/>
      <c r="F1036" s="57"/>
      <c r="H1036" s="57"/>
      <c r="J1036" s="57"/>
      <c r="L1036" s="57"/>
      <c r="N1036" s="57"/>
      <c r="P1036" s="57"/>
      <c r="R1036" s="57"/>
      <c r="T1036" s="57"/>
      <c r="V1036" s="57"/>
      <c r="X1036" s="57"/>
    </row>
    <row r="1037" spans="3:24">
      <c r="C1037" s="57"/>
      <c r="D1037" s="57"/>
      <c r="E1037" s="57"/>
      <c r="F1037" s="57"/>
      <c r="H1037" s="57"/>
      <c r="J1037" s="57"/>
      <c r="L1037" s="57"/>
      <c r="N1037" s="57"/>
      <c r="P1037" s="57"/>
      <c r="R1037" s="57"/>
      <c r="T1037" s="57"/>
      <c r="V1037" s="57"/>
      <c r="X1037" s="57"/>
    </row>
    <row r="1038" spans="3:24">
      <c r="C1038" s="57"/>
      <c r="D1038" s="57"/>
      <c r="E1038" s="57"/>
      <c r="F1038" s="57"/>
      <c r="H1038" s="57"/>
      <c r="J1038" s="57"/>
      <c r="L1038" s="57"/>
      <c r="N1038" s="57"/>
      <c r="P1038" s="57"/>
      <c r="R1038" s="57"/>
      <c r="T1038" s="57"/>
      <c r="V1038" s="57"/>
      <c r="X1038" s="57"/>
    </row>
    <row r="1039" spans="3:24">
      <c r="C1039" s="57"/>
      <c r="D1039" s="57"/>
      <c r="E1039" s="57"/>
      <c r="F1039" s="57"/>
      <c r="H1039" s="57"/>
      <c r="J1039" s="57"/>
      <c r="L1039" s="57"/>
      <c r="N1039" s="57"/>
      <c r="P1039" s="57"/>
      <c r="R1039" s="57"/>
      <c r="T1039" s="57"/>
      <c r="V1039" s="57"/>
      <c r="X1039" s="57"/>
    </row>
    <row r="1040" spans="3:24">
      <c r="C1040" s="57"/>
      <c r="D1040" s="57"/>
      <c r="E1040" s="57"/>
      <c r="F1040" s="57"/>
      <c r="H1040" s="57"/>
      <c r="J1040" s="57"/>
      <c r="L1040" s="57"/>
      <c r="N1040" s="57"/>
      <c r="P1040" s="57"/>
      <c r="R1040" s="57"/>
      <c r="T1040" s="57"/>
      <c r="V1040" s="57"/>
      <c r="X1040" s="57"/>
    </row>
    <row r="1041" spans="3:24">
      <c r="C1041" s="57"/>
      <c r="D1041" s="57"/>
      <c r="E1041" s="57"/>
      <c r="F1041" s="57"/>
      <c r="H1041" s="57"/>
      <c r="J1041" s="57"/>
      <c r="L1041" s="57"/>
      <c r="N1041" s="57"/>
      <c r="P1041" s="57"/>
      <c r="R1041" s="57"/>
      <c r="T1041" s="57"/>
      <c r="V1041" s="57"/>
      <c r="X1041" s="57"/>
    </row>
    <row r="1042" spans="3:24">
      <c r="C1042" s="57"/>
      <c r="D1042" s="57"/>
      <c r="E1042" s="57"/>
      <c r="F1042" s="57"/>
      <c r="H1042" s="57"/>
      <c r="J1042" s="57"/>
      <c r="L1042" s="57"/>
      <c r="N1042" s="57"/>
      <c r="P1042" s="57"/>
      <c r="R1042" s="57"/>
      <c r="T1042" s="57"/>
      <c r="V1042" s="57"/>
      <c r="X1042" s="57"/>
    </row>
    <row r="1043" spans="3:24">
      <c r="C1043" s="57"/>
      <c r="D1043" s="57"/>
      <c r="E1043" s="57"/>
      <c r="F1043" s="57"/>
      <c r="H1043" s="57"/>
      <c r="J1043" s="57"/>
      <c r="L1043" s="57"/>
      <c r="N1043" s="57"/>
      <c r="P1043" s="57"/>
      <c r="R1043" s="57"/>
      <c r="T1043" s="57"/>
      <c r="V1043" s="57"/>
      <c r="X1043" s="57"/>
    </row>
    <row r="1044" spans="3:24">
      <c r="C1044" s="57"/>
      <c r="D1044" s="57"/>
      <c r="E1044" s="57"/>
      <c r="F1044" s="57"/>
      <c r="H1044" s="57"/>
      <c r="J1044" s="57"/>
      <c r="L1044" s="57"/>
      <c r="N1044" s="57"/>
      <c r="P1044" s="57"/>
      <c r="R1044" s="57"/>
      <c r="T1044" s="57"/>
      <c r="V1044" s="57"/>
      <c r="X1044" s="57"/>
    </row>
    <row r="1045" spans="3:24">
      <c r="C1045" s="57"/>
      <c r="D1045" s="57"/>
      <c r="E1045" s="57"/>
      <c r="F1045" s="57"/>
      <c r="H1045" s="57"/>
      <c r="J1045" s="57"/>
      <c r="L1045" s="57"/>
      <c r="N1045" s="57"/>
      <c r="P1045" s="57"/>
      <c r="R1045" s="57"/>
      <c r="T1045" s="57"/>
      <c r="V1045" s="57"/>
      <c r="X1045" s="57"/>
    </row>
    <row r="1046" spans="3:24">
      <c r="C1046" s="57"/>
      <c r="D1046" s="57"/>
      <c r="E1046" s="57"/>
      <c r="F1046" s="57"/>
      <c r="H1046" s="57"/>
      <c r="J1046" s="57"/>
      <c r="L1046" s="57"/>
      <c r="N1046" s="57"/>
      <c r="P1046" s="57"/>
      <c r="R1046" s="57"/>
      <c r="T1046" s="57"/>
      <c r="V1046" s="57"/>
      <c r="X1046" s="57"/>
    </row>
    <row r="1047" spans="3:24">
      <c r="C1047" s="57"/>
      <c r="D1047" s="57"/>
      <c r="E1047" s="57"/>
      <c r="F1047" s="57"/>
      <c r="H1047" s="57"/>
      <c r="J1047" s="57"/>
      <c r="L1047" s="57"/>
      <c r="N1047" s="57"/>
      <c r="P1047" s="57"/>
      <c r="R1047" s="57"/>
      <c r="T1047" s="57"/>
      <c r="V1047" s="57"/>
      <c r="X1047" s="57"/>
    </row>
    <row r="1048" spans="3:24">
      <c r="C1048" s="57"/>
      <c r="D1048" s="57"/>
      <c r="E1048" s="57"/>
      <c r="F1048" s="57"/>
      <c r="H1048" s="57"/>
      <c r="J1048" s="57"/>
      <c r="L1048" s="57"/>
      <c r="N1048" s="57"/>
      <c r="P1048" s="57"/>
      <c r="R1048" s="57"/>
      <c r="T1048" s="57"/>
      <c r="V1048" s="57"/>
      <c r="X1048" s="57"/>
    </row>
    <row r="1049" spans="3:24">
      <c r="C1049" s="57"/>
      <c r="D1049" s="57"/>
      <c r="E1049" s="57"/>
      <c r="F1049" s="57"/>
      <c r="H1049" s="57"/>
      <c r="J1049" s="57"/>
      <c r="L1049" s="57"/>
      <c r="N1049" s="57"/>
      <c r="P1049" s="57"/>
      <c r="R1049" s="57"/>
      <c r="T1049" s="57"/>
      <c r="V1049" s="57"/>
      <c r="X1049" s="57"/>
    </row>
    <row r="1050" spans="3:24">
      <c r="C1050" s="57"/>
      <c r="D1050" s="57"/>
      <c r="E1050" s="57"/>
      <c r="F1050" s="57"/>
      <c r="H1050" s="57"/>
      <c r="J1050" s="57"/>
      <c r="L1050" s="57"/>
      <c r="N1050" s="57"/>
      <c r="P1050" s="57"/>
      <c r="R1050" s="57"/>
      <c r="T1050" s="57"/>
      <c r="V1050" s="57"/>
      <c r="X1050" s="57"/>
    </row>
    <row r="1051" spans="3:24">
      <c r="C1051" s="57"/>
      <c r="D1051" s="57"/>
      <c r="E1051" s="57"/>
      <c r="F1051" s="57"/>
      <c r="H1051" s="57"/>
      <c r="J1051" s="57"/>
      <c r="L1051" s="57"/>
      <c r="N1051" s="57"/>
      <c r="P1051" s="57"/>
      <c r="R1051" s="57"/>
      <c r="T1051" s="57"/>
      <c r="V1051" s="57"/>
      <c r="X1051" s="57"/>
    </row>
    <row r="1052" spans="3:24">
      <c r="C1052" s="57"/>
      <c r="D1052" s="57"/>
      <c r="E1052" s="57"/>
      <c r="F1052" s="57"/>
      <c r="H1052" s="57"/>
      <c r="J1052" s="57"/>
      <c r="L1052" s="57"/>
      <c r="N1052" s="57"/>
      <c r="P1052" s="57"/>
      <c r="R1052" s="57"/>
      <c r="T1052" s="57"/>
      <c r="V1052" s="57"/>
      <c r="X1052" s="57"/>
    </row>
    <row r="1053" spans="3:24">
      <c r="C1053" s="57"/>
      <c r="D1053" s="57"/>
      <c r="E1053" s="57"/>
      <c r="F1053" s="57"/>
      <c r="H1053" s="57"/>
      <c r="J1053" s="57"/>
      <c r="L1053" s="57"/>
      <c r="N1053" s="57"/>
      <c r="P1053" s="57"/>
      <c r="R1053" s="57"/>
      <c r="T1053" s="57"/>
      <c r="V1053" s="57"/>
      <c r="X1053" s="57"/>
    </row>
    <row r="1054" spans="3:24">
      <c r="C1054" s="57"/>
      <c r="D1054" s="57"/>
      <c r="E1054" s="57"/>
      <c r="F1054" s="57"/>
      <c r="H1054" s="57"/>
      <c r="J1054" s="57"/>
      <c r="L1054" s="57"/>
      <c r="N1054" s="57"/>
      <c r="P1054" s="57"/>
      <c r="R1054" s="57"/>
      <c r="T1054" s="57"/>
      <c r="V1054" s="57"/>
      <c r="X1054" s="57"/>
    </row>
    <row r="1055" spans="3:24">
      <c r="C1055" s="57"/>
      <c r="D1055" s="57"/>
      <c r="E1055" s="57"/>
      <c r="F1055" s="57"/>
      <c r="H1055" s="57"/>
      <c r="J1055" s="57"/>
      <c r="L1055" s="57"/>
      <c r="N1055" s="57"/>
      <c r="P1055" s="57"/>
      <c r="R1055" s="57"/>
      <c r="T1055" s="57"/>
      <c r="V1055" s="57"/>
      <c r="X1055" s="57"/>
    </row>
    <row r="1056" spans="3:24">
      <c r="C1056" s="57"/>
      <c r="D1056" s="57"/>
      <c r="E1056" s="57"/>
      <c r="F1056" s="57"/>
      <c r="H1056" s="57"/>
      <c r="J1056" s="57"/>
      <c r="L1056" s="57"/>
      <c r="N1056" s="57"/>
      <c r="P1056" s="57"/>
      <c r="R1056" s="57"/>
      <c r="T1056" s="57"/>
      <c r="V1056" s="57"/>
      <c r="X1056" s="57"/>
    </row>
    <row r="1057" spans="3:24">
      <c r="C1057" s="57"/>
      <c r="D1057" s="57"/>
      <c r="E1057" s="57"/>
      <c r="F1057" s="57"/>
      <c r="H1057" s="57"/>
      <c r="J1057" s="57"/>
      <c r="L1057" s="57"/>
      <c r="N1057" s="57"/>
      <c r="P1057" s="57"/>
      <c r="R1057" s="57"/>
      <c r="T1057" s="57"/>
      <c r="V1057" s="57"/>
      <c r="X1057" s="57"/>
    </row>
    <row r="1058" spans="3:24">
      <c r="C1058" s="57"/>
      <c r="D1058" s="57"/>
      <c r="E1058" s="57"/>
      <c r="F1058" s="57"/>
      <c r="H1058" s="57"/>
      <c r="J1058" s="57"/>
      <c r="L1058" s="57"/>
      <c r="N1058" s="57"/>
      <c r="P1058" s="57"/>
      <c r="R1058" s="57"/>
      <c r="T1058" s="57"/>
      <c r="V1058" s="57"/>
      <c r="X1058" s="57"/>
    </row>
    <row r="1059" spans="3:24">
      <c r="C1059" s="57"/>
      <c r="D1059" s="57"/>
      <c r="E1059" s="57"/>
      <c r="F1059" s="57"/>
      <c r="H1059" s="57"/>
      <c r="J1059" s="57"/>
      <c r="L1059" s="57"/>
      <c r="N1059" s="57"/>
      <c r="P1059" s="57"/>
      <c r="R1059" s="57"/>
      <c r="T1059" s="57"/>
      <c r="V1059" s="57"/>
      <c r="X1059" s="57"/>
    </row>
    <row r="1060" spans="3:24">
      <c r="C1060" s="57"/>
      <c r="D1060" s="57"/>
      <c r="E1060" s="57"/>
      <c r="F1060" s="57"/>
      <c r="H1060" s="57"/>
      <c r="J1060" s="57"/>
      <c r="L1060" s="57"/>
      <c r="N1060" s="57"/>
      <c r="P1060" s="57"/>
      <c r="R1060" s="57"/>
      <c r="T1060" s="57"/>
      <c r="V1060" s="57"/>
      <c r="X1060" s="57"/>
    </row>
    <row r="1061" spans="3:24">
      <c r="C1061" s="57"/>
      <c r="D1061" s="57"/>
      <c r="E1061" s="57"/>
      <c r="F1061" s="57"/>
      <c r="H1061" s="57"/>
      <c r="J1061" s="57"/>
      <c r="L1061" s="57"/>
      <c r="N1061" s="57"/>
      <c r="P1061" s="57"/>
      <c r="R1061" s="57"/>
      <c r="T1061" s="57"/>
      <c r="V1061" s="57"/>
      <c r="X1061" s="57"/>
    </row>
    <row r="1062" spans="3:24">
      <c r="C1062" s="57"/>
      <c r="D1062" s="57"/>
      <c r="E1062" s="57"/>
      <c r="F1062" s="57"/>
      <c r="H1062" s="57"/>
      <c r="J1062" s="57"/>
      <c r="L1062" s="57"/>
      <c r="N1062" s="57"/>
      <c r="P1062" s="57"/>
      <c r="R1062" s="57"/>
      <c r="T1062" s="57"/>
      <c r="V1062" s="57"/>
      <c r="X1062" s="57"/>
    </row>
    <row r="1063" spans="3:24">
      <c r="C1063" s="57"/>
      <c r="D1063" s="57"/>
      <c r="E1063" s="57"/>
      <c r="F1063" s="57"/>
      <c r="H1063" s="57"/>
      <c r="J1063" s="57"/>
      <c r="L1063" s="57"/>
      <c r="N1063" s="57"/>
      <c r="P1063" s="57"/>
      <c r="R1063" s="57"/>
      <c r="T1063" s="57"/>
      <c r="V1063" s="57"/>
      <c r="X1063" s="57"/>
    </row>
    <row r="1064" spans="3:24">
      <c r="C1064" s="57"/>
      <c r="D1064" s="57"/>
      <c r="E1064" s="57"/>
      <c r="F1064" s="57"/>
      <c r="H1064" s="57"/>
      <c r="J1064" s="57"/>
      <c r="L1064" s="57"/>
      <c r="N1064" s="57"/>
      <c r="P1064" s="57"/>
      <c r="R1064" s="57"/>
      <c r="T1064" s="57"/>
      <c r="V1064" s="57"/>
      <c r="X1064" s="57"/>
    </row>
    <row r="1065" spans="3:24">
      <c r="C1065" s="57"/>
      <c r="D1065" s="57"/>
      <c r="E1065" s="57"/>
      <c r="F1065" s="57"/>
      <c r="H1065" s="57"/>
      <c r="J1065" s="57"/>
      <c r="L1065" s="57"/>
      <c r="N1065" s="57"/>
      <c r="P1065" s="57"/>
      <c r="R1065" s="57"/>
      <c r="T1065" s="57"/>
      <c r="V1065" s="57"/>
      <c r="X1065" s="57"/>
    </row>
    <row r="1066" spans="3:24">
      <c r="C1066" s="57"/>
      <c r="D1066" s="57"/>
      <c r="E1066" s="57"/>
      <c r="F1066" s="57"/>
      <c r="H1066" s="57"/>
      <c r="J1066" s="57"/>
      <c r="L1066" s="57"/>
      <c r="N1066" s="57"/>
      <c r="P1066" s="57"/>
      <c r="R1066" s="57"/>
      <c r="T1066" s="57"/>
      <c r="V1066" s="57"/>
      <c r="X1066" s="57"/>
    </row>
    <row r="1067" spans="3:24">
      <c r="C1067" s="57"/>
      <c r="D1067" s="57"/>
      <c r="E1067" s="57"/>
      <c r="F1067" s="57"/>
      <c r="H1067" s="57"/>
      <c r="J1067" s="57"/>
      <c r="L1067" s="57"/>
      <c r="N1067" s="57"/>
      <c r="P1067" s="57"/>
      <c r="R1067" s="57"/>
      <c r="T1067" s="57"/>
      <c r="V1067" s="57"/>
      <c r="X1067" s="57"/>
    </row>
    <row r="1068" spans="3:24">
      <c r="C1068" s="57"/>
      <c r="D1068" s="57"/>
      <c r="E1068" s="57"/>
      <c r="F1068" s="57"/>
      <c r="H1068" s="57"/>
      <c r="J1068" s="57"/>
      <c r="L1068" s="57"/>
      <c r="N1068" s="57"/>
      <c r="P1068" s="57"/>
      <c r="R1068" s="57"/>
      <c r="T1068" s="57"/>
      <c r="V1068" s="57"/>
      <c r="X1068" s="57"/>
    </row>
    <row r="1069" spans="3:24">
      <c r="C1069" s="57"/>
      <c r="D1069" s="57"/>
      <c r="E1069" s="57"/>
      <c r="F1069" s="57"/>
      <c r="H1069" s="57"/>
      <c r="J1069" s="57"/>
      <c r="L1069" s="57"/>
      <c r="N1069" s="57"/>
      <c r="P1069" s="57"/>
      <c r="R1069" s="57"/>
      <c r="T1069" s="57"/>
      <c r="V1069" s="57"/>
      <c r="X1069" s="57"/>
    </row>
    <row r="1070" spans="3:24">
      <c r="C1070" s="57"/>
      <c r="D1070" s="57"/>
      <c r="E1070" s="57"/>
      <c r="F1070" s="57"/>
      <c r="H1070" s="57"/>
      <c r="J1070" s="57"/>
      <c r="L1070" s="57"/>
      <c r="N1070" s="57"/>
      <c r="P1070" s="57"/>
      <c r="R1070" s="57"/>
      <c r="T1070" s="57"/>
      <c r="V1070" s="57"/>
      <c r="X1070" s="57"/>
    </row>
    <row r="1071" spans="3:24">
      <c r="C1071" s="57"/>
      <c r="D1071" s="57"/>
      <c r="E1071" s="57"/>
      <c r="F1071" s="57"/>
      <c r="H1071" s="57"/>
      <c r="J1071" s="57"/>
      <c r="L1071" s="57"/>
      <c r="N1071" s="57"/>
      <c r="P1071" s="57"/>
      <c r="R1071" s="57"/>
      <c r="T1071" s="57"/>
      <c r="V1071" s="57"/>
      <c r="X1071" s="57"/>
    </row>
    <row r="1072" spans="3:24">
      <c r="C1072" s="57"/>
      <c r="D1072" s="57"/>
      <c r="E1072" s="57"/>
      <c r="F1072" s="57"/>
      <c r="H1072" s="57"/>
      <c r="J1072" s="57"/>
      <c r="L1072" s="57"/>
      <c r="N1072" s="57"/>
      <c r="P1072" s="57"/>
      <c r="R1072" s="57"/>
      <c r="T1072" s="57"/>
      <c r="V1072" s="57"/>
      <c r="X1072" s="57"/>
    </row>
    <row r="1073" spans="3:24">
      <c r="C1073" s="57"/>
      <c r="D1073" s="57"/>
      <c r="E1073" s="57"/>
      <c r="F1073" s="57"/>
      <c r="H1073" s="57"/>
      <c r="J1073" s="57"/>
      <c r="L1073" s="57"/>
      <c r="N1073" s="57"/>
      <c r="P1073" s="57"/>
      <c r="R1073" s="57"/>
      <c r="T1073" s="57"/>
      <c r="V1073" s="57"/>
      <c r="X1073" s="57"/>
    </row>
    <row r="1074" spans="3:24">
      <c r="C1074" s="57"/>
      <c r="D1074" s="57"/>
      <c r="E1074" s="57"/>
      <c r="F1074" s="57"/>
      <c r="H1074" s="57"/>
      <c r="J1074" s="57"/>
      <c r="L1074" s="57"/>
      <c r="N1074" s="57"/>
      <c r="P1074" s="57"/>
      <c r="R1074" s="57"/>
      <c r="T1074" s="57"/>
      <c r="V1074" s="57"/>
      <c r="X1074" s="57"/>
    </row>
    <row r="1075" spans="3:24">
      <c r="C1075" s="57"/>
      <c r="D1075" s="57"/>
      <c r="E1075" s="57"/>
      <c r="F1075" s="57"/>
      <c r="H1075" s="57"/>
      <c r="J1075" s="57"/>
      <c r="L1075" s="57"/>
      <c r="N1075" s="57"/>
      <c r="P1075" s="57"/>
      <c r="R1075" s="57"/>
      <c r="T1075" s="57"/>
      <c r="V1075" s="57"/>
      <c r="X1075" s="57"/>
    </row>
    <row r="1076" spans="3:24">
      <c r="C1076" s="57"/>
      <c r="D1076" s="57"/>
      <c r="E1076" s="57"/>
      <c r="F1076" s="57"/>
      <c r="H1076" s="57"/>
      <c r="J1076" s="57"/>
      <c r="L1076" s="57"/>
      <c r="N1076" s="57"/>
      <c r="P1076" s="57"/>
      <c r="R1076" s="57"/>
      <c r="T1076" s="57"/>
      <c r="V1076" s="57"/>
      <c r="X1076" s="57"/>
    </row>
    <row r="1077" spans="3:24">
      <c r="C1077" s="57"/>
      <c r="D1077" s="57"/>
      <c r="E1077" s="57"/>
      <c r="F1077" s="57"/>
      <c r="H1077" s="57"/>
      <c r="J1077" s="57"/>
      <c r="L1077" s="57"/>
      <c r="N1077" s="57"/>
      <c r="P1077" s="57"/>
      <c r="R1077" s="57"/>
      <c r="T1077" s="57"/>
      <c r="V1077" s="57"/>
      <c r="X1077" s="57"/>
    </row>
    <row r="1078" spans="3:24">
      <c r="C1078" s="57"/>
      <c r="D1078" s="57"/>
      <c r="E1078" s="57"/>
      <c r="F1078" s="57"/>
      <c r="H1078" s="57"/>
      <c r="J1078" s="57"/>
      <c r="L1078" s="57"/>
      <c r="N1078" s="57"/>
      <c r="P1078" s="57"/>
      <c r="R1078" s="57"/>
      <c r="T1078" s="57"/>
      <c r="V1078" s="57"/>
      <c r="X1078" s="57"/>
    </row>
    <row r="1079" spans="3:24">
      <c r="C1079" s="57"/>
      <c r="D1079" s="57"/>
      <c r="E1079" s="57"/>
      <c r="F1079" s="57"/>
      <c r="H1079" s="57"/>
      <c r="J1079" s="57"/>
      <c r="L1079" s="57"/>
      <c r="N1079" s="57"/>
      <c r="P1079" s="57"/>
      <c r="R1079" s="57"/>
      <c r="T1079" s="57"/>
      <c r="V1079" s="57"/>
      <c r="X1079" s="57"/>
    </row>
    <row r="1080" spans="3:24">
      <c r="C1080" s="57"/>
      <c r="D1080" s="57"/>
      <c r="E1080" s="57"/>
      <c r="F1080" s="57"/>
      <c r="H1080" s="57"/>
      <c r="J1080" s="57"/>
      <c r="L1080" s="57"/>
      <c r="N1080" s="57"/>
      <c r="P1080" s="57"/>
      <c r="R1080" s="57"/>
      <c r="T1080" s="57"/>
      <c r="V1080" s="57"/>
      <c r="X1080" s="57"/>
    </row>
    <row r="1081" spans="3:24">
      <c r="C1081" s="57"/>
      <c r="D1081" s="57"/>
      <c r="E1081" s="57"/>
      <c r="F1081" s="57"/>
      <c r="H1081" s="57"/>
      <c r="J1081" s="57"/>
      <c r="L1081" s="57"/>
      <c r="N1081" s="57"/>
      <c r="P1081" s="57"/>
      <c r="R1081" s="57"/>
      <c r="T1081" s="57"/>
      <c r="V1081" s="57"/>
      <c r="X1081" s="57"/>
    </row>
    <row r="1082" spans="3:24">
      <c r="C1082" s="57"/>
      <c r="D1082" s="57"/>
      <c r="E1082" s="57"/>
      <c r="F1082" s="57"/>
      <c r="H1082" s="57"/>
      <c r="J1082" s="57"/>
      <c r="L1082" s="57"/>
      <c r="N1082" s="57"/>
      <c r="P1082" s="57"/>
      <c r="R1082" s="57"/>
      <c r="T1082" s="57"/>
      <c r="V1082" s="57"/>
      <c r="X1082" s="57"/>
    </row>
    <row r="1083" spans="3:24">
      <c r="C1083" s="57"/>
      <c r="D1083" s="57"/>
      <c r="E1083" s="57"/>
      <c r="F1083" s="57"/>
      <c r="H1083" s="57"/>
      <c r="J1083" s="57"/>
      <c r="L1083" s="57"/>
      <c r="N1083" s="57"/>
      <c r="P1083" s="57"/>
      <c r="R1083" s="57"/>
      <c r="T1083" s="57"/>
      <c r="V1083" s="57"/>
      <c r="X1083" s="57"/>
    </row>
    <row r="1084" spans="3:24">
      <c r="C1084" s="57"/>
      <c r="D1084" s="57"/>
      <c r="E1084" s="57"/>
      <c r="F1084" s="57"/>
      <c r="H1084" s="57"/>
      <c r="J1084" s="57"/>
      <c r="L1084" s="57"/>
      <c r="N1084" s="57"/>
      <c r="P1084" s="57"/>
      <c r="R1084" s="57"/>
      <c r="T1084" s="57"/>
      <c r="V1084" s="57"/>
      <c r="X1084" s="57"/>
    </row>
    <row r="1085" spans="3:24">
      <c r="C1085" s="57"/>
      <c r="D1085" s="57"/>
      <c r="E1085" s="57"/>
      <c r="F1085" s="57"/>
      <c r="H1085" s="57"/>
      <c r="J1085" s="57"/>
      <c r="L1085" s="57"/>
      <c r="N1085" s="57"/>
      <c r="P1085" s="57"/>
      <c r="R1085" s="57"/>
      <c r="T1085" s="57"/>
      <c r="V1085" s="57"/>
      <c r="X1085" s="57"/>
    </row>
    <row r="1086" spans="3:24">
      <c r="C1086" s="57"/>
      <c r="D1086" s="57"/>
      <c r="E1086" s="57"/>
      <c r="F1086" s="57"/>
      <c r="H1086" s="57"/>
      <c r="J1086" s="57"/>
      <c r="L1086" s="57"/>
      <c r="N1086" s="57"/>
      <c r="P1086" s="57"/>
      <c r="R1086" s="57"/>
      <c r="T1086" s="57"/>
      <c r="V1086" s="57"/>
      <c r="X1086" s="57"/>
    </row>
    <row r="1087" spans="3:24">
      <c r="C1087" s="57"/>
      <c r="D1087" s="57"/>
      <c r="E1087" s="57"/>
      <c r="F1087" s="57"/>
      <c r="H1087" s="57"/>
      <c r="J1087" s="57"/>
      <c r="L1087" s="57"/>
      <c r="N1087" s="57"/>
      <c r="P1087" s="57"/>
      <c r="R1087" s="57"/>
      <c r="T1087" s="57"/>
      <c r="V1087" s="57"/>
      <c r="X1087" s="57"/>
    </row>
    <row r="1088" spans="3:24">
      <c r="C1088" s="57"/>
      <c r="D1088" s="57"/>
      <c r="E1088" s="57"/>
      <c r="F1088" s="57"/>
      <c r="H1088" s="57"/>
      <c r="J1088" s="57"/>
      <c r="L1088" s="57"/>
      <c r="N1088" s="57"/>
      <c r="P1088" s="57"/>
      <c r="R1088" s="57"/>
      <c r="T1088" s="57"/>
      <c r="V1088" s="57"/>
      <c r="X1088" s="57"/>
    </row>
    <row r="1089" spans="3:24">
      <c r="C1089" s="57"/>
      <c r="D1089" s="57"/>
      <c r="E1089" s="57"/>
      <c r="F1089" s="57"/>
      <c r="H1089" s="57"/>
      <c r="J1089" s="57"/>
      <c r="L1089" s="57"/>
      <c r="N1089" s="57"/>
      <c r="P1089" s="57"/>
      <c r="R1089" s="57"/>
      <c r="T1089" s="57"/>
      <c r="V1089" s="57"/>
      <c r="X1089" s="57"/>
    </row>
    <row r="1090" spans="3:24">
      <c r="C1090" s="57"/>
      <c r="D1090" s="57"/>
      <c r="E1090" s="57"/>
      <c r="F1090" s="57"/>
      <c r="H1090" s="57"/>
      <c r="J1090" s="57"/>
      <c r="L1090" s="57"/>
      <c r="N1090" s="57"/>
      <c r="P1090" s="57"/>
      <c r="R1090" s="57"/>
      <c r="T1090" s="57"/>
      <c r="V1090" s="57"/>
      <c r="X1090" s="57"/>
    </row>
    <row r="1091" spans="3:24">
      <c r="C1091" s="57"/>
      <c r="D1091" s="57"/>
      <c r="E1091" s="57"/>
      <c r="F1091" s="57"/>
      <c r="H1091" s="57"/>
      <c r="J1091" s="57"/>
      <c r="L1091" s="57"/>
      <c r="N1091" s="57"/>
      <c r="P1091" s="57"/>
      <c r="R1091" s="57"/>
      <c r="T1091" s="57"/>
      <c r="V1091" s="57"/>
      <c r="X1091" s="57"/>
    </row>
    <row r="1092" spans="3:24">
      <c r="C1092" s="57"/>
      <c r="D1092" s="57"/>
      <c r="E1092" s="57"/>
      <c r="F1092" s="57"/>
      <c r="H1092" s="57"/>
      <c r="J1092" s="57"/>
      <c r="L1092" s="57"/>
      <c r="N1092" s="57"/>
      <c r="P1092" s="57"/>
      <c r="R1092" s="57"/>
      <c r="T1092" s="57"/>
      <c r="V1092" s="57"/>
      <c r="X1092" s="57"/>
    </row>
    <row r="1093" spans="3:24">
      <c r="C1093" s="57"/>
      <c r="D1093" s="57"/>
      <c r="E1093" s="57"/>
      <c r="F1093" s="57"/>
      <c r="H1093" s="57"/>
      <c r="J1093" s="57"/>
      <c r="L1093" s="57"/>
      <c r="N1093" s="57"/>
      <c r="P1093" s="57"/>
      <c r="R1093" s="57"/>
      <c r="T1093" s="57"/>
      <c r="V1093" s="57"/>
      <c r="X1093" s="57"/>
    </row>
    <row r="1094" spans="3:24">
      <c r="C1094" s="57"/>
      <c r="D1094" s="57"/>
      <c r="E1094" s="57"/>
      <c r="F1094" s="57"/>
      <c r="H1094" s="57"/>
      <c r="J1094" s="57"/>
      <c r="L1094" s="57"/>
      <c r="N1094" s="57"/>
      <c r="P1094" s="57"/>
      <c r="R1094" s="57"/>
      <c r="T1094" s="57"/>
      <c r="V1094" s="57"/>
      <c r="X1094" s="57"/>
    </row>
    <row r="1095" spans="3:24">
      <c r="C1095" s="57"/>
      <c r="D1095" s="57"/>
      <c r="E1095" s="57"/>
      <c r="F1095" s="57"/>
      <c r="H1095" s="57"/>
      <c r="J1095" s="57"/>
      <c r="L1095" s="57"/>
      <c r="N1095" s="57"/>
      <c r="P1095" s="57"/>
      <c r="R1095" s="57"/>
      <c r="T1095" s="57"/>
      <c r="V1095" s="57"/>
      <c r="X1095" s="57"/>
    </row>
    <row r="1096" spans="3:24">
      <c r="C1096" s="57"/>
      <c r="D1096" s="57"/>
      <c r="E1096" s="57"/>
      <c r="F1096" s="57"/>
      <c r="H1096" s="57"/>
      <c r="J1096" s="57"/>
      <c r="L1096" s="57"/>
      <c r="N1096" s="57"/>
      <c r="P1096" s="57"/>
      <c r="R1096" s="57"/>
      <c r="T1096" s="57"/>
      <c r="V1096" s="57"/>
      <c r="X1096" s="57"/>
    </row>
    <row r="1097" spans="3:24">
      <c r="C1097" s="57"/>
      <c r="D1097" s="57"/>
      <c r="E1097" s="57"/>
      <c r="F1097" s="57"/>
      <c r="H1097" s="57"/>
      <c r="J1097" s="57"/>
      <c r="L1097" s="57"/>
      <c r="N1097" s="57"/>
      <c r="P1097" s="57"/>
      <c r="R1097" s="57"/>
      <c r="T1097" s="57"/>
      <c r="V1097" s="57"/>
      <c r="X1097" s="57"/>
    </row>
    <row r="1098" spans="3:24">
      <c r="C1098" s="57"/>
      <c r="D1098" s="57"/>
      <c r="E1098" s="57"/>
      <c r="F1098" s="57"/>
      <c r="H1098" s="57"/>
      <c r="J1098" s="57"/>
      <c r="L1098" s="57"/>
      <c r="N1098" s="57"/>
      <c r="P1098" s="57"/>
      <c r="R1098" s="57"/>
      <c r="T1098" s="57"/>
      <c r="V1098" s="57"/>
      <c r="X1098" s="57"/>
    </row>
    <row r="1099" spans="3:24">
      <c r="C1099" s="57"/>
      <c r="D1099" s="57"/>
      <c r="E1099" s="57"/>
      <c r="F1099" s="57"/>
      <c r="H1099" s="57"/>
      <c r="J1099" s="57"/>
      <c r="L1099" s="57"/>
      <c r="N1099" s="57"/>
      <c r="P1099" s="57"/>
      <c r="R1099" s="57"/>
      <c r="T1099" s="57"/>
      <c r="V1099" s="57"/>
      <c r="X1099" s="57"/>
    </row>
    <row r="1100" spans="3:24">
      <c r="C1100" s="57"/>
      <c r="D1100" s="57"/>
      <c r="E1100" s="57"/>
      <c r="F1100" s="57"/>
      <c r="H1100" s="57"/>
      <c r="J1100" s="57"/>
      <c r="L1100" s="57"/>
      <c r="N1100" s="57"/>
      <c r="P1100" s="57"/>
      <c r="R1100" s="57"/>
      <c r="T1100" s="57"/>
      <c r="V1100" s="57"/>
      <c r="X1100" s="57"/>
    </row>
    <row r="1101" spans="3:24">
      <c r="C1101" s="57"/>
      <c r="D1101" s="57"/>
      <c r="E1101" s="57"/>
      <c r="F1101" s="57"/>
      <c r="H1101" s="57"/>
      <c r="J1101" s="57"/>
      <c r="L1101" s="57"/>
      <c r="N1101" s="57"/>
      <c r="P1101" s="57"/>
      <c r="R1101" s="57"/>
      <c r="T1101" s="57"/>
      <c r="V1101" s="57"/>
      <c r="X1101" s="57"/>
    </row>
    <row r="1102" spans="3:24">
      <c r="C1102" s="57"/>
      <c r="D1102" s="57"/>
      <c r="E1102" s="57"/>
      <c r="F1102" s="57"/>
      <c r="H1102" s="57"/>
      <c r="J1102" s="57"/>
      <c r="L1102" s="57"/>
      <c r="N1102" s="57"/>
      <c r="P1102" s="57"/>
      <c r="R1102" s="57"/>
      <c r="T1102" s="57"/>
      <c r="V1102" s="57"/>
      <c r="X1102" s="57"/>
    </row>
    <row r="1103" spans="3:24">
      <c r="C1103" s="57"/>
      <c r="D1103" s="57"/>
      <c r="E1103" s="57"/>
      <c r="F1103" s="57"/>
      <c r="H1103" s="57"/>
      <c r="J1103" s="57"/>
      <c r="L1103" s="57"/>
      <c r="N1103" s="57"/>
      <c r="P1103" s="57"/>
      <c r="R1103" s="57"/>
      <c r="T1103" s="57"/>
      <c r="V1103" s="57"/>
      <c r="X1103" s="57"/>
    </row>
    <row r="1104" spans="3:24">
      <c r="C1104" s="57"/>
      <c r="D1104" s="57"/>
      <c r="E1104" s="57"/>
      <c r="F1104" s="57"/>
      <c r="H1104" s="57"/>
      <c r="J1104" s="57"/>
      <c r="L1104" s="57"/>
      <c r="N1104" s="57"/>
      <c r="P1104" s="57"/>
      <c r="R1104" s="57"/>
      <c r="T1104" s="57"/>
      <c r="V1104" s="57"/>
      <c r="X1104" s="57"/>
    </row>
    <row r="1105" spans="3:24">
      <c r="C1105" s="57"/>
      <c r="D1105" s="57"/>
      <c r="E1105" s="57"/>
      <c r="F1105" s="57"/>
      <c r="H1105" s="57"/>
      <c r="J1105" s="57"/>
      <c r="L1105" s="57"/>
      <c r="N1105" s="57"/>
      <c r="P1105" s="57"/>
      <c r="R1105" s="57"/>
      <c r="T1105" s="57"/>
      <c r="V1105" s="57"/>
      <c r="X1105" s="57"/>
    </row>
    <row r="1106" spans="3:24">
      <c r="C1106" s="57"/>
      <c r="D1106" s="57"/>
      <c r="E1106" s="57"/>
      <c r="F1106" s="57"/>
      <c r="H1106" s="57"/>
      <c r="J1106" s="57"/>
      <c r="L1106" s="57"/>
      <c r="N1106" s="57"/>
      <c r="P1106" s="57"/>
      <c r="R1106" s="57"/>
      <c r="T1106" s="57"/>
      <c r="V1106" s="57"/>
      <c r="X1106" s="57"/>
    </row>
    <row r="1107" spans="3:24">
      <c r="C1107" s="57"/>
      <c r="D1107" s="57"/>
      <c r="E1107" s="57"/>
      <c r="F1107" s="57"/>
      <c r="H1107" s="57"/>
      <c r="J1107" s="57"/>
      <c r="L1107" s="57"/>
      <c r="N1107" s="57"/>
      <c r="P1107" s="57"/>
      <c r="R1107" s="57"/>
      <c r="T1107" s="57"/>
      <c r="V1107" s="57"/>
      <c r="X1107" s="57"/>
    </row>
    <row r="1108" spans="3:24">
      <c r="C1108" s="57"/>
      <c r="D1108" s="57"/>
      <c r="E1108" s="57"/>
      <c r="F1108" s="57"/>
      <c r="H1108" s="57"/>
      <c r="J1108" s="57"/>
      <c r="L1108" s="57"/>
      <c r="N1108" s="57"/>
      <c r="P1108" s="57"/>
      <c r="R1108" s="57"/>
      <c r="T1108" s="57"/>
      <c r="V1108" s="57"/>
      <c r="X1108" s="57"/>
    </row>
    <row r="1109" spans="3:24">
      <c r="C1109" s="57"/>
      <c r="D1109" s="57"/>
      <c r="E1109" s="57"/>
      <c r="F1109" s="57"/>
      <c r="H1109" s="57"/>
      <c r="J1109" s="57"/>
      <c r="L1109" s="57"/>
      <c r="N1109" s="57"/>
      <c r="P1109" s="57"/>
      <c r="R1109" s="57"/>
      <c r="T1109" s="57"/>
      <c r="V1109" s="57"/>
      <c r="X1109" s="57"/>
    </row>
    <row r="1110" spans="3:24">
      <c r="C1110" s="57"/>
      <c r="D1110" s="57"/>
      <c r="E1110" s="57"/>
      <c r="F1110" s="57"/>
      <c r="H1110" s="57"/>
      <c r="J1110" s="57"/>
      <c r="L1110" s="57"/>
      <c r="N1110" s="57"/>
      <c r="P1110" s="57"/>
      <c r="R1110" s="57"/>
      <c r="T1110" s="57"/>
      <c r="V1110" s="57"/>
      <c r="X1110" s="57"/>
    </row>
    <row r="1111" spans="3:24">
      <c r="C1111" s="57"/>
      <c r="D1111" s="57"/>
      <c r="E1111" s="57"/>
      <c r="F1111" s="57"/>
      <c r="H1111" s="57"/>
      <c r="J1111" s="57"/>
      <c r="L1111" s="57"/>
      <c r="N1111" s="57"/>
      <c r="P1111" s="57"/>
      <c r="R1111" s="57"/>
      <c r="T1111" s="57"/>
      <c r="V1111" s="57"/>
      <c r="X1111" s="57"/>
    </row>
    <row r="1112" spans="3:24">
      <c r="C1112" s="57"/>
      <c r="D1112" s="57"/>
      <c r="E1112" s="57"/>
      <c r="F1112" s="57"/>
      <c r="H1112" s="57"/>
      <c r="J1112" s="57"/>
      <c r="L1112" s="57"/>
      <c r="N1112" s="57"/>
      <c r="P1112" s="57"/>
      <c r="R1112" s="57"/>
      <c r="T1112" s="57"/>
      <c r="V1112" s="57"/>
      <c r="X1112" s="57"/>
    </row>
    <row r="1113" spans="3:24">
      <c r="C1113" s="57"/>
      <c r="D1113" s="57"/>
      <c r="E1113" s="57"/>
      <c r="F1113" s="57"/>
      <c r="H1113" s="57"/>
      <c r="J1113" s="57"/>
      <c r="L1113" s="57"/>
      <c r="N1113" s="57"/>
      <c r="P1113" s="57"/>
      <c r="R1113" s="57"/>
      <c r="T1113" s="57"/>
      <c r="V1113" s="57"/>
      <c r="X1113" s="57"/>
    </row>
    <row r="1114" spans="3:24">
      <c r="C1114" s="57"/>
      <c r="D1114" s="57"/>
      <c r="E1114" s="57"/>
      <c r="F1114" s="57"/>
      <c r="H1114" s="57"/>
      <c r="J1114" s="57"/>
      <c r="L1114" s="57"/>
      <c r="N1114" s="57"/>
      <c r="P1114" s="57"/>
      <c r="R1114" s="57"/>
      <c r="T1114" s="57"/>
      <c r="V1114" s="57"/>
      <c r="X1114" s="57"/>
    </row>
    <row r="1115" spans="3:24">
      <c r="C1115" s="57"/>
      <c r="D1115" s="57"/>
      <c r="E1115" s="57"/>
      <c r="F1115" s="57"/>
      <c r="H1115" s="57"/>
      <c r="J1115" s="57"/>
      <c r="L1115" s="57"/>
      <c r="N1115" s="57"/>
      <c r="P1115" s="57"/>
      <c r="R1115" s="57"/>
      <c r="T1115" s="57"/>
      <c r="V1115" s="57"/>
      <c r="X1115" s="57"/>
    </row>
    <row r="1116" spans="3:24">
      <c r="C1116" s="57"/>
      <c r="D1116" s="57"/>
      <c r="E1116" s="57"/>
      <c r="F1116" s="57"/>
      <c r="H1116" s="57"/>
      <c r="J1116" s="57"/>
      <c r="L1116" s="57"/>
      <c r="N1116" s="57"/>
      <c r="P1116" s="57"/>
      <c r="R1116" s="57"/>
      <c r="T1116" s="57"/>
      <c r="V1116" s="57"/>
      <c r="X1116" s="57"/>
    </row>
    <row r="1117" spans="3:24">
      <c r="C1117" s="57"/>
      <c r="D1117" s="57"/>
      <c r="E1117" s="57"/>
      <c r="F1117" s="57"/>
      <c r="H1117" s="57"/>
      <c r="J1117" s="57"/>
      <c r="L1117" s="57"/>
      <c r="N1117" s="57"/>
      <c r="P1117" s="57"/>
      <c r="R1117" s="57"/>
      <c r="T1117" s="57"/>
      <c r="V1117" s="57"/>
      <c r="X1117" s="57"/>
    </row>
    <row r="1118" spans="3:24">
      <c r="C1118" s="57"/>
      <c r="D1118" s="57"/>
      <c r="E1118" s="57"/>
      <c r="F1118" s="57"/>
      <c r="H1118" s="57"/>
      <c r="J1118" s="57"/>
      <c r="L1118" s="57"/>
      <c r="N1118" s="57"/>
      <c r="P1118" s="57"/>
      <c r="R1118" s="57"/>
      <c r="T1118" s="57"/>
      <c r="V1118" s="57"/>
      <c r="X1118" s="57"/>
    </row>
    <row r="1119" spans="3:24">
      <c r="C1119" s="57"/>
      <c r="D1119" s="57"/>
      <c r="E1119" s="57"/>
      <c r="F1119" s="57"/>
      <c r="H1119" s="57"/>
      <c r="J1119" s="57"/>
      <c r="L1119" s="57"/>
      <c r="N1119" s="57"/>
      <c r="P1119" s="57"/>
      <c r="R1119" s="57"/>
      <c r="T1119" s="57"/>
      <c r="V1119" s="57"/>
      <c r="X1119" s="57"/>
    </row>
    <row r="1120" spans="3:24">
      <c r="C1120" s="57"/>
      <c r="D1120" s="57"/>
      <c r="E1120" s="57"/>
      <c r="F1120" s="57"/>
      <c r="H1120" s="57"/>
      <c r="J1120" s="57"/>
      <c r="L1120" s="57"/>
      <c r="N1120" s="57"/>
      <c r="P1120" s="57"/>
      <c r="R1120" s="57"/>
      <c r="T1120" s="57"/>
      <c r="V1120" s="57"/>
      <c r="X1120" s="57"/>
    </row>
    <row r="1121" spans="3:24">
      <c r="C1121" s="57"/>
      <c r="D1121" s="57"/>
      <c r="E1121" s="57"/>
      <c r="F1121" s="57"/>
      <c r="H1121" s="57"/>
      <c r="J1121" s="57"/>
      <c r="L1121" s="57"/>
      <c r="N1121" s="57"/>
      <c r="P1121" s="57"/>
      <c r="R1121" s="57"/>
      <c r="T1121" s="57"/>
      <c r="V1121" s="57"/>
      <c r="X1121" s="57"/>
    </row>
    <row r="1122" spans="3:24">
      <c r="C1122" s="57"/>
      <c r="D1122" s="57"/>
      <c r="E1122" s="57"/>
      <c r="F1122" s="57"/>
      <c r="H1122" s="57"/>
      <c r="J1122" s="57"/>
      <c r="L1122" s="57"/>
      <c r="N1122" s="57"/>
      <c r="P1122" s="57"/>
      <c r="R1122" s="57"/>
      <c r="T1122" s="57"/>
      <c r="V1122" s="57"/>
      <c r="X1122" s="57"/>
    </row>
    <row r="1123" spans="3:24">
      <c r="C1123" s="57"/>
      <c r="D1123" s="57"/>
      <c r="E1123" s="57"/>
      <c r="F1123" s="57"/>
      <c r="H1123" s="57"/>
      <c r="J1123" s="57"/>
      <c r="L1123" s="57"/>
      <c r="N1123" s="57"/>
      <c r="P1123" s="57"/>
      <c r="R1123" s="57"/>
      <c r="T1123" s="57"/>
      <c r="V1123" s="57"/>
      <c r="X1123" s="57"/>
    </row>
    <row r="1124" spans="3:24">
      <c r="C1124" s="57"/>
      <c r="D1124" s="57"/>
      <c r="E1124" s="57"/>
      <c r="F1124" s="57"/>
      <c r="H1124" s="57"/>
      <c r="J1124" s="57"/>
      <c r="L1124" s="57"/>
      <c r="N1124" s="57"/>
      <c r="P1124" s="57"/>
      <c r="R1124" s="57"/>
      <c r="T1124" s="57"/>
      <c r="V1124" s="57"/>
      <c r="X1124" s="57"/>
    </row>
    <row r="1125" spans="3:24">
      <c r="C1125" s="57"/>
      <c r="D1125" s="57"/>
      <c r="E1125" s="57"/>
      <c r="F1125" s="57"/>
      <c r="H1125" s="57"/>
      <c r="J1125" s="57"/>
      <c r="L1125" s="57"/>
      <c r="N1125" s="57"/>
      <c r="P1125" s="57"/>
      <c r="R1125" s="57"/>
      <c r="T1125" s="57"/>
      <c r="V1125" s="57"/>
      <c r="X1125" s="57"/>
    </row>
    <row r="1126" spans="3:24">
      <c r="C1126" s="57"/>
      <c r="D1126" s="57"/>
      <c r="E1126" s="57"/>
      <c r="F1126" s="57"/>
      <c r="H1126" s="57"/>
      <c r="J1126" s="57"/>
      <c r="L1126" s="57"/>
      <c r="N1126" s="57"/>
      <c r="P1126" s="57"/>
      <c r="R1126" s="57"/>
      <c r="T1126" s="57"/>
      <c r="V1126" s="57"/>
      <c r="X1126" s="57"/>
    </row>
    <row r="1127" spans="3:24">
      <c r="C1127" s="57"/>
      <c r="D1127" s="57"/>
      <c r="E1127" s="57"/>
      <c r="F1127" s="57"/>
      <c r="H1127" s="57"/>
      <c r="J1127" s="57"/>
      <c r="L1127" s="57"/>
      <c r="N1127" s="57"/>
      <c r="P1127" s="57"/>
      <c r="R1127" s="57"/>
      <c r="T1127" s="57"/>
      <c r="V1127" s="57"/>
      <c r="X1127" s="57"/>
    </row>
    <row r="1128" spans="3:24">
      <c r="C1128" s="57"/>
      <c r="D1128" s="57"/>
      <c r="E1128" s="57"/>
      <c r="F1128" s="57"/>
      <c r="H1128" s="57"/>
      <c r="J1128" s="57"/>
      <c r="L1128" s="57"/>
      <c r="N1128" s="57"/>
      <c r="P1128" s="57"/>
      <c r="R1128" s="57"/>
      <c r="T1128" s="57"/>
      <c r="V1128" s="57"/>
      <c r="X1128" s="57"/>
    </row>
    <row r="1129" spans="3:24">
      <c r="C1129" s="57"/>
      <c r="D1129" s="57"/>
      <c r="E1129" s="57"/>
      <c r="F1129" s="57"/>
      <c r="H1129" s="57"/>
      <c r="J1129" s="57"/>
      <c r="L1129" s="57"/>
      <c r="N1129" s="57"/>
      <c r="P1129" s="57"/>
      <c r="R1129" s="57"/>
      <c r="T1129" s="57"/>
      <c r="V1129" s="57"/>
      <c r="X1129" s="57"/>
    </row>
    <row r="1130" spans="3:24">
      <c r="C1130" s="57"/>
      <c r="D1130" s="57"/>
      <c r="E1130" s="57"/>
      <c r="F1130" s="57"/>
      <c r="H1130" s="57"/>
      <c r="J1130" s="57"/>
      <c r="L1130" s="57"/>
      <c r="N1130" s="57"/>
      <c r="P1130" s="57"/>
      <c r="R1130" s="57"/>
      <c r="T1130" s="57"/>
      <c r="V1130" s="57"/>
      <c r="X1130" s="57"/>
    </row>
    <row r="1131" spans="3:24">
      <c r="C1131" s="57"/>
      <c r="D1131" s="57"/>
      <c r="E1131" s="57"/>
      <c r="F1131" s="57"/>
      <c r="H1131" s="57"/>
      <c r="J1131" s="57"/>
      <c r="L1131" s="57"/>
      <c r="N1131" s="57"/>
      <c r="P1131" s="57"/>
      <c r="R1131" s="57"/>
      <c r="T1131" s="57"/>
      <c r="V1131" s="57"/>
      <c r="X1131" s="57"/>
    </row>
    <row r="1132" spans="3:24">
      <c r="C1132" s="57"/>
      <c r="D1132" s="57"/>
      <c r="E1132" s="57"/>
      <c r="F1132" s="57"/>
      <c r="H1132" s="57"/>
      <c r="J1132" s="57"/>
      <c r="L1132" s="57"/>
      <c r="N1132" s="57"/>
      <c r="P1132" s="57"/>
      <c r="R1132" s="57"/>
      <c r="T1132" s="57"/>
      <c r="V1132" s="57"/>
      <c r="X1132" s="57"/>
    </row>
    <row r="1133" spans="3:24">
      <c r="C1133" s="57"/>
      <c r="D1133" s="57"/>
      <c r="E1133" s="57"/>
      <c r="F1133" s="57"/>
      <c r="H1133" s="57"/>
      <c r="J1133" s="57"/>
      <c r="L1133" s="57"/>
      <c r="N1133" s="57"/>
      <c r="P1133" s="57"/>
      <c r="R1133" s="57"/>
      <c r="T1133" s="57"/>
      <c r="V1133" s="57"/>
      <c r="X1133" s="57"/>
    </row>
    <row r="1134" spans="3:24">
      <c r="C1134" s="57"/>
      <c r="D1134" s="57"/>
      <c r="E1134" s="57"/>
      <c r="F1134" s="57"/>
      <c r="H1134" s="57"/>
      <c r="J1134" s="57"/>
      <c r="L1134" s="57"/>
      <c r="N1134" s="57"/>
      <c r="P1134" s="57"/>
      <c r="R1134" s="57"/>
      <c r="T1134" s="57"/>
      <c r="V1134" s="57"/>
      <c r="X1134" s="57"/>
    </row>
    <row r="1135" spans="3:24">
      <c r="C1135" s="57"/>
      <c r="D1135" s="57"/>
      <c r="E1135" s="57"/>
      <c r="F1135" s="57"/>
      <c r="H1135" s="57"/>
      <c r="J1135" s="57"/>
      <c r="L1135" s="57"/>
      <c r="N1135" s="57"/>
      <c r="P1135" s="57"/>
      <c r="R1135" s="57"/>
      <c r="T1135" s="57"/>
      <c r="V1135" s="57"/>
      <c r="X1135" s="57"/>
    </row>
    <row r="1136" spans="3:24">
      <c r="C1136" s="57"/>
      <c r="D1136" s="57"/>
      <c r="E1136" s="57"/>
      <c r="F1136" s="57"/>
      <c r="H1136" s="57"/>
      <c r="J1136" s="57"/>
      <c r="L1136" s="57"/>
      <c r="N1136" s="57"/>
      <c r="P1136" s="57"/>
      <c r="R1136" s="57"/>
      <c r="T1136" s="57"/>
      <c r="V1136" s="57"/>
      <c r="X1136" s="57"/>
    </row>
    <row r="1137" spans="3:24">
      <c r="C1137" s="57"/>
      <c r="D1137" s="57"/>
      <c r="E1137" s="57"/>
      <c r="F1137" s="57"/>
      <c r="H1137" s="57"/>
      <c r="J1137" s="57"/>
      <c r="L1137" s="57"/>
      <c r="N1137" s="57"/>
      <c r="P1137" s="57"/>
      <c r="R1137" s="57"/>
      <c r="T1137" s="57"/>
      <c r="V1137" s="57"/>
      <c r="X1137" s="57"/>
    </row>
    <row r="1138" spans="3:24">
      <c r="C1138" s="57"/>
      <c r="D1138" s="57"/>
      <c r="E1138" s="57"/>
      <c r="F1138" s="57"/>
      <c r="H1138" s="57"/>
      <c r="J1138" s="57"/>
      <c r="L1138" s="57"/>
      <c r="N1138" s="57"/>
      <c r="P1138" s="57"/>
      <c r="R1138" s="57"/>
      <c r="T1138" s="57"/>
      <c r="V1138" s="57"/>
      <c r="X1138" s="57"/>
    </row>
    <row r="1139" spans="3:24">
      <c r="C1139" s="57"/>
      <c r="D1139" s="57"/>
      <c r="E1139" s="57"/>
      <c r="F1139" s="57"/>
      <c r="H1139" s="57"/>
      <c r="J1139" s="57"/>
      <c r="L1139" s="57"/>
      <c r="N1139" s="57"/>
      <c r="P1139" s="57"/>
      <c r="R1139" s="57"/>
      <c r="T1139" s="57"/>
      <c r="V1139" s="57"/>
      <c r="X1139" s="57"/>
    </row>
    <row r="1140" spans="3:24">
      <c r="C1140" s="57"/>
      <c r="D1140" s="57"/>
      <c r="E1140" s="57"/>
      <c r="F1140" s="57"/>
      <c r="H1140" s="57"/>
      <c r="J1140" s="57"/>
      <c r="L1140" s="57"/>
      <c r="N1140" s="57"/>
      <c r="P1140" s="57"/>
      <c r="R1140" s="57"/>
      <c r="T1140" s="57"/>
      <c r="V1140" s="57"/>
      <c r="X1140" s="57"/>
    </row>
    <row r="1141" spans="3:24">
      <c r="C1141" s="57"/>
      <c r="D1141" s="57"/>
      <c r="E1141" s="57"/>
      <c r="F1141" s="57"/>
      <c r="H1141" s="57"/>
      <c r="J1141" s="57"/>
      <c r="L1141" s="57"/>
      <c r="N1141" s="57"/>
      <c r="P1141" s="57"/>
      <c r="R1141" s="57"/>
      <c r="T1141" s="57"/>
      <c r="V1141" s="57"/>
      <c r="X1141" s="57"/>
    </row>
    <row r="1142" spans="3:24">
      <c r="C1142" s="57"/>
      <c r="D1142" s="57"/>
      <c r="E1142" s="57"/>
      <c r="F1142" s="57"/>
      <c r="H1142" s="57"/>
      <c r="J1142" s="57"/>
      <c r="L1142" s="57"/>
      <c r="N1142" s="57"/>
      <c r="P1142" s="57"/>
      <c r="R1142" s="57"/>
      <c r="T1142" s="57"/>
      <c r="V1142" s="57"/>
      <c r="X1142" s="57"/>
    </row>
    <row r="1143" spans="3:24">
      <c r="C1143" s="57"/>
      <c r="D1143" s="57"/>
      <c r="E1143" s="57"/>
      <c r="F1143" s="57"/>
      <c r="H1143" s="57"/>
      <c r="J1143" s="57"/>
      <c r="L1143" s="57"/>
      <c r="N1143" s="57"/>
      <c r="P1143" s="57"/>
      <c r="R1143" s="57"/>
      <c r="T1143" s="57"/>
      <c r="V1143" s="57"/>
      <c r="X1143" s="57"/>
    </row>
    <row r="1144" spans="3:24">
      <c r="C1144" s="57"/>
      <c r="D1144" s="57"/>
      <c r="E1144" s="57"/>
      <c r="F1144" s="57"/>
      <c r="H1144" s="57"/>
      <c r="J1144" s="57"/>
      <c r="L1144" s="57"/>
      <c r="N1144" s="57"/>
      <c r="P1144" s="57"/>
      <c r="R1144" s="57"/>
      <c r="T1144" s="57"/>
      <c r="V1144" s="57"/>
      <c r="X1144" s="57"/>
    </row>
    <row r="1145" spans="3:24">
      <c r="C1145" s="57"/>
      <c r="D1145" s="57"/>
      <c r="E1145" s="57"/>
      <c r="F1145" s="57"/>
      <c r="H1145" s="57"/>
      <c r="J1145" s="57"/>
      <c r="L1145" s="57"/>
      <c r="N1145" s="57"/>
      <c r="P1145" s="57"/>
      <c r="R1145" s="57"/>
      <c r="T1145" s="57"/>
      <c r="V1145" s="57"/>
      <c r="X1145" s="57"/>
    </row>
    <row r="1146" spans="3:24">
      <c r="C1146" s="57"/>
      <c r="D1146" s="57"/>
      <c r="E1146" s="57"/>
      <c r="F1146" s="57"/>
      <c r="H1146" s="57"/>
      <c r="J1146" s="57"/>
      <c r="L1146" s="57"/>
      <c r="N1146" s="57"/>
      <c r="P1146" s="57"/>
      <c r="R1146" s="57"/>
      <c r="T1146" s="57"/>
      <c r="V1146" s="57"/>
      <c r="X1146" s="57"/>
    </row>
    <row r="1147" spans="3:24">
      <c r="C1147" s="57"/>
      <c r="D1147" s="57"/>
      <c r="E1147" s="57"/>
      <c r="F1147" s="57"/>
      <c r="H1147" s="57"/>
      <c r="J1147" s="57"/>
      <c r="L1147" s="57"/>
      <c r="N1147" s="57"/>
      <c r="P1147" s="57"/>
      <c r="R1147" s="57"/>
      <c r="T1147" s="57"/>
      <c r="V1147" s="57"/>
      <c r="X1147" s="57"/>
    </row>
    <row r="1148" spans="3:24">
      <c r="C1148" s="57"/>
      <c r="D1148" s="57"/>
      <c r="E1148" s="57"/>
      <c r="F1148" s="57"/>
      <c r="H1148" s="57"/>
      <c r="J1148" s="57"/>
      <c r="L1148" s="57"/>
      <c r="N1148" s="57"/>
      <c r="P1148" s="57"/>
      <c r="R1148" s="57"/>
      <c r="T1148" s="57"/>
      <c r="V1148" s="57"/>
      <c r="X1148" s="57"/>
    </row>
    <row r="1149" spans="3:24">
      <c r="C1149" s="57"/>
      <c r="D1149" s="57"/>
      <c r="E1149" s="57"/>
      <c r="F1149" s="57"/>
      <c r="H1149" s="57"/>
      <c r="J1149" s="57"/>
      <c r="L1149" s="57"/>
      <c r="N1149" s="57"/>
      <c r="P1149" s="57"/>
      <c r="R1149" s="57"/>
      <c r="T1149" s="57"/>
      <c r="V1149" s="57"/>
      <c r="X1149" s="57"/>
    </row>
    <row r="1150" spans="3:24">
      <c r="C1150" s="57"/>
      <c r="D1150" s="57"/>
      <c r="E1150" s="57"/>
      <c r="F1150" s="57"/>
      <c r="H1150" s="57"/>
      <c r="J1150" s="57"/>
      <c r="L1150" s="57"/>
      <c r="N1150" s="57"/>
      <c r="P1150" s="57"/>
      <c r="R1150" s="57"/>
      <c r="T1150" s="57"/>
      <c r="V1150" s="57"/>
      <c r="X1150" s="57"/>
    </row>
    <row r="1151" spans="3:24">
      <c r="C1151" s="57"/>
      <c r="D1151" s="57"/>
      <c r="E1151" s="57"/>
      <c r="F1151" s="57"/>
      <c r="H1151" s="57"/>
      <c r="J1151" s="57"/>
      <c r="L1151" s="57"/>
      <c r="N1151" s="57"/>
      <c r="P1151" s="57"/>
      <c r="R1151" s="57"/>
      <c r="T1151" s="57"/>
      <c r="V1151" s="57"/>
      <c r="X1151" s="57"/>
    </row>
    <row r="1152" spans="3:24">
      <c r="C1152" s="57"/>
      <c r="D1152" s="57"/>
      <c r="E1152" s="57"/>
      <c r="F1152" s="57"/>
      <c r="H1152" s="57"/>
      <c r="J1152" s="57"/>
      <c r="L1152" s="57"/>
      <c r="N1152" s="57"/>
      <c r="P1152" s="57"/>
      <c r="R1152" s="57"/>
      <c r="T1152" s="57"/>
      <c r="V1152" s="57"/>
      <c r="X1152" s="57"/>
    </row>
    <row r="1153" spans="3:24">
      <c r="C1153" s="57"/>
      <c r="D1153" s="57"/>
      <c r="E1153" s="57"/>
      <c r="F1153" s="57"/>
      <c r="H1153" s="57"/>
      <c r="J1153" s="57"/>
      <c r="L1153" s="57"/>
      <c r="N1153" s="57"/>
      <c r="P1153" s="57"/>
      <c r="R1153" s="57"/>
      <c r="T1153" s="57"/>
      <c r="V1153" s="57"/>
      <c r="X1153" s="57"/>
    </row>
    <row r="1154" spans="3:24">
      <c r="C1154" s="57"/>
      <c r="D1154" s="57"/>
      <c r="E1154" s="57"/>
      <c r="F1154" s="57"/>
      <c r="H1154" s="57"/>
      <c r="J1154" s="57"/>
      <c r="L1154" s="57"/>
      <c r="N1154" s="57"/>
      <c r="P1154" s="57"/>
      <c r="R1154" s="57"/>
      <c r="T1154" s="57"/>
      <c r="V1154" s="57"/>
      <c r="X1154" s="57"/>
    </row>
    <row r="1155" spans="3:24">
      <c r="C1155" s="57"/>
      <c r="D1155" s="57"/>
      <c r="E1155" s="57"/>
      <c r="F1155" s="57"/>
      <c r="H1155" s="57"/>
      <c r="J1155" s="57"/>
      <c r="L1155" s="57"/>
      <c r="N1155" s="57"/>
      <c r="P1155" s="57"/>
      <c r="R1155" s="57"/>
      <c r="T1155" s="57"/>
      <c r="V1155" s="57"/>
      <c r="X1155" s="57"/>
    </row>
    <row r="1156" spans="3:24">
      <c r="C1156" s="57"/>
      <c r="D1156" s="57"/>
      <c r="E1156" s="57"/>
      <c r="F1156" s="57"/>
      <c r="H1156" s="57"/>
      <c r="J1156" s="57"/>
      <c r="L1156" s="57"/>
      <c r="N1156" s="57"/>
      <c r="P1156" s="57"/>
      <c r="R1156" s="57"/>
      <c r="T1156" s="57"/>
      <c r="V1156" s="57"/>
      <c r="X1156" s="57"/>
    </row>
    <row r="1157" spans="3:24">
      <c r="C1157" s="57"/>
      <c r="D1157" s="57"/>
      <c r="E1157" s="57"/>
      <c r="F1157" s="57"/>
      <c r="H1157" s="57"/>
      <c r="J1157" s="57"/>
      <c r="L1157" s="57"/>
      <c r="N1157" s="57"/>
      <c r="P1157" s="57"/>
      <c r="R1157" s="57"/>
      <c r="T1157" s="57"/>
      <c r="V1157" s="57"/>
      <c r="X1157" s="57"/>
    </row>
    <row r="1158" spans="3:24">
      <c r="C1158" s="57"/>
      <c r="D1158" s="57"/>
      <c r="E1158" s="57"/>
      <c r="F1158" s="57"/>
      <c r="H1158" s="57"/>
      <c r="J1158" s="57"/>
      <c r="L1158" s="57"/>
      <c r="N1158" s="57"/>
      <c r="P1158" s="57"/>
      <c r="R1158" s="57"/>
      <c r="T1158" s="57"/>
      <c r="V1158" s="57"/>
      <c r="X1158" s="57"/>
    </row>
    <row r="1159" spans="3:24">
      <c r="C1159" s="57"/>
      <c r="D1159" s="57"/>
      <c r="E1159" s="57"/>
      <c r="F1159" s="57"/>
      <c r="H1159" s="57"/>
      <c r="J1159" s="57"/>
      <c r="L1159" s="57"/>
      <c r="N1159" s="57"/>
      <c r="P1159" s="57"/>
      <c r="R1159" s="57"/>
      <c r="T1159" s="57"/>
      <c r="V1159" s="57"/>
      <c r="X1159" s="57"/>
    </row>
    <row r="1160" spans="3:24">
      <c r="C1160" s="57"/>
      <c r="D1160" s="57"/>
      <c r="E1160" s="57"/>
      <c r="F1160" s="57"/>
      <c r="H1160" s="57"/>
      <c r="J1160" s="57"/>
      <c r="L1160" s="57"/>
      <c r="N1160" s="57"/>
      <c r="P1160" s="57"/>
      <c r="R1160" s="57"/>
      <c r="T1160" s="57"/>
      <c r="V1160" s="57"/>
      <c r="X1160" s="57"/>
    </row>
    <row r="1161" spans="3:24">
      <c r="C1161" s="57"/>
      <c r="D1161" s="57"/>
      <c r="E1161" s="57"/>
      <c r="F1161" s="57"/>
      <c r="H1161" s="57"/>
      <c r="J1161" s="57"/>
      <c r="L1161" s="57"/>
      <c r="N1161" s="57"/>
      <c r="P1161" s="57"/>
      <c r="R1161" s="57"/>
      <c r="T1161" s="57"/>
      <c r="V1161" s="57"/>
      <c r="X1161" s="57"/>
    </row>
    <row r="1162" spans="3:24">
      <c r="C1162" s="57"/>
      <c r="D1162" s="57"/>
      <c r="E1162" s="57"/>
      <c r="F1162" s="57"/>
      <c r="H1162" s="57"/>
      <c r="J1162" s="57"/>
      <c r="L1162" s="57"/>
      <c r="N1162" s="57"/>
      <c r="P1162" s="57"/>
      <c r="R1162" s="57"/>
      <c r="T1162" s="57"/>
      <c r="V1162" s="57"/>
      <c r="X1162" s="57"/>
    </row>
    <row r="1163" spans="3:24">
      <c r="C1163" s="57"/>
      <c r="D1163" s="57"/>
      <c r="E1163" s="57"/>
      <c r="F1163" s="57"/>
      <c r="H1163" s="57"/>
      <c r="J1163" s="57"/>
      <c r="L1163" s="57"/>
      <c r="N1163" s="57"/>
      <c r="P1163" s="57"/>
      <c r="R1163" s="57"/>
      <c r="T1163" s="57"/>
      <c r="V1163" s="57"/>
      <c r="X1163" s="57"/>
    </row>
    <row r="1164" spans="3:24">
      <c r="C1164" s="57"/>
      <c r="D1164" s="57"/>
      <c r="E1164" s="57"/>
      <c r="F1164" s="57"/>
      <c r="H1164" s="57"/>
      <c r="J1164" s="57"/>
      <c r="L1164" s="57"/>
      <c r="N1164" s="57"/>
      <c r="P1164" s="57"/>
      <c r="R1164" s="57"/>
      <c r="T1164" s="57"/>
      <c r="V1164" s="57"/>
      <c r="X1164" s="57"/>
    </row>
    <row r="1165" spans="3:24">
      <c r="C1165" s="57"/>
      <c r="D1165" s="57"/>
      <c r="E1165" s="57"/>
      <c r="F1165" s="57"/>
      <c r="H1165" s="57"/>
      <c r="J1165" s="57"/>
      <c r="L1165" s="57"/>
      <c r="N1165" s="57"/>
      <c r="P1165" s="57"/>
      <c r="R1165" s="57"/>
      <c r="T1165" s="57"/>
      <c r="V1165" s="57"/>
      <c r="X1165" s="57"/>
    </row>
    <row r="1166" spans="3:24">
      <c r="C1166" s="57"/>
      <c r="D1166" s="57"/>
      <c r="E1166" s="57"/>
      <c r="F1166" s="57"/>
      <c r="H1166" s="57"/>
      <c r="J1166" s="57"/>
      <c r="L1166" s="57"/>
      <c r="N1166" s="57"/>
      <c r="P1166" s="57"/>
      <c r="R1166" s="57"/>
      <c r="T1166" s="57"/>
      <c r="V1166" s="57"/>
      <c r="X1166" s="57"/>
    </row>
    <row r="1167" spans="3:24">
      <c r="C1167" s="57"/>
      <c r="D1167" s="57"/>
      <c r="E1167" s="57"/>
      <c r="F1167" s="57"/>
      <c r="H1167" s="57"/>
      <c r="J1167" s="57"/>
      <c r="L1167" s="57"/>
      <c r="N1167" s="57"/>
      <c r="P1167" s="57"/>
      <c r="R1167" s="57"/>
      <c r="T1167" s="57"/>
      <c r="V1167" s="57"/>
      <c r="X1167" s="57"/>
    </row>
    <row r="1168" spans="3:24">
      <c r="C1168" s="57"/>
      <c r="D1168" s="57"/>
      <c r="E1168" s="57"/>
      <c r="F1168" s="57"/>
      <c r="H1168" s="57"/>
      <c r="J1168" s="57"/>
      <c r="L1168" s="57"/>
      <c r="N1168" s="57"/>
      <c r="P1168" s="57"/>
      <c r="R1168" s="57"/>
      <c r="T1168" s="57"/>
      <c r="V1168" s="57"/>
      <c r="X1168" s="57"/>
    </row>
    <row r="1169" spans="3:24">
      <c r="C1169" s="57"/>
      <c r="D1169" s="57"/>
      <c r="E1169" s="57"/>
      <c r="F1169" s="57"/>
      <c r="H1169" s="57"/>
      <c r="J1169" s="57"/>
      <c r="L1169" s="57"/>
      <c r="N1169" s="57"/>
      <c r="P1169" s="57"/>
      <c r="R1169" s="57"/>
      <c r="T1169" s="57"/>
      <c r="V1169" s="57"/>
      <c r="X1169" s="57"/>
    </row>
    <row r="1170" spans="3:24">
      <c r="C1170" s="57"/>
      <c r="D1170" s="57"/>
      <c r="E1170" s="57"/>
      <c r="F1170" s="57"/>
      <c r="H1170" s="57"/>
      <c r="J1170" s="57"/>
      <c r="L1170" s="57"/>
      <c r="N1170" s="57"/>
      <c r="P1170" s="57"/>
      <c r="R1170" s="57"/>
      <c r="T1170" s="57"/>
      <c r="V1170" s="57"/>
      <c r="X1170" s="57"/>
    </row>
    <row r="1171" spans="3:24">
      <c r="C1171" s="57"/>
      <c r="D1171" s="57"/>
      <c r="E1171" s="57"/>
      <c r="F1171" s="57"/>
      <c r="H1171" s="57"/>
      <c r="J1171" s="57"/>
      <c r="L1171" s="57"/>
      <c r="N1171" s="57"/>
      <c r="P1171" s="57"/>
      <c r="R1171" s="57"/>
      <c r="T1171" s="57"/>
      <c r="V1171" s="57"/>
      <c r="X1171" s="57"/>
    </row>
    <row r="1172" spans="3:24">
      <c r="C1172" s="57"/>
      <c r="D1172" s="57"/>
      <c r="E1172" s="57"/>
      <c r="F1172" s="57"/>
      <c r="H1172" s="57"/>
      <c r="J1172" s="57"/>
      <c r="L1172" s="57"/>
      <c r="N1172" s="57"/>
      <c r="P1172" s="57"/>
      <c r="R1172" s="57"/>
      <c r="T1172" s="57"/>
      <c r="V1172" s="57"/>
      <c r="X1172" s="57"/>
    </row>
    <row r="1173" spans="3:24">
      <c r="C1173" s="57"/>
      <c r="D1173" s="57"/>
      <c r="E1173" s="57"/>
      <c r="F1173" s="57"/>
      <c r="H1173" s="57"/>
      <c r="J1173" s="57"/>
      <c r="L1173" s="57"/>
      <c r="N1173" s="57"/>
      <c r="P1173" s="57"/>
      <c r="R1173" s="57"/>
      <c r="T1173" s="57"/>
      <c r="V1173" s="57"/>
      <c r="X1173" s="57"/>
    </row>
    <row r="1174" spans="3:24">
      <c r="C1174" s="57"/>
      <c r="D1174" s="57"/>
      <c r="E1174" s="57"/>
      <c r="F1174" s="57"/>
      <c r="H1174" s="57"/>
      <c r="J1174" s="57"/>
      <c r="L1174" s="57"/>
      <c r="N1174" s="57"/>
      <c r="P1174" s="57"/>
      <c r="R1174" s="57"/>
      <c r="T1174" s="57"/>
      <c r="V1174" s="57"/>
      <c r="X1174" s="57"/>
    </row>
    <row r="1175" spans="3:24">
      <c r="C1175" s="57"/>
      <c r="D1175" s="57"/>
      <c r="E1175" s="57"/>
      <c r="F1175" s="57"/>
      <c r="H1175" s="57"/>
      <c r="J1175" s="57"/>
      <c r="L1175" s="57"/>
      <c r="N1175" s="57"/>
      <c r="P1175" s="57"/>
      <c r="R1175" s="57"/>
      <c r="T1175" s="57"/>
      <c r="V1175" s="57"/>
      <c r="X1175" s="57"/>
    </row>
    <row r="1176" spans="3:24">
      <c r="C1176" s="57"/>
      <c r="D1176" s="57"/>
      <c r="E1176" s="57"/>
      <c r="F1176" s="57"/>
      <c r="H1176" s="57"/>
      <c r="J1176" s="57"/>
      <c r="L1176" s="57"/>
      <c r="N1176" s="57"/>
      <c r="P1176" s="57"/>
      <c r="R1176" s="57"/>
      <c r="T1176" s="57"/>
      <c r="V1176" s="57"/>
      <c r="X1176" s="57"/>
    </row>
    <row r="1177" spans="3:24">
      <c r="C1177" s="57"/>
      <c r="D1177" s="57"/>
      <c r="E1177" s="57"/>
      <c r="F1177" s="57"/>
      <c r="H1177" s="57"/>
      <c r="J1177" s="57"/>
      <c r="L1177" s="57"/>
      <c r="N1177" s="57"/>
      <c r="P1177" s="57"/>
      <c r="R1177" s="57"/>
      <c r="T1177" s="57"/>
      <c r="V1177" s="57"/>
      <c r="X1177" s="57"/>
    </row>
    <row r="1178" spans="3:24">
      <c r="C1178" s="57"/>
      <c r="D1178" s="57"/>
      <c r="E1178" s="57"/>
      <c r="F1178" s="57"/>
      <c r="H1178" s="57"/>
      <c r="J1178" s="57"/>
      <c r="L1178" s="57"/>
      <c r="N1178" s="57"/>
      <c r="P1178" s="57"/>
      <c r="R1178" s="57"/>
      <c r="T1178" s="57"/>
      <c r="V1178" s="57"/>
      <c r="X1178" s="57"/>
    </row>
    <row r="1179" spans="3:24">
      <c r="C1179" s="57"/>
      <c r="D1179" s="57"/>
      <c r="E1179" s="57"/>
      <c r="F1179" s="57"/>
      <c r="H1179" s="57"/>
      <c r="J1179" s="57"/>
      <c r="L1179" s="57"/>
      <c r="N1179" s="57"/>
      <c r="P1179" s="57"/>
      <c r="R1179" s="57"/>
      <c r="T1179" s="57"/>
      <c r="V1179" s="57"/>
      <c r="X1179" s="57"/>
    </row>
    <row r="1180" spans="3:24">
      <c r="C1180" s="57"/>
      <c r="D1180" s="57"/>
      <c r="E1180" s="57"/>
      <c r="F1180" s="57"/>
      <c r="H1180" s="57"/>
      <c r="J1180" s="57"/>
      <c r="L1180" s="57"/>
      <c r="N1180" s="57"/>
      <c r="P1180" s="57"/>
      <c r="R1180" s="57"/>
      <c r="T1180" s="57"/>
      <c r="V1180" s="57"/>
      <c r="X1180" s="57"/>
    </row>
    <row r="1181" spans="3:24">
      <c r="C1181" s="57"/>
      <c r="D1181" s="57"/>
      <c r="E1181" s="57"/>
      <c r="F1181" s="57"/>
      <c r="H1181" s="57"/>
      <c r="J1181" s="57"/>
      <c r="L1181" s="57"/>
      <c r="N1181" s="57"/>
      <c r="P1181" s="57"/>
      <c r="R1181" s="57"/>
      <c r="T1181" s="57"/>
      <c r="V1181" s="57"/>
      <c r="X1181" s="57"/>
    </row>
    <row r="1182" spans="3:24">
      <c r="C1182" s="57"/>
      <c r="D1182" s="57"/>
      <c r="E1182" s="57"/>
      <c r="F1182" s="57"/>
      <c r="H1182" s="57"/>
      <c r="J1182" s="57"/>
      <c r="L1182" s="57"/>
      <c r="N1182" s="57"/>
      <c r="P1182" s="57"/>
      <c r="R1182" s="57"/>
      <c r="T1182" s="57"/>
      <c r="V1182" s="57"/>
      <c r="X1182" s="57"/>
    </row>
    <row r="1183" spans="3:24">
      <c r="C1183" s="57"/>
      <c r="D1183" s="57"/>
      <c r="E1183" s="57"/>
      <c r="F1183" s="57"/>
      <c r="H1183" s="57"/>
      <c r="J1183" s="57"/>
      <c r="L1183" s="57"/>
      <c r="N1183" s="57"/>
      <c r="P1183" s="57"/>
      <c r="R1183" s="57"/>
      <c r="T1183" s="57"/>
      <c r="V1183" s="57"/>
      <c r="X1183" s="57"/>
    </row>
    <row r="1184" spans="3:24">
      <c r="C1184" s="57"/>
      <c r="D1184" s="57"/>
      <c r="E1184" s="57"/>
      <c r="F1184" s="57"/>
      <c r="H1184" s="57"/>
      <c r="J1184" s="57"/>
      <c r="L1184" s="57"/>
      <c r="N1184" s="57"/>
      <c r="P1184" s="57"/>
      <c r="R1184" s="57"/>
      <c r="T1184" s="57"/>
      <c r="V1184" s="57"/>
      <c r="X1184" s="57"/>
    </row>
    <row r="1185" spans="3:24">
      <c r="C1185" s="57"/>
      <c r="D1185" s="57"/>
      <c r="E1185" s="57"/>
      <c r="F1185" s="57"/>
      <c r="H1185" s="57"/>
      <c r="J1185" s="57"/>
      <c r="L1185" s="57"/>
      <c r="N1185" s="57"/>
      <c r="P1185" s="57"/>
      <c r="R1185" s="57"/>
      <c r="T1185" s="57"/>
      <c r="V1185" s="57"/>
      <c r="X1185" s="57"/>
    </row>
    <row r="1186" spans="3:24">
      <c r="C1186" s="57"/>
      <c r="D1186" s="57"/>
      <c r="E1186" s="57"/>
      <c r="F1186" s="57"/>
      <c r="H1186" s="57"/>
      <c r="J1186" s="57"/>
      <c r="L1186" s="57"/>
      <c r="N1186" s="57"/>
      <c r="P1186" s="57"/>
      <c r="R1186" s="57"/>
      <c r="T1186" s="57"/>
      <c r="V1186" s="57"/>
      <c r="X1186" s="57"/>
    </row>
    <row r="1187" spans="3:24">
      <c r="C1187" s="57"/>
      <c r="D1187" s="57"/>
      <c r="E1187" s="57"/>
      <c r="F1187" s="57"/>
      <c r="H1187" s="57"/>
      <c r="J1187" s="57"/>
      <c r="L1187" s="57"/>
      <c r="N1187" s="57"/>
      <c r="P1187" s="57"/>
      <c r="R1187" s="57"/>
      <c r="T1187" s="57"/>
      <c r="V1187" s="57"/>
      <c r="X1187" s="57"/>
    </row>
    <row r="1188" spans="3:24">
      <c r="C1188" s="57"/>
      <c r="D1188" s="57"/>
      <c r="E1188" s="57"/>
      <c r="F1188" s="57"/>
      <c r="H1188" s="57"/>
      <c r="J1188" s="57"/>
      <c r="L1188" s="57"/>
      <c r="N1188" s="57"/>
      <c r="P1188" s="57"/>
      <c r="R1188" s="57"/>
      <c r="T1188" s="57"/>
      <c r="V1188" s="57"/>
      <c r="X1188" s="57"/>
    </row>
    <row r="1189" spans="3:24">
      <c r="C1189" s="57"/>
      <c r="D1189" s="57"/>
      <c r="E1189" s="57"/>
      <c r="F1189" s="57"/>
      <c r="H1189" s="57"/>
      <c r="J1189" s="57"/>
      <c r="L1189" s="57"/>
      <c r="N1189" s="57"/>
      <c r="P1189" s="57"/>
      <c r="R1189" s="57"/>
      <c r="T1189" s="57"/>
      <c r="V1189" s="57"/>
      <c r="X1189" s="57"/>
    </row>
    <row r="1190" spans="3:24">
      <c r="C1190" s="57"/>
      <c r="D1190" s="57"/>
      <c r="E1190" s="57"/>
      <c r="F1190" s="57"/>
      <c r="H1190" s="57"/>
      <c r="J1190" s="57"/>
      <c r="L1190" s="57"/>
      <c r="N1190" s="57"/>
      <c r="P1190" s="57"/>
      <c r="R1190" s="57"/>
      <c r="T1190" s="57"/>
      <c r="V1190" s="57"/>
      <c r="X1190" s="57"/>
    </row>
    <row r="1191" spans="3:24">
      <c r="C1191" s="57"/>
      <c r="D1191" s="57"/>
      <c r="E1191" s="57"/>
      <c r="F1191" s="57"/>
      <c r="H1191" s="57"/>
      <c r="J1191" s="57"/>
      <c r="L1191" s="57"/>
      <c r="N1191" s="57"/>
      <c r="P1191" s="57"/>
      <c r="R1191" s="57"/>
      <c r="T1191" s="57"/>
      <c r="V1191" s="57"/>
      <c r="X1191" s="57"/>
    </row>
    <row r="1192" spans="3:24">
      <c r="C1192" s="57"/>
      <c r="D1192" s="57"/>
      <c r="E1192" s="57"/>
      <c r="F1192" s="57"/>
      <c r="H1192" s="57"/>
      <c r="J1192" s="57"/>
      <c r="L1192" s="57"/>
      <c r="N1192" s="57"/>
      <c r="P1192" s="57"/>
      <c r="R1192" s="57"/>
      <c r="T1192" s="57"/>
      <c r="V1192" s="57"/>
      <c r="X1192" s="57"/>
    </row>
    <row r="1193" spans="3:24">
      <c r="C1193" s="57"/>
      <c r="D1193" s="57"/>
      <c r="E1193" s="57"/>
      <c r="F1193" s="57"/>
      <c r="H1193" s="57"/>
      <c r="J1193" s="57"/>
      <c r="L1193" s="57"/>
      <c r="N1193" s="57"/>
      <c r="P1193" s="57"/>
      <c r="R1193" s="57"/>
      <c r="T1193" s="57"/>
      <c r="V1193" s="57"/>
      <c r="X1193" s="57"/>
    </row>
    <row r="1194" spans="3:24">
      <c r="C1194" s="57"/>
      <c r="D1194" s="57"/>
      <c r="E1194" s="57"/>
      <c r="F1194" s="57"/>
      <c r="H1194" s="57"/>
      <c r="J1194" s="57"/>
      <c r="L1194" s="57"/>
      <c r="N1194" s="57"/>
      <c r="P1194" s="57"/>
      <c r="R1194" s="57"/>
      <c r="T1194" s="57"/>
      <c r="V1194" s="57"/>
      <c r="X1194" s="57"/>
    </row>
    <row r="1195" spans="3:24">
      <c r="C1195" s="57"/>
      <c r="D1195" s="57"/>
      <c r="E1195" s="57"/>
      <c r="F1195" s="57"/>
      <c r="H1195" s="57"/>
      <c r="J1195" s="57"/>
      <c r="L1195" s="57"/>
      <c r="N1195" s="57"/>
      <c r="P1195" s="57"/>
      <c r="R1195" s="57"/>
      <c r="T1195" s="57"/>
      <c r="V1195" s="57"/>
      <c r="X1195" s="57"/>
    </row>
    <row r="1196" spans="3:24">
      <c r="C1196" s="57"/>
      <c r="D1196" s="57"/>
      <c r="E1196" s="57"/>
      <c r="F1196" s="57"/>
      <c r="H1196" s="57"/>
      <c r="J1196" s="57"/>
      <c r="L1196" s="57"/>
      <c r="N1196" s="57"/>
      <c r="P1196" s="57"/>
      <c r="R1196" s="57"/>
      <c r="T1196" s="57"/>
      <c r="V1196" s="57"/>
      <c r="X1196" s="57"/>
    </row>
    <row r="1197" spans="3:24">
      <c r="C1197" s="57"/>
      <c r="D1197" s="57"/>
      <c r="E1197" s="57"/>
      <c r="F1197" s="57"/>
      <c r="H1197" s="57"/>
      <c r="J1197" s="57"/>
      <c r="L1197" s="57"/>
      <c r="N1197" s="57"/>
      <c r="P1197" s="57"/>
      <c r="R1197" s="57"/>
      <c r="T1197" s="57"/>
      <c r="V1197" s="57"/>
      <c r="X1197" s="57"/>
    </row>
    <row r="1198" spans="3:24">
      <c r="C1198" s="57"/>
      <c r="D1198" s="57"/>
      <c r="E1198" s="57"/>
      <c r="F1198" s="57"/>
      <c r="H1198" s="57"/>
      <c r="J1198" s="57"/>
      <c r="L1198" s="57"/>
      <c r="N1198" s="57"/>
      <c r="P1198" s="57"/>
      <c r="R1198" s="57"/>
      <c r="T1198" s="57"/>
      <c r="V1198" s="57"/>
      <c r="X1198" s="57"/>
    </row>
    <row r="1199" spans="3:24">
      <c r="C1199" s="57"/>
      <c r="D1199" s="57"/>
      <c r="E1199" s="57"/>
      <c r="F1199" s="57"/>
      <c r="H1199" s="57"/>
      <c r="J1199" s="57"/>
      <c r="L1199" s="57"/>
      <c r="N1199" s="57"/>
      <c r="P1199" s="57"/>
      <c r="R1199" s="57"/>
      <c r="T1199" s="57"/>
      <c r="V1199" s="57"/>
      <c r="X1199" s="57"/>
    </row>
    <row r="1200" spans="3:24">
      <c r="C1200" s="57"/>
      <c r="D1200" s="57"/>
      <c r="E1200" s="57"/>
      <c r="F1200" s="57"/>
      <c r="H1200" s="57"/>
      <c r="J1200" s="57"/>
      <c r="L1200" s="57"/>
      <c r="N1200" s="57"/>
      <c r="P1200" s="57"/>
      <c r="R1200" s="57"/>
      <c r="T1200" s="57"/>
      <c r="V1200" s="57"/>
      <c r="X1200" s="57"/>
    </row>
    <row r="1201" spans="3:24">
      <c r="C1201" s="57"/>
      <c r="D1201" s="57"/>
      <c r="E1201" s="57"/>
      <c r="F1201" s="57"/>
      <c r="H1201" s="57"/>
      <c r="J1201" s="57"/>
      <c r="L1201" s="57"/>
      <c r="N1201" s="57"/>
      <c r="P1201" s="57"/>
      <c r="R1201" s="57"/>
      <c r="T1201" s="57"/>
      <c r="V1201" s="57"/>
      <c r="X1201" s="57"/>
    </row>
    <row r="1202" spans="3:24">
      <c r="C1202" s="57"/>
      <c r="D1202" s="57"/>
      <c r="E1202" s="57"/>
      <c r="F1202" s="57"/>
      <c r="H1202" s="57"/>
      <c r="J1202" s="57"/>
      <c r="L1202" s="57"/>
      <c r="N1202" s="57"/>
      <c r="P1202" s="57"/>
      <c r="R1202" s="57"/>
      <c r="T1202" s="57"/>
      <c r="V1202" s="57"/>
      <c r="X1202" s="57"/>
    </row>
    <row r="1203" spans="3:24">
      <c r="C1203" s="57"/>
      <c r="D1203" s="57"/>
      <c r="E1203" s="57"/>
      <c r="F1203" s="57"/>
      <c r="H1203" s="57"/>
      <c r="J1203" s="57"/>
      <c r="L1203" s="57"/>
      <c r="N1203" s="57"/>
      <c r="P1203" s="57"/>
      <c r="R1203" s="57"/>
      <c r="T1203" s="57"/>
      <c r="V1203" s="57"/>
      <c r="X1203" s="57"/>
    </row>
    <row r="1204" spans="3:24">
      <c r="C1204" s="57"/>
      <c r="D1204" s="57"/>
      <c r="E1204" s="57"/>
      <c r="F1204" s="57"/>
      <c r="H1204" s="57"/>
      <c r="J1204" s="57"/>
      <c r="L1204" s="57"/>
      <c r="N1204" s="57"/>
      <c r="P1204" s="57"/>
      <c r="R1204" s="57"/>
      <c r="T1204" s="57"/>
      <c r="V1204" s="57"/>
      <c r="X1204" s="57"/>
    </row>
    <row r="1205" spans="3:24">
      <c r="C1205" s="57"/>
      <c r="D1205" s="57"/>
      <c r="E1205" s="57"/>
      <c r="F1205" s="57"/>
      <c r="H1205" s="57"/>
      <c r="J1205" s="57"/>
      <c r="L1205" s="57"/>
      <c r="N1205" s="57"/>
      <c r="P1205" s="57"/>
      <c r="R1205" s="57"/>
      <c r="T1205" s="57"/>
      <c r="V1205" s="57"/>
      <c r="X1205" s="57"/>
    </row>
    <row r="1206" spans="3:24">
      <c r="C1206" s="57"/>
      <c r="D1206" s="57"/>
      <c r="E1206" s="57"/>
      <c r="F1206" s="57"/>
      <c r="H1206" s="57"/>
      <c r="J1206" s="57"/>
      <c r="L1206" s="57"/>
      <c r="N1206" s="57"/>
      <c r="P1206" s="57"/>
      <c r="R1206" s="57"/>
      <c r="T1206" s="57"/>
      <c r="V1206" s="57"/>
      <c r="X1206" s="57"/>
    </row>
    <row r="1207" spans="3:24">
      <c r="C1207" s="57"/>
      <c r="D1207" s="57"/>
      <c r="E1207" s="57"/>
      <c r="F1207" s="57"/>
      <c r="H1207" s="57"/>
      <c r="J1207" s="57"/>
      <c r="L1207" s="57"/>
      <c r="N1207" s="57"/>
      <c r="P1207" s="57"/>
      <c r="R1207" s="57"/>
      <c r="T1207" s="57"/>
      <c r="V1207" s="57"/>
      <c r="X1207" s="57"/>
    </row>
    <row r="1208" spans="3:24">
      <c r="C1208" s="57"/>
      <c r="D1208" s="57"/>
      <c r="E1208" s="57"/>
      <c r="F1208" s="57"/>
      <c r="H1208" s="57"/>
      <c r="J1208" s="57"/>
      <c r="L1208" s="57"/>
      <c r="N1208" s="57"/>
      <c r="P1208" s="57"/>
      <c r="R1208" s="57"/>
      <c r="T1208" s="57"/>
      <c r="V1208" s="57"/>
      <c r="X1208" s="57"/>
    </row>
    <row r="1209" spans="3:24">
      <c r="C1209" s="57"/>
      <c r="D1209" s="57"/>
      <c r="E1209" s="57"/>
      <c r="F1209" s="57"/>
      <c r="H1209" s="57"/>
      <c r="J1209" s="57"/>
      <c r="L1209" s="57"/>
      <c r="N1209" s="57"/>
      <c r="P1209" s="57"/>
      <c r="R1209" s="57"/>
      <c r="T1209" s="57"/>
      <c r="V1209" s="57"/>
      <c r="X1209" s="57"/>
    </row>
    <row r="1210" spans="3:24">
      <c r="C1210" s="57"/>
      <c r="D1210" s="57"/>
      <c r="E1210" s="57"/>
      <c r="F1210" s="57"/>
      <c r="H1210" s="57"/>
      <c r="J1210" s="57"/>
      <c r="L1210" s="57"/>
      <c r="N1210" s="57"/>
      <c r="P1210" s="57"/>
      <c r="R1210" s="57"/>
      <c r="T1210" s="57"/>
      <c r="V1210" s="57"/>
      <c r="X1210" s="57"/>
    </row>
    <row r="1211" spans="3:24">
      <c r="C1211" s="57"/>
      <c r="D1211" s="57"/>
      <c r="E1211" s="57"/>
      <c r="F1211" s="57"/>
      <c r="H1211" s="57"/>
      <c r="J1211" s="57"/>
      <c r="L1211" s="57"/>
      <c r="N1211" s="57"/>
      <c r="P1211" s="57"/>
      <c r="R1211" s="57"/>
      <c r="T1211" s="57"/>
      <c r="V1211" s="57"/>
      <c r="X1211" s="57"/>
    </row>
    <row r="1212" spans="3:24">
      <c r="C1212" s="57"/>
      <c r="D1212" s="57"/>
      <c r="E1212" s="57"/>
      <c r="F1212" s="57"/>
      <c r="H1212" s="57"/>
      <c r="J1212" s="57"/>
      <c r="L1212" s="57"/>
      <c r="N1212" s="57"/>
      <c r="P1212" s="57"/>
      <c r="R1212" s="57"/>
      <c r="T1212" s="57"/>
      <c r="V1212" s="57"/>
      <c r="X1212" s="57"/>
    </row>
    <row r="1213" spans="3:24">
      <c r="C1213" s="57"/>
      <c r="D1213" s="57"/>
      <c r="E1213" s="57"/>
      <c r="F1213" s="57"/>
      <c r="H1213" s="57"/>
      <c r="J1213" s="57"/>
      <c r="L1213" s="57"/>
      <c r="N1213" s="57"/>
      <c r="P1213" s="57"/>
      <c r="R1213" s="57"/>
      <c r="T1213" s="57"/>
      <c r="V1213" s="57"/>
      <c r="X1213" s="57"/>
    </row>
    <row r="1214" spans="3:24">
      <c r="C1214" s="57"/>
      <c r="D1214" s="57"/>
      <c r="E1214" s="57"/>
      <c r="F1214" s="57"/>
      <c r="H1214" s="57"/>
      <c r="J1214" s="57"/>
      <c r="L1214" s="57"/>
      <c r="N1214" s="57"/>
      <c r="P1214" s="57"/>
      <c r="R1214" s="57"/>
      <c r="T1214" s="57"/>
      <c r="V1214" s="57"/>
      <c r="X1214" s="57"/>
    </row>
    <row r="1215" spans="3:24">
      <c r="C1215" s="57"/>
      <c r="D1215" s="57"/>
      <c r="E1215" s="57"/>
      <c r="F1215" s="57"/>
      <c r="H1215" s="57"/>
      <c r="J1215" s="57"/>
      <c r="L1215" s="57"/>
      <c r="N1215" s="57"/>
      <c r="P1215" s="57"/>
      <c r="R1215" s="57"/>
      <c r="T1215" s="57"/>
      <c r="V1215" s="57"/>
      <c r="X1215" s="57"/>
    </row>
    <row r="1216" spans="3:24">
      <c r="C1216" s="57"/>
      <c r="D1216" s="57"/>
      <c r="E1216" s="57"/>
      <c r="F1216" s="57"/>
      <c r="H1216" s="57"/>
      <c r="J1216" s="57"/>
      <c r="L1216" s="57"/>
      <c r="N1216" s="57"/>
      <c r="P1216" s="57"/>
      <c r="R1216" s="57"/>
      <c r="T1216" s="57"/>
      <c r="V1216" s="57"/>
      <c r="X1216" s="57"/>
    </row>
    <row r="1217" spans="3:24">
      <c r="C1217" s="57"/>
      <c r="D1217" s="57"/>
      <c r="E1217" s="57"/>
      <c r="F1217" s="57"/>
      <c r="H1217" s="57"/>
      <c r="J1217" s="57"/>
      <c r="L1217" s="57"/>
      <c r="N1217" s="57"/>
      <c r="P1217" s="57"/>
      <c r="R1217" s="57"/>
      <c r="T1217" s="57"/>
      <c r="V1217" s="57"/>
      <c r="X1217" s="57"/>
    </row>
    <row r="1218" spans="3:24">
      <c r="C1218" s="57"/>
      <c r="D1218" s="57"/>
      <c r="E1218" s="57"/>
      <c r="F1218" s="57"/>
      <c r="H1218" s="57"/>
      <c r="J1218" s="57"/>
      <c r="L1218" s="57"/>
      <c r="N1218" s="57"/>
      <c r="P1218" s="57"/>
      <c r="R1218" s="57"/>
      <c r="T1218" s="57"/>
      <c r="V1218" s="57"/>
      <c r="X1218" s="57"/>
    </row>
    <row r="1219" spans="3:24">
      <c r="C1219" s="57"/>
      <c r="D1219" s="57"/>
      <c r="E1219" s="57"/>
      <c r="F1219" s="57"/>
      <c r="H1219" s="57"/>
      <c r="J1219" s="57"/>
      <c r="L1219" s="57"/>
      <c r="N1219" s="57"/>
      <c r="P1219" s="57"/>
      <c r="R1219" s="57"/>
      <c r="T1219" s="57"/>
      <c r="V1219" s="57"/>
      <c r="X1219" s="57"/>
    </row>
    <row r="1220" spans="3:24">
      <c r="C1220" s="57"/>
      <c r="D1220" s="57"/>
      <c r="E1220" s="57"/>
      <c r="F1220" s="57"/>
      <c r="H1220" s="57"/>
      <c r="J1220" s="57"/>
      <c r="L1220" s="57"/>
      <c r="N1220" s="57"/>
      <c r="P1220" s="57"/>
      <c r="R1220" s="57"/>
      <c r="T1220" s="57"/>
      <c r="V1220" s="57"/>
      <c r="X1220" s="57"/>
    </row>
    <row r="1221" spans="3:24">
      <c r="C1221" s="57"/>
      <c r="D1221" s="57"/>
      <c r="E1221" s="57"/>
      <c r="F1221" s="57"/>
      <c r="H1221" s="57"/>
      <c r="J1221" s="57"/>
      <c r="L1221" s="57"/>
      <c r="N1221" s="57"/>
      <c r="P1221" s="57"/>
      <c r="R1221" s="57"/>
      <c r="T1221" s="57"/>
      <c r="V1221" s="57"/>
      <c r="X1221" s="57"/>
    </row>
    <row r="1222" spans="3:24">
      <c r="C1222" s="57"/>
      <c r="D1222" s="57"/>
      <c r="E1222" s="57"/>
      <c r="F1222" s="57"/>
      <c r="H1222" s="57"/>
      <c r="J1222" s="57"/>
      <c r="L1222" s="57"/>
      <c r="N1222" s="57"/>
      <c r="P1222" s="57"/>
      <c r="R1222" s="57"/>
      <c r="T1222" s="57"/>
      <c r="V1222" s="57"/>
      <c r="X1222" s="57"/>
    </row>
    <row r="1223" spans="3:24">
      <c r="C1223" s="57"/>
      <c r="D1223" s="57"/>
      <c r="E1223" s="57"/>
      <c r="F1223" s="57"/>
      <c r="H1223" s="57"/>
      <c r="J1223" s="57"/>
      <c r="L1223" s="57"/>
      <c r="N1223" s="57"/>
      <c r="P1223" s="57"/>
      <c r="R1223" s="57"/>
      <c r="T1223" s="57"/>
      <c r="V1223" s="57"/>
      <c r="X1223" s="57"/>
    </row>
    <row r="1224" spans="3:24">
      <c r="C1224" s="57"/>
      <c r="D1224" s="57"/>
      <c r="E1224" s="57"/>
      <c r="F1224" s="57"/>
      <c r="H1224" s="57"/>
      <c r="J1224" s="57"/>
      <c r="L1224" s="57"/>
      <c r="N1224" s="57"/>
      <c r="P1224" s="57"/>
      <c r="R1224" s="57"/>
      <c r="T1224" s="57"/>
      <c r="V1224" s="57"/>
      <c r="X1224" s="57"/>
    </row>
    <row r="1225" spans="3:24">
      <c r="C1225" s="57"/>
      <c r="D1225" s="57"/>
      <c r="E1225" s="57"/>
      <c r="F1225" s="57"/>
      <c r="H1225" s="57"/>
      <c r="J1225" s="57"/>
      <c r="L1225" s="57"/>
      <c r="N1225" s="57"/>
      <c r="P1225" s="57"/>
      <c r="R1225" s="57"/>
      <c r="T1225" s="57"/>
      <c r="V1225" s="57"/>
      <c r="X1225" s="57"/>
    </row>
    <row r="1226" spans="3:24">
      <c r="C1226" s="57"/>
      <c r="D1226" s="57"/>
      <c r="E1226" s="57"/>
      <c r="F1226" s="57"/>
      <c r="H1226" s="57"/>
      <c r="J1226" s="57"/>
      <c r="L1226" s="57"/>
      <c r="N1226" s="57"/>
      <c r="P1226" s="57"/>
      <c r="R1226" s="57"/>
      <c r="T1226" s="57"/>
      <c r="V1226" s="57"/>
      <c r="X1226" s="57"/>
    </row>
    <row r="1227" spans="3:24">
      <c r="C1227" s="57"/>
      <c r="D1227" s="57"/>
      <c r="E1227" s="57"/>
      <c r="F1227" s="57"/>
      <c r="H1227" s="57"/>
      <c r="J1227" s="57"/>
      <c r="L1227" s="57"/>
      <c r="N1227" s="57"/>
      <c r="P1227" s="57"/>
      <c r="R1227" s="57"/>
      <c r="T1227" s="57"/>
      <c r="V1227" s="57"/>
      <c r="X1227" s="57"/>
    </row>
    <row r="1228" spans="3:24">
      <c r="C1228" s="57"/>
      <c r="D1228" s="57"/>
      <c r="E1228" s="57"/>
      <c r="F1228" s="57"/>
      <c r="H1228" s="57"/>
      <c r="J1228" s="57"/>
      <c r="L1228" s="57"/>
      <c r="N1228" s="57"/>
      <c r="P1228" s="57"/>
      <c r="R1228" s="57"/>
      <c r="T1228" s="57"/>
      <c r="V1228" s="57"/>
      <c r="X1228" s="57"/>
    </row>
    <row r="1229" spans="3:24">
      <c r="C1229" s="57"/>
      <c r="D1229" s="57"/>
      <c r="E1229" s="57"/>
      <c r="F1229" s="57"/>
      <c r="H1229" s="57"/>
      <c r="J1229" s="57"/>
      <c r="L1229" s="57"/>
      <c r="N1229" s="57"/>
      <c r="P1229" s="57"/>
      <c r="R1229" s="57"/>
      <c r="T1229" s="57"/>
      <c r="V1229" s="57"/>
      <c r="X1229" s="57"/>
    </row>
    <row r="1230" spans="3:24">
      <c r="C1230" s="57"/>
      <c r="D1230" s="57"/>
      <c r="E1230" s="57"/>
      <c r="F1230" s="57"/>
      <c r="H1230" s="57"/>
      <c r="J1230" s="57"/>
      <c r="L1230" s="57"/>
      <c r="N1230" s="57"/>
      <c r="P1230" s="57"/>
      <c r="R1230" s="57"/>
      <c r="T1230" s="57"/>
      <c r="V1230" s="57"/>
      <c r="X1230" s="57"/>
    </row>
    <row r="1231" spans="3:24">
      <c r="C1231" s="57"/>
      <c r="D1231" s="57"/>
      <c r="E1231" s="57"/>
      <c r="F1231" s="57"/>
      <c r="H1231" s="57"/>
      <c r="J1231" s="57"/>
      <c r="L1231" s="57"/>
      <c r="N1231" s="57"/>
      <c r="P1231" s="57"/>
      <c r="R1231" s="57"/>
      <c r="T1231" s="57"/>
      <c r="V1231" s="57"/>
      <c r="X1231" s="57"/>
    </row>
    <row r="1232" spans="3:24">
      <c r="C1232" s="57"/>
      <c r="D1232" s="57"/>
      <c r="E1232" s="57"/>
      <c r="F1232" s="57"/>
      <c r="H1232" s="57"/>
      <c r="J1232" s="57"/>
      <c r="L1232" s="57"/>
      <c r="N1232" s="57"/>
      <c r="P1232" s="57"/>
      <c r="R1232" s="57"/>
      <c r="T1232" s="57"/>
      <c r="V1232" s="57"/>
      <c r="X1232" s="57"/>
    </row>
    <row r="1233" spans="3:24">
      <c r="C1233" s="57"/>
      <c r="D1233" s="57"/>
      <c r="E1233" s="57"/>
      <c r="F1233" s="57"/>
      <c r="H1233" s="57"/>
      <c r="J1233" s="57"/>
      <c r="L1233" s="57"/>
      <c r="N1233" s="57"/>
      <c r="P1233" s="57"/>
      <c r="R1233" s="57"/>
      <c r="T1233" s="57"/>
      <c r="V1233" s="57"/>
      <c r="X1233" s="57"/>
    </row>
    <row r="1234" spans="3:24">
      <c r="C1234" s="57"/>
      <c r="D1234" s="57"/>
      <c r="E1234" s="57"/>
      <c r="F1234" s="57"/>
      <c r="H1234" s="57"/>
      <c r="J1234" s="57"/>
      <c r="L1234" s="57"/>
      <c r="N1234" s="57"/>
      <c r="P1234" s="57"/>
      <c r="R1234" s="57"/>
      <c r="T1234" s="57"/>
      <c r="V1234" s="57"/>
      <c r="X1234" s="57"/>
    </row>
    <row r="1235" spans="3:24">
      <c r="C1235" s="57"/>
      <c r="D1235" s="57"/>
      <c r="E1235" s="57"/>
      <c r="F1235" s="57"/>
      <c r="H1235" s="57"/>
      <c r="J1235" s="57"/>
      <c r="L1235" s="57"/>
      <c r="N1235" s="57"/>
      <c r="P1235" s="57"/>
      <c r="R1235" s="57"/>
      <c r="T1235" s="57"/>
      <c r="V1235" s="57"/>
      <c r="X1235" s="57"/>
    </row>
    <row r="1236" spans="3:24">
      <c r="C1236" s="57"/>
      <c r="D1236" s="57"/>
      <c r="E1236" s="57"/>
      <c r="F1236" s="57"/>
      <c r="H1236" s="57"/>
      <c r="J1236" s="57"/>
      <c r="L1236" s="57"/>
      <c r="N1236" s="57"/>
      <c r="P1236" s="57"/>
      <c r="R1236" s="57"/>
      <c r="T1236" s="57"/>
      <c r="V1236" s="57"/>
      <c r="X1236" s="57"/>
    </row>
    <row r="1237" spans="3:24">
      <c r="C1237" s="57"/>
      <c r="D1237" s="57"/>
      <c r="E1237" s="57"/>
      <c r="F1237" s="57"/>
      <c r="H1237" s="57"/>
      <c r="J1237" s="57"/>
      <c r="L1237" s="57"/>
      <c r="N1237" s="57"/>
      <c r="P1237" s="57"/>
      <c r="R1237" s="57"/>
      <c r="T1237" s="57"/>
      <c r="V1237" s="57"/>
      <c r="X1237" s="57"/>
    </row>
    <row r="1238" spans="3:24">
      <c r="C1238" s="57"/>
      <c r="D1238" s="57"/>
      <c r="E1238" s="57"/>
      <c r="F1238" s="57"/>
      <c r="H1238" s="57"/>
      <c r="J1238" s="57"/>
      <c r="L1238" s="57"/>
      <c r="N1238" s="57"/>
      <c r="P1238" s="57"/>
      <c r="R1238" s="57"/>
      <c r="T1238" s="57"/>
      <c r="V1238" s="57"/>
      <c r="X1238" s="57"/>
    </row>
    <row r="1239" spans="3:24">
      <c r="C1239" s="57"/>
      <c r="D1239" s="57"/>
      <c r="E1239" s="57"/>
      <c r="F1239" s="57"/>
      <c r="H1239" s="57"/>
      <c r="J1239" s="57"/>
      <c r="L1239" s="57"/>
      <c r="N1239" s="57"/>
      <c r="P1239" s="57"/>
      <c r="R1239" s="57"/>
      <c r="T1239" s="57"/>
      <c r="V1239" s="57"/>
      <c r="X1239" s="57"/>
    </row>
    <row r="1240" spans="3:24">
      <c r="C1240" s="57"/>
      <c r="D1240" s="57"/>
      <c r="E1240" s="57"/>
      <c r="F1240" s="57"/>
      <c r="H1240" s="57"/>
      <c r="J1240" s="57"/>
      <c r="L1240" s="57"/>
      <c r="N1240" s="57"/>
      <c r="P1240" s="57"/>
      <c r="R1240" s="57"/>
      <c r="T1240" s="57"/>
      <c r="V1240" s="57"/>
      <c r="X1240" s="57"/>
    </row>
    <row r="1241" spans="3:24">
      <c r="C1241" s="57"/>
      <c r="D1241" s="57"/>
      <c r="E1241" s="57"/>
      <c r="F1241" s="57"/>
      <c r="H1241" s="57"/>
      <c r="J1241" s="57"/>
      <c r="L1241" s="57"/>
      <c r="N1241" s="57"/>
      <c r="P1241" s="57"/>
      <c r="R1241" s="57"/>
      <c r="T1241" s="57"/>
      <c r="V1241" s="57"/>
      <c r="X1241" s="57"/>
    </row>
    <row r="1242" spans="3:24">
      <c r="C1242" s="57"/>
      <c r="D1242" s="57"/>
      <c r="E1242" s="57"/>
      <c r="F1242" s="57"/>
      <c r="H1242" s="57"/>
      <c r="J1242" s="57"/>
      <c r="L1242" s="57"/>
      <c r="N1242" s="57"/>
      <c r="P1242" s="57"/>
      <c r="R1242" s="57"/>
      <c r="T1242" s="57"/>
      <c r="V1242" s="57"/>
      <c r="X1242" s="57"/>
    </row>
    <row r="1243" spans="3:24">
      <c r="C1243" s="57"/>
      <c r="D1243" s="57"/>
      <c r="E1243" s="57"/>
      <c r="F1243" s="57"/>
      <c r="H1243" s="57"/>
      <c r="J1243" s="57"/>
      <c r="L1243" s="57"/>
      <c r="N1243" s="57"/>
      <c r="P1243" s="57"/>
      <c r="R1243" s="57"/>
      <c r="T1243" s="57"/>
      <c r="V1243" s="57"/>
      <c r="X1243" s="57"/>
    </row>
    <row r="1244" spans="3:24">
      <c r="C1244" s="57"/>
      <c r="D1244" s="57"/>
      <c r="E1244" s="57"/>
      <c r="F1244" s="57"/>
      <c r="H1244" s="57"/>
      <c r="J1244" s="57"/>
      <c r="L1244" s="57"/>
      <c r="N1244" s="57"/>
      <c r="P1244" s="57"/>
      <c r="R1244" s="57"/>
      <c r="T1244" s="57"/>
      <c r="V1244" s="57"/>
      <c r="X1244" s="57"/>
    </row>
    <row r="1245" spans="3:24">
      <c r="C1245" s="57"/>
      <c r="D1245" s="57"/>
      <c r="E1245" s="57"/>
      <c r="F1245" s="57"/>
      <c r="H1245" s="57"/>
      <c r="J1245" s="57"/>
      <c r="L1245" s="57"/>
      <c r="N1245" s="57"/>
      <c r="P1245" s="57"/>
      <c r="R1245" s="57"/>
      <c r="T1245" s="57"/>
      <c r="V1245" s="57"/>
      <c r="X1245" s="57"/>
    </row>
    <row r="1246" spans="3:24">
      <c r="C1246" s="57"/>
      <c r="D1246" s="57"/>
      <c r="E1246" s="57"/>
      <c r="F1246" s="57"/>
      <c r="H1246" s="57"/>
      <c r="J1246" s="57"/>
      <c r="L1246" s="57"/>
      <c r="N1246" s="57"/>
      <c r="P1246" s="57"/>
      <c r="R1246" s="57"/>
      <c r="T1246" s="57"/>
      <c r="V1246" s="57"/>
      <c r="X1246" s="57"/>
    </row>
    <row r="1247" spans="3:24">
      <c r="C1247" s="57"/>
      <c r="D1247" s="57"/>
      <c r="E1247" s="57"/>
      <c r="F1247" s="57"/>
      <c r="H1247" s="57"/>
      <c r="J1247" s="57"/>
      <c r="L1247" s="57"/>
      <c r="N1247" s="57"/>
      <c r="P1247" s="57"/>
      <c r="R1247" s="57"/>
      <c r="T1247" s="57"/>
      <c r="V1247" s="57"/>
      <c r="X1247" s="57"/>
    </row>
    <row r="1248" spans="3:24">
      <c r="C1248" s="57"/>
      <c r="D1248" s="57"/>
      <c r="E1248" s="57"/>
      <c r="F1248" s="57"/>
      <c r="H1248" s="57"/>
      <c r="J1248" s="57"/>
      <c r="L1248" s="57"/>
      <c r="N1248" s="57"/>
      <c r="P1248" s="57"/>
      <c r="R1248" s="57"/>
      <c r="T1248" s="57"/>
      <c r="V1248" s="57"/>
      <c r="X1248" s="57"/>
    </row>
    <row r="1249" spans="2:27">
      <c r="C1249" s="57"/>
      <c r="D1249" s="57"/>
      <c r="E1249" s="57"/>
      <c r="F1249" s="57"/>
      <c r="H1249" s="57"/>
      <c r="J1249" s="57"/>
      <c r="L1249" s="57"/>
      <c r="N1249" s="57"/>
      <c r="P1249" s="57"/>
      <c r="R1249" s="57"/>
      <c r="T1249" s="57"/>
      <c r="V1249" s="57"/>
      <c r="X1249" s="57"/>
    </row>
    <row r="1250" spans="2:27">
      <c r="B1250" s="57"/>
      <c r="C1250" s="57"/>
      <c r="D1250" s="57"/>
      <c r="E1250" s="57"/>
      <c r="F1250" s="57"/>
      <c r="H1250" s="57"/>
      <c r="J1250" s="57"/>
      <c r="L1250" s="57"/>
      <c r="N1250" s="57"/>
      <c r="P1250" s="57"/>
      <c r="R1250" s="57"/>
      <c r="T1250" s="57"/>
      <c r="V1250" s="57"/>
      <c r="X1250" s="57"/>
      <c r="Z1250" s="57"/>
      <c r="AA1250" s="57"/>
    </row>
    <row r="1251" spans="2:27">
      <c r="B1251" s="57"/>
      <c r="C1251" s="57"/>
      <c r="D1251" s="57"/>
      <c r="E1251" s="57"/>
      <c r="F1251" s="57"/>
      <c r="H1251" s="57"/>
      <c r="J1251" s="57"/>
      <c r="L1251" s="57"/>
      <c r="N1251" s="57"/>
      <c r="P1251" s="57"/>
      <c r="R1251" s="57"/>
      <c r="T1251" s="57"/>
      <c r="V1251" s="57"/>
      <c r="X1251" s="57"/>
      <c r="Z1251" s="57"/>
      <c r="AA1251" s="57"/>
    </row>
    <row r="1252" spans="2:27">
      <c r="B1252" s="57"/>
      <c r="C1252" s="57"/>
      <c r="D1252" s="57"/>
      <c r="E1252" s="57"/>
      <c r="F1252" s="57"/>
      <c r="H1252" s="57"/>
      <c r="J1252" s="57"/>
      <c r="L1252" s="57"/>
      <c r="N1252" s="57"/>
      <c r="P1252" s="57"/>
      <c r="R1252" s="57"/>
      <c r="T1252" s="57"/>
      <c r="V1252" s="57"/>
      <c r="X1252" s="57"/>
      <c r="Z1252" s="57"/>
      <c r="AA1252" s="57"/>
    </row>
    <row r="1253" spans="2:27">
      <c r="B1253" s="57"/>
      <c r="C1253" s="57"/>
      <c r="D1253" s="57"/>
      <c r="E1253" s="57"/>
      <c r="F1253" s="57"/>
      <c r="H1253" s="57"/>
      <c r="J1253" s="57"/>
      <c r="L1253" s="57"/>
      <c r="N1253" s="57"/>
      <c r="P1253" s="57"/>
      <c r="R1253" s="57"/>
      <c r="T1253" s="57"/>
      <c r="V1253" s="57"/>
      <c r="X1253" s="57"/>
      <c r="Z1253" s="57"/>
      <c r="AA1253" s="57"/>
    </row>
    <row r="1254" spans="2:27">
      <c r="B1254" s="57"/>
      <c r="C1254" s="57"/>
      <c r="D1254" s="57"/>
      <c r="E1254" s="57"/>
      <c r="F1254" s="57"/>
      <c r="H1254" s="57"/>
      <c r="J1254" s="57"/>
      <c r="L1254" s="57"/>
      <c r="N1254" s="57"/>
      <c r="P1254" s="57"/>
      <c r="R1254" s="57"/>
      <c r="T1254" s="57"/>
      <c r="V1254" s="57"/>
      <c r="X1254" s="57"/>
      <c r="Z1254" s="57"/>
      <c r="AA1254" s="57"/>
    </row>
    <row r="1255" spans="2:27">
      <c r="B1255" s="57"/>
      <c r="C1255" s="57"/>
      <c r="D1255" s="57"/>
      <c r="E1255" s="57"/>
      <c r="F1255" s="57"/>
      <c r="H1255" s="57"/>
      <c r="J1255" s="57"/>
      <c r="L1255" s="57"/>
      <c r="N1255" s="57"/>
      <c r="P1255" s="57"/>
      <c r="R1255" s="57"/>
      <c r="T1255" s="57"/>
      <c r="V1255" s="57"/>
      <c r="X1255" s="57"/>
      <c r="Z1255" s="57"/>
      <c r="AA1255" s="57"/>
    </row>
    <row r="1256" spans="2:27">
      <c r="B1256" s="57"/>
      <c r="C1256" s="57"/>
      <c r="D1256" s="57"/>
      <c r="E1256" s="57"/>
      <c r="F1256" s="57"/>
      <c r="H1256" s="57"/>
      <c r="J1256" s="57"/>
      <c r="L1256" s="57"/>
      <c r="N1256" s="57"/>
      <c r="P1256" s="57"/>
      <c r="R1256" s="57"/>
      <c r="T1256" s="57"/>
      <c r="V1256" s="57"/>
      <c r="X1256" s="57"/>
      <c r="Z1256" s="57"/>
      <c r="AA1256" s="57"/>
    </row>
    <row r="1257" spans="2:27">
      <c r="B1257" s="57"/>
      <c r="C1257" s="57"/>
      <c r="D1257" s="57"/>
      <c r="E1257" s="57"/>
      <c r="F1257" s="57"/>
      <c r="H1257" s="57"/>
      <c r="J1257" s="57"/>
      <c r="L1257" s="57"/>
      <c r="N1257" s="57"/>
      <c r="P1257" s="57"/>
      <c r="R1257" s="57"/>
      <c r="T1257" s="57"/>
      <c r="V1257" s="57"/>
      <c r="X1257" s="57"/>
      <c r="Z1257" s="57"/>
      <c r="AA1257" s="57"/>
    </row>
    <row r="1258" spans="2:27">
      <c r="B1258" s="57"/>
      <c r="C1258" s="57"/>
      <c r="D1258" s="57"/>
      <c r="E1258" s="57"/>
      <c r="F1258" s="57"/>
      <c r="H1258" s="57"/>
      <c r="J1258" s="57"/>
      <c r="L1258" s="57"/>
      <c r="N1258" s="57"/>
      <c r="P1258" s="57"/>
      <c r="R1258" s="57"/>
      <c r="T1258" s="57"/>
      <c r="V1258" s="57"/>
      <c r="X1258" s="57"/>
      <c r="Z1258" s="57"/>
      <c r="AA1258" s="57"/>
    </row>
    <row r="1259" spans="2:27">
      <c r="B1259" s="57"/>
      <c r="C1259" s="57"/>
      <c r="D1259" s="57"/>
      <c r="E1259" s="57"/>
      <c r="F1259" s="57"/>
      <c r="H1259" s="57"/>
      <c r="J1259" s="57"/>
      <c r="L1259" s="57"/>
      <c r="N1259" s="57"/>
      <c r="P1259" s="57"/>
      <c r="R1259" s="57"/>
      <c r="T1259" s="57"/>
      <c r="V1259" s="57"/>
      <c r="X1259" s="57"/>
      <c r="Z1259" s="57"/>
      <c r="AA1259" s="57"/>
    </row>
    <row r="1260" spans="2:27">
      <c r="B1260" s="57"/>
      <c r="C1260" s="57"/>
      <c r="D1260" s="57"/>
      <c r="E1260" s="57"/>
      <c r="F1260" s="57"/>
      <c r="H1260" s="57"/>
      <c r="J1260" s="57"/>
      <c r="L1260" s="57"/>
      <c r="N1260" s="57"/>
      <c r="P1260" s="57"/>
      <c r="R1260" s="57"/>
      <c r="T1260" s="57"/>
      <c r="V1260" s="57"/>
      <c r="X1260" s="57"/>
      <c r="Z1260" s="57"/>
      <c r="AA1260" s="57"/>
    </row>
    <row r="1261" spans="2:27">
      <c r="B1261" s="57"/>
      <c r="C1261" s="57"/>
      <c r="D1261" s="57"/>
      <c r="E1261" s="57"/>
      <c r="F1261" s="57"/>
      <c r="H1261" s="57"/>
      <c r="J1261" s="57"/>
      <c r="L1261" s="57"/>
      <c r="N1261" s="57"/>
      <c r="P1261" s="57"/>
      <c r="R1261" s="57"/>
      <c r="T1261" s="57"/>
      <c r="V1261" s="57"/>
      <c r="X1261" s="57"/>
      <c r="Z1261" s="57"/>
      <c r="AA1261" s="57"/>
    </row>
    <row r="1262" spans="2:27">
      <c r="B1262" s="57"/>
      <c r="C1262" s="57"/>
      <c r="D1262" s="57"/>
      <c r="E1262" s="57"/>
      <c r="F1262" s="57"/>
      <c r="H1262" s="57"/>
      <c r="J1262" s="57"/>
      <c r="L1262" s="57"/>
      <c r="N1262" s="57"/>
      <c r="P1262" s="57"/>
      <c r="R1262" s="57"/>
      <c r="T1262" s="57"/>
      <c r="V1262" s="57"/>
      <c r="X1262" s="57"/>
      <c r="Z1262" s="57"/>
      <c r="AA1262" s="57"/>
    </row>
    <row r="1263" spans="2:27">
      <c r="B1263" s="57"/>
      <c r="C1263" s="57"/>
      <c r="D1263" s="57"/>
      <c r="E1263" s="57"/>
      <c r="F1263" s="57"/>
      <c r="H1263" s="57"/>
      <c r="J1263" s="57"/>
      <c r="L1263" s="57"/>
      <c r="N1263" s="57"/>
      <c r="P1263" s="57"/>
      <c r="R1263" s="57"/>
      <c r="T1263" s="57"/>
      <c r="V1263" s="57"/>
      <c r="X1263" s="57"/>
      <c r="Z1263" s="57"/>
      <c r="AA1263" s="57"/>
    </row>
    <row r="1264" spans="2:27">
      <c r="B1264" s="57"/>
      <c r="C1264" s="57"/>
      <c r="D1264" s="57"/>
      <c r="E1264" s="57"/>
      <c r="F1264" s="57"/>
      <c r="H1264" s="57"/>
      <c r="J1264" s="57"/>
      <c r="L1264" s="57"/>
      <c r="N1264" s="57"/>
      <c r="P1264" s="57"/>
      <c r="R1264" s="57"/>
      <c r="T1264" s="57"/>
      <c r="V1264" s="57"/>
      <c r="X1264" s="57"/>
      <c r="Z1264" s="57"/>
      <c r="AA1264" s="57"/>
    </row>
    <row r="1265" spans="2:27">
      <c r="B1265" s="57"/>
      <c r="C1265" s="57"/>
      <c r="D1265" s="57"/>
      <c r="E1265" s="57"/>
      <c r="F1265" s="57"/>
      <c r="H1265" s="57"/>
      <c r="J1265" s="57"/>
      <c r="L1265" s="57"/>
      <c r="N1265" s="57"/>
      <c r="P1265" s="57"/>
      <c r="R1265" s="57"/>
      <c r="T1265" s="57"/>
      <c r="V1265" s="57"/>
      <c r="X1265" s="57"/>
      <c r="Z1265" s="57"/>
      <c r="AA1265" s="57"/>
    </row>
    <row r="1266" spans="2:27">
      <c r="B1266" s="57"/>
      <c r="C1266" s="57"/>
      <c r="D1266" s="57"/>
      <c r="E1266" s="57"/>
      <c r="F1266" s="57"/>
      <c r="H1266" s="57"/>
      <c r="J1266" s="57"/>
      <c r="L1266" s="57"/>
      <c r="N1266" s="57"/>
      <c r="P1266" s="57"/>
      <c r="R1266" s="57"/>
      <c r="T1266" s="57"/>
      <c r="V1266" s="57"/>
      <c r="X1266" s="57"/>
      <c r="Z1266" s="57"/>
      <c r="AA1266" s="57"/>
    </row>
    <row r="1267" spans="2:27">
      <c r="B1267" s="57"/>
      <c r="C1267" s="57"/>
      <c r="D1267" s="57"/>
      <c r="E1267" s="57"/>
      <c r="F1267" s="57"/>
      <c r="H1267" s="57"/>
      <c r="J1267" s="57"/>
      <c r="L1267" s="57"/>
      <c r="N1267" s="57"/>
      <c r="P1267" s="57"/>
      <c r="R1267" s="57"/>
      <c r="T1267" s="57"/>
      <c r="V1267" s="57"/>
      <c r="X1267" s="57"/>
      <c r="Z1267" s="57"/>
      <c r="AA1267" s="57"/>
    </row>
    <row r="1268" spans="2:27">
      <c r="B1268" s="57"/>
      <c r="C1268" s="57"/>
      <c r="D1268" s="57"/>
      <c r="E1268" s="57"/>
      <c r="F1268" s="57"/>
      <c r="H1268" s="57"/>
      <c r="J1268" s="57"/>
      <c r="L1268" s="57"/>
      <c r="N1268" s="57"/>
      <c r="P1268" s="57"/>
      <c r="R1268" s="57"/>
      <c r="T1268" s="57"/>
      <c r="V1268" s="57"/>
      <c r="X1268" s="57"/>
      <c r="Z1268" s="57"/>
      <c r="AA1268" s="57"/>
    </row>
    <row r="1269" spans="2:27">
      <c r="B1269" s="57"/>
      <c r="C1269" s="57"/>
      <c r="D1269" s="57"/>
      <c r="E1269" s="57"/>
      <c r="F1269" s="57"/>
      <c r="H1269" s="57"/>
      <c r="J1269" s="57"/>
      <c r="L1269" s="57"/>
      <c r="N1269" s="57"/>
      <c r="P1269" s="57"/>
      <c r="R1269" s="57"/>
      <c r="T1269" s="57"/>
      <c r="V1269" s="57"/>
      <c r="X1269" s="57"/>
      <c r="Z1269" s="57"/>
      <c r="AA1269" s="57"/>
    </row>
    <row r="1270" spans="2:27">
      <c r="B1270" s="57"/>
      <c r="C1270" s="57"/>
      <c r="D1270" s="57"/>
      <c r="E1270" s="57"/>
      <c r="F1270" s="57"/>
      <c r="H1270" s="57"/>
      <c r="J1270" s="57"/>
      <c r="L1270" s="57"/>
      <c r="N1270" s="57"/>
      <c r="P1270" s="57"/>
      <c r="R1270" s="57"/>
      <c r="T1270" s="57"/>
      <c r="V1270" s="57"/>
      <c r="X1270" s="57"/>
      <c r="Z1270" s="57"/>
      <c r="AA1270" s="57"/>
    </row>
    <row r="1271" spans="2:27">
      <c r="B1271" s="57"/>
      <c r="C1271" s="57"/>
      <c r="D1271" s="57"/>
      <c r="E1271" s="57"/>
      <c r="F1271" s="57"/>
      <c r="H1271" s="57"/>
      <c r="J1271" s="57"/>
      <c r="L1271" s="57"/>
      <c r="N1271" s="57"/>
      <c r="P1271" s="57"/>
      <c r="R1271" s="57"/>
      <c r="T1271" s="57"/>
      <c r="V1271" s="57"/>
      <c r="X1271" s="57"/>
      <c r="Z1271" s="57"/>
      <c r="AA1271" s="57"/>
    </row>
    <row r="1272" spans="2:27">
      <c r="B1272" s="57"/>
      <c r="C1272" s="57"/>
      <c r="D1272" s="57"/>
      <c r="E1272" s="57"/>
      <c r="F1272" s="57"/>
      <c r="H1272" s="57"/>
      <c r="J1272" s="57"/>
      <c r="L1272" s="57"/>
      <c r="N1272" s="57"/>
      <c r="P1272" s="57"/>
      <c r="R1272" s="57"/>
      <c r="T1272" s="57"/>
      <c r="V1272" s="57"/>
      <c r="X1272" s="57"/>
      <c r="Z1272" s="57"/>
      <c r="AA1272" s="57"/>
    </row>
    <row r="1273" spans="2:27">
      <c r="B1273" s="57"/>
      <c r="C1273" s="57"/>
      <c r="D1273" s="57"/>
      <c r="E1273" s="57"/>
      <c r="F1273" s="57"/>
      <c r="H1273" s="57"/>
      <c r="J1273" s="57"/>
      <c r="L1273" s="57"/>
      <c r="N1273" s="57"/>
      <c r="P1273" s="57"/>
      <c r="R1273" s="57"/>
      <c r="T1273" s="57"/>
      <c r="V1273" s="57"/>
      <c r="X1273" s="57"/>
      <c r="Z1273" s="57"/>
      <c r="AA1273" s="57"/>
    </row>
    <row r="1274" spans="2:27">
      <c r="B1274" s="57"/>
      <c r="C1274" s="57"/>
      <c r="D1274" s="57"/>
      <c r="E1274" s="57"/>
      <c r="F1274" s="57"/>
      <c r="H1274" s="57"/>
      <c r="J1274" s="57"/>
      <c r="L1274" s="57"/>
      <c r="N1274" s="57"/>
      <c r="P1274" s="57"/>
      <c r="R1274" s="57"/>
      <c r="T1274" s="57"/>
      <c r="V1274" s="57"/>
      <c r="X1274" s="57"/>
      <c r="Z1274" s="57"/>
      <c r="AA1274" s="57"/>
    </row>
    <row r="1275" spans="2:27">
      <c r="B1275" s="57"/>
      <c r="C1275" s="57"/>
      <c r="D1275" s="57"/>
      <c r="E1275" s="57"/>
      <c r="F1275" s="57"/>
      <c r="H1275" s="57"/>
      <c r="J1275" s="57"/>
      <c r="L1275" s="57"/>
      <c r="N1275" s="57"/>
      <c r="P1275" s="57"/>
      <c r="R1275" s="57"/>
      <c r="T1275" s="57"/>
      <c r="V1275" s="57"/>
      <c r="X1275" s="57"/>
      <c r="Z1275" s="57"/>
      <c r="AA1275" s="57"/>
    </row>
    <row r="1276" spans="2:27">
      <c r="B1276" s="57"/>
      <c r="C1276" s="57"/>
      <c r="D1276" s="57"/>
      <c r="E1276" s="57"/>
      <c r="F1276" s="57"/>
      <c r="H1276" s="57"/>
      <c r="J1276" s="57"/>
      <c r="L1276" s="57"/>
      <c r="N1276" s="57"/>
      <c r="P1276" s="57"/>
      <c r="R1276" s="57"/>
      <c r="T1276" s="57"/>
      <c r="V1276" s="57"/>
      <c r="X1276" s="57"/>
      <c r="Z1276" s="57"/>
      <c r="AA1276" s="57"/>
    </row>
    <row r="1277" spans="2:27">
      <c r="B1277" s="57"/>
      <c r="C1277" s="57"/>
      <c r="D1277" s="57"/>
      <c r="E1277" s="57"/>
      <c r="F1277" s="57"/>
      <c r="H1277" s="57"/>
      <c r="J1277" s="57"/>
      <c r="L1277" s="57"/>
      <c r="N1277" s="57"/>
      <c r="P1277" s="57"/>
      <c r="R1277" s="57"/>
      <c r="T1277" s="57"/>
      <c r="V1277" s="57"/>
      <c r="X1277" s="57"/>
      <c r="Z1277" s="57"/>
      <c r="AA1277" s="57"/>
    </row>
    <row r="1278" spans="2:27">
      <c r="B1278" s="57"/>
      <c r="C1278" s="57"/>
      <c r="D1278" s="57"/>
      <c r="E1278" s="57"/>
      <c r="F1278" s="57"/>
      <c r="H1278" s="57"/>
      <c r="J1278" s="57"/>
      <c r="L1278" s="57"/>
      <c r="N1278" s="57"/>
      <c r="P1278" s="57"/>
      <c r="R1278" s="57"/>
      <c r="T1278" s="57"/>
      <c r="V1278" s="57"/>
      <c r="X1278" s="57"/>
      <c r="Z1278" s="57"/>
      <c r="AA1278" s="57"/>
    </row>
    <row r="1279" spans="2:27">
      <c r="B1279" s="57"/>
      <c r="C1279" s="57"/>
      <c r="D1279" s="57"/>
      <c r="E1279" s="57"/>
      <c r="F1279" s="57"/>
      <c r="H1279" s="57"/>
      <c r="J1279" s="57"/>
      <c r="L1279" s="57"/>
      <c r="N1279" s="57"/>
      <c r="P1279" s="57"/>
      <c r="R1279" s="57"/>
      <c r="T1279" s="57"/>
      <c r="V1279" s="57"/>
      <c r="X1279" s="57"/>
      <c r="Z1279" s="57"/>
      <c r="AA1279" s="57"/>
    </row>
    <row r="1280" spans="2:27">
      <c r="B1280" s="57"/>
      <c r="C1280" s="57"/>
      <c r="D1280" s="57"/>
      <c r="E1280" s="57"/>
      <c r="F1280" s="57"/>
      <c r="H1280" s="57"/>
      <c r="J1280" s="57"/>
      <c r="L1280" s="57"/>
      <c r="N1280" s="57"/>
      <c r="P1280" s="57"/>
      <c r="R1280" s="57"/>
      <c r="T1280" s="57"/>
      <c r="V1280" s="57"/>
      <c r="X1280" s="57"/>
      <c r="Z1280" s="57"/>
      <c r="AA1280" s="57"/>
    </row>
    <row r="1281" spans="2:27">
      <c r="B1281" s="57"/>
      <c r="C1281" s="57"/>
      <c r="D1281" s="57"/>
      <c r="E1281" s="57"/>
      <c r="F1281" s="57"/>
      <c r="H1281" s="57"/>
      <c r="J1281" s="57"/>
      <c r="L1281" s="57"/>
      <c r="N1281" s="57"/>
      <c r="P1281" s="57"/>
      <c r="R1281" s="57"/>
      <c r="T1281" s="57"/>
      <c r="V1281" s="57"/>
      <c r="X1281" s="57"/>
      <c r="Z1281" s="57"/>
      <c r="AA1281" s="57"/>
    </row>
    <row r="1282" spans="2:27">
      <c r="B1282" s="57"/>
      <c r="C1282" s="57"/>
      <c r="D1282" s="57"/>
      <c r="E1282" s="57"/>
      <c r="F1282" s="57"/>
      <c r="H1282" s="57"/>
      <c r="J1282" s="57"/>
      <c r="L1282" s="57"/>
      <c r="N1282" s="57"/>
      <c r="P1282" s="57"/>
      <c r="R1282" s="57"/>
      <c r="T1282" s="57"/>
      <c r="V1282" s="57"/>
      <c r="X1282" s="57"/>
      <c r="Z1282" s="57"/>
      <c r="AA1282" s="57"/>
    </row>
    <row r="1283" spans="2:27">
      <c r="B1283" s="57"/>
      <c r="C1283" s="57"/>
      <c r="D1283" s="57"/>
      <c r="E1283" s="57"/>
      <c r="F1283" s="57"/>
      <c r="H1283" s="57"/>
      <c r="J1283" s="57"/>
      <c r="L1283" s="57"/>
      <c r="N1283" s="57"/>
      <c r="P1283" s="57"/>
      <c r="R1283" s="57"/>
      <c r="T1283" s="57"/>
      <c r="V1283" s="57"/>
      <c r="X1283" s="57"/>
      <c r="Z1283" s="57"/>
      <c r="AA1283" s="57"/>
    </row>
    <row r="1284" spans="2:27">
      <c r="B1284" s="57"/>
      <c r="C1284" s="57"/>
      <c r="D1284" s="57"/>
      <c r="E1284" s="57"/>
      <c r="F1284" s="57"/>
      <c r="H1284" s="57"/>
      <c r="J1284" s="57"/>
      <c r="L1284" s="57"/>
      <c r="N1284" s="57"/>
      <c r="P1284" s="57"/>
      <c r="R1284" s="57"/>
      <c r="T1284" s="57"/>
      <c r="V1284" s="57"/>
      <c r="X1284" s="57"/>
      <c r="Z1284" s="57"/>
      <c r="AA1284" s="57"/>
    </row>
    <row r="1285" spans="2:27">
      <c r="B1285" s="57"/>
      <c r="C1285" s="57"/>
      <c r="D1285" s="57"/>
      <c r="E1285" s="57"/>
      <c r="F1285" s="57"/>
      <c r="H1285" s="57"/>
      <c r="J1285" s="57"/>
      <c r="L1285" s="57"/>
      <c r="N1285" s="57"/>
      <c r="P1285" s="57"/>
      <c r="R1285" s="57"/>
      <c r="T1285" s="57"/>
      <c r="V1285" s="57"/>
      <c r="X1285" s="57"/>
      <c r="Z1285" s="57"/>
      <c r="AA1285" s="57"/>
    </row>
    <row r="1286" spans="2:27">
      <c r="B1286" s="57"/>
      <c r="C1286" s="57"/>
      <c r="D1286" s="57"/>
      <c r="E1286" s="57"/>
      <c r="F1286" s="57"/>
      <c r="H1286" s="57"/>
      <c r="J1286" s="57"/>
      <c r="L1286" s="57"/>
      <c r="N1286" s="57"/>
      <c r="P1286" s="57"/>
      <c r="R1286" s="57"/>
      <c r="T1286" s="57"/>
      <c r="V1286" s="57"/>
      <c r="X1286" s="57"/>
      <c r="Z1286" s="57"/>
      <c r="AA1286" s="57"/>
    </row>
    <row r="1287" spans="2:27">
      <c r="B1287" s="57"/>
      <c r="C1287" s="57"/>
      <c r="D1287" s="57"/>
      <c r="E1287" s="57"/>
      <c r="F1287" s="57"/>
      <c r="H1287" s="57"/>
      <c r="J1287" s="57"/>
      <c r="L1287" s="57"/>
      <c r="N1287" s="57"/>
      <c r="P1287" s="57"/>
      <c r="R1287" s="57"/>
      <c r="T1287" s="57"/>
      <c r="V1287" s="57"/>
      <c r="X1287" s="57"/>
      <c r="Z1287" s="57"/>
      <c r="AA1287" s="57"/>
    </row>
    <row r="1288" spans="2:27">
      <c r="B1288" s="57"/>
      <c r="C1288" s="57"/>
      <c r="D1288" s="57"/>
      <c r="E1288" s="57"/>
      <c r="F1288" s="57"/>
      <c r="H1288" s="57"/>
      <c r="J1288" s="57"/>
      <c r="L1288" s="57"/>
      <c r="N1288" s="57"/>
      <c r="P1288" s="57"/>
      <c r="R1288" s="57"/>
      <c r="T1288" s="57"/>
      <c r="V1288" s="57"/>
      <c r="X1288" s="57"/>
      <c r="Z1288" s="57"/>
      <c r="AA1288" s="57"/>
    </row>
    <row r="1289" spans="2:27">
      <c r="B1289" s="57"/>
      <c r="C1289" s="57"/>
      <c r="D1289" s="57"/>
      <c r="E1289" s="57"/>
      <c r="F1289" s="57"/>
      <c r="H1289" s="57"/>
      <c r="J1289" s="57"/>
      <c r="L1289" s="57"/>
      <c r="N1289" s="57"/>
      <c r="P1289" s="57"/>
      <c r="R1289" s="57"/>
      <c r="T1289" s="57"/>
      <c r="V1289" s="57"/>
      <c r="X1289" s="57"/>
      <c r="Z1289" s="57"/>
      <c r="AA1289" s="57"/>
    </row>
    <row r="1290" spans="2:27">
      <c r="B1290" s="57"/>
      <c r="C1290" s="57"/>
      <c r="D1290" s="57"/>
      <c r="E1290" s="57"/>
      <c r="F1290" s="57"/>
      <c r="H1290" s="57"/>
      <c r="J1290" s="57"/>
      <c r="L1290" s="57"/>
      <c r="N1290" s="57"/>
      <c r="P1290" s="57"/>
      <c r="R1290" s="57"/>
      <c r="T1290" s="57"/>
      <c r="V1290" s="57"/>
      <c r="X1290" s="57"/>
      <c r="Z1290" s="57"/>
      <c r="AA1290" s="57"/>
    </row>
    <row r="1291" spans="2:27">
      <c r="B1291" s="57"/>
      <c r="C1291" s="57"/>
      <c r="D1291" s="57"/>
      <c r="E1291" s="57"/>
      <c r="F1291" s="57"/>
      <c r="H1291" s="57"/>
      <c r="J1291" s="57"/>
      <c r="L1291" s="57"/>
      <c r="N1291" s="57"/>
      <c r="P1291" s="57"/>
      <c r="R1291" s="57"/>
      <c r="T1291" s="57"/>
      <c r="V1291" s="57"/>
      <c r="X1291" s="57"/>
      <c r="Z1291" s="57"/>
      <c r="AA1291" s="57"/>
    </row>
    <row r="1292" spans="2:27">
      <c r="B1292" s="57"/>
      <c r="C1292" s="57"/>
      <c r="D1292" s="57"/>
      <c r="E1292" s="57"/>
      <c r="F1292" s="57"/>
      <c r="H1292" s="57"/>
      <c r="J1292" s="57"/>
      <c r="L1292" s="57"/>
      <c r="N1292" s="57"/>
      <c r="P1292" s="57"/>
      <c r="R1292" s="57"/>
      <c r="T1292" s="57"/>
      <c r="V1292" s="57"/>
      <c r="X1292" s="57"/>
      <c r="Z1292" s="57"/>
      <c r="AA1292" s="57"/>
    </row>
    <row r="1293" spans="2:27">
      <c r="B1293" s="57"/>
      <c r="C1293" s="57"/>
      <c r="D1293" s="57"/>
      <c r="E1293" s="57"/>
      <c r="F1293" s="57"/>
      <c r="H1293" s="57"/>
      <c r="J1293" s="57"/>
      <c r="L1293" s="57"/>
      <c r="N1293" s="57"/>
      <c r="P1293" s="57"/>
      <c r="R1293" s="57"/>
      <c r="T1293" s="57"/>
      <c r="V1293" s="57"/>
      <c r="X1293" s="57"/>
      <c r="Z1293" s="57"/>
      <c r="AA1293" s="57"/>
    </row>
    <row r="1294" spans="2:27">
      <c r="B1294" s="57"/>
      <c r="C1294" s="57"/>
      <c r="D1294" s="57"/>
      <c r="E1294" s="57"/>
      <c r="F1294" s="57"/>
      <c r="H1294" s="57"/>
      <c r="J1294" s="57"/>
      <c r="L1294" s="57"/>
      <c r="N1294" s="57"/>
      <c r="P1294" s="57"/>
      <c r="R1294" s="57"/>
      <c r="T1294" s="57"/>
      <c r="V1294" s="57"/>
      <c r="X1294" s="57"/>
      <c r="Z1294" s="57"/>
      <c r="AA1294" s="57"/>
    </row>
    <row r="1295" spans="2:27">
      <c r="B1295" s="57"/>
      <c r="C1295" s="57"/>
      <c r="D1295" s="57"/>
      <c r="E1295" s="57"/>
      <c r="F1295" s="57"/>
      <c r="H1295" s="57"/>
      <c r="J1295" s="57"/>
      <c r="L1295" s="57"/>
      <c r="N1295" s="57"/>
      <c r="P1295" s="57"/>
      <c r="R1295" s="57"/>
      <c r="T1295" s="57"/>
      <c r="V1295" s="57"/>
      <c r="X1295" s="57"/>
      <c r="Z1295" s="57"/>
      <c r="AA1295" s="57"/>
    </row>
    <row r="1296" spans="2:27">
      <c r="B1296" s="57"/>
      <c r="C1296" s="57"/>
      <c r="D1296" s="57"/>
      <c r="E1296" s="57"/>
      <c r="F1296" s="57"/>
      <c r="H1296" s="57"/>
      <c r="J1296" s="57"/>
      <c r="L1296" s="57"/>
      <c r="N1296" s="57"/>
      <c r="P1296" s="57"/>
      <c r="R1296" s="57"/>
      <c r="T1296" s="57"/>
      <c r="V1296" s="57"/>
      <c r="X1296" s="57"/>
      <c r="Z1296" s="57"/>
      <c r="AA1296" s="57"/>
    </row>
    <row r="1297" spans="2:27">
      <c r="B1297" s="57"/>
      <c r="C1297" s="57"/>
      <c r="D1297" s="57"/>
      <c r="E1297" s="57"/>
      <c r="F1297" s="57"/>
      <c r="H1297" s="57"/>
      <c r="J1297" s="57"/>
      <c r="L1297" s="57"/>
      <c r="N1297" s="57"/>
      <c r="P1297" s="57"/>
      <c r="R1297" s="57"/>
      <c r="T1297" s="57"/>
      <c r="V1297" s="57"/>
      <c r="X1297" s="57"/>
      <c r="Z1297" s="57"/>
      <c r="AA1297" s="57"/>
    </row>
    <row r="1298" spans="2:27">
      <c r="B1298" s="57"/>
      <c r="C1298" s="57"/>
      <c r="D1298" s="57"/>
      <c r="E1298" s="57"/>
      <c r="F1298" s="57"/>
      <c r="H1298" s="57"/>
      <c r="J1298" s="57"/>
      <c r="L1298" s="57"/>
      <c r="N1298" s="57"/>
      <c r="P1298" s="57"/>
      <c r="R1298" s="57"/>
      <c r="T1298" s="57"/>
      <c r="V1298" s="57"/>
      <c r="X1298" s="57"/>
      <c r="Z1298" s="57"/>
      <c r="AA1298" s="57"/>
    </row>
    <row r="1299" spans="2:27">
      <c r="B1299" s="57"/>
      <c r="C1299" s="57"/>
      <c r="D1299" s="57"/>
      <c r="E1299" s="57"/>
      <c r="F1299" s="57"/>
      <c r="H1299" s="57"/>
      <c r="J1299" s="57"/>
      <c r="L1299" s="57"/>
      <c r="N1299" s="57"/>
      <c r="P1299" s="57"/>
      <c r="R1299" s="57"/>
      <c r="T1299" s="57"/>
      <c r="V1299" s="57"/>
      <c r="X1299" s="57"/>
      <c r="Z1299" s="57"/>
      <c r="AA1299" s="57"/>
    </row>
    <row r="1300" spans="2:27">
      <c r="B1300" s="57"/>
      <c r="C1300" s="57"/>
      <c r="D1300" s="57"/>
      <c r="E1300" s="57"/>
      <c r="F1300" s="57"/>
      <c r="H1300" s="57"/>
      <c r="J1300" s="57"/>
      <c r="L1300" s="57"/>
      <c r="N1300" s="57"/>
      <c r="P1300" s="57"/>
      <c r="R1300" s="57"/>
      <c r="T1300" s="57"/>
      <c r="V1300" s="57"/>
      <c r="X1300" s="57"/>
      <c r="Z1300" s="57"/>
      <c r="AA1300" s="57"/>
    </row>
    <row r="1301" spans="2:27">
      <c r="B1301" s="57"/>
      <c r="C1301" s="57"/>
      <c r="D1301" s="57"/>
      <c r="E1301" s="57"/>
      <c r="F1301" s="57"/>
      <c r="H1301" s="57"/>
      <c r="J1301" s="57"/>
      <c r="L1301" s="57"/>
      <c r="N1301" s="57"/>
      <c r="P1301" s="57"/>
      <c r="R1301" s="57"/>
      <c r="T1301" s="57"/>
      <c r="V1301" s="57"/>
      <c r="X1301" s="57"/>
      <c r="Z1301" s="57"/>
      <c r="AA1301" s="57"/>
    </row>
    <row r="1302" spans="2:27">
      <c r="B1302" s="57"/>
      <c r="C1302" s="57"/>
      <c r="D1302" s="57"/>
      <c r="E1302" s="57"/>
      <c r="F1302" s="57"/>
      <c r="H1302" s="57"/>
      <c r="J1302" s="57"/>
      <c r="L1302" s="57"/>
      <c r="N1302" s="57"/>
      <c r="P1302" s="57"/>
      <c r="R1302" s="57"/>
      <c r="T1302" s="57"/>
      <c r="V1302" s="57"/>
      <c r="X1302" s="57"/>
      <c r="Z1302" s="57"/>
      <c r="AA1302" s="57"/>
    </row>
    <row r="1303" spans="2:27">
      <c r="B1303" s="57"/>
      <c r="C1303" s="57"/>
      <c r="D1303" s="57"/>
      <c r="E1303" s="57"/>
      <c r="F1303" s="57"/>
      <c r="H1303" s="57"/>
      <c r="J1303" s="57"/>
      <c r="L1303" s="57"/>
      <c r="N1303" s="57"/>
      <c r="P1303" s="57"/>
      <c r="R1303" s="57"/>
      <c r="T1303" s="57"/>
      <c r="V1303" s="57"/>
      <c r="X1303" s="57"/>
      <c r="Z1303" s="57"/>
      <c r="AA1303" s="57"/>
    </row>
    <row r="1304" spans="2:27">
      <c r="B1304" s="57"/>
      <c r="C1304" s="57"/>
      <c r="D1304" s="57"/>
      <c r="E1304" s="57"/>
      <c r="F1304" s="57"/>
      <c r="H1304" s="57"/>
      <c r="J1304" s="57"/>
      <c r="L1304" s="57"/>
      <c r="N1304" s="57"/>
      <c r="P1304" s="57"/>
      <c r="R1304" s="57"/>
      <c r="T1304" s="57"/>
      <c r="V1304" s="57"/>
      <c r="X1304" s="57"/>
      <c r="Z1304" s="57"/>
      <c r="AA1304" s="57"/>
    </row>
    <row r="1305" spans="2:27">
      <c r="B1305" s="57"/>
      <c r="C1305" s="57"/>
      <c r="D1305" s="57"/>
      <c r="E1305" s="57"/>
      <c r="F1305" s="57"/>
      <c r="H1305" s="57"/>
      <c r="J1305" s="57"/>
      <c r="L1305" s="57"/>
      <c r="N1305" s="57"/>
      <c r="P1305" s="57"/>
      <c r="R1305" s="57"/>
      <c r="T1305" s="57"/>
      <c r="V1305" s="57"/>
      <c r="X1305" s="57"/>
      <c r="Z1305" s="57"/>
      <c r="AA1305" s="57"/>
    </row>
    <row r="1306" spans="2:27">
      <c r="B1306" s="57"/>
      <c r="C1306" s="57"/>
      <c r="D1306" s="57"/>
      <c r="E1306" s="57"/>
      <c r="F1306" s="57"/>
      <c r="H1306" s="57"/>
      <c r="J1306" s="57"/>
      <c r="L1306" s="57"/>
      <c r="N1306" s="57"/>
      <c r="P1306" s="57"/>
      <c r="R1306" s="57"/>
      <c r="T1306" s="57"/>
      <c r="V1306" s="57"/>
      <c r="X1306" s="57"/>
      <c r="Z1306" s="57"/>
      <c r="AA1306" s="57"/>
    </row>
    <row r="1307" spans="2:27">
      <c r="B1307" s="57"/>
      <c r="C1307" s="57"/>
      <c r="D1307" s="57"/>
      <c r="E1307" s="57"/>
      <c r="F1307" s="57"/>
      <c r="H1307" s="57"/>
      <c r="J1307" s="57"/>
      <c r="L1307" s="57"/>
      <c r="N1307" s="57"/>
      <c r="P1307" s="57"/>
      <c r="R1307" s="57"/>
      <c r="T1307" s="57"/>
      <c r="V1307" s="57"/>
      <c r="X1307" s="57"/>
      <c r="Z1307" s="57"/>
      <c r="AA1307" s="57"/>
    </row>
    <row r="1308" spans="2:27">
      <c r="B1308" s="57"/>
      <c r="C1308" s="57"/>
      <c r="D1308" s="57"/>
      <c r="E1308" s="57"/>
      <c r="F1308" s="57"/>
      <c r="H1308" s="57"/>
      <c r="J1308" s="57"/>
      <c r="L1308" s="57"/>
      <c r="N1308" s="57"/>
      <c r="P1308" s="57"/>
      <c r="R1308" s="57"/>
      <c r="T1308" s="57"/>
      <c r="V1308" s="57"/>
      <c r="X1308" s="57"/>
      <c r="Z1308" s="57"/>
      <c r="AA1308" s="57"/>
    </row>
    <row r="1309" spans="2:27">
      <c r="B1309" s="57"/>
      <c r="C1309" s="57"/>
      <c r="D1309" s="57"/>
      <c r="E1309" s="57"/>
      <c r="F1309" s="57"/>
      <c r="H1309" s="57"/>
      <c r="J1309" s="57"/>
      <c r="L1309" s="57"/>
      <c r="N1309" s="57"/>
      <c r="P1309" s="57"/>
      <c r="R1309" s="57"/>
      <c r="T1309" s="57"/>
      <c r="V1309" s="57"/>
      <c r="X1309" s="57"/>
      <c r="Z1309" s="57"/>
      <c r="AA1309" s="57"/>
    </row>
    <row r="1310" spans="2:27">
      <c r="B1310" s="57"/>
      <c r="C1310" s="57"/>
      <c r="D1310" s="57"/>
      <c r="E1310" s="57"/>
      <c r="F1310" s="57"/>
      <c r="H1310" s="57"/>
      <c r="J1310" s="57"/>
      <c r="L1310" s="57"/>
      <c r="N1310" s="57"/>
      <c r="P1310" s="57"/>
      <c r="R1310" s="57"/>
      <c r="T1310" s="57"/>
      <c r="V1310" s="57"/>
      <c r="X1310" s="57"/>
      <c r="Z1310" s="57"/>
      <c r="AA1310" s="57"/>
    </row>
    <row r="1311" spans="2:27">
      <c r="B1311" s="57"/>
      <c r="C1311" s="57"/>
      <c r="D1311" s="57"/>
      <c r="E1311" s="57"/>
      <c r="F1311" s="57"/>
      <c r="H1311" s="57"/>
      <c r="J1311" s="57"/>
      <c r="L1311" s="57"/>
      <c r="N1311" s="57"/>
      <c r="P1311" s="57"/>
      <c r="R1311" s="57"/>
      <c r="T1311" s="57"/>
      <c r="V1311" s="57"/>
      <c r="X1311" s="57"/>
      <c r="Z1311" s="57"/>
      <c r="AA1311" s="57"/>
    </row>
    <row r="1312" spans="2:27">
      <c r="B1312" s="57"/>
      <c r="C1312" s="57"/>
      <c r="D1312" s="57"/>
      <c r="E1312" s="57"/>
      <c r="F1312" s="57"/>
      <c r="H1312" s="57"/>
      <c r="J1312" s="57"/>
      <c r="L1312" s="57"/>
      <c r="N1312" s="57"/>
      <c r="P1312" s="57"/>
      <c r="R1312" s="57"/>
      <c r="T1312" s="57"/>
      <c r="V1312" s="57"/>
      <c r="X1312" s="57"/>
      <c r="Z1312" s="57"/>
      <c r="AA1312" s="57"/>
    </row>
    <row r="1313" spans="2:27">
      <c r="B1313" s="57"/>
      <c r="C1313" s="57"/>
      <c r="D1313" s="57"/>
      <c r="E1313" s="57"/>
      <c r="F1313" s="57"/>
      <c r="H1313" s="57"/>
      <c r="J1313" s="57"/>
      <c r="L1313" s="57"/>
      <c r="N1313" s="57"/>
      <c r="P1313" s="57"/>
      <c r="R1313" s="57"/>
      <c r="T1313" s="57"/>
      <c r="V1313" s="57"/>
      <c r="X1313" s="57"/>
      <c r="Z1313" s="57"/>
      <c r="AA1313" s="57"/>
    </row>
    <row r="1314" spans="2:27">
      <c r="B1314" s="57"/>
      <c r="C1314" s="57"/>
      <c r="D1314" s="57"/>
      <c r="E1314" s="57"/>
      <c r="F1314" s="57"/>
      <c r="H1314" s="57"/>
      <c r="J1314" s="57"/>
      <c r="L1314" s="57"/>
      <c r="N1314" s="57"/>
      <c r="P1314" s="57"/>
      <c r="R1314" s="57"/>
      <c r="T1314" s="57"/>
      <c r="V1314" s="57"/>
      <c r="X1314" s="57"/>
      <c r="Z1314" s="57"/>
      <c r="AA1314" s="57"/>
    </row>
    <row r="1315" spans="2:27">
      <c r="B1315" s="57"/>
      <c r="C1315" s="57"/>
      <c r="D1315" s="57"/>
      <c r="E1315" s="57"/>
      <c r="F1315" s="57"/>
      <c r="H1315" s="57"/>
      <c r="J1315" s="57"/>
      <c r="L1315" s="57"/>
      <c r="N1315" s="57"/>
      <c r="P1315" s="57"/>
      <c r="R1315" s="57"/>
      <c r="T1315" s="57"/>
      <c r="V1315" s="57"/>
      <c r="X1315" s="57"/>
      <c r="Z1315" s="57"/>
      <c r="AA1315" s="57"/>
    </row>
    <row r="1316" spans="2:27">
      <c r="B1316" s="57"/>
      <c r="C1316" s="57"/>
      <c r="D1316" s="57"/>
      <c r="E1316" s="57"/>
      <c r="F1316" s="57"/>
      <c r="H1316" s="57"/>
      <c r="J1316" s="57"/>
      <c r="L1316" s="57"/>
      <c r="N1316" s="57"/>
      <c r="P1316" s="57"/>
      <c r="R1316" s="57"/>
      <c r="T1316" s="57"/>
      <c r="V1316" s="57"/>
      <c r="X1316" s="57"/>
      <c r="Z1316" s="57"/>
      <c r="AA1316" s="57"/>
    </row>
    <row r="1317" spans="2:27">
      <c r="B1317" s="57"/>
      <c r="C1317" s="57"/>
      <c r="D1317" s="57"/>
      <c r="E1317" s="57"/>
      <c r="F1317" s="57"/>
      <c r="H1317" s="57"/>
      <c r="J1317" s="57"/>
      <c r="L1317" s="57"/>
      <c r="N1317" s="57"/>
      <c r="P1317" s="57"/>
      <c r="R1317" s="57"/>
      <c r="T1317" s="57"/>
      <c r="V1317" s="57"/>
      <c r="X1317" s="57"/>
      <c r="Z1317" s="57"/>
      <c r="AA1317" s="57"/>
    </row>
    <row r="1318" spans="2:27">
      <c r="B1318" s="57"/>
      <c r="C1318" s="57"/>
      <c r="D1318" s="57"/>
      <c r="E1318" s="57"/>
      <c r="F1318" s="57"/>
      <c r="H1318" s="57"/>
      <c r="J1318" s="57"/>
      <c r="L1318" s="57"/>
      <c r="N1318" s="57"/>
      <c r="P1318" s="57"/>
      <c r="R1318" s="57"/>
      <c r="T1318" s="57"/>
      <c r="V1318" s="57"/>
      <c r="X1318" s="57"/>
      <c r="Z1318" s="57"/>
      <c r="AA1318" s="57"/>
    </row>
    <row r="1319" spans="2:27">
      <c r="B1319" s="57"/>
      <c r="C1319" s="57"/>
      <c r="D1319" s="57"/>
      <c r="E1319" s="57"/>
      <c r="F1319" s="57"/>
      <c r="H1319" s="57"/>
      <c r="J1319" s="57"/>
      <c r="L1319" s="57"/>
      <c r="N1319" s="57"/>
      <c r="P1319" s="57"/>
      <c r="R1319" s="57"/>
      <c r="T1319" s="57"/>
      <c r="V1319" s="57"/>
      <c r="X1319" s="57"/>
      <c r="Z1319" s="57"/>
      <c r="AA1319" s="57"/>
    </row>
    <row r="1320" spans="2:27">
      <c r="B1320" s="57"/>
      <c r="C1320" s="57"/>
      <c r="D1320" s="57"/>
      <c r="E1320" s="57"/>
      <c r="F1320" s="57"/>
      <c r="H1320" s="57"/>
      <c r="J1320" s="57"/>
      <c r="L1320" s="57"/>
      <c r="N1320" s="57"/>
      <c r="P1320" s="57"/>
      <c r="R1320" s="57"/>
      <c r="T1320" s="57"/>
      <c r="V1320" s="57"/>
      <c r="X1320" s="57"/>
      <c r="Z1320" s="57"/>
      <c r="AA1320" s="57"/>
    </row>
    <row r="1321" spans="2:27">
      <c r="B1321" s="57"/>
      <c r="C1321" s="57"/>
      <c r="D1321" s="57"/>
      <c r="E1321" s="57"/>
      <c r="F1321" s="57"/>
      <c r="H1321" s="57"/>
      <c r="J1321" s="57"/>
      <c r="L1321" s="57"/>
      <c r="N1321" s="57"/>
      <c r="P1321" s="57"/>
      <c r="R1321" s="57"/>
      <c r="T1321" s="57"/>
      <c r="V1321" s="57"/>
      <c r="X1321" s="57"/>
      <c r="Z1321" s="57"/>
      <c r="AA1321" s="57"/>
    </row>
    <row r="1322" spans="2:27">
      <c r="B1322" s="57"/>
      <c r="C1322" s="57"/>
      <c r="D1322" s="57"/>
      <c r="E1322" s="57"/>
      <c r="F1322" s="57"/>
      <c r="H1322" s="57"/>
      <c r="J1322" s="57"/>
      <c r="L1322" s="57"/>
      <c r="N1322" s="57"/>
      <c r="P1322" s="57"/>
      <c r="R1322" s="57"/>
      <c r="T1322" s="57"/>
      <c r="V1322" s="57"/>
      <c r="X1322" s="57"/>
      <c r="Z1322" s="57"/>
      <c r="AA1322" s="57"/>
    </row>
    <row r="1323" spans="2:27">
      <c r="B1323" s="57"/>
      <c r="C1323" s="57"/>
      <c r="D1323" s="57"/>
      <c r="E1323" s="57"/>
      <c r="F1323" s="57"/>
      <c r="H1323" s="57"/>
      <c r="J1323" s="57"/>
      <c r="L1323" s="57"/>
      <c r="N1323" s="57"/>
      <c r="P1323" s="57"/>
      <c r="R1323" s="57"/>
      <c r="T1323" s="57"/>
      <c r="V1323" s="57"/>
      <c r="X1323" s="57"/>
      <c r="Z1323" s="57"/>
      <c r="AA1323" s="57"/>
    </row>
    <row r="1324" spans="2:27">
      <c r="B1324" s="57"/>
      <c r="C1324" s="57"/>
      <c r="D1324" s="57"/>
      <c r="E1324" s="57"/>
      <c r="F1324" s="57"/>
      <c r="H1324" s="57"/>
      <c r="J1324" s="57"/>
      <c r="L1324" s="57"/>
      <c r="N1324" s="57"/>
      <c r="P1324" s="57"/>
      <c r="R1324" s="57"/>
      <c r="T1324" s="57"/>
      <c r="V1324" s="57"/>
      <c r="X1324" s="57"/>
      <c r="Z1324" s="57"/>
      <c r="AA1324" s="57"/>
    </row>
    <row r="1325" spans="2:27">
      <c r="B1325" s="57"/>
      <c r="C1325" s="57"/>
      <c r="D1325" s="57"/>
      <c r="E1325" s="57"/>
      <c r="F1325" s="57"/>
      <c r="H1325" s="57"/>
      <c r="J1325" s="57"/>
      <c r="L1325" s="57"/>
      <c r="N1325" s="57"/>
      <c r="P1325" s="57"/>
      <c r="R1325" s="57"/>
      <c r="T1325" s="57"/>
      <c r="V1325" s="57"/>
      <c r="X1325" s="57"/>
      <c r="Z1325" s="57"/>
      <c r="AA1325" s="57"/>
    </row>
    <row r="1326" spans="2:27">
      <c r="B1326" s="57"/>
      <c r="C1326" s="57"/>
      <c r="D1326" s="57"/>
      <c r="E1326" s="57"/>
      <c r="F1326" s="57"/>
      <c r="H1326" s="57"/>
      <c r="J1326" s="57"/>
      <c r="L1326" s="57"/>
      <c r="N1326" s="57"/>
      <c r="P1326" s="57"/>
      <c r="R1326" s="57"/>
      <c r="T1326" s="57"/>
      <c r="V1326" s="57"/>
      <c r="X1326" s="57"/>
      <c r="Z1326" s="57"/>
      <c r="AA1326" s="57"/>
    </row>
    <row r="1327" spans="2:27">
      <c r="B1327" s="57"/>
      <c r="C1327" s="57"/>
      <c r="D1327" s="57"/>
      <c r="E1327" s="57"/>
      <c r="F1327" s="57"/>
      <c r="H1327" s="57"/>
      <c r="J1327" s="57"/>
      <c r="L1327" s="57"/>
      <c r="N1327" s="57"/>
      <c r="P1327" s="57"/>
      <c r="R1327" s="57"/>
      <c r="T1327" s="57"/>
      <c r="V1327" s="57"/>
      <c r="X1327" s="57"/>
      <c r="Z1327" s="57"/>
      <c r="AA1327" s="57"/>
    </row>
    <row r="1328" spans="2:27">
      <c r="B1328" s="57"/>
      <c r="C1328" s="57"/>
      <c r="D1328" s="57"/>
      <c r="E1328" s="57"/>
      <c r="F1328" s="57"/>
      <c r="H1328" s="57"/>
      <c r="J1328" s="57"/>
      <c r="L1328" s="57"/>
      <c r="N1328" s="57"/>
      <c r="P1328" s="57"/>
      <c r="R1328" s="57"/>
      <c r="T1328" s="57"/>
      <c r="V1328" s="57"/>
      <c r="X1328" s="57"/>
      <c r="Z1328" s="57"/>
      <c r="AA1328" s="57"/>
    </row>
    <row r="1329" spans="2:27">
      <c r="B1329" s="57"/>
      <c r="C1329" s="57"/>
      <c r="D1329" s="57"/>
      <c r="E1329" s="57"/>
      <c r="F1329" s="57"/>
      <c r="H1329" s="57"/>
      <c r="J1329" s="57"/>
      <c r="L1329" s="57"/>
      <c r="N1329" s="57"/>
      <c r="P1329" s="57"/>
      <c r="R1329" s="57"/>
      <c r="T1329" s="57"/>
      <c r="V1329" s="57"/>
      <c r="X1329" s="57"/>
      <c r="Z1329" s="57"/>
      <c r="AA1329" s="57"/>
    </row>
    <row r="1330" spans="2:27">
      <c r="B1330" s="57"/>
      <c r="C1330" s="57"/>
      <c r="D1330" s="57"/>
      <c r="E1330" s="57"/>
      <c r="F1330" s="57"/>
      <c r="H1330" s="57"/>
      <c r="J1330" s="57"/>
      <c r="L1330" s="57"/>
      <c r="N1330" s="57"/>
      <c r="P1330" s="57"/>
      <c r="R1330" s="57"/>
      <c r="T1330" s="57"/>
      <c r="V1330" s="57"/>
      <c r="X1330" s="57"/>
      <c r="Z1330" s="57"/>
      <c r="AA1330" s="57"/>
    </row>
    <row r="1331" spans="2:27">
      <c r="B1331" s="57"/>
      <c r="C1331" s="57"/>
      <c r="D1331" s="57"/>
      <c r="E1331" s="57"/>
      <c r="F1331" s="57"/>
      <c r="H1331" s="57"/>
      <c r="J1331" s="57"/>
      <c r="L1331" s="57"/>
      <c r="N1331" s="57"/>
      <c r="P1331" s="57"/>
      <c r="R1331" s="57"/>
      <c r="T1331" s="57"/>
      <c r="V1331" s="57"/>
      <c r="X1331" s="57"/>
      <c r="Z1331" s="57"/>
      <c r="AA1331" s="57"/>
    </row>
    <row r="1332" spans="2:27">
      <c r="B1332" s="57"/>
      <c r="C1332" s="57"/>
      <c r="D1332" s="57"/>
      <c r="E1332" s="57"/>
      <c r="F1332" s="57"/>
      <c r="H1332" s="57"/>
      <c r="J1332" s="57"/>
      <c r="L1332" s="57"/>
      <c r="N1332" s="57"/>
      <c r="P1332" s="57"/>
      <c r="R1332" s="57"/>
      <c r="T1332" s="57"/>
      <c r="V1332" s="57"/>
      <c r="X1332" s="57"/>
      <c r="Z1332" s="57"/>
      <c r="AA1332" s="57"/>
    </row>
    <row r="1333" spans="2:27">
      <c r="B1333" s="57"/>
      <c r="C1333" s="57"/>
      <c r="D1333" s="57"/>
      <c r="E1333" s="57"/>
      <c r="F1333" s="57"/>
      <c r="H1333" s="57"/>
      <c r="J1333" s="57"/>
      <c r="L1333" s="57"/>
      <c r="N1333" s="57"/>
      <c r="P1333" s="57"/>
      <c r="R1333" s="57"/>
      <c r="T1333" s="57"/>
      <c r="V1333" s="57"/>
      <c r="X1333" s="57"/>
      <c r="Z1333" s="57"/>
      <c r="AA1333" s="57"/>
    </row>
    <row r="1334" spans="2:27">
      <c r="B1334" s="57"/>
      <c r="C1334" s="57"/>
      <c r="D1334" s="57"/>
      <c r="E1334" s="57"/>
      <c r="F1334" s="57"/>
      <c r="H1334" s="57"/>
      <c r="J1334" s="57"/>
      <c r="L1334" s="57"/>
      <c r="N1334" s="57"/>
      <c r="P1334" s="57"/>
      <c r="R1334" s="57"/>
      <c r="T1334" s="57"/>
      <c r="V1334" s="57"/>
      <c r="X1334" s="57"/>
      <c r="Z1334" s="57"/>
      <c r="AA1334" s="57"/>
    </row>
    <row r="1335" spans="2:27">
      <c r="B1335" s="57"/>
      <c r="C1335" s="57"/>
      <c r="D1335" s="57"/>
      <c r="E1335" s="57"/>
      <c r="F1335" s="57"/>
      <c r="H1335" s="57"/>
      <c r="J1335" s="57"/>
      <c r="L1335" s="57"/>
      <c r="N1335" s="57"/>
      <c r="P1335" s="57"/>
      <c r="R1335" s="57"/>
      <c r="T1335" s="57"/>
      <c r="V1335" s="57"/>
      <c r="X1335" s="57"/>
      <c r="Z1335" s="57"/>
      <c r="AA1335" s="57"/>
    </row>
    <row r="1336" spans="2:27">
      <c r="B1336" s="57"/>
      <c r="C1336" s="57"/>
      <c r="D1336" s="57"/>
      <c r="E1336" s="57"/>
      <c r="F1336" s="57"/>
      <c r="H1336" s="57"/>
      <c r="J1336" s="57"/>
      <c r="L1336" s="57"/>
      <c r="N1336" s="57"/>
      <c r="P1336" s="57"/>
      <c r="R1336" s="57"/>
      <c r="T1336" s="57"/>
      <c r="V1336" s="57"/>
      <c r="X1336" s="57"/>
      <c r="Z1336" s="57"/>
      <c r="AA1336" s="57"/>
    </row>
    <row r="1337" spans="2:27">
      <c r="B1337" s="57"/>
      <c r="C1337" s="57"/>
      <c r="D1337" s="57"/>
      <c r="E1337" s="57"/>
      <c r="F1337" s="57"/>
      <c r="H1337" s="57"/>
      <c r="J1337" s="57"/>
      <c r="L1337" s="57"/>
      <c r="N1337" s="57"/>
      <c r="P1337" s="57"/>
      <c r="R1337" s="57"/>
      <c r="T1337" s="57"/>
      <c r="V1337" s="57"/>
      <c r="X1337" s="57"/>
      <c r="Z1337" s="57"/>
      <c r="AA1337" s="57"/>
    </row>
    <row r="1338" spans="2:27">
      <c r="B1338" s="57"/>
      <c r="C1338" s="57"/>
      <c r="D1338" s="57"/>
      <c r="E1338" s="57"/>
      <c r="F1338" s="57"/>
      <c r="H1338" s="57"/>
      <c r="J1338" s="57"/>
      <c r="L1338" s="57"/>
      <c r="N1338" s="57"/>
      <c r="P1338" s="57"/>
      <c r="R1338" s="57"/>
      <c r="T1338" s="57"/>
      <c r="V1338" s="57"/>
      <c r="X1338" s="57"/>
      <c r="Z1338" s="57"/>
      <c r="AA1338" s="57"/>
    </row>
    <row r="1339" spans="2:27">
      <c r="B1339" s="57"/>
      <c r="C1339" s="57"/>
      <c r="D1339" s="57"/>
      <c r="E1339" s="57"/>
      <c r="F1339" s="57"/>
      <c r="H1339" s="57"/>
      <c r="J1339" s="57"/>
      <c r="L1339" s="57"/>
      <c r="N1339" s="57"/>
      <c r="P1339" s="57"/>
      <c r="R1339" s="57"/>
      <c r="T1339" s="57"/>
      <c r="V1339" s="57"/>
      <c r="X1339" s="57"/>
      <c r="Z1339" s="57"/>
      <c r="AA1339" s="57"/>
    </row>
    <row r="1340" spans="2:27">
      <c r="B1340" s="57"/>
      <c r="C1340" s="57"/>
      <c r="D1340" s="57"/>
      <c r="E1340" s="57"/>
      <c r="F1340" s="57"/>
      <c r="H1340" s="57"/>
      <c r="J1340" s="57"/>
      <c r="L1340" s="57"/>
      <c r="N1340" s="57"/>
      <c r="P1340" s="57"/>
      <c r="R1340" s="57"/>
      <c r="T1340" s="57"/>
      <c r="V1340" s="57"/>
      <c r="X1340" s="57"/>
      <c r="Z1340" s="57"/>
      <c r="AA1340" s="57"/>
    </row>
    <row r="1341" spans="2:27">
      <c r="B1341" s="57"/>
      <c r="C1341" s="57"/>
      <c r="D1341" s="57"/>
      <c r="E1341" s="57"/>
      <c r="F1341" s="57"/>
      <c r="H1341" s="57"/>
      <c r="J1341" s="57"/>
      <c r="L1341" s="57"/>
      <c r="N1341" s="57"/>
      <c r="P1341" s="57"/>
      <c r="R1341" s="57"/>
      <c r="T1341" s="57"/>
      <c r="V1341" s="57"/>
      <c r="X1341" s="57"/>
      <c r="Z1341" s="57"/>
      <c r="AA1341" s="57"/>
    </row>
    <row r="1342" spans="2:27">
      <c r="B1342" s="57"/>
      <c r="C1342" s="57"/>
      <c r="D1342" s="57"/>
      <c r="E1342" s="57"/>
      <c r="F1342" s="57"/>
      <c r="H1342" s="57"/>
      <c r="J1342" s="57"/>
      <c r="L1342" s="57"/>
      <c r="N1342" s="57"/>
      <c r="P1342" s="57"/>
      <c r="R1342" s="57"/>
      <c r="T1342" s="57"/>
      <c r="V1342" s="57"/>
      <c r="X1342" s="57"/>
      <c r="Z1342" s="57"/>
      <c r="AA1342" s="57"/>
    </row>
    <row r="1343" spans="2:27">
      <c r="B1343" s="57"/>
      <c r="C1343" s="57"/>
      <c r="D1343" s="57"/>
      <c r="E1343" s="57"/>
      <c r="F1343" s="57"/>
      <c r="H1343" s="57"/>
      <c r="J1343" s="57"/>
      <c r="L1343" s="57"/>
      <c r="N1343" s="57"/>
      <c r="P1343" s="57"/>
      <c r="R1343" s="57"/>
      <c r="T1343" s="57"/>
      <c r="V1343" s="57"/>
      <c r="X1343" s="57"/>
      <c r="Z1343" s="57"/>
      <c r="AA1343" s="57"/>
    </row>
    <row r="1344" spans="2:27">
      <c r="B1344" s="57"/>
      <c r="C1344" s="57"/>
      <c r="D1344" s="57"/>
      <c r="E1344" s="57"/>
      <c r="F1344" s="57"/>
      <c r="H1344" s="57"/>
      <c r="J1344" s="57"/>
      <c r="L1344" s="57"/>
      <c r="N1344" s="57"/>
      <c r="P1344" s="57"/>
      <c r="R1344" s="57"/>
      <c r="T1344" s="57"/>
      <c r="V1344" s="57"/>
      <c r="X1344" s="57"/>
      <c r="Z1344" s="57"/>
      <c r="AA1344" s="57"/>
    </row>
    <row r="1345" spans="2:27">
      <c r="B1345" s="57"/>
      <c r="C1345" s="57"/>
      <c r="D1345" s="57"/>
      <c r="E1345" s="57"/>
      <c r="F1345" s="57"/>
      <c r="H1345" s="57"/>
      <c r="J1345" s="57"/>
      <c r="L1345" s="57"/>
      <c r="N1345" s="57"/>
      <c r="P1345" s="57"/>
      <c r="R1345" s="57"/>
      <c r="T1345" s="57"/>
      <c r="V1345" s="57"/>
      <c r="X1345" s="57"/>
      <c r="Z1345" s="57"/>
      <c r="AA1345" s="57"/>
    </row>
    <row r="1346" spans="2:27">
      <c r="B1346" s="57"/>
      <c r="C1346" s="57"/>
      <c r="D1346" s="57"/>
      <c r="E1346" s="57"/>
      <c r="F1346" s="57"/>
      <c r="H1346" s="57"/>
      <c r="J1346" s="57"/>
      <c r="L1346" s="57"/>
      <c r="N1346" s="57"/>
      <c r="P1346" s="57"/>
      <c r="R1346" s="57"/>
      <c r="T1346" s="57"/>
      <c r="V1346" s="57"/>
      <c r="X1346" s="57"/>
      <c r="Z1346" s="57"/>
      <c r="AA1346" s="57"/>
    </row>
    <row r="1347" spans="2:27">
      <c r="B1347" s="57"/>
      <c r="C1347" s="57"/>
      <c r="D1347" s="57"/>
      <c r="E1347" s="57"/>
      <c r="F1347" s="57"/>
      <c r="H1347" s="57"/>
      <c r="J1347" s="57"/>
      <c r="L1347" s="57"/>
      <c r="N1347" s="57"/>
      <c r="P1347" s="57"/>
      <c r="R1347" s="57"/>
      <c r="T1347" s="57"/>
      <c r="V1347" s="57"/>
      <c r="X1347" s="57"/>
      <c r="Z1347" s="57"/>
      <c r="AA1347" s="57"/>
    </row>
    <row r="1348" spans="2:27">
      <c r="B1348" s="57"/>
      <c r="C1348" s="57"/>
      <c r="D1348" s="57"/>
      <c r="E1348" s="57"/>
      <c r="F1348" s="57"/>
      <c r="H1348" s="57"/>
      <c r="J1348" s="57"/>
      <c r="L1348" s="57"/>
      <c r="N1348" s="57"/>
      <c r="P1348" s="57"/>
      <c r="R1348" s="57"/>
      <c r="T1348" s="57"/>
      <c r="V1348" s="57"/>
      <c r="X1348" s="57"/>
      <c r="Z1348" s="57"/>
      <c r="AA1348" s="57"/>
    </row>
    <row r="1349" spans="2:27">
      <c r="B1349" s="57"/>
      <c r="C1349" s="57"/>
      <c r="D1349" s="57"/>
      <c r="E1349" s="57"/>
      <c r="F1349" s="57"/>
      <c r="H1349" s="57"/>
      <c r="J1349" s="57"/>
      <c r="L1349" s="57"/>
      <c r="N1349" s="57"/>
      <c r="P1349" s="57"/>
      <c r="R1349" s="57"/>
      <c r="T1349" s="57"/>
      <c r="V1349" s="57"/>
      <c r="X1349" s="57"/>
      <c r="Z1349" s="57"/>
      <c r="AA1349" s="57"/>
    </row>
    <row r="1350" spans="2:27">
      <c r="B1350" s="57"/>
      <c r="C1350" s="57"/>
      <c r="D1350" s="57"/>
      <c r="E1350" s="57"/>
      <c r="F1350" s="57"/>
      <c r="H1350" s="57"/>
      <c r="J1350" s="57"/>
      <c r="L1350" s="57"/>
      <c r="N1350" s="57"/>
      <c r="P1350" s="57"/>
      <c r="R1350" s="57"/>
      <c r="T1350" s="57"/>
      <c r="V1350" s="57"/>
      <c r="X1350" s="57"/>
      <c r="Z1350" s="57"/>
      <c r="AA1350" s="57"/>
    </row>
    <row r="1351" spans="2:27">
      <c r="B1351" s="57"/>
      <c r="C1351" s="57"/>
      <c r="D1351" s="57"/>
      <c r="E1351" s="57"/>
      <c r="F1351" s="57"/>
      <c r="H1351" s="57"/>
      <c r="J1351" s="57"/>
      <c r="L1351" s="57"/>
      <c r="N1351" s="57"/>
      <c r="P1351" s="57"/>
      <c r="R1351" s="57"/>
      <c r="T1351" s="57"/>
      <c r="V1351" s="57"/>
      <c r="X1351" s="57"/>
      <c r="Z1351" s="57"/>
      <c r="AA1351" s="57"/>
    </row>
    <row r="1352" spans="2:27">
      <c r="B1352" s="57"/>
      <c r="C1352" s="57"/>
      <c r="D1352" s="57"/>
      <c r="E1352" s="57"/>
      <c r="F1352" s="57"/>
      <c r="H1352" s="57"/>
      <c r="J1352" s="57"/>
      <c r="L1352" s="57"/>
      <c r="N1352" s="57"/>
      <c r="P1352" s="57"/>
      <c r="R1352" s="57"/>
      <c r="T1352" s="57"/>
      <c r="V1352" s="57"/>
      <c r="X1352" s="57"/>
      <c r="Z1352" s="57"/>
      <c r="AA1352" s="57"/>
    </row>
    <row r="1353" spans="2:27">
      <c r="B1353" s="57"/>
      <c r="C1353" s="57"/>
      <c r="D1353" s="57"/>
      <c r="E1353" s="57"/>
      <c r="F1353" s="57"/>
      <c r="H1353" s="57"/>
      <c r="J1353" s="57"/>
      <c r="L1353" s="57"/>
      <c r="N1353" s="57"/>
      <c r="P1353" s="57"/>
      <c r="R1353" s="57"/>
      <c r="T1353" s="57"/>
      <c r="V1353" s="57"/>
      <c r="X1353" s="57"/>
      <c r="Z1353" s="57"/>
      <c r="AA1353" s="57"/>
    </row>
    <row r="1354" spans="2:27">
      <c r="B1354" s="57"/>
      <c r="C1354" s="57"/>
      <c r="D1354" s="57"/>
      <c r="E1354" s="57"/>
      <c r="F1354" s="57"/>
      <c r="H1354" s="57"/>
      <c r="J1354" s="57"/>
      <c r="L1354" s="57"/>
      <c r="N1354" s="57"/>
      <c r="P1354" s="57"/>
      <c r="R1354" s="57"/>
      <c r="T1354" s="57"/>
      <c r="V1354" s="57"/>
      <c r="X1354" s="57"/>
      <c r="Z1354" s="57"/>
      <c r="AA1354" s="57"/>
    </row>
    <row r="1355" spans="2:27">
      <c r="B1355" s="57"/>
      <c r="C1355" s="57"/>
      <c r="D1355" s="57"/>
      <c r="E1355" s="57"/>
      <c r="F1355" s="57"/>
      <c r="H1355" s="57"/>
      <c r="J1355" s="57"/>
      <c r="L1355" s="57"/>
      <c r="N1355" s="57"/>
      <c r="P1355" s="57"/>
      <c r="R1355" s="57"/>
      <c r="T1355" s="57"/>
      <c r="V1355" s="57"/>
      <c r="X1355" s="57"/>
      <c r="Z1355" s="57"/>
      <c r="AA1355" s="57"/>
    </row>
    <row r="1356" spans="2:27">
      <c r="B1356" s="57"/>
      <c r="C1356" s="57"/>
      <c r="D1356" s="57"/>
      <c r="E1356" s="57"/>
      <c r="F1356" s="57"/>
      <c r="H1356" s="57"/>
      <c r="J1356" s="57"/>
      <c r="L1356" s="57"/>
      <c r="N1356" s="57"/>
      <c r="P1356" s="57"/>
      <c r="R1356" s="57"/>
      <c r="T1356" s="57"/>
      <c r="V1356" s="57"/>
      <c r="X1356" s="57"/>
      <c r="Z1356" s="57"/>
      <c r="AA1356" s="57"/>
    </row>
    <row r="1357" spans="2:27">
      <c r="B1357" s="57"/>
      <c r="C1357" s="57"/>
      <c r="D1357" s="57"/>
      <c r="E1357" s="57"/>
      <c r="F1357" s="57"/>
      <c r="H1357" s="57"/>
      <c r="J1357" s="57"/>
      <c r="L1357" s="57"/>
      <c r="N1357" s="57"/>
      <c r="P1357" s="57"/>
      <c r="R1357" s="57"/>
      <c r="T1357" s="57"/>
      <c r="V1357" s="57"/>
      <c r="X1357" s="57"/>
      <c r="Z1357" s="57"/>
      <c r="AA1357" s="57"/>
    </row>
    <row r="1358" spans="2:27">
      <c r="B1358" s="57"/>
      <c r="C1358" s="57"/>
      <c r="D1358" s="57"/>
      <c r="E1358" s="57"/>
      <c r="F1358" s="57"/>
      <c r="H1358" s="57"/>
      <c r="J1358" s="57"/>
      <c r="L1358" s="57"/>
      <c r="N1358" s="57"/>
      <c r="P1358" s="57"/>
      <c r="R1358" s="57"/>
      <c r="T1358" s="57"/>
      <c r="V1358" s="57"/>
      <c r="X1358" s="57"/>
      <c r="Z1358" s="57"/>
      <c r="AA1358" s="57"/>
    </row>
    <row r="1359" spans="2:27">
      <c r="B1359" s="57"/>
      <c r="C1359" s="57"/>
      <c r="D1359" s="57"/>
      <c r="E1359" s="57"/>
      <c r="F1359" s="57"/>
      <c r="H1359" s="57"/>
      <c r="J1359" s="57"/>
      <c r="L1359" s="57"/>
      <c r="N1359" s="57"/>
      <c r="P1359" s="57"/>
      <c r="R1359" s="57"/>
      <c r="T1359" s="57"/>
      <c r="V1359" s="57"/>
      <c r="X1359" s="57"/>
      <c r="Z1359" s="57"/>
      <c r="AA1359" s="57"/>
    </row>
    <row r="1360" spans="2:27">
      <c r="B1360" s="57"/>
      <c r="C1360" s="57"/>
      <c r="D1360" s="57"/>
      <c r="E1360" s="57"/>
      <c r="F1360" s="57"/>
      <c r="H1360" s="57"/>
      <c r="J1360" s="57"/>
      <c r="L1360" s="57"/>
      <c r="N1360" s="57"/>
      <c r="P1360" s="57"/>
      <c r="R1360" s="57"/>
      <c r="T1360" s="57"/>
      <c r="V1360" s="57"/>
      <c r="X1360" s="57"/>
      <c r="Z1360" s="57"/>
      <c r="AA1360" s="57"/>
    </row>
    <row r="1361" spans="2:27">
      <c r="B1361" s="57"/>
      <c r="C1361" s="57"/>
      <c r="D1361" s="57"/>
      <c r="E1361" s="57"/>
      <c r="F1361" s="57"/>
      <c r="H1361" s="57"/>
      <c r="J1361" s="57"/>
      <c r="L1361" s="57"/>
      <c r="N1361" s="57"/>
      <c r="P1361" s="57"/>
      <c r="R1361" s="57"/>
      <c r="T1361" s="57"/>
      <c r="V1361" s="57"/>
      <c r="X1361" s="57"/>
      <c r="Z1361" s="57"/>
      <c r="AA1361" s="57"/>
    </row>
    <row r="1362" spans="2:27">
      <c r="B1362" s="57"/>
      <c r="C1362" s="57"/>
      <c r="D1362" s="57"/>
      <c r="E1362" s="57"/>
      <c r="F1362" s="57"/>
      <c r="H1362" s="57"/>
      <c r="J1362" s="57"/>
      <c r="L1362" s="57"/>
      <c r="N1362" s="57"/>
      <c r="P1362" s="57"/>
      <c r="R1362" s="57"/>
      <c r="T1362" s="57"/>
      <c r="V1362" s="57"/>
      <c r="X1362" s="57"/>
      <c r="Z1362" s="57"/>
      <c r="AA1362" s="57"/>
    </row>
    <row r="1363" spans="2:27">
      <c r="B1363" s="57"/>
      <c r="C1363" s="57"/>
      <c r="D1363" s="57"/>
      <c r="E1363" s="57"/>
      <c r="F1363" s="57"/>
      <c r="H1363" s="57"/>
      <c r="J1363" s="57"/>
      <c r="L1363" s="57"/>
      <c r="N1363" s="57"/>
      <c r="P1363" s="57"/>
      <c r="R1363" s="57"/>
      <c r="T1363" s="57"/>
      <c r="V1363" s="57"/>
      <c r="X1363" s="57"/>
      <c r="Z1363" s="57"/>
      <c r="AA1363" s="57"/>
    </row>
    <row r="1364" spans="2:27">
      <c r="B1364" s="57"/>
      <c r="C1364" s="57"/>
      <c r="D1364" s="57"/>
      <c r="E1364" s="57"/>
      <c r="F1364" s="57"/>
      <c r="H1364" s="57"/>
      <c r="J1364" s="57"/>
      <c r="L1364" s="57"/>
      <c r="N1364" s="57"/>
      <c r="P1364" s="57"/>
      <c r="R1364" s="57"/>
      <c r="T1364" s="57"/>
      <c r="V1364" s="57"/>
      <c r="X1364" s="57"/>
      <c r="Z1364" s="57"/>
      <c r="AA1364" s="57"/>
    </row>
    <row r="1365" spans="2:27">
      <c r="B1365" s="57"/>
      <c r="C1365" s="57"/>
      <c r="D1365" s="57"/>
      <c r="E1365" s="57"/>
      <c r="F1365" s="57"/>
      <c r="H1365" s="57"/>
      <c r="J1365" s="57"/>
      <c r="L1365" s="57"/>
      <c r="N1365" s="57"/>
      <c r="P1365" s="57"/>
      <c r="R1365" s="57"/>
      <c r="T1365" s="57"/>
      <c r="V1365" s="57"/>
      <c r="X1365" s="57"/>
      <c r="Z1365" s="57"/>
      <c r="AA1365" s="57"/>
    </row>
    <row r="1366" spans="2:27">
      <c r="B1366" s="57"/>
      <c r="C1366" s="57"/>
      <c r="D1366" s="57"/>
      <c r="E1366" s="57"/>
      <c r="F1366" s="57"/>
      <c r="H1366" s="57"/>
      <c r="J1366" s="57"/>
      <c r="L1366" s="57"/>
      <c r="N1366" s="57"/>
      <c r="P1366" s="57"/>
      <c r="R1366" s="57"/>
      <c r="T1366" s="57"/>
      <c r="V1366" s="57"/>
      <c r="X1366" s="57"/>
      <c r="Z1366" s="57"/>
      <c r="AA1366" s="57"/>
    </row>
    <row r="1367" spans="2:27">
      <c r="B1367" s="57"/>
      <c r="C1367" s="57"/>
      <c r="D1367" s="57"/>
      <c r="E1367" s="57"/>
      <c r="F1367" s="57"/>
      <c r="H1367" s="57"/>
      <c r="J1367" s="57"/>
      <c r="L1367" s="57"/>
      <c r="N1367" s="57"/>
      <c r="P1367" s="57"/>
      <c r="R1367" s="57"/>
      <c r="T1367" s="57"/>
      <c r="V1367" s="57"/>
      <c r="X1367" s="57"/>
      <c r="Z1367" s="57"/>
      <c r="AA1367" s="57"/>
    </row>
    <row r="1368" spans="2:27">
      <c r="B1368" s="57"/>
      <c r="C1368" s="57"/>
      <c r="D1368" s="57"/>
      <c r="E1368" s="57"/>
      <c r="F1368" s="57"/>
      <c r="H1368" s="57"/>
      <c r="J1368" s="57"/>
      <c r="L1368" s="57"/>
      <c r="N1368" s="57"/>
      <c r="P1368" s="57"/>
      <c r="R1368" s="57"/>
      <c r="T1368" s="57"/>
      <c r="V1368" s="57"/>
      <c r="X1368" s="57"/>
      <c r="Z1368" s="57"/>
      <c r="AA1368" s="57"/>
    </row>
    <row r="1369" spans="2:27">
      <c r="B1369" s="57"/>
      <c r="C1369" s="57"/>
      <c r="D1369" s="57"/>
      <c r="E1369" s="57"/>
      <c r="F1369" s="57"/>
      <c r="H1369" s="57"/>
      <c r="J1369" s="57"/>
      <c r="L1369" s="57"/>
      <c r="N1369" s="57"/>
      <c r="P1369" s="57"/>
      <c r="R1369" s="57"/>
      <c r="T1369" s="57"/>
      <c r="V1369" s="57"/>
      <c r="X1369" s="57"/>
      <c r="Z1369" s="57"/>
      <c r="AA1369" s="57"/>
    </row>
    <row r="1370" spans="2:27">
      <c r="B1370" s="57"/>
      <c r="C1370" s="57"/>
      <c r="D1370" s="57"/>
      <c r="E1370" s="57"/>
      <c r="F1370" s="57"/>
      <c r="H1370" s="57"/>
      <c r="J1370" s="57"/>
      <c r="L1370" s="57"/>
      <c r="N1370" s="57"/>
      <c r="P1370" s="57"/>
      <c r="R1370" s="57"/>
      <c r="T1370" s="57"/>
      <c r="V1370" s="57"/>
      <c r="X1370" s="57"/>
      <c r="Z1370" s="57"/>
      <c r="AA1370" s="57"/>
    </row>
    <row r="1371" spans="2:27">
      <c r="B1371" s="57"/>
      <c r="C1371" s="57"/>
      <c r="D1371" s="57"/>
      <c r="E1371" s="57"/>
      <c r="F1371" s="57"/>
      <c r="H1371" s="57"/>
      <c r="J1371" s="57"/>
      <c r="L1371" s="57"/>
      <c r="N1371" s="57"/>
      <c r="P1371" s="57"/>
      <c r="R1371" s="57"/>
      <c r="T1371" s="57"/>
      <c r="V1371" s="57"/>
      <c r="X1371" s="57"/>
      <c r="Z1371" s="57"/>
      <c r="AA1371" s="57"/>
    </row>
    <row r="1372" spans="2:27">
      <c r="B1372" s="57"/>
      <c r="C1372" s="57"/>
      <c r="D1372" s="57"/>
      <c r="E1372" s="57"/>
      <c r="F1372" s="57"/>
      <c r="H1372" s="57"/>
      <c r="J1372" s="57"/>
      <c r="L1372" s="57"/>
      <c r="N1372" s="57"/>
      <c r="P1372" s="57"/>
      <c r="R1372" s="57"/>
      <c r="T1372" s="57"/>
      <c r="V1372" s="57"/>
      <c r="X1372" s="57"/>
      <c r="Z1372" s="57"/>
      <c r="AA1372" s="57"/>
    </row>
    <row r="1373" spans="2:27">
      <c r="B1373" s="57"/>
      <c r="C1373" s="57"/>
      <c r="D1373" s="57"/>
      <c r="E1373" s="57"/>
      <c r="F1373" s="57"/>
      <c r="H1373" s="57"/>
      <c r="J1373" s="57"/>
      <c r="L1373" s="57"/>
      <c r="N1373" s="57"/>
      <c r="P1373" s="57"/>
      <c r="R1373" s="57"/>
      <c r="T1373" s="57"/>
      <c r="V1373" s="57"/>
      <c r="X1373" s="57"/>
      <c r="Z1373" s="57"/>
      <c r="AA1373" s="57"/>
    </row>
    <row r="1374" spans="2:27">
      <c r="B1374" s="57"/>
      <c r="C1374" s="57"/>
      <c r="D1374" s="57"/>
      <c r="E1374" s="57"/>
      <c r="F1374" s="57"/>
      <c r="H1374" s="57"/>
      <c r="J1374" s="57"/>
      <c r="L1374" s="57"/>
      <c r="N1374" s="57"/>
      <c r="P1374" s="57"/>
      <c r="R1374" s="57"/>
      <c r="T1374" s="57"/>
      <c r="V1374" s="57"/>
      <c r="X1374" s="57"/>
      <c r="Z1374" s="57"/>
      <c r="AA1374" s="57"/>
    </row>
    <row r="1375" spans="2:27">
      <c r="B1375" s="57"/>
      <c r="C1375" s="57"/>
      <c r="D1375" s="57"/>
      <c r="E1375" s="57"/>
      <c r="F1375" s="57"/>
      <c r="H1375" s="57"/>
      <c r="J1375" s="57"/>
      <c r="L1375" s="57"/>
      <c r="N1375" s="57"/>
      <c r="P1375" s="57"/>
      <c r="R1375" s="57"/>
      <c r="T1375" s="57"/>
      <c r="V1375" s="57"/>
      <c r="X1375" s="57"/>
      <c r="Z1375" s="57"/>
      <c r="AA1375" s="57"/>
    </row>
    <row r="1376" spans="2:27">
      <c r="B1376" s="57"/>
      <c r="C1376" s="57"/>
      <c r="D1376" s="57"/>
      <c r="E1376" s="57"/>
      <c r="F1376" s="57"/>
      <c r="H1376" s="57"/>
      <c r="J1376" s="57"/>
      <c r="L1376" s="57"/>
      <c r="N1376" s="57"/>
      <c r="P1376" s="57"/>
      <c r="R1376" s="57"/>
      <c r="T1376" s="57"/>
      <c r="V1376" s="57"/>
      <c r="X1376" s="57"/>
      <c r="Z1376" s="57"/>
      <c r="AA1376" s="57"/>
    </row>
    <row r="1377" spans="2:27">
      <c r="B1377" s="57"/>
      <c r="C1377" s="57"/>
      <c r="D1377" s="57"/>
      <c r="E1377" s="57"/>
      <c r="F1377" s="57"/>
      <c r="H1377" s="57"/>
      <c r="J1377" s="57"/>
      <c r="L1377" s="57"/>
      <c r="N1377" s="57"/>
      <c r="P1377" s="57"/>
      <c r="R1377" s="57"/>
      <c r="T1377" s="57"/>
      <c r="V1377" s="57"/>
      <c r="X1377" s="57"/>
      <c r="Z1377" s="57"/>
      <c r="AA1377" s="57"/>
    </row>
  </sheetData>
  <mergeCells count="2">
    <mergeCell ref="A1:AA1"/>
    <mergeCell ref="A2:AA2"/>
  </mergeCells>
  <pageMargins left="0.7" right="0.7" top="0.75" bottom="0.75" header="0.3" footer="0.3"/>
</worksheet>
</file>

<file path=xl/worksheets/sheet4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D1377"/>
  <sheetViews>
    <sheetView tabSelected="1" topLeftCell="A19" zoomScale="107" workbookViewId="0">
      <pane xSplit="1" topLeftCell="G1" activePane="topRight" state="frozen"/>
      <selection pane="topRight" activeCell="X39" sqref="X39"/>
    </sheetView>
  </sheetViews>
  <sheetFormatPr baseColWidth="10" defaultRowHeight="13"/>
  <cols>
    <col min="1" max="1" width="25" bestFit="1" customWidth="1"/>
    <col min="2" max="2" width="4" bestFit="1" customWidth="1"/>
    <col min="3" max="3" width="3.5" style="59" customWidth="1"/>
    <col min="4" max="4" width="3.5" customWidth="1"/>
    <col min="5" max="5" width="4" style="59" bestFit="1" customWidth="1"/>
    <col min="6" max="6" width="3.5" customWidth="1"/>
    <col min="7" max="7" width="3.5" style="58" customWidth="1"/>
    <col min="8" max="8" width="3.5" customWidth="1"/>
    <col min="9" max="9" width="4" style="58" bestFit="1" customWidth="1"/>
    <col min="10" max="10" width="4" bestFit="1" customWidth="1"/>
    <col min="11" max="11" width="4" style="58" bestFit="1" customWidth="1"/>
    <col min="12" max="12" width="4" bestFit="1" customWidth="1"/>
    <col min="13" max="13" width="4" style="58" bestFit="1" customWidth="1"/>
    <col min="14" max="14" width="4" bestFit="1" customWidth="1"/>
    <col min="15" max="15" width="4" style="58" bestFit="1" customWidth="1"/>
    <col min="16" max="16" width="3.5" customWidth="1"/>
    <col min="17" max="17" width="4" style="58" bestFit="1" customWidth="1"/>
    <col min="18" max="18" width="3" bestFit="1" customWidth="1"/>
    <col min="19" max="19" width="4" style="58" bestFit="1" customWidth="1"/>
    <col min="20" max="20" width="4" bestFit="1" customWidth="1"/>
    <col min="21" max="21" width="3.5" style="58" customWidth="1"/>
    <col min="22" max="22" width="3.5" customWidth="1"/>
    <col min="23" max="23" width="3.5" style="58" customWidth="1"/>
    <col min="24" max="24" width="3.5" customWidth="1"/>
    <col min="25" max="25" width="3.5" style="58" customWidth="1"/>
    <col min="26" max="26" width="3.5" customWidth="1"/>
    <col min="27" max="27" width="6.83203125" customWidth="1"/>
    <col min="28" max="256" width="8.83203125" customWidth="1"/>
  </cols>
  <sheetData>
    <row r="1" spans="1:28" ht="18">
      <c r="A1" s="221" t="s">
        <v>203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spans="1:28">
      <c r="A2" s="222" t="s">
        <v>232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4"/>
    </row>
    <row r="3" spans="1:28">
      <c r="A3" s="5" t="s">
        <v>0</v>
      </c>
      <c r="B3" s="52">
        <v>0</v>
      </c>
      <c r="C3" s="53">
        <v>3</v>
      </c>
      <c r="D3" s="52">
        <v>6</v>
      </c>
      <c r="E3" s="53">
        <v>9</v>
      </c>
      <c r="F3" s="52">
        <v>12</v>
      </c>
      <c r="G3" s="53">
        <v>15</v>
      </c>
      <c r="H3" s="52">
        <v>18</v>
      </c>
      <c r="I3" s="53">
        <v>21</v>
      </c>
      <c r="J3" s="52">
        <v>24</v>
      </c>
      <c r="K3" s="53">
        <v>27</v>
      </c>
      <c r="L3" s="52">
        <v>30</v>
      </c>
      <c r="M3" s="53">
        <v>33</v>
      </c>
      <c r="N3" s="52">
        <v>36</v>
      </c>
      <c r="O3" s="53">
        <v>39</v>
      </c>
      <c r="P3" s="52">
        <v>42</v>
      </c>
      <c r="Q3" s="53">
        <v>45</v>
      </c>
      <c r="R3" s="52">
        <v>48</v>
      </c>
      <c r="S3" s="53">
        <v>51</v>
      </c>
      <c r="T3" s="54">
        <v>54</v>
      </c>
      <c r="U3" s="53">
        <v>57</v>
      </c>
      <c r="V3" s="54">
        <v>60</v>
      </c>
      <c r="W3" s="53">
        <v>63</v>
      </c>
      <c r="X3" s="54">
        <v>66</v>
      </c>
      <c r="Y3" s="53">
        <v>69</v>
      </c>
      <c r="Z3" s="54">
        <v>72</v>
      </c>
      <c r="AA3" s="52" t="s">
        <v>204</v>
      </c>
    </row>
    <row r="4" spans="1:28">
      <c r="A4" s="5" t="s">
        <v>2</v>
      </c>
      <c r="B4" s="6"/>
      <c r="C4" s="55"/>
      <c r="D4" s="6"/>
      <c r="E4" s="55"/>
      <c r="F4" s="6"/>
      <c r="G4" s="55"/>
      <c r="H4" s="6"/>
      <c r="I4" s="55"/>
      <c r="J4" s="6"/>
      <c r="K4" s="55"/>
      <c r="L4" s="6"/>
      <c r="M4" s="55"/>
      <c r="N4" s="6"/>
      <c r="O4" s="55"/>
      <c r="P4" s="6"/>
      <c r="Q4" s="55"/>
      <c r="R4" s="6"/>
      <c r="S4" s="55"/>
      <c r="T4" s="8"/>
      <c r="U4" s="55"/>
      <c r="V4" s="8"/>
      <c r="W4" s="55"/>
      <c r="X4" s="8"/>
      <c r="Y4" s="55"/>
      <c r="Z4" s="8"/>
      <c r="AA4" s="6"/>
    </row>
    <row r="5" spans="1:28" ht="14">
      <c r="A5" s="25" t="s">
        <v>25</v>
      </c>
      <c r="B5" s="10"/>
      <c r="C5" s="56"/>
      <c r="D5" s="10"/>
      <c r="E5" s="56"/>
      <c r="F5" s="10"/>
      <c r="G5" s="56"/>
      <c r="H5" s="10"/>
      <c r="I5" s="56"/>
      <c r="J5" s="10"/>
      <c r="K5" s="56"/>
      <c r="L5" s="10"/>
      <c r="M5" s="56"/>
      <c r="N5" s="10"/>
      <c r="O5" s="56"/>
      <c r="P5" s="10"/>
      <c r="Q5" s="56"/>
      <c r="R5" s="10"/>
      <c r="S5" s="56"/>
      <c r="T5" s="10"/>
      <c r="U5" s="56"/>
      <c r="V5" s="10"/>
      <c r="W5" s="56"/>
      <c r="X5" s="10"/>
      <c r="Y5" s="56"/>
      <c r="Z5" s="10"/>
      <c r="AA5" s="6"/>
      <c r="AB5">
        <f>SUM(B5:Z5)/25</f>
        <v>0</v>
      </c>
    </row>
    <row r="6" spans="1:28" ht="14">
      <c r="A6" s="24" t="s">
        <v>206</v>
      </c>
      <c r="B6" s="10">
        <v>20</v>
      </c>
      <c r="C6" s="56">
        <v>40</v>
      </c>
      <c r="D6" s="10">
        <v>30</v>
      </c>
      <c r="E6" s="56">
        <v>5</v>
      </c>
      <c r="F6" s="10">
        <v>2</v>
      </c>
      <c r="G6" s="56">
        <v>7</v>
      </c>
      <c r="H6" s="10">
        <v>35</v>
      </c>
      <c r="I6" s="56"/>
      <c r="J6" s="10"/>
      <c r="K6" s="56"/>
      <c r="L6" s="10"/>
      <c r="M6" s="56"/>
      <c r="N6" s="10"/>
      <c r="O6" s="56"/>
      <c r="P6" s="10">
        <v>6</v>
      </c>
      <c r="Q6" s="56">
        <v>20</v>
      </c>
      <c r="R6" s="10"/>
      <c r="S6" s="56"/>
      <c r="T6" s="10"/>
      <c r="U6" s="56"/>
      <c r="V6" s="10"/>
      <c r="W6" s="56"/>
      <c r="X6" s="10">
        <v>7</v>
      </c>
      <c r="Y6" s="56">
        <v>18</v>
      </c>
      <c r="Z6" s="10">
        <v>6</v>
      </c>
      <c r="AA6" s="6"/>
      <c r="AB6" s="155">
        <f t="shared" ref="AB6:AB69" si="0">SUM(B6:Z6)/25</f>
        <v>7.84</v>
      </c>
    </row>
    <row r="7" spans="1:28" ht="14">
      <c r="A7" s="25" t="s">
        <v>205</v>
      </c>
      <c r="B7" s="10"/>
      <c r="C7" s="56"/>
      <c r="D7" s="10"/>
      <c r="E7" s="56"/>
      <c r="F7" s="10"/>
      <c r="G7" s="56"/>
      <c r="H7" s="10"/>
      <c r="I7" s="56"/>
      <c r="J7" s="10"/>
      <c r="K7" s="56"/>
      <c r="L7" s="10"/>
      <c r="M7" s="56"/>
      <c r="N7" s="10"/>
      <c r="O7" s="56"/>
      <c r="P7" s="10"/>
      <c r="Q7" s="56"/>
      <c r="R7" s="10"/>
      <c r="S7" s="56"/>
      <c r="T7" s="10"/>
      <c r="U7" s="56"/>
      <c r="V7" s="10"/>
      <c r="W7" s="56"/>
      <c r="X7" s="10"/>
      <c r="Y7" s="56"/>
      <c r="Z7" s="10"/>
      <c r="AA7" s="6"/>
      <c r="AB7" s="155">
        <f t="shared" si="0"/>
        <v>0</v>
      </c>
    </row>
    <row r="8" spans="1:28" s="162" customFormat="1" ht="14">
      <c r="A8" s="12" t="s">
        <v>4</v>
      </c>
      <c r="B8" s="5"/>
      <c r="C8" s="163">
        <v>7</v>
      </c>
      <c r="D8" s="5">
        <v>4</v>
      </c>
      <c r="E8" s="163"/>
      <c r="F8" s="5">
        <v>1</v>
      </c>
      <c r="G8" s="163"/>
      <c r="H8" s="5"/>
      <c r="I8" s="163"/>
      <c r="J8" s="5"/>
      <c r="K8" s="163"/>
      <c r="L8" s="5"/>
      <c r="M8" s="163"/>
      <c r="N8" s="5"/>
      <c r="O8" s="163">
        <v>1</v>
      </c>
      <c r="P8" s="5">
        <v>10</v>
      </c>
      <c r="Q8" s="163">
        <v>12</v>
      </c>
      <c r="R8" s="5">
        <v>12</v>
      </c>
      <c r="S8" s="163"/>
      <c r="T8" s="5">
        <v>3</v>
      </c>
      <c r="U8" s="163"/>
      <c r="V8" s="5"/>
      <c r="W8" s="163"/>
      <c r="X8" s="5"/>
      <c r="Y8" s="163"/>
      <c r="Z8" s="5">
        <v>1</v>
      </c>
      <c r="AA8" s="52"/>
      <c r="AB8" s="162">
        <f t="shared" si="0"/>
        <v>2.04</v>
      </c>
    </row>
    <row r="9" spans="1:28" ht="14">
      <c r="A9" s="25" t="s">
        <v>45</v>
      </c>
      <c r="B9" s="10"/>
      <c r="C9" s="56"/>
      <c r="D9" s="10"/>
      <c r="E9" s="56"/>
      <c r="F9" s="10"/>
      <c r="G9" s="56"/>
      <c r="H9" s="10"/>
      <c r="I9" s="56"/>
      <c r="J9" s="10"/>
      <c r="K9" s="56"/>
      <c r="L9" s="10"/>
      <c r="M9" s="56"/>
      <c r="N9" s="10"/>
      <c r="O9" s="56"/>
      <c r="P9" s="10"/>
      <c r="Q9" s="56"/>
      <c r="R9" s="10"/>
      <c r="S9" s="56"/>
      <c r="T9" s="10"/>
      <c r="U9" s="56"/>
      <c r="V9" s="10"/>
      <c r="W9" s="56"/>
      <c r="X9" s="10"/>
      <c r="Y9" s="56"/>
      <c r="Z9" s="10"/>
      <c r="AA9" s="6"/>
      <c r="AB9" s="155">
        <f t="shared" si="0"/>
        <v>0</v>
      </c>
    </row>
    <row r="10" spans="1:28" ht="14">
      <c r="A10" s="25" t="s">
        <v>27</v>
      </c>
      <c r="B10" s="10"/>
      <c r="C10" s="56"/>
      <c r="D10" s="10"/>
      <c r="E10" s="56"/>
      <c r="F10" s="10"/>
      <c r="G10" s="56"/>
      <c r="H10" s="10"/>
      <c r="I10" s="56"/>
      <c r="J10" s="10"/>
      <c r="K10" s="56"/>
      <c r="L10" s="10"/>
      <c r="M10" s="56"/>
      <c r="N10" s="10"/>
      <c r="O10" s="56"/>
      <c r="P10" s="10"/>
      <c r="Q10" s="56"/>
      <c r="R10" s="10"/>
      <c r="S10" s="56"/>
      <c r="T10" s="10"/>
      <c r="U10" s="56"/>
      <c r="V10" s="10"/>
      <c r="W10" s="56"/>
      <c r="X10" s="10"/>
      <c r="Y10" s="56"/>
      <c r="Z10" s="10"/>
      <c r="AA10" s="6"/>
      <c r="AB10" s="155">
        <f t="shared" si="0"/>
        <v>0</v>
      </c>
    </row>
    <row r="11" spans="1:28" ht="14">
      <c r="A11" s="24" t="s">
        <v>26</v>
      </c>
      <c r="B11" s="10"/>
      <c r="C11" s="56"/>
      <c r="D11" s="10"/>
      <c r="E11" s="56"/>
      <c r="F11" s="10"/>
      <c r="G11" s="56"/>
      <c r="H11" s="10"/>
      <c r="I11" s="56"/>
      <c r="J11" s="10"/>
      <c r="K11" s="56"/>
      <c r="L11" s="10"/>
      <c r="M11" s="56"/>
      <c r="N11" s="10"/>
      <c r="O11" s="56"/>
      <c r="P11" s="10"/>
      <c r="Q11" s="56"/>
      <c r="R11" s="10"/>
      <c r="S11" s="56"/>
      <c r="T11" s="10"/>
      <c r="U11" s="56"/>
      <c r="V11" s="10"/>
      <c r="W11" s="56"/>
      <c r="X11" s="10"/>
      <c r="Y11" s="56"/>
      <c r="Z11" s="10"/>
      <c r="AA11" s="6"/>
      <c r="AB11" s="155">
        <f t="shared" si="0"/>
        <v>0</v>
      </c>
    </row>
    <row r="12" spans="1:28" s="162" customFormat="1" ht="14">
      <c r="A12" s="13" t="s">
        <v>51</v>
      </c>
      <c r="B12" s="5"/>
      <c r="C12" s="163"/>
      <c r="D12" s="5"/>
      <c r="E12" s="163"/>
      <c r="F12" s="5"/>
      <c r="G12" s="163"/>
      <c r="H12" s="5"/>
      <c r="I12" s="163"/>
      <c r="J12" s="5"/>
      <c r="K12" s="163"/>
      <c r="L12" s="5"/>
      <c r="M12" s="163"/>
      <c r="N12" s="5"/>
      <c r="O12" s="163"/>
      <c r="P12" s="5"/>
      <c r="Q12" s="163"/>
      <c r="R12" s="5"/>
      <c r="S12" s="163"/>
      <c r="T12" s="5"/>
      <c r="U12" s="163"/>
      <c r="V12" s="5"/>
      <c r="W12" s="163"/>
      <c r="X12" s="5"/>
      <c r="Y12" s="163"/>
      <c r="Z12" s="5"/>
      <c r="AA12" s="52"/>
      <c r="AB12" s="162">
        <f t="shared" si="0"/>
        <v>0</v>
      </c>
    </row>
    <row r="13" spans="1:28" ht="14">
      <c r="A13" s="24" t="s">
        <v>29</v>
      </c>
      <c r="B13" s="10"/>
      <c r="C13" s="56"/>
      <c r="D13" s="10"/>
      <c r="E13" s="56"/>
      <c r="F13" s="10"/>
      <c r="G13" s="56"/>
      <c r="H13" s="10"/>
      <c r="I13" s="56"/>
      <c r="J13" s="10"/>
      <c r="K13" s="56"/>
      <c r="L13" s="10"/>
      <c r="M13" s="56"/>
      <c r="N13" s="10"/>
      <c r="O13" s="56"/>
      <c r="P13" s="10"/>
      <c r="Q13" s="56"/>
      <c r="R13" s="10"/>
      <c r="S13" s="56"/>
      <c r="T13" s="10"/>
      <c r="U13" s="56"/>
      <c r="V13" s="10"/>
      <c r="W13" s="56"/>
      <c r="X13" s="10"/>
      <c r="Y13" s="56"/>
      <c r="Z13" s="10"/>
      <c r="AA13" s="6"/>
      <c r="AB13" s="155">
        <f t="shared" si="0"/>
        <v>0</v>
      </c>
    </row>
    <row r="14" spans="1:28" s="162" customFormat="1" ht="14">
      <c r="A14" s="13" t="s">
        <v>76</v>
      </c>
      <c r="B14" s="5"/>
      <c r="C14" s="163"/>
      <c r="D14" s="5"/>
      <c r="E14" s="163"/>
      <c r="F14" s="5"/>
      <c r="G14" s="163"/>
      <c r="H14" s="5"/>
      <c r="I14" s="163"/>
      <c r="J14" s="5"/>
      <c r="K14" s="163"/>
      <c r="L14" s="5"/>
      <c r="M14" s="163"/>
      <c r="N14" s="5"/>
      <c r="O14" s="163"/>
      <c r="P14" s="5"/>
      <c r="Q14" s="163"/>
      <c r="R14" s="5"/>
      <c r="S14" s="163"/>
      <c r="T14" s="5"/>
      <c r="U14" s="163"/>
      <c r="V14" s="5"/>
      <c r="W14" s="163"/>
      <c r="X14" s="5"/>
      <c r="Y14" s="163"/>
      <c r="Z14" s="5"/>
      <c r="AA14" s="52"/>
      <c r="AB14" s="162">
        <f t="shared" si="0"/>
        <v>0</v>
      </c>
    </row>
    <row r="15" spans="1:28" s="162" customFormat="1" ht="14">
      <c r="A15" s="13" t="s">
        <v>77</v>
      </c>
      <c r="B15" s="5"/>
      <c r="C15" s="163"/>
      <c r="D15" s="5"/>
      <c r="E15" s="163"/>
      <c r="F15" s="5"/>
      <c r="G15" s="163"/>
      <c r="H15" s="5"/>
      <c r="I15" s="163"/>
      <c r="J15" s="5"/>
      <c r="K15" s="163"/>
      <c r="L15" s="5"/>
      <c r="M15" s="163"/>
      <c r="N15" s="5"/>
      <c r="O15" s="163"/>
      <c r="P15" s="5"/>
      <c r="Q15" s="163"/>
      <c r="R15" s="5"/>
      <c r="S15" s="163"/>
      <c r="T15" s="5"/>
      <c r="U15" s="163"/>
      <c r="V15" s="5"/>
      <c r="W15" s="163"/>
      <c r="X15" s="5"/>
      <c r="Y15" s="163"/>
      <c r="Z15" s="5"/>
      <c r="AA15" s="52"/>
      <c r="AB15" s="162">
        <f t="shared" si="0"/>
        <v>0</v>
      </c>
    </row>
    <row r="16" spans="1:28" ht="14">
      <c r="A16" s="25" t="s">
        <v>5</v>
      </c>
      <c r="B16" s="10"/>
      <c r="C16" s="56"/>
      <c r="D16" s="10"/>
      <c r="E16" s="56"/>
      <c r="F16" s="10"/>
      <c r="G16" s="56"/>
      <c r="H16" s="10"/>
      <c r="I16" s="56"/>
      <c r="J16" s="10"/>
      <c r="K16" s="56"/>
      <c r="L16" s="10"/>
      <c r="M16" s="56"/>
      <c r="N16" s="10"/>
      <c r="O16" s="56"/>
      <c r="P16" s="10"/>
      <c r="Q16" s="56"/>
      <c r="R16" s="10"/>
      <c r="S16" s="56"/>
      <c r="T16" s="10"/>
      <c r="U16" s="56"/>
      <c r="V16" s="10">
        <v>5</v>
      </c>
      <c r="W16" s="56"/>
      <c r="X16" s="10"/>
      <c r="Y16" s="56"/>
      <c r="Z16" s="10"/>
      <c r="AA16" s="6"/>
      <c r="AB16" s="155">
        <f t="shared" si="0"/>
        <v>0.2</v>
      </c>
    </row>
    <row r="17" spans="1:28" s="162" customFormat="1" ht="14">
      <c r="A17" s="12" t="s">
        <v>79</v>
      </c>
      <c r="B17" s="5"/>
      <c r="C17" s="163"/>
      <c r="D17" s="5"/>
      <c r="E17" s="163"/>
      <c r="F17" s="5"/>
      <c r="G17" s="163"/>
      <c r="H17" s="5"/>
      <c r="I17" s="163"/>
      <c r="J17" s="5"/>
      <c r="K17" s="163"/>
      <c r="L17" s="5"/>
      <c r="M17" s="163"/>
      <c r="N17" s="5"/>
      <c r="O17" s="163"/>
      <c r="P17" s="5"/>
      <c r="Q17" s="163"/>
      <c r="R17" s="5"/>
      <c r="S17" s="163"/>
      <c r="T17" s="5"/>
      <c r="U17" s="163"/>
      <c r="V17" s="5"/>
      <c r="W17" s="163"/>
      <c r="X17" s="5"/>
      <c r="Y17" s="163"/>
      <c r="Z17" s="5"/>
      <c r="AA17" s="52"/>
      <c r="AB17" s="162">
        <f t="shared" si="0"/>
        <v>0</v>
      </c>
    </row>
    <row r="18" spans="1:28" ht="14">
      <c r="A18" s="25" t="s">
        <v>102</v>
      </c>
      <c r="B18" s="10"/>
      <c r="C18" s="56"/>
      <c r="D18" s="10"/>
      <c r="E18" s="56"/>
      <c r="F18" s="10"/>
      <c r="G18" s="56"/>
      <c r="H18" s="10"/>
      <c r="I18" s="56"/>
      <c r="J18" s="10"/>
      <c r="K18" s="56"/>
      <c r="L18" s="10"/>
      <c r="M18" s="56"/>
      <c r="N18" s="10"/>
      <c r="O18" s="56"/>
      <c r="P18" s="10"/>
      <c r="Q18" s="56"/>
      <c r="R18" s="10"/>
      <c r="S18" s="56"/>
      <c r="T18" s="10"/>
      <c r="U18" s="56"/>
      <c r="V18" s="10"/>
      <c r="W18" s="56"/>
      <c r="X18" s="10"/>
      <c r="Y18" s="56"/>
      <c r="Z18" s="10"/>
      <c r="AA18" s="6"/>
      <c r="AB18" s="155">
        <f t="shared" si="0"/>
        <v>0</v>
      </c>
    </row>
    <row r="19" spans="1:28" s="162" customFormat="1" ht="14">
      <c r="A19" s="12" t="s">
        <v>78</v>
      </c>
      <c r="B19" s="5"/>
      <c r="C19" s="163"/>
      <c r="D19" s="5"/>
      <c r="E19" s="163"/>
      <c r="F19" s="5"/>
      <c r="G19" s="163"/>
      <c r="H19" s="5"/>
      <c r="I19" s="163"/>
      <c r="J19" s="5"/>
      <c r="K19" s="163"/>
      <c r="L19" s="5"/>
      <c r="M19" s="163"/>
      <c r="N19" s="5"/>
      <c r="O19" s="163"/>
      <c r="P19" s="5"/>
      <c r="Q19" s="163"/>
      <c r="R19" s="5"/>
      <c r="S19" s="163"/>
      <c r="T19" s="5"/>
      <c r="U19" s="163"/>
      <c r="V19" s="5"/>
      <c r="W19" s="163"/>
      <c r="X19" s="5"/>
      <c r="Y19" s="163"/>
      <c r="Z19" s="5"/>
      <c r="AA19" s="52"/>
      <c r="AB19" s="162">
        <f t="shared" si="0"/>
        <v>0</v>
      </c>
    </row>
    <row r="20" spans="1:28" s="162" customFormat="1" ht="14">
      <c r="A20" s="12" t="s">
        <v>6</v>
      </c>
      <c r="B20" s="5">
        <v>5</v>
      </c>
      <c r="C20" s="163">
        <v>5</v>
      </c>
      <c r="D20" s="5"/>
      <c r="E20" s="163">
        <v>2</v>
      </c>
      <c r="F20" s="5"/>
      <c r="G20" s="163"/>
      <c r="H20" s="5"/>
      <c r="I20" s="163"/>
      <c r="J20" s="5"/>
      <c r="K20" s="163"/>
      <c r="L20" s="5"/>
      <c r="M20" s="163"/>
      <c r="N20" s="5"/>
      <c r="O20" s="163"/>
      <c r="P20" s="5"/>
      <c r="Q20" s="163">
        <v>2</v>
      </c>
      <c r="R20" s="5"/>
      <c r="S20" s="163"/>
      <c r="T20" s="5"/>
      <c r="U20" s="163">
        <v>25</v>
      </c>
      <c r="V20" s="5">
        <v>5</v>
      </c>
      <c r="W20" s="163">
        <v>3</v>
      </c>
      <c r="X20" s="5">
        <v>3</v>
      </c>
      <c r="Y20" s="163"/>
      <c r="Z20" s="5">
        <v>1</v>
      </c>
      <c r="AA20" s="52"/>
      <c r="AB20" s="162">
        <f t="shared" si="0"/>
        <v>2.04</v>
      </c>
    </row>
    <row r="21" spans="1:28" s="162" customFormat="1" ht="14">
      <c r="A21" s="12" t="s">
        <v>7</v>
      </c>
      <c r="B21" s="5"/>
      <c r="C21" s="163"/>
      <c r="D21" s="5"/>
      <c r="E21" s="163"/>
      <c r="F21" s="5"/>
      <c r="G21" s="163"/>
      <c r="H21" s="5"/>
      <c r="I21" s="163"/>
      <c r="J21" s="5"/>
      <c r="K21" s="163"/>
      <c r="L21" s="5"/>
      <c r="M21" s="163"/>
      <c r="N21" s="5"/>
      <c r="O21" s="163"/>
      <c r="P21" s="5"/>
      <c r="Q21" s="163"/>
      <c r="R21" s="5"/>
      <c r="S21" s="163"/>
      <c r="T21" s="5"/>
      <c r="U21" s="163"/>
      <c r="V21" s="5"/>
      <c r="W21" s="163"/>
      <c r="X21" s="5"/>
      <c r="Y21" s="163"/>
      <c r="Z21" s="5"/>
      <c r="AA21" s="52"/>
      <c r="AB21" s="162">
        <f t="shared" si="0"/>
        <v>0</v>
      </c>
    </row>
    <row r="22" spans="1:28" s="162" customFormat="1" ht="14">
      <c r="A22" s="12" t="s">
        <v>207</v>
      </c>
      <c r="B22" s="5"/>
      <c r="C22" s="163"/>
      <c r="D22" s="5"/>
      <c r="E22" s="163"/>
      <c r="F22" s="5"/>
      <c r="G22" s="163"/>
      <c r="H22" s="5"/>
      <c r="I22" s="163"/>
      <c r="J22" s="5"/>
      <c r="K22" s="163"/>
      <c r="L22" s="5"/>
      <c r="M22" s="163"/>
      <c r="N22" s="5"/>
      <c r="O22" s="163"/>
      <c r="P22" s="5"/>
      <c r="Q22" s="163"/>
      <c r="R22" s="5"/>
      <c r="S22" s="163"/>
      <c r="T22" s="5"/>
      <c r="U22" s="163"/>
      <c r="V22" s="5"/>
      <c r="W22" s="163"/>
      <c r="X22" s="5"/>
      <c r="Y22" s="163"/>
      <c r="Z22" s="5"/>
      <c r="AA22" s="52"/>
      <c r="AB22" s="162">
        <f t="shared" si="0"/>
        <v>0</v>
      </c>
    </row>
    <row r="23" spans="1:28" s="162" customFormat="1" ht="14">
      <c r="A23" s="12" t="s">
        <v>28</v>
      </c>
      <c r="B23" s="5"/>
      <c r="C23" s="163"/>
      <c r="D23" s="5"/>
      <c r="E23" s="163"/>
      <c r="F23" s="5"/>
      <c r="G23" s="163"/>
      <c r="H23" s="5"/>
      <c r="I23" s="163"/>
      <c r="J23" s="5"/>
      <c r="K23" s="163"/>
      <c r="L23" s="5"/>
      <c r="M23" s="163"/>
      <c r="N23" s="5"/>
      <c r="O23" s="163"/>
      <c r="P23" s="5"/>
      <c r="Q23" s="163"/>
      <c r="R23" s="5"/>
      <c r="S23" s="163"/>
      <c r="T23" s="5"/>
      <c r="U23" s="163"/>
      <c r="V23" s="5"/>
      <c r="W23" s="163"/>
      <c r="X23" s="5"/>
      <c r="Y23" s="163"/>
      <c r="Z23" s="5"/>
      <c r="AA23" s="52"/>
      <c r="AB23" s="162">
        <f t="shared" si="0"/>
        <v>0</v>
      </c>
    </row>
    <row r="24" spans="1:28" ht="14">
      <c r="A24" s="25" t="s">
        <v>8</v>
      </c>
      <c r="B24" s="10"/>
      <c r="C24" s="56"/>
      <c r="D24" s="10"/>
      <c r="E24" s="56"/>
      <c r="F24" s="10"/>
      <c r="G24" s="56"/>
      <c r="H24" s="10"/>
      <c r="I24" s="56"/>
      <c r="J24" s="10"/>
      <c r="K24" s="56"/>
      <c r="L24" s="10"/>
      <c r="M24" s="56"/>
      <c r="N24" s="10"/>
      <c r="O24" s="56"/>
      <c r="P24" s="10"/>
      <c r="Q24" s="56"/>
      <c r="R24" s="10"/>
      <c r="S24" s="56"/>
      <c r="T24" s="10"/>
      <c r="U24" s="56"/>
      <c r="V24" s="10"/>
      <c r="W24" s="56"/>
      <c r="X24" s="10"/>
      <c r="Y24" s="56"/>
      <c r="Z24" s="10"/>
      <c r="AA24" s="6"/>
      <c r="AB24" s="155">
        <f t="shared" si="0"/>
        <v>0</v>
      </c>
    </row>
    <row r="25" spans="1:28" ht="15.75" customHeight="1">
      <c r="A25" s="25" t="s">
        <v>224</v>
      </c>
      <c r="B25" s="10"/>
      <c r="C25" s="56"/>
      <c r="D25" s="10"/>
      <c r="E25" s="56"/>
      <c r="F25" s="10"/>
      <c r="G25" s="56"/>
      <c r="H25" s="10"/>
      <c r="I25" s="56"/>
      <c r="J25" s="10"/>
      <c r="K25" s="56"/>
      <c r="L25" s="10"/>
      <c r="M25" s="56"/>
      <c r="N25" s="10"/>
      <c r="O25" s="56"/>
      <c r="P25" s="10"/>
      <c r="Q25" s="56"/>
      <c r="R25" s="10">
        <v>25</v>
      </c>
      <c r="S25" s="56"/>
      <c r="T25" s="10"/>
      <c r="U25" s="56"/>
      <c r="V25" s="10"/>
      <c r="W25" s="56"/>
      <c r="X25" s="10"/>
      <c r="Y25" s="56"/>
      <c r="Z25" s="10"/>
      <c r="AA25" s="6"/>
      <c r="AB25" s="155">
        <f t="shared" si="0"/>
        <v>1</v>
      </c>
    </row>
    <row r="26" spans="1:28" s="162" customFormat="1" ht="14">
      <c r="A26" s="12" t="s">
        <v>208</v>
      </c>
      <c r="B26" s="5"/>
      <c r="C26" s="163"/>
      <c r="D26" s="5"/>
      <c r="E26" s="163"/>
      <c r="F26" s="5"/>
      <c r="G26" s="163"/>
      <c r="H26" s="5"/>
      <c r="I26" s="163"/>
      <c r="J26" s="5"/>
      <c r="K26" s="163"/>
      <c r="L26" s="5"/>
      <c r="M26" s="163"/>
      <c r="N26" s="5"/>
      <c r="O26" s="163"/>
      <c r="P26" s="5"/>
      <c r="Q26" s="163"/>
      <c r="R26" s="5"/>
      <c r="S26" s="163"/>
      <c r="T26" s="5"/>
      <c r="U26" s="163"/>
      <c r="V26" s="5"/>
      <c r="W26" s="163"/>
      <c r="X26" s="5"/>
      <c r="Y26" s="163"/>
      <c r="Z26" s="5"/>
      <c r="AA26" s="52"/>
      <c r="AB26" s="162">
        <f t="shared" si="0"/>
        <v>0</v>
      </c>
    </row>
    <row r="27" spans="1:28" s="162" customFormat="1" ht="14">
      <c r="A27" s="12" t="s">
        <v>23</v>
      </c>
      <c r="B27" s="5">
        <v>2</v>
      </c>
      <c r="C27" s="163"/>
      <c r="D27" s="5"/>
      <c r="E27" s="163"/>
      <c r="F27" s="5"/>
      <c r="G27" s="163"/>
      <c r="H27" s="5"/>
      <c r="I27" s="163"/>
      <c r="J27" s="5"/>
      <c r="K27" s="163"/>
      <c r="L27" s="5"/>
      <c r="M27" s="163"/>
      <c r="N27" s="5"/>
      <c r="O27" s="163"/>
      <c r="P27" s="5"/>
      <c r="Q27" s="163"/>
      <c r="R27" s="5"/>
      <c r="S27" s="163"/>
      <c r="T27" s="5"/>
      <c r="U27" s="163"/>
      <c r="V27" s="5"/>
      <c r="W27" s="163"/>
      <c r="X27" s="5">
        <v>5</v>
      </c>
      <c r="Y27" s="163"/>
      <c r="Z27" s="5"/>
      <c r="AA27" s="52"/>
      <c r="AB27" s="162">
        <f t="shared" si="0"/>
        <v>0.28000000000000003</v>
      </c>
    </row>
    <row r="28" spans="1:28" ht="14">
      <c r="A28" s="25" t="s">
        <v>209</v>
      </c>
      <c r="B28" s="10"/>
      <c r="C28" s="56"/>
      <c r="D28" s="10"/>
      <c r="E28" s="56"/>
      <c r="F28" s="10"/>
      <c r="G28" s="56"/>
      <c r="H28" s="10"/>
      <c r="I28" s="56"/>
      <c r="J28" s="10"/>
      <c r="K28" s="56"/>
      <c r="L28" s="10"/>
      <c r="M28" s="56"/>
      <c r="N28" s="10"/>
      <c r="O28" s="56"/>
      <c r="P28" s="10"/>
      <c r="Q28" s="56"/>
      <c r="R28" s="10"/>
      <c r="S28" s="56"/>
      <c r="T28" s="10"/>
      <c r="U28" s="56"/>
      <c r="V28" s="10"/>
      <c r="W28" s="56"/>
      <c r="X28" s="10"/>
      <c r="Y28" s="56"/>
      <c r="Z28" s="10"/>
      <c r="AA28" s="6"/>
      <c r="AB28" s="155">
        <f t="shared" si="0"/>
        <v>0</v>
      </c>
    </row>
    <row r="29" spans="1:28" ht="14">
      <c r="A29" s="25" t="s">
        <v>83</v>
      </c>
      <c r="B29" s="10"/>
      <c r="C29" s="56"/>
      <c r="D29" s="10"/>
      <c r="E29" s="56"/>
      <c r="F29" s="10"/>
      <c r="G29" s="56"/>
      <c r="H29" s="10"/>
      <c r="I29" s="56"/>
      <c r="J29" s="10"/>
      <c r="K29" s="56"/>
      <c r="L29" s="10"/>
      <c r="M29" s="56"/>
      <c r="N29" s="10"/>
      <c r="O29" s="56"/>
      <c r="P29" s="10"/>
      <c r="Q29" s="56"/>
      <c r="R29" s="10"/>
      <c r="S29" s="56"/>
      <c r="T29" s="10"/>
      <c r="U29" s="56"/>
      <c r="V29" s="10"/>
      <c r="W29" s="56"/>
      <c r="X29" s="10"/>
      <c r="Y29" s="56"/>
      <c r="Z29" s="10"/>
      <c r="AA29" s="6"/>
      <c r="AB29" s="155">
        <f t="shared" si="0"/>
        <v>0</v>
      </c>
    </row>
    <row r="30" spans="1:28" ht="14">
      <c r="A30" s="25" t="s">
        <v>128</v>
      </c>
      <c r="B30" s="10"/>
      <c r="C30" s="56"/>
      <c r="D30" s="10"/>
      <c r="E30" s="56"/>
      <c r="F30" s="10"/>
      <c r="G30" s="56"/>
      <c r="H30" s="10"/>
      <c r="I30" s="56"/>
      <c r="J30" s="10"/>
      <c r="K30" s="56"/>
      <c r="L30" s="10"/>
      <c r="M30" s="56"/>
      <c r="N30" s="10"/>
      <c r="O30" s="56"/>
      <c r="P30" s="10"/>
      <c r="Q30" s="56"/>
      <c r="R30" s="10"/>
      <c r="S30" s="56"/>
      <c r="T30" s="10"/>
      <c r="U30" s="56"/>
      <c r="V30" s="10"/>
      <c r="W30" s="56"/>
      <c r="X30" s="10"/>
      <c r="Y30" s="56"/>
      <c r="Z30" s="10"/>
      <c r="AA30" s="6"/>
      <c r="AB30" s="155">
        <f t="shared" si="0"/>
        <v>0</v>
      </c>
    </row>
    <row r="31" spans="1:28" ht="14">
      <c r="A31" s="25" t="s">
        <v>181</v>
      </c>
      <c r="B31" s="10"/>
      <c r="C31" s="56"/>
      <c r="D31" s="10"/>
      <c r="E31" s="56"/>
      <c r="F31" s="10"/>
      <c r="G31" s="56"/>
      <c r="H31" s="10"/>
      <c r="I31" s="56"/>
      <c r="J31" s="10"/>
      <c r="K31" s="56"/>
      <c r="L31" s="10"/>
      <c r="M31" s="56"/>
      <c r="N31" s="10"/>
      <c r="O31" s="56">
        <v>20</v>
      </c>
      <c r="P31" s="10"/>
      <c r="Q31" s="56"/>
      <c r="R31" s="10"/>
      <c r="S31" s="56"/>
      <c r="T31" s="10"/>
      <c r="U31" s="56"/>
      <c r="V31" s="10"/>
      <c r="W31" s="56"/>
      <c r="X31" s="10"/>
      <c r="Y31" s="56"/>
      <c r="Z31" s="10"/>
      <c r="AA31" s="6"/>
      <c r="AB31" s="155">
        <f t="shared" si="0"/>
        <v>0.8</v>
      </c>
    </row>
    <row r="32" spans="1:28" s="162" customFormat="1" ht="14">
      <c r="A32" s="12" t="s">
        <v>210</v>
      </c>
      <c r="B32" s="5"/>
      <c r="C32" s="163"/>
      <c r="D32" s="5"/>
      <c r="E32" s="163"/>
      <c r="F32" s="5"/>
      <c r="G32" s="163"/>
      <c r="H32" s="5"/>
      <c r="I32" s="163"/>
      <c r="J32" s="5"/>
      <c r="K32" s="163"/>
      <c r="L32" s="5"/>
      <c r="M32" s="163"/>
      <c r="N32" s="5"/>
      <c r="O32" s="163"/>
      <c r="P32" s="5"/>
      <c r="Q32" s="163"/>
      <c r="R32" s="5"/>
      <c r="S32" s="163"/>
      <c r="T32" s="5"/>
      <c r="U32" s="163"/>
      <c r="V32" s="5"/>
      <c r="W32" s="163"/>
      <c r="X32" s="5"/>
      <c r="Y32" s="163"/>
      <c r="Z32" s="5"/>
      <c r="AA32" s="52"/>
      <c r="AB32" s="162">
        <f t="shared" si="0"/>
        <v>0</v>
      </c>
    </row>
    <row r="33" spans="1:30" s="162" customFormat="1" ht="14">
      <c r="A33" s="12" t="s">
        <v>225</v>
      </c>
      <c r="B33" s="5"/>
      <c r="C33" s="163"/>
      <c r="D33" s="5"/>
      <c r="E33" s="163"/>
      <c r="F33" s="5"/>
      <c r="G33" s="163"/>
      <c r="H33" s="5"/>
      <c r="I33" s="163"/>
      <c r="J33" s="5"/>
      <c r="K33" s="163"/>
      <c r="L33" s="5"/>
      <c r="M33" s="163"/>
      <c r="N33" s="5"/>
      <c r="O33" s="163"/>
      <c r="P33" s="5"/>
      <c r="Q33" s="163"/>
      <c r="R33" s="5"/>
      <c r="S33" s="163"/>
      <c r="T33" s="5"/>
      <c r="U33" s="163"/>
      <c r="V33" s="5"/>
      <c r="W33" s="163"/>
      <c r="X33" s="5"/>
      <c r="Y33" s="163"/>
      <c r="Z33" s="5"/>
      <c r="AA33" s="52"/>
      <c r="AB33" s="162">
        <f t="shared" si="0"/>
        <v>0</v>
      </c>
    </row>
    <row r="34" spans="1:30" s="162" customFormat="1" ht="14">
      <c r="A34" s="13" t="s">
        <v>33</v>
      </c>
      <c r="B34" s="5"/>
      <c r="C34" s="163"/>
      <c r="D34" s="5"/>
      <c r="E34" s="163"/>
      <c r="F34" s="5"/>
      <c r="G34" s="163"/>
      <c r="H34" s="5"/>
      <c r="I34" s="163"/>
      <c r="J34" s="5"/>
      <c r="K34" s="163"/>
      <c r="L34" s="5"/>
      <c r="M34" s="163"/>
      <c r="N34" s="5"/>
      <c r="O34" s="163"/>
      <c r="P34" s="5"/>
      <c r="Q34" s="163"/>
      <c r="R34" s="5"/>
      <c r="S34" s="163"/>
      <c r="T34" s="5"/>
      <c r="U34" s="163"/>
      <c r="V34" s="5"/>
      <c r="W34" s="163"/>
      <c r="X34" s="5"/>
      <c r="Y34" s="163"/>
      <c r="Z34" s="5"/>
      <c r="AA34" s="52"/>
      <c r="AB34" s="162">
        <f t="shared" si="0"/>
        <v>0</v>
      </c>
    </row>
    <row r="35" spans="1:30" ht="14">
      <c r="A35" s="24" t="s">
        <v>93</v>
      </c>
      <c r="B35" s="10"/>
      <c r="C35" s="56"/>
      <c r="D35" s="10"/>
      <c r="E35" s="56"/>
      <c r="F35" s="10"/>
      <c r="G35" s="56"/>
      <c r="H35" s="10"/>
      <c r="I35" s="56"/>
      <c r="J35" s="10"/>
      <c r="K35" s="56"/>
      <c r="L35" s="10"/>
      <c r="M35" s="56"/>
      <c r="N35" s="10"/>
      <c r="O35" s="56"/>
      <c r="P35" s="10"/>
      <c r="Q35" s="56"/>
      <c r="R35" s="10"/>
      <c r="S35" s="56"/>
      <c r="T35" s="10"/>
      <c r="U35" s="56"/>
      <c r="V35" s="10"/>
      <c r="W35" s="56"/>
      <c r="X35" s="10"/>
      <c r="Y35" s="56"/>
      <c r="Z35" s="10"/>
      <c r="AA35" s="6"/>
      <c r="AB35" s="155">
        <f t="shared" si="0"/>
        <v>0</v>
      </c>
    </row>
    <row r="36" spans="1:30">
      <c r="A36" s="15" t="s">
        <v>9</v>
      </c>
      <c r="B36" s="10"/>
      <c r="C36" s="56"/>
      <c r="D36" s="10"/>
      <c r="E36" s="56"/>
      <c r="F36" s="10"/>
      <c r="G36" s="56"/>
      <c r="H36" s="10"/>
      <c r="I36" s="56"/>
      <c r="J36" s="10"/>
      <c r="K36" s="56"/>
      <c r="L36" s="10"/>
      <c r="M36" s="56"/>
      <c r="N36" s="10"/>
      <c r="O36" s="56"/>
      <c r="P36" s="10"/>
      <c r="Q36" s="56"/>
      <c r="R36" s="10"/>
      <c r="S36" s="56"/>
      <c r="T36" s="10"/>
      <c r="U36" s="56"/>
      <c r="V36" s="10"/>
      <c r="W36" s="56"/>
      <c r="X36" s="10"/>
      <c r="Y36" s="56"/>
      <c r="Z36" s="10"/>
      <c r="AA36" s="6"/>
      <c r="AB36" s="155">
        <f t="shared" si="0"/>
        <v>0</v>
      </c>
    </row>
    <row r="37" spans="1:30">
      <c r="A37" s="15" t="s">
        <v>211</v>
      </c>
      <c r="B37" s="10"/>
      <c r="C37" s="56"/>
      <c r="D37" s="10"/>
      <c r="E37" s="56"/>
      <c r="F37" s="10"/>
      <c r="G37" s="56"/>
      <c r="H37" s="10"/>
      <c r="I37" s="56"/>
      <c r="J37" s="10"/>
      <c r="K37" s="56"/>
      <c r="L37" s="10"/>
      <c r="M37" s="56"/>
      <c r="N37" s="10"/>
      <c r="O37" s="56"/>
      <c r="P37" s="10"/>
      <c r="Q37" s="56"/>
      <c r="R37" s="10"/>
      <c r="S37" s="56"/>
      <c r="T37" s="10"/>
      <c r="U37" s="56"/>
      <c r="V37" s="10"/>
      <c r="W37" s="56"/>
      <c r="X37" s="10"/>
      <c r="Y37" s="56"/>
      <c r="Z37" s="10"/>
      <c r="AA37" s="6"/>
      <c r="AB37" s="155">
        <f t="shared" si="0"/>
        <v>0</v>
      </c>
    </row>
    <row r="38" spans="1:30">
      <c r="A38" s="15" t="s">
        <v>226</v>
      </c>
      <c r="B38" s="10"/>
      <c r="C38" s="56"/>
      <c r="D38" s="10"/>
      <c r="E38" s="56"/>
      <c r="F38" s="10"/>
      <c r="G38" s="56"/>
      <c r="H38" s="10"/>
      <c r="I38" s="56"/>
      <c r="J38" s="10"/>
      <c r="K38" s="56"/>
      <c r="L38" s="10"/>
      <c r="M38" s="56"/>
      <c r="N38" s="10"/>
      <c r="O38" s="56"/>
      <c r="P38" s="10"/>
      <c r="Q38" s="56"/>
      <c r="R38" s="10"/>
      <c r="S38" s="56"/>
      <c r="T38" s="10"/>
      <c r="U38" s="56"/>
      <c r="V38" s="10"/>
      <c r="W38" s="56"/>
      <c r="X38" s="10"/>
      <c r="Y38" s="56"/>
      <c r="Z38" s="10"/>
      <c r="AA38" s="6"/>
      <c r="AB38" s="155">
        <f t="shared" si="0"/>
        <v>0</v>
      </c>
    </row>
    <row r="39" spans="1:30">
      <c r="A39" s="15" t="s">
        <v>31</v>
      </c>
      <c r="B39" s="10"/>
      <c r="C39" s="56"/>
      <c r="D39" s="10">
        <v>20</v>
      </c>
      <c r="E39" s="56"/>
      <c r="F39" s="10">
        <v>25</v>
      </c>
      <c r="G39" s="56"/>
      <c r="H39" s="10"/>
      <c r="I39" s="56">
        <v>7</v>
      </c>
      <c r="J39" s="10">
        <v>2</v>
      </c>
      <c r="K39" s="56"/>
      <c r="L39" s="10"/>
      <c r="M39" s="56">
        <v>25</v>
      </c>
      <c r="N39" s="10">
        <v>5</v>
      </c>
      <c r="O39" s="56"/>
      <c r="P39" s="10"/>
      <c r="Q39" s="56"/>
      <c r="R39" s="10">
        <v>10</v>
      </c>
      <c r="S39" s="56"/>
      <c r="T39" s="10">
        <v>2</v>
      </c>
      <c r="U39" s="56">
        <v>11</v>
      </c>
      <c r="V39" s="10"/>
      <c r="W39" s="56"/>
      <c r="X39" s="10"/>
      <c r="Y39" s="56"/>
      <c r="Z39" s="10">
        <v>2</v>
      </c>
      <c r="AA39" s="6"/>
      <c r="AB39" s="155">
        <f t="shared" si="0"/>
        <v>4.3600000000000003</v>
      </c>
      <c r="AD39" s="151" t="s">
        <v>506</v>
      </c>
    </row>
    <row r="40" spans="1:30">
      <c r="A40" s="15" t="s">
        <v>32</v>
      </c>
      <c r="B40" s="10">
        <v>65</v>
      </c>
      <c r="C40" s="56"/>
      <c r="D40" s="10"/>
      <c r="E40" s="56">
        <v>2</v>
      </c>
      <c r="F40" s="10">
        <v>45</v>
      </c>
      <c r="G40" s="56">
        <v>45</v>
      </c>
      <c r="H40" s="10">
        <v>12</v>
      </c>
      <c r="I40" s="56">
        <v>5</v>
      </c>
      <c r="J40" s="10"/>
      <c r="K40" s="56">
        <v>1</v>
      </c>
      <c r="L40" s="10">
        <v>35</v>
      </c>
      <c r="M40" s="56">
        <v>50</v>
      </c>
      <c r="N40" s="10">
        <v>99</v>
      </c>
      <c r="O40" s="56">
        <v>5</v>
      </c>
      <c r="P40" s="10"/>
      <c r="Q40" s="56">
        <v>15</v>
      </c>
      <c r="R40" s="10"/>
      <c r="S40" s="56">
        <v>60</v>
      </c>
      <c r="T40" s="10">
        <v>35</v>
      </c>
      <c r="U40" s="56">
        <v>35</v>
      </c>
      <c r="V40" s="10">
        <v>70</v>
      </c>
      <c r="W40" s="56">
        <v>40</v>
      </c>
      <c r="X40" s="10"/>
      <c r="Y40" s="56"/>
      <c r="Z40" s="10"/>
      <c r="AA40" s="6"/>
      <c r="AB40" s="155">
        <f t="shared" si="0"/>
        <v>24.76</v>
      </c>
    </row>
    <row r="41" spans="1:30">
      <c r="A41" s="15" t="s">
        <v>52</v>
      </c>
      <c r="B41" s="10"/>
      <c r="C41" s="56"/>
      <c r="D41" s="10"/>
      <c r="E41" s="56"/>
      <c r="F41" s="10"/>
      <c r="G41" s="56"/>
      <c r="H41" s="10"/>
      <c r="I41" s="56"/>
      <c r="J41" s="10"/>
      <c r="K41" s="56"/>
      <c r="L41" s="10"/>
      <c r="M41" s="56"/>
      <c r="N41" s="10"/>
      <c r="O41" s="56"/>
      <c r="P41" s="10"/>
      <c r="Q41" s="56"/>
      <c r="R41" s="10"/>
      <c r="S41" s="56"/>
      <c r="T41" s="10"/>
      <c r="U41" s="56"/>
      <c r="V41" s="10"/>
      <c r="W41" s="56"/>
      <c r="X41" s="10"/>
      <c r="Y41" s="56"/>
      <c r="Z41" s="10"/>
      <c r="AA41" s="6"/>
      <c r="AB41" s="155">
        <f t="shared" si="0"/>
        <v>0</v>
      </c>
    </row>
    <row r="42" spans="1:30" s="162" customFormat="1">
      <c r="A42" s="16" t="s">
        <v>10</v>
      </c>
      <c r="B42" s="5"/>
      <c r="C42" s="163"/>
      <c r="D42" s="5"/>
      <c r="E42" s="163"/>
      <c r="F42" s="5"/>
      <c r="G42" s="163"/>
      <c r="H42" s="5"/>
      <c r="I42" s="163"/>
      <c r="J42" s="5"/>
      <c r="K42" s="163"/>
      <c r="L42" s="5"/>
      <c r="M42" s="163"/>
      <c r="N42" s="5"/>
      <c r="O42" s="163"/>
      <c r="P42" s="5"/>
      <c r="Q42" s="163"/>
      <c r="R42" s="5"/>
      <c r="S42" s="163"/>
      <c r="T42" s="5"/>
      <c r="U42" s="163"/>
      <c r="V42" s="5"/>
      <c r="W42" s="163"/>
      <c r="X42" s="5"/>
      <c r="Y42" s="163"/>
      <c r="Z42" s="5"/>
      <c r="AA42" s="52"/>
      <c r="AB42" s="162">
        <f t="shared" si="0"/>
        <v>0</v>
      </c>
    </row>
    <row r="43" spans="1:30">
      <c r="A43" s="15" t="s">
        <v>39</v>
      </c>
      <c r="B43" s="10"/>
      <c r="C43" s="56"/>
      <c r="D43" s="10"/>
      <c r="E43" s="56"/>
      <c r="F43" s="10"/>
      <c r="G43" s="56"/>
      <c r="H43" s="10"/>
      <c r="I43" s="56"/>
      <c r="J43" s="10"/>
      <c r="K43" s="56"/>
      <c r="L43" s="10"/>
      <c r="M43" s="56"/>
      <c r="N43" s="10"/>
      <c r="O43" s="56"/>
      <c r="P43" s="10"/>
      <c r="Q43" s="56">
        <v>1</v>
      </c>
      <c r="R43" s="10"/>
      <c r="S43" s="56"/>
      <c r="T43" s="10"/>
      <c r="U43" s="56"/>
      <c r="V43" s="10"/>
      <c r="W43" s="56"/>
      <c r="X43" s="10"/>
      <c r="Y43" s="56"/>
      <c r="Z43" s="10"/>
      <c r="AA43" s="6"/>
      <c r="AB43" s="155">
        <f t="shared" si="0"/>
        <v>0.04</v>
      </c>
    </row>
    <row r="44" spans="1:30">
      <c r="A44" s="15" t="s">
        <v>11</v>
      </c>
      <c r="B44" s="10"/>
      <c r="C44" s="56"/>
      <c r="D44" s="10"/>
      <c r="E44" s="56"/>
      <c r="F44" s="10"/>
      <c r="G44" s="56"/>
      <c r="H44" s="10"/>
      <c r="I44" s="56"/>
      <c r="J44" s="10"/>
      <c r="K44" s="56"/>
      <c r="L44" s="10"/>
      <c r="M44" s="56"/>
      <c r="N44" s="10"/>
      <c r="O44" s="56"/>
      <c r="P44" s="10"/>
      <c r="Q44" s="56"/>
      <c r="R44" s="10"/>
      <c r="S44" s="56"/>
      <c r="T44" s="10"/>
      <c r="U44" s="56"/>
      <c r="V44" s="10"/>
      <c r="W44" s="56"/>
      <c r="X44" s="10"/>
      <c r="Y44" s="56"/>
      <c r="Z44" s="10"/>
      <c r="AA44" s="6"/>
      <c r="AB44" s="155">
        <f t="shared" si="0"/>
        <v>0</v>
      </c>
    </row>
    <row r="45" spans="1:30" s="162" customFormat="1">
      <c r="A45" s="16" t="s">
        <v>94</v>
      </c>
      <c r="B45" s="5"/>
      <c r="C45" s="163"/>
      <c r="D45" s="5"/>
      <c r="E45" s="163"/>
      <c r="F45" s="5"/>
      <c r="G45" s="163"/>
      <c r="H45" s="5"/>
      <c r="I45" s="163"/>
      <c r="J45" s="5"/>
      <c r="K45" s="163"/>
      <c r="L45" s="5"/>
      <c r="M45" s="163"/>
      <c r="N45" s="5"/>
      <c r="O45" s="163"/>
      <c r="P45" s="5"/>
      <c r="Q45" s="163"/>
      <c r="R45" s="5"/>
      <c r="S45" s="163"/>
      <c r="T45" s="5"/>
      <c r="U45" s="163"/>
      <c r="V45" s="5"/>
      <c r="W45" s="163"/>
      <c r="X45" s="5"/>
      <c r="Y45" s="163"/>
      <c r="Z45" s="5"/>
      <c r="AA45" s="52"/>
      <c r="AB45" s="162">
        <f t="shared" si="0"/>
        <v>0</v>
      </c>
    </row>
    <row r="46" spans="1:30" s="162" customFormat="1">
      <c r="A46" s="16" t="s">
        <v>95</v>
      </c>
      <c r="B46" s="5"/>
      <c r="C46" s="163"/>
      <c r="D46" s="5"/>
      <c r="E46" s="163"/>
      <c r="F46" s="5"/>
      <c r="G46" s="163"/>
      <c r="H46" s="5"/>
      <c r="I46" s="163"/>
      <c r="J46" s="5"/>
      <c r="K46" s="163"/>
      <c r="L46" s="5"/>
      <c r="M46" s="163"/>
      <c r="N46" s="5"/>
      <c r="O46" s="163"/>
      <c r="P46" s="5"/>
      <c r="Q46" s="163"/>
      <c r="R46" s="5"/>
      <c r="S46" s="163"/>
      <c r="T46" s="5"/>
      <c r="U46" s="163"/>
      <c r="V46" s="5"/>
      <c r="W46" s="163"/>
      <c r="X46" s="5"/>
      <c r="Y46" s="163"/>
      <c r="Z46" s="5"/>
      <c r="AA46" s="52"/>
      <c r="AB46" s="162">
        <f t="shared" si="0"/>
        <v>0</v>
      </c>
    </row>
    <row r="47" spans="1:30">
      <c r="A47" s="15" t="s">
        <v>12</v>
      </c>
      <c r="B47" s="10"/>
      <c r="C47" s="56"/>
      <c r="D47" s="10"/>
      <c r="E47" s="56"/>
      <c r="F47" s="10"/>
      <c r="G47" s="56"/>
      <c r="H47" s="10"/>
      <c r="I47" s="56"/>
      <c r="J47" s="10"/>
      <c r="K47" s="56"/>
      <c r="L47" s="10"/>
      <c r="M47" s="56"/>
      <c r="N47" s="10"/>
      <c r="O47" s="56"/>
      <c r="P47" s="10"/>
      <c r="Q47" s="56"/>
      <c r="R47" s="10"/>
      <c r="S47" s="56"/>
      <c r="T47" s="10"/>
      <c r="U47" s="56"/>
      <c r="V47" s="10"/>
      <c r="W47" s="56"/>
      <c r="X47" s="10"/>
      <c r="Y47" s="56"/>
      <c r="Z47" s="10"/>
      <c r="AA47" s="6"/>
      <c r="AB47" s="155">
        <f t="shared" si="0"/>
        <v>0</v>
      </c>
    </row>
    <row r="48" spans="1:30">
      <c r="A48" s="15" t="s">
        <v>40</v>
      </c>
      <c r="B48" s="10"/>
      <c r="C48" s="56"/>
      <c r="D48" s="10"/>
      <c r="E48" s="56"/>
      <c r="F48" s="10"/>
      <c r="G48" s="56"/>
      <c r="H48" s="10"/>
      <c r="I48" s="56"/>
      <c r="J48" s="10"/>
      <c r="K48" s="56"/>
      <c r="L48" s="10"/>
      <c r="M48" s="56"/>
      <c r="N48" s="10"/>
      <c r="O48" s="56"/>
      <c r="P48" s="10"/>
      <c r="Q48" s="56"/>
      <c r="R48" s="10"/>
      <c r="S48" s="56"/>
      <c r="T48" s="10"/>
      <c r="U48" s="56"/>
      <c r="V48" s="10"/>
      <c r="W48" s="56"/>
      <c r="X48" s="10"/>
      <c r="Y48" s="56"/>
      <c r="Z48" s="10"/>
      <c r="AA48" s="6"/>
      <c r="AB48" s="155">
        <f t="shared" si="0"/>
        <v>0</v>
      </c>
    </row>
    <row r="49" spans="1:28" s="162" customFormat="1">
      <c r="A49" s="16" t="s">
        <v>41</v>
      </c>
      <c r="B49" s="5"/>
      <c r="C49" s="163"/>
      <c r="D49" s="5"/>
      <c r="E49" s="163"/>
      <c r="F49" s="5"/>
      <c r="G49" s="163"/>
      <c r="H49" s="5"/>
      <c r="I49" s="163"/>
      <c r="J49" s="5"/>
      <c r="K49" s="163"/>
      <c r="L49" s="5"/>
      <c r="M49" s="163"/>
      <c r="N49" s="5"/>
      <c r="O49" s="163"/>
      <c r="P49" s="5"/>
      <c r="Q49" s="163"/>
      <c r="R49" s="5"/>
      <c r="S49" s="163"/>
      <c r="T49" s="5"/>
      <c r="U49" s="163"/>
      <c r="V49" s="5"/>
      <c r="W49" s="163"/>
      <c r="X49" s="5"/>
      <c r="Y49" s="163"/>
      <c r="Z49" s="5"/>
      <c r="AA49" s="52"/>
      <c r="AB49" s="162">
        <f t="shared" si="0"/>
        <v>0</v>
      </c>
    </row>
    <row r="50" spans="1:28">
      <c r="A50" s="15" t="s">
        <v>44</v>
      </c>
      <c r="B50" s="10"/>
      <c r="C50" s="56"/>
      <c r="D50" s="10"/>
      <c r="E50" s="56"/>
      <c r="F50" s="10"/>
      <c r="G50" s="56"/>
      <c r="H50" s="10"/>
      <c r="I50" s="56"/>
      <c r="J50" s="10"/>
      <c r="K50" s="56"/>
      <c r="L50" s="10"/>
      <c r="M50" s="56"/>
      <c r="N50" s="10"/>
      <c r="O50" s="56"/>
      <c r="P50" s="10"/>
      <c r="Q50" s="56"/>
      <c r="R50" s="10"/>
      <c r="S50" s="56"/>
      <c r="T50" s="10"/>
      <c r="U50" s="56"/>
      <c r="V50" s="10"/>
      <c r="W50" s="56"/>
      <c r="X50" s="10"/>
      <c r="Y50" s="56"/>
      <c r="Z50" s="10"/>
      <c r="AA50" s="6"/>
      <c r="AB50" s="155">
        <f t="shared" si="0"/>
        <v>0</v>
      </c>
    </row>
    <row r="51" spans="1:28">
      <c r="A51" s="15" t="s">
        <v>62</v>
      </c>
      <c r="B51" s="10">
        <v>1</v>
      </c>
      <c r="C51" s="56"/>
      <c r="D51" s="10"/>
      <c r="E51" s="56"/>
      <c r="F51" s="10"/>
      <c r="G51" s="56"/>
      <c r="H51" s="10"/>
      <c r="I51" s="56"/>
      <c r="J51" s="10"/>
      <c r="K51" s="56"/>
      <c r="L51" s="10"/>
      <c r="M51" s="56"/>
      <c r="N51" s="10"/>
      <c r="O51" s="56"/>
      <c r="P51" s="10"/>
      <c r="Q51" s="56"/>
      <c r="R51" s="10"/>
      <c r="S51" s="56"/>
      <c r="T51" s="10"/>
      <c r="U51" s="56"/>
      <c r="V51" s="10"/>
      <c r="W51" s="56"/>
      <c r="X51" s="10"/>
      <c r="Y51" s="56"/>
      <c r="Z51" s="10"/>
      <c r="AA51" s="6"/>
      <c r="AB51" s="155">
        <f t="shared" si="0"/>
        <v>0.04</v>
      </c>
    </row>
    <row r="52" spans="1:28">
      <c r="A52" s="15" t="s">
        <v>179</v>
      </c>
      <c r="B52" s="10"/>
      <c r="C52" s="56"/>
      <c r="D52" s="10"/>
      <c r="E52" s="56"/>
      <c r="F52" s="10"/>
      <c r="G52" s="56"/>
      <c r="H52" s="10"/>
      <c r="I52" s="56"/>
      <c r="J52" s="10"/>
      <c r="K52" s="56"/>
      <c r="L52" s="10"/>
      <c r="M52" s="56"/>
      <c r="N52" s="10"/>
      <c r="O52" s="56"/>
      <c r="P52" s="10"/>
      <c r="Q52" s="56"/>
      <c r="R52" s="10"/>
      <c r="S52" s="56"/>
      <c r="T52" s="10"/>
      <c r="U52" s="56"/>
      <c r="V52" s="10"/>
      <c r="W52" s="56"/>
      <c r="X52" s="10"/>
      <c r="Y52" s="56"/>
      <c r="Z52" s="10"/>
      <c r="AA52" s="6"/>
      <c r="AB52" s="155">
        <f t="shared" si="0"/>
        <v>0</v>
      </c>
    </row>
    <row r="53" spans="1:28" s="162" customFormat="1">
      <c r="A53" s="16" t="s">
        <v>34</v>
      </c>
      <c r="B53" s="5"/>
      <c r="C53" s="163"/>
      <c r="D53" s="5"/>
      <c r="E53" s="163"/>
      <c r="F53" s="5"/>
      <c r="G53" s="163"/>
      <c r="H53" s="5"/>
      <c r="I53" s="163"/>
      <c r="J53" s="5"/>
      <c r="K53" s="163"/>
      <c r="L53" s="5"/>
      <c r="M53" s="163"/>
      <c r="N53" s="5"/>
      <c r="O53" s="163"/>
      <c r="P53" s="5"/>
      <c r="Q53" s="163"/>
      <c r="R53" s="5"/>
      <c r="S53" s="163"/>
      <c r="T53" s="5"/>
      <c r="U53" s="163"/>
      <c r="V53" s="5"/>
      <c r="W53" s="163"/>
      <c r="X53" s="5"/>
      <c r="Y53" s="163"/>
      <c r="Z53" s="5"/>
      <c r="AA53" s="52"/>
      <c r="AB53" s="162">
        <f t="shared" si="0"/>
        <v>0</v>
      </c>
    </row>
    <row r="54" spans="1:28" s="162" customFormat="1">
      <c r="A54" s="16" t="s">
        <v>35</v>
      </c>
      <c r="B54" s="5"/>
      <c r="C54" s="163"/>
      <c r="D54" s="5"/>
      <c r="E54" s="163"/>
      <c r="F54" s="5"/>
      <c r="G54" s="163"/>
      <c r="H54" s="5"/>
      <c r="I54" s="163"/>
      <c r="J54" s="5"/>
      <c r="K54" s="163"/>
      <c r="L54" s="5"/>
      <c r="M54" s="163"/>
      <c r="N54" s="5"/>
      <c r="O54" s="163"/>
      <c r="P54" s="5"/>
      <c r="Q54" s="163"/>
      <c r="R54" s="5"/>
      <c r="S54" s="163"/>
      <c r="T54" s="5"/>
      <c r="U54" s="163"/>
      <c r="V54" s="5"/>
      <c r="W54" s="163"/>
      <c r="X54" s="5"/>
      <c r="Y54" s="163"/>
      <c r="Z54" s="5"/>
      <c r="AA54" s="52"/>
      <c r="AB54" s="162">
        <f t="shared" si="0"/>
        <v>0</v>
      </c>
    </row>
    <row r="55" spans="1:28">
      <c r="A55" s="15" t="s">
        <v>37</v>
      </c>
      <c r="B55" s="10"/>
      <c r="C55" s="56"/>
      <c r="D55" s="10"/>
      <c r="E55" s="56"/>
      <c r="F55" s="10"/>
      <c r="G55" s="56"/>
      <c r="H55" s="10"/>
      <c r="I55" s="56"/>
      <c r="J55" s="10"/>
      <c r="K55" s="56"/>
      <c r="L55" s="10"/>
      <c r="M55" s="56"/>
      <c r="N55" s="10"/>
      <c r="O55" s="56"/>
      <c r="P55" s="10"/>
      <c r="Q55" s="56"/>
      <c r="R55" s="10"/>
      <c r="S55" s="56"/>
      <c r="T55" s="10"/>
      <c r="U55" s="56"/>
      <c r="V55" s="10"/>
      <c r="W55" s="56"/>
      <c r="X55" s="10"/>
      <c r="Y55" s="56"/>
      <c r="Z55" s="10"/>
      <c r="AA55" s="6"/>
      <c r="AB55" s="155">
        <f t="shared" si="0"/>
        <v>0</v>
      </c>
    </row>
    <row r="56" spans="1:28" ht="14">
      <c r="A56" s="25" t="s">
        <v>24</v>
      </c>
      <c r="B56" s="10"/>
      <c r="C56" s="56"/>
      <c r="D56" s="10"/>
      <c r="E56" s="56"/>
      <c r="F56" s="10"/>
      <c r="G56" s="56"/>
      <c r="H56" s="10"/>
      <c r="I56" s="56"/>
      <c r="J56" s="10"/>
      <c r="K56" s="56"/>
      <c r="L56" s="10"/>
      <c r="M56" s="56"/>
      <c r="N56" s="10"/>
      <c r="O56" s="56"/>
      <c r="P56" s="10"/>
      <c r="Q56" s="56"/>
      <c r="R56" s="10"/>
      <c r="S56" s="56"/>
      <c r="T56" s="10"/>
      <c r="U56" s="56"/>
      <c r="V56" s="10"/>
      <c r="W56" s="56"/>
      <c r="X56" s="10"/>
      <c r="Y56" s="56"/>
      <c r="Z56" s="10"/>
      <c r="AA56" s="6"/>
      <c r="AB56" s="155">
        <f t="shared" si="0"/>
        <v>0</v>
      </c>
    </row>
    <row r="57" spans="1:28" ht="14">
      <c r="A57" s="25" t="s">
        <v>43</v>
      </c>
      <c r="B57" s="10"/>
      <c r="C57" s="56"/>
      <c r="D57" s="10"/>
      <c r="E57" s="56"/>
      <c r="F57" s="10"/>
      <c r="G57" s="56"/>
      <c r="H57" s="10"/>
      <c r="I57" s="56"/>
      <c r="J57" s="10"/>
      <c r="K57" s="56"/>
      <c r="L57" s="10"/>
      <c r="M57" s="56"/>
      <c r="N57" s="10"/>
      <c r="O57" s="56"/>
      <c r="P57" s="10"/>
      <c r="Q57" s="56"/>
      <c r="R57" s="10"/>
      <c r="S57" s="56"/>
      <c r="T57" s="10"/>
      <c r="U57" s="56"/>
      <c r="V57" s="10"/>
      <c r="W57" s="56"/>
      <c r="X57" s="10"/>
      <c r="Y57" s="56"/>
      <c r="Z57" s="10"/>
      <c r="AA57" s="6"/>
      <c r="AB57" s="155">
        <f t="shared" si="0"/>
        <v>0</v>
      </c>
    </row>
    <row r="58" spans="1:28" s="162" customFormat="1" ht="14">
      <c r="A58" s="12" t="s">
        <v>212</v>
      </c>
      <c r="B58" s="5"/>
      <c r="C58" s="163"/>
      <c r="D58" s="5"/>
      <c r="E58" s="163"/>
      <c r="F58" s="5"/>
      <c r="G58" s="163"/>
      <c r="H58" s="5"/>
      <c r="I58" s="163"/>
      <c r="J58" s="5"/>
      <c r="K58" s="163"/>
      <c r="L58" s="5"/>
      <c r="M58" s="163"/>
      <c r="N58" s="5"/>
      <c r="O58" s="163"/>
      <c r="P58" s="5"/>
      <c r="Q58" s="163"/>
      <c r="R58" s="5"/>
      <c r="S58" s="163"/>
      <c r="T58" s="5"/>
      <c r="U58" s="163"/>
      <c r="V58" s="5"/>
      <c r="W58" s="163"/>
      <c r="X58" s="5"/>
      <c r="Y58" s="163"/>
      <c r="Z58" s="5"/>
      <c r="AA58" s="52"/>
      <c r="AB58" s="162">
        <f t="shared" si="0"/>
        <v>0</v>
      </c>
    </row>
    <row r="59" spans="1:28" s="162" customFormat="1" ht="14">
      <c r="A59" s="12" t="s">
        <v>30</v>
      </c>
      <c r="B59" s="5">
        <v>2</v>
      </c>
      <c r="C59" s="163"/>
      <c r="D59" s="5"/>
      <c r="E59" s="163"/>
      <c r="F59" s="5"/>
      <c r="G59" s="163"/>
      <c r="H59" s="5"/>
      <c r="I59" s="163"/>
      <c r="J59" s="5"/>
      <c r="K59" s="163"/>
      <c r="L59" s="5"/>
      <c r="M59" s="163"/>
      <c r="N59" s="5"/>
      <c r="O59" s="163"/>
      <c r="P59" s="5"/>
      <c r="Q59" s="163"/>
      <c r="R59" s="5"/>
      <c r="S59" s="163"/>
      <c r="T59" s="5"/>
      <c r="U59" s="163"/>
      <c r="V59" s="5"/>
      <c r="W59" s="163"/>
      <c r="X59" s="5">
        <v>12</v>
      </c>
      <c r="Y59" s="163">
        <v>40</v>
      </c>
      <c r="Z59" s="5"/>
      <c r="AA59" s="52"/>
      <c r="AB59" s="162">
        <f t="shared" si="0"/>
        <v>2.16</v>
      </c>
    </row>
    <row r="60" spans="1:28">
      <c r="A60" s="15" t="s">
        <v>145</v>
      </c>
      <c r="B60" s="10"/>
      <c r="C60" s="56"/>
      <c r="D60" s="10"/>
      <c r="E60" s="56"/>
      <c r="F60" s="10"/>
      <c r="G60" s="56"/>
      <c r="H60" s="10"/>
      <c r="I60" s="56"/>
      <c r="J60" s="10"/>
      <c r="K60" s="56"/>
      <c r="L60" s="10"/>
      <c r="M60" s="56"/>
      <c r="N60" s="10"/>
      <c r="O60" s="56"/>
      <c r="P60" s="10"/>
      <c r="Q60" s="56"/>
      <c r="R60" s="10"/>
      <c r="S60" s="56"/>
      <c r="T60" s="10"/>
      <c r="U60" s="56"/>
      <c r="V60" s="10"/>
      <c r="W60" s="56"/>
      <c r="X60" s="10"/>
      <c r="Y60" s="56"/>
      <c r="Z60" s="10"/>
      <c r="AA60" s="6"/>
      <c r="AB60" s="155">
        <f t="shared" si="0"/>
        <v>0</v>
      </c>
    </row>
    <row r="61" spans="1:28" ht="14">
      <c r="A61" s="25" t="s">
        <v>213</v>
      </c>
      <c r="B61" s="10">
        <v>3</v>
      </c>
      <c r="C61" s="56"/>
      <c r="D61" s="10"/>
      <c r="E61" s="56">
        <v>98</v>
      </c>
      <c r="F61" s="10">
        <v>25</v>
      </c>
      <c r="G61" s="56"/>
      <c r="H61" s="10">
        <v>30</v>
      </c>
      <c r="I61" s="56">
        <v>70</v>
      </c>
      <c r="J61" s="10">
        <v>99</v>
      </c>
      <c r="K61" s="56">
        <v>100</v>
      </c>
      <c r="L61" s="10">
        <v>75</v>
      </c>
      <c r="M61" s="56">
        <v>50</v>
      </c>
      <c r="N61" s="10"/>
      <c r="O61" s="56">
        <v>10</v>
      </c>
      <c r="P61" s="10"/>
      <c r="Q61" s="56">
        <v>12</v>
      </c>
      <c r="R61" s="10"/>
      <c r="S61" s="56">
        <v>45</v>
      </c>
      <c r="T61" s="10"/>
      <c r="U61" s="56">
        <v>20</v>
      </c>
      <c r="V61" s="10"/>
      <c r="W61" s="56">
        <v>10</v>
      </c>
      <c r="X61" s="10">
        <v>33</v>
      </c>
      <c r="Y61" s="56"/>
      <c r="Z61" s="10"/>
      <c r="AA61" s="6"/>
      <c r="AB61" s="155">
        <f t="shared" si="0"/>
        <v>27.2</v>
      </c>
    </row>
    <row r="62" spans="1:28" ht="14">
      <c r="A62" s="25" t="s">
        <v>180</v>
      </c>
      <c r="B62" s="10"/>
      <c r="C62" s="56"/>
      <c r="D62" s="10"/>
      <c r="E62" s="56"/>
      <c r="F62" s="10"/>
      <c r="G62" s="56"/>
      <c r="H62" s="10"/>
      <c r="I62" s="56"/>
      <c r="J62" s="10"/>
      <c r="K62" s="56"/>
      <c r="L62" s="10"/>
      <c r="M62" s="56"/>
      <c r="N62" s="10"/>
      <c r="O62" s="56"/>
      <c r="P62" s="10"/>
      <c r="Q62" s="56"/>
      <c r="R62" s="10"/>
      <c r="S62" s="56"/>
      <c r="T62" s="10"/>
      <c r="U62" s="56"/>
      <c r="V62" s="10"/>
      <c r="W62" s="56"/>
      <c r="X62" s="10"/>
      <c r="Y62" s="56"/>
      <c r="Z62" s="10"/>
      <c r="AA62" s="6"/>
      <c r="AB62" s="155">
        <f t="shared" si="0"/>
        <v>0</v>
      </c>
    </row>
    <row r="63" spans="1:28" ht="14">
      <c r="A63" s="25" t="s">
        <v>38</v>
      </c>
      <c r="B63" s="10"/>
      <c r="C63" s="56"/>
      <c r="D63" s="10"/>
      <c r="E63" s="56"/>
      <c r="F63" s="10"/>
      <c r="G63" s="56"/>
      <c r="H63" s="10"/>
      <c r="I63" s="56"/>
      <c r="J63" s="10"/>
      <c r="K63" s="56"/>
      <c r="L63" s="10"/>
      <c r="M63" s="56"/>
      <c r="N63" s="10"/>
      <c r="O63" s="56"/>
      <c r="P63" s="10"/>
      <c r="Q63" s="56"/>
      <c r="R63" s="10"/>
      <c r="S63" s="56"/>
      <c r="T63" s="10"/>
      <c r="U63" s="56"/>
      <c r="V63" s="10"/>
      <c r="W63" s="56"/>
      <c r="X63" s="10"/>
      <c r="Y63" s="56"/>
      <c r="Z63" s="10">
        <v>20</v>
      </c>
      <c r="AA63" s="6"/>
      <c r="AB63" s="155">
        <f t="shared" si="0"/>
        <v>0.8</v>
      </c>
    </row>
    <row r="64" spans="1:28" ht="14">
      <c r="A64" s="25" t="s">
        <v>73</v>
      </c>
      <c r="B64" s="10"/>
      <c r="C64" s="56"/>
      <c r="D64" s="10"/>
      <c r="E64" s="56"/>
      <c r="F64" s="10"/>
      <c r="G64" s="56"/>
      <c r="H64" s="10"/>
      <c r="I64" s="56"/>
      <c r="J64" s="10"/>
      <c r="K64" s="56"/>
      <c r="L64" s="10"/>
      <c r="M64" s="56"/>
      <c r="N64" s="10"/>
      <c r="O64" s="56"/>
      <c r="P64" s="10"/>
      <c r="Q64" s="56"/>
      <c r="R64" s="10"/>
      <c r="S64" s="56"/>
      <c r="T64" s="10"/>
      <c r="U64" s="56"/>
      <c r="V64" s="10"/>
      <c r="W64" s="56"/>
      <c r="X64" s="10"/>
      <c r="Y64" s="56"/>
      <c r="Z64" s="10"/>
      <c r="AA64" s="6"/>
      <c r="AB64" s="155">
        <f t="shared" si="0"/>
        <v>0</v>
      </c>
    </row>
    <row r="65" spans="1:28" ht="14">
      <c r="A65" s="25" t="s">
        <v>60</v>
      </c>
      <c r="B65" s="10"/>
      <c r="C65" s="56"/>
      <c r="D65" s="10"/>
      <c r="E65" s="56"/>
      <c r="F65" s="10"/>
      <c r="G65" s="56"/>
      <c r="H65" s="10"/>
      <c r="I65" s="56"/>
      <c r="J65" s="10"/>
      <c r="K65" s="56"/>
      <c r="L65" s="10"/>
      <c r="M65" s="56"/>
      <c r="N65" s="10"/>
      <c r="O65" s="56"/>
      <c r="P65" s="10"/>
      <c r="Q65" s="56"/>
      <c r="R65" s="10"/>
      <c r="S65" s="56"/>
      <c r="T65" s="10"/>
      <c r="U65" s="56"/>
      <c r="V65" s="10"/>
      <c r="W65" s="56"/>
      <c r="X65" s="10"/>
      <c r="Y65" s="56"/>
      <c r="Z65" s="10"/>
      <c r="AA65" s="6"/>
      <c r="AB65" s="155">
        <f t="shared" si="0"/>
        <v>0</v>
      </c>
    </row>
    <row r="66" spans="1:28" ht="14">
      <c r="A66" s="25" t="s">
        <v>64</v>
      </c>
      <c r="B66" s="10"/>
      <c r="C66" s="56"/>
      <c r="D66" s="10"/>
      <c r="E66" s="56"/>
      <c r="F66" s="10"/>
      <c r="G66" s="56"/>
      <c r="H66" s="10"/>
      <c r="I66" s="56"/>
      <c r="J66" s="10"/>
      <c r="K66" s="56"/>
      <c r="L66" s="10"/>
      <c r="M66" s="56"/>
      <c r="N66" s="10"/>
      <c r="O66" s="56"/>
      <c r="P66" s="10"/>
      <c r="Q66" s="56"/>
      <c r="R66" s="10"/>
      <c r="S66" s="56"/>
      <c r="T66" s="10"/>
      <c r="U66" s="56"/>
      <c r="V66" s="10"/>
      <c r="W66" s="56"/>
      <c r="X66" s="10"/>
      <c r="Y66" s="56"/>
      <c r="Z66" s="10"/>
      <c r="AA66" s="6"/>
      <c r="AB66" s="155">
        <f t="shared" si="0"/>
        <v>0</v>
      </c>
    </row>
    <row r="67" spans="1:28" ht="14">
      <c r="A67" s="25" t="s">
        <v>61</v>
      </c>
      <c r="B67" s="10"/>
      <c r="C67" s="56"/>
      <c r="D67" s="10"/>
      <c r="E67" s="56"/>
      <c r="F67" s="10"/>
      <c r="G67" s="56"/>
      <c r="H67" s="10"/>
      <c r="I67" s="56"/>
      <c r="J67" s="10"/>
      <c r="K67" s="56"/>
      <c r="L67" s="10"/>
      <c r="M67" s="56"/>
      <c r="N67" s="10"/>
      <c r="O67" s="56"/>
      <c r="P67" s="10"/>
      <c r="Q67" s="56"/>
      <c r="R67" s="10"/>
      <c r="S67" s="56"/>
      <c r="T67" s="10"/>
      <c r="U67" s="56"/>
      <c r="V67" s="10"/>
      <c r="W67" s="56"/>
      <c r="X67" s="10"/>
      <c r="Y67" s="56"/>
      <c r="Z67" s="10"/>
      <c r="AA67" s="6"/>
      <c r="AB67" s="155">
        <f t="shared" si="0"/>
        <v>0</v>
      </c>
    </row>
    <row r="68" spans="1:28" s="162" customFormat="1">
      <c r="A68" s="16" t="s">
        <v>13</v>
      </c>
      <c r="B68" s="5"/>
      <c r="C68" s="163"/>
      <c r="D68" s="5"/>
      <c r="E68" s="163"/>
      <c r="F68" s="5"/>
      <c r="G68" s="163"/>
      <c r="H68" s="5"/>
      <c r="I68" s="163"/>
      <c r="J68" s="5"/>
      <c r="K68" s="163"/>
      <c r="L68" s="5"/>
      <c r="M68" s="163"/>
      <c r="N68" s="5"/>
      <c r="O68" s="163"/>
      <c r="P68" s="5"/>
      <c r="Q68" s="163"/>
      <c r="R68" s="5"/>
      <c r="S68" s="163"/>
      <c r="T68" s="5"/>
      <c r="U68" s="163"/>
      <c r="V68" s="5"/>
      <c r="W68" s="163"/>
      <c r="X68" s="5"/>
      <c r="Y68" s="163"/>
      <c r="Z68" s="5"/>
      <c r="AA68" s="52"/>
      <c r="AB68" s="162">
        <f t="shared" si="0"/>
        <v>0</v>
      </c>
    </row>
    <row r="69" spans="1:28" s="162" customFormat="1">
      <c r="A69" s="16" t="s">
        <v>55</v>
      </c>
      <c r="B69" s="5"/>
      <c r="C69" s="163"/>
      <c r="D69" s="5"/>
      <c r="E69" s="163"/>
      <c r="F69" s="5"/>
      <c r="G69" s="163"/>
      <c r="H69" s="5"/>
      <c r="I69" s="163"/>
      <c r="J69" s="5"/>
      <c r="K69" s="163"/>
      <c r="L69" s="5"/>
      <c r="M69" s="163"/>
      <c r="N69" s="5"/>
      <c r="O69" s="163"/>
      <c r="P69" s="5"/>
      <c r="Q69" s="163"/>
      <c r="R69" s="5"/>
      <c r="S69" s="163"/>
      <c r="T69" s="5"/>
      <c r="U69" s="163"/>
      <c r="V69" s="5"/>
      <c r="W69" s="163"/>
      <c r="X69" s="5"/>
      <c r="Y69" s="163"/>
      <c r="Z69" s="5"/>
      <c r="AA69" s="52"/>
      <c r="AB69" s="162">
        <f t="shared" si="0"/>
        <v>0</v>
      </c>
    </row>
    <row r="70" spans="1:28">
      <c r="A70" s="15" t="s">
        <v>42</v>
      </c>
      <c r="B70" s="10"/>
      <c r="C70" s="56"/>
      <c r="D70" s="10"/>
      <c r="E70" s="56"/>
      <c r="F70" s="10"/>
      <c r="G70" s="56"/>
      <c r="H70" s="10"/>
      <c r="I70" s="56"/>
      <c r="J70" s="10"/>
      <c r="K70" s="56"/>
      <c r="L70" s="10"/>
      <c r="M70" s="56"/>
      <c r="N70" s="10"/>
      <c r="O70" s="56"/>
      <c r="P70" s="10"/>
      <c r="Q70" s="56"/>
      <c r="R70" s="10"/>
      <c r="S70" s="56"/>
      <c r="T70" s="10"/>
      <c r="U70" s="56"/>
      <c r="V70" s="10"/>
      <c r="W70" s="56"/>
      <c r="X70" s="10"/>
      <c r="Y70" s="56"/>
      <c r="Z70" s="10"/>
      <c r="AA70" s="6"/>
      <c r="AB70" s="155">
        <f t="shared" ref="AB70:AB113" si="1">SUM(B70:Z70)/25</f>
        <v>0</v>
      </c>
    </row>
    <row r="71" spans="1:28">
      <c r="A71" s="15" t="s">
        <v>214</v>
      </c>
      <c r="B71" s="10"/>
      <c r="C71" s="56"/>
      <c r="D71" s="10"/>
      <c r="E71" s="56"/>
      <c r="F71" s="10"/>
      <c r="G71" s="56"/>
      <c r="H71" s="10"/>
      <c r="I71" s="56"/>
      <c r="J71" s="10"/>
      <c r="K71" s="56"/>
      <c r="L71" s="10"/>
      <c r="M71" s="56"/>
      <c r="N71" s="10"/>
      <c r="O71" s="56"/>
      <c r="P71" s="10"/>
      <c r="Q71" s="56"/>
      <c r="R71" s="10"/>
      <c r="S71" s="56"/>
      <c r="T71" s="10"/>
      <c r="U71" s="56"/>
      <c r="V71" s="10"/>
      <c r="W71" s="56"/>
      <c r="X71" s="10"/>
      <c r="Y71" s="56"/>
      <c r="Z71" s="10"/>
      <c r="AA71" s="6"/>
      <c r="AB71" s="155">
        <f t="shared" si="1"/>
        <v>0</v>
      </c>
    </row>
    <row r="72" spans="1:28" s="162" customFormat="1">
      <c r="A72" s="16" t="s">
        <v>215</v>
      </c>
      <c r="B72" s="5">
        <v>1</v>
      </c>
      <c r="C72" s="163"/>
      <c r="D72" s="5"/>
      <c r="E72" s="163"/>
      <c r="F72" s="5"/>
      <c r="G72" s="163"/>
      <c r="H72" s="5"/>
      <c r="I72" s="163"/>
      <c r="J72" s="5"/>
      <c r="K72" s="163"/>
      <c r="L72" s="5"/>
      <c r="M72" s="163"/>
      <c r="N72" s="5"/>
      <c r="O72" s="163"/>
      <c r="P72" s="5"/>
      <c r="Q72" s="163"/>
      <c r="R72" s="5"/>
      <c r="S72" s="163"/>
      <c r="T72" s="5"/>
      <c r="U72" s="163"/>
      <c r="V72" s="5"/>
      <c r="W72" s="163"/>
      <c r="X72" s="5"/>
      <c r="Y72" s="163"/>
      <c r="Z72" s="5"/>
      <c r="AA72" s="52"/>
      <c r="AB72" s="162">
        <f t="shared" si="1"/>
        <v>0.04</v>
      </c>
    </row>
    <row r="73" spans="1:28" s="162" customFormat="1">
      <c r="A73" s="16" t="s">
        <v>216</v>
      </c>
      <c r="B73" s="5"/>
      <c r="C73" s="163"/>
      <c r="D73" s="5"/>
      <c r="E73" s="163"/>
      <c r="F73" s="5"/>
      <c r="G73" s="163"/>
      <c r="H73" s="5"/>
      <c r="I73" s="163"/>
      <c r="J73" s="5"/>
      <c r="K73" s="163"/>
      <c r="L73" s="5"/>
      <c r="M73" s="163"/>
      <c r="N73" s="5"/>
      <c r="O73" s="163"/>
      <c r="P73" s="5"/>
      <c r="Q73" s="163"/>
      <c r="R73" s="5"/>
      <c r="S73" s="163"/>
      <c r="T73" s="5"/>
      <c r="U73" s="163"/>
      <c r="V73" s="5"/>
      <c r="W73" s="163"/>
      <c r="X73" s="5"/>
      <c r="Y73" s="163"/>
      <c r="Z73" s="5"/>
      <c r="AA73" s="52"/>
      <c r="AB73" s="162">
        <f t="shared" si="1"/>
        <v>0</v>
      </c>
    </row>
    <row r="74" spans="1:28" s="162" customFormat="1">
      <c r="A74" s="16" t="s">
        <v>15</v>
      </c>
      <c r="B74" s="5"/>
      <c r="C74" s="163"/>
      <c r="D74" s="5"/>
      <c r="E74" s="163"/>
      <c r="F74" s="5"/>
      <c r="G74" s="163"/>
      <c r="H74" s="5"/>
      <c r="I74" s="163"/>
      <c r="J74" s="5"/>
      <c r="K74" s="163"/>
      <c r="L74" s="5"/>
      <c r="M74" s="163"/>
      <c r="N74" s="5"/>
      <c r="O74" s="163"/>
      <c r="P74" s="5"/>
      <c r="Q74" s="163"/>
      <c r="R74" s="5"/>
      <c r="S74" s="163"/>
      <c r="T74" s="5"/>
      <c r="U74" s="163"/>
      <c r="V74" s="5"/>
      <c r="W74" s="163"/>
      <c r="X74" s="5"/>
      <c r="Y74" s="163"/>
      <c r="Z74" s="5"/>
      <c r="AA74" s="52"/>
      <c r="AB74" s="162">
        <f t="shared" si="1"/>
        <v>0</v>
      </c>
    </row>
    <row r="75" spans="1:28">
      <c r="A75" s="15" t="s">
        <v>217</v>
      </c>
      <c r="B75" s="10"/>
      <c r="C75" s="56"/>
      <c r="D75" s="10"/>
      <c r="E75" s="56"/>
      <c r="F75" s="10"/>
      <c r="G75" s="56"/>
      <c r="H75" s="10"/>
      <c r="I75" s="56"/>
      <c r="J75" s="10"/>
      <c r="K75" s="56"/>
      <c r="L75" s="10"/>
      <c r="M75" s="56"/>
      <c r="N75" s="10"/>
      <c r="O75" s="56"/>
      <c r="P75" s="10">
        <v>2</v>
      </c>
      <c r="Q75" s="56">
        <v>40</v>
      </c>
      <c r="R75" s="10"/>
      <c r="S75" s="56"/>
      <c r="T75" s="10"/>
      <c r="U75" s="56"/>
      <c r="V75" s="10"/>
      <c r="W75" s="56"/>
      <c r="X75" s="10"/>
      <c r="Y75" s="56"/>
      <c r="Z75" s="10"/>
      <c r="AA75" s="6"/>
      <c r="AB75" s="155">
        <f t="shared" si="1"/>
        <v>1.68</v>
      </c>
    </row>
    <row r="76" spans="1:28" s="162" customFormat="1">
      <c r="A76" s="16" t="s">
        <v>218</v>
      </c>
      <c r="B76" s="5"/>
      <c r="C76" s="163"/>
      <c r="D76" s="5"/>
      <c r="E76" s="163"/>
      <c r="F76" s="5"/>
      <c r="G76" s="163"/>
      <c r="H76" s="5"/>
      <c r="I76" s="163"/>
      <c r="J76" s="5"/>
      <c r="K76" s="163"/>
      <c r="L76" s="5"/>
      <c r="M76" s="163"/>
      <c r="N76" s="5"/>
      <c r="O76" s="163"/>
      <c r="P76" s="5"/>
      <c r="Q76" s="163"/>
      <c r="R76" s="5"/>
      <c r="S76" s="163"/>
      <c r="T76" s="5"/>
      <c r="U76" s="163"/>
      <c r="V76" s="5"/>
      <c r="W76" s="163"/>
      <c r="X76" s="5"/>
      <c r="Y76" s="163"/>
      <c r="Z76" s="5"/>
      <c r="AA76" s="52"/>
      <c r="AB76" s="162">
        <f t="shared" si="1"/>
        <v>0</v>
      </c>
    </row>
    <row r="77" spans="1:28">
      <c r="A77" s="15" t="s">
        <v>36</v>
      </c>
      <c r="B77" s="10"/>
      <c r="C77" s="56"/>
      <c r="D77" s="10"/>
      <c r="E77" s="56"/>
      <c r="F77" s="10"/>
      <c r="G77" s="56"/>
      <c r="H77" s="10"/>
      <c r="I77" s="56"/>
      <c r="J77" s="10"/>
      <c r="K77" s="56"/>
      <c r="L77" s="10"/>
      <c r="M77" s="56"/>
      <c r="N77" s="10"/>
      <c r="O77" s="56"/>
      <c r="P77" s="10"/>
      <c r="Q77" s="56"/>
      <c r="R77" s="10"/>
      <c r="S77" s="56"/>
      <c r="T77" s="10"/>
      <c r="U77" s="56"/>
      <c r="V77" s="10"/>
      <c r="W77" s="56"/>
      <c r="X77" s="10"/>
      <c r="Y77" s="56"/>
      <c r="Z77" s="10"/>
      <c r="AA77" s="6"/>
      <c r="AB77" s="155">
        <f t="shared" si="1"/>
        <v>0</v>
      </c>
    </row>
    <row r="78" spans="1:28" s="162" customFormat="1">
      <c r="A78" s="16" t="s">
        <v>81</v>
      </c>
      <c r="B78" s="5">
        <v>1</v>
      </c>
      <c r="C78" s="163"/>
      <c r="D78" s="5"/>
      <c r="E78" s="163"/>
      <c r="F78" s="5"/>
      <c r="G78" s="163"/>
      <c r="H78" s="5"/>
      <c r="I78" s="163"/>
      <c r="J78" s="5"/>
      <c r="K78" s="163"/>
      <c r="L78" s="5"/>
      <c r="M78" s="163"/>
      <c r="N78" s="5"/>
      <c r="O78" s="163"/>
      <c r="P78" s="5"/>
      <c r="Q78" s="163"/>
      <c r="R78" s="5"/>
      <c r="S78" s="163"/>
      <c r="T78" s="5"/>
      <c r="U78" s="163"/>
      <c r="V78" s="5"/>
      <c r="W78" s="163"/>
      <c r="X78" s="5"/>
      <c r="Y78" s="163"/>
      <c r="Z78" s="5"/>
      <c r="AA78" s="52"/>
      <c r="AB78" s="162">
        <f t="shared" si="1"/>
        <v>0.04</v>
      </c>
    </row>
    <row r="79" spans="1:28" s="162" customFormat="1">
      <c r="A79" s="16" t="s">
        <v>74</v>
      </c>
      <c r="B79" s="5"/>
      <c r="C79" s="163"/>
      <c r="D79" s="5"/>
      <c r="E79" s="163"/>
      <c r="F79" s="5"/>
      <c r="G79" s="163"/>
      <c r="H79" s="5"/>
      <c r="I79" s="163"/>
      <c r="J79" s="5"/>
      <c r="K79" s="163"/>
      <c r="L79" s="5"/>
      <c r="M79" s="163"/>
      <c r="N79" s="5"/>
      <c r="O79" s="163"/>
      <c r="P79" s="5"/>
      <c r="Q79" s="163"/>
      <c r="R79" s="5"/>
      <c r="S79" s="163"/>
      <c r="T79" s="5"/>
      <c r="U79" s="163"/>
      <c r="V79" s="5"/>
      <c r="W79" s="163"/>
      <c r="X79" s="5"/>
      <c r="Y79" s="163"/>
      <c r="Z79" s="5"/>
      <c r="AA79" s="52"/>
      <c r="AB79" s="162">
        <f t="shared" si="1"/>
        <v>0</v>
      </c>
    </row>
    <row r="80" spans="1:28" s="162" customFormat="1">
      <c r="A80" s="16" t="s">
        <v>56</v>
      </c>
      <c r="B80" s="5"/>
      <c r="C80" s="163"/>
      <c r="D80" s="5"/>
      <c r="E80" s="163"/>
      <c r="F80" s="5"/>
      <c r="G80" s="163"/>
      <c r="H80" s="5"/>
      <c r="I80" s="163"/>
      <c r="J80" s="5"/>
      <c r="K80" s="163"/>
      <c r="L80" s="5"/>
      <c r="M80" s="163"/>
      <c r="N80" s="5"/>
      <c r="O80" s="163"/>
      <c r="P80" s="5"/>
      <c r="Q80" s="163"/>
      <c r="R80" s="5"/>
      <c r="S80" s="163"/>
      <c r="T80" s="5"/>
      <c r="U80" s="163"/>
      <c r="V80" s="5"/>
      <c r="W80" s="163"/>
      <c r="X80" s="5"/>
      <c r="Y80" s="163"/>
      <c r="Z80" s="5"/>
      <c r="AA80" s="52"/>
      <c r="AB80" s="162">
        <f t="shared" si="1"/>
        <v>0</v>
      </c>
    </row>
    <row r="81" spans="1:28" s="162" customFormat="1">
      <c r="A81" s="16" t="s">
        <v>17</v>
      </c>
      <c r="B81" s="5"/>
      <c r="C81" s="163"/>
      <c r="D81" s="5"/>
      <c r="E81" s="163"/>
      <c r="F81" s="5"/>
      <c r="G81" s="163"/>
      <c r="H81" s="5"/>
      <c r="I81" s="163"/>
      <c r="J81" s="5"/>
      <c r="K81" s="163"/>
      <c r="L81" s="5"/>
      <c r="M81" s="163"/>
      <c r="N81" s="5"/>
      <c r="O81" s="163"/>
      <c r="P81" s="5"/>
      <c r="Q81" s="163"/>
      <c r="R81" s="5"/>
      <c r="S81" s="163"/>
      <c r="T81" s="5"/>
      <c r="U81" s="163"/>
      <c r="V81" s="5"/>
      <c r="W81" s="163"/>
      <c r="X81" s="5"/>
      <c r="Y81" s="163"/>
      <c r="Z81" s="5"/>
      <c r="AA81" s="52"/>
      <c r="AB81" s="162">
        <f t="shared" si="1"/>
        <v>0</v>
      </c>
    </row>
    <row r="82" spans="1:28" s="162" customFormat="1">
      <c r="A82" s="16" t="s">
        <v>18</v>
      </c>
      <c r="B82" s="5"/>
      <c r="C82" s="163"/>
      <c r="D82" s="5"/>
      <c r="E82" s="163"/>
      <c r="F82" s="5"/>
      <c r="G82" s="163"/>
      <c r="H82" s="5"/>
      <c r="I82" s="163"/>
      <c r="J82" s="5"/>
      <c r="K82" s="163"/>
      <c r="L82" s="5"/>
      <c r="M82" s="163"/>
      <c r="N82" s="5"/>
      <c r="O82" s="163"/>
      <c r="P82" s="5"/>
      <c r="Q82" s="163"/>
      <c r="R82" s="5"/>
      <c r="S82" s="163"/>
      <c r="T82" s="5"/>
      <c r="U82" s="163"/>
      <c r="V82" s="5"/>
      <c r="W82" s="163"/>
      <c r="X82" s="5"/>
      <c r="Y82" s="163"/>
      <c r="Z82" s="5"/>
      <c r="AA82" s="52"/>
      <c r="AB82" s="162">
        <f t="shared" si="1"/>
        <v>0</v>
      </c>
    </row>
    <row r="83" spans="1:28" s="162" customFormat="1">
      <c r="A83" s="16" t="s">
        <v>219</v>
      </c>
      <c r="B83" s="5"/>
      <c r="C83" s="163"/>
      <c r="D83" s="5"/>
      <c r="E83" s="163"/>
      <c r="F83" s="5"/>
      <c r="G83" s="163"/>
      <c r="H83" s="5"/>
      <c r="I83" s="163"/>
      <c r="J83" s="5"/>
      <c r="K83" s="163"/>
      <c r="L83" s="5"/>
      <c r="M83" s="163"/>
      <c r="N83" s="5"/>
      <c r="O83" s="163"/>
      <c r="P83" s="5"/>
      <c r="Q83" s="163"/>
      <c r="R83" s="5"/>
      <c r="S83" s="163"/>
      <c r="T83" s="5"/>
      <c r="U83" s="163"/>
      <c r="V83" s="5"/>
      <c r="W83" s="163"/>
      <c r="X83" s="5"/>
      <c r="Y83" s="163"/>
      <c r="Z83" s="5"/>
      <c r="AA83" s="52"/>
      <c r="AB83" s="162">
        <f t="shared" si="1"/>
        <v>0</v>
      </c>
    </row>
    <row r="84" spans="1:28">
      <c r="A84" s="15" t="s">
        <v>129</v>
      </c>
      <c r="B84" s="10"/>
      <c r="C84" s="56"/>
      <c r="D84" s="10"/>
      <c r="E84" s="56"/>
      <c r="F84" s="10"/>
      <c r="G84" s="56"/>
      <c r="H84" s="10"/>
      <c r="I84" s="56"/>
      <c r="J84" s="10"/>
      <c r="K84" s="56"/>
      <c r="L84" s="10"/>
      <c r="M84" s="56"/>
      <c r="N84" s="10"/>
      <c r="O84" s="56"/>
      <c r="P84" s="10"/>
      <c r="Q84" s="56"/>
      <c r="R84" s="10"/>
      <c r="S84" s="56"/>
      <c r="T84" s="10"/>
      <c r="U84" s="56"/>
      <c r="V84" s="10"/>
      <c r="W84" s="56"/>
      <c r="X84" s="10"/>
      <c r="Y84" s="56"/>
      <c r="Z84" s="10"/>
      <c r="AA84" s="6"/>
      <c r="AB84" s="155">
        <f t="shared" si="1"/>
        <v>0</v>
      </c>
    </row>
    <row r="85" spans="1:28" s="162" customFormat="1">
      <c r="A85" s="16" t="s">
        <v>19</v>
      </c>
      <c r="B85" s="5"/>
      <c r="C85" s="163">
        <v>20</v>
      </c>
      <c r="D85" s="5"/>
      <c r="E85" s="163"/>
      <c r="F85" s="5"/>
      <c r="G85" s="163"/>
      <c r="H85" s="5"/>
      <c r="I85" s="163"/>
      <c r="J85" s="5"/>
      <c r="K85" s="163"/>
      <c r="L85" s="5"/>
      <c r="M85" s="163"/>
      <c r="N85" s="5"/>
      <c r="O85" s="163"/>
      <c r="P85" s="5"/>
      <c r="Q85" s="163"/>
      <c r="R85" s="5"/>
      <c r="S85" s="163"/>
      <c r="T85" s="5"/>
      <c r="U85" s="163"/>
      <c r="V85" s="5"/>
      <c r="W85" s="163"/>
      <c r="X85" s="5"/>
      <c r="Y85" s="163">
        <v>1</v>
      </c>
      <c r="Z85" s="5"/>
      <c r="AA85" s="52"/>
      <c r="AB85" s="162">
        <f t="shared" si="1"/>
        <v>0.84</v>
      </c>
    </row>
    <row r="86" spans="1:28">
      <c r="A86" s="15" t="s">
        <v>91</v>
      </c>
      <c r="B86" s="10"/>
      <c r="C86" s="56"/>
      <c r="D86" s="10"/>
      <c r="E86" s="56"/>
      <c r="F86" s="10"/>
      <c r="G86" s="56"/>
      <c r="H86" s="10"/>
      <c r="I86" s="56"/>
      <c r="J86" s="10"/>
      <c r="K86" s="56"/>
      <c r="L86" s="10"/>
      <c r="M86" s="56"/>
      <c r="N86" s="10"/>
      <c r="O86" s="56"/>
      <c r="P86" s="10"/>
      <c r="Q86" s="56"/>
      <c r="R86" s="10"/>
      <c r="S86" s="56"/>
      <c r="T86" s="10"/>
      <c r="U86" s="56"/>
      <c r="V86" s="10"/>
      <c r="W86" s="56"/>
      <c r="X86" s="10"/>
      <c r="Y86" s="56"/>
      <c r="Z86" s="10"/>
      <c r="AA86" s="6"/>
      <c r="AB86" s="155">
        <f t="shared" si="1"/>
        <v>0</v>
      </c>
    </row>
    <row r="87" spans="1:28" s="162" customFormat="1">
      <c r="A87" s="16" t="s">
        <v>220</v>
      </c>
      <c r="B87" s="5"/>
      <c r="C87" s="163"/>
      <c r="D87" s="5"/>
      <c r="E87" s="163"/>
      <c r="F87" s="5"/>
      <c r="G87" s="163"/>
      <c r="H87" s="5"/>
      <c r="I87" s="163"/>
      <c r="J87" s="5"/>
      <c r="K87" s="163"/>
      <c r="L87" s="5"/>
      <c r="M87" s="163"/>
      <c r="N87" s="5"/>
      <c r="O87" s="163"/>
      <c r="P87" s="5"/>
      <c r="Q87" s="163"/>
      <c r="R87" s="5"/>
      <c r="S87" s="163"/>
      <c r="T87" s="5"/>
      <c r="U87" s="163"/>
      <c r="V87" s="5"/>
      <c r="W87" s="163"/>
      <c r="X87" s="5"/>
      <c r="Y87" s="163"/>
      <c r="Z87" s="5"/>
      <c r="AA87" s="52"/>
      <c r="AB87" s="162">
        <f t="shared" si="1"/>
        <v>0</v>
      </c>
    </row>
    <row r="88" spans="1:28" s="162" customFormat="1">
      <c r="A88" s="16" t="s">
        <v>20</v>
      </c>
      <c r="B88" s="5">
        <v>7</v>
      </c>
      <c r="C88" s="163"/>
      <c r="D88" s="5"/>
      <c r="E88" s="163"/>
      <c r="F88" s="5"/>
      <c r="G88" s="163"/>
      <c r="H88" s="5"/>
      <c r="I88" s="163"/>
      <c r="J88" s="5"/>
      <c r="K88" s="163"/>
      <c r="L88" s="5"/>
      <c r="M88" s="163"/>
      <c r="N88" s="5"/>
      <c r="O88" s="163"/>
      <c r="P88" s="5"/>
      <c r="Q88" s="163"/>
      <c r="R88" s="5"/>
      <c r="S88" s="163"/>
      <c r="T88" s="5"/>
      <c r="U88" s="163"/>
      <c r="V88" s="5"/>
      <c r="W88" s="163"/>
      <c r="X88" s="5"/>
      <c r="Y88" s="163"/>
      <c r="Z88" s="5"/>
      <c r="AA88" s="52"/>
      <c r="AB88" s="162">
        <f t="shared" si="1"/>
        <v>0.28000000000000003</v>
      </c>
    </row>
    <row r="89" spans="1:28" s="162" customFormat="1">
      <c r="A89" s="16" t="s">
        <v>21</v>
      </c>
      <c r="B89" s="5"/>
      <c r="C89" s="163"/>
      <c r="D89" s="5"/>
      <c r="E89" s="163"/>
      <c r="F89" s="5"/>
      <c r="G89" s="163"/>
      <c r="H89" s="5"/>
      <c r="I89" s="163"/>
      <c r="J89" s="5"/>
      <c r="K89" s="163"/>
      <c r="L89" s="5"/>
      <c r="M89" s="163"/>
      <c r="N89" s="5"/>
      <c r="O89" s="163"/>
      <c r="P89" s="5"/>
      <c r="Q89" s="163"/>
      <c r="R89" s="5"/>
      <c r="S89" s="163"/>
      <c r="T89" s="5"/>
      <c r="U89" s="163"/>
      <c r="V89" s="5"/>
      <c r="W89" s="163"/>
      <c r="X89" s="5"/>
      <c r="Y89" s="163"/>
      <c r="Z89" s="5"/>
      <c r="AA89" s="52"/>
      <c r="AB89" s="162">
        <f t="shared" si="1"/>
        <v>0</v>
      </c>
    </row>
    <row r="90" spans="1:28">
      <c r="A90" s="15" t="s">
        <v>227</v>
      </c>
      <c r="B90" s="10"/>
      <c r="C90" s="56"/>
      <c r="D90" s="10"/>
      <c r="E90" s="56"/>
      <c r="F90" s="10"/>
      <c r="G90" s="56"/>
      <c r="H90" s="10"/>
      <c r="I90" s="56"/>
      <c r="J90" s="10"/>
      <c r="K90" s="56"/>
      <c r="L90" s="10"/>
      <c r="M90" s="56"/>
      <c r="N90" s="10"/>
      <c r="O90" s="56"/>
      <c r="P90" s="10"/>
      <c r="Q90" s="56"/>
      <c r="R90" s="10"/>
      <c r="S90" s="56"/>
      <c r="T90" s="10"/>
      <c r="U90" s="56"/>
      <c r="V90" s="10"/>
      <c r="W90" s="56"/>
      <c r="X90" s="10"/>
      <c r="Y90" s="56"/>
      <c r="Z90" s="10"/>
      <c r="AA90" s="6"/>
      <c r="AB90" s="155">
        <f t="shared" si="1"/>
        <v>0</v>
      </c>
    </row>
    <row r="91" spans="1:28" s="162" customFormat="1">
      <c r="A91" s="16" t="s">
        <v>92</v>
      </c>
      <c r="B91" s="5"/>
      <c r="C91" s="163"/>
      <c r="D91" s="5"/>
      <c r="E91" s="163"/>
      <c r="F91" s="5"/>
      <c r="G91" s="163"/>
      <c r="H91" s="5"/>
      <c r="I91" s="163"/>
      <c r="J91" s="5"/>
      <c r="K91" s="163"/>
      <c r="L91" s="5"/>
      <c r="M91" s="163"/>
      <c r="N91" s="5"/>
      <c r="O91" s="163"/>
      <c r="P91" s="5"/>
      <c r="Q91" s="163"/>
      <c r="R91" s="5"/>
      <c r="S91" s="163"/>
      <c r="T91" s="5"/>
      <c r="U91" s="163"/>
      <c r="V91" s="5"/>
      <c r="W91" s="163"/>
      <c r="X91" s="5"/>
      <c r="Y91" s="163"/>
      <c r="Z91" s="5"/>
      <c r="AA91" s="52"/>
      <c r="AB91" s="162">
        <f t="shared" si="1"/>
        <v>0</v>
      </c>
    </row>
    <row r="92" spans="1:28">
      <c r="A92" s="15" t="s">
        <v>87</v>
      </c>
      <c r="B92" s="10"/>
      <c r="C92" s="56"/>
      <c r="D92" s="10"/>
      <c r="E92" s="56"/>
      <c r="F92" s="10"/>
      <c r="G92" s="56"/>
      <c r="H92" s="10"/>
      <c r="I92" s="56"/>
      <c r="J92" s="10"/>
      <c r="K92" s="56"/>
      <c r="L92" s="10"/>
      <c r="M92" s="56"/>
      <c r="N92" s="10"/>
      <c r="O92" s="56"/>
      <c r="P92" s="10"/>
      <c r="Q92" s="56"/>
      <c r="R92" s="10"/>
      <c r="S92" s="56"/>
      <c r="T92" s="10"/>
      <c r="U92" s="56"/>
      <c r="V92" s="10"/>
      <c r="W92" s="56"/>
      <c r="X92" s="10"/>
      <c r="Y92" s="56"/>
      <c r="Z92" s="10"/>
      <c r="AA92" s="6"/>
      <c r="AB92" s="155">
        <f t="shared" si="1"/>
        <v>0</v>
      </c>
    </row>
    <row r="93" spans="1:28" s="162" customFormat="1">
      <c r="A93" s="16" t="s">
        <v>65</v>
      </c>
      <c r="B93" s="5"/>
      <c r="C93" s="163"/>
      <c r="D93" s="5"/>
      <c r="E93" s="163"/>
      <c r="F93" s="5"/>
      <c r="G93" s="163"/>
      <c r="H93" s="5"/>
      <c r="I93" s="163"/>
      <c r="J93" s="5"/>
      <c r="K93" s="163"/>
      <c r="L93" s="5"/>
      <c r="M93" s="163"/>
      <c r="N93" s="5"/>
      <c r="O93" s="163"/>
      <c r="P93" s="5"/>
      <c r="Q93" s="163"/>
      <c r="R93" s="5"/>
      <c r="S93" s="163"/>
      <c r="T93" s="5"/>
      <c r="U93" s="163"/>
      <c r="V93" s="5"/>
      <c r="W93" s="163"/>
      <c r="X93" s="5"/>
      <c r="Y93" s="163"/>
      <c r="Z93" s="5"/>
      <c r="AA93" s="52"/>
      <c r="AB93" s="162">
        <f t="shared" si="1"/>
        <v>0</v>
      </c>
    </row>
    <row r="94" spans="1:28">
      <c r="A94" s="15" t="s">
        <v>46</v>
      </c>
      <c r="B94" s="10"/>
      <c r="C94" s="56"/>
      <c r="D94" s="10"/>
      <c r="E94" s="56"/>
      <c r="F94" s="10"/>
      <c r="G94" s="56"/>
      <c r="H94" s="10"/>
      <c r="I94" s="56"/>
      <c r="J94" s="10"/>
      <c r="K94" s="56"/>
      <c r="L94" s="10"/>
      <c r="M94" s="56"/>
      <c r="N94" s="10"/>
      <c r="O94" s="56"/>
      <c r="P94" s="10"/>
      <c r="Q94" s="56"/>
      <c r="R94" s="10"/>
      <c r="S94" s="56"/>
      <c r="T94" s="10">
        <v>4</v>
      </c>
      <c r="U94" s="56"/>
      <c r="V94" s="10"/>
      <c r="W94" s="56"/>
      <c r="X94" s="10"/>
      <c r="Y94" s="56"/>
      <c r="Z94" s="10"/>
      <c r="AA94" s="6"/>
      <c r="AB94" s="155">
        <f t="shared" si="1"/>
        <v>0.16</v>
      </c>
    </row>
    <row r="95" spans="1:28" s="162" customFormat="1">
      <c r="A95" s="16" t="s">
        <v>221</v>
      </c>
      <c r="B95" s="5"/>
      <c r="C95" s="163"/>
      <c r="D95" s="5"/>
      <c r="E95" s="163"/>
      <c r="F95" s="5"/>
      <c r="G95" s="163"/>
      <c r="H95" s="5"/>
      <c r="I95" s="163"/>
      <c r="J95" s="5"/>
      <c r="K95" s="163"/>
      <c r="L95" s="5"/>
      <c r="M95" s="163"/>
      <c r="N95" s="5"/>
      <c r="O95" s="163"/>
      <c r="P95" s="5"/>
      <c r="Q95" s="163"/>
      <c r="R95" s="5"/>
      <c r="S95" s="163"/>
      <c r="T95" s="5"/>
      <c r="U95" s="163"/>
      <c r="V95" s="5"/>
      <c r="W95" s="163"/>
      <c r="X95" s="5"/>
      <c r="Y95" s="163">
        <v>1</v>
      </c>
      <c r="Z95" s="5"/>
      <c r="AA95" s="52"/>
      <c r="AB95" s="162">
        <f t="shared" si="1"/>
        <v>0.04</v>
      </c>
    </row>
    <row r="96" spans="1:28" s="162" customFormat="1">
      <c r="A96" s="16" t="s">
        <v>222</v>
      </c>
      <c r="B96" s="5"/>
      <c r="C96" s="163"/>
      <c r="D96" s="5"/>
      <c r="E96" s="163"/>
      <c r="F96" s="5"/>
      <c r="G96" s="163"/>
      <c r="H96" s="5"/>
      <c r="I96" s="163"/>
      <c r="J96" s="5"/>
      <c r="K96" s="163"/>
      <c r="L96" s="5"/>
      <c r="M96" s="163"/>
      <c r="N96" s="5"/>
      <c r="O96" s="163"/>
      <c r="P96" s="5"/>
      <c r="Q96" s="163"/>
      <c r="R96" s="5"/>
      <c r="S96" s="163"/>
      <c r="T96" s="5"/>
      <c r="U96" s="163"/>
      <c r="V96" s="5"/>
      <c r="W96" s="163"/>
      <c r="X96" s="5"/>
      <c r="Y96" s="163"/>
      <c r="Z96" s="5"/>
      <c r="AA96" s="52"/>
      <c r="AB96" s="162">
        <f t="shared" si="1"/>
        <v>0</v>
      </c>
    </row>
    <row r="97" spans="1:30" s="162" customFormat="1">
      <c r="A97" s="16" t="s">
        <v>66</v>
      </c>
      <c r="B97" s="5"/>
      <c r="C97" s="163"/>
      <c r="D97" s="5"/>
      <c r="E97" s="163"/>
      <c r="F97" s="5"/>
      <c r="G97" s="163"/>
      <c r="H97" s="5"/>
      <c r="I97" s="163"/>
      <c r="J97" s="5"/>
      <c r="K97" s="163"/>
      <c r="L97" s="5"/>
      <c r="M97" s="163"/>
      <c r="N97" s="5"/>
      <c r="O97" s="163"/>
      <c r="P97" s="5"/>
      <c r="Q97" s="163"/>
      <c r="R97" s="5"/>
      <c r="S97" s="163"/>
      <c r="T97" s="5"/>
      <c r="U97" s="163"/>
      <c r="V97" s="5"/>
      <c r="W97" s="163"/>
      <c r="X97" s="5"/>
      <c r="Y97" s="163"/>
      <c r="Z97" s="5"/>
      <c r="AA97" s="52"/>
      <c r="AB97" s="162">
        <f t="shared" si="1"/>
        <v>0</v>
      </c>
    </row>
    <row r="98" spans="1:30">
      <c r="A98" s="15" t="s">
        <v>54</v>
      </c>
      <c r="B98" s="10"/>
      <c r="C98" s="56"/>
      <c r="D98" s="10"/>
      <c r="E98" s="56"/>
      <c r="F98" s="10"/>
      <c r="G98" s="56"/>
      <c r="H98" s="10"/>
      <c r="I98" s="56"/>
      <c r="J98" s="10"/>
      <c r="K98" s="56"/>
      <c r="L98" s="10"/>
      <c r="M98" s="56"/>
      <c r="N98" s="10"/>
      <c r="O98" s="56"/>
      <c r="P98" s="10"/>
      <c r="Q98" s="56"/>
      <c r="R98" s="10"/>
      <c r="S98" s="56"/>
      <c r="T98" s="10"/>
      <c r="U98" s="56"/>
      <c r="V98" s="10"/>
      <c r="W98" s="56"/>
      <c r="X98" s="10"/>
      <c r="Y98" s="56"/>
      <c r="Z98" s="10"/>
      <c r="AA98" s="6"/>
      <c r="AB98" s="155">
        <f t="shared" si="1"/>
        <v>0</v>
      </c>
    </row>
    <row r="99" spans="1:30" s="162" customFormat="1">
      <c r="A99" s="16" t="s">
        <v>58</v>
      </c>
      <c r="B99" s="5"/>
      <c r="C99" s="163"/>
      <c r="D99" s="5"/>
      <c r="E99" s="163"/>
      <c r="F99" s="5"/>
      <c r="G99" s="163"/>
      <c r="H99" s="5"/>
      <c r="I99" s="163"/>
      <c r="J99" s="5"/>
      <c r="K99" s="163"/>
      <c r="L99" s="5"/>
      <c r="M99" s="163"/>
      <c r="N99" s="5"/>
      <c r="O99" s="163"/>
      <c r="P99" s="5"/>
      <c r="Q99" s="163"/>
      <c r="R99" s="5"/>
      <c r="S99" s="163"/>
      <c r="T99" s="5"/>
      <c r="U99" s="163"/>
      <c r="V99" s="5"/>
      <c r="W99" s="163"/>
      <c r="X99" s="5"/>
      <c r="Y99" s="163"/>
      <c r="Z99" s="5"/>
      <c r="AA99" s="52"/>
      <c r="AB99" s="162">
        <f t="shared" si="1"/>
        <v>0</v>
      </c>
    </row>
    <row r="100" spans="1:30">
      <c r="A100" s="15" t="s">
        <v>80</v>
      </c>
      <c r="B100" s="10"/>
      <c r="C100" s="56"/>
      <c r="D100" s="10"/>
      <c r="E100" s="56"/>
      <c r="F100" s="10"/>
      <c r="G100" s="56"/>
      <c r="H100" s="10"/>
      <c r="I100" s="56"/>
      <c r="J100" s="10"/>
      <c r="K100" s="56"/>
      <c r="L100" s="10"/>
      <c r="M100" s="56"/>
      <c r="N100" s="10"/>
      <c r="O100" s="56"/>
      <c r="P100" s="10"/>
      <c r="Q100" s="56"/>
      <c r="R100" s="10"/>
      <c r="S100" s="56"/>
      <c r="T100" s="10"/>
      <c r="U100" s="56"/>
      <c r="V100" s="10"/>
      <c r="W100" s="56"/>
      <c r="X100" s="10"/>
      <c r="Y100" s="56"/>
      <c r="Z100" s="10"/>
      <c r="AA100" s="6"/>
      <c r="AB100" s="155">
        <f t="shared" si="1"/>
        <v>0</v>
      </c>
    </row>
    <row r="101" spans="1:30">
      <c r="A101" s="15" t="s">
        <v>48</v>
      </c>
      <c r="B101" s="10"/>
      <c r="C101" s="56"/>
      <c r="D101" s="10"/>
      <c r="E101" s="56"/>
      <c r="F101" s="10"/>
      <c r="G101" s="56"/>
      <c r="H101" s="10"/>
      <c r="I101" s="56"/>
      <c r="J101" s="10"/>
      <c r="K101" s="56"/>
      <c r="L101" s="10"/>
      <c r="M101" s="56"/>
      <c r="N101" s="10"/>
      <c r="O101" s="56"/>
      <c r="P101" s="10"/>
      <c r="Q101" s="56"/>
      <c r="R101" s="10"/>
      <c r="S101" s="56"/>
      <c r="T101" s="10"/>
      <c r="U101" s="56"/>
      <c r="V101" s="10"/>
      <c r="W101" s="56"/>
      <c r="X101" s="10"/>
      <c r="Y101" s="56"/>
      <c r="Z101" s="10"/>
      <c r="AA101" s="6"/>
      <c r="AB101" s="155">
        <f t="shared" si="1"/>
        <v>0</v>
      </c>
    </row>
    <row r="102" spans="1:30" s="162" customFormat="1">
      <c r="A102" s="16" t="s">
        <v>22</v>
      </c>
      <c r="B102" s="5"/>
      <c r="C102" s="163"/>
      <c r="D102" s="5"/>
      <c r="E102" s="163"/>
      <c r="F102" s="5"/>
      <c r="G102" s="163"/>
      <c r="H102" s="5"/>
      <c r="I102" s="163"/>
      <c r="J102" s="5"/>
      <c r="K102" s="163"/>
      <c r="L102" s="5"/>
      <c r="M102" s="163"/>
      <c r="N102" s="5"/>
      <c r="O102" s="163"/>
      <c r="P102" s="5"/>
      <c r="Q102" s="163"/>
      <c r="R102" s="5"/>
      <c r="S102" s="163"/>
      <c r="T102" s="5"/>
      <c r="U102" s="163"/>
      <c r="V102" s="5"/>
      <c r="W102" s="163"/>
      <c r="X102" s="5"/>
      <c r="Y102" s="163"/>
      <c r="Z102" s="5"/>
      <c r="AA102" s="52"/>
      <c r="AB102" s="162">
        <f t="shared" si="1"/>
        <v>0</v>
      </c>
    </row>
    <row r="103" spans="1:30" s="162" customFormat="1">
      <c r="A103" s="16" t="s">
        <v>182</v>
      </c>
      <c r="B103" s="5"/>
      <c r="C103" s="163"/>
      <c r="D103" s="5"/>
      <c r="E103" s="163"/>
      <c r="F103" s="5"/>
      <c r="G103" s="163"/>
      <c r="H103" s="5"/>
      <c r="I103" s="163"/>
      <c r="J103" s="5"/>
      <c r="K103" s="163"/>
      <c r="L103" s="5"/>
      <c r="M103" s="163"/>
      <c r="N103" s="5"/>
      <c r="O103" s="163"/>
      <c r="P103" s="5"/>
      <c r="Q103" s="163"/>
      <c r="R103" s="5"/>
      <c r="S103" s="163"/>
      <c r="T103" s="5"/>
      <c r="U103" s="163"/>
      <c r="V103" s="5"/>
      <c r="W103" s="163"/>
      <c r="X103" s="5"/>
      <c r="Y103" s="163"/>
      <c r="Z103" s="5"/>
      <c r="AA103" s="52"/>
      <c r="AB103" s="162">
        <f t="shared" si="1"/>
        <v>0</v>
      </c>
    </row>
    <row r="104" spans="1:30">
      <c r="A104" s="15"/>
      <c r="B104" s="10"/>
      <c r="C104" s="56"/>
      <c r="D104" s="10"/>
      <c r="E104" s="56"/>
      <c r="F104" s="10"/>
      <c r="G104" s="56"/>
      <c r="H104" s="10"/>
      <c r="I104" s="56"/>
      <c r="J104" s="10"/>
      <c r="K104" s="56"/>
      <c r="L104" s="10"/>
      <c r="M104" s="56"/>
      <c r="N104" s="10"/>
      <c r="O104" s="56"/>
      <c r="P104" s="10"/>
      <c r="Q104" s="56">
        <v>5</v>
      </c>
      <c r="R104" s="10"/>
      <c r="S104" s="56"/>
      <c r="T104" s="10"/>
      <c r="U104" s="56">
        <v>10</v>
      </c>
      <c r="V104" s="10">
        <v>5</v>
      </c>
      <c r="W104" s="56">
        <v>3</v>
      </c>
      <c r="X104" s="10"/>
      <c r="Y104" s="56"/>
      <c r="Z104" s="10"/>
      <c r="AA104" s="6"/>
      <c r="AB104" s="155">
        <f t="shared" si="1"/>
        <v>0.92</v>
      </c>
    </row>
    <row r="105" spans="1:30">
      <c r="A105" s="17"/>
      <c r="B105" s="10"/>
      <c r="C105" s="56"/>
      <c r="D105" s="10"/>
      <c r="E105" s="56"/>
      <c r="F105" s="10"/>
      <c r="G105" s="56"/>
      <c r="H105" s="10"/>
      <c r="I105" s="56"/>
      <c r="J105" s="10"/>
      <c r="K105" s="56"/>
      <c r="L105" s="10"/>
      <c r="M105" s="56"/>
      <c r="N105" s="10"/>
      <c r="O105" s="56"/>
      <c r="P105" s="10"/>
      <c r="Q105" s="56"/>
      <c r="R105" s="10"/>
      <c r="S105" s="56"/>
      <c r="T105" s="10"/>
      <c r="U105" s="56"/>
      <c r="V105" s="10"/>
      <c r="W105" s="56"/>
      <c r="X105" s="10"/>
      <c r="Y105" s="56"/>
      <c r="Z105" s="10"/>
      <c r="AA105" s="6"/>
      <c r="AB105" s="155">
        <f t="shared" si="1"/>
        <v>0</v>
      </c>
    </row>
    <row r="106" spans="1:30">
      <c r="A106" s="17"/>
      <c r="B106" s="10"/>
      <c r="C106" s="56"/>
      <c r="D106" s="10"/>
      <c r="E106" s="56"/>
      <c r="F106" s="10"/>
      <c r="G106" s="56"/>
      <c r="H106" s="10"/>
      <c r="I106" s="56"/>
      <c r="J106" s="10"/>
      <c r="K106" s="56"/>
      <c r="L106" s="10"/>
      <c r="M106" s="56"/>
      <c r="N106" s="10"/>
      <c r="O106" s="56"/>
      <c r="P106" s="10"/>
      <c r="Q106" s="56"/>
      <c r="R106" s="10"/>
      <c r="S106" s="56"/>
      <c r="T106" s="10"/>
      <c r="U106" s="56"/>
      <c r="V106" s="10"/>
      <c r="W106" s="56"/>
      <c r="X106" s="10"/>
      <c r="Y106" s="56"/>
      <c r="Z106" s="10"/>
      <c r="AA106" s="6"/>
      <c r="AB106" s="155">
        <f t="shared" si="1"/>
        <v>0</v>
      </c>
    </row>
    <row r="107" spans="1:30">
      <c r="A107" s="17"/>
      <c r="B107" s="10"/>
      <c r="C107" s="56"/>
      <c r="D107" s="10"/>
      <c r="E107" s="56"/>
      <c r="F107" s="10"/>
      <c r="G107" s="56"/>
      <c r="H107" s="10"/>
      <c r="I107" s="56"/>
      <c r="J107" s="10"/>
      <c r="K107" s="56"/>
      <c r="L107" s="10"/>
      <c r="M107" s="56"/>
      <c r="N107" s="10"/>
      <c r="O107" s="56"/>
      <c r="P107" s="10"/>
      <c r="Q107" s="56"/>
      <c r="R107" s="10"/>
      <c r="S107" s="56"/>
      <c r="T107" s="10"/>
      <c r="U107" s="56"/>
      <c r="V107" s="10"/>
      <c r="W107" s="56"/>
      <c r="X107" s="10"/>
      <c r="Y107" s="56"/>
      <c r="Z107" s="10"/>
      <c r="AA107" s="6"/>
      <c r="AB107" s="155">
        <f t="shared" si="1"/>
        <v>0</v>
      </c>
    </row>
    <row r="108" spans="1:30">
      <c r="A108" s="17"/>
      <c r="B108" s="10"/>
      <c r="C108" s="56"/>
      <c r="D108" s="10"/>
      <c r="E108" s="56"/>
      <c r="F108" s="10"/>
      <c r="G108" s="56"/>
      <c r="H108" s="10"/>
      <c r="I108" s="56"/>
      <c r="J108" s="10"/>
      <c r="K108" s="56"/>
      <c r="L108" s="10"/>
      <c r="M108" s="56"/>
      <c r="N108" s="10"/>
      <c r="O108" s="56"/>
      <c r="P108" s="10"/>
      <c r="Q108" s="56"/>
      <c r="R108" s="10"/>
      <c r="S108" s="56"/>
      <c r="T108" s="10"/>
      <c r="U108" s="56"/>
      <c r="V108" s="10"/>
      <c r="W108" s="56"/>
      <c r="X108" s="10"/>
      <c r="Y108" s="56"/>
      <c r="Z108" s="10"/>
      <c r="AA108" s="6"/>
      <c r="AB108" s="155">
        <f t="shared" si="1"/>
        <v>0</v>
      </c>
      <c r="AD108" s="162"/>
    </row>
    <row r="109" spans="1:30">
      <c r="A109" s="17" t="s">
        <v>90</v>
      </c>
      <c r="B109" s="10"/>
      <c r="C109" s="56"/>
      <c r="D109" s="10"/>
      <c r="E109" s="56"/>
      <c r="F109" s="10"/>
      <c r="G109" s="56"/>
      <c r="H109" s="10"/>
      <c r="I109" s="56"/>
      <c r="J109" s="10"/>
      <c r="K109" s="56"/>
      <c r="L109" s="10"/>
      <c r="M109" s="56"/>
      <c r="N109" s="10"/>
      <c r="O109" s="56"/>
      <c r="P109" s="10"/>
      <c r="Q109" s="56"/>
      <c r="R109" s="10"/>
      <c r="S109" s="56"/>
      <c r="T109" s="10"/>
      <c r="U109" s="56"/>
      <c r="V109" s="10">
        <v>2</v>
      </c>
      <c r="W109" s="56">
        <v>2</v>
      </c>
      <c r="X109" s="10"/>
      <c r="Y109" s="56">
        <v>40</v>
      </c>
      <c r="Z109" s="10">
        <v>80</v>
      </c>
      <c r="AA109" s="6"/>
      <c r="AB109" s="155">
        <f t="shared" si="1"/>
        <v>4.96</v>
      </c>
    </row>
    <row r="110" spans="1:30">
      <c r="A110" s="17" t="s">
        <v>67</v>
      </c>
      <c r="B110" s="10"/>
      <c r="C110" s="56"/>
      <c r="D110" s="10"/>
      <c r="E110" s="56"/>
      <c r="F110" s="10"/>
      <c r="G110" s="56"/>
      <c r="H110" s="10"/>
      <c r="I110" s="56"/>
      <c r="J110" s="10"/>
      <c r="K110" s="56"/>
      <c r="L110" s="10"/>
      <c r="M110" s="56"/>
      <c r="N110" s="10"/>
      <c r="O110" s="56"/>
      <c r="P110" s="10"/>
      <c r="Q110" s="56"/>
      <c r="R110" s="10"/>
      <c r="S110" s="56"/>
      <c r="T110" s="10"/>
      <c r="U110" s="56"/>
      <c r="V110" s="10"/>
      <c r="W110" s="56"/>
      <c r="X110" s="10"/>
      <c r="Y110" s="56"/>
      <c r="Z110" s="10"/>
      <c r="AA110" s="6"/>
      <c r="AB110" s="155">
        <f t="shared" si="1"/>
        <v>0</v>
      </c>
    </row>
    <row r="111" spans="1:30">
      <c r="A111" s="17" t="s">
        <v>70</v>
      </c>
      <c r="B111" s="10"/>
      <c r="C111" s="56"/>
      <c r="D111" s="10"/>
      <c r="E111" s="56"/>
      <c r="F111" s="10"/>
      <c r="G111" s="56"/>
      <c r="H111" s="10"/>
      <c r="I111" s="56"/>
      <c r="J111" s="10"/>
      <c r="K111" s="56"/>
      <c r="L111" s="10"/>
      <c r="M111" s="56"/>
      <c r="N111" s="10"/>
      <c r="O111" s="56"/>
      <c r="P111" s="10"/>
      <c r="Q111" s="56"/>
      <c r="R111" s="10"/>
      <c r="S111" s="56"/>
      <c r="T111" s="10"/>
      <c r="U111" s="56"/>
      <c r="V111" s="10"/>
      <c r="W111" s="56"/>
      <c r="X111" s="10"/>
      <c r="Y111" s="56"/>
      <c r="Z111" s="10"/>
      <c r="AA111" s="6"/>
      <c r="AB111" s="155">
        <f t="shared" si="1"/>
        <v>0</v>
      </c>
    </row>
    <row r="112" spans="1:30" ht="14">
      <c r="A112" s="60" t="s">
        <v>228</v>
      </c>
      <c r="B112" s="10"/>
      <c r="C112" s="56"/>
      <c r="D112" s="10"/>
      <c r="E112" s="56">
        <v>20</v>
      </c>
      <c r="F112" s="10">
        <v>30</v>
      </c>
      <c r="G112" s="56"/>
      <c r="H112" s="10">
        <v>1</v>
      </c>
      <c r="I112" s="56">
        <v>58</v>
      </c>
      <c r="J112" s="10">
        <v>20</v>
      </c>
      <c r="K112" s="56">
        <v>1</v>
      </c>
      <c r="L112" s="10">
        <v>3</v>
      </c>
      <c r="M112" s="56"/>
      <c r="N112" s="10"/>
      <c r="O112" s="56">
        <v>70</v>
      </c>
      <c r="P112" s="10">
        <v>15</v>
      </c>
      <c r="Q112" s="56"/>
      <c r="R112" s="10">
        <v>50</v>
      </c>
      <c r="S112" s="56">
        <v>2</v>
      </c>
      <c r="T112" s="10">
        <v>60</v>
      </c>
      <c r="U112" s="56"/>
      <c r="V112" s="10">
        <v>10</v>
      </c>
      <c r="W112" s="56">
        <v>15</v>
      </c>
      <c r="X112" s="10"/>
      <c r="Y112" s="56"/>
      <c r="Z112" s="10">
        <v>2</v>
      </c>
      <c r="AA112" s="6"/>
      <c r="AB112" s="155">
        <f t="shared" si="1"/>
        <v>14.28</v>
      </c>
    </row>
    <row r="113" spans="1:29">
      <c r="A113" s="17" t="s">
        <v>49</v>
      </c>
      <c r="B113" s="10"/>
      <c r="C113" s="56"/>
      <c r="D113" s="10">
        <v>3</v>
      </c>
      <c r="E113" s="56">
        <v>50</v>
      </c>
      <c r="F113" s="10">
        <v>40</v>
      </c>
      <c r="G113" s="56"/>
      <c r="H113" s="10">
        <v>25</v>
      </c>
      <c r="I113" s="56">
        <v>60</v>
      </c>
      <c r="J113" s="10"/>
      <c r="K113" s="56">
        <v>25</v>
      </c>
      <c r="L113" s="10"/>
      <c r="M113" s="56"/>
      <c r="N113" s="10"/>
      <c r="O113" s="56">
        <v>60</v>
      </c>
      <c r="P113" s="10">
        <v>80</v>
      </c>
      <c r="Q113" s="56"/>
      <c r="R113" s="10">
        <v>45</v>
      </c>
      <c r="S113" s="56"/>
      <c r="T113" s="10">
        <v>40</v>
      </c>
      <c r="U113" s="56"/>
      <c r="V113" s="10">
        <v>7</v>
      </c>
      <c r="W113" s="56">
        <v>55</v>
      </c>
      <c r="X113" s="10">
        <v>40</v>
      </c>
      <c r="Y113" s="56"/>
      <c r="Z113" s="10"/>
      <c r="AA113" s="6"/>
      <c r="AB113" s="155">
        <f t="shared" si="1"/>
        <v>21.2</v>
      </c>
    </row>
    <row r="117" spans="1:29"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t="s">
        <v>242</v>
      </c>
      <c r="AC117" t="s">
        <v>139</v>
      </c>
    </row>
    <row r="118" spans="1:29">
      <c r="A118" s="66" t="s">
        <v>237</v>
      </c>
      <c r="B118">
        <f>SUM(B5:B103)</f>
        <v>107</v>
      </c>
      <c r="C118">
        <f t="shared" ref="C118:Z118" si="2">SUM(C5:C103)</f>
        <v>72</v>
      </c>
      <c r="D118">
        <f t="shared" si="2"/>
        <v>54</v>
      </c>
      <c r="E118">
        <f t="shared" si="2"/>
        <v>107</v>
      </c>
      <c r="F118">
        <f t="shared" si="2"/>
        <v>98</v>
      </c>
      <c r="G118">
        <f t="shared" si="2"/>
        <v>52</v>
      </c>
      <c r="H118">
        <f t="shared" si="2"/>
        <v>77</v>
      </c>
      <c r="I118">
        <f t="shared" si="2"/>
        <v>82</v>
      </c>
      <c r="J118">
        <f t="shared" si="2"/>
        <v>101</v>
      </c>
      <c r="K118">
        <f t="shared" si="2"/>
        <v>101</v>
      </c>
      <c r="L118">
        <f t="shared" si="2"/>
        <v>110</v>
      </c>
      <c r="M118">
        <f t="shared" si="2"/>
        <v>125</v>
      </c>
      <c r="N118">
        <f t="shared" si="2"/>
        <v>104</v>
      </c>
      <c r="O118">
        <f t="shared" si="2"/>
        <v>36</v>
      </c>
      <c r="P118">
        <f t="shared" si="2"/>
        <v>18</v>
      </c>
      <c r="Q118">
        <f t="shared" si="2"/>
        <v>102</v>
      </c>
      <c r="R118">
        <f t="shared" si="2"/>
        <v>47</v>
      </c>
      <c r="S118">
        <f t="shared" si="2"/>
        <v>105</v>
      </c>
      <c r="T118">
        <f t="shared" si="2"/>
        <v>44</v>
      </c>
      <c r="U118">
        <f t="shared" si="2"/>
        <v>91</v>
      </c>
      <c r="V118">
        <f t="shared" si="2"/>
        <v>80</v>
      </c>
      <c r="W118">
        <f t="shared" si="2"/>
        <v>53</v>
      </c>
      <c r="X118">
        <f t="shared" si="2"/>
        <v>60</v>
      </c>
      <c r="Y118">
        <f t="shared" si="2"/>
        <v>60</v>
      </c>
      <c r="Z118">
        <f t="shared" si="2"/>
        <v>30</v>
      </c>
      <c r="AA118" s="57"/>
    </row>
    <row r="119" spans="1:29" ht="14">
      <c r="A119" s="67" t="s">
        <v>97</v>
      </c>
      <c r="B119">
        <f>SUM(B5:B7,B9:B11,B13,B16,B18,B24:B25,B28:B31,B35:B41,B43:B44,B47:B48,B50:B52,B55:B57,B60:B67,B70:B71,B75,B77,B84,B86,B90,B92,B94,B98,B100:B101)</f>
        <v>89</v>
      </c>
      <c r="C119">
        <f t="shared" ref="C119:Z119" si="3">SUM(C5:C7,C9:C11,C13,C16,C18,C24:C25,C28:C31,C35:C41,C43:C44,C47:C48,C50:C52,C55:C57,C60:C67,C70:C71,C75,C77,C84,C86,C90,C92,C94,C98,C100:C101)</f>
        <v>40</v>
      </c>
      <c r="D119">
        <f t="shared" si="3"/>
        <v>50</v>
      </c>
      <c r="E119">
        <f t="shared" si="3"/>
        <v>105</v>
      </c>
      <c r="F119">
        <f t="shared" si="3"/>
        <v>97</v>
      </c>
      <c r="G119">
        <f t="shared" si="3"/>
        <v>52</v>
      </c>
      <c r="H119">
        <f t="shared" si="3"/>
        <v>77</v>
      </c>
      <c r="I119">
        <f t="shared" si="3"/>
        <v>82</v>
      </c>
      <c r="J119">
        <f t="shared" si="3"/>
        <v>101</v>
      </c>
      <c r="K119">
        <f t="shared" si="3"/>
        <v>101</v>
      </c>
      <c r="L119">
        <f t="shared" si="3"/>
        <v>110</v>
      </c>
      <c r="M119">
        <f t="shared" si="3"/>
        <v>125</v>
      </c>
      <c r="N119">
        <f t="shared" si="3"/>
        <v>104</v>
      </c>
      <c r="O119">
        <f t="shared" si="3"/>
        <v>35</v>
      </c>
      <c r="P119">
        <f t="shared" si="3"/>
        <v>8</v>
      </c>
      <c r="Q119">
        <f t="shared" si="3"/>
        <v>88</v>
      </c>
      <c r="R119">
        <f t="shared" si="3"/>
        <v>35</v>
      </c>
      <c r="S119">
        <f t="shared" si="3"/>
        <v>105</v>
      </c>
      <c r="T119">
        <f t="shared" si="3"/>
        <v>41</v>
      </c>
      <c r="U119">
        <f t="shared" si="3"/>
        <v>66</v>
      </c>
      <c r="V119">
        <f t="shared" si="3"/>
        <v>75</v>
      </c>
      <c r="W119">
        <f t="shared" si="3"/>
        <v>50</v>
      </c>
      <c r="X119">
        <f t="shared" si="3"/>
        <v>40</v>
      </c>
      <c r="Y119">
        <f t="shared" si="3"/>
        <v>18</v>
      </c>
      <c r="Z119">
        <f t="shared" si="3"/>
        <v>28</v>
      </c>
      <c r="AA119" s="57"/>
      <c r="AB119">
        <v>68.88</v>
      </c>
      <c r="AC119">
        <v>6.6202517575492053</v>
      </c>
    </row>
    <row r="120" spans="1:29">
      <c r="A120" s="68" t="s">
        <v>238</v>
      </c>
      <c r="B120">
        <f>SUM(B8,B12,B14:B15,B17,B19:B23,B26:B27,B32:B34,B42,B45:B46,B49,B53:B54,B58:B59,B68:B69,B72:B74,B76,B78:B82,B83,B85,B87:B89,B91,B93,B95:B97,B99,B102:B103)</f>
        <v>18</v>
      </c>
      <c r="C120">
        <f t="shared" ref="C120:Z120" si="4">SUM(C8,C12,C14:C15,C17,C19:C23,C26:C27,C32:C34,C42,C45:C46,C49,C53:C54,C58:C59,C68:C69,C72:C74,C76,C78:C82,C83,C85,C87:C89,C91,C93,C95:C97,C99,C102:C103)</f>
        <v>32</v>
      </c>
      <c r="D120">
        <f t="shared" si="4"/>
        <v>4</v>
      </c>
      <c r="E120">
        <f t="shared" si="4"/>
        <v>2</v>
      </c>
      <c r="F120">
        <f t="shared" si="4"/>
        <v>1</v>
      </c>
      <c r="G120">
        <f t="shared" si="4"/>
        <v>0</v>
      </c>
      <c r="H120">
        <f t="shared" si="4"/>
        <v>0</v>
      </c>
      <c r="I120">
        <f t="shared" si="4"/>
        <v>0</v>
      </c>
      <c r="J120">
        <f t="shared" si="4"/>
        <v>0</v>
      </c>
      <c r="K120">
        <f t="shared" si="4"/>
        <v>0</v>
      </c>
      <c r="L120">
        <f t="shared" si="4"/>
        <v>0</v>
      </c>
      <c r="M120">
        <f t="shared" si="4"/>
        <v>0</v>
      </c>
      <c r="N120">
        <f t="shared" si="4"/>
        <v>0</v>
      </c>
      <c r="O120">
        <f t="shared" si="4"/>
        <v>1</v>
      </c>
      <c r="P120">
        <f t="shared" si="4"/>
        <v>10</v>
      </c>
      <c r="Q120">
        <f t="shared" si="4"/>
        <v>14</v>
      </c>
      <c r="R120">
        <f t="shared" si="4"/>
        <v>12</v>
      </c>
      <c r="S120">
        <f t="shared" si="4"/>
        <v>0</v>
      </c>
      <c r="T120">
        <f t="shared" si="4"/>
        <v>3</v>
      </c>
      <c r="U120">
        <f t="shared" si="4"/>
        <v>25</v>
      </c>
      <c r="V120">
        <f t="shared" si="4"/>
        <v>5</v>
      </c>
      <c r="W120">
        <f t="shared" si="4"/>
        <v>3</v>
      </c>
      <c r="X120">
        <f t="shared" si="4"/>
        <v>20</v>
      </c>
      <c r="Y120">
        <f t="shared" si="4"/>
        <v>42</v>
      </c>
      <c r="Z120">
        <f t="shared" si="4"/>
        <v>2</v>
      </c>
      <c r="AA120" s="57"/>
      <c r="AB120">
        <v>7.76</v>
      </c>
      <c r="AC120">
        <v>2.2878519765637519</v>
      </c>
    </row>
    <row r="121" spans="1:29">
      <c r="A121" s="68" t="s">
        <v>239</v>
      </c>
      <c r="B121">
        <f>SUM(B109:B113)</f>
        <v>0</v>
      </c>
      <c r="C121">
        <f t="shared" ref="C121:Z121" si="5">SUM(C109:C113)</f>
        <v>0</v>
      </c>
      <c r="D121">
        <f t="shared" si="5"/>
        <v>3</v>
      </c>
      <c r="E121">
        <f t="shared" si="5"/>
        <v>70</v>
      </c>
      <c r="F121">
        <f t="shared" si="5"/>
        <v>70</v>
      </c>
      <c r="G121">
        <f t="shared" si="5"/>
        <v>0</v>
      </c>
      <c r="H121">
        <f t="shared" si="5"/>
        <v>26</v>
      </c>
      <c r="I121">
        <f t="shared" si="5"/>
        <v>118</v>
      </c>
      <c r="J121">
        <f t="shared" si="5"/>
        <v>20</v>
      </c>
      <c r="K121">
        <f t="shared" si="5"/>
        <v>26</v>
      </c>
      <c r="L121">
        <f t="shared" si="5"/>
        <v>3</v>
      </c>
      <c r="M121">
        <f t="shared" si="5"/>
        <v>0</v>
      </c>
      <c r="N121">
        <f t="shared" si="5"/>
        <v>0</v>
      </c>
      <c r="O121">
        <f t="shared" si="5"/>
        <v>130</v>
      </c>
      <c r="P121">
        <f t="shared" si="5"/>
        <v>95</v>
      </c>
      <c r="Q121">
        <f t="shared" si="5"/>
        <v>0</v>
      </c>
      <c r="R121">
        <f t="shared" si="5"/>
        <v>95</v>
      </c>
      <c r="S121">
        <f t="shared" si="5"/>
        <v>2</v>
      </c>
      <c r="T121">
        <f t="shared" si="5"/>
        <v>100</v>
      </c>
      <c r="U121">
        <f t="shared" si="5"/>
        <v>0</v>
      </c>
      <c r="V121">
        <f t="shared" si="5"/>
        <v>19</v>
      </c>
      <c r="W121">
        <f t="shared" si="5"/>
        <v>72</v>
      </c>
      <c r="X121">
        <f t="shared" si="5"/>
        <v>40</v>
      </c>
      <c r="Y121">
        <f t="shared" si="5"/>
        <v>40</v>
      </c>
      <c r="Z121">
        <f t="shared" si="5"/>
        <v>82</v>
      </c>
      <c r="AA121" s="57"/>
      <c r="AB121">
        <v>40.44</v>
      </c>
      <c r="AC121">
        <v>8.6633480825833153</v>
      </c>
    </row>
    <row r="122" spans="1:29"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</row>
    <row r="123" spans="1:29"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</row>
    <row r="124" spans="1:29"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</row>
    <row r="125" spans="1:29"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</row>
    <row r="126" spans="1:29"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</row>
    <row r="127" spans="1:29"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</row>
    <row r="128" spans="1:29"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</row>
    <row r="129" spans="3:27"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</row>
    <row r="130" spans="3:27"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</row>
    <row r="131" spans="3:27"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</row>
    <row r="132" spans="3:27"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</row>
    <row r="133" spans="3:27"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</row>
    <row r="134" spans="3:27"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</row>
    <row r="135" spans="3:27"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</row>
    <row r="136" spans="3:27"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</row>
    <row r="137" spans="3:27"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</row>
    <row r="138" spans="3:27"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</row>
    <row r="139" spans="3:27"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</row>
    <row r="140" spans="3:27"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</row>
    <row r="141" spans="3:27"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</row>
    <row r="142" spans="3:27"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</row>
    <row r="143" spans="3:27"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</row>
    <row r="144" spans="3:27"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</row>
    <row r="145" spans="3:27"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</row>
    <row r="146" spans="3:27"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</row>
    <row r="147" spans="3:27"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</row>
    <row r="148" spans="3:27"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</row>
    <row r="149" spans="3:27"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</row>
    <row r="150" spans="3:27"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</row>
    <row r="151" spans="3:27"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</row>
    <row r="152" spans="3:27"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</row>
    <row r="153" spans="3:27"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</row>
    <row r="154" spans="3:27"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</row>
    <row r="155" spans="3:27"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</row>
    <row r="156" spans="3:27"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</row>
    <row r="157" spans="3:27"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</row>
    <row r="158" spans="3:27"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</row>
    <row r="159" spans="3:27"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</row>
    <row r="160" spans="3:27"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</row>
    <row r="161" spans="3:27"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</row>
    <row r="162" spans="3:27"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</row>
    <row r="163" spans="3:27"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</row>
    <row r="164" spans="3:27"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</row>
    <row r="165" spans="3:27"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</row>
    <row r="166" spans="3:27"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</row>
    <row r="167" spans="3:27"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</row>
    <row r="168" spans="3:27"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</row>
    <row r="169" spans="3:27"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</row>
    <row r="170" spans="3:27"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</row>
    <row r="171" spans="3:27"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</row>
    <row r="172" spans="3:27"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</row>
    <row r="173" spans="3:27"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</row>
    <row r="174" spans="3:27"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</row>
    <row r="175" spans="3:27"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</row>
    <row r="176" spans="3:27"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</row>
    <row r="177" spans="3:27"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</row>
    <row r="178" spans="3:27"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</row>
    <row r="179" spans="3:27"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</row>
    <row r="180" spans="3:27"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</row>
    <row r="181" spans="3:27"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</row>
    <row r="182" spans="3:27"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</row>
    <row r="183" spans="3:27"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</row>
    <row r="184" spans="3:27"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</row>
    <row r="185" spans="3:27"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</row>
    <row r="186" spans="3:27"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</row>
    <row r="187" spans="3:27"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</row>
    <row r="188" spans="3:27"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</row>
    <row r="189" spans="3:27"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</row>
    <row r="190" spans="3:27"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</row>
    <row r="191" spans="3:27"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</row>
    <row r="192" spans="3:27"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</row>
    <row r="193" spans="3:27"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</row>
    <row r="194" spans="3:27"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</row>
    <row r="195" spans="3:27"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</row>
    <row r="196" spans="3:27"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</row>
    <row r="197" spans="3:27"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</row>
    <row r="198" spans="3:27"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</row>
    <row r="199" spans="3:27"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</row>
    <row r="200" spans="3:27"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</row>
    <row r="201" spans="3:27"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</row>
    <row r="202" spans="3:27"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</row>
    <row r="203" spans="3:27"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</row>
    <row r="204" spans="3:27"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</row>
    <row r="205" spans="3:27"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</row>
    <row r="206" spans="3:27"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</row>
    <row r="207" spans="3:27"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</row>
    <row r="208" spans="3:27"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</row>
    <row r="209" spans="3:27"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</row>
    <row r="210" spans="3:27"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</row>
    <row r="211" spans="3:27"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</row>
    <row r="212" spans="3:27"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</row>
    <row r="213" spans="3:27"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</row>
    <row r="214" spans="3:27"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</row>
    <row r="215" spans="3:27"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</row>
    <row r="216" spans="3:27"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</row>
    <row r="217" spans="3:27"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</row>
    <row r="218" spans="3:27"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</row>
    <row r="219" spans="3:27"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</row>
    <row r="220" spans="3:27"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</row>
    <row r="221" spans="3:27"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</row>
    <row r="222" spans="3:27"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</row>
    <row r="223" spans="3:27"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</row>
    <row r="224" spans="3:27"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</row>
    <row r="225" spans="3:27"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</row>
    <row r="226" spans="3:27"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</row>
    <row r="227" spans="3:27"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</row>
    <row r="228" spans="3:27"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</row>
    <row r="229" spans="3:27"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</row>
    <row r="230" spans="3:27"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</row>
    <row r="231" spans="3:27"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</row>
    <row r="232" spans="3:27"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</row>
    <row r="233" spans="3:27"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</row>
    <row r="234" spans="3:27"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</row>
    <row r="235" spans="3:27"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</row>
    <row r="236" spans="3:27"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</row>
    <row r="237" spans="3:27"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</row>
    <row r="238" spans="3:27"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</row>
    <row r="239" spans="3:27"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</row>
    <row r="240" spans="3:27"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</row>
    <row r="241" spans="3:27"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</row>
    <row r="242" spans="3:27"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</row>
    <row r="243" spans="3:27"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</row>
    <row r="244" spans="3:27"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</row>
    <row r="245" spans="3:27"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</row>
    <row r="246" spans="3:27"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</row>
    <row r="247" spans="3:27"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</row>
    <row r="248" spans="3:27"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</row>
    <row r="249" spans="3:27"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</row>
    <row r="250" spans="3:27"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</row>
    <row r="251" spans="3:27"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</row>
    <row r="252" spans="3:27"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</row>
    <row r="253" spans="3:27"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</row>
    <row r="254" spans="3:27"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</row>
    <row r="255" spans="3:27"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</row>
    <row r="256" spans="3:27"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</row>
    <row r="257" spans="3:27"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</row>
    <row r="258" spans="3:27"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</row>
    <row r="259" spans="3:27"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</row>
    <row r="260" spans="3:27"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</row>
    <row r="261" spans="3:27"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</row>
    <row r="262" spans="3:27"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</row>
    <row r="263" spans="3:27"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</row>
    <row r="264" spans="3:27"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</row>
    <row r="265" spans="3:27"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</row>
    <row r="266" spans="3:27"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</row>
    <row r="267" spans="3:27"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</row>
    <row r="268" spans="3:27"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</row>
    <row r="269" spans="3:27"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</row>
    <row r="270" spans="3:27"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</row>
    <row r="271" spans="3:27"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</row>
    <row r="272" spans="3:27"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</row>
    <row r="273" spans="3:27"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</row>
    <row r="274" spans="3:27"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</row>
    <row r="275" spans="3:27"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</row>
    <row r="276" spans="3:27"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</row>
    <row r="277" spans="3:27"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</row>
    <row r="278" spans="3:27"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</row>
    <row r="279" spans="3:27"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</row>
    <row r="280" spans="3:27"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</row>
    <row r="281" spans="3:27"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</row>
    <row r="282" spans="3:27"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</row>
    <row r="283" spans="3:27"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</row>
    <row r="284" spans="3:27"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</row>
    <row r="285" spans="3:27"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</row>
    <row r="286" spans="3:27"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</row>
    <row r="287" spans="3:27"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</row>
    <row r="288" spans="3:27"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</row>
    <row r="289" spans="3:27"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</row>
    <row r="290" spans="3:27"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</row>
    <row r="291" spans="3:27"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</row>
    <row r="292" spans="3:27"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</row>
    <row r="293" spans="3:27"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</row>
    <row r="294" spans="3:27"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</row>
    <row r="295" spans="3:27"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</row>
    <row r="296" spans="3:27"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</row>
    <row r="297" spans="3:27"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</row>
    <row r="298" spans="3:27"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</row>
    <row r="299" spans="3:27"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</row>
    <row r="300" spans="3:27"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</row>
    <row r="301" spans="3:27"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</row>
    <row r="302" spans="3:27"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</row>
    <row r="303" spans="3:27"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</row>
    <row r="304" spans="3:27"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</row>
    <row r="305" spans="3:27"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</row>
    <row r="306" spans="3:27"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</row>
    <row r="307" spans="3:27"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</row>
    <row r="308" spans="3:27"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</row>
    <row r="309" spans="3:27"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</row>
    <row r="310" spans="3:27"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</row>
    <row r="311" spans="3:27"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</row>
    <row r="312" spans="3:27"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</row>
    <row r="313" spans="3:27"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</row>
    <row r="314" spans="3:27"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</row>
    <row r="315" spans="3:27"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</row>
    <row r="316" spans="3:27"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</row>
    <row r="317" spans="3:27"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</row>
    <row r="318" spans="3:27"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</row>
    <row r="319" spans="3:27"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</row>
    <row r="320" spans="3:27"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</row>
    <row r="321" spans="3:27"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</row>
    <row r="322" spans="3:27"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</row>
    <row r="323" spans="3:27"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</row>
    <row r="324" spans="3:27"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</row>
    <row r="325" spans="3:27"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</row>
    <row r="326" spans="3:27"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</row>
    <row r="327" spans="3:27"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</row>
    <row r="328" spans="3:27"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</row>
    <row r="329" spans="3:27"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</row>
    <row r="330" spans="3:27"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</row>
    <row r="331" spans="3:27"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</row>
    <row r="332" spans="3:27"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</row>
    <row r="333" spans="3:27"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</row>
    <row r="334" spans="3:27"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</row>
    <row r="335" spans="3:27"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</row>
    <row r="336" spans="3:27"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</row>
    <row r="337" spans="3:27"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</row>
    <row r="338" spans="3:27"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</row>
    <row r="339" spans="3:27"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</row>
    <row r="340" spans="3:27"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</row>
    <row r="341" spans="3:27"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</row>
    <row r="342" spans="3:27"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</row>
    <row r="343" spans="3:27"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</row>
    <row r="344" spans="3:27"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</row>
    <row r="345" spans="3:27"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</row>
    <row r="346" spans="3:27"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</row>
    <row r="347" spans="3:27"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</row>
    <row r="348" spans="3:27"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</row>
    <row r="349" spans="3:27"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</row>
    <row r="350" spans="3:27"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</row>
    <row r="351" spans="3:27"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</row>
    <row r="352" spans="3:27"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</row>
    <row r="353" spans="3:27"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</row>
    <row r="354" spans="3:27"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</row>
    <row r="355" spans="3:27"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</row>
    <row r="356" spans="3:27"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</row>
    <row r="357" spans="3:27"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</row>
    <row r="358" spans="3:27"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</row>
    <row r="359" spans="3:27"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</row>
    <row r="360" spans="3:27"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</row>
    <row r="361" spans="3:27"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</row>
    <row r="362" spans="3:27"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</row>
    <row r="363" spans="3:27"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</row>
    <row r="364" spans="3:27"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</row>
    <row r="365" spans="3:27"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</row>
    <row r="366" spans="3:27"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</row>
    <row r="367" spans="3:27"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</row>
    <row r="368" spans="3:27"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</row>
    <row r="369" spans="3:27"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</row>
    <row r="370" spans="3:27"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</row>
    <row r="371" spans="3:27"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</row>
    <row r="372" spans="3:27"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</row>
    <row r="373" spans="3:27"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</row>
    <row r="374" spans="3:27"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</row>
    <row r="375" spans="3:27"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</row>
    <row r="376" spans="3:27"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</row>
    <row r="377" spans="3:27"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</row>
    <row r="378" spans="3:27"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</row>
    <row r="379" spans="3:27"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</row>
    <row r="380" spans="3:27"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</row>
    <row r="381" spans="3:27"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</row>
    <row r="382" spans="3:27"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</row>
    <row r="383" spans="3:27"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</row>
    <row r="384" spans="3:27"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</row>
    <row r="385" spans="3:27"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</row>
    <row r="386" spans="3:27"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</row>
    <row r="387" spans="3:27"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</row>
    <row r="388" spans="3:27"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</row>
    <row r="389" spans="3:27"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</row>
    <row r="390" spans="3:27"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</row>
    <row r="391" spans="3:27"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</row>
    <row r="392" spans="3:27"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</row>
    <row r="393" spans="3:27"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</row>
    <row r="394" spans="3:27"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</row>
    <row r="395" spans="3:27"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</row>
    <row r="396" spans="3:27"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</row>
    <row r="397" spans="3:27"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</row>
    <row r="398" spans="3:27"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</row>
    <row r="399" spans="3:27"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</row>
    <row r="400" spans="3:27"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</row>
    <row r="401" spans="3:27"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</row>
    <row r="402" spans="3:27"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</row>
    <row r="403" spans="3:27"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</row>
    <row r="404" spans="3:27"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</row>
    <row r="405" spans="3:27"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</row>
    <row r="406" spans="3:27"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</row>
    <row r="407" spans="3:27"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</row>
    <row r="408" spans="3:27"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</row>
    <row r="409" spans="3:27"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</row>
    <row r="410" spans="3:27"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</row>
    <row r="411" spans="3:27"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</row>
    <row r="412" spans="3:27"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</row>
    <row r="413" spans="3:27"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</row>
    <row r="414" spans="3:27"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</row>
    <row r="415" spans="3:27"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</row>
    <row r="416" spans="3:27"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</row>
    <row r="417" spans="3:27"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</row>
    <row r="418" spans="3:27"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</row>
    <row r="419" spans="3:27"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</row>
    <row r="420" spans="3:27"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</row>
    <row r="421" spans="3:27"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</row>
    <row r="422" spans="3:27"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</row>
    <row r="423" spans="3:27"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</row>
    <row r="424" spans="3:27"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</row>
    <row r="425" spans="3:27"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</row>
    <row r="426" spans="3:27"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</row>
    <row r="427" spans="3:27"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</row>
    <row r="428" spans="3:27"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</row>
    <row r="429" spans="3:27"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</row>
    <row r="430" spans="3:27"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</row>
    <row r="431" spans="3:27"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</row>
    <row r="432" spans="3:27"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</row>
    <row r="433" spans="3:27"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</row>
    <row r="434" spans="3:27"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</row>
    <row r="435" spans="3:27"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</row>
    <row r="436" spans="3:27"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</row>
    <row r="437" spans="3:27"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</row>
    <row r="438" spans="3:27"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</row>
    <row r="439" spans="3:27"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</row>
    <row r="440" spans="3:27"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</row>
    <row r="441" spans="3:27"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</row>
    <row r="442" spans="3:27"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</row>
    <row r="443" spans="3:27"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</row>
    <row r="444" spans="3:27"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</row>
    <row r="445" spans="3:27"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</row>
    <row r="446" spans="3:27"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</row>
    <row r="447" spans="3:27"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</row>
    <row r="448" spans="3:27"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</row>
    <row r="449" spans="3:27"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</row>
    <row r="450" spans="3:27"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</row>
    <row r="451" spans="3:27"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</row>
    <row r="452" spans="3:27"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</row>
    <row r="453" spans="3:27"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</row>
    <row r="454" spans="3:27"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</row>
    <row r="455" spans="3:27"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</row>
    <row r="456" spans="3:27"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</row>
    <row r="457" spans="3:27"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</row>
    <row r="458" spans="3:27"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</row>
    <row r="459" spans="3:27"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</row>
    <row r="460" spans="3:27"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</row>
    <row r="461" spans="3:27"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</row>
    <row r="462" spans="3:27"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</row>
    <row r="463" spans="3:27"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</row>
    <row r="464" spans="3:27"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</row>
    <row r="465" spans="3:27"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</row>
    <row r="466" spans="3:27"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</row>
    <row r="467" spans="3:27"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</row>
    <row r="468" spans="3:27"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</row>
    <row r="469" spans="3:27"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</row>
    <row r="470" spans="3:27"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</row>
    <row r="471" spans="3:27"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</row>
    <row r="472" spans="3:27"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</row>
    <row r="473" spans="3:27"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</row>
    <row r="474" spans="3:27"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</row>
    <row r="475" spans="3:27"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</row>
    <row r="476" spans="3:27"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</row>
    <row r="477" spans="3:27"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</row>
    <row r="478" spans="3:27"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</row>
    <row r="479" spans="3:27"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</row>
    <row r="480" spans="3:27"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</row>
    <row r="481" spans="3:27"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</row>
    <row r="482" spans="3:27"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</row>
    <row r="483" spans="3:27"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</row>
    <row r="484" spans="3:27"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</row>
    <row r="485" spans="3:27"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</row>
    <row r="486" spans="3:27"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</row>
    <row r="487" spans="3:27"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</row>
    <row r="488" spans="3:27"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</row>
    <row r="489" spans="3:27"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</row>
    <row r="490" spans="3:27"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</row>
    <row r="491" spans="3:27"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</row>
    <row r="492" spans="3:27"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</row>
    <row r="493" spans="3:27"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</row>
    <row r="494" spans="3:27"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</row>
    <row r="495" spans="3:27"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</row>
    <row r="496" spans="3:27"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</row>
    <row r="497" spans="3:27"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</row>
    <row r="498" spans="3:27"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</row>
    <row r="499" spans="3:27"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</row>
    <row r="500" spans="3:27"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</row>
    <row r="501" spans="3:27"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</row>
    <row r="502" spans="3:27"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</row>
    <row r="503" spans="3:27">
      <c r="C503" s="57"/>
      <c r="D503" s="57"/>
      <c r="E503" s="57"/>
      <c r="F503" s="57"/>
      <c r="H503" s="57"/>
      <c r="J503" s="57"/>
      <c r="L503" s="57"/>
      <c r="N503" s="57"/>
      <c r="P503" s="57"/>
      <c r="R503" s="57"/>
      <c r="T503" s="57"/>
      <c r="V503" s="57"/>
      <c r="X503" s="57"/>
    </row>
    <row r="504" spans="3:27">
      <c r="C504" s="57"/>
      <c r="D504" s="57"/>
      <c r="E504" s="57"/>
      <c r="F504" s="57"/>
      <c r="H504" s="57"/>
      <c r="J504" s="57"/>
      <c r="L504" s="57"/>
      <c r="N504" s="57"/>
      <c r="P504" s="57"/>
      <c r="R504" s="57"/>
      <c r="T504" s="57"/>
      <c r="V504" s="57"/>
      <c r="X504" s="57"/>
    </row>
    <row r="505" spans="3:27">
      <c r="C505" s="57"/>
      <c r="D505" s="57"/>
      <c r="E505" s="57"/>
      <c r="F505" s="57"/>
      <c r="H505" s="57"/>
      <c r="J505" s="57"/>
      <c r="L505" s="57"/>
      <c r="N505" s="57"/>
      <c r="P505" s="57"/>
      <c r="R505" s="57"/>
      <c r="T505" s="57"/>
      <c r="V505" s="57"/>
      <c r="X505" s="57"/>
    </row>
    <row r="506" spans="3:27">
      <c r="C506" s="57"/>
      <c r="D506" s="57"/>
      <c r="E506" s="57"/>
      <c r="F506" s="57"/>
      <c r="H506" s="57"/>
      <c r="J506" s="57"/>
      <c r="L506" s="57"/>
      <c r="N506" s="57"/>
      <c r="P506" s="57"/>
      <c r="R506" s="57"/>
      <c r="T506" s="57"/>
      <c r="V506" s="57"/>
      <c r="X506" s="57"/>
    </row>
    <row r="507" spans="3:27">
      <c r="C507" s="57"/>
      <c r="D507" s="57"/>
      <c r="E507" s="57"/>
      <c r="F507" s="57"/>
      <c r="H507" s="57"/>
      <c r="J507" s="57"/>
      <c r="L507" s="57"/>
      <c r="N507" s="57"/>
      <c r="P507" s="57"/>
      <c r="R507" s="57"/>
      <c r="T507" s="57"/>
      <c r="V507" s="57"/>
      <c r="X507" s="57"/>
    </row>
    <row r="508" spans="3:27">
      <c r="C508" s="57"/>
      <c r="D508" s="57"/>
      <c r="E508" s="57"/>
      <c r="F508" s="57"/>
      <c r="H508" s="57"/>
      <c r="J508" s="57"/>
      <c r="L508" s="57"/>
      <c r="N508" s="57"/>
      <c r="P508" s="57"/>
      <c r="R508" s="57"/>
      <c r="T508" s="57"/>
      <c r="V508" s="57"/>
      <c r="X508" s="57"/>
    </row>
    <row r="509" spans="3:27">
      <c r="C509" s="57"/>
      <c r="D509" s="57"/>
      <c r="E509" s="57"/>
      <c r="F509" s="57"/>
      <c r="H509" s="57"/>
      <c r="J509" s="57"/>
      <c r="L509" s="57"/>
      <c r="N509" s="57"/>
      <c r="P509" s="57"/>
      <c r="R509" s="57"/>
      <c r="T509" s="57"/>
      <c r="V509" s="57"/>
      <c r="X509" s="57"/>
    </row>
    <row r="510" spans="3:27">
      <c r="C510" s="57"/>
      <c r="D510" s="57"/>
      <c r="E510" s="57"/>
      <c r="F510" s="57"/>
      <c r="H510" s="57"/>
      <c r="J510" s="57"/>
      <c r="L510" s="57"/>
      <c r="N510" s="57"/>
      <c r="P510" s="57"/>
      <c r="R510" s="57"/>
      <c r="T510" s="57"/>
      <c r="V510" s="57"/>
      <c r="X510" s="57"/>
    </row>
    <row r="511" spans="3:27">
      <c r="C511" s="57"/>
      <c r="D511" s="57"/>
      <c r="E511" s="57"/>
      <c r="F511" s="57"/>
      <c r="H511" s="57"/>
      <c r="J511" s="57"/>
      <c r="L511" s="57"/>
      <c r="N511" s="57"/>
      <c r="P511" s="57"/>
      <c r="R511" s="57"/>
      <c r="T511" s="57"/>
      <c r="V511" s="57"/>
      <c r="X511" s="57"/>
    </row>
    <row r="512" spans="3:27">
      <c r="C512" s="57"/>
      <c r="D512" s="57"/>
      <c r="E512" s="57"/>
      <c r="F512" s="57"/>
      <c r="H512" s="57"/>
      <c r="J512" s="57"/>
      <c r="L512" s="57"/>
      <c r="N512" s="57"/>
      <c r="P512" s="57"/>
      <c r="R512" s="57"/>
      <c r="T512" s="57"/>
      <c r="V512" s="57"/>
      <c r="X512" s="57"/>
    </row>
    <row r="513" spans="3:24">
      <c r="C513" s="57"/>
      <c r="D513" s="57"/>
      <c r="E513" s="57"/>
      <c r="F513" s="57"/>
      <c r="H513" s="57"/>
      <c r="J513" s="57"/>
      <c r="L513" s="57"/>
      <c r="N513" s="57"/>
      <c r="P513" s="57"/>
      <c r="R513" s="57"/>
      <c r="T513" s="57"/>
      <c r="V513" s="57"/>
      <c r="X513" s="57"/>
    </row>
    <row r="514" spans="3:24">
      <c r="C514" s="57"/>
      <c r="D514" s="57"/>
      <c r="E514" s="57"/>
      <c r="F514" s="57"/>
      <c r="H514" s="57"/>
      <c r="J514" s="57"/>
      <c r="L514" s="57"/>
      <c r="N514" s="57"/>
      <c r="P514" s="57"/>
      <c r="R514" s="57"/>
      <c r="T514" s="57"/>
      <c r="V514" s="57"/>
      <c r="X514" s="57"/>
    </row>
    <row r="515" spans="3:24">
      <c r="C515" s="57"/>
      <c r="D515" s="57"/>
      <c r="E515" s="57"/>
      <c r="F515" s="57"/>
      <c r="H515" s="57"/>
      <c r="J515" s="57"/>
      <c r="L515" s="57"/>
      <c r="N515" s="57"/>
      <c r="P515" s="57"/>
      <c r="R515" s="57"/>
      <c r="T515" s="57"/>
      <c r="V515" s="57"/>
      <c r="X515" s="57"/>
    </row>
    <row r="516" spans="3:24">
      <c r="C516" s="57"/>
      <c r="D516" s="57"/>
      <c r="E516" s="57"/>
      <c r="F516" s="57"/>
      <c r="H516" s="57"/>
      <c r="J516" s="57"/>
      <c r="L516" s="57"/>
      <c r="N516" s="57"/>
      <c r="P516" s="57"/>
      <c r="R516" s="57"/>
      <c r="T516" s="57"/>
      <c r="V516" s="57"/>
      <c r="X516" s="57"/>
    </row>
    <row r="517" spans="3:24">
      <c r="C517" s="57"/>
      <c r="D517" s="57"/>
      <c r="E517" s="57"/>
      <c r="F517" s="57"/>
      <c r="H517" s="57"/>
      <c r="J517" s="57"/>
      <c r="L517" s="57"/>
      <c r="N517" s="57"/>
      <c r="P517" s="57"/>
      <c r="R517" s="57"/>
      <c r="T517" s="57"/>
      <c r="V517" s="57"/>
      <c r="X517" s="57"/>
    </row>
    <row r="518" spans="3:24">
      <c r="C518" s="57"/>
      <c r="D518" s="57"/>
      <c r="E518" s="57"/>
      <c r="F518" s="57"/>
      <c r="H518" s="57"/>
      <c r="J518" s="57"/>
      <c r="L518" s="57"/>
      <c r="N518" s="57"/>
      <c r="P518" s="57"/>
      <c r="R518" s="57"/>
      <c r="T518" s="57"/>
      <c r="V518" s="57"/>
      <c r="X518" s="57"/>
    </row>
    <row r="519" spans="3:24">
      <c r="C519" s="57"/>
      <c r="D519" s="57"/>
      <c r="E519" s="57"/>
      <c r="F519" s="57"/>
      <c r="H519" s="57"/>
      <c r="J519" s="57"/>
      <c r="L519" s="57"/>
      <c r="N519" s="57"/>
      <c r="P519" s="57"/>
      <c r="R519" s="57"/>
      <c r="T519" s="57"/>
      <c r="V519" s="57"/>
      <c r="X519" s="57"/>
    </row>
    <row r="520" spans="3:24">
      <c r="C520" s="57"/>
      <c r="D520" s="57"/>
      <c r="E520" s="57"/>
      <c r="F520" s="57"/>
      <c r="H520" s="57"/>
      <c r="J520" s="57"/>
      <c r="L520" s="57"/>
      <c r="N520" s="57"/>
      <c r="P520" s="57"/>
      <c r="R520" s="57"/>
      <c r="T520" s="57"/>
      <c r="V520" s="57"/>
      <c r="X520" s="57"/>
    </row>
    <row r="521" spans="3:24">
      <c r="C521" s="57"/>
      <c r="D521" s="57"/>
      <c r="E521" s="57"/>
      <c r="F521" s="57"/>
      <c r="H521" s="57"/>
      <c r="J521" s="57"/>
      <c r="L521" s="57"/>
      <c r="N521" s="57"/>
      <c r="P521" s="57"/>
      <c r="R521" s="57"/>
      <c r="T521" s="57"/>
      <c r="V521" s="57"/>
      <c r="X521" s="57"/>
    </row>
    <row r="522" spans="3:24">
      <c r="C522" s="57"/>
      <c r="D522" s="57"/>
      <c r="E522" s="57"/>
      <c r="F522" s="57"/>
      <c r="H522" s="57"/>
      <c r="J522" s="57"/>
      <c r="L522" s="57"/>
      <c r="N522" s="57"/>
      <c r="P522" s="57"/>
      <c r="R522" s="57"/>
      <c r="T522" s="57"/>
      <c r="V522" s="57"/>
      <c r="X522" s="57"/>
    </row>
    <row r="523" spans="3:24">
      <c r="C523" s="57"/>
      <c r="D523" s="57"/>
      <c r="E523" s="57"/>
      <c r="F523" s="57"/>
      <c r="H523" s="57"/>
      <c r="J523" s="57"/>
      <c r="L523" s="57"/>
      <c r="N523" s="57"/>
      <c r="P523" s="57"/>
      <c r="R523" s="57"/>
      <c r="T523" s="57"/>
      <c r="V523" s="57"/>
      <c r="X523" s="57"/>
    </row>
    <row r="524" spans="3:24">
      <c r="C524" s="57"/>
      <c r="D524" s="57"/>
      <c r="E524" s="57"/>
      <c r="F524" s="57"/>
      <c r="H524" s="57"/>
      <c r="J524" s="57"/>
      <c r="L524" s="57"/>
      <c r="N524" s="57"/>
      <c r="P524" s="57"/>
      <c r="R524" s="57"/>
      <c r="T524" s="57"/>
      <c r="V524" s="57"/>
      <c r="X524" s="57"/>
    </row>
    <row r="525" spans="3:24">
      <c r="C525" s="57"/>
      <c r="D525" s="57"/>
      <c r="E525" s="57"/>
      <c r="F525" s="57"/>
      <c r="H525" s="57"/>
      <c r="J525" s="57"/>
      <c r="L525" s="57"/>
      <c r="N525" s="57"/>
      <c r="P525" s="57"/>
      <c r="R525" s="57"/>
      <c r="T525" s="57"/>
      <c r="V525" s="57"/>
      <c r="X525" s="57"/>
    </row>
    <row r="526" spans="3:24">
      <c r="C526" s="57"/>
      <c r="D526" s="57"/>
      <c r="E526" s="57"/>
      <c r="F526" s="57"/>
      <c r="H526" s="57"/>
      <c r="J526" s="57"/>
      <c r="L526" s="57"/>
      <c r="N526" s="57"/>
      <c r="P526" s="57"/>
      <c r="R526" s="57"/>
      <c r="T526" s="57"/>
      <c r="V526" s="57"/>
      <c r="X526" s="57"/>
    </row>
    <row r="527" spans="3:24">
      <c r="C527" s="57"/>
      <c r="D527" s="57"/>
      <c r="E527" s="57"/>
      <c r="F527" s="57"/>
      <c r="H527" s="57"/>
      <c r="J527" s="57"/>
      <c r="L527" s="57"/>
      <c r="N527" s="57"/>
      <c r="P527" s="57"/>
      <c r="R527" s="57"/>
      <c r="T527" s="57"/>
      <c r="V527" s="57"/>
      <c r="X527" s="57"/>
    </row>
    <row r="528" spans="3:24">
      <c r="C528" s="57"/>
      <c r="D528" s="57"/>
      <c r="E528" s="57"/>
      <c r="F528" s="57"/>
      <c r="H528" s="57"/>
      <c r="J528" s="57"/>
      <c r="L528" s="57"/>
      <c r="N528" s="57"/>
      <c r="P528" s="57"/>
      <c r="R528" s="57"/>
      <c r="T528" s="57"/>
      <c r="V528" s="57"/>
      <c r="X528" s="57"/>
    </row>
    <row r="529" spans="3:24">
      <c r="C529" s="57"/>
      <c r="D529" s="57"/>
      <c r="E529" s="57"/>
      <c r="F529" s="57"/>
      <c r="H529" s="57"/>
      <c r="J529" s="57"/>
      <c r="L529" s="57"/>
      <c r="N529" s="57"/>
      <c r="P529" s="57"/>
      <c r="R529" s="57"/>
      <c r="T529" s="57"/>
      <c r="V529" s="57"/>
      <c r="X529" s="57"/>
    </row>
    <row r="530" spans="3:24">
      <c r="C530" s="57"/>
      <c r="D530" s="57"/>
      <c r="E530" s="57"/>
      <c r="F530" s="57"/>
      <c r="H530" s="57"/>
      <c r="J530" s="57"/>
      <c r="L530" s="57"/>
      <c r="N530" s="57"/>
      <c r="P530" s="57"/>
      <c r="R530" s="57"/>
      <c r="T530" s="57"/>
      <c r="V530" s="57"/>
      <c r="X530" s="57"/>
    </row>
    <row r="531" spans="3:24">
      <c r="C531" s="57"/>
      <c r="D531" s="57"/>
      <c r="E531" s="57"/>
      <c r="F531" s="57"/>
      <c r="H531" s="57"/>
      <c r="J531" s="57"/>
      <c r="L531" s="57"/>
      <c r="N531" s="57"/>
      <c r="P531" s="57"/>
      <c r="R531" s="57"/>
      <c r="T531" s="57"/>
      <c r="V531" s="57"/>
      <c r="X531" s="57"/>
    </row>
    <row r="532" spans="3:24">
      <c r="C532" s="57"/>
      <c r="D532" s="57"/>
      <c r="E532" s="57"/>
      <c r="F532" s="57"/>
      <c r="H532" s="57"/>
      <c r="J532" s="57"/>
      <c r="L532" s="57"/>
      <c r="N532" s="57"/>
      <c r="P532" s="57"/>
      <c r="R532" s="57"/>
      <c r="T532" s="57"/>
      <c r="V532" s="57"/>
      <c r="X532" s="57"/>
    </row>
    <row r="533" spans="3:24">
      <c r="C533" s="57"/>
      <c r="D533" s="57"/>
      <c r="E533" s="57"/>
      <c r="F533" s="57"/>
      <c r="H533" s="57"/>
      <c r="J533" s="57"/>
      <c r="L533" s="57"/>
      <c r="N533" s="57"/>
      <c r="P533" s="57"/>
      <c r="R533" s="57"/>
      <c r="T533" s="57"/>
      <c r="V533" s="57"/>
      <c r="X533" s="57"/>
    </row>
    <row r="534" spans="3:24">
      <c r="C534" s="57"/>
      <c r="D534" s="57"/>
      <c r="E534" s="57"/>
      <c r="F534" s="57"/>
      <c r="H534" s="57"/>
      <c r="J534" s="57"/>
      <c r="L534" s="57"/>
      <c r="N534" s="57"/>
      <c r="P534" s="57"/>
      <c r="R534" s="57"/>
      <c r="T534" s="57"/>
      <c r="V534" s="57"/>
      <c r="X534" s="57"/>
    </row>
    <row r="535" spans="3:24">
      <c r="C535" s="57"/>
      <c r="D535" s="57"/>
      <c r="E535" s="57"/>
      <c r="F535" s="57"/>
      <c r="H535" s="57"/>
      <c r="J535" s="57"/>
      <c r="L535" s="57"/>
      <c r="N535" s="57"/>
      <c r="P535" s="57"/>
      <c r="R535" s="57"/>
      <c r="T535" s="57"/>
      <c r="V535" s="57"/>
      <c r="X535" s="57"/>
    </row>
    <row r="536" spans="3:24">
      <c r="C536" s="57"/>
      <c r="D536" s="57"/>
      <c r="E536" s="57"/>
      <c r="F536" s="57"/>
      <c r="H536" s="57"/>
      <c r="J536" s="57"/>
      <c r="L536" s="57"/>
      <c r="N536" s="57"/>
      <c r="P536" s="57"/>
      <c r="R536" s="57"/>
      <c r="T536" s="57"/>
      <c r="V536" s="57"/>
      <c r="X536" s="57"/>
    </row>
    <row r="537" spans="3:24">
      <c r="C537" s="57"/>
      <c r="D537" s="57"/>
      <c r="E537" s="57"/>
      <c r="F537" s="57"/>
      <c r="H537" s="57"/>
      <c r="J537" s="57"/>
      <c r="L537" s="57"/>
      <c r="N537" s="57"/>
      <c r="P537" s="57"/>
      <c r="R537" s="57"/>
      <c r="T537" s="57"/>
      <c r="V537" s="57"/>
      <c r="X537" s="57"/>
    </row>
    <row r="538" spans="3:24">
      <c r="C538" s="57"/>
      <c r="D538" s="57"/>
      <c r="E538" s="57"/>
      <c r="F538" s="57"/>
      <c r="H538" s="57"/>
      <c r="J538" s="57"/>
      <c r="L538" s="57"/>
      <c r="N538" s="57"/>
      <c r="P538" s="57"/>
      <c r="R538" s="57"/>
      <c r="T538" s="57"/>
      <c r="V538" s="57"/>
      <c r="X538" s="57"/>
    </row>
    <row r="539" spans="3:24">
      <c r="C539" s="57"/>
      <c r="D539" s="57"/>
      <c r="E539" s="57"/>
      <c r="F539" s="57"/>
      <c r="H539" s="57"/>
      <c r="J539" s="57"/>
      <c r="L539" s="57"/>
      <c r="N539" s="57"/>
      <c r="P539" s="57"/>
      <c r="R539" s="57"/>
      <c r="T539" s="57"/>
      <c r="V539" s="57"/>
      <c r="X539" s="57"/>
    </row>
    <row r="540" spans="3:24">
      <c r="C540" s="57"/>
      <c r="D540" s="57"/>
      <c r="E540" s="57"/>
      <c r="F540" s="57"/>
      <c r="H540" s="57"/>
      <c r="J540" s="57"/>
      <c r="L540" s="57"/>
      <c r="N540" s="57"/>
      <c r="P540" s="57"/>
      <c r="R540" s="57"/>
      <c r="T540" s="57"/>
      <c r="V540" s="57"/>
      <c r="X540" s="57"/>
    </row>
    <row r="541" spans="3:24">
      <c r="C541" s="57"/>
      <c r="D541" s="57"/>
      <c r="E541" s="57"/>
      <c r="F541" s="57"/>
      <c r="H541" s="57"/>
      <c r="J541" s="57"/>
      <c r="L541" s="57"/>
      <c r="N541" s="57"/>
      <c r="P541" s="57"/>
      <c r="R541" s="57"/>
      <c r="T541" s="57"/>
      <c r="V541" s="57"/>
      <c r="X541" s="57"/>
    </row>
    <row r="542" spans="3:24">
      <c r="C542" s="57"/>
      <c r="D542" s="57"/>
      <c r="E542" s="57"/>
      <c r="F542" s="57"/>
      <c r="H542" s="57"/>
      <c r="J542" s="57"/>
      <c r="L542" s="57"/>
      <c r="N542" s="57"/>
      <c r="P542" s="57"/>
      <c r="R542" s="57"/>
      <c r="T542" s="57"/>
      <c r="V542" s="57"/>
      <c r="X542" s="57"/>
    </row>
    <row r="543" spans="3:24">
      <c r="C543" s="57"/>
      <c r="D543" s="57"/>
      <c r="E543" s="57"/>
      <c r="F543" s="57"/>
      <c r="H543" s="57"/>
      <c r="J543" s="57"/>
      <c r="L543" s="57"/>
      <c r="N543" s="57"/>
      <c r="P543" s="57"/>
      <c r="R543" s="57"/>
      <c r="T543" s="57"/>
      <c r="V543" s="57"/>
      <c r="X543" s="57"/>
    </row>
    <row r="544" spans="3:24">
      <c r="C544" s="57"/>
      <c r="D544" s="57"/>
      <c r="E544" s="57"/>
      <c r="F544" s="57"/>
      <c r="H544" s="57"/>
      <c r="J544" s="57"/>
      <c r="L544" s="57"/>
      <c r="N544" s="57"/>
      <c r="P544" s="57"/>
      <c r="R544" s="57"/>
      <c r="T544" s="57"/>
      <c r="V544" s="57"/>
      <c r="X544" s="57"/>
    </row>
    <row r="545" spans="3:24">
      <c r="C545" s="57"/>
      <c r="D545" s="57"/>
      <c r="E545" s="57"/>
      <c r="F545" s="57"/>
      <c r="H545" s="57"/>
      <c r="J545" s="57"/>
      <c r="L545" s="57"/>
      <c r="N545" s="57"/>
      <c r="P545" s="57"/>
      <c r="R545" s="57"/>
      <c r="T545" s="57"/>
      <c r="V545" s="57"/>
      <c r="X545" s="57"/>
    </row>
    <row r="546" spans="3:24">
      <c r="C546" s="57"/>
      <c r="D546" s="57"/>
      <c r="E546" s="57"/>
      <c r="F546" s="57"/>
      <c r="H546" s="57"/>
      <c r="J546" s="57"/>
      <c r="L546" s="57"/>
      <c r="N546" s="57"/>
      <c r="P546" s="57"/>
      <c r="R546" s="57"/>
      <c r="T546" s="57"/>
      <c r="V546" s="57"/>
      <c r="X546" s="57"/>
    </row>
    <row r="547" spans="3:24">
      <c r="C547" s="57"/>
      <c r="D547" s="57"/>
      <c r="E547" s="57"/>
      <c r="F547" s="57"/>
      <c r="H547" s="57"/>
      <c r="J547" s="57"/>
      <c r="L547" s="57"/>
      <c r="N547" s="57"/>
      <c r="P547" s="57"/>
      <c r="R547" s="57"/>
      <c r="T547" s="57"/>
      <c r="V547" s="57"/>
      <c r="X547" s="57"/>
    </row>
    <row r="548" spans="3:24">
      <c r="C548" s="57"/>
      <c r="D548" s="57"/>
      <c r="E548" s="57"/>
      <c r="F548" s="57"/>
      <c r="H548" s="57"/>
      <c r="J548" s="57"/>
      <c r="L548" s="57"/>
      <c r="N548" s="57"/>
      <c r="P548" s="57"/>
      <c r="R548" s="57"/>
      <c r="T548" s="57"/>
      <c r="V548" s="57"/>
      <c r="X548" s="57"/>
    </row>
    <row r="549" spans="3:24">
      <c r="C549" s="57"/>
      <c r="D549" s="57"/>
      <c r="E549" s="57"/>
      <c r="F549" s="57"/>
      <c r="H549" s="57"/>
      <c r="J549" s="57"/>
      <c r="L549" s="57"/>
      <c r="N549" s="57"/>
      <c r="P549" s="57"/>
      <c r="R549" s="57"/>
      <c r="T549" s="57"/>
      <c r="V549" s="57"/>
      <c r="X549" s="57"/>
    </row>
    <row r="550" spans="3:24">
      <c r="C550" s="57"/>
      <c r="D550" s="57"/>
      <c r="E550" s="57"/>
      <c r="F550" s="57"/>
      <c r="H550" s="57"/>
      <c r="J550" s="57"/>
      <c r="L550" s="57"/>
      <c r="N550" s="57"/>
      <c r="P550" s="57"/>
      <c r="R550" s="57"/>
      <c r="T550" s="57"/>
      <c r="V550" s="57"/>
      <c r="X550" s="57"/>
    </row>
    <row r="551" spans="3:24">
      <c r="C551" s="57"/>
      <c r="D551" s="57"/>
      <c r="E551" s="57"/>
      <c r="F551" s="57"/>
      <c r="H551" s="57"/>
      <c r="J551" s="57"/>
      <c r="L551" s="57"/>
      <c r="N551" s="57"/>
      <c r="P551" s="57"/>
      <c r="R551" s="57"/>
      <c r="T551" s="57"/>
      <c r="V551" s="57"/>
      <c r="X551" s="57"/>
    </row>
    <row r="552" spans="3:24">
      <c r="C552" s="57"/>
      <c r="D552" s="57"/>
      <c r="E552" s="57"/>
      <c r="F552" s="57"/>
      <c r="H552" s="57"/>
      <c r="J552" s="57"/>
      <c r="L552" s="57"/>
      <c r="N552" s="57"/>
      <c r="P552" s="57"/>
      <c r="R552" s="57"/>
      <c r="T552" s="57"/>
      <c r="V552" s="57"/>
      <c r="X552" s="57"/>
    </row>
    <row r="553" spans="3:24">
      <c r="C553" s="57"/>
      <c r="D553" s="57"/>
      <c r="E553" s="57"/>
      <c r="F553" s="57"/>
      <c r="H553" s="57"/>
      <c r="J553" s="57"/>
      <c r="L553" s="57"/>
      <c r="N553" s="57"/>
      <c r="P553" s="57"/>
      <c r="R553" s="57"/>
      <c r="T553" s="57"/>
      <c r="V553" s="57"/>
      <c r="X553" s="57"/>
    </row>
    <row r="554" spans="3:24">
      <c r="C554" s="57"/>
      <c r="D554" s="57"/>
      <c r="E554" s="57"/>
      <c r="F554" s="57"/>
      <c r="H554" s="57"/>
      <c r="J554" s="57"/>
      <c r="L554" s="57"/>
      <c r="N554" s="57"/>
      <c r="P554" s="57"/>
      <c r="R554" s="57"/>
      <c r="T554" s="57"/>
      <c r="V554" s="57"/>
      <c r="X554" s="57"/>
    </row>
    <row r="555" spans="3:24">
      <c r="C555" s="57"/>
      <c r="D555" s="57"/>
      <c r="E555" s="57"/>
      <c r="F555" s="57"/>
      <c r="H555" s="57"/>
      <c r="J555" s="57"/>
      <c r="L555" s="57"/>
      <c r="N555" s="57"/>
      <c r="P555" s="57"/>
      <c r="R555" s="57"/>
      <c r="T555" s="57"/>
      <c r="V555" s="57"/>
      <c r="X555" s="57"/>
    </row>
    <row r="556" spans="3:24">
      <c r="C556" s="57"/>
      <c r="D556" s="57"/>
      <c r="E556" s="57"/>
      <c r="F556" s="57"/>
      <c r="H556" s="57"/>
      <c r="J556" s="57"/>
      <c r="L556" s="57"/>
      <c r="N556" s="57"/>
      <c r="P556" s="57"/>
      <c r="R556" s="57"/>
      <c r="T556" s="57"/>
      <c r="V556" s="57"/>
      <c r="X556" s="57"/>
    </row>
    <row r="557" spans="3:24">
      <c r="C557" s="57"/>
      <c r="D557" s="57"/>
      <c r="E557" s="57"/>
      <c r="F557" s="57"/>
      <c r="H557" s="57"/>
      <c r="J557" s="57"/>
      <c r="L557" s="57"/>
      <c r="N557" s="57"/>
      <c r="P557" s="57"/>
      <c r="R557" s="57"/>
      <c r="T557" s="57"/>
      <c r="V557" s="57"/>
      <c r="X557" s="57"/>
    </row>
    <row r="558" spans="3:24">
      <c r="C558" s="57"/>
      <c r="D558" s="57"/>
      <c r="E558" s="57"/>
      <c r="F558" s="57"/>
      <c r="H558" s="57"/>
      <c r="J558" s="57"/>
      <c r="L558" s="57"/>
      <c r="N558" s="57"/>
      <c r="P558" s="57"/>
      <c r="R558" s="57"/>
      <c r="T558" s="57"/>
      <c r="V558" s="57"/>
      <c r="X558" s="57"/>
    </row>
    <row r="559" spans="3:24">
      <c r="C559" s="57"/>
      <c r="D559" s="57"/>
      <c r="E559" s="57"/>
      <c r="F559" s="57"/>
      <c r="H559" s="57"/>
      <c r="J559" s="57"/>
      <c r="L559" s="57"/>
      <c r="N559" s="57"/>
      <c r="P559" s="57"/>
      <c r="R559" s="57"/>
      <c r="T559" s="57"/>
      <c r="V559" s="57"/>
      <c r="X559" s="57"/>
    </row>
    <row r="560" spans="3:24">
      <c r="C560" s="57"/>
      <c r="D560" s="57"/>
      <c r="E560" s="57"/>
      <c r="F560" s="57"/>
      <c r="H560" s="57"/>
      <c r="J560" s="57"/>
      <c r="L560" s="57"/>
      <c r="N560" s="57"/>
      <c r="P560" s="57"/>
      <c r="R560" s="57"/>
      <c r="T560" s="57"/>
      <c r="V560" s="57"/>
      <c r="X560" s="57"/>
    </row>
    <row r="561" spans="3:24">
      <c r="C561" s="57"/>
      <c r="D561" s="57"/>
      <c r="E561" s="57"/>
      <c r="F561" s="57"/>
      <c r="H561" s="57"/>
      <c r="J561" s="57"/>
      <c r="L561" s="57"/>
      <c r="N561" s="57"/>
      <c r="P561" s="57"/>
      <c r="R561" s="57"/>
      <c r="T561" s="57"/>
      <c r="V561" s="57"/>
      <c r="X561" s="57"/>
    </row>
    <row r="562" spans="3:24">
      <c r="C562" s="57"/>
      <c r="D562" s="57"/>
      <c r="E562" s="57"/>
      <c r="F562" s="57"/>
      <c r="H562" s="57"/>
      <c r="J562" s="57"/>
      <c r="L562" s="57"/>
      <c r="N562" s="57"/>
      <c r="P562" s="57"/>
      <c r="R562" s="57"/>
      <c r="T562" s="57"/>
      <c r="V562" s="57"/>
      <c r="X562" s="57"/>
    </row>
    <row r="563" spans="3:24">
      <c r="C563" s="57"/>
      <c r="D563" s="57"/>
      <c r="E563" s="57"/>
      <c r="F563" s="57"/>
      <c r="H563" s="57"/>
      <c r="J563" s="57"/>
      <c r="L563" s="57"/>
      <c r="N563" s="57"/>
      <c r="P563" s="57"/>
      <c r="R563" s="57"/>
      <c r="T563" s="57"/>
      <c r="V563" s="57"/>
      <c r="X563" s="57"/>
    </row>
    <row r="564" spans="3:24">
      <c r="C564" s="57"/>
      <c r="D564" s="57"/>
      <c r="E564" s="57"/>
      <c r="F564" s="57"/>
      <c r="H564" s="57"/>
      <c r="J564" s="57"/>
      <c r="L564" s="57"/>
      <c r="N564" s="57"/>
      <c r="P564" s="57"/>
      <c r="R564" s="57"/>
      <c r="T564" s="57"/>
      <c r="V564" s="57"/>
      <c r="X564" s="57"/>
    </row>
    <row r="565" spans="3:24">
      <c r="C565" s="57"/>
      <c r="D565" s="57"/>
      <c r="E565" s="57"/>
      <c r="F565" s="57"/>
      <c r="H565" s="57"/>
      <c r="J565" s="57"/>
      <c r="L565" s="57"/>
      <c r="N565" s="57"/>
      <c r="P565" s="57"/>
      <c r="R565" s="57"/>
      <c r="T565" s="57"/>
      <c r="V565" s="57"/>
      <c r="X565" s="57"/>
    </row>
    <row r="566" spans="3:24">
      <c r="C566" s="57"/>
      <c r="D566" s="57"/>
      <c r="E566" s="57"/>
      <c r="F566" s="57"/>
      <c r="H566" s="57"/>
      <c r="J566" s="57"/>
      <c r="L566" s="57"/>
      <c r="N566" s="57"/>
      <c r="P566" s="57"/>
      <c r="R566" s="57"/>
      <c r="T566" s="57"/>
      <c r="V566" s="57"/>
      <c r="X566" s="57"/>
    </row>
    <row r="567" spans="3:24">
      <c r="C567" s="57"/>
      <c r="D567" s="57"/>
      <c r="E567" s="57"/>
      <c r="F567" s="57"/>
      <c r="H567" s="57"/>
      <c r="J567" s="57"/>
      <c r="L567" s="57"/>
      <c r="N567" s="57"/>
      <c r="P567" s="57"/>
      <c r="R567" s="57"/>
      <c r="T567" s="57"/>
      <c r="V567" s="57"/>
      <c r="X567" s="57"/>
    </row>
    <row r="568" spans="3:24">
      <c r="C568" s="57"/>
      <c r="D568" s="57"/>
      <c r="E568" s="57"/>
      <c r="F568" s="57"/>
      <c r="H568" s="57"/>
      <c r="J568" s="57"/>
      <c r="L568" s="57"/>
      <c r="N568" s="57"/>
      <c r="P568" s="57"/>
      <c r="R568" s="57"/>
      <c r="T568" s="57"/>
      <c r="V568" s="57"/>
      <c r="X568" s="57"/>
    </row>
    <row r="569" spans="3:24">
      <c r="C569" s="57"/>
      <c r="D569" s="57"/>
      <c r="E569" s="57"/>
      <c r="F569" s="57"/>
      <c r="H569" s="57"/>
      <c r="J569" s="57"/>
      <c r="L569" s="57"/>
      <c r="N569" s="57"/>
      <c r="P569" s="57"/>
      <c r="R569" s="57"/>
      <c r="T569" s="57"/>
      <c r="V569" s="57"/>
      <c r="X569" s="57"/>
    </row>
    <row r="570" spans="3:24">
      <c r="C570" s="57"/>
      <c r="D570" s="57"/>
      <c r="E570" s="57"/>
      <c r="F570" s="57"/>
      <c r="H570" s="57"/>
      <c r="J570" s="57"/>
      <c r="L570" s="57"/>
      <c r="N570" s="57"/>
      <c r="P570" s="57"/>
      <c r="R570" s="57"/>
      <c r="T570" s="57"/>
      <c r="V570" s="57"/>
      <c r="X570" s="57"/>
    </row>
    <row r="571" spans="3:24">
      <c r="C571" s="57"/>
      <c r="D571" s="57"/>
      <c r="E571" s="57"/>
      <c r="F571" s="57"/>
      <c r="H571" s="57"/>
      <c r="J571" s="57"/>
      <c r="L571" s="57"/>
      <c r="N571" s="57"/>
      <c r="P571" s="57"/>
      <c r="R571" s="57"/>
      <c r="T571" s="57"/>
      <c r="V571" s="57"/>
      <c r="X571" s="57"/>
    </row>
    <row r="572" spans="3:24">
      <c r="C572" s="57"/>
      <c r="D572" s="57"/>
      <c r="E572" s="57"/>
      <c r="F572" s="57"/>
      <c r="H572" s="57"/>
      <c r="J572" s="57"/>
      <c r="L572" s="57"/>
      <c r="N572" s="57"/>
      <c r="P572" s="57"/>
      <c r="R572" s="57"/>
      <c r="T572" s="57"/>
      <c r="V572" s="57"/>
      <c r="X572" s="57"/>
    </row>
    <row r="573" spans="3:24">
      <c r="C573" s="57"/>
      <c r="D573" s="57"/>
      <c r="E573" s="57"/>
      <c r="F573" s="57"/>
      <c r="H573" s="57"/>
      <c r="J573" s="57"/>
      <c r="L573" s="57"/>
      <c r="N573" s="57"/>
      <c r="P573" s="57"/>
      <c r="R573" s="57"/>
      <c r="T573" s="57"/>
      <c r="V573" s="57"/>
      <c r="X573" s="57"/>
    </row>
    <row r="574" spans="3:24">
      <c r="C574" s="57"/>
      <c r="D574" s="57"/>
      <c r="E574" s="57"/>
      <c r="F574" s="57"/>
      <c r="H574" s="57"/>
      <c r="J574" s="57"/>
      <c r="L574" s="57"/>
      <c r="N574" s="57"/>
      <c r="P574" s="57"/>
      <c r="R574" s="57"/>
      <c r="T574" s="57"/>
      <c r="V574" s="57"/>
      <c r="X574" s="57"/>
    </row>
    <row r="575" spans="3:24">
      <c r="C575" s="57"/>
      <c r="D575" s="57"/>
      <c r="E575" s="57"/>
      <c r="F575" s="57"/>
      <c r="H575" s="57"/>
      <c r="J575" s="57"/>
      <c r="L575" s="57"/>
      <c r="N575" s="57"/>
      <c r="P575" s="57"/>
      <c r="R575" s="57"/>
      <c r="T575" s="57"/>
      <c r="V575" s="57"/>
      <c r="X575" s="57"/>
    </row>
    <row r="576" spans="3:24">
      <c r="C576" s="57"/>
      <c r="D576" s="57"/>
      <c r="E576" s="57"/>
      <c r="F576" s="57"/>
      <c r="H576" s="57"/>
      <c r="J576" s="57"/>
      <c r="L576" s="57"/>
      <c r="N576" s="57"/>
      <c r="P576" s="57"/>
      <c r="R576" s="57"/>
      <c r="T576" s="57"/>
      <c r="V576" s="57"/>
      <c r="X576" s="57"/>
    </row>
    <row r="577" spans="3:24">
      <c r="C577" s="57"/>
      <c r="D577" s="57"/>
      <c r="E577" s="57"/>
      <c r="F577" s="57"/>
      <c r="H577" s="57"/>
      <c r="J577" s="57"/>
      <c r="L577" s="57"/>
      <c r="N577" s="57"/>
      <c r="P577" s="57"/>
      <c r="R577" s="57"/>
      <c r="T577" s="57"/>
      <c r="V577" s="57"/>
      <c r="X577" s="57"/>
    </row>
    <row r="578" spans="3:24">
      <c r="C578" s="57"/>
      <c r="D578" s="57"/>
      <c r="E578" s="57"/>
      <c r="F578" s="57"/>
      <c r="H578" s="57"/>
      <c r="J578" s="57"/>
      <c r="L578" s="57"/>
      <c r="N578" s="57"/>
      <c r="P578" s="57"/>
      <c r="R578" s="57"/>
      <c r="T578" s="57"/>
      <c r="V578" s="57"/>
      <c r="X578" s="57"/>
    </row>
    <row r="579" spans="3:24">
      <c r="C579" s="57"/>
      <c r="D579" s="57"/>
      <c r="E579" s="57"/>
      <c r="F579" s="57"/>
      <c r="H579" s="57"/>
      <c r="J579" s="57"/>
      <c r="L579" s="57"/>
      <c r="N579" s="57"/>
      <c r="P579" s="57"/>
      <c r="R579" s="57"/>
      <c r="T579" s="57"/>
      <c r="V579" s="57"/>
      <c r="X579" s="57"/>
    </row>
    <row r="580" spans="3:24">
      <c r="C580" s="57"/>
      <c r="D580" s="57"/>
      <c r="E580" s="57"/>
      <c r="F580" s="57"/>
      <c r="H580" s="57"/>
      <c r="J580" s="57"/>
      <c r="L580" s="57"/>
      <c r="N580" s="57"/>
      <c r="P580" s="57"/>
      <c r="R580" s="57"/>
      <c r="T580" s="57"/>
      <c r="V580" s="57"/>
      <c r="X580" s="57"/>
    </row>
    <row r="581" spans="3:24">
      <c r="C581" s="57"/>
      <c r="D581" s="57"/>
      <c r="E581" s="57"/>
      <c r="F581" s="57"/>
      <c r="H581" s="57"/>
      <c r="J581" s="57"/>
      <c r="L581" s="57"/>
      <c r="N581" s="57"/>
      <c r="P581" s="57"/>
      <c r="R581" s="57"/>
      <c r="T581" s="57"/>
      <c r="V581" s="57"/>
      <c r="X581" s="57"/>
    </row>
    <row r="582" spans="3:24">
      <c r="C582" s="57"/>
      <c r="D582" s="57"/>
      <c r="E582" s="57"/>
      <c r="F582" s="57"/>
      <c r="H582" s="57"/>
      <c r="J582" s="57"/>
      <c r="L582" s="57"/>
      <c r="N582" s="57"/>
      <c r="P582" s="57"/>
      <c r="R582" s="57"/>
      <c r="T582" s="57"/>
      <c r="V582" s="57"/>
      <c r="X582" s="57"/>
    </row>
    <row r="583" spans="3:24">
      <c r="C583" s="57"/>
      <c r="D583" s="57"/>
      <c r="E583" s="57"/>
      <c r="F583" s="57"/>
      <c r="H583" s="57"/>
      <c r="J583" s="57"/>
      <c r="L583" s="57"/>
      <c r="N583" s="57"/>
      <c r="P583" s="57"/>
      <c r="R583" s="57"/>
      <c r="T583" s="57"/>
      <c r="V583" s="57"/>
      <c r="X583" s="57"/>
    </row>
    <row r="584" spans="3:24">
      <c r="C584" s="57"/>
      <c r="D584" s="57"/>
      <c r="E584" s="57"/>
      <c r="F584" s="57"/>
      <c r="H584" s="57"/>
      <c r="J584" s="57"/>
      <c r="L584" s="57"/>
      <c r="N584" s="57"/>
      <c r="P584" s="57"/>
      <c r="R584" s="57"/>
      <c r="T584" s="57"/>
      <c r="V584" s="57"/>
      <c r="X584" s="57"/>
    </row>
    <row r="585" spans="3:24">
      <c r="C585" s="57"/>
      <c r="D585" s="57"/>
      <c r="E585" s="57"/>
      <c r="F585" s="57"/>
      <c r="H585" s="57"/>
      <c r="J585" s="57"/>
      <c r="L585" s="57"/>
      <c r="N585" s="57"/>
      <c r="P585" s="57"/>
      <c r="R585" s="57"/>
      <c r="T585" s="57"/>
      <c r="V585" s="57"/>
      <c r="X585" s="57"/>
    </row>
    <row r="586" spans="3:24">
      <c r="C586" s="57"/>
      <c r="D586" s="57"/>
      <c r="E586" s="57"/>
      <c r="F586" s="57"/>
      <c r="H586" s="57"/>
      <c r="J586" s="57"/>
      <c r="L586" s="57"/>
      <c r="N586" s="57"/>
      <c r="P586" s="57"/>
      <c r="R586" s="57"/>
      <c r="T586" s="57"/>
      <c r="V586" s="57"/>
      <c r="X586" s="57"/>
    </row>
    <row r="587" spans="3:24">
      <c r="C587" s="57"/>
      <c r="D587" s="57"/>
      <c r="E587" s="57"/>
      <c r="F587" s="57"/>
      <c r="H587" s="57"/>
      <c r="J587" s="57"/>
      <c r="L587" s="57"/>
      <c r="N587" s="57"/>
      <c r="P587" s="57"/>
      <c r="R587" s="57"/>
      <c r="T587" s="57"/>
      <c r="V587" s="57"/>
      <c r="X587" s="57"/>
    </row>
    <row r="588" spans="3:24">
      <c r="C588" s="57"/>
      <c r="D588" s="57"/>
      <c r="E588" s="57"/>
      <c r="F588" s="57"/>
      <c r="H588" s="57"/>
      <c r="J588" s="57"/>
      <c r="L588" s="57"/>
      <c r="N588" s="57"/>
      <c r="P588" s="57"/>
      <c r="R588" s="57"/>
      <c r="T588" s="57"/>
      <c r="V588" s="57"/>
      <c r="X588" s="57"/>
    </row>
    <row r="589" spans="3:24">
      <c r="C589" s="57"/>
      <c r="D589" s="57"/>
      <c r="E589" s="57"/>
      <c r="F589" s="57"/>
      <c r="H589" s="57"/>
      <c r="J589" s="57"/>
      <c r="L589" s="57"/>
      <c r="N589" s="57"/>
      <c r="P589" s="57"/>
      <c r="R589" s="57"/>
      <c r="T589" s="57"/>
      <c r="V589" s="57"/>
      <c r="X589" s="57"/>
    </row>
    <row r="590" spans="3:24">
      <c r="C590" s="57"/>
      <c r="D590" s="57"/>
      <c r="E590" s="57"/>
      <c r="F590" s="57"/>
      <c r="H590" s="57"/>
      <c r="J590" s="57"/>
      <c r="L590" s="57"/>
      <c r="N590" s="57"/>
      <c r="P590" s="57"/>
      <c r="R590" s="57"/>
      <c r="T590" s="57"/>
      <c r="V590" s="57"/>
      <c r="X590" s="57"/>
    </row>
    <row r="591" spans="3:24">
      <c r="C591" s="57"/>
      <c r="D591" s="57"/>
      <c r="E591" s="57"/>
      <c r="F591" s="57"/>
      <c r="H591" s="57"/>
      <c r="J591" s="57"/>
      <c r="L591" s="57"/>
      <c r="N591" s="57"/>
      <c r="P591" s="57"/>
      <c r="R591" s="57"/>
      <c r="T591" s="57"/>
      <c r="V591" s="57"/>
      <c r="X591" s="57"/>
    </row>
    <row r="592" spans="3:24">
      <c r="C592" s="57"/>
      <c r="D592" s="57"/>
      <c r="E592" s="57"/>
      <c r="F592" s="57"/>
      <c r="H592" s="57"/>
      <c r="J592" s="57"/>
      <c r="L592" s="57"/>
      <c r="N592" s="57"/>
      <c r="P592" s="57"/>
      <c r="R592" s="57"/>
      <c r="T592" s="57"/>
      <c r="V592" s="57"/>
      <c r="X592" s="57"/>
    </row>
    <row r="593" spans="3:24">
      <c r="C593" s="57"/>
      <c r="D593" s="57"/>
      <c r="E593" s="57"/>
      <c r="F593" s="57"/>
      <c r="H593" s="57"/>
      <c r="J593" s="57"/>
      <c r="L593" s="57"/>
      <c r="N593" s="57"/>
      <c r="P593" s="57"/>
      <c r="R593" s="57"/>
      <c r="T593" s="57"/>
      <c r="V593" s="57"/>
      <c r="X593" s="57"/>
    </row>
    <row r="594" spans="3:24">
      <c r="C594" s="57"/>
      <c r="D594" s="57"/>
      <c r="E594" s="57"/>
      <c r="F594" s="57"/>
      <c r="H594" s="57"/>
      <c r="J594" s="57"/>
      <c r="L594" s="57"/>
      <c r="N594" s="57"/>
      <c r="P594" s="57"/>
      <c r="R594" s="57"/>
      <c r="T594" s="57"/>
      <c r="V594" s="57"/>
      <c r="X594" s="57"/>
    </row>
    <row r="595" spans="3:24">
      <c r="C595" s="57"/>
      <c r="D595" s="57"/>
      <c r="E595" s="57"/>
      <c r="F595" s="57"/>
      <c r="H595" s="57"/>
      <c r="J595" s="57"/>
      <c r="L595" s="57"/>
      <c r="N595" s="57"/>
      <c r="P595" s="57"/>
      <c r="R595" s="57"/>
      <c r="T595" s="57"/>
      <c r="V595" s="57"/>
      <c r="X595" s="57"/>
    </row>
    <row r="596" spans="3:24">
      <c r="C596" s="57"/>
      <c r="D596" s="57"/>
      <c r="E596" s="57"/>
      <c r="F596" s="57"/>
      <c r="H596" s="57"/>
      <c r="J596" s="57"/>
      <c r="L596" s="57"/>
      <c r="N596" s="57"/>
      <c r="P596" s="57"/>
      <c r="R596" s="57"/>
      <c r="T596" s="57"/>
      <c r="V596" s="57"/>
      <c r="X596" s="57"/>
    </row>
    <row r="597" spans="3:24">
      <c r="C597" s="57"/>
      <c r="D597" s="57"/>
      <c r="E597" s="57"/>
      <c r="F597" s="57"/>
      <c r="H597" s="57"/>
      <c r="J597" s="57"/>
      <c r="L597" s="57"/>
      <c r="N597" s="57"/>
      <c r="P597" s="57"/>
      <c r="R597" s="57"/>
      <c r="T597" s="57"/>
      <c r="V597" s="57"/>
      <c r="X597" s="57"/>
    </row>
    <row r="598" spans="3:24">
      <c r="C598" s="57"/>
      <c r="D598" s="57"/>
      <c r="E598" s="57"/>
      <c r="F598" s="57"/>
      <c r="H598" s="57"/>
      <c r="J598" s="57"/>
      <c r="L598" s="57"/>
      <c r="N598" s="57"/>
      <c r="P598" s="57"/>
      <c r="R598" s="57"/>
      <c r="T598" s="57"/>
      <c r="V598" s="57"/>
      <c r="X598" s="57"/>
    </row>
    <row r="599" spans="3:24">
      <c r="C599" s="57"/>
      <c r="D599" s="57"/>
      <c r="E599" s="57"/>
      <c r="F599" s="57"/>
      <c r="H599" s="57"/>
      <c r="J599" s="57"/>
      <c r="L599" s="57"/>
      <c r="N599" s="57"/>
      <c r="P599" s="57"/>
      <c r="R599" s="57"/>
      <c r="T599" s="57"/>
      <c r="V599" s="57"/>
      <c r="X599" s="57"/>
    </row>
    <row r="600" spans="3:24">
      <c r="C600" s="57"/>
      <c r="D600" s="57"/>
      <c r="E600" s="57"/>
      <c r="F600" s="57"/>
      <c r="H600" s="57"/>
      <c r="J600" s="57"/>
      <c r="L600" s="57"/>
      <c r="N600" s="57"/>
      <c r="P600" s="57"/>
      <c r="R600" s="57"/>
      <c r="T600" s="57"/>
      <c r="V600" s="57"/>
      <c r="X600" s="57"/>
    </row>
    <row r="601" spans="3:24">
      <c r="C601" s="57"/>
      <c r="D601" s="57"/>
      <c r="E601" s="57"/>
      <c r="F601" s="57"/>
      <c r="H601" s="57"/>
      <c r="J601" s="57"/>
      <c r="L601" s="57"/>
      <c r="N601" s="57"/>
      <c r="P601" s="57"/>
      <c r="R601" s="57"/>
      <c r="T601" s="57"/>
      <c r="V601" s="57"/>
      <c r="X601" s="57"/>
    </row>
    <row r="602" spans="3:24">
      <c r="C602" s="57"/>
      <c r="D602" s="57"/>
      <c r="E602" s="57"/>
      <c r="F602" s="57"/>
      <c r="H602" s="57"/>
      <c r="J602" s="57"/>
      <c r="L602" s="57"/>
      <c r="N602" s="57"/>
      <c r="P602" s="57"/>
      <c r="R602" s="57"/>
      <c r="T602" s="57"/>
      <c r="V602" s="57"/>
      <c r="X602" s="57"/>
    </row>
    <row r="603" spans="3:24">
      <c r="C603" s="57"/>
      <c r="D603" s="57"/>
      <c r="E603" s="57"/>
      <c r="F603" s="57"/>
      <c r="H603" s="57"/>
      <c r="J603" s="57"/>
      <c r="L603" s="57"/>
      <c r="N603" s="57"/>
      <c r="P603" s="57"/>
      <c r="R603" s="57"/>
      <c r="T603" s="57"/>
      <c r="V603" s="57"/>
      <c r="X603" s="57"/>
    </row>
    <row r="604" spans="3:24">
      <c r="C604" s="57"/>
      <c r="D604" s="57"/>
      <c r="E604" s="57"/>
      <c r="F604" s="57"/>
      <c r="H604" s="57"/>
      <c r="J604" s="57"/>
      <c r="L604" s="57"/>
      <c r="N604" s="57"/>
      <c r="P604" s="57"/>
      <c r="R604" s="57"/>
      <c r="T604" s="57"/>
      <c r="V604" s="57"/>
      <c r="X604" s="57"/>
    </row>
    <row r="605" spans="3:24">
      <c r="C605" s="57"/>
      <c r="D605" s="57"/>
      <c r="E605" s="57"/>
      <c r="F605" s="57"/>
      <c r="H605" s="57"/>
      <c r="J605" s="57"/>
      <c r="L605" s="57"/>
      <c r="N605" s="57"/>
      <c r="P605" s="57"/>
      <c r="R605" s="57"/>
      <c r="T605" s="57"/>
      <c r="V605" s="57"/>
      <c r="X605" s="57"/>
    </row>
    <row r="606" spans="3:24">
      <c r="C606" s="57"/>
      <c r="D606" s="57"/>
      <c r="E606" s="57"/>
      <c r="F606" s="57"/>
      <c r="H606" s="57"/>
      <c r="J606" s="57"/>
      <c r="L606" s="57"/>
      <c r="N606" s="57"/>
      <c r="P606" s="57"/>
      <c r="R606" s="57"/>
      <c r="T606" s="57"/>
      <c r="V606" s="57"/>
      <c r="X606" s="57"/>
    </row>
    <row r="607" spans="3:24">
      <c r="C607" s="57"/>
      <c r="D607" s="57"/>
      <c r="E607" s="57"/>
      <c r="F607" s="57"/>
      <c r="H607" s="57"/>
      <c r="J607" s="57"/>
      <c r="L607" s="57"/>
      <c r="N607" s="57"/>
      <c r="P607" s="57"/>
      <c r="R607" s="57"/>
      <c r="T607" s="57"/>
      <c r="V607" s="57"/>
      <c r="X607" s="57"/>
    </row>
    <row r="608" spans="3:24">
      <c r="C608" s="57"/>
      <c r="D608" s="57"/>
      <c r="E608" s="57"/>
      <c r="F608" s="57"/>
      <c r="H608" s="57"/>
      <c r="J608" s="57"/>
      <c r="L608" s="57"/>
      <c r="N608" s="57"/>
      <c r="P608" s="57"/>
      <c r="R608" s="57"/>
      <c r="T608" s="57"/>
      <c r="V608" s="57"/>
      <c r="X608" s="57"/>
    </row>
    <row r="609" spans="3:24">
      <c r="C609" s="57"/>
      <c r="D609" s="57"/>
      <c r="E609" s="57"/>
      <c r="F609" s="57"/>
      <c r="H609" s="57"/>
      <c r="J609" s="57"/>
      <c r="L609" s="57"/>
      <c r="N609" s="57"/>
      <c r="P609" s="57"/>
      <c r="R609" s="57"/>
      <c r="T609" s="57"/>
      <c r="V609" s="57"/>
      <c r="X609" s="57"/>
    </row>
    <row r="610" spans="3:24">
      <c r="C610" s="57"/>
      <c r="D610" s="57"/>
      <c r="E610" s="57"/>
      <c r="F610" s="57"/>
      <c r="H610" s="57"/>
      <c r="J610" s="57"/>
      <c r="L610" s="57"/>
      <c r="N610" s="57"/>
      <c r="P610" s="57"/>
      <c r="R610" s="57"/>
      <c r="T610" s="57"/>
      <c r="V610" s="57"/>
      <c r="X610" s="57"/>
    </row>
    <row r="611" spans="3:24">
      <c r="C611" s="57"/>
      <c r="D611" s="57"/>
      <c r="E611" s="57"/>
      <c r="F611" s="57"/>
      <c r="H611" s="57"/>
      <c r="J611" s="57"/>
      <c r="L611" s="57"/>
      <c r="N611" s="57"/>
      <c r="P611" s="57"/>
      <c r="R611" s="57"/>
      <c r="T611" s="57"/>
      <c r="V611" s="57"/>
      <c r="X611" s="57"/>
    </row>
    <row r="612" spans="3:24">
      <c r="C612" s="57"/>
      <c r="D612" s="57"/>
      <c r="E612" s="57"/>
      <c r="F612" s="57"/>
      <c r="H612" s="57"/>
      <c r="J612" s="57"/>
      <c r="L612" s="57"/>
      <c r="N612" s="57"/>
      <c r="P612" s="57"/>
      <c r="R612" s="57"/>
      <c r="T612" s="57"/>
      <c r="V612" s="57"/>
      <c r="X612" s="57"/>
    </row>
    <row r="613" spans="3:24">
      <c r="C613" s="57"/>
      <c r="D613" s="57"/>
      <c r="E613" s="57"/>
      <c r="F613" s="57"/>
      <c r="H613" s="57"/>
      <c r="J613" s="57"/>
      <c r="L613" s="57"/>
      <c r="N613" s="57"/>
      <c r="P613" s="57"/>
      <c r="R613" s="57"/>
      <c r="T613" s="57"/>
      <c r="V613" s="57"/>
      <c r="X613" s="57"/>
    </row>
    <row r="614" spans="3:24">
      <c r="C614" s="57"/>
      <c r="D614" s="57"/>
      <c r="E614" s="57"/>
      <c r="F614" s="57"/>
      <c r="H614" s="57"/>
      <c r="J614" s="57"/>
      <c r="L614" s="57"/>
      <c r="N614" s="57"/>
      <c r="P614" s="57"/>
      <c r="R614" s="57"/>
      <c r="T614" s="57"/>
      <c r="V614" s="57"/>
      <c r="X614" s="57"/>
    </row>
    <row r="615" spans="3:24">
      <c r="C615" s="57"/>
      <c r="D615" s="57"/>
      <c r="E615" s="57"/>
      <c r="F615" s="57"/>
      <c r="H615" s="57"/>
      <c r="J615" s="57"/>
      <c r="L615" s="57"/>
      <c r="N615" s="57"/>
      <c r="P615" s="57"/>
      <c r="R615" s="57"/>
      <c r="T615" s="57"/>
      <c r="V615" s="57"/>
      <c r="X615" s="57"/>
    </row>
    <row r="616" spans="3:24">
      <c r="C616" s="57"/>
      <c r="D616" s="57"/>
      <c r="E616" s="57"/>
      <c r="F616" s="57"/>
      <c r="H616" s="57"/>
      <c r="J616" s="57"/>
      <c r="L616" s="57"/>
      <c r="N616" s="57"/>
      <c r="P616" s="57"/>
      <c r="R616" s="57"/>
      <c r="T616" s="57"/>
      <c r="V616" s="57"/>
      <c r="X616" s="57"/>
    </row>
    <row r="617" spans="3:24">
      <c r="C617" s="57"/>
      <c r="D617" s="57"/>
      <c r="E617" s="57"/>
      <c r="F617" s="57"/>
      <c r="H617" s="57"/>
      <c r="J617" s="57"/>
      <c r="L617" s="57"/>
      <c r="N617" s="57"/>
      <c r="P617" s="57"/>
      <c r="R617" s="57"/>
      <c r="T617" s="57"/>
      <c r="V617" s="57"/>
      <c r="X617" s="57"/>
    </row>
    <row r="618" spans="3:24">
      <c r="C618" s="57"/>
      <c r="D618" s="57"/>
      <c r="E618" s="57"/>
      <c r="F618" s="57"/>
      <c r="H618" s="57"/>
      <c r="J618" s="57"/>
      <c r="L618" s="57"/>
      <c r="N618" s="57"/>
      <c r="P618" s="57"/>
      <c r="R618" s="57"/>
      <c r="T618" s="57"/>
      <c r="V618" s="57"/>
      <c r="X618" s="57"/>
    </row>
    <row r="619" spans="3:24">
      <c r="C619" s="57"/>
      <c r="D619" s="57"/>
      <c r="E619" s="57"/>
      <c r="F619" s="57"/>
      <c r="H619" s="57"/>
      <c r="J619" s="57"/>
      <c r="L619" s="57"/>
      <c r="N619" s="57"/>
      <c r="P619" s="57"/>
      <c r="R619" s="57"/>
      <c r="T619" s="57"/>
      <c r="V619" s="57"/>
      <c r="X619" s="57"/>
    </row>
    <row r="620" spans="3:24">
      <c r="C620" s="57"/>
      <c r="D620" s="57"/>
      <c r="E620" s="57"/>
      <c r="F620" s="57"/>
      <c r="H620" s="57"/>
      <c r="J620" s="57"/>
      <c r="L620" s="57"/>
      <c r="N620" s="57"/>
      <c r="P620" s="57"/>
      <c r="R620" s="57"/>
      <c r="T620" s="57"/>
      <c r="V620" s="57"/>
      <c r="X620" s="57"/>
    </row>
    <row r="621" spans="3:24">
      <c r="C621" s="57"/>
      <c r="D621" s="57"/>
      <c r="E621" s="57"/>
      <c r="F621" s="57"/>
      <c r="H621" s="57"/>
      <c r="J621" s="57"/>
      <c r="L621" s="57"/>
      <c r="N621" s="57"/>
      <c r="P621" s="57"/>
      <c r="R621" s="57"/>
      <c r="T621" s="57"/>
      <c r="V621" s="57"/>
      <c r="X621" s="57"/>
    </row>
    <row r="622" spans="3:24">
      <c r="C622" s="57"/>
      <c r="D622" s="57"/>
      <c r="E622" s="57"/>
      <c r="F622" s="57"/>
      <c r="H622" s="57"/>
      <c r="J622" s="57"/>
      <c r="L622" s="57"/>
      <c r="N622" s="57"/>
      <c r="P622" s="57"/>
      <c r="R622" s="57"/>
      <c r="T622" s="57"/>
      <c r="V622" s="57"/>
      <c r="X622" s="57"/>
    </row>
    <row r="623" spans="3:24">
      <c r="C623" s="57"/>
      <c r="D623" s="57"/>
      <c r="E623" s="57"/>
      <c r="F623" s="57"/>
      <c r="H623" s="57"/>
      <c r="J623" s="57"/>
      <c r="L623" s="57"/>
      <c r="N623" s="57"/>
      <c r="P623" s="57"/>
      <c r="R623" s="57"/>
      <c r="T623" s="57"/>
      <c r="V623" s="57"/>
      <c r="X623" s="57"/>
    </row>
    <row r="624" spans="3:24">
      <c r="C624" s="57"/>
      <c r="D624" s="57"/>
      <c r="E624" s="57"/>
      <c r="F624" s="57"/>
      <c r="H624" s="57"/>
      <c r="J624" s="57"/>
      <c r="L624" s="57"/>
      <c r="N624" s="57"/>
      <c r="P624" s="57"/>
      <c r="R624" s="57"/>
      <c r="T624" s="57"/>
      <c r="V624" s="57"/>
      <c r="X624" s="57"/>
    </row>
    <row r="625" spans="3:24">
      <c r="C625" s="57"/>
      <c r="D625" s="57"/>
      <c r="E625" s="57"/>
      <c r="F625" s="57"/>
      <c r="H625" s="57"/>
      <c r="J625" s="57"/>
      <c r="L625" s="57"/>
      <c r="N625" s="57"/>
      <c r="P625" s="57"/>
      <c r="R625" s="57"/>
      <c r="T625" s="57"/>
      <c r="V625" s="57"/>
      <c r="X625" s="57"/>
    </row>
    <row r="626" spans="3:24">
      <c r="C626" s="57"/>
      <c r="D626" s="57"/>
      <c r="E626" s="57"/>
      <c r="F626" s="57"/>
      <c r="H626" s="57"/>
      <c r="J626" s="57"/>
      <c r="L626" s="57"/>
      <c r="N626" s="57"/>
      <c r="P626" s="57"/>
      <c r="R626" s="57"/>
      <c r="T626" s="57"/>
      <c r="V626" s="57"/>
      <c r="X626" s="57"/>
    </row>
    <row r="627" spans="3:24">
      <c r="C627" s="57"/>
      <c r="D627" s="57"/>
      <c r="E627" s="57"/>
      <c r="F627" s="57"/>
      <c r="H627" s="57"/>
      <c r="J627" s="57"/>
      <c r="L627" s="57"/>
      <c r="N627" s="57"/>
      <c r="P627" s="57"/>
      <c r="R627" s="57"/>
      <c r="T627" s="57"/>
      <c r="V627" s="57"/>
      <c r="X627" s="57"/>
    </row>
    <row r="628" spans="3:24">
      <c r="C628" s="57"/>
      <c r="D628" s="57"/>
      <c r="E628" s="57"/>
      <c r="F628" s="57"/>
      <c r="H628" s="57"/>
      <c r="J628" s="57"/>
      <c r="L628" s="57"/>
      <c r="N628" s="57"/>
      <c r="P628" s="57"/>
      <c r="R628" s="57"/>
      <c r="T628" s="57"/>
      <c r="V628" s="57"/>
      <c r="X628" s="57"/>
    </row>
    <row r="629" spans="3:24">
      <c r="C629" s="57"/>
      <c r="D629" s="57"/>
      <c r="E629" s="57"/>
      <c r="F629" s="57"/>
      <c r="H629" s="57"/>
      <c r="J629" s="57"/>
      <c r="L629" s="57"/>
      <c r="N629" s="57"/>
      <c r="P629" s="57"/>
      <c r="R629" s="57"/>
      <c r="T629" s="57"/>
      <c r="V629" s="57"/>
      <c r="X629" s="57"/>
    </row>
    <row r="630" spans="3:24">
      <c r="C630" s="57"/>
      <c r="D630" s="57"/>
      <c r="E630" s="57"/>
      <c r="F630" s="57"/>
      <c r="H630" s="57"/>
      <c r="J630" s="57"/>
      <c r="L630" s="57"/>
      <c r="N630" s="57"/>
      <c r="P630" s="57"/>
      <c r="R630" s="57"/>
      <c r="T630" s="57"/>
      <c r="V630" s="57"/>
      <c r="X630" s="57"/>
    </row>
    <row r="631" spans="3:24">
      <c r="C631" s="57"/>
      <c r="D631" s="57"/>
      <c r="E631" s="57"/>
      <c r="F631" s="57"/>
      <c r="H631" s="57"/>
      <c r="J631" s="57"/>
      <c r="L631" s="57"/>
      <c r="N631" s="57"/>
      <c r="P631" s="57"/>
      <c r="R631" s="57"/>
      <c r="T631" s="57"/>
      <c r="V631" s="57"/>
      <c r="X631" s="57"/>
    </row>
    <row r="632" spans="3:24">
      <c r="C632" s="57"/>
      <c r="D632" s="57"/>
      <c r="E632" s="57"/>
      <c r="F632" s="57"/>
      <c r="H632" s="57"/>
      <c r="J632" s="57"/>
      <c r="L632" s="57"/>
      <c r="N632" s="57"/>
      <c r="P632" s="57"/>
      <c r="R632" s="57"/>
      <c r="T632" s="57"/>
      <c r="V632" s="57"/>
      <c r="X632" s="57"/>
    </row>
    <row r="633" spans="3:24">
      <c r="C633" s="57"/>
      <c r="D633" s="57"/>
      <c r="E633" s="57"/>
      <c r="F633" s="57"/>
      <c r="H633" s="57"/>
      <c r="J633" s="57"/>
      <c r="L633" s="57"/>
      <c r="N633" s="57"/>
      <c r="P633" s="57"/>
      <c r="R633" s="57"/>
      <c r="T633" s="57"/>
      <c r="V633" s="57"/>
      <c r="X633" s="57"/>
    </row>
    <row r="634" spans="3:24">
      <c r="C634" s="57"/>
      <c r="D634" s="57"/>
      <c r="E634" s="57"/>
      <c r="F634" s="57"/>
      <c r="H634" s="57"/>
      <c r="J634" s="57"/>
      <c r="L634" s="57"/>
      <c r="N634" s="57"/>
      <c r="P634" s="57"/>
      <c r="R634" s="57"/>
      <c r="T634" s="57"/>
      <c r="V634" s="57"/>
      <c r="X634" s="57"/>
    </row>
    <row r="635" spans="3:24">
      <c r="C635" s="57"/>
      <c r="D635" s="57"/>
      <c r="E635" s="57"/>
      <c r="F635" s="57"/>
      <c r="H635" s="57"/>
      <c r="J635" s="57"/>
      <c r="L635" s="57"/>
      <c r="N635" s="57"/>
      <c r="P635" s="57"/>
      <c r="R635" s="57"/>
      <c r="T635" s="57"/>
      <c r="V635" s="57"/>
      <c r="X635" s="57"/>
    </row>
    <row r="636" spans="3:24">
      <c r="C636" s="57"/>
      <c r="D636" s="57"/>
      <c r="E636" s="57"/>
      <c r="F636" s="57"/>
      <c r="H636" s="57"/>
      <c r="J636" s="57"/>
      <c r="L636" s="57"/>
      <c r="N636" s="57"/>
      <c r="P636" s="57"/>
      <c r="R636" s="57"/>
      <c r="T636" s="57"/>
      <c r="V636" s="57"/>
      <c r="X636" s="57"/>
    </row>
    <row r="637" spans="3:24">
      <c r="C637" s="57"/>
      <c r="D637" s="57"/>
      <c r="E637" s="57"/>
      <c r="F637" s="57"/>
      <c r="H637" s="57"/>
      <c r="J637" s="57"/>
      <c r="L637" s="57"/>
      <c r="N637" s="57"/>
      <c r="P637" s="57"/>
      <c r="R637" s="57"/>
      <c r="T637" s="57"/>
      <c r="V637" s="57"/>
      <c r="X637" s="57"/>
    </row>
    <row r="638" spans="3:24">
      <c r="C638" s="57"/>
      <c r="D638" s="57"/>
      <c r="E638" s="57"/>
      <c r="F638" s="57"/>
      <c r="H638" s="57"/>
      <c r="J638" s="57"/>
      <c r="L638" s="57"/>
      <c r="N638" s="57"/>
      <c r="P638" s="57"/>
      <c r="R638" s="57"/>
      <c r="T638" s="57"/>
      <c r="V638" s="57"/>
      <c r="X638" s="57"/>
    </row>
    <row r="639" spans="3:24">
      <c r="C639" s="57"/>
      <c r="D639" s="57"/>
      <c r="E639" s="57"/>
      <c r="F639" s="57"/>
      <c r="H639" s="57"/>
      <c r="J639" s="57"/>
      <c r="L639" s="57"/>
      <c r="N639" s="57"/>
      <c r="P639" s="57"/>
      <c r="R639" s="57"/>
      <c r="T639" s="57"/>
      <c r="V639" s="57"/>
      <c r="X639" s="57"/>
    </row>
    <row r="640" spans="3:24">
      <c r="C640" s="57"/>
      <c r="D640" s="57"/>
      <c r="E640" s="57"/>
      <c r="F640" s="57"/>
      <c r="H640" s="57"/>
      <c r="J640" s="57"/>
      <c r="L640" s="57"/>
      <c r="N640" s="57"/>
      <c r="P640" s="57"/>
      <c r="R640" s="57"/>
      <c r="T640" s="57"/>
      <c r="V640" s="57"/>
      <c r="X640" s="57"/>
    </row>
    <row r="641" spans="3:24">
      <c r="C641" s="57"/>
      <c r="D641" s="57"/>
      <c r="E641" s="57"/>
      <c r="F641" s="57"/>
      <c r="H641" s="57"/>
      <c r="J641" s="57"/>
      <c r="L641" s="57"/>
      <c r="N641" s="57"/>
      <c r="P641" s="57"/>
      <c r="R641" s="57"/>
      <c r="T641" s="57"/>
      <c r="V641" s="57"/>
      <c r="X641" s="57"/>
    </row>
    <row r="642" spans="3:24">
      <c r="C642" s="57"/>
      <c r="D642" s="57"/>
      <c r="E642" s="57"/>
      <c r="F642" s="57"/>
      <c r="H642" s="57"/>
      <c r="J642" s="57"/>
      <c r="L642" s="57"/>
      <c r="N642" s="57"/>
      <c r="P642" s="57"/>
      <c r="R642" s="57"/>
      <c r="T642" s="57"/>
      <c r="V642" s="57"/>
      <c r="X642" s="57"/>
    </row>
    <row r="643" spans="3:24">
      <c r="C643" s="57"/>
      <c r="D643" s="57"/>
      <c r="E643" s="57"/>
      <c r="F643" s="57"/>
      <c r="H643" s="57"/>
      <c r="J643" s="57"/>
      <c r="L643" s="57"/>
      <c r="N643" s="57"/>
      <c r="P643" s="57"/>
      <c r="R643" s="57"/>
      <c r="T643" s="57"/>
      <c r="V643" s="57"/>
      <c r="X643" s="57"/>
    </row>
    <row r="644" spans="3:24">
      <c r="C644" s="57"/>
      <c r="D644" s="57"/>
      <c r="E644" s="57"/>
      <c r="F644" s="57"/>
      <c r="H644" s="57"/>
      <c r="J644" s="57"/>
      <c r="L644" s="57"/>
      <c r="N644" s="57"/>
      <c r="P644" s="57"/>
      <c r="R644" s="57"/>
      <c r="T644" s="57"/>
      <c r="V644" s="57"/>
      <c r="X644" s="57"/>
    </row>
    <row r="645" spans="3:24">
      <c r="C645" s="57"/>
      <c r="D645" s="57"/>
      <c r="E645" s="57"/>
      <c r="F645" s="57"/>
      <c r="H645" s="57"/>
      <c r="J645" s="57"/>
      <c r="L645" s="57"/>
      <c r="N645" s="57"/>
      <c r="P645" s="57"/>
      <c r="R645" s="57"/>
      <c r="T645" s="57"/>
      <c r="V645" s="57"/>
      <c r="X645" s="57"/>
    </row>
    <row r="646" spans="3:24">
      <c r="C646" s="57"/>
      <c r="D646" s="57"/>
      <c r="E646" s="57"/>
      <c r="F646" s="57"/>
      <c r="H646" s="57"/>
      <c r="J646" s="57"/>
      <c r="L646" s="57"/>
      <c r="N646" s="57"/>
      <c r="P646" s="57"/>
      <c r="R646" s="57"/>
      <c r="T646" s="57"/>
      <c r="V646" s="57"/>
      <c r="X646" s="57"/>
    </row>
    <row r="647" spans="3:24">
      <c r="C647" s="57"/>
      <c r="D647" s="57"/>
      <c r="E647" s="57"/>
      <c r="F647" s="57"/>
      <c r="H647" s="57"/>
      <c r="J647" s="57"/>
      <c r="L647" s="57"/>
      <c r="N647" s="57"/>
      <c r="P647" s="57"/>
      <c r="R647" s="57"/>
      <c r="T647" s="57"/>
      <c r="V647" s="57"/>
      <c r="X647" s="57"/>
    </row>
    <row r="648" spans="3:24">
      <c r="C648" s="57"/>
      <c r="D648" s="57"/>
      <c r="E648" s="57"/>
      <c r="F648" s="57"/>
      <c r="H648" s="57"/>
      <c r="J648" s="57"/>
      <c r="L648" s="57"/>
      <c r="N648" s="57"/>
      <c r="P648" s="57"/>
      <c r="R648" s="57"/>
      <c r="T648" s="57"/>
      <c r="V648" s="57"/>
      <c r="X648" s="57"/>
    </row>
    <row r="649" spans="3:24">
      <c r="C649" s="57"/>
      <c r="D649" s="57"/>
      <c r="E649" s="57"/>
      <c r="F649" s="57"/>
      <c r="H649" s="57"/>
      <c r="J649" s="57"/>
      <c r="L649" s="57"/>
      <c r="N649" s="57"/>
      <c r="P649" s="57"/>
      <c r="R649" s="57"/>
      <c r="T649" s="57"/>
      <c r="V649" s="57"/>
      <c r="X649" s="57"/>
    </row>
    <row r="650" spans="3:24">
      <c r="C650" s="57"/>
      <c r="D650" s="57"/>
      <c r="E650" s="57"/>
      <c r="F650" s="57"/>
      <c r="H650" s="57"/>
      <c r="J650" s="57"/>
      <c r="L650" s="57"/>
      <c r="N650" s="57"/>
      <c r="P650" s="57"/>
      <c r="R650" s="57"/>
      <c r="T650" s="57"/>
      <c r="V650" s="57"/>
      <c r="X650" s="57"/>
    </row>
    <row r="651" spans="3:24">
      <c r="C651" s="57"/>
      <c r="D651" s="57"/>
      <c r="E651" s="57"/>
      <c r="F651" s="57"/>
      <c r="H651" s="57"/>
      <c r="J651" s="57"/>
      <c r="L651" s="57"/>
      <c r="N651" s="57"/>
      <c r="P651" s="57"/>
      <c r="R651" s="57"/>
      <c r="T651" s="57"/>
      <c r="V651" s="57"/>
      <c r="X651" s="57"/>
    </row>
    <row r="652" spans="3:24">
      <c r="C652" s="57"/>
      <c r="D652" s="57"/>
      <c r="E652" s="57"/>
      <c r="F652" s="57"/>
      <c r="H652" s="57"/>
      <c r="J652" s="57"/>
      <c r="L652" s="57"/>
      <c r="N652" s="57"/>
      <c r="P652" s="57"/>
      <c r="R652" s="57"/>
      <c r="T652" s="57"/>
      <c r="V652" s="57"/>
      <c r="X652" s="57"/>
    </row>
    <row r="653" spans="3:24">
      <c r="C653" s="57"/>
      <c r="D653" s="57"/>
      <c r="E653" s="57"/>
      <c r="F653" s="57"/>
      <c r="H653" s="57"/>
      <c r="J653" s="57"/>
      <c r="L653" s="57"/>
      <c r="N653" s="57"/>
      <c r="P653" s="57"/>
      <c r="R653" s="57"/>
      <c r="T653" s="57"/>
      <c r="V653" s="57"/>
      <c r="X653" s="57"/>
    </row>
    <row r="654" spans="3:24">
      <c r="C654" s="57"/>
      <c r="D654" s="57"/>
      <c r="E654" s="57"/>
      <c r="F654" s="57"/>
      <c r="H654" s="57"/>
      <c r="J654" s="57"/>
      <c r="L654" s="57"/>
      <c r="N654" s="57"/>
      <c r="P654" s="57"/>
      <c r="R654" s="57"/>
      <c r="T654" s="57"/>
      <c r="V654" s="57"/>
      <c r="X654" s="57"/>
    </row>
    <row r="655" spans="3:24">
      <c r="C655" s="57"/>
      <c r="D655" s="57"/>
      <c r="E655" s="57"/>
      <c r="F655" s="57"/>
      <c r="H655" s="57"/>
      <c r="J655" s="57"/>
      <c r="L655" s="57"/>
      <c r="N655" s="57"/>
      <c r="P655" s="57"/>
      <c r="R655" s="57"/>
      <c r="T655" s="57"/>
      <c r="V655" s="57"/>
      <c r="X655" s="57"/>
    </row>
    <row r="656" spans="3:24">
      <c r="C656" s="57"/>
      <c r="D656" s="57"/>
      <c r="E656" s="57"/>
      <c r="F656" s="57"/>
      <c r="H656" s="57"/>
      <c r="J656" s="57"/>
      <c r="L656" s="57"/>
      <c r="N656" s="57"/>
      <c r="P656" s="57"/>
      <c r="R656" s="57"/>
      <c r="T656" s="57"/>
      <c r="V656" s="57"/>
      <c r="X656" s="57"/>
    </row>
    <row r="657" spans="3:24">
      <c r="C657" s="57"/>
      <c r="D657" s="57"/>
      <c r="E657" s="57"/>
      <c r="F657" s="57"/>
      <c r="H657" s="57"/>
      <c r="J657" s="57"/>
      <c r="L657" s="57"/>
      <c r="N657" s="57"/>
      <c r="P657" s="57"/>
      <c r="R657" s="57"/>
      <c r="T657" s="57"/>
      <c r="V657" s="57"/>
      <c r="X657" s="57"/>
    </row>
    <row r="658" spans="3:24">
      <c r="C658" s="57"/>
      <c r="D658" s="57"/>
      <c r="E658" s="57"/>
      <c r="F658" s="57"/>
      <c r="H658" s="57"/>
      <c r="J658" s="57"/>
      <c r="L658" s="57"/>
      <c r="N658" s="57"/>
      <c r="P658" s="57"/>
      <c r="R658" s="57"/>
      <c r="T658" s="57"/>
      <c r="V658" s="57"/>
      <c r="X658" s="57"/>
    </row>
    <row r="659" spans="3:24">
      <c r="C659" s="57"/>
      <c r="D659" s="57"/>
      <c r="E659" s="57"/>
      <c r="F659" s="57"/>
      <c r="H659" s="57"/>
      <c r="J659" s="57"/>
      <c r="L659" s="57"/>
      <c r="N659" s="57"/>
      <c r="P659" s="57"/>
      <c r="R659" s="57"/>
      <c r="T659" s="57"/>
      <c r="V659" s="57"/>
      <c r="X659" s="57"/>
    </row>
    <row r="660" spans="3:24">
      <c r="C660" s="57"/>
      <c r="D660" s="57"/>
      <c r="E660" s="57"/>
      <c r="F660" s="57"/>
      <c r="H660" s="57"/>
      <c r="J660" s="57"/>
      <c r="L660" s="57"/>
      <c r="N660" s="57"/>
      <c r="P660" s="57"/>
      <c r="R660" s="57"/>
      <c r="T660" s="57"/>
      <c r="V660" s="57"/>
      <c r="X660" s="57"/>
    </row>
    <row r="661" spans="3:24">
      <c r="C661" s="57"/>
      <c r="D661" s="57"/>
      <c r="E661" s="57"/>
      <c r="F661" s="57"/>
      <c r="H661" s="57"/>
      <c r="J661" s="57"/>
      <c r="L661" s="57"/>
      <c r="N661" s="57"/>
      <c r="P661" s="57"/>
      <c r="R661" s="57"/>
      <c r="T661" s="57"/>
      <c r="V661" s="57"/>
      <c r="X661" s="57"/>
    </row>
    <row r="662" spans="3:24">
      <c r="C662" s="57"/>
      <c r="D662" s="57"/>
      <c r="E662" s="57"/>
      <c r="F662" s="57"/>
      <c r="H662" s="57"/>
      <c r="J662" s="57"/>
      <c r="L662" s="57"/>
      <c r="N662" s="57"/>
      <c r="P662" s="57"/>
      <c r="R662" s="57"/>
      <c r="T662" s="57"/>
      <c r="V662" s="57"/>
      <c r="X662" s="57"/>
    </row>
    <row r="663" spans="3:24">
      <c r="C663" s="57"/>
      <c r="D663" s="57"/>
      <c r="E663" s="57"/>
      <c r="F663" s="57"/>
      <c r="H663" s="57"/>
      <c r="J663" s="57"/>
      <c r="L663" s="57"/>
      <c r="N663" s="57"/>
      <c r="P663" s="57"/>
      <c r="R663" s="57"/>
      <c r="T663" s="57"/>
      <c r="V663" s="57"/>
      <c r="X663" s="57"/>
    </row>
    <row r="664" spans="3:24">
      <c r="C664" s="57"/>
      <c r="D664" s="57"/>
      <c r="E664" s="57"/>
      <c r="F664" s="57"/>
      <c r="H664" s="57"/>
      <c r="J664" s="57"/>
      <c r="L664" s="57"/>
      <c r="N664" s="57"/>
      <c r="P664" s="57"/>
      <c r="R664" s="57"/>
      <c r="T664" s="57"/>
      <c r="V664" s="57"/>
      <c r="X664" s="57"/>
    </row>
    <row r="665" spans="3:24">
      <c r="C665" s="57"/>
      <c r="D665" s="57"/>
      <c r="E665" s="57"/>
      <c r="F665" s="57"/>
      <c r="H665" s="57"/>
      <c r="J665" s="57"/>
      <c r="L665" s="57"/>
      <c r="N665" s="57"/>
      <c r="P665" s="57"/>
      <c r="R665" s="57"/>
      <c r="T665" s="57"/>
      <c r="V665" s="57"/>
      <c r="X665" s="57"/>
    </row>
    <row r="666" spans="3:24">
      <c r="C666" s="57"/>
      <c r="D666" s="57"/>
      <c r="E666" s="57"/>
      <c r="F666" s="57"/>
      <c r="H666" s="57"/>
      <c r="J666" s="57"/>
      <c r="L666" s="57"/>
      <c r="N666" s="57"/>
      <c r="P666" s="57"/>
      <c r="R666" s="57"/>
      <c r="T666" s="57"/>
      <c r="V666" s="57"/>
      <c r="X666" s="57"/>
    </row>
    <row r="667" spans="3:24">
      <c r="C667" s="57"/>
      <c r="D667" s="57"/>
      <c r="E667" s="57"/>
      <c r="F667" s="57"/>
      <c r="H667" s="57"/>
      <c r="J667" s="57"/>
      <c r="L667" s="57"/>
      <c r="N667" s="57"/>
      <c r="P667" s="57"/>
      <c r="R667" s="57"/>
      <c r="T667" s="57"/>
      <c r="V667" s="57"/>
      <c r="X667" s="57"/>
    </row>
    <row r="668" spans="3:24">
      <c r="C668" s="57"/>
      <c r="D668" s="57"/>
      <c r="E668" s="57"/>
      <c r="F668" s="57"/>
      <c r="H668" s="57"/>
      <c r="J668" s="57"/>
      <c r="L668" s="57"/>
      <c r="N668" s="57"/>
      <c r="P668" s="57"/>
      <c r="R668" s="57"/>
      <c r="T668" s="57"/>
      <c r="V668" s="57"/>
      <c r="X668" s="57"/>
    </row>
    <row r="669" spans="3:24">
      <c r="C669" s="57"/>
      <c r="D669" s="57"/>
      <c r="E669" s="57"/>
      <c r="F669" s="57"/>
      <c r="H669" s="57"/>
      <c r="J669" s="57"/>
      <c r="L669" s="57"/>
      <c r="N669" s="57"/>
      <c r="P669" s="57"/>
      <c r="R669" s="57"/>
      <c r="T669" s="57"/>
      <c r="V669" s="57"/>
      <c r="X669" s="57"/>
    </row>
    <row r="670" spans="3:24">
      <c r="C670" s="57"/>
      <c r="D670" s="57"/>
      <c r="E670" s="57"/>
      <c r="F670" s="57"/>
      <c r="H670" s="57"/>
      <c r="J670" s="57"/>
      <c r="L670" s="57"/>
      <c r="N670" s="57"/>
      <c r="P670" s="57"/>
      <c r="R670" s="57"/>
      <c r="T670" s="57"/>
      <c r="V670" s="57"/>
      <c r="X670" s="57"/>
    </row>
    <row r="671" spans="3:24">
      <c r="C671" s="57"/>
      <c r="D671" s="57"/>
      <c r="E671" s="57"/>
      <c r="F671" s="57"/>
      <c r="H671" s="57"/>
      <c r="J671" s="57"/>
      <c r="L671" s="57"/>
      <c r="N671" s="57"/>
      <c r="P671" s="57"/>
      <c r="R671" s="57"/>
      <c r="T671" s="57"/>
      <c r="V671" s="57"/>
      <c r="X671" s="57"/>
    </row>
    <row r="672" spans="3:24">
      <c r="C672" s="57"/>
      <c r="D672" s="57"/>
      <c r="E672" s="57"/>
      <c r="F672" s="57"/>
      <c r="H672" s="57"/>
      <c r="J672" s="57"/>
      <c r="L672" s="57"/>
      <c r="N672" s="57"/>
      <c r="P672" s="57"/>
      <c r="R672" s="57"/>
      <c r="T672" s="57"/>
      <c r="V672" s="57"/>
      <c r="X672" s="57"/>
    </row>
    <row r="673" spans="3:24">
      <c r="C673" s="57"/>
      <c r="D673" s="57"/>
      <c r="E673" s="57"/>
      <c r="F673" s="57"/>
      <c r="H673" s="57"/>
      <c r="J673" s="57"/>
      <c r="L673" s="57"/>
      <c r="N673" s="57"/>
      <c r="P673" s="57"/>
      <c r="R673" s="57"/>
      <c r="T673" s="57"/>
      <c r="V673" s="57"/>
      <c r="X673" s="57"/>
    </row>
    <row r="674" spans="3:24">
      <c r="C674" s="57"/>
      <c r="D674" s="57"/>
      <c r="E674" s="57"/>
      <c r="F674" s="57"/>
      <c r="H674" s="57"/>
      <c r="J674" s="57"/>
      <c r="L674" s="57"/>
      <c r="N674" s="57"/>
      <c r="P674" s="57"/>
      <c r="R674" s="57"/>
      <c r="T674" s="57"/>
      <c r="V674" s="57"/>
      <c r="X674" s="57"/>
    </row>
    <row r="675" spans="3:24">
      <c r="C675" s="57"/>
      <c r="D675" s="57"/>
      <c r="E675" s="57"/>
      <c r="F675" s="57"/>
      <c r="H675" s="57"/>
      <c r="J675" s="57"/>
      <c r="L675" s="57"/>
      <c r="N675" s="57"/>
      <c r="P675" s="57"/>
      <c r="R675" s="57"/>
      <c r="T675" s="57"/>
      <c r="V675" s="57"/>
      <c r="X675" s="57"/>
    </row>
    <row r="676" spans="3:24">
      <c r="C676" s="57"/>
      <c r="D676" s="57"/>
      <c r="E676" s="57"/>
      <c r="F676" s="57"/>
      <c r="H676" s="57"/>
      <c r="J676" s="57"/>
      <c r="L676" s="57"/>
      <c r="N676" s="57"/>
      <c r="P676" s="57"/>
      <c r="R676" s="57"/>
      <c r="T676" s="57"/>
      <c r="V676" s="57"/>
      <c r="X676" s="57"/>
    </row>
    <row r="677" spans="3:24">
      <c r="C677" s="57"/>
      <c r="D677" s="57"/>
      <c r="E677" s="57"/>
      <c r="F677" s="57"/>
      <c r="H677" s="57"/>
      <c r="J677" s="57"/>
      <c r="L677" s="57"/>
      <c r="N677" s="57"/>
      <c r="P677" s="57"/>
      <c r="R677" s="57"/>
      <c r="T677" s="57"/>
      <c r="V677" s="57"/>
      <c r="X677" s="57"/>
    </row>
    <row r="678" spans="3:24">
      <c r="C678" s="57"/>
      <c r="D678" s="57"/>
      <c r="E678" s="57"/>
      <c r="F678" s="57"/>
      <c r="H678" s="57"/>
      <c r="J678" s="57"/>
      <c r="L678" s="57"/>
      <c r="N678" s="57"/>
      <c r="P678" s="57"/>
      <c r="R678" s="57"/>
      <c r="T678" s="57"/>
      <c r="V678" s="57"/>
      <c r="X678" s="57"/>
    </row>
    <row r="679" spans="3:24">
      <c r="C679" s="57"/>
      <c r="D679" s="57"/>
      <c r="E679" s="57"/>
      <c r="F679" s="57"/>
      <c r="H679" s="57"/>
      <c r="J679" s="57"/>
      <c r="L679" s="57"/>
      <c r="N679" s="57"/>
      <c r="P679" s="57"/>
      <c r="R679" s="57"/>
      <c r="T679" s="57"/>
      <c r="V679" s="57"/>
      <c r="X679" s="57"/>
    </row>
    <row r="680" spans="3:24">
      <c r="C680" s="57"/>
      <c r="D680" s="57"/>
      <c r="E680" s="57"/>
      <c r="F680" s="57"/>
      <c r="H680" s="57"/>
      <c r="J680" s="57"/>
      <c r="L680" s="57"/>
      <c r="N680" s="57"/>
      <c r="P680" s="57"/>
      <c r="R680" s="57"/>
      <c r="T680" s="57"/>
      <c r="V680" s="57"/>
      <c r="X680" s="57"/>
    </row>
    <row r="681" spans="3:24">
      <c r="C681" s="57"/>
      <c r="D681" s="57"/>
      <c r="E681" s="57"/>
      <c r="F681" s="57"/>
      <c r="H681" s="57"/>
      <c r="J681" s="57"/>
      <c r="L681" s="57"/>
      <c r="N681" s="57"/>
      <c r="P681" s="57"/>
      <c r="R681" s="57"/>
      <c r="T681" s="57"/>
      <c r="V681" s="57"/>
      <c r="X681" s="57"/>
    </row>
    <row r="682" spans="3:24">
      <c r="C682" s="57"/>
      <c r="D682" s="57"/>
      <c r="E682" s="57"/>
      <c r="F682" s="57"/>
      <c r="H682" s="57"/>
      <c r="J682" s="57"/>
      <c r="L682" s="57"/>
      <c r="N682" s="57"/>
      <c r="P682" s="57"/>
      <c r="R682" s="57"/>
      <c r="T682" s="57"/>
      <c r="V682" s="57"/>
      <c r="X682" s="57"/>
    </row>
    <row r="683" spans="3:24">
      <c r="C683" s="57"/>
      <c r="D683" s="57"/>
      <c r="E683" s="57"/>
      <c r="F683" s="57"/>
      <c r="H683" s="57"/>
      <c r="J683" s="57"/>
      <c r="L683" s="57"/>
      <c r="N683" s="57"/>
      <c r="P683" s="57"/>
      <c r="R683" s="57"/>
      <c r="T683" s="57"/>
      <c r="V683" s="57"/>
      <c r="X683" s="57"/>
    </row>
    <row r="684" spans="3:24">
      <c r="C684" s="57"/>
      <c r="D684" s="57"/>
      <c r="E684" s="57"/>
      <c r="F684" s="57"/>
      <c r="H684" s="57"/>
      <c r="J684" s="57"/>
      <c r="L684" s="57"/>
      <c r="N684" s="57"/>
      <c r="P684" s="57"/>
      <c r="R684" s="57"/>
      <c r="T684" s="57"/>
      <c r="V684" s="57"/>
      <c r="X684" s="57"/>
    </row>
    <row r="685" spans="3:24">
      <c r="C685" s="57"/>
      <c r="D685" s="57"/>
      <c r="E685" s="57"/>
      <c r="F685" s="57"/>
      <c r="H685" s="57"/>
      <c r="J685" s="57"/>
      <c r="L685" s="57"/>
      <c r="N685" s="57"/>
      <c r="P685" s="57"/>
      <c r="R685" s="57"/>
      <c r="T685" s="57"/>
      <c r="V685" s="57"/>
      <c r="X685" s="57"/>
    </row>
    <row r="686" spans="3:24">
      <c r="C686" s="57"/>
      <c r="D686" s="57"/>
      <c r="E686" s="57"/>
      <c r="F686" s="57"/>
      <c r="H686" s="57"/>
      <c r="J686" s="57"/>
      <c r="L686" s="57"/>
      <c r="N686" s="57"/>
      <c r="P686" s="57"/>
      <c r="R686" s="57"/>
      <c r="T686" s="57"/>
      <c r="V686" s="57"/>
      <c r="X686" s="57"/>
    </row>
    <row r="687" spans="3:24">
      <c r="C687" s="57"/>
      <c r="D687" s="57"/>
      <c r="E687" s="57"/>
      <c r="F687" s="57"/>
      <c r="H687" s="57"/>
      <c r="J687" s="57"/>
      <c r="L687" s="57"/>
      <c r="N687" s="57"/>
      <c r="P687" s="57"/>
      <c r="R687" s="57"/>
      <c r="T687" s="57"/>
      <c r="V687" s="57"/>
      <c r="X687" s="57"/>
    </row>
    <row r="688" spans="3:24">
      <c r="C688" s="57"/>
      <c r="D688" s="57"/>
      <c r="E688" s="57"/>
      <c r="F688" s="57"/>
      <c r="H688" s="57"/>
      <c r="J688" s="57"/>
      <c r="L688" s="57"/>
      <c r="N688" s="57"/>
      <c r="P688" s="57"/>
      <c r="R688" s="57"/>
      <c r="T688" s="57"/>
      <c r="V688" s="57"/>
      <c r="X688" s="57"/>
    </row>
    <row r="689" spans="3:24">
      <c r="C689" s="57"/>
      <c r="D689" s="57"/>
      <c r="E689" s="57"/>
      <c r="F689" s="57"/>
      <c r="H689" s="57"/>
      <c r="J689" s="57"/>
      <c r="L689" s="57"/>
      <c r="N689" s="57"/>
      <c r="P689" s="57"/>
      <c r="R689" s="57"/>
      <c r="T689" s="57"/>
      <c r="V689" s="57"/>
      <c r="X689" s="57"/>
    </row>
    <row r="690" spans="3:24">
      <c r="C690" s="57"/>
      <c r="D690" s="57"/>
      <c r="E690" s="57"/>
      <c r="F690" s="57"/>
      <c r="H690" s="57"/>
      <c r="J690" s="57"/>
      <c r="L690" s="57"/>
      <c r="N690" s="57"/>
      <c r="P690" s="57"/>
      <c r="R690" s="57"/>
      <c r="T690" s="57"/>
      <c r="V690" s="57"/>
      <c r="X690" s="57"/>
    </row>
    <row r="691" spans="3:24">
      <c r="C691" s="57"/>
      <c r="D691" s="57"/>
      <c r="E691" s="57"/>
      <c r="F691" s="57"/>
      <c r="H691" s="57"/>
      <c r="J691" s="57"/>
      <c r="L691" s="57"/>
      <c r="N691" s="57"/>
      <c r="P691" s="57"/>
      <c r="R691" s="57"/>
      <c r="T691" s="57"/>
      <c r="V691" s="57"/>
      <c r="X691" s="57"/>
    </row>
    <row r="692" spans="3:24">
      <c r="C692" s="57"/>
      <c r="D692" s="57"/>
      <c r="E692" s="57"/>
      <c r="F692" s="57"/>
      <c r="H692" s="57"/>
      <c r="J692" s="57"/>
      <c r="L692" s="57"/>
      <c r="N692" s="57"/>
      <c r="P692" s="57"/>
      <c r="R692" s="57"/>
      <c r="T692" s="57"/>
      <c r="V692" s="57"/>
      <c r="X692" s="57"/>
    </row>
    <row r="693" spans="3:24">
      <c r="C693" s="57"/>
      <c r="D693" s="57"/>
      <c r="E693" s="57"/>
      <c r="F693" s="57"/>
      <c r="H693" s="57"/>
      <c r="J693" s="57"/>
      <c r="L693" s="57"/>
      <c r="N693" s="57"/>
      <c r="P693" s="57"/>
      <c r="R693" s="57"/>
      <c r="T693" s="57"/>
      <c r="V693" s="57"/>
      <c r="X693" s="57"/>
    </row>
    <row r="694" spans="3:24">
      <c r="C694" s="57"/>
      <c r="D694" s="57"/>
      <c r="E694" s="57"/>
      <c r="F694" s="57"/>
      <c r="H694" s="57"/>
      <c r="J694" s="57"/>
      <c r="L694" s="57"/>
      <c r="N694" s="57"/>
      <c r="P694" s="57"/>
      <c r="R694" s="57"/>
      <c r="T694" s="57"/>
      <c r="V694" s="57"/>
      <c r="X694" s="57"/>
    </row>
    <row r="695" spans="3:24">
      <c r="C695" s="57"/>
      <c r="D695" s="57"/>
      <c r="E695" s="57"/>
      <c r="F695" s="57"/>
      <c r="H695" s="57"/>
      <c r="J695" s="57"/>
      <c r="L695" s="57"/>
      <c r="N695" s="57"/>
      <c r="P695" s="57"/>
      <c r="R695" s="57"/>
      <c r="T695" s="57"/>
      <c r="V695" s="57"/>
      <c r="X695" s="57"/>
    </row>
    <row r="696" spans="3:24">
      <c r="C696" s="57"/>
      <c r="D696" s="57"/>
      <c r="E696" s="57"/>
      <c r="F696" s="57"/>
      <c r="H696" s="57"/>
      <c r="J696" s="57"/>
      <c r="L696" s="57"/>
      <c r="N696" s="57"/>
      <c r="P696" s="57"/>
      <c r="R696" s="57"/>
      <c r="T696" s="57"/>
      <c r="V696" s="57"/>
      <c r="X696" s="57"/>
    </row>
    <row r="697" spans="3:24">
      <c r="C697" s="57"/>
      <c r="D697" s="57"/>
      <c r="E697" s="57"/>
      <c r="F697" s="57"/>
      <c r="H697" s="57"/>
      <c r="J697" s="57"/>
      <c r="L697" s="57"/>
      <c r="N697" s="57"/>
      <c r="P697" s="57"/>
      <c r="R697" s="57"/>
      <c r="T697" s="57"/>
      <c r="V697" s="57"/>
      <c r="X697" s="57"/>
    </row>
    <row r="698" spans="3:24">
      <c r="C698" s="57"/>
      <c r="D698" s="57"/>
      <c r="E698" s="57"/>
      <c r="F698" s="57"/>
      <c r="H698" s="57"/>
      <c r="J698" s="57"/>
      <c r="L698" s="57"/>
      <c r="N698" s="57"/>
      <c r="P698" s="57"/>
      <c r="R698" s="57"/>
      <c r="T698" s="57"/>
      <c r="V698" s="57"/>
      <c r="X698" s="57"/>
    </row>
    <row r="699" spans="3:24">
      <c r="C699" s="57"/>
      <c r="D699" s="57"/>
      <c r="E699" s="57"/>
      <c r="F699" s="57"/>
      <c r="H699" s="57"/>
      <c r="J699" s="57"/>
      <c r="L699" s="57"/>
      <c r="N699" s="57"/>
      <c r="P699" s="57"/>
      <c r="R699" s="57"/>
      <c r="T699" s="57"/>
      <c r="V699" s="57"/>
      <c r="X699" s="57"/>
    </row>
    <row r="700" spans="3:24">
      <c r="C700" s="57"/>
      <c r="D700" s="57"/>
      <c r="E700" s="57"/>
      <c r="F700" s="57"/>
      <c r="H700" s="57"/>
      <c r="J700" s="57"/>
      <c r="L700" s="57"/>
      <c r="N700" s="57"/>
      <c r="P700" s="57"/>
      <c r="R700" s="57"/>
      <c r="T700" s="57"/>
      <c r="V700" s="57"/>
      <c r="X700" s="57"/>
    </row>
    <row r="701" spans="3:24">
      <c r="C701" s="57"/>
      <c r="D701" s="57"/>
      <c r="E701" s="57"/>
      <c r="F701" s="57"/>
      <c r="H701" s="57"/>
      <c r="J701" s="57"/>
      <c r="L701" s="57"/>
      <c r="N701" s="57"/>
      <c r="P701" s="57"/>
      <c r="R701" s="57"/>
      <c r="T701" s="57"/>
      <c r="V701" s="57"/>
      <c r="X701" s="57"/>
    </row>
    <row r="702" spans="3:24">
      <c r="C702" s="57"/>
      <c r="D702" s="57"/>
      <c r="E702" s="57"/>
      <c r="F702" s="57"/>
      <c r="H702" s="57"/>
      <c r="J702" s="57"/>
      <c r="L702" s="57"/>
      <c r="N702" s="57"/>
      <c r="P702" s="57"/>
      <c r="R702" s="57"/>
      <c r="T702" s="57"/>
      <c r="V702" s="57"/>
      <c r="X702" s="57"/>
    </row>
    <row r="703" spans="3:24">
      <c r="C703" s="57"/>
      <c r="D703" s="57"/>
      <c r="E703" s="57"/>
      <c r="F703" s="57"/>
      <c r="H703" s="57"/>
      <c r="J703" s="57"/>
      <c r="L703" s="57"/>
      <c r="N703" s="57"/>
      <c r="P703" s="57"/>
      <c r="R703" s="57"/>
      <c r="T703" s="57"/>
      <c r="V703" s="57"/>
      <c r="X703" s="57"/>
    </row>
    <row r="704" spans="3:24">
      <c r="C704" s="57"/>
      <c r="D704" s="57"/>
      <c r="E704" s="57"/>
      <c r="F704" s="57"/>
      <c r="H704" s="57"/>
      <c r="J704" s="57"/>
      <c r="L704" s="57"/>
      <c r="N704" s="57"/>
      <c r="P704" s="57"/>
      <c r="R704" s="57"/>
      <c r="T704" s="57"/>
      <c r="V704" s="57"/>
      <c r="X704" s="57"/>
    </row>
    <row r="705" spans="3:24">
      <c r="C705" s="57"/>
      <c r="D705" s="57"/>
      <c r="E705" s="57"/>
      <c r="F705" s="57"/>
      <c r="H705" s="57"/>
      <c r="J705" s="57"/>
      <c r="L705" s="57"/>
      <c r="N705" s="57"/>
      <c r="P705" s="57"/>
      <c r="R705" s="57"/>
      <c r="T705" s="57"/>
      <c r="V705" s="57"/>
      <c r="X705" s="57"/>
    </row>
    <row r="706" spans="3:24">
      <c r="C706" s="57"/>
      <c r="D706" s="57"/>
      <c r="E706" s="57"/>
      <c r="F706" s="57"/>
      <c r="H706" s="57"/>
      <c r="J706" s="57"/>
      <c r="L706" s="57"/>
      <c r="N706" s="57"/>
      <c r="P706" s="57"/>
      <c r="R706" s="57"/>
      <c r="T706" s="57"/>
      <c r="V706" s="57"/>
      <c r="X706" s="57"/>
    </row>
    <row r="707" spans="3:24">
      <c r="C707" s="57"/>
      <c r="D707" s="57"/>
      <c r="E707" s="57"/>
      <c r="F707" s="57"/>
      <c r="H707" s="57"/>
      <c r="J707" s="57"/>
      <c r="L707" s="57"/>
      <c r="N707" s="57"/>
      <c r="P707" s="57"/>
      <c r="R707" s="57"/>
      <c r="T707" s="57"/>
      <c r="V707" s="57"/>
      <c r="X707" s="57"/>
    </row>
    <row r="708" spans="3:24">
      <c r="C708" s="57"/>
      <c r="D708" s="57"/>
      <c r="E708" s="57"/>
      <c r="F708" s="57"/>
      <c r="H708" s="57"/>
      <c r="J708" s="57"/>
      <c r="L708" s="57"/>
      <c r="N708" s="57"/>
      <c r="P708" s="57"/>
      <c r="R708" s="57"/>
      <c r="T708" s="57"/>
      <c r="V708" s="57"/>
      <c r="X708" s="57"/>
    </row>
    <row r="709" spans="3:24">
      <c r="C709" s="57"/>
      <c r="D709" s="57"/>
      <c r="E709" s="57"/>
      <c r="F709" s="57"/>
      <c r="H709" s="57"/>
      <c r="J709" s="57"/>
      <c r="L709" s="57"/>
      <c r="N709" s="57"/>
      <c r="P709" s="57"/>
      <c r="R709" s="57"/>
      <c r="T709" s="57"/>
      <c r="V709" s="57"/>
      <c r="X709" s="57"/>
    </row>
    <row r="710" spans="3:24">
      <c r="C710" s="57"/>
      <c r="D710" s="57"/>
      <c r="E710" s="57"/>
      <c r="F710" s="57"/>
      <c r="H710" s="57"/>
      <c r="J710" s="57"/>
      <c r="L710" s="57"/>
      <c r="N710" s="57"/>
      <c r="P710" s="57"/>
      <c r="R710" s="57"/>
      <c r="T710" s="57"/>
      <c r="V710" s="57"/>
      <c r="X710" s="57"/>
    </row>
    <row r="711" spans="3:24">
      <c r="C711" s="57"/>
      <c r="D711" s="57"/>
      <c r="E711" s="57"/>
      <c r="F711" s="57"/>
      <c r="H711" s="57"/>
      <c r="J711" s="57"/>
      <c r="L711" s="57"/>
      <c r="N711" s="57"/>
      <c r="P711" s="57"/>
      <c r="R711" s="57"/>
      <c r="T711" s="57"/>
      <c r="V711" s="57"/>
      <c r="X711" s="57"/>
    </row>
    <row r="712" spans="3:24">
      <c r="C712" s="57"/>
      <c r="D712" s="57"/>
      <c r="E712" s="57"/>
      <c r="F712" s="57"/>
      <c r="H712" s="57"/>
      <c r="J712" s="57"/>
      <c r="L712" s="57"/>
      <c r="N712" s="57"/>
      <c r="P712" s="57"/>
      <c r="R712" s="57"/>
      <c r="T712" s="57"/>
      <c r="V712" s="57"/>
      <c r="X712" s="57"/>
    </row>
    <row r="713" spans="3:24">
      <c r="C713" s="57"/>
      <c r="D713" s="57"/>
      <c r="E713" s="57"/>
      <c r="F713" s="57"/>
      <c r="H713" s="57"/>
      <c r="J713" s="57"/>
      <c r="L713" s="57"/>
      <c r="N713" s="57"/>
      <c r="P713" s="57"/>
      <c r="R713" s="57"/>
      <c r="T713" s="57"/>
      <c r="V713" s="57"/>
      <c r="X713" s="57"/>
    </row>
    <row r="714" spans="3:24">
      <c r="C714" s="57"/>
      <c r="D714" s="57"/>
      <c r="E714" s="57"/>
      <c r="F714" s="57"/>
      <c r="H714" s="57"/>
      <c r="J714" s="57"/>
      <c r="L714" s="57"/>
      <c r="N714" s="57"/>
      <c r="P714" s="57"/>
      <c r="R714" s="57"/>
      <c r="T714" s="57"/>
      <c r="V714" s="57"/>
      <c r="X714" s="57"/>
    </row>
    <row r="715" spans="3:24">
      <c r="C715" s="57"/>
      <c r="D715" s="57"/>
      <c r="E715" s="57"/>
      <c r="F715" s="57"/>
      <c r="H715" s="57"/>
      <c r="J715" s="57"/>
      <c r="L715" s="57"/>
      <c r="N715" s="57"/>
      <c r="P715" s="57"/>
      <c r="R715" s="57"/>
      <c r="T715" s="57"/>
      <c r="V715" s="57"/>
      <c r="X715" s="57"/>
    </row>
    <row r="716" spans="3:24">
      <c r="C716" s="57"/>
      <c r="D716" s="57"/>
      <c r="E716" s="57"/>
      <c r="F716" s="57"/>
      <c r="H716" s="57"/>
      <c r="J716" s="57"/>
      <c r="L716" s="57"/>
      <c r="N716" s="57"/>
      <c r="P716" s="57"/>
      <c r="R716" s="57"/>
      <c r="T716" s="57"/>
      <c r="V716" s="57"/>
      <c r="X716" s="57"/>
    </row>
    <row r="717" spans="3:24">
      <c r="C717" s="57"/>
      <c r="D717" s="57"/>
      <c r="E717" s="57"/>
      <c r="F717" s="57"/>
      <c r="H717" s="57"/>
      <c r="J717" s="57"/>
      <c r="L717" s="57"/>
      <c r="N717" s="57"/>
      <c r="P717" s="57"/>
      <c r="R717" s="57"/>
      <c r="T717" s="57"/>
      <c r="V717" s="57"/>
      <c r="X717" s="57"/>
    </row>
    <row r="718" spans="3:24">
      <c r="C718" s="57"/>
      <c r="D718" s="57"/>
      <c r="E718" s="57"/>
      <c r="F718" s="57"/>
      <c r="H718" s="57"/>
      <c r="J718" s="57"/>
      <c r="L718" s="57"/>
      <c r="N718" s="57"/>
      <c r="P718" s="57"/>
      <c r="R718" s="57"/>
      <c r="T718" s="57"/>
      <c r="V718" s="57"/>
      <c r="X718" s="57"/>
    </row>
    <row r="719" spans="3:24">
      <c r="C719" s="57"/>
      <c r="D719" s="57"/>
      <c r="E719" s="57"/>
      <c r="F719" s="57"/>
      <c r="H719" s="57"/>
      <c r="J719" s="57"/>
      <c r="L719" s="57"/>
      <c r="N719" s="57"/>
      <c r="P719" s="57"/>
      <c r="R719" s="57"/>
      <c r="T719" s="57"/>
      <c r="V719" s="57"/>
      <c r="X719" s="57"/>
    </row>
    <row r="720" spans="3:24">
      <c r="C720" s="57"/>
      <c r="D720" s="57"/>
      <c r="E720" s="57"/>
      <c r="F720" s="57"/>
      <c r="H720" s="57"/>
      <c r="J720" s="57"/>
      <c r="L720" s="57"/>
      <c r="N720" s="57"/>
      <c r="P720" s="57"/>
      <c r="R720" s="57"/>
      <c r="T720" s="57"/>
      <c r="V720" s="57"/>
      <c r="X720" s="57"/>
    </row>
    <row r="721" spans="3:24">
      <c r="C721" s="57"/>
      <c r="D721" s="57"/>
      <c r="E721" s="57"/>
      <c r="F721" s="57"/>
      <c r="H721" s="57"/>
      <c r="J721" s="57"/>
      <c r="L721" s="57"/>
      <c r="N721" s="57"/>
      <c r="P721" s="57"/>
      <c r="R721" s="57"/>
      <c r="T721" s="57"/>
      <c r="V721" s="57"/>
      <c r="X721" s="57"/>
    </row>
    <row r="722" spans="3:24">
      <c r="C722" s="57"/>
      <c r="D722" s="57"/>
      <c r="E722" s="57"/>
      <c r="F722" s="57"/>
      <c r="H722" s="57"/>
      <c r="J722" s="57"/>
      <c r="L722" s="57"/>
      <c r="N722" s="57"/>
      <c r="P722" s="57"/>
      <c r="R722" s="57"/>
      <c r="T722" s="57"/>
      <c r="V722" s="57"/>
      <c r="X722" s="57"/>
    </row>
    <row r="723" spans="3:24">
      <c r="C723" s="57"/>
      <c r="D723" s="57"/>
      <c r="E723" s="57"/>
      <c r="F723" s="57"/>
      <c r="H723" s="57"/>
      <c r="J723" s="57"/>
      <c r="L723" s="57"/>
      <c r="N723" s="57"/>
      <c r="P723" s="57"/>
      <c r="R723" s="57"/>
      <c r="T723" s="57"/>
      <c r="V723" s="57"/>
      <c r="X723" s="57"/>
    </row>
    <row r="724" spans="3:24">
      <c r="C724" s="57"/>
      <c r="D724" s="57"/>
      <c r="E724" s="57"/>
      <c r="F724" s="57"/>
      <c r="H724" s="57"/>
      <c r="J724" s="57"/>
      <c r="L724" s="57"/>
      <c r="N724" s="57"/>
      <c r="P724" s="57"/>
      <c r="R724" s="57"/>
      <c r="T724" s="57"/>
      <c r="V724" s="57"/>
      <c r="X724" s="57"/>
    </row>
    <row r="725" spans="3:24">
      <c r="C725" s="57"/>
      <c r="D725" s="57"/>
      <c r="E725" s="57"/>
      <c r="F725" s="57"/>
      <c r="H725" s="57"/>
      <c r="J725" s="57"/>
      <c r="L725" s="57"/>
      <c r="N725" s="57"/>
      <c r="P725" s="57"/>
      <c r="R725" s="57"/>
      <c r="T725" s="57"/>
      <c r="V725" s="57"/>
      <c r="X725" s="57"/>
    </row>
    <row r="726" spans="3:24">
      <c r="C726" s="57"/>
      <c r="D726" s="57"/>
      <c r="E726" s="57"/>
      <c r="F726" s="57"/>
      <c r="H726" s="57"/>
      <c r="J726" s="57"/>
      <c r="L726" s="57"/>
      <c r="N726" s="57"/>
      <c r="P726" s="57"/>
      <c r="R726" s="57"/>
      <c r="T726" s="57"/>
      <c r="V726" s="57"/>
      <c r="X726" s="57"/>
    </row>
    <row r="727" spans="3:24">
      <c r="C727" s="57"/>
      <c r="D727" s="57"/>
      <c r="E727" s="57"/>
      <c r="F727" s="57"/>
      <c r="H727" s="57"/>
      <c r="J727" s="57"/>
      <c r="L727" s="57"/>
      <c r="N727" s="57"/>
      <c r="P727" s="57"/>
      <c r="R727" s="57"/>
      <c r="T727" s="57"/>
      <c r="V727" s="57"/>
      <c r="X727" s="57"/>
    </row>
    <row r="728" spans="3:24">
      <c r="C728" s="57"/>
      <c r="D728" s="57"/>
      <c r="E728" s="57"/>
      <c r="F728" s="57"/>
      <c r="H728" s="57"/>
      <c r="J728" s="57"/>
      <c r="L728" s="57"/>
      <c r="N728" s="57"/>
      <c r="P728" s="57"/>
      <c r="R728" s="57"/>
      <c r="T728" s="57"/>
      <c r="V728" s="57"/>
      <c r="X728" s="57"/>
    </row>
    <row r="729" spans="3:24">
      <c r="C729" s="57"/>
      <c r="D729" s="57"/>
      <c r="E729" s="57"/>
      <c r="F729" s="57"/>
      <c r="H729" s="57"/>
      <c r="J729" s="57"/>
      <c r="L729" s="57"/>
      <c r="N729" s="57"/>
      <c r="P729" s="57"/>
      <c r="R729" s="57"/>
      <c r="T729" s="57"/>
      <c r="V729" s="57"/>
      <c r="X729" s="57"/>
    </row>
    <row r="730" spans="3:24">
      <c r="C730" s="57"/>
      <c r="D730" s="57"/>
      <c r="E730" s="57"/>
      <c r="F730" s="57"/>
      <c r="H730" s="57"/>
      <c r="J730" s="57"/>
      <c r="L730" s="57"/>
      <c r="N730" s="57"/>
      <c r="P730" s="57"/>
      <c r="R730" s="57"/>
      <c r="T730" s="57"/>
      <c r="V730" s="57"/>
      <c r="X730" s="57"/>
    </row>
    <row r="731" spans="3:24">
      <c r="C731" s="57"/>
      <c r="D731" s="57"/>
      <c r="E731" s="57"/>
      <c r="F731" s="57"/>
      <c r="H731" s="57"/>
      <c r="J731" s="57"/>
      <c r="L731" s="57"/>
      <c r="N731" s="57"/>
      <c r="P731" s="57"/>
      <c r="R731" s="57"/>
      <c r="T731" s="57"/>
      <c r="V731" s="57"/>
      <c r="X731" s="57"/>
    </row>
    <row r="732" spans="3:24">
      <c r="C732" s="57"/>
      <c r="D732" s="57"/>
      <c r="E732" s="57"/>
      <c r="F732" s="57"/>
      <c r="H732" s="57"/>
      <c r="J732" s="57"/>
      <c r="L732" s="57"/>
      <c r="N732" s="57"/>
      <c r="P732" s="57"/>
      <c r="R732" s="57"/>
      <c r="T732" s="57"/>
      <c r="V732" s="57"/>
      <c r="X732" s="57"/>
    </row>
    <row r="733" spans="3:24">
      <c r="C733" s="57"/>
      <c r="D733" s="57"/>
      <c r="E733" s="57"/>
      <c r="F733" s="57"/>
      <c r="H733" s="57"/>
      <c r="J733" s="57"/>
      <c r="L733" s="57"/>
      <c r="N733" s="57"/>
      <c r="P733" s="57"/>
      <c r="R733" s="57"/>
      <c r="T733" s="57"/>
      <c r="V733" s="57"/>
      <c r="X733" s="57"/>
    </row>
    <row r="734" spans="3:24">
      <c r="C734" s="57"/>
      <c r="D734" s="57"/>
      <c r="E734" s="57"/>
      <c r="F734" s="57"/>
      <c r="H734" s="57"/>
      <c r="J734" s="57"/>
      <c r="L734" s="57"/>
      <c r="N734" s="57"/>
      <c r="P734" s="57"/>
      <c r="R734" s="57"/>
      <c r="T734" s="57"/>
      <c r="V734" s="57"/>
      <c r="X734" s="57"/>
    </row>
    <row r="735" spans="3:24">
      <c r="C735" s="57"/>
      <c r="D735" s="57"/>
      <c r="E735" s="57"/>
      <c r="F735" s="57"/>
      <c r="H735" s="57"/>
      <c r="J735" s="57"/>
      <c r="L735" s="57"/>
      <c r="N735" s="57"/>
      <c r="P735" s="57"/>
      <c r="R735" s="57"/>
      <c r="T735" s="57"/>
      <c r="V735" s="57"/>
      <c r="X735" s="57"/>
    </row>
    <row r="736" spans="3:24">
      <c r="C736" s="57"/>
      <c r="D736" s="57"/>
      <c r="E736" s="57"/>
      <c r="F736" s="57"/>
      <c r="H736" s="57"/>
      <c r="J736" s="57"/>
      <c r="L736" s="57"/>
      <c r="N736" s="57"/>
      <c r="P736" s="57"/>
      <c r="R736" s="57"/>
      <c r="T736" s="57"/>
      <c r="V736" s="57"/>
      <c r="X736" s="57"/>
    </row>
    <row r="737" spans="3:24">
      <c r="C737" s="57"/>
      <c r="D737" s="57"/>
      <c r="E737" s="57"/>
      <c r="F737" s="57"/>
      <c r="H737" s="57"/>
      <c r="J737" s="57"/>
      <c r="L737" s="57"/>
      <c r="N737" s="57"/>
      <c r="P737" s="57"/>
      <c r="R737" s="57"/>
      <c r="T737" s="57"/>
      <c r="V737" s="57"/>
      <c r="X737" s="57"/>
    </row>
    <row r="738" spans="3:24">
      <c r="C738" s="57"/>
      <c r="D738" s="57"/>
      <c r="E738" s="57"/>
      <c r="F738" s="57"/>
      <c r="H738" s="57"/>
      <c r="J738" s="57"/>
      <c r="L738" s="57"/>
      <c r="N738" s="57"/>
      <c r="P738" s="57"/>
      <c r="R738" s="57"/>
      <c r="T738" s="57"/>
      <c r="V738" s="57"/>
      <c r="X738" s="57"/>
    </row>
    <row r="739" spans="3:24">
      <c r="C739" s="57"/>
      <c r="D739" s="57"/>
      <c r="E739" s="57"/>
      <c r="F739" s="57"/>
      <c r="H739" s="57"/>
      <c r="J739" s="57"/>
      <c r="L739" s="57"/>
      <c r="N739" s="57"/>
      <c r="P739" s="57"/>
      <c r="R739" s="57"/>
      <c r="T739" s="57"/>
      <c r="V739" s="57"/>
      <c r="X739" s="57"/>
    </row>
    <row r="740" spans="3:24">
      <c r="C740" s="57"/>
      <c r="D740" s="57"/>
      <c r="E740" s="57"/>
      <c r="F740" s="57"/>
      <c r="H740" s="57"/>
      <c r="J740" s="57"/>
      <c r="L740" s="57"/>
      <c r="N740" s="57"/>
      <c r="P740" s="57"/>
      <c r="R740" s="57"/>
      <c r="T740" s="57"/>
      <c r="V740" s="57"/>
      <c r="X740" s="57"/>
    </row>
    <row r="741" spans="3:24">
      <c r="C741" s="57"/>
      <c r="D741" s="57"/>
      <c r="E741" s="57"/>
      <c r="F741" s="57"/>
      <c r="H741" s="57"/>
      <c r="J741" s="57"/>
      <c r="L741" s="57"/>
      <c r="N741" s="57"/>
      <c r="P741" s="57"/>
      <c r="R741" s="57"/>
      <c r="T741" s="57"/>
      <c r="V741" s="57"/>
      <c r="X741" s="57"/>
    </row>
    <row r="742" spans="3:24">
      <c r="C742" s="57"/>
      <c r="D742" s="57"/>
      <c r="E742" s="57"/>
      <c r="F742" s="57"/>
      <c r="H742" s="57"/>
      <c r="J742" s="57"/>
      <c r="L742" s="57"/>
      <c r="N742" s="57"/>
      <c r="P742" s="57"/>
      <c r="R742" s="57"/>
      <c r="T742" s="57"/>
      <c r="V742" s="57"/>
      <c r="X742" s="57"/>
    </row>
    <row r="743" spans="3:24">
      <c r="C743" s="57"/>
      <c r="D743" s="57"/>
      <c r="E743" s="57"/>
      <c r="F743" s="57"/>
      <c r="H743" s="57"/>
      <c r="J743" s="57"/>
      <c r="L743" s="57"/>
      <c r="N743" s="57"/>
      <c r="P743" s="57"/>
      <c r="R743" s="57"/>
      <c r="T743" s="57"/>
      <c r="V743" s="57"/>
      <c r="X743" s="57"/>
    </row>
    <row r="744" spans="3:24">
      <c r="C744" s="57"/>
      <c r="D744" s="57"/>
      <c r="E744" s="57"/>
      <c r="F744" s="57"/>
      <c r="H744" s="57"/>
      <c r="J744" s="57"/>
      <c r="L744" s="57"/>
      <c r="N744" s="57"/>
      <c r="P744" s="57"/>
      <c r="R744" s="57"/>
      <c r="T744" s="57"/>
      <c r="V744" s="57"/>
      <c r="X744" s="57"/>
    </row>
    <row r="745" spans="3:24">
      <c r="C745" s="57"/>
      <c r="D745" s="57"/>
      <c r="E745" s="57"/>
      <c r="F745" s="57"/>
      <c r="H745" s="57"/>
      <c r="J745" s="57"/>
      <c r="L745" s="57"/>
      <c r="N745" s="57"/>
      <c r="P745" s="57"/>
      <c r="R745" s="57"/>
      <c r="T745" s="57"/>
      <c r="V745" s="57"/>
      <c r="X745" s="57"/>
    </row>
    <row r="746" spans="3:24">
      <c r="C746" s="57"/>
      <c r="D746" s="57"/>
      <c r="E746" s="57"/>
      <c r="F746" s="57"/>
      <c r="H746" s="57"/>
      <c r="J746" s="57"/>
      <c r="L746" s="57"/>
      <c r="N746" s="57"/>
      <c r="P746" s="57"/>
      <c r="R746" s="57"/>
      <c r="T746" s="57"/>
      <c r="V746" s="57"/>
      <c r="X746" s="57"/>
    </row>
    <row r="747" spans="3:24">
      <c r="C747" s="57"/>
      <c r="D747" s="57"/>
      <c r="E747" s="57"/>
      <c r="F747" s="57"/>
      <c r="H747" s="57"/>
      <c r="J747" s="57"/>
      <c r="L747" s="57"/>
      <c r="N747" s="57"/>
      <c r="P747" s="57"/>
      <c r="R747" s="57"/>
      <c r="T747" s="57"/>
      <c r="V747" s="57"/>
      <c r="X747" s="57"/>
    </row>
    <row r="748" spans="3:24">
      <c r="C748" s="57"/>
      <c r="D748" s="57"/>
      <c r="E748" s="57"/>
      <c r="F748" s="57"/>
      <c r="H748" s="57"/>
      <c r="J748" s="57"/>
      <c r="L748" s="57"/>
      <c r="N748" s="57"/>
      <c r="P748" s="57"/>
      <c r="R748" s="57"/>
      <c r="T748" s="57"/>
      <c r="V748" s="57"/>
      <c r="X748" s="57"/>
    </row>
    <row r="749" spans="3:24">
      <c r="C749" s="57"/>
      <c r="D749" s="57"/>
      <c r="E749" s="57"/>
      <c r="F749" s="57"/>
      <c r="H749" s="57"/>
      <c r="J749" s="57"/>
      <c r="L749" s="57"/>
      <c r="N749" s="57"/>
      <c r="P749" s="57"/>
      <c r="R749" s="57"/>
      <c r="T749" s="57"/>
      <c r="V749" s="57"/>
      <c r="X749" s="57"/>
    </row>
    <row r="750" spans="3:24">
      <c r="C750" s="57"/>
      <c r="D750" s="57"/>
      <c r="E750" s="57"/>
      <c r="F750" s="57"/>
      <c r="H750" s="57"/>
      <c r="J750" s="57"/>
      <c r="L750" s="57"/>
      <c r="N750" s="57"/>
      <c r="P750" s="57"/>
      <c r="R750" s="57"/>
      <c r="T750" s="57"/>
      <c r="V750" s="57"/>
      <c r="X750" s="57"/>
    </row>
    <row r="751" spans="3:24">
      <c r="C751" s="57"/>
      <c r="D751" s="57"/>
      <c r="E751" s="57"/>
      <c r="F751" s="57"/>
      <c r="H751" s="57"/>
      <c r="J751" s="57"/>
      <c r="L751" s="57"/>
      <c r="N751" s="57"/>
      <c r="P751" s="57"/>
      <c r="R751" s="57"/>
      <c r="T751" s="57"/>
      <c r="V751" s="57"/>
      <c r="X751" s="57"/>
    </row>
    <row r="752" spans="3:24">
      <c r="C752" s="57"/>
      <c r="D752" s="57"/>
      <c r="E752" s="57"/>
      <c r="F752" s="57"/>
      <c r="H752" s="57"/>
      <c r="J752" s="57"/>
      <c r="L752" s="57"/>
      <c r="N752" s="57"/>
      <c r="P752" s="57"/>
      <c r="R752" s="57"/>
      <c r="T752" s="57"/>
      <c r="V752" s="57"/>
      <c r="X752" s="57"/>
    </row>
    <row r="753" spans="3:24">
      <c r="C753" s="57"/>
      <c r="D753" s="57"/>
      <c r="E753" s="57"/>
      <c r="F753" s="57"/>
      <c r="H753" s="57"/>
      <c r="J753" s="57"/>
      <c r="L753" s="57"/>
      <c r="N753" s="57"/>
      <c r="P753" s="57"/>
      <c r="R753" s="57"/>
      <c r="T753" s="57"/>
      <c r="V753" s="57"/>
      <c r="X753" s="57"/>
    </row>
    <row r="754" spans="3:24">
      <c r="C754" s="57"/>
      <c r="D754" s="57"/>
      <c r="E754" s="57"/>
      <c r="F754" s="57"/>
      <c r="H754" s="57"/>
      <c r="J754" s="57"/>
      <c r="L754" s="57"/>
      <c r="N754" s="57"/>
      <c r="P754" s="57"/>
      <c r="R754" s="57"/>
      <c r="T754" s="57"/>
      <c r="V754" s="57"/>
      <c r="X754" s="57"/>
    </row>
    <row r="755" spans="3:24">
      <c r="C755" s="57"/>
      <c r="D755" s="57"/>
      <c r="E755" s="57"/>
      <c r="F755" s="57"/>
      <c r="H755" s="57"/>
      <c r="J755" s="57"/>
      <c r="L755" s="57"/>
      <c r="N755" s="57"/>
      <c r="P755" s="57"/>
      <c r="R755" s="57"/>
      <c r="T755" s="57"/>
      <c r="V755" s="57"/>
      <c r="X755" s="57"/>
    </row>
    <row r="756" spans="3:24">
      <c r="C756" s="57"/>
      <c r="D756" s="57"/>
      <c r="E756" s="57"/>
      <c r="F756" s="57"/>
      <c r="H756" s="57"/>
      <c r="J756" s="57"/>
      <c r="L756" s="57"/>
      <c r="N756" s="57"/>
      <c r="P756" s="57"/>
      <c r="R756" s="57"/>
      <c r="T756" s="57"/>
      <c r="V756" s="57"/>
      <c r="X756" s="57"/>
    </row>
    <row r="757" spans="3:24">
      <c r="C757" s="57"/>
      <c r="D757" s="57"/>
      <c r="E757" s="57"/>
      <c r="F757" s="57"/>
      <c r="H757" s="57"/>
      <c r="J757" s="57"/>
      <c r="L757" s="57"/>
      <c r="N757" s="57"/>
      <c r="P757" s="57"/>
      <c r="R757" s="57"/>
      <c r="T757" s="57"/>
      <c r="V757" s="57"/>
      <c r="X757" s="57"/>
    </row>
    <row r="758" spans="3:24">
      <c r="C758" s="57"/>
      <c r="D758" s="57"/>
      <c r="E758" s="57"/>
      <c r="F758" s="57"/>
      <c r="H758" s="57"/>
      <c r="J758" s="57"/>
      <c r="L758" s="57"/>
      <c r="N758" s="57"/>
      <c r="P758" s="57"/>
      <c r="R758" s="57"/>
      <c r="T758" s="57"/>
      <c r="V758" s="57"/>
      <c r="X758" s="57"/>
    </row>
    <row r="759" spans="3:24">
      <c r="C759" s="57"/>
      <c r="D759" s="57"/>
      <c r="E759" s="57"/>
      <c r="F759" s="57"/>
      <c r="H759" s="57"/>
      <c r="J759" s="57"/>
      <c r="L759" s="57"/>
      <c r="N759" s="57"/>
      <c r="P759" s="57"/>
      <c r="R759" s="57"/>
      <c r="T759" s="57"/>
      <c r="V759" s="57"/>
      <c r="X759" s="57"/>
    </row>
    <row r="760" spans="3:24">
      <c r="C760" s="57"/>
      <c r="D760" s="57"/>
      <c r="E760" s="57"/>
      <c r="F760" s="57"/>
      <c r="H760" s="57"/>
      <c r="J760" s="57"/>
      <c r="L760" s="57"/>
      <c r="N760" s="57"/>
      <c r="P760" s="57"/>
      <c r="R760" s="57"/>
      <c r="T760" s="57"/>
      <c r="V760" s="57"/>
      <c r="X760" s="57"/>
    </row>
    <row r="761" spans="3:24">
      <c r="C761" s="57"/>
      <c r="D761" s="57"/>
      <c r="E761" s="57"/>
      <c r="F761" s="57"/>
      <c r="H761" s="57"/>
      <c r="J761" s="57"/>
      <c r="L761" s="57"/>
      <c r="N761" s="57"/>
      <c r="P761" s="57"/>
      <c r="R761" s="57"/>
      <c r="T761" s="57"/>
      <c r="V761" s="57"/>
      <c r="X761" s="57"/>
    </row>
    <row r="762" spans="3:24">
      <c r="C762" s="57"/>
      <c r="D762" s="57"/>
      <c r="E762" s="57"/>
      <c r="F762" s="57"/>
      <c r="H762" s="57"/>
      <c r="J762" s="57"/>
      <c r="L762" s="57"/>
      <c r="N762" s="57"/>
      <c r="P762" s="57"/>
      <c r="R762" s="57"/>
      <c r="T762" s="57"/>
      <c r="V762" s="57"/>
      <c r="X762" s="57"/>
    </row>
    <row r="763" spans="3:24">
      <c r="C763" s="57"/>
      <c r="D763" s="57"/>
      <c r="E763" s="57"/>
      <c r="F763" s="57"/>
      <c r="H763" s="57"/>
      <c r="J763" s="57"/>
      <c r="L763" s="57"/>
      <c r="N763" s="57"/>
      <c r="P763" s="57"/>
      <c r="R763" s="57"/>
      <c r="T763" s="57"/>
      <c r="V763" s="57"/>
      <c r="X763" s="57"/>
    </row>
    <row r="764" spans="3:24">
      <c r="C764" s="57"/>
      <c r="D764" s="57"/>
      <c r="E764" s="57"/>
      <c r="F764" s="57"/>
      <c r="H764" s="57"/>
      <c r="J764" s="57"/>
      <c r="L764" s="57"/>
      <c r="N764" s="57"/>
      <c r="P764" s="57"/>
      <c r="R764" s="57"/>
      <c r="T764" s="57"/>
      <c r="V764" s="57"/>
      <c r="X764" s="57"/>
    </row>
    <row r="765" spans="3:24">
      <c r="C765" s="57"/>
      <c r="D765" s="57"/>
      <c r="E765" s="57"/>
      <c r="F765" s="57"/>
      <c r="H765" s="57"/>
      <c r="J765" s="57"/>
      <c r="L765" s="57"/>
      <c r="N765" s="57"/>
      <c r="P765" s="57"/>
      <c r="R765" s="57"/>
      <c r="T765" s="57"/>
      <c r="V765" s="57"/>
      <c r="X765" s="57"/>
    </row>
    <row r="766" spans="3:24">
      <c r="C766" s="57"/>
      <c r="D766" s="57"/>
      <c r="E766" s="57"/>
      <c r="F766" s="57"/>
      <c r="H766" s="57"/>
      <c r="J766" s="57"/>
      <c r="L766" s="57"/>
      <c r="N766" s="57"/>
      <c r="P766" s="57"/>
      <c r="R766" s="57"/>
      <c r="T766" s="57"/>
      <c r="V766" s="57"/>
      <c r="X766" s="57"/>
    </row>
    <row r="767" spans="3:24">
      <c r="C767" s="57"/>
      <c r="D767" s="57"/>
      <c r="E767" s="57"/>
      <c r="F767" s="57"/>
      <c r="H767" s="57"/>
      <c r="J767" s="57"/>
      <c r="L767" s="57"/>
      <c r="N767" s="57"/>
      <c r="P767" s="57"/>
      <c r="R767" s="57"/>
      <c r="T767" s="57"/>
      <c r="V767" s="57"/>
      <c r="X767" s="57"/>
    </row>
    <row r="768" spans="3:24">
      <c r="C768" s="57"/>
      <c r="D768" s="57"/>
      <c r="E768" s="57"/>
      <c r="F768" s="57"/>
      <c r="H768" s="57"/>
      <c r="J768" s="57"/>
      <c r="L768" s="57"/>
      <c r="N768" s="57"/>
      <c r="P768" s="57"/>
      <c r="R768" s="57"/>
      <c r="T768" s="57"/>
      <c r="V768" s="57"/>
      <c r="X768" s="57"/>
    </row>
    <row r="769" spans="3:24">
      <c r="C769" s="57"/>
      <c r="D769" s="57"/>
      <c r="E769" s="57"/>
      <c r="F769" s="57"/>
      <c r="H769" s="57"/>
      <c r="J769" s="57"/>
      <c r="L769" s="57"/>
      <c r="N769" s="57"/>
      <c r="P769" s="57"/>
      <c r="R769" s="57"/>
      <c r="T769" s="57"/>
      <c r="V769" s="57"/>
      <c r="X769" s="57"/>
    </row>
    <row r="770" spans="3:24">
      <c r="C770" s="57"/>
      <c r="D770" s="57"/>
      <c r="E770" s="57"/>
      <c r="F770" s="57"/>
      <c r="H770" s="57"/>
      <c r="J770" s="57"/>
      <c r="L770" s="57"/>
      <c r="N770" s="57"/>
      <c r="P770" s="57"/>
      <c r="R770" s="57"/>
      <c r="T770" s="57"/>
      <c r="V770" s="57"/>
      <c r="X770" s="57"/>
    </row>
    <row r="771" spans="3:24">
      <c r="C771" s="57"/>
      <c r="D771" s="57"/>
      <c r="E771" s="57"/>
      <c r="F771" s="57"/>
      <c r="H771" s="57"/>
      <c r="J771" s="57"/>
      <c r="L771" s="57"/>
      <c r="N771" s="57"/>
      <c r="P771" s="57"/>
      <c r="R771" s="57"/>
      <c r="T771" s="57"/>
      <c r="V771" s="57"/>
      <c r="X771" s="57"/>
    </row>
    <row r="772" spans="3:24">
      <c r="C772" s="57"/>
      <c r="D772" s="57"/>
      <c r="E772" s="57"/>
      <c r="F772" s="57"/>
      <c r="H772" s="57"/>
      <c r="J772" s="57"/>
      <c r="L772" s="57"/>
      <c r="N772" s="57"/>
      <c r="P772" s="57"/>
      <c r="R772" s="57"/>
      <c r="T772" s="57"/>
      <c r="V772" s="57"/>
      <c r="X772" s="57"/>
    </row>
    <row r="773" spans="3:24">
      <c r="C773" s="57"/>
      <c r="D773" s="57"/>
      <c r="E773" s="57"/>
      <c r="F773" s="57"/>
      <c r="H773" s="57"/>
      <c r="J773" s="57"/>
      <c r="L773" s="57"/>
      <c r="N773" s="57"/>
      <c r="P773" s="57"/>
      <c r="R773" s="57"/>
      <c r="T773" s="57"/>
      <c r="V773" s="57"/>
      <c r="X773" s="57"/>
    </row>
    <row r="774" spans="3:24">
      <c r="C774" s="57"/>
      <c r="D774" s="57"/>
      <c r="E774" s="57"/>
      <c r="F774" s="57"/>
      <c r="H774" s="57"/>
      <c r="J774" s="57"/>
      <c r="L774" s="57"/>
      <c r="N774" s="57"/>
      <c r="P774" s="57"/>
      <c r="R774" s="57"/>
      <c r="T774" s="57"/>
      <c r="V774" s="57"/>
      <c r="X774" s="57"/>
    </row>
    <row r="775" spans="3:24">
      <c r="C775" s="57"/>
      <c r="D775" s="57"/>
      <c r="E775" s="57"/>
      <c r="F775" s="57"/>
      <c r="H775" s="57"/>
      <c r="J775" s="57"/>
      <c r="L775" s="57"/>
      <c r="N775" s="57"/>
      <c r="P775" s="57"/>
      <c r="R775" s="57"/>
      <c r="T775" s="57"/>
      <c r="V775" s="57"/>
      <c r="X775" s="57"/>
    </row>
    <row r="776" spans="3:24">
      <c r="C776" s="57"/>
      <c r="D776" s="57"/>
      <c r="E776" s="57"/>
      <c r="F776" s="57"/>
      <c r="H776" s="57"/>
      <c r="J776" s="57"/>
      <c r="L776" s="57"/>
      <c r="N776" s="57"/>
      <c r="P776" s="57"/>
      <c r="R776" s="57"/>
      <c r="T776" s="57"/>
      <c r="V776" s="57"/>
      <c r="X776" s="57"/>
    </row>
    <row r="777" spans="3:24">
      <c r="C777" s="57"/>
      <c r="D777" s="57"/>
      <c r="E777" s="57"/>
      <c r="F777" s="57"/>
      <c r="H777" s="57"/>
      <c r="J777" s="57"/>
      <c r="L777" s="57"/>
      <c r="N777" s="57"/>
      <c r="P777" s="57"/>
      <c r="R777" s="57"/>
      <c r="T777" s="57"/>
      <c r="V777" s="57"/>
      <c r="X777" s="57"/>
    </row>
    <row r="778" spans="3:24">
      <c r="C778" s="57"/>
      <c r="D778" s="57"/>
      <c r="E778" s="57"/>
      <c r="F778" s="57"/>
      <c r="H778" s="57"/>
      <c r="J778" s="57"/>
      <c r="L778" s="57"/>
      <c r="N778" s="57"/>
      <c r="P778" s="57"/>
      <c r="R778" s="57"/>
      <c r="T778" s="57"/>
      <c r="V778" s="57"/>
      <c r="X778" s="57"/>
    </row>
    <row r="779" spans="3:24">
      <c r="C779" s="57"/>
      <c r="D779" s="57"/>
      <c r="E779" s="57"/>
      <c r="F779" s="57"/>
      <c r="H779" s="57"/>
      <c r="J779" s="57"/>
      <c r="L779" s="57"/>
      <c r="N779" s="57"/>
      <c r="P779" s="57"/>
      <c r="R779" s="57"/>
      <c r="T779" s="57"/>
      <c r="V779" s="57"/>
      <c r="X779" s="57"/>
    </row>
    <row r="780" spans="3:24">
      <c r="C780" s="57"/>
      <c r="D780" s="57"/>
      <c r="E780" s="57"/>
      <c r="F780" s="57"/>
      <c r="H780" s="57"/>
      <c r="J780" s="57"/>
      <c r="L780" s="57"/>
      <c r="N780" s="57"/>
      <c r="P780" s="57"/>
      <c r="R780" s="57"/>
      <c r="T780" s="57"/>
      <c r="V780" s="57"/>
      <c r="X780" s="57"/>
    </row>
    <row r="781" spans="3:24">
      <c r="C781" s="57"/>
      <c r="D781" s="57"/>
      <c r="E781" s="57"/>
      <c r="F781" s="57"/>
      <c r="H781" s="57"/>
      <c r="J781" s="57"/>
      <c r="L781" s="57"/>
      <c r="N781" s="57"/>
      <c r="P781" s="57"/>
      <c r="R781" s="57"/>
      <c r="T781" s="57"/>
      <c r="V781" s="57"/>
      <c r="X781" s="57"/>
    </row>
    <row r="782" spans="3:24">
      <c r="C782" s="57"/>
      <c r="D782" s="57"/>
      <c r="E782" s="57"/>
      <c r="F782" s="57"/>
      <c r="H782" s="57"/>
      <c r="J782" s="57"/>
      <c r="L782" s="57"/>
      <c r="N782" s="57"/>
      <c r="P782" s="57"/>
      <c r="R782" s="57"/>
      <c r="T782" s="57"/>
      <c r="V782" s="57"/>
      <c r="X782" s="57"/>
    </row>
    <row r="783" spans="3:24">
      <c r="C783" s="57"/>
      <c r="D783" s="57"/>
      <c r="E783" s="57"/>
      <c r="F783" s="57"/>
      <c r="H783" s="57"/>
      <c r="J783" s="57"/>
      <c r="L783" s="57"/>
      <c r="N783" s="57"/>
      <c r="P783" s="57"/>
      <c r="R783" s="57"/>
      <c r="T783" s="57"/>
      <c r="V783" s="57"/>
      <c r="X783" s="57"/>
    </row>
    <row r="784" spans="3:24">
      <c r="C784" s="57"/>
      <c r="D784" s="57"/>
      <c r="E784" s="57"/>
      <c r="F784" s="57"/>
      <c r="H784" s="57"/>
      <c r="J784" s="57"/>
      <c r="L784" s="57"/>
      <c r="N784" s="57"/>
      <c r="P784" s="57"/>
      <c r="R784" s="57"/>
      <c r="T784" s="57"/>
      <c r="V784" s="57"/>
      <c r="X784" s="57"/>
    </row>
    <row r="785" spans="3:24">
      <c r="C785" s="57"/>
      <c r="D785" s="57"/>
      <c r="E785" s="57"/>
      <c r="F785" s="57"/>
      <c r="H785" s="57"/>
      <c r="J785" s="57"/>
      <c r="L785" s="57"/>
      <c r="N785" s="57"/>
      <c r="P785" s="57"/>
      <c r="R785" s="57"/>
      <c r="T785" s="57"/>
      <c r="V785" s="57"/>
      <c r="X785" s="57"/>
    </row>
    <row r="786" spans="3:24">
      <c r="C786" s="57"/>
      <c r="D786" s="57"/>
      <c r="E786" s="57"/>
      <c r="F786" s="57"/>
      <c r="H786" s="57"/>
      <c r="J786" s="57"/>
      <c r="L786" s="57"/>
      <c r="N786" s="57"/>
      <c r="P786" s="57"/>
      <c r="R786" s="57"/>
      <c r="T786" s="57"/>
      <c r="V786" s="57"/>
      <c r="X786" s="57"/>
    </row>
    <row r="787" spans="3:24">
      <c r="C787" s="57"/>
      <c r="D787" s="57"/>
      <c r="E787" s="57"/>
      <c r="F787" s="57"/>
      <c r="H787" s="57"/>
      <c r="J787" s="57"/>
      <c r="L787" s="57"/>
      <c r="N787" s="57"/>
      <c r="P787" s="57"/>
      <c r="R787" s="57"/>
      <c r="T787" s="57"/>
      <c r="V787" s="57"/>
      <c r="X787" s="57"/>
    </row>
    <row r="788" spans="3:24">
      <c r="C788" s="57"/>
      <c r="D788" s="57"/>
      <c r="E788" s="57"/>
      <c r="F788" s="57"/>
      <c r="H788" s="57"/>
      <c r="J788" s="57"/>
      <c r="L788" s="57"/>
      <c r="N788" s="57"/>
      <c r="P788" s="57"/>
      <c r="R788" s="57"/>
      <c r="T788" s="57"/>
      <c r="V788" s="57"/>
      <c r="X788" s="57"/>
    </row>
    <row r="789" spans="3:24">
      <c r="C789" s="57"/>
      <c r="D789" s="57"/>
      <c r="E789" s="57"/>
      <c r="F789" s="57"/>
      <c r="H789" s="57"/>
      <c r="J789" s="57"/>
      <c r="L789" s="57"/>
      <c r="N789" s="57"/>
      <c r="P789" s="57"/>
      <c r="R789" s="57"/>
      <c r="T789" s="57"/>
      <c r="V789" s="57"/>
      <c r="X789" s="57"/>
    </row>
    <row r="790" spans="3:24">
      <c r="C790" s="57"/>
      <c r="D790" s="57"/>
      <c r="E790" s="57"/>
      <c r="F790" s="57"/>
      <c r="H790" s="57"/>
      <c r="J790" s="57"/>
      <c r="L790" s="57"/>
      <c r="N790" s="57"/>
      <c r="P790" s="57"/>
      <c r="R790" s="57"/>
      <c r="T790" s="57"/>
      <c r="V790" s="57"/>
      <c r="X790" s="57"/>
    </row>
    <row r="791" spans="3:24">
      <c r="C791" s="57"/>
      <c r="D791" s="57"/>
      <c r="E791" s="57"/>
      <c r="F791" s="57"/>
      <c r="H791" s="57"/>
      <c r="J791" s="57"/>
      <c r="L791" s="57"/>
      <c r="N791" s="57"/>
      <c r="P791" s="57"/>
      <c r="R791" s="57"/>
      <c r="T791" s="57"/>
      <c r="V791" s="57"/>
      <c r="X791" s="57"/>
    </row>
    <row r="792" spans="3:24">
      <c r="C792" s="57"/>
      <c r="D792" s="57"/>
      <c r="E792" s="57"/>
      <c r="F792" s="57"/>
      <c r="H792" s="57"/>
      <c r="J792" s="57"/>
      <c r="L792" s="57"/>
      <c r="N792" s="57"/>
      <c r="P792" s="57"/>
      <c r="R792" s="57"/>
      <c r="T792" s="57"/>
      <c r="V792" s="57"/>
      <c r="X792" s="57"/>
    </row>
    <row r="793" spans="3:24">
      <c r="C793" s="57"/>
      <c r="D793" s="57"/>
      <c r="E793" s="57"/>
      <c r="F793" s="57"/>
      <c r="H793" s="57"/>
      <c r="J793" s="57"/>
      <c r="L793" s="57"/>
      <c r="N793" s="57"/>
      <c r="P793" s="57"/>
      <c r="R793" s="57"/>
      <c r="T793" s="57"/>
      <c r="V793" s="57"/>
      <c r="X793" s="57"/>
    </row>
    <row r="794" spans="3:24">
      <c r="C794" s="57"/>
      <c r="D794" s="57"/>
      <c r="E794" s="57"/>
      <c r="F794" s="57"/>
      <c r="H794" s="57"/>
      <c r="J794" s="57"/>
      <c r="L794" s="57"/>
      <c r="N794" s="57"/>
      <c r="P794" s="57"/>
      <c r="R794" s="57"/>
      <c r="T794" s="57"/>
      <c r="V794" s="57"/>
      <c r="X794" s="57"/>
    </row>
    <row r="795" spans="3:24">
      <c r="C795" s="57"/>
      <c r="D795" s="57"/>
      <c r="E795" s="57"/>
      <c r="F795" s="57"/>
      <c r="H795" s="57"/>
      <c r="J795" s="57"/>
      <c r="L795" s="57"/>
      <c r="N795" s="57"/>
      <c r="P795" s="57"/>
      <c r="R795" s="57"/>
      <c r="T795" s="57"/>
      <c r="V795" s="57"/>
      <c r="X795" s="57"/>
    </row>
    <row r="796" spans="3:24">
      <c r="C796" s="57"/>
      <c r="D796" s="57"/>
      <c r="E796" s="57"/>
      <c r="F796" s="57"/>
      <c r="H796" s="57"/>
      <c r="J796" s="57"/>
      <c r="L796" s="57"/>
      <c r="N796" s="57"/>
      <c r="P796" s="57"/>
      <c r="R796" s="57"/>
      <c r="T796" s="57"/>
      <c r="V796" s="57"/>
      <c r="X796" s="57"/>
    </row>
    <row r="797" spans="3:24">
      <c r="C797" s="57"/>
      <c r="D797" s="57"/>
      <c r="E797" s="57"/>
      <c r="F797" s="57"/>
      <c r="H797" s="57"/>
      <c r="J797" s="57"/>
      <c r="L797" s="57"/>
      <c r="N797" s="57"/>
      <c r="P797" s="57"/>
      <c r="R797" s="57"/>
      <c r="T797" s="57"/>
      <c r="V797" s="57"/>
      <c r="X797" s="57"/>
    </row>
    <row r="798" spans="3:24">
      <c r="C798" s="57"/>
      <c r="D798" s="57"/>
      <c r="E798" s="57"/>
      <c r="F798" s="57"/>
      <c r="H798" s="57"/>
      <c r="J798" s="57"/>
      <c r="L798" s="57"/>
      <c r="N798" s="57"/>
      <c r="P798" s="57"/>
      <c r="R798" s="57"/>
      <c r="T798" s="57"/>
      <c r="V798" s="57"/>
      <c r="X798" s="57"/>
    </row>
    <row r="799" spans="3:24">
      <c r="C799" s="57"/>
      <c r="D799" s="57"/>
      <c r="E799" s="57"/>
      <c r="F799" s="57"/>
      <c r="H799" s="57"/>
      <c r="J799" s="57"/>
      <c r="L799" s="57"/>
      <c r="N799" s="57"/>
      <c r="P799" s="57"/>
      <c r="R799" s="57"/>
      <c r="T799" s="57"/>
      <c r="V799" s="57"/>
      <c r="X799" s="57"/>
    </row>
    <row r="800" spans="3:24">
      <c r="C800" s="57"/>
      <c r="D800" s="57"/>
      <c r="E800" s="57"/>
      <c r="F800" s="57"/>
      <c r="H800" s="57"/>
      <c r="J800" s="57"/>
      <c r="L800" s="57"/>
      <c r="N800" s="57"/>
      <c r="P800" s="57"/>
      <c r="R800" s="57"/>
      <c r="T800" s="57"/>
      <c r="V800" s="57"/>
      <c r="X800" s="57"/>
    </row>
    <row r="801" spans="3:24">
      <c r="C801" s="57"/>
      <c r="D801" s="57"/>
      <c r="E801" s="57"/>
      <c r="F801" s="57"/>
      <c r="H801" s="57"/>
      <c r="J801" s="57"/>
      <c r="L801" s="57"/>
      <c r="N801" s="57"/>
      <c r="P801" s="57"/>
      <c r="R801" s="57"/>
      <c r="T801" s="57"/>
      <c r="V801" s="57"/>
      <c r="X801" s="57"/>
    </row>
    <row r="802" spans="3:24">
      <c r="C802" s="57"/>
      <c r="D802" s="57"/>
      <c r="E802" s="57"/>
      <c r="F802" s="57"/>
      <c r="H802" s="57"/>
      <c r="J802" s="57"/>
      <c r="L802" s="57"/>
      <c r="N802" s="57"/>
      <c r="P802" s="57"/>
      <c r="R802" s="57"/>
      <c r="T802" s="57"/>
      <c r="V802" s="57"/>
      <c r="X802" s="57"/>
    </row>
    <row r="803" spans="3:24">
      <c r="C803" s="57"/>
      <c r="D803" s="57"/>
      <c r="E803" s="57"/>
      <c r="F803" s="57"/>
      <c r="H803" s="57"/>
      <c r="J803" s="57"/>
      <c r="L803" s="57"/>
      <c r="N803" s="57"/>
      <c r="P803" s="57"/>
      <c r="R803" s="57"/>
      <c r="T803" s="57"/>
      <c r="V803" s="57"/>
      <c r="X803" s="57"/>
    </row>
    <row r="804" spans="3:24">
      <c r="C804" s="57"/>
      <c r="D804" s="57"/>
      <c r="E804" s="57"/>
      <c r="F804" s="57"/>
      <c r="H804" s="57"/>
      <c r="J804" s="57"/>
      <c r="L804" s="57"/>
      <c r="N804" s="57"/>
      <c r="P804" s="57"/>
      <c r="R804" s="57"/>
      <c r="T804" s="57"/>
      <c r="V804" s="57"/>
      <c r="X804" s="57"/>
    </row>
    <row r="805" spans="3:24">
      <c r="C805" s="57"/>
      <c r="D805" s="57"/>
      <c r="E805" s="57"/>
      <c r="F805" s="57"/>
      <c r="H805" s="57"/>
      <c r="J805" s="57"/>
      <c r="L805" s="57"/>
      <c r="N805" s="57"/>
      <c r="P805" s="57"/>
      <c r="R805" s="57"/>
      <c r="T805" s="57"/>
      <c r="V805" s="57"/>
      <c r="X805" s="57"/>
    </row>
    <row r="806" spans="3:24">
      <c r="C806" s="57"/>
      <c r="D806" s="57"/>
      <c r="E806" s="57"/>
      <c r="F806" s="57"/>
      <c r="H806" s="57"/>
      <c r="J806" s="57"/>
      <c r="L806" s="57"/>
      <c r="N806" s="57"/>
      <c r="P806" s="57"/>
      <c r="R806" s="57"/>
      <c r="T806" s="57"/>
      <c r="V806" s="57"/>
      <c r="X806" s="57"/>
    </row>
    <row r="807" spans="3:24">
      <c r="C807" s="57"/>
      <c r="D807" s="57"/>
      <c r="E807" s="57"/>
      <c r="F807" s="57"/>
      <c r="H807" s="57"/>
      <c r="J807" s="57"/>
      <c r="L807" s="57"/>
      <c r="N807" s="57"/>
      <c r="P807" s="57"/>
      <c r="R807" s="57"/>
      <c r="T807" s="57"/>
      <c r="V807" s="57"/>
      <c r="X807" s="57"/>
    </row>
    <row r="808" spans="3:24">
      <c r="C808" s="57"/>
      <c r="D808" s="57"/>
      <c r="E808" s="57"/>
      <c r="F808" s="57"/>
      <c r="H808" s="57"/>
      <c r="J808" s="57"/>
      <c r="L808" s="57"/>
      <c r="N808" s="57"/>
      <c r="P808" s="57"/>
      <c r="R808" s="57"/>
      <c r="T808" s="57"/>
      <c r="V808" s="57"/>
      <c r="X808" s="57"/>
    </row>
    <row r="809" spans="3:24">
      <c r="C809" s="57"/>
      <c r="D809" s="57"/>
      <c r="E809" s="57"/>
      <c r="F809" s="57"/>
      <c r="H809" s="57"/>
      <c r="J809" s="57"/>
      <c r="L809" s="57"/>
      <c r="N809" s="57"/>
      <c r="P809" s="57"/>
      <c r="R809" s="57"/>
      <c r="T809" s="57"/>
      <c r="V809" s="57"/>
      <c r="X809" s="57"/>
    </row>
    <row r="810" spans="3:24">
      <c r="C810" s="57"/>
      <c r="D810" s="57"/>
      <c r="E810" s="57"/>
      <c r="F810" s="57"/>
      <c r="H810" s="57"/>
      <c r="J810" s="57"/>
      <c r="L810" s="57"/>
      <c r="N810" s="57"/>
      <c r="P810" s="57"/>
      <c r="R810" s="57"/>
      <c r="T810" s="57"/>
      <c r="V810" s="57"/>
      <c r="X810" s="57"/>
    </row>
    <row r="811" spans="3:24">
      <c r="C811" s="57"/>
      <c r="D811" s="57"/>
      <c r="E811" s="57"/>
      <c r="F811" s="57"/>
      <c r="H811" s="57"/>
      <c r="J811" s="57"/>
      <c r="L811" s="57"/>
      <c r="N811" s="57"/>
      <c r="P811" s="57"/>
      <c r="R811" s="57"/>
      <c r="T811" s="57"/>
      <c r="V811" s="57"/>
      <c r="X811" s="57"/>
    </row>
    <row r="812" spans="3:24">
      <c r="C812" s="57"/>
      <c r="D812" s="57"/>
      <c r="E812" s="57"/>
      <c r="F812" s="57"/>
      <c r="H812" s="57"/>
      <c r="J812" s="57"/>
      <c r="L812" s="57"/>
      <c r="N812" s="57"/>
      <c r="P812" s="57"/>
      <c r="R812" s="57"/>
      <c r="T812" s="57"/>
      <c r="V812" s="57"/>
      <c r="X812" s="57"/>
    </row>
    <row r="813" spans="3:24">
      <c r="C813" s="57"/>
      <c r="D813" s="57"/>
      <c r="E813" s="57"/>
      <c r="F813" s="57"/>
      <c r="H813" s="57"/>
      <c r="J813" s="57"/>
      <c r="L813" s="57"/>
      <c r="N813" s="57"/>
      <c r="P813" s="57"/>
      <c r="R813" s="57"/>
      <c r="T813" s="57"/>
      <c r="V813" s="57"/>
      <c r="X813" s="57"/>
    </row>
    <row r="814" spans="3:24">
      <c r="C814" s="57"/>
      <c r="D814" s="57"/>
      <c r="E814" s="57"/>
      <c r="F814" s="57"/>
      <c r="H814" s="57"/>
      <c r="J814" s="57"/>
      <c r="L814" s="57"/>
      <c r="N814" s="57"/>
      <c r="P814" s="57"/>
      <c r="R814" s="57"/>
      <c r="T814" s="57"/>
      <c r="V814" s="57"/>
      <c r="X814" s="57"/>
    </row>
    <row r="815" spans="3:24">
      <c r="C815" s="57"/>
      <c r="D815" s="57"/>
      <c r="E815" s="57"/>
      <c r="F815" s="57"/>
      <c r="H815" s="57"/>
      <c r="J815" s="57"/>
      <c r="L815" s="57"/>
      <c r="N815" s="57"/>
      <c r="P815" s="57"/>
      <c r="R815" s="57"/>
      <c r="T815" s="57"/>
      <c r="V815" s="57"/>
      <c r="X815" s="57"/>
    </row>
    <row r="816" spans="3:24">
      <c r="C816" s="57"/>
      <c r="D816" s="57"/>
      <c r="E816" s="57"/>
      <c r="F816" s="57"/>
      <c r="H816" s="57"/>
      <c r="J816" s="57"/>
      <c r="L816" s="57"/>
      <c r="N816" s="57"/>
      <c r="P816" s="57"/>
      <c r="R816" s="57"/>
      <c r="T816" s="57"/>
      <c r="V816" s="57"/>
      <c r="X816" s="57"/>
    </row>
    <row r="817" spans="3:24">
      <c r="C817" s="57"/>
      <c r="D817" s="57"/>
      <c r="E817" s="57"/>
      <c r="F817" s="57"/>
      <c r="H817" s="57"/>
      <c r="J817" s="57"/>
      <c r="L817" s="57"/>
      <c r="N817" s="57"/>
      <c r="P817" s="57"/>
      <c r="R817" s="57"/>
      <c r="T817" s="57"/>
      <c r="V817" s="57"/>
      <c r="X817" s="57"/>
    </row>
    <row r="818" spans="3:24">
      <c r="C818" s="57"/>
      <c r="D818" s="57"/>
      <c r="E818" s="57"/>
      <c r="F818" s="57"/>
      <c r="H818" s="57"/>
      <c r="J818" s="57"/>
      <c r="L818" s="57"/>
      <c r="N818" s="57"/>
      <c r="P818" s="57"/>
      <c r="R818" s="57"/>
      <c r="T818" s="57"/>
      <c r="V818" s="57"/>
      <c r="X818" s="57"/>
    </row>
    <row r="819" spans="3:24">
      <c r="C819" s="57"/>
      <c r="D819" s="57"/>
      <c r="E819" s="57"/>
      <c r="F819" s="57"/>
      <c r="H819" s="57"/>
      <c r="J819" s="57"/>
      <c r="L819" s="57"/>
      <c r="N819" s="57"/>
      <c r="P819" s="57"/>
      <c r="R819" s="57"/>
      <c r="T819" s="57"/>
      <c r="V819" s="57"/>
      <c r="X819" s="57"/>
    </row>
    <row r="820" spans="3:24">
      <c r="C820" s="57"/>
      <c r="D820" s="57"/>
      <c r="E820" s="57"/>
      <c r="F820" s="57"/>
      <c r="H820" s="57"/>
      <c r="J820" s="57"/>
      <c r="L820" s="57"/>
      <c r="N820" s="57"/>
      <c r="P820" s="57"/>
      <c r="R820" s="57"/>
      <c r="T820" s="57"/>
      <c r="V820" s="57"/>
      <c r="X820" s="57"/>
    </row>
    <row r="821" spans="3:24">
      <c r="C821" s="57"/>
      <c r="D821" s="57"/>
      <c r="E821" s="57"/>
      <c r="F821" s="57"/>
      <c r="H821" s="57"/>
      <c r="J821" s="57"/>
      <c r="L821" s="57"/>
      <c r="N821" s="57"/>
      <c r="P821" s="57"/>
      <c r="R821" s="57"/>
      <c r="T821" s="57"/>
      <c r="V821" s="57"/>
      <c r="X821" s="57"/>
    </row>
    <row r="822" spans="3:24">
      <c r="C822" s="57"/>
      <c r="D822" s="57"/>
      <c r="E822" s="57"/>
      <c r="F822" s="57"/>
      <c r="H822" s="57"/>
      <c r="J822" s="57"/>
      <c r="L822" s="57"/>
      <c r="N822" s="57"/>
      <c r="P822" s="57"/>
      <c r="R822" s="57"/>
      <c r="T822" s="57"/>
      <c r="V822" s="57"/>
      <c r="X822" s="57"/>
    </row>
    <row r="823" spans="3:24">
      <c r="C823" s="57"/>
      <c r="D823" s="57"/>
      <c r="E823" s="57"/>
      <c r="F823" s="57"/>
      <c r="H823" s="57"/>
      <c r="J823" s="57"/>
      <c r="L823" s="57"/>
      <c r="N823" s="57"/>
      <c r="P823" s="57"/>
      <c r="R823" s="57"/>
      <c r="T823" s="57"/>
      <c r="V823" s="57"/>
      <c r="X823" s="57"/>
    </row>
    <row r="824" spans="3:24">
      <c r="C824" s="57"/>
      <c r="D824" s="57"/>
      <c r="E824" s="57"/>
      <c r="F824" s="57"/>
      <c r="H824" s="57"/>
      <c r="J824" s="57"/>
      <c r="L824" s="57"/>
      <c r="N824" s="57"/>
      <c r="P824" s="57"/>
      <c r="R824" s="57"/>
      <c r="T824" s="57"/>
      <c r="V824" s="57"/>
      <c r="X824" s="57"/>
    </row>
    <row r="825" spans="3:24">
      <c r="C825" s="57"/>
      <c r="D825" s="57"/>
      <c r="E825" s="57"/>
      <c r="F825" s="57"/>
      <c r="H825" s="57"/>
      <c r="J825" s="57"/>
      <c r="L825" s="57"/>
      <c r="N825" s="57"/>
      <c r="P825" s="57"/>
      <c r="R825" s="57"/>
      <c r="T825" s="57"/>
      <c r="V825" s="57"/>
      <c r="X825" s="57"/>
    </row>
    <row r="826" spans="3:24">
      <c r="C826" s="57"/>
      <c r="D826" s="57"/>
      <c r="E826" s="57"/>
      <c r="F826" s="57"/>
      <c r="H826" s="57"/>
      <c r="J826" s="57"/>
      <c r="L826" s="57"/>
      <c r="N826" s="57"/>
      <c r="P826" s="57"/>
      <c r="R826" s="57"/>
      <c r="T826" s="57"/>
      <c r="V826" s="57"/>
      <c r="X826" s="57"/>
    </row>
    <row r="827" spans="3:24">
      <c r="C827" s="57"/>
      <c r="D827" s="57"/>
      <c r="E827" s="57"/>
      <c r="F827" s="57"/>
      <c r="H827" s="57"/>
      <c r="J827" s="57"/>
      <c r="L827" s="57"/>
      <c r="N827" s="57"/>
      <c r="P827" s="57"/>
      <c r="R827" s="57"/>
      <c r="T827" s="57"/>
      <c r="V827" s="57"/>
      <c r="X827" s="57"/>
    </row>
    <row r="828" spans="3:24">
      <c r="C828" s="57"/>
      <c r="D828" s="57"/>
      <c r="E828" s="57"/>
      <c r="F828" s="57"/>
      <c r="H828" s="57"/>
      <c r="J828" s="57"/>
      <c r="L828" s="57"/>
      <c r="N828" s="57"/>
      <c r="P828" s="57"/>
      <c r="R828" s="57"/>
      <c r="T828" s="57"/>
      <c r="V828" s="57"/>
      <c r="X828" s="57"/>
    </row>
    <row r="829" spans="3:24">
      <c r="C829" s="57"/>
      <c r="D829" s="57"/>
      <c r="E829" s="57"/>
      <c r="F829" s="57"/>
      <c r="H829" s="57"/>
      <c r="J829" s="57"/>
      <c r="L829" s="57"/>
      <c r="N829" s="57"/>
      <c r="P829" s="57"/>
      <c r="R829" s="57"/>
      <c r="T829" s="57"/>
      <c r="V829" s="57"/>
      <c r="X829" s="57"/>
    </row>
    <row r="830" spans="3:24">
      <c r="C830" s="57"/>
      <c r="D830" s="57"/>
      <c r="E830" s="57"/>
      <c r="F830" s="57"/>
      <c r="H830" s="57"/>
      <c r="J830" s="57"/>
      <c r="L830" s="57"/>
      <c r="N830" s="57"/>
      <c r="P830" s="57"/>
      <c r="R830" s="57"/>
      <c r="T830" s="57"/>
      <c r="V830" s="57"/>
      <c r="X830" s="57"/>
    </row>
    <row r="831" spans="3:24">
      <c r="C831" s="57"/>
      <c r="D831" s="57"/>
      <c r="E831" s="57"/>
      <c r="F831" s="57"/>
      <c r="H831" s="57"/>
      <c r="J831" s="57"/>
      <c r="L831" s="57"/>
      <c r="N831" s="57"/>
      <c r="P831" s="57"/>
      <c r="R831" s="57"/>
      <c r="T831" s="57"/>
      <c r="V831" s="57"/>
      <c r="X831" s="57"/>
    </row>
    <row r="832" spans="3:24">
      <c r="C832" s="57"/>
      <c r="D832" s="57"/>
      <c r="E832" s="57"/>
      <c r="F832" s="57"/>
      <c r="H832" s="57"/>
      <c r="J832" s="57"/>
      <c r="L832" s="57"/>
      <c r="N832" s="57"/>
      <c r="P832" s="57"/>
      <c r="R832" s="57"/>
      <c r="T832" s="57"/>
      <c r="V832" s="57"/>
      <c r="X832" s="57"/>
    </row>
    <row r="833" spans="3:24">
      <c r="C833" s="57"/>
      <c r="D833" s="57"/>
      <c r="E833" s="57"/>
      <c r="F833" s="57"/>
      <c r="H833" s="57"/>
      <c r="J833" s="57"/>
      <c r="L833" s="57"/>
      <c r="N833" s="57"/>
      <c r="P833" s="57"/>
      <c r="R833" s="57"/>
      <c r="T833" s="57"/>
      <c r="V833" s="57"/>
      <c r="X833" s="57"/>
    </row>
    <row r="834" spans="3:24">
      <c r="C834" s="57"/>
      <c r="D834" s="57"/>
      <c r="E834" s="57"/>
      <c r="F834" s="57"/>
      <c r="H834" s="57"/>
      <c r="J834" s="57"/>
      <c r="L834" s="57"/>
      <c r="N834" s="57"/>
      <c r="P834" s="57"/>
      <c r="R834" s="57"/>
      <c r="T834" s="57"/>
      <c r="V834" s="57"/>
      <c r="X834" s="57"/>
    </row>
    <row r="835" spans="3:24">
      <c r="C835" s="57"/>
      <c r="D835" s="57"/>
      <c r="E835" s="57"/>
      <c r="F835" s="57"/>
      <c r="H835" s="57"/>
      <c r="J835" s="57"/>
      <c r="L835" s="57"/>
      <c r="N835" s="57"/>
      <c r="P835" s="57"/>
      <c r="R835" s="57"/>
      <c r="T835" s="57"/>
      <c r="V835" s="57"/>
      <c r="X835" s="57"/>
    </row>
    <row r="836" spans="3:24">
      <c r="C836" s="57"/>
      <c r="D836" s="57"/>
      <c r="E836" s="57"/>
      <c r="F836" s="57"/>
      <c r="H836" s="57"/>
      <c r="J836" s="57"/>
      <c r="L836" s="57"/>
      <c r="N836" s="57"/>
      <c r="P836" s="57"/>
      <c r="R836" s="57"/>
      <c r="T836" s="57"/>
      <c r="V836" s="57"/>
      <c r="X836" s="57"/>
    </row>
    <row r="837" spans="3:24">
      <c r="C837" s="57"/>
      <c r="D837" s="57"/>
      <c r="E837" s="57"/>
      <c r="F837" s="57"/>
      <c r="H837" s="57"/>
      <c r="J837" s="57"/>
      <c r="L837" s="57"/>
      <c r="N837" s="57"/>
      <c r="P837" s="57"/>
      <c r="R837" s="57"/>
      <c r="T837" s="57"/>
      <c r="V837" s="57"/>
      <c r="X837" s="57"/>
    </row>
    <row r="838" spans="3:24">
      <c r="C838" s="57"/>
      <c r="D838" s="57"/>
      <c r="E838" s="57"/>
      <c r="F838" s="57"/>
      <c r="H838" s="57"/>
      <c r="J838" s="57"/>
      <c r="L838" s="57"/>
      <c r="N838" s="57"/>
      <c r="P838" s="57"/>
      <c r="R838" s="57"/>
      <c r="T838" s="57"/>
      <c r="V838" s="57"/>
      <c r="X838" s="57"/>
    </row>
    <row r="839" spans="3:24">
      <c r="C839" s="57"/>
      <c r="D839" s="57"/>
      <c r="E839" s="57"/>
      <c r="F839" s="57"/>
      <c r="H839" s="57"/>
      <c r="J839" s="57"/>
      <c r="L839" s="57"/>
      <c r="N839" s="57"/>
      <c r="P839" s="57"/>
      <c r="R839" s="57"/>
      <c r="T839" s="57"/>
      <c r="V839" s="57"/>
      <c r="X839" s="57"/>
    </row>
    <row r="840" spans="3:24">
      <c r="C840" s="57"/>
      <c r="D840" s="57"/>
      <c r="E840" s="57"/>
      <c r="F840" s="57"/>
      <c r="H840" s="57"/>
      <c r="J840" s="57"/>
      <c r="L840" s="57"/>
      <c r="N840" s="57"/>
      <c r="P840" s="57"/>
      <c r="R840" s="57"/>
      <c r="T840" s="57"/>
      <c r="V840" s="57"/>
      <c r="X840" s="57"/>
    </row>
    <row r="841" spans="3:24">
      <c r="C841" s="57"/>
      <c r="D841" s="57"/>
      <c r="E841" s="57"/>
      <c r="F841" s="57"/>
      <c r="H841" s="57"/>
      <c r="J841" s="57"/>
      <c r="L841" s="57"/>
      <c r="N841" s="57"/>
      <c r="P841" s="57"/>
      <c r="R841" s="57"/>
      <c r="T841" s="57"/>
      <c r="V841" s="57"/>
      <c r="X841" s="57"/>
    </row>
    <row r="842" spans="3:24">
      <c r="C842" s="57"/>
      <c r="D842" s="57"/>
      <c r="E842" s="57"/>
      <c r="F842" s="57"/>
      <c r="H842" s="57"/>
      <c r="J842" s="57"/>
      <c r="L842" s="57"/>
      <c r="N842" s="57"/>
      <c r="P842" s="57"/>
      <c r="R842" s="57"/>
      <c r="T842" s="57"/>
      <c r="V842" s="57"/>
      <c r="X842" s="57"/>
    </row>
    <row r="843" spans="3:24">
      <c r="C843" s="57"/>
      <c r="D843" s="57"/>
      <c r="E843" s="57"/>
      <c r="F843" s="57"/>
      <c r="H843" s="57"/>
      <c r="J843" s="57"/>
      <c r="L843" s="57"/>
      <c r="N843" s="57"/>
      <c r="P843" s="57"/>
      <c r="R843" s="57"/>
      <c r="T843" s="57"/>
      <c r="V843" s="57"/>
      <c r="X843" s="57"/>
    </row>
    <row r="844" spans="3:24">
      <c r="C844" s="57"/>
      <c r="D844" s="57"/>
      <c r="E844" s="57"/>
      <c r="F844" s="57"/>
      <c r="H844" s="57"/>
      <c r="J844" s="57"/>
      <c r="L844" s="57"/>
      <c r="N844" s="57"/>
      <c r="P844" s="57"/>
      <c r="R844" s="57"/>
      <c r="T844" s="57"/>
      <c r="V844" s="57"/>
      <c r="X844" s="57"/>
    </row>
    <row r="845" spans="3:24">
      <c r="C845" s="57"/>
      <c r="D845" s="57"/>
      <c r="E845" s="57"/>
      <c r="F845" s="57"/>
      <c r="H845" s="57"/>
      <c r="J845" s="57"/>
      <c r="L845" s="57"/>
      <c r="N845" s="57"/>
      <c r="P845" s="57"/>
      <c r="R845" s="57"/>
      <c r="T845" s="57"/>
      <c r="V845" s="57"/>
      <c r="X845" s="57"/>
    </row>
    <row r="846" spans="3:24">
      <c r="C846" s="57"/>
      <c r="D846" s="57"/>
      <c r="E846" s="57"/>
      <c r="F846" s="57"/>
      <c r="H846" s="57"/>
      <c r="J846" s="57"/>
      <c r="L846" s="57"/>
      <c r="N846" s="57"/>
      <c r="P846" s="57"/>
      <c r="R846" s="57"/>
      <c r="T846" s="57"/>
      <c r="V846" s="57"/>
      <c r="X846" s="57"/>
    </row>
    <row r="847" spans="3:24">
      <c r="C847" s="57"/>
      <c r="D847" s="57"/>
      <c r="E847" s="57"/>
      <c r="F847" s="57"/>
      <c r="H847" s="57"/>
      <c r="J847" s="57"/>
      <c r="L847" s="57"/>
      <c r="N847" s="57"/>
      <c r="P847" s="57"/>
      <c r="R847" s="57"/>
      <c r="T847" s="57"/>
      <c r="V847" s="57"/>
      <c r="X847" s="57"/>
    </row>
    <row r="848" spans="3:24">
      <c r="C848" s="57"/>
      <c r="D848" s="57"/>
      <c r="E848" s="57"/>
      <c r="F848" s="57"/>
      <c r="H848" s="57"/>
      <c r="J848" s="57"/>
      <c r="L848" s="57"/>
      <c r="N848" s="57"/>
      <c r="P848" s="57"/>
      <c r="R848" s="57"/>
      <c r="T848" s="57"/>
      <c r="V848" s="57"/>
      <c r="X848" s="57"/>
    </row>
    <row r="849" spans="3:24">
      <c r="C849" s="57"/>
      <c r="D849" s="57"/>
      <c r="E849" s="57"/>
      <c r="F849" s="57"/>
      <c r="H849" s="57"/>
      <c r="J849" s="57"/>
      <c r="L849" s="57"/>
      <c r="N849" s="57"/>
      <c r="P849" s="57"/>
      <c r="R849" s="57"/>
      <c r="T849" s="57"/>
      <c r="V849" s="57"/>
      <c r="X849" s="57"/>
    </row>
    <row r="850" spans="3:24">
      <c r="C850" s="57"/>
      <c r="D850" s="57"/>
      <c r="E850" s="57"/>
      <c r="F850" s="57"/>
      <c r="H850" s="57"/>
      <c r="J850" s="57"/>
      <c r="L850" s="57"/>
      <c r="N850" s="57"/>
      <c r="P850" s="57"/>
      <c r="R850" s="57"/>
      <c r="T850" s="57"/>
      <c r="V850" s="57"/>
      <c r="X850" s="57"/>
    </row>
    <row r="851" spans="3:24">
      <c r="C851" s="57"/>
      <c r="D851" s="57"/>
      <c r="E851" s="57"/>
      <c r="F851" s="57"/>
      <c r="H851" s="57"/>
      <c r="J851" s="57"/>
      <c r="L851" s="57"/>
      <c r="N851" s="57"/>
      <c r="P851" s="57"/>
      <c r="R851" s="57"/>
      <c r="T851" s="57"/>
      <c r="V851" s="57"/>
      <c r="X851" s="57"/>
    </row>
    <row r="852" spans="3:24">
      <c r="C852" s="57"/>
      <c r="D852" s="57"/>
      <c r="E852" s="57"/>
      <c r="F852" s="57"/>
      <c r="H852" s="57"/>
      <c r="J852" s="57"/>
      <c r="L852" s="57"/>
      <c r="N852" s="57"/>
      <c r="P852" s="57"/>
      <c r="R852" s="57"/>
      <c r="T852" s="57"/>
      <c r="V852" s="57"/>
      <c r="X852" s="57"/>
    </row>
    <row r="853" spans="3:24">
      <c r="C853" s="57"/>
      <c r="D853" s="57"/>
      <c r="E853" s="57"/>
      <c r="F853" s="57"/>
      <c r="H853" s="57"/>
      <c r="J853" s="57"/>
      <c r="L853" s="57"/>
      <c r="N853" s="57"/>
      <c r="P853" s="57"/>
      <c r="R853" s="57"/>
      <c r="T853" s="57"/>
      <c r="V853" s="57"/>
      <c r="X853" s="57"/>
    </row>
    <row r="854" spans="3:24">
      <c r="C854" s="57"/>
      <c r="D854" s="57"/>
      <c r="E854" s="57"/>
      <c r="F854" s="57"/>
      <c r="H854" s="57"/>
      <c r="J854" s="57"/>
      <c r="L854" s="57"/>
      <c r="N854" s="57"/>
      <c r="P854" s="57"/>
      <c r="R854" s="57"/>
      <c r="T854" s="57"/>
      <c r="V854" s="57"/>
      <c r="X854" s="57"/>
    </row>
    <row r="855" spans="3:24">
      <c r="C855" s="57"/>
      <c r="D855" s="57"/>
      <c r="E855" s="57"/>
      <c r="F855" s="57"/>
      <c r="H855" s="57"/>
      <c r="J855" s="57"/>
      <c r="L855" s="57"/>
      <c r="N855" s="57"/>
      <c r="P855" s="57"/>
      <c r="R855" s="57"/>
      <c r="T855" s="57"/>
      <c r="V855" s="57"/>
      <c r="X855" s="57"/>
    </row>
    <row r="856" spans="3:24">
      <c r="C856" s="57"/>
      <c r="D856" s="57"/>
      <c r="E856" s="57"/>
      <c r="F856" s="57"/>
      <c r="H856" s="57"/>
      <c r="J856" s="57"/>
      <c r="L856" s="57"/>
      <c r="N856" s="57"/>
      <c r="P856" s="57"/>
      <c r="R856" s="57"/>
      <c r="T856" s="57"/>
      <c r="V856" s="57"/>
      <c r="X856" s="57"/>
    </row>
    <row r="857" spans="3:24">
      <c r="C857" s="57"/>
      <c r="D857" s="57"/>
      <c r="E857" s="57"/>
      <c r="F857" s="57"/>
      <c r="H857" s="57"/>
      <c r="J857" s="57"/>
      <c r="L857" s="57"/>
      <c r="N857" s="57"/>
      <c r="P857" s="57"/>
      <c r="R857" s="57"/>
      <c r="T857" s="57"/>
      <c r="V857" s="57"/>
      <c r="X857" s="57"/>
    </row>
    <row r="858" spans="3:24">
      <c r="C858" s="57"/>
      <c r="D858" s="57"/>
      <c r="E858" s="57"/>
      <c r="F858" s="57"/>
      <c r="H858" s="57"/>
      <c r="J858" s="57"/>
      <c r="L858" s="57"/>
      <c r="N858" s="57"/>
      <c r="P858" s="57"/>
      <c r="R858" s="57"/>
      <c r="T858" s="57"/>
      <c r="V858" s="57"/>
      <c r="X858" s="57"/>
    </row>
    <row r="859" spans="3:24">
      <c r="C859" s="57"/>
      <c r="D859" s="57"/>
      <c r="E859" s="57"/>
      <c r="F859" s="57"/>
      <c r="H859" s="57"/>
      <c r="J859" s="57"/>
      <c r="L859" s="57"/>
      <c r="N859" s="57"/>
      <c r="P859" s="57"/>
      <c r="R859" s="57"/>
      <c r="T859" s="57"/>
      <c r="V859" s="57"/>
      <c r="X859" s="57"/>
    </row>
    <row r="860" spans="3:24">
      <c r="C860" s="57"/>
      <c r="D860" s="57"/>
      <c r="E860" s="57"/>
      <c r="F860" s="57"/>
      <c r="H860" s="57"/>
      <c r="J860" s="57"/>
      <c r="L860" s="57"/>
      <c r="N860" s="57"/>
      <c r="P860" s="57"/>
      <c r="R860" s="57"/>
      <c r="T860" s="57"/>
      <c r="V860" s="57"/>
      <c r="X860" s="57"/>
    </row>
    <row r="861" spans="3:24">
      <c r="C861" s="57"/>
      <c r="D861" s="57"/>
      <c r="E861" s="57"/>
      <c r="F861" s="57"/>
      <c r="H861" s="57"/>
      <c r="J861" s="57"/>
      <c r="L861" s="57"/>
      <c r="N861" s="57"/>
      <c r="P861" s="57"/>
      <c r="R861" s="57"/>
      <c r="T861" s="57"/>
      <c r="V861" s="57"/>
      <c r="X861" s="57"/>
    </row>
    <row r="862" spans="3:24">
      <c r="C862" s="57"/>
      <c r="D862" s="57"/>
      <c r="E862" s="57"/>
      <c r="F862" s="57"/>
      <c r="H862" s="57"/>
      <c r="J862" s="57"/>
      <c r="L862" s="57"/>
      <c r="N862" s="57"/>
      <c r="P862" s="57"/>
      <c r="R862" s="57"/>
      <c r="T862" s="57"/>
      <c r="V862" s="57"/>
      <c r="X862" s="57"/>
    </row>
    <row r="863" spans="3:24">
      <c r="C863" s="57"/>
      <c r="D863" s="57"/>
      <c r="E863" s="57"/>
      <c r="F863" s="57"/>
      <c r="H863" s="57"/>
      <c r="J863" s="57"/>
      <c r="L863" s="57"/>
      <c r="N863" s="57"/>
      <c r="P863" s="57"/>
      <c r="R863" s="57"/>
      <c r="T863" s="57"/>
      <c r="V863" s="57"/>
      <c r="X863" s="57"/>
    </row>
    <row r="864" spans="3:24">
      <c r="C864" s="57"/>
      <c r="D864" s="57"/>
      <c r="E864" s="57"/>
      <c r="F864" s="57"/>
      <c r="H864" s="57"/>
      <c r="J864" s="57"/>
      <c r="L864" s="57"/>
      <c r="N864" s="57"/>
      <c r="P864" s="57"/>
      <c r="R864" s="57"/>
      <c r="T864" s="57"/>
      <c r="V864" s="57"/>
      <c r="X864" s="57"/>
    </row>
    <row r="865" spans="3:24">
      <c r="C865" s="57"/>
      <c r="D865" s="57"/>
      <c r="E865" s="57"/>
      <c r="F865" s="57"/>
      <c r="H865" s="57"/>
      <c r="J865" s="57"/>
      <c r="L865" s="57"/>
      <c r="N865" s="57"/>
      <c r="P865" s="57"/>
      <c r="R865" s="57"/>
      <c r="T865" s="57"/>
      <c r="V865" s="57"/>
      <c r="X865" s="57"/>
    </row>
    <row r="866" spans="3:24">
      <c r="C866" s="57"/>
      <c r="D866" s="57"/>
      <c r="E866" s="57"/>
      <c r="F866" s="57"/>
      <c r="H866" s="57"/>
      <c r="J866" s="57"/>
      <c r="L866" s="57"/>
      <c r="N866" s="57"/>
      <c r="P866" s="57"/>
      <c r="R866" s="57"/>
      <c r="T866" s="57"/>
      <c r="V866" s="57"/>
      <c r="X866" s="57"/>
    </row>
    <row r="867" spans="3:24">
      <c r="C867" s="57"/>
      <c r="D867" s="57"/>
      <c r="E867" s="57"/>
      <c r="F867" s="57"/>
      <c r="H867" s="57"/>
      <c r="J867" s="57"/>
      <c r="L867" s="57"/>
      <c r="N867" s="57"/>
      <c r="P867" s="57"/>
      <c r="R867" s="57"/>
      <c r="T867" s="57"/>
      <c r="V867" s="57"/>
      <c r="X867" s="57"/>
    </row>
    <row r="868" spans="3:24">
      <c r="C868" s="57"/>
      <c r="D868" s="57"/>
      <c r="E868" s="57"/>
      <c r="F868" s="57"/>
      <c r="H868" s="57"/>
      <c r="J868" s="57"/>
      <c r="L868" s="57"/>
      <c r="N868" s="57"/>
      <c r="P868" s="57"/>
      <c r="R868" s="57"/>
      <c r="T868" s="57"/>
      <c r="V868" s="57"/>
      <c r="X868" s="57"/>
    </row>
    <row r="869" spans="3:24">
      <c r="C869" s="57"/>
      <c r="D869" s="57"/>
      <c r="E869" s="57"/>
      <c r="F869" s="57"/>
      <c r="H869" s="57"/>
      <c r="J869" s="57"/>
      <c r="L869" s="57"/>
      <c r="N869" s="57"/>
      <c r="P869" s="57"/>
      <c r="R869" s="57"/>
      <c r="T869" s="57"/>
      <c r="V869" s="57"/>
      <c r="X869" s="57"/>
    </row>
    <row r="870" spans="3:24">
      <c r="C870" s="57"/>
      <c r="D870" s="57"/>
      <c r="E870" s="57"/>
      <c r="F870" s="57"/>
      <c r="H870" s="57"/>
      <c r="J870" s="57"/>
      <c r="L870" s="57"/>
      <c r="N870" s="57"/>
      <c r="P870" s="57"/>
      <c r="R870" s="57"/>
      <c r="T870" s="57"/>
      <c r="V870" s="57"/>
      <c r="X870" s="57"/>
    </row>
    <row r="871" spans="3:24">
      <c r="C871" s="57"/>
      <c r="D871" s="57"/>
      <c r="E871" s="57"/>
      <c r="F871" s="57"/>
      <c r="H871" s="57"/>
      <c r="J871" s="57"/>
      <c r="L871" s="57"/>
      <c r="N871" s="57"/>
      <c r="P871" s="57"/>
      <c r="R871" s="57"/>
      <c r="T871" s="57"/>
      <c r="V871" s="57"/>
      <c r="X871" s="57"/>
    </row>
    <row r="872" spans="3:24">
      <c r="C872" s="57"/>
      <c r="D872" s="57"/>
      <c r="E872" s="57"/>
      <c r="F872" s="57"/>
      <c r="H872" s="57"/>
      <c r="J872" s="57"/>
      <c r="L872" s="57"/>
      <c r="N872" s="57"/>
      <c r="P872" s="57"/>
      <c r="R872" s="57"/>
      <c r="T872" s="57"/>
      <c r="V872" s="57"/>
      <c r="X872" s="57"/>
    </row>
    <row r="873" spans="3:24">
      <c r="C873" s="57"/>
      <c r="D873" s="57"/>
      <c r="E873" s="57"/>
      <c r="F873" s="57"/>
      <c r="H873" s="57"/>
      <c r="J873" s="57"/>
      <c r="L873" s="57"/>
      <c r="N873" s="57"/>
      <c r="P873" s="57"/>
      <c r="R873" s="57"/>
      <c r="T873" s="57"/>
      <c r="V873" s="57"/>
      <c r="X873" s="57"/>
    </row>
    <row r="874" spans="3:24">
      <c r="C874" s="57"/>
      <c r="D874" s="57"/>
      <c r="E874" s="57"/>
      <c r="F874" s="57"/>
      <c r="H874" s="57"/>
      <c r="J874" s="57"/>
      <c r="L874" s="57"/>
      <c r="N874" s="57"/>
      <c r="P874" s="57"/>
      <c r="R874" s="57"/>
      <c r="T874" s="57"/>
      <c r="V874" s="57"/>
      <c r="X874" s="57"/>
    </row>
    <row r="875" spans="3:24">
      <c r="C875" s="57"/>
      <c r="D875" s="57"/>
      <c r="E875" s="57"/>
      <c r="F875" s="57"/>
      <c r="H875" s="57"/>
      <c r="J875" s="57"/>
      <c r="L875" s="57"/>
      <c r="N875" s="57"/>
      <c r="P875" s="57"/>
      <c r="R875" s="57"/>
      <c r="T875" s="57"/>
      <c r="V875" s="57"/>
      <c r="X875" s="57"/>
    </row>
    <row r="876" spans="3:24">
      <c r="C876" s="57"/>
      <c r="D876" s="57"/>
      <c r="E876" s="57"/>
      <c r="F876" s="57"/>
      <c r="H876" s="57"/>
      <c r="J876" s="57"/>
      <c r="L876" s="57"/>
      <c r="N876" s="57"/>
      <c r="P876" s="57"/>
      <c r="R876" s="57"/>
      <c r="T876" s="57"/>
      <c r="V876" s="57"/>
      <c r="X876" s="57"/>
    </row>
    <row r="877" spans="3:24">
      <c r="C877" s="57"/>
      <c r="D877" s="57"/>
      <c r="E877" s="57"/>
      <c r="F877" s="57"/>
      <c r="H877" s="57"/>
      <c r="J877" s="57"/>
      <c r="L877" s="57"/>
      <c r="N877" s="57"/>
      <c r="P877" s="57"/>
      <c r="R877" s="57"/>
      <c r="T877" s="57"/>
      <c r="V877" s="57"/>
      <c r="X877" s="57"/>
    </row>
    <row r="878" spans="3:24">
      <c r="C878" s="57"/>
      <c r="D878" s="57"/>
      <c r="E878" s="57"/>
      <c r="F878" s="57"/>
      <c r="H878" s="57"/>
      <c r="J878" s="57"/>
      <c r="L878" s="57"/>
      <c r="N878" s="57"/>
      <c r="P878" s="57"/>
      <c r="R878" s="57"/>
      <c r="T878" s="57"/>
      <c r="V878" s="57"/>
      <c r="X878" s="57"/>
    </row>
    <row r="879" spans="3:24">
      <c r="C879" s="57"/>
      <c r="D879" s="57"/>
      <c r="E879" s="57"/>
      <c r="F879" s="57"/>
      <c r="H879" s="57"/>
      <c r="J879" s="57"/>
      <c r="L879" s="57"/>
      <c r="N879" s="57"/>
      <c r="P879" s="57"/>
      <c r="R879" s="57"/>
      <c r="T879" s="57"/>
      <c r="V879" s="57"/>
      <c r="X879" s="57"/>
    </row>
    <row r="880" spans="3:24">
      <c r="C880" s="57"/>
      <c r="D880" s="57"/>
      <c r="E880" s="57"/>
      <c r="F880" s="57"/>
      <c r="H880" s="57"/>
      <c r="J880" s="57"/>
      <c r="L880" s="57"/>
      <c r="N880" s="57"/>
      <c r="P880" s="57"/>
      <c r="R880" s="57"/>
      <c r="T880" s="57"/>
      <c r="V880" s="57"/>
      <c r="X880" s="57"/>
    </row>
    <row r="881" spans="3:24">
      <c r="C881" s="57"/>
      <c r="D881" s="57"/>
      <c r="E881" s="57"/>
      <c r="F881" s="57"/>
      <c r="H881" s="57"/>
      <c r="J881" s="57"/>
      <c r="L881" s="57"/>
      <c r="N881" s="57"/>
      <c r="P881" s="57"/>
      <c r="R881" s="57"/>
      <c r="T881" s="57"/>
      <c r="V881" s="57"/>
      <c r="X881" s="57"/>
    </row>
    <row r="882" spans="3:24">
      <c r="C882" s="57"/>
      <c r="D882" s="57"/>
      <c r="E882" s="57"/>
      <c r="F882" s="57"/>
      <c r="H882" s="57"/>
      <c r="J882" s="57"/>
      <c r="L882" s="57"/>
      <c r="N882" s="57"/>
      <c r="P882" s="57"/>
      <c r="R882" s="57"/>
      <c r="T882" s="57"/>
      <c r="V882" s="57"/>
      <c r="X882" s="57"/>
    </row>
    <row r="883" spans="3:24">
      <c r="C883" s="57"/>
      <c r="D883" s="57"/>
      <c r="E883" s="57"/>
      <c r="F883" s="57"/>
      <c r="H883" s="57"/>
      <c r="J883" s="57"/>
      <c r="L883" s="57"/>
      <c r="N883" s="57"/>
      <c r="P883" s="57"/>
      <c r="R883" s="57"/>
      <c r="T883" s="57"/>
      <c r="V883" s="57"/>
      <c r="X883" s="57"/>
    </row>
    <row r="884" spans="3:24">
      <c r="C884" s="57"/>
      <c r="D884" s="57"/>
      <c r="E884" s="57"/>
      <c r="F884" s="57"/>
      <c r="H884" s="57"/>
      <c r="J884" s="57"/>
      <c r="L884" s="57"/>
      <c r="N884" s="57"/>
      <c r="P884" s="57"/>
      <c r="R884" s="57"/>
      <c r="T884" s="57"/>
      <c r="V884" s="57"/>
      <c r="X884" s="57"/>
    </row>
    <row r="885" spans="3:24">
      <c r="C885" s="57"/>
      <c r="D885" s="57"/>
      <c r="E885" s="57"/>
      <c r="F885" s="57"/>
      <c r="H885" s="57"/>
      <c r="J885" s="57"/>
      <c r="L885" s="57"/>
      <c r="N885" s="57"/>
      <c r="P885" s="57"/>
      <c r="R885" s="57"/>
      <c r="T885" s="57"/>
      <c r="V885" s="57"/>
      <c r="X885" s="57"/>
    </row>
    <row r="886" spans="3:24">
      <c r="C886" s="57"/>
      <c r="D886" s="57"/>
      <c r="E886" s="57"/>
      <c r="F886" s="57"/>
      <c r="H886" s="57"/>
      <c r="J886" s="57"/>
      <c r="L886" s="57"/>
      <c r="N886" s="57"/>
      <c r="P886" s="57"/>
      <c r="R886" s="57"/>
      <c r="T886" s="57"/>
      <c r="V886" s="57"/>
      <c r="X886" s="57"/>
    </row>
    <row r="887" spans="3:24">
      <c r="C887" s="57"/>
      <c r="D887" s="57"/>
      <c r="E887" s="57"/>
      <c r="F887" s="57"/>
      <c r="H887" s="57"/>
      <c r="J887" s="57"/>
      <c r="L887" s="57"/>
      <c r="N887" s="57"/>
      <c r="P887" s="57"/>
      <c r="R887" s="57"/>
      <c r="T887" s="57"/>
      <c r="V887" s="57"/>
      <c r="X887" s="57"/>
    </row>
    <row r="888" spans="3:24">
      <c r="C888" s="57"/>
      <c r="D888" s="57"/>
      <c r="E888" s="57"/>
      <c r="F888" s="57"/>
      <c r="H888" s="57"/>
      <c r="J888" s="57"/>
      <c r="L888" s="57"/>
      <c r="N888" s="57"/>
      <c r="P888" s="57"/>
      <c r="R888" s="57"/>
      <c r="T888" s="57"/>
      <c r="V888" s="57"/>
      <c r="X888" s="57"/>
    </row>
    <row r="889" spans="3:24">
      <c r="C889" s="57"/>
      <c r="D889" s="57"/>
      <c r="E889" s="57"/>
      <c r="F889" s="57"/>
      <c r="H889" s="57"/>
      <c r="J889" s="57"/>
      <c r="L889" s="57"/>
      <c r="N889" s="57"/>
      <c r="P889" s="57"/>
      <c r="R889" s="57"/>
      <c r="T889" s="57"/>
      <c r="V889" s="57"/>
      <c r="X889" s="57"/>
    </row>
    <row r="890" spans="3:24">
      <c r="C890" s="57"/>
      <c r="D890" s="57"/>
      <c r="E890" s="57"/>
      <c r="F890" s="57"/>
      <c r="H890" s="57"/>
      <c r="J890" s="57"/>
      <c r="L890" s="57"/>
      <c r="N890" s="57"/>
      <c r="P890" s="57"/>
      <c r="R890" s="57"/>
      <c r="T890" s="57"/>
      <c r="V890" s="57"/>
      <c r="X890" s="57"/>
    </row>
    <row r="891" spans="3:24">
      <c r="C891" s="57"/>
      <c r="D891" s="57"/>
      <c r="E891" s="57"/>
      <c r="F891" s="57"/>
      <c r="H891" s="57"/>
      <c r="J891" s="57"/>
      <c r="L891" s="57"/>
      <c r="N891" s="57"/>
      <c r="P891" s="57"/>
      <c r="R891" s="57"/>
      <c r="T891" s="57"/>
      <c r="V891" s="57"/>
      <c r="X891" s="57"/>
    </row>
    <row r="892" spans="3:24">
      <c r="C892" s="57"/>
      <c r="D892" s="57"/>
      <c r="E892" s="57"/>
      <c r="F892" s="57"/>
      <c r="H892" s="57"/>
      <c r="J892" s="57"/>
      <c r="L892" s="57"/>
      <c r="N892" s="57"/>
      <c r="P892" s="57"/>
      <c r="R892" s="57"/>
      <c r="T892" s="57"/>
      <c r="V892" s="57"/>
      <c r="X892" s="57"/>
    </row>
    <row r="893" spans="3:24">
      <c r="C893" s="57"/>
      <c r="D893" s="57"/>
      <c r="E893" s="57"/>
      <c r="F893" s="57"/>
      <c r="H893" s="57"/>
      <c r="J893" s="57"/>
      <c r="L893" s="57"/>
      <c r="N893" s="57"/>
      <c r="P893" s="57"/>
      <c r="R893" s="57"/>
      <c r="T893" s="57"/>
      <c r="V893" s="57"/>
      <c r="X893" s="57"/>
    </row>
    <row r="894" spans="3:24">
      <c r="C894" s="57"/>
      <c r="D894" s="57"/>
      <c r="E894" s="57"/>
      <c r="F894" s="57"/>
      <c r="H894" s="57"/>
      <c r="J894" s="57"/>
      <c r="L894" s="57"/>
      <c r="N894" s="57"/>
      <c r="P894" s="57"/>
      <c r="R894" s="57"/>
      <c r="T894" s="57"/>
      <c r="V894" s="57"/>
      <c r="X894" s="57"/>
    </row>
    <row r="895" spans="3:24">
      <c r="C895" s="57"/>
      <c r="D895" s="57"/>
      <c r="E895" s="57"/>
      <c r="F895" s="57"/>
      <c r="H895" s="57"/>
      <c r="J895" s="57"/>
      <c r="L895" s="57"/>
      <c r="N895" s="57"/>
      <c r="P895" s="57"/>
      <c r="R895" s="57"/>
      <c r="T895" s="57"/>
      <c r="V895" s="57"/>
      <c r="X895" s="57"/>
    </row>
    <row r="896" spans="3:24">
      <c r="C896" s="57"/>
      <c r="D896" s="57"/>
      <c r="E896" s="57"/>
      <c r="F896" s="57"/>
      <c r="H896" s="57"/>
      <c r="J896" s="57"/>
      <c r="L896" s="57"/>
      <c r="N896" s="57"/>
      <c r="P896" s="57"/>
      <c r="R896" s="57"/>
      <c r="T896" s="57"/>
      <c r="V896" s="57"/>
      <c r="X896" s="57"/>
    </row>
    <row r="897" spans="3:24">
      <c r="C897" s="57"/>
      <c r="D897" s="57"/>
      <c r="E897" s="57"/>
      <c r="F897" s="57"/>
      <c r="H897" s="57"/>
      <c r="J897" s="57"/>
      <c r="L897" s="57"/>
      <c r="N897" s="57"/>
      <c r="P897" s="57"/>
      <c r="R897" s="57"/>
      <c r="T897" s="57"/>
      <c r="V897" s="57"/>
      <c r="X897" s="57"/>
    </row>
    <row r="898" spans="3:24">
      <c r="C898" s="57"/>
      <c r="D898" s="57"/>
      <c r="E898" s="57"/>
      <c r="F898" s="57"/>
      <c r="H898" s="57"/>
      <c r="J898" s="57"/>
      <c r="L898" s="57"/>
      <c r="N898" s="57"/>
      <c r="P898" s="57"/>
      <c r="R898" s="57"/>
      <c r="T898" s="57"/>
      <c r="V898" s="57"/>
      <c r="X898" s="57"/>
    </row>
    <row r="899" spans="3:24">
      <c r="C899" s="57"/>
      <c r="D899" s="57"/>
      <c r="E899" s="57"/>
      <c r="F899" s="57"/>
      <c r="H899" s="57"/>
      <c r="J899" s="57"/>
      <c r="L899" s="57"/>
      <c r="N899" s="57"/>
      <c r="P899" s="57"/>
      <c r="R899" s="57"/>
      <c r="T899" s="57"/>
      <c r="V899" s="57"/>
      <c r="X899" s="57"/>
    </row>
    <row r="900" spans="3:24">
      <c r="C900" s="57"/>
      <c r="D900" s="57"/>
      <c r="E900" s="57"/>
      <c r="F900" s="57"/>
      <c r="H900" s="57"/>
      <c r="J900" s="57"/>
      <c r="L900" s="57"/>
      <c r="N900" s="57"/>
      <c r="P900" s="57"/>
      <c r="R900" s="57"/>
      <c r="T900" s="57"/>
      <c r="V900" s="57"/>
      <c r="X900" s="57"/>
    </row>
    <row r="901" spans="3:24">
      <c r="C901" s="57"/>
      <c r="D901" s="57"/>
      <c r="E901" s="57"/>
      <c r="F901" s="57"/>
      <c r="H901" s="57"/>
      <c r="J901" s="57"/>
      <c r="L901" s="57"/>
      <c r="N901" s="57"/>
      <c r="P901" s="57"/>
      <c r="R901" s="57"/>
      <c r="T901" s="57"/>
      <c r="V901" s="57"/>
      <c r="X901" s="57"/>
    </row>
    <row r="902" spans="3:24">
      <c r="C902" s="57"/>
      <c r="D902" s="57"/>
      <c r="E902" s="57"/>
      <c r="F902" s="57"/>
      <c r="H902" s="57"/>
      <c r="J902" s="57"/>
      <c r="L902" s="57"/>
      <c r="N902" s="57"/>
      <c r="P902" s="57"/>
      <c r="R902" s="57"/>
      <c r="T902" s="57"/>
      <c r="V902" s="57"/>
      <c r="X902" s="57"/>
    </row>
    <row r="903" spans="3:24">
      <c r="C903" s="57"/>
      <c r="D903" s="57"/>
      <c r="E903" s="57"/>
      <c r="F903" s="57"/>
      <c r="H903" s="57"/>
      <c r="J903" s="57"/>
      <c r="L903" s="57"/>
      <c r="N903" s="57"/>
      <c r="P903" s="57"/>
      <c r="R903" s="57"/>
      <c r="T903" s="57"/>
      <c r="V903" s="57"/>
      <c r="X903" s="57"/>
    </row>
    <row r="904" spans="3:24">
      <c r="C904" s="57"/>
      <c r="D904" s="57"/>
      <c r="E904" s="57"/>
      <c r="F904" s="57"/>
      <c r="H904" s="57"/>
      <c r="J904" s="57"/>
      <c r="L904" s="57"/>
      <c r="N904" s="57"/>
      <c r="P904" s="57"/>
      <c r="R904" s="57"/>
      <c r="T904" s="57"/>
      <c r="V904" s="57"/>
      <c r="X904" s="57"/>
    </row>
    <row r="905" spans="3:24">
      <c r="C905" s="57"/>
      <c r="D905" s="57"/>
      <c r="E905" s="57"/>
      <c r="F905" s="57"/>
      <c r="H905" s="57"/>
      <c r="J905" s="57"/>
      <c r="L905" s="57"/>
      <c r="N905" s="57"/>
      <c r="P905" s="57"/>
      <c r="R905" s="57"/>
      <c r="T905" s="57"/>
      <c r="V905" s="57"/>
      <c r="X905" s="57"/>
    </row>
    <row r="906" spans="3:24">
      <c r="C906" s="57"/>
      <c r="D906" s="57"/>
      <c r="E906" s="57"/>
      <c r="F906" s="57"/>
      <c r="H906" s="57"/>
      <c r="J906" s="57"/>
      <c r="L906" s="57"/>
      <c r="N906" s="57"/>
      <c r="P906" s="57"/>
      <c r="R906" s="57"/>
      <c r="T906" s="57"/>
      <c r="V906" s="57"/>
      <c r="X906" s="57"/>
    </row>
    <row r="907" spans="3:24">
      <c r="C907" s="57"/>
      <c r="D907" s="57"/>
      <c r="E907" s="57"/>
      <c r="F907" s="57"/>
      <c r="H907" s="57"/>
      <c r="J907" s="57"/>
      <c r="L907" s="57"/>
      <c r="N907" s="57"/>
      <c r="P907" s="57"/>
      <c r="R907" s="57"/>
      <c r="T907" s="57"/>
      <c r="V907" s="57"/>
      <c r="X907" s="57"/>
    </row>
    <row r="908" spans="3:24">
      <c r="C908" s="57"/>
      <c r="D908" s="57"/>
      <c r="E908" s="57"/>
      <c r="F908" s="57"/>
      <c r="H908" s="57"/>
      <c r="J908" s="57"/>
      <c r="L908" s="57"/>
      <c r="N908" s="57"/>
      <c r="P908" s="57"/>
      <c r="R908" s="57"/>
      <c r="T908" s="57"/>
      <c r="V908" s="57"/>
      <c r="X908" s="57"/>
    </row>
    <row r="909" spans="3:24">
      <c r="C909" s="57"/>
      <c r="D909" s="57"/>
      <c r="E909" s="57"/>
      <c r="F909" s="57"/>
      <c r="H909" s="57"/>
      <c r="J909" s="57"/>
      <c r="L909" s="57"/>
      <c r="N909" s="57"/>
      <c r="P909" s="57"/>
      <c r="R909" s="57"/>
      <c r="T909" s="57"/>
      <c r="V909" s="57"/>
      <c r="X909" s="57"/>
    </row>
    <row r="910" spans="3:24">
      <c r="C910" s="57"/>
      <c r="D910" s="57"/>
      <c r="E910" s="57"/>
      <c r="F910" s="57"/>
      <c r="H910" s="57"/>
      <c r="J910" s="57"/>
      <c r="L910" s="57"/>
      <c r="N910" s="57"/>
      <c r="P910" s="57"/>
      <c r="R910" s="57"/>
      <c r="T910" s="57"/>
      <c r="V910" s="57"/>
      <c r="X910" s="57"/>
    </row>
    <row r="911" spans="3:24">
      <c r="C911" s="57"/>
      <c r="D911" s="57"/>
      <c r="E911" s="57"/>
      <c r="F911" s="57"/>
      <c r="H911" s="57"/>
      <c r="J911" s="57"/>
      <c r="L911" s="57"/>
      <c r="N911" s="57"/>
      <c r="P911" s="57"/>
      <c r="R911" s="57"/>
      <c r="T911" s="57"/>
      <c r="V911" s="57"/>
      <c r="X911" s="57"/>
    </row>
    <row r="912" spans="3:24">
      <c r="C912" s="57"/>
      <c r="D912" s="57"/>
      <c r="E912" s="57"/>
      <c r="F912" s="57"/>
      <c r="H912" s="57"/>
      <c r="J912" s="57"/>
      <c r="L912" s="57"/>
      <c r="N912" s="57"/>
      <c r="P912" s="57"/>
      <c r="R912" s="57"/>
      <c r="T912" s="57"/>
      <c r="V912" s="57"/>
      <c r="X912" s="57"/>
    </row>
    <row r="913" spans="3:24">
      <c r="C913" s="57"/>
      <c r="D913" s="57"/>
      <c r="E913" s="57"/>
      <c r="F913" s="57"/>
      <c r="H913" s="57"/>
      <c r="J913" s="57"/>
      <c r="L913" s="57"/>
      <c r="N913" s="57"/>
      <c r="P913" s="57"/>
      <c r="R913" s="57"/>
      <c r="T913" s="57"/>
      <c r="V913" s="57"/>
      <c r="X913" s="57"/>
    </row>
    <row r="914" spans="3:24">
      <c r="C914" s="57"/>
      <c r="D914" s="57"/>
      <c r="E914" s="57"/>
      <c r="F914" s="57"/>
      <c r="H914" s="57"/>
      <c r="J914" s="57"/>
      <c r="L914" s="57"/>
      <c r="N914" s="57"/>
      <c r="P914" s="57"/>
      <c r="R914" s="57"/>
      <c r="T914" s="57"/>
      <c r="V914" s="57"/>
      <c r="X914" s="57"/>
    </row>
    <row r="915" spans="3:24">
      <c r="C915" s="57"/>
      <c r="D915" s="57"/>
      <c r="E915" s="57"/>
      <c r="F915" s="57"/>
      <c r="H915" s="57"/>
      <c r="J915" s="57"/>
      <c r="L915" s="57"/>
      <c r="N915" s="57"/>
      <c r="P915" s="57"/>
      <c r="R915" s="57"/>
      <c r="T915" s="57"/>
      <c r="V915" s="57"/>
      <c r="X915" s="57"/>
    </row>
    <row r="916" spans="3:24">
      <c r="C916" s="57"/>
      <c r="D916" s="57"/>
      <c r="E916" s="57"/>
      <c r="F916" s="57"/>
      <c r="H916" s="57"/>
      <c r="J916" s="57"/>
      <c r="L916" s="57"/>
      <c r="N916" s="57"/>
      <c r="P916" s="57"/>
      <c r="R916" s="57"/>
      <c r="T916" s="57"/>
      <c r="V916" s="57"/>
      <c r="X916" s="57"/>
    </row>
    <row r="917" spans="3:24">
      <c r="C917" s="57"/>
      <c r="D917" s="57"/>
      <c r="E917" s="57"/>
      <c r="F917" s="57"/>
      <c r="H917" s="57"/>
      <c r="J917" s="57"/>
      <c r="L917" s="57"/>
      <c r="N917" s="57"/>
      <c r="P917" s="57"/>
      <c r="R917" s="57"/>
      <c r="T917" s="57"/>
      <c r="V917" s="57"/>
      <c r="X917" s="57"/>
    </row>
    <row r="918" spans="3:24">
      <c r="C918" s="57"/>
      <c r="D918" s="57"/>
      <c r="E918" s="57"/>
      <c r="F918" s="57"/>
      <c r="H918" s="57"/>
      <c r="J918" s="57"/>
      <c r="L918" s="57"/>
      <c r="N918" s="57"/>
      <c r="P918" s="57"/>
      <c r="R918" s="57"/>
      <c r="T918" s="57"/>
      <c r="V918" s="57"/>
      <c r="X918" s="57"/>
    </row>
    <row r="919" spans="3:24">
      <c r="C919" s="57"/>
      <c r="D919" s="57"/>
      <c r="E919" s="57"/>
      <c r="F919" s="57"/>
      <c r="H919" s="57"/>
      <c r="J919" s="57"/>
      <c r="L919" s="57"/>
      <c r="N919" s="57"/>
      <c r="P919" s="57"/>
      <c r="R919" s="57"/>
      <c r="T919" s="57"/>
      <c r="V919" s="57"/>
      <c r="X919" s="57"/>
    </row>
    <row r="920" spans="3:24">
      <c r="C920" s="57"/>
      <c r="D920" s="57"/>
      <c r="E920" s="57"/>
      <c r="F920" s="57"/>
      <c r="H920" s="57"/>
      <c r="J920" s="57"/>
      <c r="L920" s="57"/>
      <c r="N920" s="57"/>
      <c r="P920" s="57"/>
      <c r="R920" s="57"/>
      <c r="T920" s="57"/>
      <c r="V920" s="57"/>
      <c r="X920" s="57"/>
    </row>
    <row r="921" spans="3:24">
      <c r="C921" s="57"/>
      <c r="D921" s="57"/>
      <c r="E921" s="57"/>
      <c r="F921" s="57"/>
      <c r="H921" s="57"/>
      <c r="J921" s="57"/>
      <c r="L921" s="57"/>
      <c r="N921" s="57"/>
      <c r="P921" s="57"/>
      <c r="R921" s="57"/>
      <c r="T921" s="57"/>
      <c r="V921" s="57"/>
      <c r="X921" s="57"/>
    </row>
    <row r="922" spans="3:24">
      <c r="C922" s="57"/>
      <c r="D922" s="57"/>
      <c r="E922" s="57"/>
      <c r="F922" s="57"/>
      <c r="H922" s="57"/>
      <c r="J922" s="57"/>
      <c r="L922" s="57"/>
      <c r="N922" s="57"/>
      <c r="P922" s="57"/>
      <c r="R922" s="57"/>
      <c r="T922" s="57"/>
      <c r="V922" s="57"/>
      <c r="X922" s="57"/>
    </row>
    <row r="923" spans="3:24">
      <c r="C923" s="57"/>
      <c r="D923" s="57"/>
      <c r="E923" s="57"/>
      <c r="F923" s="57"/>
      <c r="H923" s="57"/>
      <c r="J923" s="57"/>
      <c r="L923" s="57"/>
      <c r="N923" s="57"/>
      <c r="P923" s="57"/>
      <c r="R923" s="57"/>
      <c r="T923" s="57"/>
      <c r="V923" s="57"/>
      <c r="X923" s="57"/>
    </row>
    <row r="924" spans="3:24">
      <c r="C924" s="57"/>
      <c r="D924" s="57"/>
      <c r="E924" s="57"/>
      <c r="F924" s="57"/>
      <c r="H924" s="57"/>
      <c r="J924" s="57"/>
      <c r="L924" s="57"/>
      <c r="N924" s="57"/>
      <c r="P924" s="57"/>
      <c r="R924" s="57"/>
      <c r="T924" s="57"/>
      <c r="V924" s="57"/>
      <c r="X924" s="57"/>
    </row>
    <row r="925" spans="3:24">
      <c r="C925" s="57"/>
      <c r="D925" s="57"/>
      <c r="E925" s="57"/>
      <c r="F925" s="57"/>
      <c r="H925" s="57"/>
      <c r="J925" s="57"/>
      <c r="L925" s="57"/>
      <c r="N925" s="57"/>
      <c r="P925" s="57"/>
      <c r="R925" s="57"/>
      <c r="T925" s="57"/>
      <c r="V925" s="57"/>
      <c r="X925" s="57"/>
    </row>
    <row r="926" spans="3:24">
      <c r="C926" s="57"/>
      <c r="D926" s="57"/>
      <c r="E926" s="57"/>
      <c r="F926" s="57"/>
      <c r="H926" s="57"/>
      <c r="J926" s="57"/>
      <c r="L926" s="57"/>
      <c r="N926" s="57"/>
      <c r="P926" s="57"/>
      <c r="R926" s="57"/>
      <c r="T926" s="57"/>
      <c r="V926" s="57"/>
      <c r="X926" s="57"/>
    </row>
    <row r="927" spans="3:24">
      <c r="C927" s="57"/>
      <c r="D927" s="57"/>
      <c r="E927" s="57"/>
      <c r="F927" s="57"/>
      <c r="H927" s="57"/>
      <c r="J927" s="57"/>
      <c r="L927" s="57"/>
      <c r="N927" s="57"/>
      <c r="P927" s="57"/>
      <c r="R927" s="57"/>
      <c r="T927" s="57"/>
      <c r="V927" s="57"/>
      <c r="X927" s="57"/>
    </row>
    <row r="928" spans="3:24">
      <c r="C928" s="57"/>
      <c r="D928" s="57"/>
      <c r="E928" s="57"/>
      <c r="F928" s="57"/>
      <c r="H928" s="57"/>
      <c r="J928" s="57"/>
      <c r="L928" s="57"/>
      <c r="N928" s="57"/>
      <c r="P928" s="57"/>
      <c r="R928" s="57"/>
      <c r="T928" s="57"/>
      <c r="V928" s="57"/>
      <c r="X928" s="57"/>
    </row>
    <row r="929" spans="3:24">
      <c r="C929" s="57"/>
      <c r="D929" s="57"/>
      <c r="E929" s="57"/>
      <c r="F929" s="57"/>
      <c r="H929" s="57"/>
      <c r="J929" s="57"/>
      <c r="L929" s="57"/>
      <c r="N929" s="57"/>
      <c r="P929" s="57"/>
      <c r="R929" s="57"/>
      <c r="T929" s="57"/>
      <c r="V929" s="57"/>
      <c r="X929" s="57"/>
    </row>
    <row r="930" spans="3:24">
      <c r="C930" s="57"/>
      <c r="D930" s="57"/>
      <c r="E930" s="57"/>
      <c r="F930" s="57"/>
      <c r="H930" s="57"/>
      <c r="J930" s="57"/>
      <c r="L930" s="57"/>
      <c r="N930" s="57"/>
      <c r="P930" s="57"/>
      <c r="R930" s="57"/>
      <c r="T930" s="57"/>
      <c r="V930" s="57"/>
      <c r="X930" s="57"/>
    </row>
    <row r="931" spans="3:24">
      <c r="C931" s="57"/>
      <c r="D931" s="57"/>
      <c r="E931" s="57"/>
      <c r="F931" s="57"/>
      <c r="H931" s="57"/>
      <c r="J931" s="57"/>
      <c r="L931" s="57"/>
      <c r="N931" s="57"/>
      <c r="P931" s="57"/>
      <c r="R931" s="57"/>
      <c r="T931" s="57"/>
      <c r="V931" s="57"/>
      <c r="X931" s="57"/>
    </row>
    <row r="932" spans="3:24">
      <c r="C932" s="57"/>
      <c r="D932" s="57"/>
      <c r="E932" s="57"/>
      <c r="F932" s="57"/>
      <c r="H932" s="57"/>
      <c r="J932" s="57"/>
      <c r="L932" s="57"/>
      <c r="N932" s="57"/>
      <c r="P932" s="57"/>
      <c r="R932" s="57"/>
      <c r="T932" s="57"/>
      <c r="V932" s="57"/>
      <c r="X932" s="57"/>
    </row>
    <row r="933" spans="3:24">
      <c r="C933" s="57"/>
      <c r="D933" s="57"/>
      <c r="E933" s="57"/>
      <c r="F933" s="57"/>
      <c r="H933" s="57"/>
      <c r="J933" s="57"/>
      <c r="L933" s="57"/>
      <c r="N933" s="57"/>
      <c r="P933" s="57"/>
      <c r="R933" s="57"/>
      <c r="T933" s="57"/>
      <c r="V933" s="57"/>
      <c r="X933" s="57"/>
    </row>
    <row r="934" spans="3:24">
      <c r="C934" s="57"/>
      <c r="D934" s="57"/>
      <c r="E934" s="57"/>
      <c r="F934" s="57"/>
      <c r="H934" s="57"/>
      <c r="J934" s="57"/>
      <c r="L934" s="57"/>
      <c r="N934" s="57"/>
      <c r="P934" s="57"/>
      <c r="R934" s="57"/>
      <c r="T934" s="57"/>
      <c r="V934" s="57"/>
      <c r="X934" s="57"/>
    </row>
    <row r="935" spans="3:24">
      <c r="C935" s="57"/>
      <c r="D935" s="57"/>
      <c r="E935" s="57"/>
      <c r="F935" s="57"/>
      <c r="H935" s="57"/>
      <c r="J935" s="57"/>
      <c r="L935" s="57"/>
      <c r="N935" s="57"/>
      <c r="P935" s="57"/>
      <c r="R935" s="57"/>
      <c r="T935" s="57"/>
      <c r="V935" s="57"/>
      <c r="X935" s="57"/>
    </row>
    <row r="936" spans="3:24">
      <c r="C936" s="57"/>
      <c r="D936" s="57"/>
      <c r="E936" s="57"/>
      <c r="F936" s="57"/>
      <c r="H936" s="57"/>
      <c r="J936" s="57"/>
      <c r="L936" s="57"/>
      <c r="N936" s="57"/>
      <c r="P936" s="57"/>
      <c r="R936" s="57"/>
      <c r="T936" s="57"/>
      <c r="V936" s="57"/>
      <c r="X936" s="57"/>
    </row>
    <row r="937" spans="3:24">
      <c r="C937" s="57"/>
      <c r="D937" s="57"/>
      <c r="E937" s="57"/>
      <c r="F937" s="57"/>
      <c r="H937" s="57"/>
      <c r="J937" s="57"/>
      <c r="L937" s="57"/>
      <c r="N937" s="57"/>
      <c r="P937" s="57"/>
      <c r="R937" s="57"/>
      <c r="T937" s="57"/>
      <c r="V937" s="57"/>
      <c r="X937" s="57"/>
    </row>
    <row r="938" spans="3:24">
      <c r="C938" s="57"/>
      <c r="D938" s="57"/>
      <c r="E938" s="57"/>
      <c r="F938" s="57"/>
      <c r="H938" s="57"/>
      <c r="J938" s="57"/>
      <c r="L938" s="57"/>
      <c r="N938" s="57"/>
      <c r="P938" s="57"/>
      <c r="R938" s="57"/>
      <c r="T938" s="57"/>
      <c r="V938" s="57"/>
      <c r="X938" s="57"/>
    </row>
    <row r="939" spans="3:24">
      <c r="C939" s="57"/>
      <c r="D939" s="57"/>
      <c r="E939" s="57"/>
      <c r="F939" s="57"/>
      <c r="H939" s="57"/>
      <c r="J939" s="57"/>
      <c r="L939" s="57"/>
      <c r="N939" s="57"/>
      <c r="P939" s="57"/>
      <c r="R939" s="57"/>
      <c r="T939" s="57"/>
      <c r="V939" s="57"/>
      <c r="X939" s="57"/>
    </row>
    <row r="940" spans="3:24">
      <c r="C940" s="57"/>
      <c r="D940" s="57"/>
      <c r="E940" s="57"/>
      <c r="F940" s="57"/>
      <c r="H940" s="57"/>
      <c r="J940" s="57"/>
      <c r="L940" s="57"/>
      <c r="N940" s="57"/>
      <c r="P940" s="57"/>
      <c r="R940" s="57"/>
      <c r="T940" s="57"/>
      <c r="V940" s="57"/>
      <c r="X940" s="57"/>
    </row>
    <row r="941" spans="3:24">
      <c r="C941" s="57"/>
      <c r="D941" s="57"/>
      <c r="E941" s="57"/>
      <c r="F941" s="57"/>
      <c r="H941" s="57"/>
      <c r="J941" s="57"/>
      <c r="L941" s="57"/>
      <c r="N941" s="57"/>
      <c r="P941" s="57"/>
      <c r="R941" s="57"/>
      <c r="T941" s="57"/>
      <c r="V941" s="57"/>
      <c r="X941" s="57"/>
    </row>
    <row r="942" spans="3:24">
      <c r="C942" s="57"/>
      <c r="D942" s="57"/>
      <c r="E942" s="57"/>
      <c r="F942" s="57"/>
      <c r="H942" s="57"/>
      <c r="J942" s="57"/>
      <c r="L942" s="57"/>
      <c r="N942" s="57"/>
      <c r="P942" s="57"/>
      <c r="R942" s="57"/>
      <c r="T942" s="57"/>
      <c r="V942" s="57"/>
      <c r="X942" s="57"/>
    </row>
    <row r="943" spans="3:24">
      <c r="C943" s="57"/>
      <c r="D943" s="57"/>
      <c r="E943" s="57"/>
      <c r="F943" s="57"/>
      <c r="H943" s="57"/>
      <c r="J943" s="57"/>
      <c r="L943" s="57"/>
      <c r="N943" s="57"/>
      <c r="P943" s="57"/>
      <c r="R943" s="57"/>
      <c r="T943" s="57"/>
      <c r="V943" s="57"/>
      <c r="X943" s="57"/>
    </row>
    <row r="944" spans="3:24">
      <c r="C944" s="57"/>
      <c r="D944" s="57"/>
      <c r="E944" s="57"/>
      <c r="F944" s="57"/>
      <c r="H944" s="57"/>
      <c r="J944" s="57"/>
      <c r="L944" s="57"/>
      <c r="N944" s="57"/>
      <c r="P944" s="57"/>
      <c r="R944" s="57"/>
      <c r="T944" s="57"/>
      <c r="V944" s="57"/>
      <c r="X944" s="57"/>
    </row>
    <row r="945" spans="3:24">
      <c r="C945" s="57"/>
      <c r="D945" s="57"/>
      <c r="E945" s="57"/>
      <c r="F945" s="57"/>
      <c r="H945" s="57"/>
      <c r="J945" s="57"/>
      <c r="L945" s="57"/>
      <c r="N945" s="57"/>
      <c r="P945" s="57"/>
      <c r="R945" s="57"/>
      <c r="T945" s="57"/>
      <c r="V945" s="57"/>
      <c r="X945" s="57"/>
    </row>
    <row r="946" spans="3:24">
      <c r="C946" s="57"/>
      <c r="D946" s="57"/>
      <c r="E946" s="57"/>
      <c r="F946" s="57"/>
      <c r="H946" s="57"/>
      <c r="J946" s="57"/>
      <c r="L946" s="57"/>
      <c r="N946" s="57"/>
      <c r="P946" s="57"/>
      <c r="R946" s="57"/>
      <c r="T946" s="57"/>
      <c r="V946" s="57"/>
      <c r="X946" s="57"/>
    </row>
    <row r="947" spans="3:24">
      <c r="C947" s="57"/>
      <c r="D947" s="57"/>
      <c r="E947" s="57"/>
      <c r="F947" s="57"/>
      <c r="H947" s="57"/>
      <c r="J947" s="57"/>
      <c r="L947" s="57"/>
      <c r="N947" s="57"/>
      <c r="P947" s="57"/>
      <c r="R947" s="57"/>
      <c r="T947" s="57"/>
      <c r="V947" s="57"/>
      <c r="X947" s="57"/>
    </row>
    <row r="948" spans="3:24">
      <c r="C948" s="57"/>
      <c r="D948" s="57"/>
      <c r="E948" s="57"/>
      <c r="F948" s="57"/>
      <c r="H948" s="57"/>
      <c r="J948" s="57"/>
      <c r="L948" s="57"/>
      <c r="N948" s="57"/>
      <c r="P948" s="57"/>
      <c r="R948" s="57"/>
      <c r="T948" s="57"/>
      <c r="V948" s="57"/>
      <c r="X948" s="57"/>
    </row>
    <row r="949" spans="3:24">
      <c r="C949" s="57"/>
      <c r="D949" s="57"/>
      <c r="E949" s="57"/>
      <c r="F949" s="57"/>
      <c r="H949" s="57"/>
      <c r="J949" s="57"/>
      <c r="L949" s="57"/>
      <c r="N949" s="57"/>
      <c r="P949" s="57"/>
      <c r="R949" s="57"/>
      <c r="T949" s="57"/>
      <c r="V949" s="57"/>
      <c r="X949" s="57"/>
    </row>
    <row r="950" spans="3:24">
      <c r="C950" s="57"/>
      <c r="D950" s="57"/>
      <c r="E950" s="57"/>
      <c r="F950" s="57"/>
      <c r="H950" s="57"/>
      <c r="J950" s="57"/>
      <c r="L950" s="57"/>
      <c r="N950" s="57"/>
      <c r="P950" s="57"/>
      <c r="R950" s="57"/>
      <c r="T950" s="57"/>
      <c r="V950" s="57"/>
      <c r="X950" s="57"/>
    </row>
    <row r="951" spans="3:24">
      <c r="C951" s="57"/>
      <c r="D951" s="57"/>
      <c r="E951" s="57"/>
      <c r="F951" s="57"/>
      <c r="H951" s="57"/>
      <c r="J951" s="57"/>
      <c r="L951" s="57"/>
      <c r="N951" s="57"/>
      <c r="P951" s="57"/>
      <c r="R951" s="57"/>
      <c r="T951" s="57"/>
      <c r="V951" s="57"/>
      <c r="X951" s="57"/>
    </row>
    <row r="952" spans="3:24">
      <c r="C952" s="57"/>
      <c r="D952" s="57"/>
      <c r="E952" s="57"/>
      <c r="F952" s="57"/>
      <c r="H952" s="57"/>
      <c r="J952" s="57"/>
      <c r="L952" s="57"/>
      <c r="N952" s="57"/>
      <c r="P952" s="57"/>
      <c r="R952" s="57"/>
      <c r="T952" s="57"/>
      <c r="V952" s="57"/>
      <c r="X952" s="57"/>
    </row>
    <row r="953" spans="3:24">
      <c r="C953" s="57"/>
      <c r="D953" s="57"/>
      <c r="E953" s="57"/>
      <c r="F953" s="57"/>
      <c r="H953" s="57"/>
      <c r="J953" s="57"/>
      <c r="L953" s="57"/>
      <c r="N953" s="57"/>
      <c r="P953" s="57"/>
      <c r="R953" s="57"/>
      <c r="T953" s="57"/>
      <c r="V953" s="57"/>
      <c r="X953" s="57"/>
    </row>
    <row r="954" spans="3:24">
      <c r="C954" s="57"/>
      <c r="D954" s="57"/>
      <c r="E954" s="57"/>
      <c r="F954" s="57"/>
      <c r="H954" s="57"/>
      <c r="J954" s="57"/>
      <c r="L954" s="57"/>
      <c r="N954" s="57"/>
      <c r="P954" s="57"/>
      <c r="R954" s="57"/>
      <c r="T954" s="57"/>
      <c r="V954" s="57"/>
      <c r="X954" s="57"/>
    </row>
    <row r="955" spans="3:24">
      <c r="C955" s="57"/>
      <c r="D955" s="57"/>
      <c r="E955" s="57"/>
      <c r="F955" s="57"/>
      <c r="H955" s="57"/>
      <c r="J955" s="57"/>
      <c r="L955" s="57"/>
      <c r="N955" s="57"/>
      <c r="P955" s="57"/>
      <c r="R955" s="57"/>
      <c r="T955" s="57"/>
      <c r="V955" s="57"/>
      <c r="X955" s="57"/>
    </row>
    <row r="956" spans="3:24">
      <c r="C956" s="57"/>
      <c r="D956" s="57"/>
      <c r="E956" s="57"/>
      <c r="F956" s="57"/>
      <c r="H956" s="57"/>
      <c r="J956" s="57"/>
      <c r="L956" s="57"/>
      <c r="N956" s="57"/>
      <c r="P956" s="57"/>
      <c r="R956" s="57"/>
      <c r="T956" s="57"/>
      <c r="V956" s="57"/>
      <c r="X956" s="57"/>
    </row>
    <row r="957" spans="3:24">
      <c r="C957" s="57"/>
      <c r="D957" s="57"/>
      <c r="E957" s="57"/>
      <c r="F957" s="57"/>
      <c r="H957" s="57"/>
      <c r="J957" s="57"/>
      <c r="L957" s="57"/>
      <c r="N957" s="57"/>
      <c r="P957" s="57"/>
      <c r="R957" s="57"/>
      <c r="T957" s="57"/>
      <c r="V957" s="57"/>
      <c r="X957" s="57"/>
    </row>
    <row r="958" spans="3:24">
      <c r="C958" s="57"/>
      <c r="D958" s="57"/>
      <c r="E958" s="57"/>
      <c r="F958" s="57"/>
      <c r="H958" s="57"/>
      <c r="J958" s="57"/>
      <c r="L958" s="57"/>
      <c r="N958" s="57"/>
      <c r="P958" s="57"/>
      <c r="R958" s="57"/>
      <c r="T958" s="57"/>
      <c r="V958" s="57"/>
      <c r="X958" s="57"/>
    </row>
    <row r="959" spans="3:24">
      <c r="C959" s="57"/>
      <c r="D959" s="57"/>
      <c r="E959" s="57"/>
      <c r="F959" s="57"/>
      <c r="H959" s="57"/>
      <c r="J959" s="57"/>
      <c r="L959" s="57"/>
      <c r="N959" s="57"/>
      <c r="P959" s="57"/>
      <c r="R959" s="57"/>
      <c r="T959" s="57"/>
      <c r="V959" s="57"/>
      <c r="X959" s="57"/>
    </row>
    <row r="960" spans="3:24">
      <c r="C960" s="57"/>
      <c r="D960" s="57"/>
      <c r="E960" s="57"/>
      <c r="F960" s="57"/>
      <c r="H960" s="57"/>
      <c r="J960" s="57"/>
      <c r="L960" s="57"/>
      <c r="N960" s="57"/>
      <c r="P960" s="57"/>
      <c r="R960" s="57"/>
      <c r="T960" s="57"/>
      <c r="V960" s="57"/>
      <c r="X960" s="57"/>
    </row>
    <row r="961" spans="3:24">
      <c r="C961" s="57"/>
      <c r="D961" s="57"/>
      <c r="E961" s="57"/>
      <c r="F961" s="57"/>
      <c r="H961" s="57"/>
      <c r="J961" s="57"/>
      <c r="L961" s="57"/>
      <c r="N961" s="57"/>
      <c r="P961" s="57"/>
      <c r="R961" s="57"/>
      <c r="T961" s="57"/>
      <c r="V961" s="57"/>
      <c r="X961" s="57"/>
    </row>
    <row r="962" spans="3:24">
      <c r="C962" s="57"/>
      <c r="D962" s="57"/>
      <c r="E962" s="57"/>
      <c r="F962" s="57"/>
      <c r="H962" s="57"/>
      <c r="J962" s="57"/>
      <c r="L962" s="57"/>
      <c r="N962" s="57"/>
      <c r="P962" s="57"/>
      <c r="R962" s="57"/>
      <c r="T962" s="57"/>
      <c r="V962" s="57"/>
      <c r="X962" s="57"/>
    </row>
    <row r="963" spans="3:24">
      <c r="C963" s="57"/>
      <c r="D963" s="57"/>
      <c r="E963" s="57"/>
      <c r="F963" s="57"/>
      <c r="H963" s="57"/>
      <c r="J963" s="57"/>
      <c r="L963" s="57"/>
      <c r="N963" s="57"/>
      <c r="P963" s="57"/>
      <c r="R963" s="57"/>
      <c r="T963" s="57"/>
      <c r="V963" s="57"/>
      <c r="X963" s="57"/>
    </row>
    <row r="964" spans="3:24">
      <c r="C964" s="57"/>
      <c r="D964" s="57"/>
      <c r="E964" s="57"/>
      <c r="F964" s="57"/>
      <c r="H964" s="57"/>
      <c r="J964" s="57"/>
      <c r="L964" s="57"/>
      <c r="N964" s="57"/>
      <c r="P964" s="57"/>
      <c r="R964" s="57"/>
      <c r="T964" s="57"/>
      <c r="V964" s="57"/>
      <c r="X964" s="57"/>
    </row>
    <row r="965" spans="3:24">
      <c r="C965" s="57"/>
      <c r="D965" s="57"/>
      <c r="E965" s="57"/>
      <c r="F965" s="57"/>
      <c r="H965" s="57"/>
      <c r="J965" s="57"/>
      <c r="L965" s="57"/>
      <c r="N965" s="57"/>
      <c r="P965" s="57"/>
      <c r="R965" s="57"/>
      <c r="T965" s="57"/>
      <c r="V965" s="57"/>
      <c r="X965" s="57"/>
    </row>
    <row r="966" spans="3:24">
      <c r="C966" s="57"/>
      <c r="D966" s="57"/>
      <c r="E966" s="57"/>
      <c r="F966" s="57"/>
      <c r="H966" s="57"/>
      <c r="J966" s="57"/>
      <c r="L966" s="57"/>
      <c r="N966" s="57"/>
      <c r="P966" s="57"/>
      <c r="R966" s="57"/>
      <c r="T966" s="57"/>
      <c r="V966" s="57"/>
      <c r="X966" s="57"/>
    </row>
    <row r="967" spans="3:24">
      <c r="C967" s="57"/>
      <c r="D967" s="57"/>
      <c r="E967" s="57"/>
      <c r="F967" s="57"/>
      <c r="H967" s="57"/>
      <c r="J967" s="57"/>
      <c r="L967" s="57"/>
      <c r="N967" s="57"/>
      <c r="P967" s="57"/>
      <c r="R967" s="57"/>
      <c r="T967" s="57"/>
      <c r="V967" s="57"/>
      <c r="X967" s="57"/>
    </row>
    <row r="968" spans="3:24">
      <c r="C968" s="57"/>
      <c r="D968" s="57"/>
      <c r="E968" s="57"/>
      <c r="F968" s="57"/>
      <c r="H968" s="57"/>
      <c r="J968" s="57"/>
      <c r="L968" s="57"/>
      <c r="N968" s="57"/>
      <c r="P968" s="57"/>
      <c r="R968" s="57"/>
      <c r="T968" s="57"/>
      <c r="V968" s="57"/>
      <c r="X968" s="57"/>
    </row>
    <row r="969" spans="3:24">
      <c r="C969" s="57"/>
      <c r="D969" s="57"/>
      <c r="E969" s="57"/>
      <c r="F969" s="57"/>
      <c r="H969" s="57"/>
      <c r="J969" s="57"/>
      <c r="L969" s="57"/>
      <c r="N969" s="57"/>
      <c r="P969" s="57"/>
      <c r="R969" s="57"/>
      <c r="T969" s="57"/>
      <c r="V969" s="57"/>
      <c r="X969" s="57"/>
    </row>
    <row r="970" spans="3:24">
      <c r="C970" s="57"/>
      <c r="D970" s="57"/>
      <c r="E970" s="57"/>
      <c r="F970" s="57"/>
      <c r="H970" s="57"/>
      <c r="J970" s="57"/>
      <c r="L970" s="57"/>
      <c r="N970" s="57"/>
      <c r="P970" s="57"/>
      <c r="R970" s="57"/>
      <c r="T970" s="57"/>
      <c r="V970" s="57"/>
      <c r="X970" s="57"/>
    </row>
    <row r="971" spans="3:24">
      <c r="C971" s="57"/>
      <c r="D971" s="57"/>
      <c r="E971" s="57"/>
      <c r="F971" s="57"/>
      <c r="H971" s="57"/>
      <c r="J971" s="57"/>
      <c r="L971" s="57"/>
      <c r="N971" s="57"/>
      <c r="P971" s="57"/>
      <c r="R971" s="57"/>
      <c r="T971" s="57"/>
      <c r="V971" s="57"/>
      <c r="X971" s="57"/>
    </row>
    <row r="972" spans="3:24">
      <c r="C972" s="57"/>
      <c r="D972" s="57"/>
      <c r="E972" s="57"/>
      <c r="F972" s="57"/>
      <c r="H972" s="57"/>
      <c r="J972" s="57"/>
      <c r="L972" s="57"/>
      <c r="N972" s="57"/>
      <c r="P972" s="57"/>
      <c r="R972" s="57"/>
      <c r="T972" s="57"/>
      <c r="V972" s="57"/>
      <c r="X972" s="57"/>
    </row>
    <row r="973" spans="3:24">
      <c r="C973" s="57"/>
      <c r="D973" s="57"/>
      <c r="E973" s="57"/>
      <c r="F973" s="57"/>
      <c r="H973" s="57"/>
      <c r="J973" s="57"/>
      <c r="L973" s="57"/>
      <c r="N973" s="57"/>
      <c r="P973" s="57"/>
      <c r="R973" s="57"/>
      <c r="T973" s="57"/>
      <c r="V973" s="57"/>
      <c r="X973" s="57"/>
    </row>
    <row r="974" spans="3:24">
      <c r="C974" s="57"/>
      <c r="D974" s="57"/>
      <c r="E974" s="57"/>
      <c r="F974" s="57"/>
      <c r="H974" s="57"/>
      <c r="J974" s="57"/>
      <c r="L974" s="57"/>
      <c r="N974" s="57"/>
      <c r="P974" s="57"/>
      <c r="R974" s="57"/>
      <c r="T974" s="57"/>
      <c r="V974" s="57"/>
      <c r="X974" s="57"/>
    </row>
    <row r="975" spans="3:24">
      <c r="C975" s="57"/>
      <c r="D975" s="57"/>
      <c r="E975" s="57"/>
      <c r="F975" s="57"/>
      <c r="H975" s="57"/>
      <c r="J975" s="57"/>
      <c r="L975" s="57"/>
      <c r="N975" s="57"/>
      <c r="P975" s="57"/>
      <c r="R975" s="57"/>
      <c r="T975" s="57"/>
      <c r="V975" s="57"/>
      <c r="X975" s="57"/>
    </row>
    <row r="976" spans="3:24">
      <c r="C976" s="57"/>
      <c r="D976" s="57"/>
      <c r="E976" s="57"/>
      <c r="F976" s="57"/>
      <c r="H976" s="57"/>
      <c r="J976" s="57"/>
      <c r="L976" s="57"/>
      <c r="N976" s="57"/>
      <c r="P976" s="57"/>
      <c r="R976" s="57"/>
      <c r="T976" s="57"/>
      <c r="V976" s="57"/>
      <c r="X976" s="57"/>
    </row>
    <row r="977" spans="3:24">
      <c r="C977" s="57"/>
      <c r="D977" s="57"/>
      <c r="E977" s="57"/>
      <c r="F977" s="57"/>
      <c r="H977" s="57"/>
      <c r="J977" s="57"/>
      <c r="L977" s="57"/>
      <c r="N977" s="57"/>
      <c r="P977" s="57"/>
      <c r="R977" s="57"/>
      <c r="T977" s="57"/>
      <c r="V977" s="57"/>
      <c r="X977" s="57"/>
    </row>
    <row r="978" spans="3:24">
      <c r="C978" s="57"/>
      <c r="D978" s="57"/>
      <c r="E978" s="57"/>
      <c r="F978" s="57"/>
      <c r="H978" s="57"/>
      <c r="J978" s="57"/>
      <c r="L978" s="57"/>
      <c r="N978" s="57"/>
      <c r="P978" s="57"/>
      <c r="R978" s="57"/>
      <c r="T978" s="57"/>
      <c r="V978" s="57"/>
      <c r="X978" s="57"/>
    </row>
    <row r="979" spans="3:24">
      <c r="C979" s="57"/>
      <c r="D979" s="57"/>
      <c r="E979" s="57"/>
      <c r="F979" s="57"/>
      <c r="H979" s="57"/>
      <c r="J979" s="57"/>
      <c r="L979" s="57"/>
      <c r="N979" s="57"/>
      <c r="P979" s="57"/>
      <c r="R979" s="57"/>
      <c r="T979" s="57"/>
      <c r="V979" s="57"/>
      <c r="X979" s="57"/>
    </row>
    <row r="980" spans="3:24">
      <c r="C980" s="57"/>
      <c r="D980" s="57"/>
      <c r="E980" s="57"/>
      <c r="F980" s="57"/>
      <c r="H980" s="57"/>
      <c r="J980" s="57"/>
      <c r="L980" s="57"/>
      <c r="N980" s="57"/>
      <c r="P980" s="57"/>
      <c r="R980" s="57"/>
      <c r="T980" s="57"/>
      <c r="V980" s="57"/>
      <c r="X980" s="57"/>
    </row>
    <row r="981" spans="3:24">
      <c r="C981" s="57"/>
      <c r="D981" s="57"/>
      <c r="E981" s="57"/>
      <c r="F981" s="57"/>
      <c r="H981" s="57"/>
      <c r="J981" s="57"/>
      <c r="L981" s="57"/>
      <c r="N981" s="57"/>
      <c r="P981" s="57"/>
      <c r="R981" s="57"/>
      <c r="T981" s="57"/>
      <c r="V981" s="57"/>
      <c r="X981" s="57"/>
    </row>
    <row r="982" spans="3:24">
      <c r="C982" s="57"/>
      <c r="D982" s="57"/>
      <c r="E982" s="57"/>
      <c r="F982" s="57"/>
      <c r="H982" s="57"/>
      <c r="J982" s="57"/>
      <c r="L982" s="57"/>
      <c r="N982" s="57"/>
      <c r="P982" s="57"/>
      <c r="R982" s="57"/>
      <c r="T982" s="57"/>
      <c r="V982" s="57"/>
      <c r="X982" s="57"/>
    </row>
    <row r="983" spans="3:24">
      <c r="C983" s="57"/>
      <c r="D983" s="57"/>
      <c r="E983" s="57"/>
      <c r="F983" s="57"/>
      <c r="H983" s="57"/>
      <c r="J983" s="57"/>
      <c r="L983" s="57"/>
      <c r="N983" s="57"/>
      <c r="P983" s="57"/>
      <c r="R983" s="57"/>
      <c r="T983" s="57"/>
      <c r="V983" s="57"/>
      <c r="X983" s="57"/>
    </row>
    <row r="984" spans="3:24">
      <c r="C984" s="57"/>
      <c r="D984" s="57"/>
      <c r="E984" s="57"/>
      <c r="F984" s="57"/>
      <c r="H984" s="57"/>
      <c r="J984" s="57"/>
      <c r="L984" s="57"/>
      <c r="N984" s="57"/>
      <c r="P984" s="57"/>
      <c r="R984" s="57"/>
      <c r="T984" s="57"/>
      <c r="V984" s="57"/>
      <c r="X984" s="57"/>
    </row>
    <row r="985" spans="3:24">
      <c r="C985" s="57"/>
      <c r="D985" s="57"/>
      <c r="E985" s="57"/>
      <c r="F985" s="57"/>
      <c r="H985" s="57"/>
      <c r="J985" s="57"/>
      <c r="L985" s="57"/>
      <c r="N985" s="57"/>
      <c r="P985" s="57"/>
      <c r="R985" s="57"/>
      <c r="T985" s="57"/>
      <c r="V985" s="57"/>
      <c r="X985" s="57"/>
    </row>
    <row r="986" spans="3:24">
      <c r="C986" s="57"/>
      <c r="D986" s="57"/>
      <c r="E986" s="57"/>
      <c r="F986" s="57"/>
      <c r="H986" s="57"/>
      <c r="J986" s="57"/>
      <c r="L986" s="57"/>
      <c r="N986" s="57"/>
      <c r="P986" s="57"/>
      <c r="R986" s="57"/>
      <c r="T986" s="57"/>
      <c r="V986" s="57"/>
      <c r="X986" s="57"/>
    </row>
    <row r="987" spans="3:24">
      <c r="C987" s="57"/>
      <c r="D987" s="57"/>
      <c r="E987" s="57"/>
      <c r="F987" s="57"/>
      <c r="H987" s="57"/>
      <c r="J987" s="57"/>
      <c r="L987" s="57"/>
      <c r="N987" s="57"/>
      <c r="P987" s="57"/>
      <c r="R987" s="57"/>
      <c r="T987" s="57"/>
      <c r="V987" s="57"/>
      <c r="X987" s="57"/>
    </row>
    <row r="988" spans="3:24">
      <c r="C988" s="57"/>
      <c r="D988" s="57"/>
      <c r="E988" s="57"/>
      <c r="F988" s="57"/>
      <c r="H988" s="57"/>
      <c r="J988" s="57"/>
      <c r="L988" s="57"/>
      <c r="N988" s="57"/>
      <c r="P988" s="57"/>
      <c r="R988" s="57"/>
      <c r="T988" s="57"/>
      <c r="V988" s="57"/>
      <c r="X988" s="57"/>
    </row>
    <row r="989" spans="3:24">
      <c r="C989" s="57"/>
      <c r="D989" s="57"/>
      <c r="E989" s="57"/>
      <c r="F989" s="57"/>
      <c r="H989" s="57"/>
      <c r="J989" s="57"/>
      <c r="L989" s="57"/>
      <c r="N989" s="57"/>
      <c r="P989" s="57"/>
      <c r="R989" s="57"/>
      <c r="T989" s="57"/>
      <c r="V989" s="57"/>
      <c r="X989" s="57"/>
    </row>
    <row r="990" spans="3:24">
      <c r="C990" s="57"/>
      <c r="D990" s="57"/>
      <c r="E990" s="57"/>
      <c r="F990" s="57"/>
      <c r="H990" s="57"/>
      <c r="J990" s="57"/>
      <c r="L990" s="57"/>
      <c r="N990" s="57"/>
      <c r="P990" s="57"/>
      <c r="R990" s="57"/>
      <c r="T990" s="57"/>
      <c r="V990" s="57"/>
      <c r="X990" s="57"/>
    </row>
    <row r="991" spans="3:24">
      <c r="C991" s="57"/>
      <c r="D991" s="57"/>
      <c r="E991" s="57"/>
      <c r="F991" s="57"/>
      <c r="H991" s="57"/>
      <c r="J991" s="57"/>
      <c r="L991" s="57"/>
      <c r="N991" s="57"/>
      <c r="P991" s="57"/>
      <c r="R991" s="57"/>
      <c r="T991" s="57"/>
      <c r="V991" s="57"/>
      <c r="X991" s="57"/>
    </row>
    <row r="992" spans="3:24">
      <c r="C992" s="57"/>
      <c r="D992" s="57"/>
      <c r="E992" s="57"/>
      <c r="F992" s="57"/>
      <c r="H992" s="57"/>
      <c r="J992" s="57"/>
      <c r="L992" s="57"/>
      <c r="N992" s="57"/>
      <c r="P992" s="57"/>
      <c r="R992" s="57"/>
      <c r="T992" s="57"/>
      <c r="V992" s="57"/>
      <c r="X992" s="57"/>
    </row>
    <row r="993" spans="3:24">
      <c r="C993" s="57"/>
      <c r="D993" s="57"/>
      <c r="E993" s="57"/>
      <c r="F993" s="57"/>
      <c r="H993" s="57"/>
      <c r="J993" s="57"/>
      <c r="L993" s="57"/>
      <c r="N993" s="57"/>
      <c r="P993" s="57"/>
      <c r="R993" s="57"/>
      <c r="T993" s="57"/>
      <c r="V993" s="57"/>
      <c r="X993" s="57"/>
    </row>
    <row r="994" spans="3:24">
      <c r="C994" s="57"/>
      <c r="D994" s="57"/>
      <c r="E994" s="57"/>
      <c r="F994" s="57"/>
      <c r="H994" s="57"/>
      <c r="J994" s="57"/>
      <c r="L994" s="57"/>
      <c r="N994" s="57"/>
      <c r="P994" s="57"/>
      <c r="R994" s="57"/>
      <c r="T994" s="57"/>
      <c r="V994" s="57"/>
      <c r="X994" s="57"/>
    </row>
    <row r="995" spans="3:24">
      <c r="C995" s="57"/>
      <c r="D995" s="57"/>
      <c r="E995" s="57"/>
      <c r="F995" s="57"/>
      <c r="H995" s="57"/>
      <c r="J995" s="57"/>
      <c r="L995" s="57"/>
      <c r="N995" s="57"/>
      <c r="P995" s="57"/>
      <c r="R995" s="57"/>
      <c r="T995" s="57"/>
      <c r="V995" s="57"/>
      <c r="X995" s="57"/>
    </row>
    <row r="996" spans="3:24">
      <c r="C996" s="57"/>
      <c r="D996" s="57"/>
      <c r="E996" s="57"/>
      <c r="F996" s="57"/>
      <c r="H996" s="57"/>
      <c r="J996" s="57"/>
      <c r="L996" s="57"/>
      <c r="N996" s="57"/>
      <c r="P996" s="57"/>
      <c r="R996" s="57"/>
      <c r="T996" s="57"/>
      <c r="V996" s="57"/>
      <c r="X996" s="57"/>
    </row>
    <row r="997" spans="3:24">
      <c r="C997" s="57"/>
      <c r="D997" s="57"/>
      <c r="E997" s="57"/>
      <c r="F997" s="57"/>
      <c r="H997" s="57"/>
      <c r="J997" s="57"/>
      <c r="L997" s="57"/>
      <c r="N997" s="57"/>
      <c r="P997" s="57"/>
      <c r="R997" s="57"/>
      <c r="T997" s="57"/>
      <c r="V997" s="57"/>
      <c r="X997" s="57"/>
    </row>
    <row r="998" spans="3:24">
      <c r="C998" s="57"/>
      <c r="D998" s="57"/>
      <c r="E998" s="57"/>
      <c r="F998" s="57"/>
      <c r="H998" s="57"/>
      <c r="J998" s="57"/>
      <c r="L998" s="57"/>
      <c r="N998" s="57"/>
      <c r="P998" s="57"/>
      <c r="R998" s="57"/>
      <c r="T998" s="57"/>
      <c r="V998" s="57"/>
      <c r="X998" s="57"/>
    </row>
    <row r="999" spans="3:24">
      <c r="C999" s="57"/>
      <c r="D999" s="57"/>
      <c r="E999" s="57"/>
      <c r="F999" s="57"/>
      <c r="H999" s="57"/>
      <c r="J999" s="57"/>
      <c r="L999" s="57"/>
      <c r="N999" s="57"/>
      <c r="P999" s="57"/>
      <c r="R999" s="57"/>
      <c r="T999" s="57"/>
      <c r="V999" s="57"/>
      <c r="X999" s="57"/>
    </row>
    <row r="1000" spans="3:24">
      <c r="C1000" s="57"/>
      <c r="D1000" s="57"/>
      <c r="E1000" s="57"/>
      <c r="F1000" s="57"/>
      <c r="H1000" s="57"/>
      <c r="J1000" s="57"/>
      <c r="L1000" s="57"/>
      <c r="N1000" s="57"/>
      <c r="P1000" s="57"/>
      <c r="R1000" s="57"/>
      <c r="T1000" s="57"/>
      <c r="V1000" s="57"/>
      <c r="X1000" s="57"/>
    </row>
    <row r="1001" spans="3:24">
      <c r="C1001" s="57"/>
      <c r="D1001" s="57"/>
      <c r="E1001" s="57"/>
      <c r="F1001" s="57"/>
      <c r="H1001" s="57"/>
      <c r="J1001" s="57"/>
      <c r="L1001" s="57"/>
      <c r="N1001" s="57"/>
      <c r="P1001" s="57"/>
      <c r="R1001" s="57"/>
      <c r="T1001" s="57"/>
      <c r="V1001" s="57"/>
      <c r="X1001" s="57"/>
    </row>
    <row r="1002" spans="3:24">
      <c r="C1002" s="57"/>
      <c r="D1002" s="57"/>
      <c r="E1002" s="57"/>
      <c r="F1002" s="57"/>
      <c r="H1002" s="57"/>
      <c r="J1002" s="57"/>
      <c r="L1002" s="57"/>
      <c r="N1002" s="57"/>
      <c r="P1002" s="57"/>
      <c r="R1002" s="57"/>
      <c r="T1002" s="57"/>
      <c r="V1002" s="57"/>
      <c r="X1002" s="57"/>
    </row>
    <row r="1003" spans="3:24">
      <c r="C1003" s="57"/>
      <c r="D1003" s="57"/>
      <c r="E1003" s="57"/>
      <c r="F1003" s="57"/>
      <c r="H1003" s="57"/>
      <c r="J1003" s="57"/>
      <c r="L1003" s="57"/>
      <c r="N1003" s="57"/>
      <c r="P1003" s="57"/>
      <c r="R1003" s="57"/>
      <c r="T1003" s="57"/>
      <c r="V1003" s="57"/>
      <c r="X1003" s="57"/>
    </row>
    <row r="1004" spans="3:24">
      <c r="C1004" s="57"/>
      <c r="D1004" s="57"/>
      <c r="E1004" s="57"/>
      <c r="F1004" s="57"/>
      <c r="H1004" s="57"/>
      <c r="J1004" s="57"/>
      <c r="L1004" s="57"/>
      <c r="N1004" s="57"/>
      <c r="P1004" s="57"/>
      <c r="R1004" s="57"/>
      <c r="T1004" s="57"/>
      <c r="V1004" s="57"/>
      <c r="X1004" s="57"/>
    </row>
    <row r="1005" spans="3:24">
      <c r="C1005" s="57"/>
      <c r="D1005" s="57"/>
      <c r="E1005" s="57"/>
      <c r="F1005" s="57"/>
      <c r="H1005" s="57"/>
      <c r="J1005" s="57"/>
      <c r="L1005" s="57"/>
      <c r="N1005" s="57"/>
      <c r="P1005" s="57"/>
      <c r="R1005" s="57"/>
      <c r="T1005" s="57"/>
      <c r="V1005" s="57"/>
      <c r="X1005" s="57"/>
    </row>
    <row r="1006" spans="3:24">
      <c r="C1006" s="57"/>
      <c r="D1006" s="57"/>
      <c r="E1006" s="57"/>
      <c r="F1006" s="57"/>
      <c r="H1006" s="57"/>
      <c r="J1006" s="57"/>
      <c r="L1006" s="57"/>
      <c r="N1006" s="57"/>
      <c r="P1006" s="57"/>
      <c r="R1006" s="57"/>
      <c r="T1006" s="57"/>
      <c r="V1006" s="57"/>
      <c r="X1006" s="57"/>
    </row>
    <row r="1007" spans="3:24">
      <c r="C1007" s="57"/>
      <c r="D1007" s="57"/>
      <c r="E1007" s="57"/>
      <c r="F1007" s="57"/>
      <c r="H1007" s="57"/>
      <c r="J1007" s="57"/>
      <c r="L1007" s="57"/>
      <c r="N1007" s="57"/>
      <c r="P1007" s="57"/>
      <c r="R1007" s="57"/>
      <c r="T1007" s="57"/>
      <c r="V1007" s="57"/>
      <c r="X1007" s="57"/>
    </row>
    <row r="1008" spans="3:24">
      <c r="C1008" s="57"/>
      <c r="D1008" s="57"/>
      <c r="E1008" s="57"/>
      <c r="F1008" s="57"/>
      <c r="H1008" s="57"/>
      <c r="J1008" s="57"/>
      <c r="L1008" s="57"/>
      <c r="N1008" s="57"/>
      <c r="P1008" s="57"/>
      <c r="R1008" s="57"/>
      <c r="T1008" s="57"/>
      <c r="V1008" s="57"/>
      <c r="X1008" s="57"/>
    </row>
    <row r="1009" spans="3:24">
      <c r="C1009" s="57"/>
      <c r="D1009" s="57"/>
      <c r="E1009" s="57"/>
      <c r="F1009" s="57"/>
      <c r="H1009" s="57"/>
      <c r="J1009" s="57"/>
      <c r="L1009" s="57"/>
      <c r="N1009" s="57"/>
      <c r="P1009" s="57"/>
      <c r="R1009" s="57"/>
      <c r="T1009" s="57"/>
      <c r="V1009" s="57"/>
      <c r="X1009" s="57"/>
    </row>
    <row r="1010" spans="3:24">
      <c r="C1010" s="57"/>
      <c r="D1010" s="57"/>
      <c r="E1010" s="57"/>
      <c r="F1010" s="57"/>
      <c r="H1010" s="57"/>
      <c r="J1010" s="57"/>
      <c r="L1010" s="57"/>
      <c r="N1010" s="57"/>
      <c r="P1010" s="57"/>
      <c r="R1010" s="57"/>
      <c r="T1010" s="57"/>
      <c r="V1010" s="57"/>
      <c r="X1010" s="57"/>
    </row>
    <row r="1011" spans="3:24">
      <c r="C1011" s="57"/>
      <c r="D1011" s="57"/>
      <c r="E1011" s="57"/>
      <c r="F1011" s="57"/>
      <c r="H1011" s="57"/>
      <c r="J1011" s="57"/>
      <c r="L1011" s="57"/>
      <c r="N1011" s="57"/>
      <c r="P1011" s="57"/>
      <c r="R1011" s="57"/>
      <c r="T1011" s="57"/>
      <c r="V1011" s="57"/>
      <c r="X1011" s="57"/>
    </row>
    <row r="1012" spans="3:24">
      <c r="C1012" s="57"/>
      <c r="D1012" s="57"/>
      <c r="E1012" s="57"/>
      <c r="F1012" s="57"/>
      <c r="H1012" s="57"/>
      <c r="J1012" s="57"/>
      <c r="L1012" s="57"/>
      <c r="N1012" s="57"/>
      <c r="P1012" s="57"/>
      <c r="R1012" s="57"/>
      <c r="T1012" s="57"/>
      <c r="V1012" s="57"/>
      <c r="X1012" s="57"/>
    </row>
    <row r="1013" spans="3:24">
      <c r="C1013" s="57"/>
      <c r="D1013" s="57"/>
      <c r="E1013" s="57"/>
      <c r="F1013" s="57"/>
      <c r="H1013" s="57"/>
      <c r="J1013" s="57"/>
      <c r="L1013" s="57"/>
      <c r="N1013" s="57"/>
      <c r="P1013" s="57"/>
      <c r="R1013" s="57"/>
      <c r="T1013" s="57"/>
      <c r="V1013" s="57"/>
      <c r="X1013" s="57"/>
    </row>
    <row r="1014" spans="3:24">
      <c r="C1014" s="57"/>
      <c r="D1014" s="57"/>
      <c r="E1014" s="57"/>
      <c r="F1014" s="57"/>
      <c r="H1014" s="57"/>
      <c r="J1014" s="57"/>
      <c r="L1014" s="57"/>
      <c r="N1014" s="57"/>
      <c r="P1014" s="57"/>
      <c r="R1014" s="57"/>
      <c r="T1014" s="57"/>
      <c r="V1014" s="57"/>
      <c r="X1014" s="57"/>
    </row>
    <row r="1015" spans="3:24">
      <c r="C1015" s="57"/>
      <c r="D1015" s="57"/>
      <c r="E1015" s="57"/>
      <c r="F1015" s="57"/>
      <c r="H1015" s="57"/>
      <c r="J1015" s="57"/>
      <c r="L1015" s="57"/>
      <c r="N1015" s="57"/>
      <c r="P1015" s="57"/>
      <c r="R1015" s="57"/>
      <c r="T1015" s="57"/>
      <c r="V1015" s="57"/>
      <c r="X1015" s="57"/>
    </row>
    <row r="1016" spans="3:24">
      <c r="C1016" s="57"/>
      <c r="D1016" s="57"/>
      <c r="E1016" s="57"/>
      <c r="F1016" s="57"/>
      <c r="H1016" s="57"/>
      <c r="J1016" s="57"/>
      <c r="L1016" s="57"/>
      <c r="N1016" s="57"/>
      <c r="P1016" s="57"/>
      <c r="R1016" s="57"/>
      <c r="T1016" s="57"/>
      <c r="V1016" s="57"/>
      <c r="X1016" s="57"/>
    </row>
    <row r="1017" spans="3:24">
      <c r="C1017" s="57"/>
      <c r="D1017" s="57"/>
      <c r="E1017" s="57"/>
      <c r="F1017" s="57"/>
      <c r="H1017" s="57"/>
      <c r="J1017" s="57"/>
      <c r="L1017" s="57"/>
      <c r="N1017" s="57"/>
      <c r="P1017" s="57"/>
      <c r="R1017" s="57"/>
      <c r="T1017" s="57"/>
      <c r="V1017" s="57"/>
      <c r="X1017" s="57"/>
    </row>
    <row r="1018" spans="3:24">
      <c r="C1018" s="57"/>
      <c r="D1018" s="57"/>
      <c r="E1018" s="57"/>
      <c r="F1018" s="57"/>
      <c r="H1018" s="57"/>
      <c r="J1018" s="57"/>
      <c r="L1018" s="57"/>
      <c r="N1018" s="57"/>
      <c r="P1018" s="57"/>
      <c r="R1018" s="57"/>
      <c r="T1018" s="57"/>
      <c r="V1018" s="57"/>
      <c r="X1018" s="57"/>
    </row>
    <row r="1019" spans="3:24">
      <c r="C1019" s="57"/>
      <c r="D1019" s="57"/>
      <c r="E1019" s="57"/>
      <c r="F1019" s="57"/>
      <c r="H1019" s="57"/>
      <c r="J1019" s="57"/>
      <c r="L1019" s="57"/>
      <c r="N1019" s="57"/>
      <c r="P1019" s="57"/>
      <c r="R1019" s="57"/>
      <c r="T1019" s="57"/>
      <c r="V1019" s="57"/>
      <c r="X1019" s="57"/>
    </row>
    <row r="1020" spans="3:24">
      <c r="C1020" s="57"/>
      <c r="D1020" s="57"/>
      <c r="E1020" s="57"/>
      <c r="F1020" s="57"/>
      <c r="H1020" s="57"/>
      <c r="J1020" s="57"/>
      <c r="L1020" s="57"/>
      <c r="N1020" s="57"/>
      <c r="P1020" s="57"/>
      <c r="R1020" s="57"/>
      <c r="T1020" s="57"/>
      <c r="V1020" s="57"/>
      <c r="X1020" s="57"/>
    </row>
    <row r="1021" spans="3:24">
      <c r="C1021" s="57"/>
      <c r="D1021" s="57"/>
      <c r="E1021" s="57"/>
      <c r="F1021" s="57"/>
      <c r="H1021" s="57"/>
      <c r="J1021" s="57"/>
      <c r="L1021" s="57"/>
      <c r="N1021" s="57"/>
      <c r="P1021" s="57"/>
      <c r="R1021" s="57"/>
      <c r="T1021" s="57"/>
      <c r="V1021" s="57"/>
      <c r="X1021" s="57"/>
    </row>
    <row r="1022" spans="3:24">
      <c r="C1022" s="57"/>
      <c r="D1022" s="57"/>
      <c r="E1022" s="57"/>
      <c r="F1022" s="57"/>
      <c r="H1022" s="57"/>
      <c r="J1022" s="57"/>
      <c r="L1022" s="57"/>
      <c r="N1022" s="57"/>
      <c r="P1022" s="57"/>
      <c r="R1022" s="57"/>
      <c r="T1022" s="57"/>
      <c r="V1022" s="57"/>
      <c r="X1022" s="57"/>
    </row>
    <row r="1023" spans="3:24">
      <c r="C1023" s="57"/>
      <c r="D1023" s="57"/>
      <c r="E1023" s="57"/>
      <c r="F1023" s="57"/>
      <c r="H1023" s="57"/>
      <c r="J1023" s="57"/>
      <c r="L1023" s="57"/>
      <c r="N1023" s="57"/>
      <c r="P1023" s="57"/>
      <c r="R1023" s="57"/>
      <c r="T1023" s="57"/>
      <c r="V1023" s="57"/>
      <c r="X1023" s="57"/>
    </row>
    <row r="1024" spans="3:24">
      <c r="C1024" s="57"/>
      <c r="D1024" s="57"/>
      <c r="E1024" s="57"/>
      <c r="F1024" s="57"/>
      <c r="H1024" s="57"/>
      <c r="J1024" s="57"/>
      <c r="L1024" s="57"/>
      <c r="N1024" s="57"/>
      <c r="P1024" s="57"/>
      <c r="R1024" s="57"/>
      <c r="T1024" s="57"/>
      <c r="V1024" s="57"/>
      <c r="X1024" s="57"/>
    </row>
    <row r="1025" spans="3:24">
      <c r="C1025" s="57"/>
      <c r="D1025" s="57"/>
      <c r="E1025" s="57"/>
      <c r="F1025" s="57"/>
      <c r="H1025" s="57"/>
      <c r="J1025" s="57"/>
      <c r="L1025" s="57"/>
      <c r="N1025" s="57"/>
      <c r="P1025" s="57"/>
      <c r="R1025" s="57"/>
      <c r="T1025" s="57"/>
      <c r="V1025" s="57"/>
      <c r="X1025" s="57"/>
    </row>
    <row r="1026" spans="3:24">
      <c r="C1026" s="57"/>
      <c r="D1026" s="57"/>
      <c r="E1026" s="57"/>
      <c r="F1026" s="57"/>
      <c r="H1026" s="57"/>
      <c r="J1026" s="57"/>
      <c r="L1026" s="57"/>
      <c r="N1026" s="57"/>
      <c r="P1026" s="57"/>
      <c r="R1026" s="57"/>
      <c r="T1026" s="57"/>
      <c r="V1026" s="57"/>
      <c r="X1026" s="57"/>
    </row>
    <row r="1027" spans="3:24">
      <c r="C1027" s="57"/>
      <c r="D1027" s="57"/>
      <c r="E1027" s="57"/>
      <c r="F1027" s="57"/>
      <c r="H1027" s="57"/>
      <c r="J1027" s="57"/>
      <c r="L1027" s="57"/>
      <c r="N1027" s="57"/>
      <c r="P1027" s="57"/>
      <c r="R1027" s="57"/>
      <c r="T1027" s="57"/>
      <c r="V1027" s="57"/>
      <c r="X1027" s="57"/>
    </row>
    <row r="1028" spans="3:24">
      <c r="C1028" s="57"/>
      <c r="D1028" s="57"/>
      <c r="E1028" s="57"/>
      <c r="F1028" s="57"/>
      <c r="H1028" s="57"/>
      <c r="J1028" s="57"/>
      <c r="L1028" s="57"/>
      <c r="N1028" s="57"/>
      <c r="P1028" s="57"/>
      <c r="R1028" s="57"/>
      <c r="T1028" s="57"/>
      <c r="V1028" s="57"/>
      <c r="X1028" s="57"/>
    </row>
    <row r="1029" spans="3:24">
      <c r="C1029" s="57"/>
      <c r="D1029" s="57"/>
      <c r="E1029" s="57"/>
      <c r="F1029" s="57"/>
      <c r="H1029" s="57"/>
      <c r="J1029" s="57"/>
      <c r="L1029" s="57"/>
      <c r="N1029" s="57"/>
      <c r="P1029" s="57"/>
      <c r="R1029" s="57"/>
      <c r="T1029" s="57"/>
      <c r="V1029" s="57"/>
      <c r="X1029" s="57"/>
    </row>
    <row r="1030" spans="3:24">
      <c r="C1030" s="57"/>
      <c r="D1030" s="57"/>
      <c r="E1030" s="57"/>
      <c r="F1030" s="57"/>
      <c r="H1030" s="57"/>
      <c r="J1030" s="57"/>
      <c r="L1030" s="57"/>
      <c r="N1030" s="57"/>
      <c r="P1030" s="57"/>
      <c r="R1030" s="57"/>
      <c r="T1030" s="57"/>
      <c r="V1030" s="57"/>
      <c r="X1030" s="57"/>
    </row>
    <row r="1031" spans="3:24">
      <c r="C1031" s="57"/>
      <c r="D1031" s="57"/>
      <c r="E1031" s="57"/>
      <c r="F1031" s="57"/>
      <c r="H1031" s="57"/>
      <c r="J1031" s="57"/>
      <c r="L1031" s="57"/>
      <c r="N1031" s="57"/>
      <c r="P1031" s="57"/>
      <c r="R1031" s="57"/>
      <c r="T1031" s="57"/>
      <c r="V1031" s="57"/>
      <c r="X1031" s="57"/>
    </row>
    <row r="1032" spans="3:24">
      <c r="C1032" s="57"/>
      <c r="D1032" s="57"/>
      <c r="E1032" s="57"/>
      <c r="F1032" s="57"/>
      <c r="H1032" s="57"/>
      <c r="J1032" s="57"/>
      <c r="L1032" s="57"/>
      <c r="N1032" s="57"/>
      <c r="P1032" s="57"/>
      <c r="R1032" s="57"/>
      <c r="T1032" s="57"/>
      <c r="V1032" s="57"/>
      <c r="X1032" s="57"/>
    </row>
    <row r="1033" spans="3:24">
      <c r="C1033" s="57"/>
      <c r="D1033" s="57"/>
      <c r="E1033" s="57"/>
      <c r="F1033" s="57"/>
      <c r="H1033" s="57"/>
      <c r="J1033" s="57"/>
      <c r="L1033" s="57"/>
      <c r="N1033" s="57"/>
      <c r="P1033" s="57"/>
      <c r="R1033" s="57"/>
      <c r="T1033" s="57"/>
      <c r="V1033" s="57"/>
      <c r="X1033" s="57"/>
    </row>
    <row r="1034" spans="3:24">
      <c r="C1034" s="57"/>
      <c r="D1034" s="57"/>
      <c r="E1034" s="57"/>
      <c r="F1034" s="57"/>
      <c r="H1034" s="57"/>
      <c r="J1034" s="57"/>
      <c r="L1034" s="57"/>
      <c r="N1034" s="57"/>
      <c r="P1034" s="57"/>
      <c r="R1034" s="57"/>
      <c r="T1034" s="57"/>
      <c r="V1034" s="57"/>
      <c r="X1034" s="57"/>
    </row>
    <row r="1035" spans="3:24">
      <c r="C1035" s="57"/>
      <c r="D1035" s="57"/>
      <c r="E1035" s="57"/>
      <c r="F1035" s="57"/>
      <c r="H1035" s="57"/>
      <c r="J1035" s="57"/>
      <c r="L1035" s="57"/>
      <c r="N1035" s="57"/>
      <c r="P1035" s="57"/>
      <c r="R1035" s="57"/>
      <c r="T1035" s="57"/>
      <c r="V1035" s="57"/>
      <c r="X1035" s="57"/>
    </row>
    <row r="1036" spans="3:24">
      <c r="C1036" s="57"/>
      <c r="D1036" s="57"/>
      <c r="E1036" s="57"/>
      <c r="F1036" s="57"/>
      <c r="H1036" s="57"/>
      <c r="J1036" s="57"/>
      <c r="L1036" s="57"/>
      <c r="N1036" s="57"/>
      <c r="P1036" s="57"/>
      <c r="R1036" s="57"/>
      <c r="T1036" s="57"/>
      <c r="V1036" s="57"/>
      <c r="X1036" s="57"/>
    </row>
    <row r="1037" spans="3:24">
      <c r="C1037" s="57"/>
      <c r="D1037" s="57"/>
      <c r="E1037" s="57"/>
      <c r="F1037" s="57"/>
      <c r="H1037" s="57"/>
      <c r="J1037" s="57"/>
      <c r="L1037" s="57"/>
      <c r="N1037" s="57"/>
      <c r="P1037" s="57"/>
      <c r="R1037" s="57"/>
      <c r="T1037" s="57"/>
      <c r="V1037" s="57"/>
      <c r="X1037" s="57"/>
    </row>
    <row r="1038" spans="3:24">
      <c r="C1038" s="57"/>
      <c r="D1038" s="57"/>
      <c r="E1038" s="57"/>
      <c r="F1038" s="57"/>
      <c r="H1038" s="57"/>
      <c r="J1038" s="57"/>
      <c r="L1038" s="57"/>
      <c r="N1038" s="57"/>
      <c r="P1038" s="57"/>
      <c r="R1038" s="57"/>
      <c r="T1038" s="57"/>
      <c r="V1038" s="57"/>
      <c r="X1038" s="57"/>
    </row>
    <row r="1039" spans="3:24">
      <c r="C1039" s="57"/>
      <c r="D1039" s="57"/>
      <c r="E1039" s="57"/>
      <c r="F1039" s="57"/>
      <c r="H1039" s="57"/>
      <c r="J1039" s="57"/>
      <c r="L1039" s="57"/>
      <c r="N1039" s="57"/>
      <c r="P1039" s="57"/>
      <c r="R1039" s="57"/>
      <c r="T1039" s="57"/>
      <c r="V1039" s="57"/>
      <c r="X1039" s="57"/>
    </row>
    <row r="1040" spans="3:24">
      <c r="C1040" s="57"/>
      <c r="D1040" s="57"/>
      <c r="E1040" s="57"/>
      <c r="F1040" s="57"/>
      <c r="H1040" s="57"/>
      <c r="J1040" s="57"/>
      <c r="L1040" s="57"/>
      <c r="N1040" s="57"/>
      <c r="P1040" s="57"/>
      <c r="R1040" s="57"/>
      <c r="T1040" s="57"/>
      <c r="V1040" s="57"/>
      <c r="X1040" s="57"/>
    </row>
    <row r="1041" spans="3:24">
      <c r="C1041" s="57"/>
      <c r="D1041" s="57"/>
      <c r="E1041" s="57"/>
      <c r="F1041" s="57"/>
      <c r="H1041" s="57"/>
      <c r="J1041" s="57"/>
      <c r="L1041" s="57"/>
      <c r="N1041" s="57"/>
      <c r="P1041" s="57"/>
      <c r="R1041" s="57"/>
      <c r="T1041" s="57"/>
      <c r="V1041" s="57"/>
      <c r="X1041" s="57"/>
    </row>
    <row r="1042" spans="3:24">
      <c r="C1042" s="57"/>
      <c r="D1042" s="57"/>
      <c r="E1042" s="57"/>
      <c r="F1042" s="57"/>
      <c r="H1042" s="57"/>
      <c r="J1042" s="57"/>
      <c r="L1042" s="57"/>
      <c r="N1042" s="57"/>
      <c r="P1042" s="57"/>
      <c r="R1042" s="57"/>
      <c r="T1042" s="57"/>
      <c r="V1042" s="57"/>
      <c r="X1042" s="57"/>
    </row>
    <row r="1043" spans="3:24">
      <c r="C1043" s="57"/>
      <c r="D1043" s="57"/>
      <c r="E1043" s="57"/>
      <c r="F1043" s="57"/>
      <c r="H1043" s="57"/>
      <c r="J1043" s="57"/>
      <c r="L1043" s="57"/>
      <c r="N1043" s="57"/>
      <c r="P1043" s="57"/>
      <c r="R1043" s="57"/>
      <c r="T1043" s="57"/>
      <c r="V1043" s="57"/>
      <c r="X1043" s="57"/>
    </row>
    <row r="1044" spans="3:24">
      <c r="C1044" s="57"/>
      <c r="D1044" s="57"/>
      <c r="E1044" s="57"/>
      <c r="F1044" s="57"/>
      <c r="H1044" s="57"/>
      <c r="J1044" s="57"/>
      <c r="L1044" s="57"/>
      <c r="N1044" s="57"/>
      <c r="P1044" s="57"/>
      <c r="R1044" s="57"/>
      <c r="T1044" s="57"/>
      <c r="V1044" s="57"/>
      <c r="X1044" s="57"/>
    </row>
    <row r="1045" spans="3:24">
      <c r="C1045" s="57"/>
      <c r="D1045" s="57"/>
      <c r="E1045" s="57"/>
      <c r="F1045" s="57"/>
      <c r="H1045" s="57"/>
      <c r="J1045" s="57"/>
      <c r="L1045" s="57"/>
      <c r="N1045" s="57"/>
      <c r="P1045" s="57"/>
      <c r="R1045" s="57"/>
      <c r="T1045" s="57"/>
      <c r="V1045" s="57"/>
      <c r="X1045" s="57"/>
    </row>
    <row r="1046" spans="3:24">
      <c r="C1046" s="57"/>
      <c r="D1046" s="57"/>
      <c r="E1046" s="57"/>
      <c r="F1046" s="57"/>
      <c r="H1046" s="57"/>
      <c r="J1046" s="57"/>
      <c r="L1046" s="57"/>
      <c r="N1046" s="57"/>
      <c r="P1046" s="57"/>
      <c r="R1046" s="57"/>
      <c r="T1046" s="57"/>
      <c r="V1046" s="57"/>
      <c r="X1046" s="57"/>
    </row>
    <row r="1047" spans="3:24">
      <c r="C1047" s="57"/>
      <c r="D1047" s="57"/>
      <c r="E1047" s="57"/>
      <c r="F1047" s="57"/>
      <c r="H1047" s="57"/>
      <c r="J1047" s="57"/>
      <c r="L1047" s="57"/>
      <c r="N1047" s="57"/>
      <c r="P1047" s="57"/>
      <c r="R1047" s="57"/>
      <c r="T1047" s="57"/>
      <c r="V1047" s="57"/>
      <c r="X1047" s="57"/>
    </row>
    <row r="1048" spans="3:24">
      <c r="C1048" s="57"/>
      <c r="D1048" s="57"/>
      <c r="E1048" s="57"/>
      <c r="F1048" s="57"/>
      <c r="H1048" s="57"/>
      <c r="J1048" s="57"/>
      <c r="L1048" s="57"/>
      <c r="N1048" s="57"/>
      <c r="P1048" s="57"/>
      <c r="R1048" s="57"/>
      <c r="T1048" s="57"/>
      <c r="V1048" s="57"/>
      <c r="X1048" s="57"/>
    </row>
    <row r="1049" spans="3:24">
      <c r="C1049" s="57"/>
      <c r="D1049" s="57"/>
      <c r="E1049" s="57"/>
      <c r="F1049" s="57"/>
      <c r="H1049" s="57"/>
      <c r="J1049" s="57"/>
      <c r="L1049" s="57"/>
      <c r="N1049" s="57"/>
      <c r="P1049" s="57"/>
      <c r="R1049" s="57"/>
      <c r="T1049" s="57"/>
      <c r="V1049" s="57"/>
      <c r="X1049" s="57"/>
    </row>
    <row r="1050" spans="3:24">
      <c r="C1050" s="57"/>
      <c r="D1050" s="57"/>
      <c r="E1050" s="57"/>
      <c r="F1050" s="57"/>
      <c r="H1050" s="57"/>
      <c r="J1050" s="57"/>
      <c r="L1050" s="57"/>
      <c r="N1050" s="57"/>
      <c r="P1050" s="57"/>
      <c r="R1050" s="57"/>
      <c r="T1050" s="57"/>
      <c r="V1050" s="57"/>
      <c r="X1050" s="57"/>
    </row>
    <row r="1051" spans="3:24">
      <c r="C1051" s="57"/>
      <c r="D1051" s="57"/>
      <c r="E1051" s="57"/>
      <c r="F1051" s="57"/>
      <c r="H1051" s="57"/>
      <c r="J1051" s="57"/>
      <c r="L1051" s="57"/>
      <c r="N1051" s="57"/>
      <c r="P1051" s="57"/>
      <c r="R1051" s="57"/>
      <c r="T1051" s="57"/>
      <c r="V1051" s="57"/>
      <c r="X1051" s="57"/>
    </row>
    <row r="1052" spans="3:24">
      <c r="C1052" s="57"/>
      <c r="D1052" s="57"/>
      <c r="E1052" s="57"/>
      <c r="F1052" s="57"/>
      <c r="H1052" s="57"/>
      <c r="J1052" s="57"/>
      <c r="L1052" s="57"/>
      <c r="N1052" s="57"/>
      <c r="P1052" s="57"/>
      <c r="R1052" s="57"/>
      <c r="T1052" s="57"/>
      <c r="V1052" s="57"/>
      <c r="X1052" s="57"/>
    </row>
    <row r="1053" spans="3:24">
      <c r="C1053" s="57"/>
      <c r="D1053" s="57"/>
      <c r="E1053" s="57"/>
      <c r="F1053" s="57"/>
      <c r="H1053" s="57"/>
      <c r="J1053" s="57"/>
      <c r="L1053" s="57"/>
      <c r="N1053" s="57"/>
      <c r="P1053" s="57"/>
      <c r="R1053" s="57"/>
      <c r="T1053" s="57"/>
      <c r="V1053" s="57"/>
      <c r="X1053" s="57"/>
    </row>
    <row r="1054" spans="3:24">
      <c r="C1054" s="57"/>
      <c r="D1054" s="57"/>
      <c r="E1054" s="57"/>
      <c r="F1054" s="57"/>
      <c r="H1054" s="57"/>
      <c r="J1054" s="57"/>
      <c r="L1054" s="57"/>
      <c r="N1054" s="57"/>
      <c r="P1054" s="57"/>
      <c r="R1054" s="57"/>
      <c r="T1054" s="57"/>
      <c r="V1054" s="57"/>
      <c r="X1054" s="57"/>
    </row>
    <row r="1055" spans="3:24">
      <c r="C1055" s="57"/>
      <c r="D1055" s="57"/>
      <c r="E1055" s="57"/>
      <c r="F1055" s="57"/>
      <c r="H1055" s="57"/>
      <c r="J1055" s="57"/>
      <c r="L1055" s="57"/>
      <c r="N1055" s="57"/>
      <c r="P1055" s="57"/>
      <c r="R1055" s="57"/>
      <c r="T1055" s="57"/>
      <c r="V1055" s="57"/>
      <c r="X1055" s="57"/>
    </row>
    <row r="1056" spans="3:24">
      <c r="C1056" s="57"/>
      <c r="D1056" s="57"/>
      <c r="E1056" s="57"/>
      <c r="F1056" s="57"/>
      <c r="H1056" s="57"/>
      <c r="J1056" s="57"/>
      <c r="L1056" s="57"/>
      <c r="N1056" s="57"/>
      <c r="P1056" s="57"/>
      <c r="R1056" s="57"/>
      <c r="T1056" s="57"/>
      <c r="V1056" s="57"/>
      <c r="X1056" s="57"/>
    </row>
    <row r="1057" spans="3:24">
      <c r="C1057" s="57"/>
      <c r="D1057" s="57"/>
      <c r="E1057" s="57"/>
      <c r="F1057" s="57"/>
      <c r="H1057" s="57"/>
      <c r="J1057" s="57"/>
      <c r="L1057" s="57"/>
      <c r="N1057" s="57"/>
      <c r="P1057" s="57"/>
      <c r="R1057" s="57"/>
      <c r="T1057" s="57"/>
      <c r="V1057" s="57"/>
      <c r="X1057" s="57"/>
    </row>
    <row r="1058" spans="3:24">
      <c r="C1058" s="57"/>
      <c r="D1058" s="57"/>
      <c r="E1058" s="57"/>
      <c r="F1058" s="57"/>
      <c r="H1058" s="57"/>
      <c r="J1058" s="57"/>
      <c r="L1058" s="57"/>
      <c r="N1058" s="57"/>
      <c r="P1058" s="57"/>
      <c r="R1058" s="57"/>
      <c r="T1058" s="57"/>
      <c r="V1058" s="57"/>
      <c r="X1058" s="57"/>
    </row>
    <row r="1059" spans="3:24">
      <c r="C1059" s="57"/>
      <c r="D1059" s="57"/>
      <c r="E1059" s="57"/>
      <c r="F1059" s="57"/>
      <c r="H1059" s="57"/>
      <c r="J1059" s="57"/>
      <c r="L1059" s="57"/>
      <c r="N1059" s="57"/>
      <c r="P1059" s="57"/>
      <c r="R1059" s="57"/>
      <c r="T1059" s="57"/>
      <c r="V1059" s="57"/>
      <c r="X1059" s="57"/>
    </row>
    <row r="1060" spans="3:24">
      <c r="C1060" s="57"/>
      <c r="D1060" s="57"/>
      <c r="E1060" s="57"/>
      <c r="F1060" s="57"/>
      <c r="H1060" s="57"/>
      <c r="J1060" s="57"/>
      <c r="L1060" s="57"/>
      <c r="N1060" s="57"/>
      <c r="P1060" s="57"/>
      <c r="R1060" s="57"/>
      <c r="T1060" s="57"/>
      <c r="V1060" s="57"/>
      <c r="X1060" s="57"/>
    </row>
    <row r="1061" spans="3:24">
      <c r="C1061" s="57"/>
      <c r="D1061" s="57"/>
      <c r="E1061" s="57"/>
      <c r="F1061" s="57"/>
      <c r="H1061" s="57"/>
      <c r="J1061" s="57"/>
      <c r="L1061" s="57"/>
      <c r="N1061" s="57"/>
      <c r="P1061" s="57"/>
      <c r="R1061" s="57"/>
      <c r="T1061" s="57"/>
      <c r="V1061" s="57"/>
      <c r="X1061" s="57"/>
    </row>
    <row r="1062" spans="3:24">
      <c r="C1062" s="57"/>
      <c r="D1062" s="57"/>
      <c r="E1062" s="57"/>
      <c r="F1062" s="57"/>
      <c r="H1062" s="57"/>
      <c r="J1062" s="57"/>
      <c r="L1062" s="57"/>
      <c r="N1062" s="57"/>
      <c r="P1062" s="57"/>
      <c r="R1062" s="57"/>
      <c r="T1062" s="57"/>
      <c r="V1062" s="57"/>
      <c r="X1062" s="57"/>
    </row>
    <row r="1063" spans="3:24">
      <c r="C1063" s="57"/>
      <c r="D1063" s="57"/>
      <c r="E1063" s="57"/>
      <c r="F1063" s="57"/>
      <c r="H1063" s="57"/>
      <c r="J1063" s="57"/>
      <c r="L1063" s="57"/>
      <c r="N1063" s="57"/>
      <c r="P1063" s="57"/>
      <c r="R1063" s="57"/>
      <c r="T1063" s="57"/>
      <c r="V1063" s="57"/>
      <c r="X1063" s="57"/>
    </row>
    <row r="1064" spans="3:24">
      <c r="C1064" s="57"/>
      <c r="D1064" s="57"/>
      <c r="E1064" s="57"/>
      <c r="F1064" s="57"/>
      <c r="H1064" s="57"/>
      <c r="J1064" s="57"/>
      <c r="L1064" s="57"/>
      <c r="N1064" s="57"/>
      <c r="P1064" s="57"/>
      <c r="R1064" s="57"/>
      <c r="T1064" s="57"/>
      <c r="V1064" s="57"/>
      <c r="X1064" s="57"/>
    </row>
    <row r="1065" spans="3:24">
      <c r="C1065" s="57"/>
      <c r="D1065" s="57"/>
      <c r="E1065" s="57"/>
      <c r="F1065" s="57"/>
      <c r="H1065" s="57"/>
      <c r="J1065" s="57"/>
      <c r="L1065" s="57"/>
      <c r="N1065" s="57"/>
      <c r="P1065" s="57"/>
      <c r="R1065" s="57"/>
      <c r="T1065" s="57"/>
      <c r="V1065" s="57"/>
      <c r="X1065" s="57"/>
    </row>
    <row r="1066" spans="3:24">
      <c r="C1066" s="57"/>
      <c r="D1066" s="57"/>
      <c r="E1066" s="57"/>
      <c r="F1066" s="57"/>
      <c r="H1066" s="57"/>
      <c r="J1066" s="57"/>
      <c r="L1066" s="57"/>
      <c r="N1066" s="57"/>
      <c r="P1066" s="57"/>
      <c r="R1066" s="57"/>
      <c r="T1066" s="57"/>
      <c r="V1066" s="57"/>
      <c r="X1066" s="57"/>
    </row>
    <row r="1067" spans="3:24">
      <c r="C1067" s="57"/>
      <c r="D1067" s="57"/>
      <c r="E1067" s="57"/>
      <c r="F1067" s="57"/>
      <c r="H1067" s="57"/>
      <c r="J1067" s="57"/>
      <c r="L1067" s="57"/>
      <c r="N1067" s="57"/>
      <c r="P1067" s="57"/>
      <c r="R1067" s="57"/>
      <c r="T1067" s="57"/>
      <c r="V1067" s="57"/>
      <c r="X1067" s="57"/>
    </row>
    <row r="1068" spans="3:24">
      <c r="C1068" s="57"/>
      <c r="D1068" s="57"/>
      <c r="E1068" s="57"/>
      <c r="F1068" s="57"/>
      <c r="H1068" s="57"/>
      <c r="J1068" s="57"/>
      <c r="L1068" s="57"/>
      <c r="N1068" s="57"/>
      <c r="P1068" s="57"/>
      <c r="R1068" s="57"/>
      <c r="T1068" s="57"/>
      <c r="V1068" s="57"/>
      <c r="X1068" s="57"/>
    </row>
    <row r="1069" spans="3:24">
      <c r="C1069" s="57"/>
      <c r="D1069" s="57"/>
      <c r="E1069" s="57"/>
      <c r="F1069" s="57"/>
      <c r="H1069" s="57"/>
      <c r="J1069" s="57"/>
      <c r="L1069" s="57"/>
      <c r="N1069" s="57"/>
      <c r="P1069" s="57"/>
      <c r="R1069" s="57"/>
      <c r="T1069" s="57"/>
      <c r="V1069" s="57"/>
      <c r="X1069" s="57"/>
    </row>
    <row r="1070" spans="3:24">
      <c r="C1070" s="57"/>
      <c r="D1070" s="57"/>
      <c r="E1070" s="57"/>
      <c r="F1070" s="57"/>
      <c r="H1070" s="57"/>
      <c r="J1070" s="57"/>
      <c r="L1070" s="57"/>
      <c r="N1070" s="57"/>
      <c r="P1070" s="57"/>
      <c r="R1070" s="57"/>
      <c r="T1070" s="57"/>
      <c r="V1070" s="57"/>
      <c r="X1070" s="57"/>
    </row>
    <row r="1071" spans="3:24">
      <c r="C1071" s="57"/>
      <c r="D1071" s="57"/>
      <c r="E1071" s="57"/>
      <c r="F1071" s="57"/>
      <c r="H1071" s="57"/>
      <c r="J1071" s="57"/>
      <c r="L1071" s="57"/>
      <c r="N1071" s="57"/>
      <c r="P1071" s="57"/>
      <c r="R1071" s="57"/>
      <c r="T1071" s="57"/>
      <c r="V1071" s="57"/>
      <c r="X1071" s="57"/>
    </row>
    <row r="1072" spans="3:24">
      <c r="C1072" s="57"/>
      <c r="D1072" s="57"/>
      <c r="E1072" s="57"/>
      <c r="F1072" s="57"/>
      <c r="H1072" s="57"/>
      <c r="J1072" s="57"/>
      <c r="L1072" s="57"/>
      <c r="N1072" s="57"/>
      <c r="P1072" s="57"/>
      <c r="R1072" s="57"/>
      <c r="T1072" s="57"/>
      <c r="V1072" s="57"/>
      <c r="X1072" s="57"/>
    </row>
    <row r="1073" spans="3:24">
      <c r="C1073" s="57"/>
      <c r="D1073" s="57"/>
      <c r="E1073" s="57"/>
      <c r="F1073" s="57"/>
      <c r="H1073" s="57"/>
      <c r="J1073" s="57"/>
      <c r="L1073" s="57"/>
      <c r="N1073" s="57"/>
      <c r="P1073" s="57"/>
      <c r="R1073" s="57"/>
      <c r="T1073" s="57"/>
      <c r="V1073" s="57"/>
      <c r="X1073" s="57"/>
    </row>
    <row r="1074" spans="3:24">
      <c r="C1074" s="57"/>
      <c r="D1074" s="57"/>
      <c r="E1074" s="57"/>
      <c r="F1074" s="57"/>
      <c r="H1074" s="57"/>
      <c r="J1074" s="57"/>
      <c r="L1074" s="57"/>
      <c r="N1074" s="57"/>
      <c r="P1074" s="57"/>
      <c r="R1074" s="57"/>
      <c r="T1074" s="57"/>
      <c r="V1074" s="57"/>
      <c r="X1074" s="57"/>
    </row>
    <row r="1075" spans="3:24">
      <c r="C1075" s="57"/>
      <c r="D1075" s="57"/>
      <c r="E1075" s="57"/>
      <c r="F1075" s="57"/>
      <c r="H1075" s="57"/>
      <c r="J1075" s="57"/>
      <c r="L1075" s="57"/>
      <c r="N1075" s="57"/>
      <c r="P1075" s="57"/>
      <c r="R1075" s="57"/>
      <c r="T1075" s="57"/>
      <c r="V1075" s="57"/>
      <c r="X1075" s="57"/>
    </row>
    <row r="1076" spans="3:24">
      <c r="C1076" s="57"/>
      <c r="D1076" s="57"/>
      <c r="E1076" s="57"/>
      <c r="F1076" s="57"/>
      <c r="H1076" s="57"/>
      <c r="J1076" s="57"/>
      <c r="L1076" s="57"/>
      <c r="N1076" s="57"/>
      <c r="P1076" s="57"/>
      <c r="R1076" s="57"/>
      <c r="T1076" s="57"/>
      <c r="V1076" s="57"/>
      <c r="X1076" s="57"/>
    </row>
    <row r="1077" spans="3:24">
      <c r="C1077" s="57"/>
      <c r="D1077" s="57"/>
      <c r="E1077" s="57"/>
      <c r="F1077" s="57"/>
      <c r="H1077" s="57"/>
      <c r="J1077" s="57"/>
      <c r="L1077" s="57"/>
      <c r="N1077" s="57"/>
      <c r="P1077" s="57"/>
      <c r="R1077" s="57"/>
      <c r="T1077" s="57"/>
      <c r="V1077" s="57"/>
      <c r="X1077" s="57"/>
    </row>
    <row r="1078" spans="3:24">
      <c r="C1078" s="57"/>
      <c r="D1078" s="57"/>
      <c r="E1078" s="57"/>
      <c r="F1078" s="57"/>
      <c r="H1078" s="57"/>
      <c r="J1078" s="57"/>
      <c r="L1078" s="57"/>
      <c r="N1078" s="57"/>
      <c r="P1078" s="57"/>
      <c r="R1078" s="57"/>
      <c r="T1078" s="57"/>
      <c r="V1078" s="57"/>
      <c r="X1078" s="57"/>
    </row>
    <row r="1079" spans="3:24">
      <c r="C1079" s="57"/>
      <c r="D1079" s="57"/>
      <c r="E1079" s="57"/>
      <c r="F1079" s="57"/>
      <c r="H1079" s="57"/>
      <c r="J1079" s="57"/>
      <c r="L1079" s="57"/>
      <c r="N1079" s="57"/>
      <c r="P1079" s="57"/>
      <c r="R1079" s="57"/>
      <c r="T1079" s="57"/>
      <c r="V1079" s="57"/>
      <c r="X1079" s="57"/>
    </row>
    <row r="1080" spans="3:24">
      <c r="C1080" s="57"/>
      <c r="D1080" s="57"/>
      <c r="E1080" s="57"/>
      <c r="F1080" s="57"/>
      <c r="H1080" s="57"/>
      <c r="J1080" s="57"/>
      <c r="L1080" s="57"/>
      <c r="N1080" s="57"/>
      <c r="P1080" s="57"/>
      <c r="R1080" s="57"/>
      <c r="T1080" s="57"/>
      <c r="V1080" s="57"/>
      <c r="X1080" s="57"/>
    </row>
    <row r="1081" spans="3:24">
      <c r="C1081" s="57"/>
      <c r="D1081" s="57"/>
      <c r="E1081" s="57"/>
      <c r="F1081" s="57"/>
      <c r="H1081" s="57"/>
      <c r="J1081" s="57"/>
      <c r="L1081" s="57"/>
      <c r="N1081" s="57"/>
      <c r="P1081" s="57"/>
      <c r="R1081" s="57"/>
      <c r="T1081" s="57"/>
      <c r="V1081" s="57"/>
      <c r="X1081" s="57"/>
    </row>
    <row r="1082" spans="3:24">
      <c r="C1082" s="57"/>
      <c r="D1082" s="57"/>
      <c r="E1082" s="57"/>
      <c r="F1082" s="57"/>
      <c r="H1082" s="57"/>
      <c r="J1082" s="57"/>
      <c r="L1082" s="57"/>
      <c r="N1082" s="57"/>
      <c r="P1082" s="57"/>
      <c r="R1082" s="57"/>
      <c r="T1082" s="57"/>
      <c r="V1082" s="57"/>
      <c r="X1082" s="57"/>
    </row>
    <row r="1083" spans="3:24">
      <c r="C1083" s="57"/>
      <c r="D1083" s="57"/>
      <c r="E1083" s="57"/>
      <c r="F1083" s="57"/>
      <c r="H1083" s="57"/>
      <c r="J1083" s="57"/>
      <c r="L1083" s="57"/>
      <c r="N1083" s="57"/>
      <c r="P1083" s="57"/>
      <c r="R1083" s="57"/>
      <c r="T1083" s="57"/>
      <c r="V1083" s="57"/>
      <c r="X1083" s="57"/>
    </row>
    <row r="1084" spans="3:24">
      <c r="C1084" s="57"/>
      <c r="D1084" s="57"/>
      <c r="E1084" s="57"/>
      <c r="F1084" s="57"/>
      <c r="H1084" s="57"/>
      <c r="J1084" s="57"/>
      <c r="L1084" s="57"/>
      <c r="N1084" s="57"/>
      <c r="P1084" s="57"/>
      <c r="R1084" s="57"/>
      <c r="T1084" s="57"/>
      <c r="V1084" s="57"/>
      <c r="X1084" s="57"/>
    </row>
    <row r="1085" spans="3:24">
      <c r="C1085" s="57"/>
      <c r="D1085" s="57"/>
      <c r="E1085" s="57"/>
      <c r="F1085" s="57"/>
      <c r="H1085" s="57"/>
      <c r="J1085" s="57"/>
      <c r="L1085" s="57"/>
      <c r="N1085" s="57"/>
      <c r="P1085" s="57"/>
      <c r="R1085" s="57"/>
      <c r="T1085" s="57"/>
      <c r="V1085" s="57"/>
      <c r="X1085" s="57"/>
    </row>
    <row r="1086" spans="3:24">
      <c r="C1086" s="57"/>
      <c r="D1086" s="57"/>
      <c r="E1086" s="57"/>
      <c r="F1086" s="57"/>
      <c r="H1086" s="57"/>
      <c r="J1086" s="57"/>
      <c r="L1086" s="57"/>
      <c r="N1086" s="57"/>
      <c r="P1086" s="57"/>
      <c r="R1086" s="57"/>
      <c r="T1086" s="57"/>
      <c r="V1086" s="57"/>
      <c r="X1086" s="57"/>
    </row>
    <row r="1087" spans="3:24">
      <c r="C1087" s="57"/>
      <c r="D1087" s="57"/>
      <c r="E1087" s="57"/>
      <c r="F1087" s="57"/>
      <c r="H1087" s="57"/>
      <c r="J1087" s="57"/>
      <c r="L1087" s="57"/>
      <c r="N1087" s="57"/>
      <c r="P1087" s="57"/>
      <c r="R1087" s="57"/>
      <c r="T1087" s="57"/>
      <c r="V1087" s="57"/>
      <c r="X1087" s="57"/>
    </row>
    <row r="1088" spans="3:24">
      <c r="C1088" s="57"/>
      <c r="D1088" s="57"/>
      <c r="E1088" s="57"/>
      <c r="F1088" s="57"/>
      <c r="H1088" s="57"/>
      <c r="J1088" s="57"/>
      <c r="L1088" s="57"/>
      <c r="N1088" s="57"/>
      <c r="P1088" s="57"/>
      <c r="R1088" s="57"/>
      <c r="T1088" s="57"/>
      <c r="V1088" s="57"/>
      <c r="X1088" s="57"/>
    </row>
    <row r="1089" spans="3:24">
      <c r="C1089" s="57"/>
      <c r="D1089" s="57"/>
      <c r="E1089" s="57"/>
      <c r="F1089" s="57"/>
      <c r="H1089" s="57"/>
      <c r="J1089" s="57"/>
      <c r="L1089" s="57"/>
      <c r="N1089" s="57"/>
      <c r="P1089" s="57"/>
      <c r="R1089" s="57"/>
      <c r="T1089" s="57"/>
      <c r="V1089" s="57"/>
      <c r="X1089" s="57"/>
    </row>
    <row r="1090" spans="3:24">
      <c r="C1090" s="57"/>
      <c r="D1090" s="57"/>
      <c r="E1090" s="57"/>
      <c r="F1090" s="57"/>
      <c r="H1090" s="57"/>
      <c r="J1090" s="57"/>
      <c r="L1090" s="57"/>
      <c r="N1090" s="57"/>
      <c r="P1090" s="57"/>
      <c r="R1090" s="57"/>
      <c r="T1090" s="57"/>
      <c r="V1090" s="57"/>
      <c r="X1090" s="57"/>
    </row>
    <row r="1091" spans="3:24">
      <c r="C1091" s="57"/>
      <c r="D1091" s="57"/>
      <c r="E1091" s="57"/>
      <c r="F1091" s="57"/>
      <c r="H1091" s="57"/>
      <c r="J1091" s="57"/>
      <c r="L1091" s="57"/>
      <c r="N1091" s="57"/>
      <c r="P1091" s="57"/>
      <c r="R1091" s="57"/>
      <c r="T1091" s="57"/>
      <c r="V1091" s="57"/>
      <c r="X1091" s="57"/>
    </row>
    <row r="1092" spans="3:24">
      <c r="C1092" s="57"/>
      <c r="D1092" s="57"/>
      <c r="E1092" s="57"/>
      <c r="F1092" s="57"/>
      <c r="H1092" s="57"/>
      <c r="J1092" s="57"/>
      <c r="L1092" s="57"/>
      <c r="N1092" s="57"/>
      <c r="P1092" s="57"/>
      <c r="R1092" s="57"/>
      <c r="T1092" s="57"/>
      <c r="V1092" s="57"/>
      <c r="X1092" s="57"/>
    </row>
    <row r="1093" spans="3:24">
      <c r="C1093" s="57"/>
      <c r="D1093" s="57"/>
      <c r="E1093" s="57"/>
      <c r="F1093" s="57"/>
      <c r="H1093" s="57"/>
      <c r="J1093" s="57"/>
      <c r="L1093" s="57"/>
      <c r="N1093" s="57"/>
      <c r="P1093" s="57"/>
      <c r="R1093" s="57"/>
      <c r="T1093" s="57"/>
      <c r="V1093" s="57"/>
      <c r="X1093" s="57"/>
    </row>
    <row r="1094" spans="3:24">
      <c r="C1094" s="57"/>
      <c r="D1094" s="57"/>
      <c r="E1094" s="57"/>
      <c r="F1094" s="57"/>
      <c r="H1094" s="57"/>
      <c r="J1094" s="57"/>
      <c r="L1094" s="57"/>
      <c r="N1094" s="57"/>
      <c r="P1094" s="57"/>
      <c r="R1094" s="57"/>
      <c r="T1094" s="57"/>
      <c r="V1094" s="57"/>
      <c r="X1094" s="57"/>
    </row>
    <row r="1095" spans="3:24">
      <c r="C1095" s="57"/>
      <c r="D1095" s="57"/>
      <c r="E1095" s="57"/>
      <c r="F1095" s="57"/>
      <c r="H1095" s="57"/>
      <c r="J1095" s="57"/>
      <c r="L1095" s="57"/>
      <c r="N1095" s="57"/>
      <c r="P1095" s="57"/>
      <c r="R1095" s="57"/>
      <c r="T1095" s="57"/>
      <c r="V1095" s="57"/>
      <c r="X1095" s="57"/>
    </row>
    <row r="1096" spans="3:24">
      <c r="C1096" s="57"/>
      <c r="D1096" s="57"/>
      <c r="E1096" s="57"/>
      <c r="F1096" s="57"/>
      <c r="H1096" s="57"/>
      <c r="J1096" s="57"/>
      <c r="L1096" s="57"/>
      <c r="N1096" s="57"/>
      <c r="P1096" s="57"/>
      <c r="R1096" s="57"/>
      <c r="T1096" s="57"/>
      <c r="V1096" s="57"/>
      <c r="X1096" s="57"/>
    </row>
    <row r="1097" spans="3:24">
      <c r="C1097" s="57"/>
      <c r="D1097" s="57"/>
      <c r="E1097" s="57"/>
      <c r="F1097" s="57"/>
      <c r="H1097" s="57"/>
      <c r="J1097" s="57"/>
      <c r="L1097" s="57"/>
      <c r="N1097" s="57"/>
      <c r="P1097" s="57"/>
      <c r="R1097" s="57"/>
      <c r="T1097" s="57"/>
      <c r="V1097" s="57"/>
      <c r="X1097" s="57"/>
    </row>
    <row r="1098" spans="3:24">
      <c r="C1098" s="57"/>
      <c r="D1098" s="57"/>
      <c r="E1098" s="57"/>
      <c r="F1098" s="57"/>
      <c r="H1098" s="57"/>
      <c r="J1098" s="57"/>
      <c r="L1098" s="57"/>
      <c r="N1098" s="57"/>
      <c r="P1098" s="57"/>
      <c r="R1098" s="57"/>
      <c r="T1098" s="57"/>
      <c r="V1098" s="57"/>
      <c r="X1098" s="57"/>
    </row>
    <row r="1099" spans="3:24">
      <c r="C1099" s="57"/>
      <c r="D1099" s="57"/>
      <c r="E1099" s="57"/>
      <c r="F1099" s="57"/>
      <c r="H1099" s="57"/>
      <c r="J1099" s="57"/>
      <c r="L1099" s="57"/>
      <c r="N1099" s="57"/>
      <c r="P1099" s="57"/>
      <c r="R1099" s="57"/>
      <c r="T1099" s="57"/>
      <c r="V1099" s="57"/>
      <c r="X1099" s="57"/>
    </row>
    <row r="1100" spans="3:24">
      <c r="C1100" s="57"/>
      <c r="D1100" s="57"/>
      <c r="E1100" s="57"/>
      <c r="F1100" s="57"/>
      <c r="H1100" s="57"/>
      <c r="J1100" s="57"/>
      <c r="L1100" s="57"/>
      <c r="N1100" s="57"/>
      <c r="P1100" s="57"/>
      <c r="R1100" s="57"/>
      <c r="T1100" s="57"/>
      <c r="V1100" s="57"/>
      <c r="X1100" s="57"/>
    </row>
    <row r="1101" spans="3:24">
      <c r="C1101" s="57"/>
      <c r="D1101" s="57"/>
      <c r="E1101" s="57"/>
      <c r="F1101" s="57"/>
      <c r="H1101" s="57"/>
      <c r="J1101" s="57"/>
      <c r="L1101" s="57"/>
      <c r="N1101" s="57"/>
      <c r="P1101" s="57"/>
      <c r="R1101" s="57"/>
      <c r="T1101" s="57"/>
      <c r="V1101" s="57"/>
      <c r="X1101" s="57"/>
    </row>
    <row r="1102" spans="3:24">
      <c r="C1102" s="57"/>
      <c r="D1102" s="57"/>
      <c r="E1102" s="57"/>
      <c r="F1102" s="57"/>
      <c r="H1102" s="57"/>
      <c r="J1102" s="57"/>
      <c r="L1102" s="57"/>
      <c r="N1102" s="57"/>
      <c r="P1102" s="57"/>
      <c r="R1102" s="57"/>
      <c r="T1102" s="57"/>
      <c r="V1102" s="57"/>
      <c r="X1102" s="57"/>
    </row>
    <row r="1103" spans="3:24">
      <c r="C1103" s="57"/>
      <c r="D1103" s="57"/>
      <c r="E1103" s="57"/>
      <c r="F1103" s="57"/>
      <c r="H1103" s="57"/>
      <c r="J1103" s="57"/>
      <c r="L1103" s="57"/>
      <c r="N1103" s="57"/>
      <c r="P1103" s="57"/>
      <c r="R1103" s="57"/>
      <c r="T1103" s="57"/>
      <c r="V1103" s="57"/>
      <c r="X1103" s="57"/>
    </row>
    <row r="1104" spans="3:24">
      <c r="C1104" s="57"/>
      <c r="D1104" s="57"/>
      <c r="E1104" s="57"/>
      <c r="F1104" s="57"/>
      <c r="H1104" s="57"/>
      <c r="J1104" s="57"/>
      <c r="L1104" s="57"/>
      <c r="N1104" s="57"/>
      <c r="P1104" s="57"/>
      <c r="R1104" s="57"/>
      <c r="T1104" s="57"/>
      <c r="V1104" s="57"/>
      <c r="X1104" s="57"/>
    </row>
    <row r="1105" spans="3:24">
      <c r="C1105" s="57"/>
      <c r="D1105" s="57"/>
      <c r="E1105" s="57"/>
      <c r="F1105" s="57"/>
      <c r="H1105" s="57"/>
      <c r="J1105" s="57"/>
      <c r="L1105" s="57"/>
      <c r="N1105" s="57"/>
      <c r="P1105" s="57"/>
      <c r="R1105" s="57"/>
      <c r="T1105" s="57"/>
      <c r="V1105" s="57"/>
      <c r="X1105" s="57"/>
    </row>
    <row r="1106" spans="3:24">
      <c r="C1106" s="57"/>
      <c r="D1106" s="57"/>
      <c r="E1106" s="57"/>
      <c r="F1106" s="57"/>
      <c r="H1106" s="57"/>
      <c r="J1106" s="57"/>
      <c r="L1106" s="57"/>
      <c r="N1106" s="57"/>
      <c r="P1106" s="57"/>
      <c r="R1106" s="57"/>
      <c r="T1106" s="57"/>
      <c r="V1106" s="57"/>
      <c r="X1106" s="57"/>
    </row>
    <row r="1107" spans="3:24">
      <c r="C1107" s="57"/>
      <c r="D1107" s="57"/>
      <c r="E1107" s="57"/>
      <c r="F1107" s="57"/>
      <c r="H1107" s="57"/>
      <c r="J1107" s="57"/>
      <c r="L1107" s="57"/>
      <c r="N1107" s="57"/>
      <c r="P1107" s="57"/>
      <c r="R1107" s="57"/>
      <c r="T1107" s="57"/>
      <c r="V1107" s="57"/>
      <c r="X1107" s="57"/>
    </row>
    <row r="1108" spans="3:24">
      <c r="C1108" s="57"/>
      <c r="D1108" s="57"/>
      <c r="E1108" s="57"/>
      <c r="F1108" s="57"/>
      <c r="H1108" s="57"/>
      <c r="J1108" s="57"/>
      <c r="L1108" s="57"/>
      <c r="N1108" s="57"/>
      <c r="P1108" s="57"/>
      <c r="R1108" s="57"/>
      <c r="T1108" s="57"/>
      <c r="V1108" s="57"/>
      <c r="X1108" s="57"/>
    </row>
    <row r="1109" spans="3:24">
      <c r="C1109" s="57"/>
      <c r="D1109" s="57"/>
      <c r="E1109" s="57"/>
      <c r="F1109" s="57"/>
      <c r="H1109" s="57"/>
      <c r="J1109" s="57"/>
      <c r="L1109" s="57"/>
      <c r="N1109" s="57"/>
      <c r="P1109" s="57"/>
      <c r="R1109" s="57"/>
      <c r="T1109" s="57"/>
      <c r="V1109" s="57"/>
      <c r="X1109" s="57"/>
    </row>
    <row r="1110" spans="3:24">
      <c r="C1110" s="57"/>
      <c r="D1110" s="57"/>
      <c r="E1110" s="57"/>
      <c r="F1110" s="57"/>
      <c r="H1110" s="57"/>
      <c r="J1110" s="57"/>
      <c r="L1110" s="57"/>
      <c r="N1110" s="57"/>
      <c r="P1110" s="57"/>
      <c r="R1110" s="57"/>
      <c r="T1110" s="57"/>
      <c r="V1110" s="57"/>
      <c r="X1110" s="57"/>
    </row>
    <row r="1111" spans="3:24">
      <c r="C1111" s="57"/>
      <c r="D1111" s="57"/>
      <c r="E1111" s="57"/>
      <c r="F1111" s="57"/>
      <c r="H1111" s="57"/>
      <c r="J1111" s="57"/>
      <c r="L1111" s="57"/>
      <c r="N1111" s="57"/>
      <c r="P1111" s="57"/>
      <c r="R1111" s="57"/>
      <c r="T1111" s="57"/>
      <c r="V1111" s="57"/>
      <c r="X1111" s="57"/>
    </row>
    <row r="1112" spans="3:24">
      <c r="C1112" s="57"/>
      <c r="D1112" s="57"/>
      <c r="E1112" s="57"/>
      <c r="F1112" s="57"/>
      <c r="H1112" s="57"/>
      <c r="J1112" s="57"/>
      <c r="L1112" s="57"/>
      <c r="N1112" s="57"/>
      <c r="P1112" s="57"/>
      <c r="R1112" s="57"/>
      <c r="T1112" s="57"/>
      <c r="V1112" s="57"/>
      <c r="X1112" s="57"/>
    </row>
    <row r="1113" spans="3:24">
      <c r="C1113" s="57"/>
      <c r="D1113" s="57"/>
      <c r="E1113" s="57"/>
      <c r="F1113" s="57"/>
      <c r="H1113" s="57"/>
      <c r="J1113" s="57"/>
      <c r="L1113" s="57"/>
      <c r="N1113" s="57"/>
      <c r="P1113" s="57"/>
      <c r="R1113" s="57"/>
      <c r="T1113" s="57"/>
      <c r="V1113" s="57"/>
      <c r="X1113" s="57"/>
    </row>
    <row r="1114" spans="3:24">
      <c r="C1114" s="57"/>
      <c r="D1114" s="57"/>
      <c r="E1114" s="57"/>
      <c r="F1114" s="57"/>
      <c r="H1114" s="57"/>
      <c r="J1114" s="57"/>
      <c r="L1114" s="57"/>
      <c r="N1114" s="57"/>
      <c r="P1114" s="57"/>
      <c r="R1114" s="57"/>
      <c r="T1114" s="57"/>
      <c r="V1114" s="57"/>
      <c r="X1114" s="57"/>
    </row>
    <row r="1115" spans="3:24">
      <c r="C1115" s="57"/>
      <c r="D1115" s="57"/>
      <c r="E1115" s="57"/>
      <c r="F1115" s="57"/>
      <c r="H1115" s="57"/>
      <c r="J1115" s="57"/>
      <c r="L1115" s="57"/>
      <c r="N1115" s="57"/>
      <c r="P1115" s="57"/>
      <c r="R1115" s="57"/>
      <c r="T1115" s="57"/>
      <c r="V1115" s="57"/>
      <c r="X1115" s="57"/>
    </row>
    <row r="1116" spans="3:24">
      <c r="C1116" s="57"/>
      <c r="D1116" s="57"/>
      <c r="E1116" s="57"/>
      <c r="F1116" s="57"/>
      <c r="H1116" s="57"/>
      <c r="J1116" s="57"/>
      <c r="L1116" s="57"/>
      <c r="N1116" s="57"/>
      <c r="P1116" s="57"/>
      <c r="R1116" s="57"/>
      <c r="T1116" s="57"/>
      <c r="V1116" s="57"/>
      <c r="X1116" s="57"/>
    </row>
    <row r="1117" spans="3:24">
      <c r="C1117" s="57"/>
      <c r="D1117" s="57"/>
      <c r="E1117" s="57"/>
      <c r="F1117" s="57"/>
      <c r="H1117" s="57"/>
      <c r="J1117" s="57"/>
      <c r="L1117" s="57"/>
      <c r="N1117" s="57"/>
      <c r="P1117" s="57"/>
      <c r="R1117" s="57"/>
      <c r="T1117" s="57"/>
      <c r="V1117" s="57"/>
      <c r="X1117" s="57"/>
    </row>
    <row r="1118" spans="3:24">
      <c r="C1118" s="57"/>
      <c r="D1118" s="57"/>
      <c r="E1118" s="57"/>
      <c r="F1118" s="57"/>
      <c r="H1118" s="57"/>
      <c r="J1118" s="57"/>
      <c r="L1118" s="57"/>
      <c r="N1118" s="57"/>
      <c r="P1118" s="57"/>
      <c r="R1118" s="57"/>
      <c r="T1118" s="57"/>
      <c r="V1118" s="57"/>
      <c r="X1118" s="57"/>
    </row>
    <row r="1119" spans="3:24">
      <c r="C1119" s="57"/>
      <c r="D1119" s="57"/>
      <c r="E1119" s="57"/>
      <c r="F1119" s="57"/>
      <c r="H1119" s="57"/>
      <c r="J1119" s="57"/>
      <c r="L1119" s="57"/>
      <c r="N1119" s="57"/>
      <c r="P1119" s="57"/>
      <c r="R1119" s="57"/>
      <c r="T1119" s="57"/>
      <c r="V1119" s="57"/>
      <c r="X1119" s="57"/>
    </row>
    <row r="1120" spans="3:24">
      <c r="C1120" s="57"/>
      <c r="D1120" s="57"/>
      <c r="E1120" s="57"/>
      <c r="F1120" s="57"/>
      <c r="H1120" s="57"/>
      <c r="J1120" s="57"/>
      <c r="L1120" s="57"/>
      <c r="N1120" s="57"/>
      <c r="P1120" s="57"/>
      <c r="R1120" s="57"/>
      <c r="T1120" s="57"/>
      <c r="V1120" s="57"/>
      <c r="X1120" s="57"/>
    </row>
    <row r="1121" spans="3:24">
      <c r="C1121" s="57"/>
      <c r="D1121" s="57"/>
      <c r="E1121" s="57"/>
      <c r="F1121" s="57"/>
      <c r="H1121" s="57"/>
      <c r="J1121" s="57"/>
      <c r="L1121" s="57"/>
      <c r="N1121" s="57"/>
      <c r="P1121" s="57"/>
      <c r="R1121" s="57"/>
      <c r="T1121" s="57"/>
      <c r="V1121" s="57"/>
      <c r="X1121" s="57"/>
    </row>
    <row r="1122" spans="3:24">
      <c r="C1122" s="57"/>
      <c r="D1122" s="57"/>
      <c r="E1122" s="57"/>
      <c r="F1122" s="57"/>
      <c r="H1122" s="57"/>
      <c r="J1122" s="57"/>
      <c r="L1122" s="57"/>
      <c r="N1122" s="57"/>
      <c r="P1122" s="57"/>
      <c r="R1122" s="57"/>
      <c r="T1122" s="57"/>
      <c r="V1122" s="57"/>
      <c r="X1122" s="57"/>
    </row>
    <row r="1123" spans="3:24">
      <c r="C1123" s="57"/>
      <c r="D1123" s="57"/>
      <c r="E1123" s="57"/>
      <c r="F1123" s="57"/>
      <c r="H1123" s="57"/>
      <c r="J1123" s="57"/>
      <c r="L1123" s="57"/>
      <c r="N1123" s="57"/>
      <c r="P1123" s="57"/>
      <c r="R1123" s="57"/>
      <c r="T1123" s="57"/>
      <c r="V1123" s="57"/>
      <c r="X1123" s="57"/>
    </row>
    <row r="1124" spans="3:24">
      <c r="C1124" s="57"/>
      <c r="D1124" s="57"/>
      <c r="E1124" s="57"/>
      <c r="F1124" s="57"/>
      <c r="H1124" s="57"/>
      <c r="J1124" s="57"/>
      <c r="L1124" s="57"/>
      <c r="N1124" s="57"/>
      <c r="P1124" s="57"/>
      <c r="R1124" s="57"/>
      <c r="T1124" s="57"/>
      <c r="V1124" s="57"/>
      <c r="X1124" s="57"/>
    </row>
    <row r="1125" spans="3:24">
      <c r="C1125" s="57"/>
      <c r="D1125" s="57"/>
      <c r="E1125" s="57"/>
      <c r="F1125" s="57"/>
      <c r="H1125" s="57"/>
      <c r="J1125" s="57"/>
      <c r="L1125" s="57"/>
      <c r="N1125" s="57"/>
      <c r="P1125" s="57"/>
      <c r="R1125" s="57"/>
      <c r="T1125" s="57"/>
      <c r="V1125" s="57"/>
      <c r="X1125" s="57"/>
    </row>
    <row r="1126" spans="3:24">
      <c r="C1126" s="57"/>
      <c r="D1126" s="57"/>
      <c r="E1126" s="57"/>
      <c r="F1126" s="57"/>
      <c r="H1126" s="57"/>
      <c r="J1126" s="57"/>
      <c r="L1126" s="57"/>
      <c r="N1126" s="57"/>
      <c r="P1126" s="57"/>
      <c r="R1126" s="57"/>
      <c r="T1126" s="57"/>
      <c r="V1126" s="57"/>
      <c r="X1126" s="57"/>
    </row>
    <row r="1127" spans="3:24">
      <c r="C1127" s="57"/>
      <c r="D1127" s="57"/>
      <c r="E1127" s="57"/>
      <c r="F1127" s="57"/>
      <c r="H1127" s="57"/>
      <c r="J1127" s="57"/>
      <c r="L1127" s="57"/>
      <c r="N1127" s="57"/>
      <c r="P1127" s="57"/>
      <c r="R1127" s="57"/>
      <c r="T1127" s="57"/>
      <c r="V1127" s="57"/>
      <c r="X1127" s="57"/>
    </row>
    <row r="1128" spans="3:24">
      <c r="C1128" s="57"/>
      <c r="D1128" s="57"/>
      <c r="E1128" s="57"/>
      <c r="F1128" s="57"/>
      <c r="H1128" s="57"/>
      <c r="J1128" s="57"/>
      <c r="L1128" s="57"/>
      <c r="N1128" s="57"/>
      <c r="P1128" s="57"/>
      <c r="R1128" s="57"/>
      <c r="T1128" s="57"/>
      <c r="V1128" s="57"/>
      <c r="X1128" s="57"/>
    </row>
    <row r="1129" spans="3:24">
      <c r="C1129" s="57"/>
      <c r="D1129" s="57"/>
      <c r="E1129" s="57"/>
      <c r="F1129" s="57"/>
      <c r="H1129" s="57"/>
      <c r="J1129" s="57"/>
      <c r="L1129" s="57"/>
      <c r="N1129" s="57"/>
      <c r="P1129" s="57"/>
      <c r="R1129" s="57"/>
      <c r="T1129" s="57"/>
      <c r="V1129" s="57"/>
      <c r="X1129" s="57"/>
    </row>
    <row r="1130" spans="3:24">
      <c r="C1130" s="57"/>
      <c r="D1130" s="57"/>
      <c r="E1130" s="57"/>
      <c r="F1130" s="57"/>
      <c r="H1130" s="57"/>
      <c r="J1130" s="57"/>
      <c r="L1130" s="57"/>
      <c r="N1130" s="57"/>
      <c r="P1130" s="57"/>
      <c r="R1130" s="57"/>
      <c r="T1130" s="57"/>
      <c r="V1130" s="57"/>
      <c r="X1130" s="57"/>
    </row>
    <row r="1131" spans="3:24">
      <c r="C1131" s="57"/>
      <c r="D1131" s="57"/>
      <c r="E1131" s="57"/>
      <c r="F1131" s="57"/>
      <c r="H1131" s="57"/>
      <c r="J1131" s="57"/>
      <c r="L1131" s="57"/>
      <c r="N1131" s="57"/>
      <c r="P1131" s="57"/>
      <c r="R1131" s="57"/>
      <c r="T1131" s="57"/>
      <c r="V1131" s="57"/>
      <c r="X1131" s="57"/>
    </row>
    <row r="1132" spans="3:24">
      <c r="C1132" s="57"/>
      <c r="D1132" s="57"/>
      <c r="E1132" s="57"/>
      <c r="F1132" s="57"/>
      <c r="H1132" s="57"/>
      <c r="J1132" s="57"/>
      <c r="L1132" s="57"/>
      <c r="N1132" s="57"/>
      <c r="P1132" s="57"/>
      <c r="R1132" s="57"/>
      <c r="T1132" s="57"/>
      <c r="V1132" s="57"/>
      <c r="X1132" s="57"/>
    </row>
    <row r="1133" spans="3:24">
      <c r="C1133" s="57"/>
      <c r="D1133" s="57"/>
      <c r="E1133" s="57"/>
      <c r="F1133" s="57"/>
      <c r="H1133" s="57"/>
      <c r="J1133" s="57"/>
      <c r="L1133" s="57"/>
      <c r="N1133" s="57"/>
      <c r="P1133" s="57"/>
      <c r="R1133" s="57"/>
      <c r="T1133" s="57"/>
      <c r="V1133" s="57"/>
      <c r="X1133" s="57"/>
    </row>
    <row r="1134" spans="3:24">
      <c r="C1134" s="57"/>
      <c r="D1134" s="57"/>
      <c r="E1134" s="57"/>
      <c r="F1134" s="57"/>
      <c r="H1134" s="57"/>
      <c r="J1134" s="57"/>
      <c r="L1134" s="57"/>
      <c r="N1134" s="57"/>
      <c r="P1134" s="57"/>
      <c r="R1134" s="57"/>
      <c r="T1134" s="57"/>
      <c r="V1134" s="57"/>
      <c r="X1134" s="57"/>
    </row>
    <row r="1135" spans="3:24">
      <c r="C1135" s="57"/>
      <c r="D1135" s="57"/>
      <c r="E1135" s="57"/>
      <c r="F1135" s="57"/>
      <c r="H1135" s="57"/>
      <c r="J1135" s="57"/>
      <c r="L1135" s="57"/>
      <c r="N1135" s="57"/>
      <c r="P1135" s="57"/>
      <c r="R1135" s="57"/>
      <c r="T1135" s="57"/>
      <c r="V1135" s="57"/>
      <c r="X1135" s="57"/>
    </row>
    <row r="1136" spans="3:24">
      <c r="C1136" s="57"/>
      <c r="D1136" s="57"/>
      <c r="E1136" s="57"/>
      <c r="F1136" s="57"/>
      <c r="H1136" s="57"/>
      <c r="J1136" s="57"/>
      <c r="L1136" s="57"/>
      <c r="N1136" s="57"/>
      <c r="P1136" s="57"/>
      <c r="R1136" s="57"/>
      <c r="T1136" s="57"/>
      <c r="V1136" s="57"/>
      <c r="X1136" s="57"/>
    </row>
    <row r="1137" spans="3:24">
      <c r="C1137" s="57"/>
      <c r="D1137" s="57"/>
      <c r="E1137" s="57"/>
      <c r="F1137" s="57"/>
      <c r="H1137" s="57"/>
      <c r="J1137" s="57"/>
      <c r="L1137" s="57"/>
      <c r="N1137" s="57"/>
      <c r="P1137" s="57"/>
      <c r="R1137" s="57"/>
      <c r="T1137" s="57"/>
      <c r="V1137" s="57"/>
      <c r="X1137" s="57"/>
    </row>
    <row r="1138" spans="3:24">
      <c r="C1138" s="57"/>
      <c r="D1138" s="57"/>
      <c r="E1138" s="57"/>
      <c r="F1138" s="57"/>
      <c r="H1138" s="57"/>
      <c r="J1138" s="57"/>
      <c r="L1138" s="57"/>
      <c r="N1138" s="57"/>
      <c r="P1138" s="57"/>
      <c r="R1138" s="57"/>
      <c r="T1138" s="57"/>
      <c r="V1138" s="57"/>
      <c r="X1138" s="57"/>
    </row>
    <row r="1139" spans="3:24">
      <c r="C1139" s="57"/>
      <c r="D1139" s="57"/>
      <c r="E1139" s="57"/>
      <c r="F1139" s="57"/>
      <c r="H1139" s="57"/>
      <c r="J1139" s="57"/>
      <c r="L1139" s="57"/>
      <c r="N1139" s="57"/>
      <c r="P1139" s="57"/>
      <c r="R1139" s="57"/>
      <c r="T1139" s="57"/>
      <c r="V1139" s="57"/>
      <c r="X1139" s="57"/>
    </row>
    <row r="1140" spans="3:24">
      <c r="C1140" s="57"/>
      <c r="D1140" s="57"/>
      <c r="E1140" s="57"/>
      <c r="F1140" s="57"/>
      <c r="H1140" s="57"/>
      <c r="J1140" s="57"/>
      <c r="L1140" s="57"/>
      <c r="N1140" s="57"/>
      <c r="P1140" s="57"/>
      <c r="R1140" s="57"/>
      <c r="T1140" s="57"/>
      <c r="V1140" s="57"/>
      <c r="X1140" s="57"/>
    </row>
    <row r="1141" spans="3:24">
      <c r="C1141" s="57"/>
      <c r="D1141" s="57"/>
      <c r="E1141" s="57"/>
      <c r="F1141" s="57"/>
      <c r="H1141" s="57"/>
      <c r="J1141" s="57"/>
      <c r="L1141" s="57"/>
      <c r="N1141" s="57"/>
      <c r="P1141" s="57"/>
      <c r="R1141" s="57"/>
      <c r="T1141" s="57"/>
      <c r="V1141" s="57"/>
      <c r="X1141" s="57"/>
    </row>
    <row r="1142" spans="3:24">
      <c r="C1142" s="57"/>
      <c r="D1142" s="57"/>
      <c r="E1142" s="57"/>
      <c r="F1142" s="57"/>
      <c r="H1142" s="57"/>
      <c r="J1142" s="57"/>
      <c r="L1142" s="57"/>
      <c r="N1142" s="57"/>
      <c r="P1142" s="57"/>
      <c r="R1142" s="57"/>
      <c r="T1142" s="57"/>
      <c r="V1142" s="57"/>
      <c r="X1142" s="57"/>
    </row>
    <row r="1143" spans="3:24">
      <c r="C1143" s="57"/>
      <c r="D1143" s="57"/>
      <c r="E1143" s="57"/>
      <c r="F1143" s="57"/>
      <c r="H1143" s="57"/>
      <c r="J1143" s="57"/>
      <c r="L1143" s="57"/>
      <c r="N1143" s="57"/>
      <c r="P1143" s="57"/>
      <c r="R1143" s="57"/>
      <c r="T1143" s="57"/>
      <c r="V1143" s="57"/>
      <c r="X1143" s="57"/>
    </row>
    <row r="1144" spans="3:24">
      <c r="C1144" s="57"/>
      <c r="D1144" s="57"/>
      <c r="E1144" s="57"/>
      <c r="F1144" s="57"/>
      <c r="H1144" s="57"/>
      <c r="J1144" s="57"/>
      <c r="L1144" s="57"/>
      <c r="N1144" s="57"/>
      <c r="P1144" s="57"/>
      <c r="R1144" s="57"/>
      <c r="T1144" s="57"/>
      <c r="V1144" s="57"/>
      <c r="X1144" s="57"/>
    </row>
    <row r="1145" spans="3:24">
      <c r="C1145" s="57"/>
      <c r="D1145" s="57"/>
      <c r="E1145" s="57"/>
      <c r="F1145" s="57"/>
      <c r="H1145" s="57"/>
      <c r="J1145" s="57"/>
      <c r="L1145" s="57"/>
      <c r="N1145" s="57"/>
      <c r="P1145" s="57"/>
      <c r="R1145" s="57"/>
      <c r="T1145" s="57"/>
      <c r="V1145" s="57"/>
      <c r="X1145" s="57"/>
    </row>
    <row r="1146" spans="3:24">
      <c r="C1146" s="57"/>
      <c r="D1146" s="57"/>
      <c r="E1146" s="57"/>
      <c r="F1146" s="57"/>
      <c r="H1146" s="57"/>
      <c r="J1146" s="57"/>
      <c r="L1146" s="57"/>
      <c r="N1146" s="57"/>
      <c r="P1146" s="57"/>
      <c r="R1146" s="57"/>
      <c r="T1146" s="57"/>
      <c r="V1146" s="57"/>
      <c r="X1146" s="57"/>
    </row>
    <row r="1147" spans="3:24">
      <c r="C1147" s="57"/>
      <c r="D1147" s="57"/>
      <c r="E1147" s="57"/>
      <c r="F1147" s="57"/>
      <c r="H1147" s="57"/>
      <c r="J1147" s="57"/>
      <c r="L1147" s="57"/>
      <c r="N1147" s="57"/>
      <c r="P1147" s="57"/>
      <c r="R1147" s="57"/>
      <c r="T1147" s="57"/>
      <c r="V1147" s="57"/>
      <c r="X1147" s="57"/>
    </row>
    <row r="1148" spans="3:24">
      <c r="C1148" s="57"/>
      <c r="D1148" s="57"/>
      <c r="E1148" s="57"/>
      <c r="F1148" s="57"/>
      <c r="H1148" s="57"/>
      <c r="J1148" s="57"/>
      <c r="L1148" s="57"/>
      <c r="N1148" s="57"/>
      <c r="P1148" s="57"/>
      <c r="R1148" s="57"/>
      <c r="T1148" s="57"/>
      <c r="V1148" s="57"/>
      <c r="X1148" s="57"/>
    </row>
    <row r="1149" spans="3:24">
      <c r="C1149" s="57"/>
      <c r="D1149" s="57"/>
      <c r="E1149" s="57"/>
      <c r="F1149" s="57"/>
      <c r="H1149" s="57"/>
      <c r="J1149" s="57"/>
      <c r="L1149" s="57"/>
      <c r="N1149" s="57"/>
      <c r="P1149" s="57"/>
      <c r="R1149" s="57"/>
      <c r="T1149" s="57"/>
      <c r="V1149" s="57"/>
      <c r="X1149" s="57"/>
    </row>
    <row r="1150" spans="3:24">
      <c r="C1150" s="57"/>
      <c r="D1150" s="57"/>
      <c r="E1150" s="57"/>
      <c r="F1150" s="57"/>
      <c r="H1150" s="57"/>
      <c r="J1150" s="57"/>
      <c r="L1150" s="57"/>
      <c r="N1150" s="57"/>
      <c r="P1150" s="57"/>
      <c r="R1150" s="57"/>
      <c r="T1150" s="57"/>
      <c r="V1150" s="57"/>
      <c r="X1150" s="57"/>
    </row>
    <row r="1151" spans="3:24">
      <c r="C1151" s="57"/>
      <c r="D1151" s="57"/>
      <c r="E1151" s="57"/>
      <c r="F1151" s="57"/>
      <c r="H1151" s="57"/>
      <c r="J1151" s="57"/>
      <c r="L1151" s="57"/>
      <c r="N1151" s="57"/>
      <c r="P1151" s="57"/>
      <c r="R1151" s="57"/>
      <c r="T1151" s="57"/>
      <c r="V1151" s="57"/>
      <c r="X1151" s="57"/>
    </row>
    <row r="1152" spans="3:24">
      <c r="C1152" s="57"/>
      <c r="D1152" s="57"/>
      <c r="E1152" s="57"/>
      <c r="F1152" s="57"/>
      <c r="H1152" s="57"/>
      <c r="J1152" s="57"/>
      <c r="L1152" s="57"/>
      <c r="N1152" s="57"/>
      <c r="P1152" s="57"/>
      <c r="R1152" s="57"/>
      <c r="T1152" s="57"/>
      <c r="V1152" s="57"/>
      <c r="X1152" s="57"/>
    </row>
    <row r="1153" spans="3:24">
      <c r="C1153" s="57"/>
      <c r="D1153" s="57"/>
      <c r="E1153" s="57"/>
      <c r="F1153" s="57"/>
      <c r="H1153" s="57"/>
      <c r="J1153" s="57"/>
      <c r="L1153" s="57"/>
      <c r="N1153" s="57"/>
      <c r="P1153" s="57"/>
      <c r="R1153" s="57"/>
      <c r="T1153" s="57"/>
      <c r="V1153" s="57"/>
      <c r="X1153" s="57"/>
    </row>
    <row r="1154" spans="3:24">
      <c r="C1154" s="57"/>
      <c r="D1154" s="57"/>
      <c r="E1154" s="57"/>
      <c r="F1154" s="57"/>
      <c r="H1154" s="57"/>
      <c r="J1154" s="57"/>
      <c r="L1154" s="57"/>
      <c r="N1154" s="57"/>
      <c r="P1154" s="57"/>
      <c r="R1154" s="57"/>
      <c r="T1154" s="57"/>
      <c r="V1154" s="57"/>
      <c r="X1154" s="57"/>
    </row>
    <row r="1155" spans="3:24">
      <c r="C1155" s="57"/>
      <c r="D1155" s="57"/>
      <c r="E1155" s="57"/>
      <c r="F1155" s="57"/>
      <c r="H1155" s="57"/>
      <c r="J1155" s="57"/>
      <c r="L1155" s="57"/>
      <c r="N1155" s="57"/>
      <c r="P1155" s="57"/>
      <c r="R1155" s="57"/>
      <c r="T1155" s="57"/>
      <c r="V1155" s="57"/>
      <c r="X1155" s="57"/>
    </row>
    <row r="1156" spans="3:24">
      <c r="C1156" s="57"/>
      <c r="D1156" s="57"/>
      <c r="E1156" s="57"/>
      <c r="F1156" s="57"/>
      <c r="H1156" s="57"/>
      <c r="J1156" s="57"/>
      <c r="L1156" s="57"/>
      <c r="N1156" s="57"/>
      <c r="P1156" s="57"/>
      <c r="R1156" s="57"/>
      <c r="T1156" s="57"/>
      <c r="V1156" s="57"/>
      <c r="X1156" s="57"/>
    </row>
    <row r="1157" spans="3:24">
      <c r="C1157" s="57"/>
      <c r="D1157" s="57"/>
      <c r="E1157" s="57"/>
      <c r="F1157" s="57"/>
      <c r="H1157" s="57"/>
      <c r="J1157" s="57"/>
      <c r="L1157" s="57"/>
      <c r="N1157" s="57"/>
      <c r="P1157" s="57"/>
      <c r="R1157" s="57"/>
      <c r="T1157" s="57"/>
      <c r="V1157" s="57"/>
      <c r="X1157" s="57"/>
    </row>
    <row r="1158" spans="3:24">
      <c r="C1158" s="57"/>
      <c r="D1158" s="57"/>
      <c r="E1158" s="57"/>
      <c r="F1158" s="57"/>
      <c r="H1158" s="57"/>
      <c r="J1158" s="57"/>
      <c r="L1158" s="57"/>
      <c r="N1158" s="57"/>
      <c r="P1158" s="57"/>
      <c r="R1158" s="57"/>
      <c r="T1158" s="57"/>
      <c r="V1158" s="57"/>
      <c r="X1158" s="57"/>
    </row>
    <row r="1159" spans="3:24">
      <c r="C1159" s="57"/>
      <c r="D1159" s="57"/>
      <c r="E1159" s="57"/>
      <c r="F1159" s="57"/>
      <c r="H1159" s="57"/>
      <c r="J1159" s="57"/>
      <c r="L1159" s="57"/>
      <c r="N1159" s="57"/>
      <c r="P1159" s="57"/>
      <c r="R1159" s="57"/>
      <c r="T1159" s="57"/>
      <c r="V1159" s="57"/>
      <c r="X1159" s="57"/>
    </row>
    <row r="1160" spans="3:24">
      <c r="C1160" s="57"/>
      <c r="D1160" s="57"/>
      <c r="E1160" s="57"/>
      <c r="F1160" s="57"/>
      <c r="H1160" s="57"/>
      <c r="J1160" s="57"/>
      <c r="L1160" s="57"/>
      <c r="N1160" s="57"/>
      <c r="P1160" s="57"/>
      <c r="R1160" s="57"/>
      <c r="T1160" s="57"/>
      <c r="V1160" s="57"/>
      <c r="X1160" s="57"/>
    </row>
    <row r="1161" spans="3:24">
      <c r="C1161" s="57"/>
      <c r="D1161" s="57"/>
      <c r="E1161" s="57"/>
      <c r="F1161" s="57"/>
      <c r="H1161" s="57"/>
      <c r="J1161" s="57"/>
      <c r="L1161" s="57"/>
      <c r="N1161" s="57"/>
      <c r="P1161" s="57"/>
      <c r="R1161" s="57"/>
      <c r="T1161" s="57"/>
      <c r="V1161" s="57"/>
      <c r="X1161" s="57"/>
    </row>
    <row r="1162" spans="3:24">
      <c r="C1162" s="57"/>
      <c r="D1162" s="57"/>
      <c r="E1162" s="57"/>
      <c r="F1162" s="57"/>
      <c r="H1162" s="57"/>
      <c r="J1162" s="57"/>
      <c r="L1162" s="57"/>
      <c r="N1162" s="57"/>
      <c r="P1162" s="57"/>
      <c r="R1162" s="57"/>
      <c r="T1162" s="57"/>
      <c r="V1162" s="57"/>
      <c r="X1162" s="57"/>
    </row>
    <row r="1163" spans="3:24">
      <c r="C1163" s="57"/>
      <c r="D1163" s="57"/>
      <c r="E1163" s="57"/>
      <c r="F1163" s="57"/>
      <c r="H1163" s="57"/>
      <c r="J1163" s="57"/>
      <c r="L1163" s="57"/>
      <c r="N1163" s="57"/>
      <c r="P1163" s="57"/>
      <c r="R1163" s="57"/>
      <c r="T1163" s="57"/>
      <c r="V1163" s="57"/>
      <c r="X1163" s="57"/>
    </row>
    <row r="1164" spans="3:24">
      <c r="C1164" s="57"/>
      <c r="D1164" s="57"/>
      <c r="E1164" s="57"/>
      <c r="F1164" s="57"/>
      <c r="H1164" s="57"/>
      <c r="J1164" s="57"/>
      <c r="L1164" s="57"/>
      <c r="N1164" s="57"/>
      <c r="P1164" s="57"/>
      <c r="R1164" s="57"/>
      <c r="T1164" s="57"/>
      <c r="V1164" s="57"/>
      <c r="X1164" s="57"/>
    </row>
    <row r="1165" spans="3:24">
      <c r="C1165" s="57"/>
      <c r="D1165" s="57"/>
      <c r="E1165" s="57"/>
      <c r="F1165" s="57"/>
      <c r="H1165" s="57"/>
      <c r="J1165" s="57"/>
      <c r="L1165" s="57"/>
      <c r="N1165" s="57"/>
      <c r="P1165" s="57"/>
      <c r="R1165" s="57"/>
      <c r="T1165" s="57"/>
      <c r="V1165" s="57"/>
      <c r="X1165" s="57"/>
    </row>
    <row r="1166" spans="3:24">
      <c r="C1166" s="57"/>
      <c r="D1166" s="57"/>
      <c r="E1166" s="57"/>
      <c r="F1166" s="57"/>
      <c r="H1166" s="57"/>
      <c r="J1166" s="57"/>
      <c r="L1166" s="57"/>
      <c r="N1166" s="57"/>
      <c r="P1166" s="57"/>
      <c r="R1166" s="57"/>
      <c r="T1166" s="57"/>
      <c r="V1166" s="57"/>
      <c r="X1166" s="57"/>
    </row>
    <row r="1167" spans="3:24">
      <c r="C1167" s="57"/>
      <c r="D1167" s="57"/>
      <c r="E1167" s="57"/>
      <c r="F1167" s="57"/>
      <c r="H1167" s="57"/>
      <c r="J1167" s="57"/>
      <c r="L1167" s="57"/>
      <c r="N1167" s="57"/>
      <c r="P1167" s="57"/>
      <c r="R1167" s="57"/>
      <c r="T1167" s="57"/>
      <c r="V1167" s="57"/>
      <c r="X1167" s="57"/>
    </row>
    <row r="1168" spans="3:24">
      <c r="C1168" s="57"/>
      <c r="D1168" s="57"/>
      <c r="E1168" s="57"/>
      <c r="F1168" s="57"/>
      <c r="H1168" s="57"/>
      <c r="J1168" s="57"/>
      <c r="L1168" s="57"/>
      <c r="N1168" s="57"/>
      <c r="P1168" s="57"/>
      <c r="R1168" s="57"/>
      <c r="T1168" s="57"/>
      <c r="V1168" s="57"/>
      <c r="X1168" s="57"/>
    </row>
    <row r="1169" spans="3:24">
      <c r="C1169" s="57"/>
      <c r="D1169" s="57"/>
      <c r="E1169" s="57"/>
      <c r="F1169" s="57"/>
      <c r="H1169" s="57"/>
      <c r="J1169" s="57"/>
      <c r="L1169" s="57"/>
      <c r="N1169" s="57"/>
      <c r="P1169" s="57"/>
      <c r="R1169" s="57"/>
      <c r="T1169" s="57"/>
      <c r="V1169" s="57"/>
      <c r="X1169" s="57"/>
    </row>
    <row r="1170" spans="3:24">
      <c r="C1170" s="57"/>
      <c r="D1170" s="57"/>
      <c r="E1170" s="57"/>
      <c r="F1170" s="57"/>
      <c r="H1170" s="57"/>
      <c r="J1170" s="57"/>
      <c r="L1170" s="57"/>
      <c r="N1170" s="57"/>
      <c r="P1170" s="57"/>
      <c r="R1170" s="57"/>
      <c r="T1170" s="57"/>
      <c r="V1170" s="57"/>
      <c r="X1170" s="57"/>
    </row>
    <row r="1171" spans="3:24">
      <c r="C1171" s="57"/>
      <c r="D1171" s="57"/>
      <c r="E1171" s="57"/>
      <c r="F1171" s="57"/>
      <c r="H1171" s="57"/>
      <c r="J1171" s="57"/>
      <c r="L1171" s="57"/>
      <c r="N1171" s="57"/>
      <c r="P1171" s="57"/>
      <c r="R1171" s="57"/>
      <c r="T1171" s="57"/>
      <c r="V1171" s="57"/>
      <c r="X1171" s="57"/>
    </row>
    <row r="1172" spans="3:24">
      <c r="C1172" s="57"/>
      <c r="D1172" s="57"/>
      <c r="E1172" s="57"/>
      <c r="F1172" s="57"/>
      <c r="H1172" s="57"/>
      <c r="J1172" s="57"/>
      <c r="L1172" s="57"/>
      <c r="N1172" s="57"/>
      <c r="P1172" s="57"/>
      <c r="R1172" s="57"/>
      <c r="T1172" s="57"/>
      <c r="V1172" s="57"/>
      <c r="X1172" s="57"/>
    </row>
    <row r="1173" spans="3:24">
      <c r="C1173" s="57"/>
      <c r="D1173" s="57"/>
      <c r="E1173" s="57"/>
      <c r="F1173" s="57"/>
      <c r="H1173" s="57"/>
      <c r="J1173" s="57"/>
      <c r="L1173" s="57"/>
      <c r="N1173" s="57"/>
      <c r="P1173" s="57"/>
      <c r="R1173" s="57"/>
      <c r="T1173" s="57"/>
      <c r="V1173" s="57"/>
      <c r="X1173" s="57"/>
    </row>
    <row r="1174" spans="3:24">
      <c r="C1174" s="57"/>
      <c r="D1174" s="57"/>
      <c r="E1174" s="57"/>
      <c r="F1174" s="57"/>
      <c r="H1174" s="57"/>
      <c r="J1174" s="57"/>
      <c r="L1174" s="57"/>
      <c r="N1174" s="57"/>
      <c r="P1174" s="57"/>
      <c r="R1174" s="57"/>
      <c r="T1174" s="57"/>
      <c r="V1174" s="57"/>
      <c r="X1174" s="57"/>
    </row>
    <row r="1175" spans="3:24">
      <c r="C1175" s="57"/>
      <c r="D1175" s="57"/>
      <c r="E1175" s="57"/>
      <c r="F1175" s="57"/>
      <c r="H1175" s="57"/>
      <c r="J1175" s="57"/>
      <c r="L1175" s="57"/>
      <c r="N1175" s="57"/>
      <c r="P1175" s="57"/>
      <c r="R1175" s="57"/>
      <c r="T1175" s="57"/>
      <c r="V1175" s="57"/>
      <c r="X1175" s="57"/>
    </row>
    <row r="1176" spans="3:24">
      <c r="C1176" s="57"/>
      <c r="D1176" s="57"/>
      <c r="E1176" s="57"/>
      <c r="F1176" s="57"/>
      <c r="H1176" s="57"/>
      <c r="J1176" s="57"/>
      <c r="L1176" s="57"/>
      <c r="N1176" s="57"/>
      <c r="P1176" s="57"/>
      <c r="R1176" s="57"/>
      <c r="T1176" s="57"/>
      <c r="V1176" s="57"/>
      <c r="X1176" s="57"/>
    </row>
    <row r="1177" spans="3:24">
      <c r="C1177" s="57"/>
      <c r="D1177" s="57"/>
      <c r="E1177" s="57"/>
      <c r="F1177" s="57"/>
      <c r="H1177" s="57"/>
      <c r="J1177" s="57"/>
      <c r="L1177" s="57"/>
      <c r="N1177" s="57"/>
      <c r="P1177" s="57"/>
      <c r="R1177" s="57"/>
      <c r="T1177" s="57"/>
      <c r="V1177" s="57"/>
      <c r="X1177" s="57"/>
    </row>
    <row r="1178" spans="3:24">
      <c r="C1178" s="57"/>
      <c r="D1178" s="57"/>
      <c r="E1178" s="57"/>
      <c r="F1178" s="57"/>
      <c r="H1178" s="57"/>
      <c r="J1178" s="57"/>
      <c r="L1178" s="57"/>
      <c r="N1178" s="57"/>
      <c r="P1178" s="57"/>
      <c r="R1178" s="57"/>
      <c r="T1178" s="57"/>
      <c r="V1178" s="57"/>
      <c r="X1178" s="57"/>
    </row>
    <row r="1179" spans="3:24">
      <c r="C1179" s="57"/>
      <c r="D1179" s="57"/>
      <c r="E1179" s="57"/>
      <c r="F1179" s="57"/>
      <c r="H1179" s="57"/>
      <c r="J1179" s="57"/>
      <c r="L1179" s="57"/>
      <c r="N1179" s="57"/>
      <c r="P1179" s="57"/>
      <c r="R1179" s="57"/>
      <c r="T1179" s="57"/>
      <c r="V1179" s="57"/>
      <c r="X1179" s="57"/>
    </row>
    <row r="1180" spans="3:24">
      <c r="C1180" s="57"/>
      <c r="D1180" s="57"/>
      <c r="E1180" s="57"/>
      <c r="F1180" s="57"/>
      <c r="H1180" s="57"/>
      <c r="J1180" s="57"/>
      <c r="L1180" s="57"/>
      <c r="N1180" s="57"/>
      <c r="P1180" s="57"/>
      <c r="R1180" s="57"/>
      <c r="T1180" s="57"/>
      <c r="V1180" s="57"/>
      <c r="X1180" s="57"/>
    </row>
    <row r="1181" spans="3:24">
      <c r="C1181" s="57"/>
      <c r="D1181" s="57"/>
      <c r="E1181" s="57"/>
      <c r="F1181" s="57"/>
      <c r="H1181" s="57"/>
      <c r="J1181" s="57"/>
      <c r="L1181" s="57"/>
      <c r="N1181" s="57"/>
      <c r="P1181" s="57"/>
      <c r="R1181" s="57"/>
      <c r="T1181" s="57"/>
      <c r="V1181" s="57"/>
      <c r="X1181" s="57"/>
    </row>
    <row r="1182" spans="3:24">
      <c r="C1182" s="57"/>
      <c r="D1182" s="57"/>
      <c r="E1182" s="57"/>
      <c r="F1182" s="57"/>
      <c r="H1182" s="57"/>
      <c r="J1182" s="57"/>
      <c r="L1182" s="57"/>
      <c r="N1182" s="57"/>
      <c r="P1182" s="57"/>
      <c r="R1182" s="57"/>
      <c r="T1182" s="57"/>
      <c r="V1182" s="57"/>
      <c r="X1182" s="57"/>
    </row>
    <row r="1183" spans="3:24">
      <c r="C1183" s="57"/>
      <c r="D1183" s="57"/>
      <c r="E1183" s="57"/>
      <c r="F1183" s="57"/>
      <c r="H1183" s="57"/>
      <c r="J1183" s="57"/>
      <c r="L1183" s="57"/>
      <c r="N1183" s="57"/>
      <c r="P1183" s="57"/>
      <c r="R1183" s="57"/>
      <c r="T1183" s="57"/>
      <c r="V1183" s="57"/>
      <c r="X1183" s="57"/>
    </row>
    <row r="1184" spans="3:24">
      <c r="C1184" s="57"/>
      <c r="D1184" s="57"/>
      <c r="E1184" s="57"/>
      <c r="F1184" s="57"/>
      <c r="H1184" s="57"/>
      <c r="J1184" s="57"/>
      <c r="L1184" s="57"/>
      <c r="N1184" s="57"/>
      <c r="P1184" s="57"/>
      <c r="R1184" s="57"/>
      <c r="T1184" s="57"/>
      <c r="V1184" s="57"/>
      <c r="X1184" s="57"/>
    </row>
    <row r="1185" spans="3:24">
      <c r="C1185" s="57"/>
      <c r="D1185" s="57"/>
      <c r="E1185" s="57"/>
      <c r="F1185" s="57"/>
      <c r="H1185" s="57"/>
      <c r="J1185" s="57"/>
      <c r="L1185" s="57"/>
      <c r="N1185" s="57"/>
      <c r="P1185" s="57"/>
      <c r="R1185" s="57"/>
      <c r="T1185" s="57"/>
      <c r="V1185" s="57"/>
      <c r="X1185" s="57"/>
    </row>
    <row r="1186" spans="3:24">
      <c r="C1186" s="57"/>
      <c r="D1186" s="57"/>
      <c r="E1186" s="57"/>
      <c r="F1186" s="57"/>
      <c r="H1186" s="57"/>
      <c r="J1186" s="57"/>
      <c r="L1186" s="57"/>
      <c r="N1186" s="57"/>
      <c r="P1186" s="57"/>
      <c r="R1186" s="57"/>
      <c r="T1186" s="57"/>
      <c r="V1186" s="57"/>
      <c r="X1186" s="57"/>
    </row>
    <row r="1187" spans="3:24">
      <c r="C1187" s="57"/>
      <c r="D1187" s="57"/>
      <c r="E1187" s="57"/>
      <c r="F1187" s="57"/>
      <c r="H1187" s="57"/>
      <c r="J1187" s="57"/>
      <c r="L1187" s="57"/>
      <c r="N1187" s="57"/>
      <c r="P1187" s="57"/>
      <c r="R1187" s="57"/>
      <c r="T1187" s="57"/>
      <c r="V1187" s="57"/>
      <c r="X1187" s="57"/>
    </row>
    <row r="1188" spans="3:24">
      <c r="C1188" s="57"/>
      <c r="D1188" s="57"/>
      <c r="E1188" s="57"/>
      <c r="F1188" s="57"/>
      <c r="H1188" s="57"/>
      <c r="J1188" s="57"/>
      <c r="L1188" s="57"/>
      <c r="N1188" s="57"/>
      <c r="P1188" s="57"/>
      <c r="R1188" s="57"/>
      <c r="T1188" s="57"/>
      <c r="V1188" s="57"/>
      <c r="X1188" s="57"/>
    </row>
    <row r="1189" spans="3:24">
      <c r="C1189" s="57"/>
      <c r="D1189" s="57"/>
      <c r="E1189" s="57"/>
      <c r="F1189" s="57"/>
      <c r="H1189" s="57"/>
      <c r="J1189" s="57"/>
      <c r="L1189" s="57"/>
      <c r="N1189" s="57"/>
      <c r="P1189" s="57"/>
      <c r="R1189" s="57"/>
      <c r="T1189" s="57"/>
      <c r="V1189" s="57"/>
      <c r="X1189" s="57"/>
    </row>
    <row r="1190" spans="3:24">
      <c r="C1190" s="57"/>
      <c r="D1190" s="57"/>
      <c r="E1190" s="57"/>
      <c r="F1190" s="57"/>
      <c r="H1190" s="57"/>
      <c r="J1190" s="57"/>
      <c r="L1190" s="57"/>
      <c r="N1190" s="57"/>
      <c r="P1190" s="57"/>
      <c r="R1190" s="57"/>
      <c r="T1190" s="57"/>
      <c r="V1190" s="57"/>
      <c r="X1190" s="57"/>
    </row>
    <row r="1191" spans="3:24">
      <c r="C1191" s="57"/>
      <c r="D1191" s="57"/>
      <c r="E1191" s="57"/>
      <c r="F1191" s="57"/>
      <c r="H1191" s="57"/>
      <c r="J1191" s="57"/>
      <c r="L1191" s="57"/>
      <c r="N1191" s="57"/>
      <c r="P1191" s="57"/>
      <c r="R1191" s="57"/>
      <c r="T1191" s="57"/>
      <c r="V1191" s="57"/>
      <c r="X1191" s="57"/>
    </row>
    <row r="1192" spans="3:24">
      <c r="C1192" s="57"/>
      <c r="D1192" s="57"/>
      <c r="E1192" s="57"/>
      <c r="F1192" s="57"/>
      <c r="H1192" s="57"/>
      <c r="J1192" s="57"/>
      <c r="L1192" s="57"/>
      <c r="N1192" s="57"/>
      <c r="P1192" s="57"/>
      <c r="R1192" s="57"/>
      <c r="T1192" s="57"/>
      <c r="V1192" s="57"/>
      <c r="X1192" s="57"/>
    </row>
    <row r="1193" spans="3:24">
      <c r="C1193" s="57"/>
      <c r="D1193" s="57"/>
      <c r="E1193" s="57"/>
      <c r="F1193" s="57"/>
      <c r="H1193" s="57"/>
      <c r="J1193" s="57"/>
      <c r="L1193" s="57"/>
      <c r="N1193" s="57"/>
      <c r="P1193" s="57"/>
      <c r="R1193" s="57"/>
      <c r="T1193" s="57"/>
      <c r="V1193" s="57"/>
      <c r="X1193" s="57"/>
    </row>
    <row r="1194" spans="3:24">
      <c r="C1194" s="57"/>
      <c r="D1194" s="57"/>
      <c r="E1194" s="57"/>
      <c r="F1194" s="57"/>
      <c r="H1194" s="57"/>
      <c r="J1194" s="57"/>
      <c r="L1194" s="57"/>
      <c r="N1194" s="57"/>
      <c r="P1194" s="57"/>
      <c r="R1194" s="57"/>
      <c r="T1194" s="57"/>
      <c r="V1194" s="57"/>
      <c r="X1194" s="57"/>
    </row>
    <row r="1195" spans="3:24">
      <c r="C1195" s="57"/>
      <c r="D1195" s="57"/>
      <c r="E1195" s="57"/>
      <c r="F1195" s="57"/>
      <c r="H1195" s="57"/>
      <c r="J1195" s="57"/>
      <c r="L1195" s="57"/>
      <c r="N1195" s="57"/>
      <c r="P1195" s="57"/>
      <c r="R1195" s="57"/>
      <c r="T1195" s="57"/>
      <c r="V1195" s="57"/>
      <c r="X1195" s="57"/>
    </row>
    <row r="1196" spans="3:24">
      <c r="C1196" s="57"/>
      <c r="D1196" s="57"/>
      <c r="E1196" s="57"/>
      <c r="F1196" s="57"/>
      <c r="H1196" s="57"/>
      <c r="J1196" s="57"/>
      <c r="L1196" s="57"/>
      <c r="N1196" s="57"/>
      <c r="P1196" s="57"/>
      <c r="R1196" s="57"/>
      <c r="T1196" s="57"/>
      <c r="V1196" s="57"/>
      <c r="X1196" s="57"/>
    </row>
    <row r="1197" spans="3:24">
      <c r="C1197" s="57"/>
      <c r="D1197" s="57"/>
      <c r="E1197" s="57"/>
      <c r="F1197" s="57"/>
      <c r="H1197" s="57"/>
      <c r="J1197" s="57"/>
      <c r="L1197" s="57"/>
      <c r="N1197" s="57"/>
      <c r="P1197" s="57"/>
      <c r="R1197" s="57"/>
      <c r="T1197" s="57"/>
      <c r="V1197" s="57"/>
      <c r="X1197" s="57"/>
    </row>
    <row r="1198" spans="3:24">
      <c r="C1198" s="57"/>
      <c r="D1198" s="57"/>
      <c r="E1198" s="57"/>
      <c r="F1198" s="57"/>
      <c r="H1198" s="57"/>
      <c r="J1198" s="57"/>
      <c r="L1198" s="57"/>
      <c r="N1198" s="57"/>
      <c r="P1198" s="57"/>
      <c r="R1198" s="57"/>
      <c r="T1198" s="57"/>
      <c r="V1198" s="57"/>
      <c r="X1198" s="57"/>
    </row>
    <row r="1199" spans="3:24">
      <c r="C1199" s="57"/>
      <c r="D1199" s="57"/>
      <c r="E1199" s="57"/>
      <c r="F1199" s="57"/>
      <c r="H1199" s="57"/>
      <c r="J1199" s="57"/>
      <c r="L1199" s="57"/>
      <c r="N1199" s="57"/>
      <c r="P1199" s="57"/>
      <c r="R1199" s="57"/>
      <c r="T1199" s="57"/>
      <c r="V1199" s="57"/>
      <c r="X1199" s="57"/>
    </row>
    <row r="1200" spans="3:24">
      <c r="C1200" s="57"/>
      <c r="D1200" s="57"/>
      <c r="E1200" s="57"/>
      <c r="F1200" s="57"/>
      <c r="H1200" s="57"/>
      <c r="J1200" s="57"/>
      <c r="L1200" s="57"/>
      <c r="N1200" s="57"/>
      <c r="P1200" s="57"/>
      <c r="R1200" s="57"/>
      <c r="T1200" s="57"/>
      <c r="V1200" s="57"/>
      <c r="X1200" s="57"/>
    </row>
    <row r="1201" spans="3:24">
      <c r="C1201" s="57"/>
      <c r="D1201" s="57"/>
      <c r="E1201" s="57"/>
      <c r="F1201" s="57"/>
      <c r="H1201" s="57"/>
      <c r="J1201" s="57"/>
      <c r="L1201" s="57"/>
      <c r="N1201" s="57"/>
      <c r="P1201" s="57"/>
      <c r="R1201" s="57"/>
      <c r="T1201" s="57"/>
      <c r="V1201" s="57"/>
      <c r="X1201" s="57"/>
    </row>
    <row r="1202" spans="3:24">
      <c r="C1202" s="57"/>
      <c r="D1202" s="57"/>
      <c r="E1202" s="57"/>
      <c r="F1202" s="57"/>
      <c r="H1202" s="57"/>
      <c r="J1202" s="57"/>
      <c r="L1202" s="57"/>
      <c r="N1202" s="57"/>
      <c r="P1202" s="57"/>
      <c r="R1202" s="57"/>
      <c r="T1202" s="57"/>
      <c r="V1202" s="57"/>
      <c r="X1202" s="57"/>
    </row>
    <row r="1203" spans="3:24">
      <c r="C1203" s="57"/>
      <c r="D1203" s="57"/>
      <c r="E1203" s="57"/>
      <c r="F1203" s="57"/>
      <c r="H1203" s="57"/>
      <c r="J1203" s="57"/>
      <c r="L1203" s="57"/>
      <c r="N1203" s="57"/>
      <c r="P1203" s="57"/>
      <c r="R1203" s="57"/>
      <c r="T1203" s="57"/>
      <c r="V1203" s="57"/>
      <c r="X1203" s="57"/>
    </row>
    <row r="1204" spans="3:24">
      <c r="C1204" s="57"/>
      <c r="D1204" s="57"/>
      <c r="E1204" s="57"/>
      <c r="F1204" s="57"/>
      <c r="H1204" s="57"/>
      <c r="J1204" s="57"/>
      <c r="L1204" s="57"/>
      <c r="N1204" s="57"/>
      <c r="P1204" s="57"/>
      <c r="R1204" s="57"/>
      <c r="T1204" s="57"/>
      <c r="V1204" s="57"/>
      <c r="X1204" s="57"/>
    </row>
    <row r="1205" spans="3:24">
      <c r="C1205" s="57"/>
      <c r="D1205" s="57"/>
      <c r="E1205" s="57"/>
      <c r="F1205" s="57"/>
      <c r="H1205" s="57"/>
      <c r="J1205" s="57"/>
      <c r="L1205" s="57"/>
      <c r="N1205" s="57"/>
      <c r="P1205" s="57"/>
      <c r="R1205" s="57"/>
      <c r="T1205" s="57"/>
      <c r="V1205" s="57"/>
      <c r="X1205" s="57"/>
    </row>
    <row r="1206" spans="3:24">
      <c r="C1206" s="57"/>
      <c r="D1206" s="57"/>
      <c r="E1206" s="57"/>
      <c r="F1206" s="57"/>
      <c r="H1206" s="57"/>
      <c r="J1206" s="57"/>
      <c r="L1206" s="57"/>
      <c r="N1206" s="57"/>
      <c r="P1206" s="57"/>
      <c r="R1206" s="57"/>
      <c r="T1206" s="57"/>
      <c r="V1206" s="57"/>
      <c r="X1206" s="57"/>
    </row>
    <row r="1207" spans="3:24">
      <c r="C1207" s="57"/>
      <c r="D1207" s="57"/>
      <c r="E1207" s="57"/>
      <c r="F1207" s="57"/>
      <c r="H1207" s="57"/>
      <c r="J1207" s="57"/>
      <c r="L1207" s="57"/>
      <c r="N1207" s="57"/>
      <c r="P1207" s="57"/>
      <c r="R1207" s="57"/>
      <c r="T1207" s="57"/>
      <c r="V1207" s="57"/>
      <c r="X1207" s="57"/>
    </row>
    <row r="1208" spans="3:24">
      <c r="C1208" s="57"/>
      <c r="D1208" s="57"/>
      <c r="E1208" s="57"/>
      <c r="F1208" s="57"/>
      <c r="H1208" s="57"/>
      <c r="J1208" s="57"/>
      <c r="L1208" s="57"/>
      <c r="N1208" s="57"/>
      <c r="P1208" s="57"/>
      <c r="R1208" s="57"/>
      <c r="T1208" s="57"/>
      <c r="V1208" s="57"/>
      <c r="X1208" s="57"/>
    </row>
    <row r="1209" spans="3:24">
      <c r="C1209" s="57"/>
      <c r="D1209" s="57"/>
      <c r="E1209" s="57"/>
      <c r="F1209" s="57"/>
      <c r="H1209" s="57"/>
      <c r="J1209" s="57"/>
      <c r="L1209" s="57"/>
      <c r="N1209" s="57"/>
      <c r="P1209" s="57"/>
      <c r="R1209" s="57"/>
      <c r="T1209" s="57"/>
      <c r="V1209" s="57"/>
      <c r="X1209" s="57"/>
    </row>
    <row r="1210" spans="3:24">
      <c r="C1210" s="57"/>
      <c r="D1210" s="57"/>
      <c r="E1210" s="57"/>
      <c r="F1210" s="57"/>
      <c r="H1210" s="57"/>
      <c r="J1210" s="57"/>
      <c r="L1210" s="57"/>
      <c r="N1210" s="57"/>
      <c r="P1210" s="57"/>
      <c r="R1210" s="57"/>
      <c r="T1210" s="57"/>
      <c r="V1210" s="57"/>
      <c r="X1210" s="57"/>
    </row>
    <row r="1211" spans="3:24">
      <c r="C1211" s="57"/>
      <c r="D1211" s="57"/>
      <c r="E1211" s="57"/>
      <c r="F1211" s="57"/>
      <c r="H1211" s="57"/>
      <c r="J1211" s="57"/>
      <c r="L1211" s="57"/>
      <c r="N1211" s="57"/>
      <c r="P1211" s="57"/>
      <c r="R1211" s="57"/>
      <c r="T1211" s="57"/>
      <c r="V1211" s="57"/>
      <c r="X1211" s="57"/>
    </row>
    <row r="1212" spans="3:24">
      <c r="C1212" s="57"/>
      <c r="D1212" s="57"/>
      <c r="E1212" s="57"/>
      <c r="F1212" s="57"/>
      <c r="H1212" s="57"/>
      <c r="J1212" s="57"/>
      <c r="L1212" s="57"/>
      <c r="N1212" s="57"/>
      <c r="P1212" s="57"/>
      <c r="R1212" s="57"/>
      <c r="T1212" s="57"/>
      <c r="V1212" s="57"/>
      <c r="X1212" s="57"/>
    </row>
    <row r="1213" spans="3:24">
      <c r="C1213" s="57"/>
      <c r="D1213" s="57"/>
      <c r="E1213" s="57"/>
      <c r="F1213" s="57"/>
      <c r="H1213" s="57"/>
      <c r="J1213" s="57"/>
      <c r="L1213" s="57"/>
      <c r="N1213" s="57"/>
      <c r="P1213" s="57"/>
      <c r="R1213" s="57"/>
      <c r="T1213" s="57"/>
      <c r="V1213" s="57"/>
      <c r="X1213" s="57"/>
    </row>
    <row r="1214" spans="3:24">
      <c r="C1214" s="57"/>
      <c r="D1214" s="57"/>
      <c r="E1214" s="57"/>
      <c r="F1214" s="57"/>
      <c r="H1214" s="57"/>
      <c r="J1214" s="57"/>
      <c r="L1214" s="57"/>
      <c r="N1214" s="57"/>
      <c r="P1214" s="57"/>
      <c r="R1214" s="57"/>
      <c r="T1214" s="57"/>
      <c r="V1214" s="57"/>
      <c r="X1214" s="57"/>
    </row>
    <row r="1215" spans="3:24">
      <c r="C1215" s="57"/>
      <c r="D1215" s="57"/>
      <c r="E1215" s="57"/>
      <c r="F1215" s="57"/>
      <c r="H1215" s="57"/>
      <c r="J1215" s="57"/>
      <c r="L1215" s="57"/>
      <c r="N1215" s="57"/>
      <c r="P1215" s="57"/>
      <c r="R1215" s="57"/>
      <c r="T1215" s="57"/>
      <c r="V1215" s="57"/>
      <c r="X1215" s="57"/>
    </row>
    <row r="1216" spans="3:24">
      <c r="C1216" s="57"/>
      <c r="D1216" s="57"/>
      <c r="E1216" s="57"/>
      <c r="F1216" s="57"/>
      <c r="H1216" s="57"/>
      <c r="J1216" s="57"/>
      <c r="L1216" s="57"/>
      <c r="N1216" s="57"/>
      <c r="P1216" s="57"/>
      <c r="R1216" s="57"/>
      <c r="T1216" s="57"/>
      <c r="V1216" s="57"/>
      <c r="X1216" s="57"/>
    </row>
    <row r="1217" spans="3:24">
      <c r="C1217" s="57"/>
      <c r="D1217" s="57"/>
      <c r="E1217" s="57"/>
      <c r="F1217" s="57"/>
      <c r="H1217" s="57"/>
      <c r="J1217" s="57"/>
      <c r="L1217" s="57"/>
      <c r="N1217" s="57"/>
      <c r="P1217" s="57"/>
      <c r="R1217" s="57"/>
      <c r="T1217" s="57"/>
      <c r="V1217" s="57"/>
      <c r="X1217" s="57"/>
    </row>
    <row r="1218" spans="3:24">
      <c r="C1218" s="57"/>
      <c r="D1218" s="57"/>
      <c r="E1218" s="57"/>
      <c r="F1218" s="57"/>
      <c r="H1218" s="57"/>
      <c r="J1218" s="57"/>
      <c r="L1218" s="57"/>
      <c r="N1218" s="57"/>
      <c r="P1218" s="57"/>
      <c r="R1218" s="57"/>
      <c r="T1218" s="57"/>
      <c r="V1218" s="57"/>
      <c r="X1218" s="57"/>
    </row>
    <row r="1219" spans="3:24">
      <c r="C1219" s="57"/>
      <c r="D1219" s="57"/>
      <c r="E1219" s="57"/>
      <c r="F1219" s="57"/>
      <c r="H1219" s="57"/>
      <c r="J1219" s="57"/>
      <c r="L1219" s="57"/>
      <c r="N1219" s="57"/>
      <c r="P1219" s="57"/>
      <c r="R1219" s="57"/>
      <c r="T1219" s="57"/>
      <c r="V1219" s="57"/>
      <c r="X1219" s="57"/>
    </row>
    <row r="1220" spans="3:24">
      <c r="C1220" s="57"/>
      <c r="D1220" s="57"/>
      <c r="E1220" s="57"/>
      <c r="F1220" s="57"/>
      <c r="H1220" s="57"/>
      <c r="J1220" s="57"/>
      <c r="L1220" s="57"/>
      <c r="N1220" s="57"/>
      <c r="P1220" s="57"/>
      <c r="R1220" s="57"/>
      <c r="T1220" s="57"/>
      <c r="V1220" s="57"/>
      <c r="X1220" s="57"/>
    </row>
    <row r="1221" spans="3:24">
      <c r="C1221" s="57"/>
      <c r="D1221" s="57"/>
      <c r="E1221" s="57"/>
      <c r="F1221" s="57"/>
      <c r="H1221" s="57"/>
      <c r="J1221" s="57"/>
      <c r="L1221" s="57"/>
      <c r="N1221" s="57"/>
      <c r="P1221" s="57"/>
      <c r="R1221" s="57"/>
      <c r="T1221" s="57"/>
      <c r="V1221" s="57"/>
      <c r="X1221" s="57"/>
    </row>
    <row r="1222" spans="3:24">
      <c r="C1222" s="57"/>
      <c r="D1222" s="57"/>
      <c r="E1222" s="57"/>
      <c r="F1222" s="57"/>
      <c r="H1222" s="57"/>
      <c r="J1222" s="57"/>
      <c r="L1222" s="57"/>
      <c r="N1222" s="57"/>
      <c r="P1222" s="57"/>
      <c r="R1222" s="57"/>
      <c r="T1222" s="57"/>
      <c r="V1222" s="57"/>
      <c r="X1222" s="57"/>
    </row>
    <row r="1223" spans="3:24">
      <c r="C1223" s="57"/>
      <c r="D1223" s="57"/>
      <c r="E1223" s="57"/>
      <c r="F1223" s="57"/>
      <c r="H1223" s="57"/>
      <c r="J1223" s="57"/>
      <c r="L1223" s="57"/>
      <c r="N1223" s="57"/>
      <c r="P1223" s="57"/>
      <c r="R1223" s="57"/>
      <c r="T1223" s="57"/>
      <c r="V1223" s="57"/>
      <c r="X1223" s="57"/>
    </row>
    <row r="1224" spans="3:24">
      <c r="C1224" s="57"/>
      <c r="D1224" s="57"/>
      <c r="E1224" s="57"/>
      <c r="F1224" s="57"/>
      <c r="H1224" s="57"/>
      <c r="J1224" s="57"/>
      <c r="L1224" s="57"/>
      <c r="N1224" s="57"/>
      <c r="P1224" s="57"/>
      <c r="R1224" s="57"/>
      <c r="T1224" s="57"/>
      <c r="V1224" s="57"/>
      <c r="X1224" s="57"/>
    </row>
    <row r="1225" spans="3:24">
      <c r="C1225" s="57"/>
      <c r="D1225" s="57"/>
      <c r="E1225" s="57"/>
      <c r="F1225" s="57"/>
      <c r="H1225" s="57"/>
      <c r="J1225" s="57"/>
      <c r="L1225" s="57"/>
      <c r="N1225" s="57"/>
      <c r="P1225" s="57"/>
      <c r="R1225" s="57"/>
      <c r="T1225" s="57"/>
      <c r="V1225" s="57"/>
      <c r="X1225" s="57"/>
    </row>
    <row r="1226" spans="3:24">
      <c r="C1226" s="57"/>
      <c r="D1226" s="57"/>
      <c r="E1226" s="57"/>
      <c r="F1226" s="57"/>
      <c r="H1226" s="57"/>
      <c r="J1226" s="57"/>
      <c r="L1226" s="57"/>
      <c r="N1226" s="57"/>
      <c r="P1226" s="57"/>
      <c r="R1226" s="57"/>
      <c r="T1226" s="57"/>
      <c r="V1226" s="57"/>
      <c r="X1226" s="57"/>
    </row>
    <row r="1227" spans="3:24">
      <c r="C1227" s="57"/>
      <c r="D1227" s="57"/>
      <c r="E1227" s="57"/>
      <c r="F1227" s="57"/>
      <c r="H1227" s="57"/>
      <c r="J1227" s="57"/>
      <c r="L1227" s="57"/>
      <c r="N1227" s="57"/>
      <c r="P1227" s="57"/>
      <c r="R1227" s="57"/>
      <c r="T1227" s="57"/>
      <c r="V1227" s="57"/>
      <c r="X1227" s="57"/>
    </row>
    <row r="1228" spans="3:24">
      <c r="C1228" s="57"/>
      <c r="D1228" s="57"/>
      <c r="E1228" s="57"/>
      <c r="F1228" s="57"/>
      <c r="H1228" s="57"/>
      <c r="J1228" s="57"/>
      <c r="L1228" s="57"/>
      <c r="N1228" s="57"/>
      <c r="P1228" s="57"/>
      <c r="R1228" s="57"/>
      <c r="T1228" s="57"/>
      <c r="V1228" s="57"/>
      <c r="X1228" s="57"/>
    </row>
    <row r="1229" spans="3:24">
      <c r="C1229" s="57"/>
      <c r="D1229" s="57"/>
      <c r="E1229" s="57"/>
      <c r="F1229" s="57"/>
      <c r="H1229" s="57"/>
      <c r="J1229" s="57"/>
      <c r="L1229" s="57"/>
      <c r="N1229" s="57"/>
      <c r="P1229" s="57"/>
      <c r="R1229" s="57"/>
      <c r="T1229" s="57"/>
      <c r="V1229" s="57"/>
      <c r="X1229" s="57"/>
    </row>
    <row r="1230" spans="3:24">
      <c r="C1230" s="57"/>
      <c r="D1230" s="57"/>
      <c r="E1230" s="57"/>
      <c r="F1230" s="57"/>
      <c r="H1230" s="57"/>
      <c r="J1230" s="57"/>
      <c r="L1230" s="57"/>
      <c r="N1230" s="57"/>
      <c r="P1230" s="57"/>
      <c r="R1230" s="57"/>
      <c r="T1230" s="57"/>
      <c r="V1230" s="57"/>
      <c r="X1230" s="57"/>
    </row>
    <row r="1231" spans="3:24">
      <c r="C1231" s="57"/>
      <c r="D1231" s="57"/>
      <c r="E1231" s="57"/>
      <c r="F1231" s="57"/>
      <c r="H1231" s="57"/>
      <c r="J1231" s="57"/>
      <c r="L1231" s="57"/>
      <c r="N1231" s="57"/>
      <c r="P1231" s="57"/>
      <c r="R1231" s="57"/>
      <c r="T1231" s="57"/>
      <c r="V1231" s="57"/>
      <c r="X1231" s="57"/>
    </row>
    <row r="1232" spans="3:24">
      <c r="C1232" s="57"/>
      <c r="D1232" s="57"/>
      <c r="E1232" s="57"/>
      <c r="F1232" s="57"/>
      <c r="H1232" s="57"/>
      <c r="J1232" s="57"/>
      <c r="L1232" s="57"/>
      <c r="N1232" s="57"/>
      <c r="P1232" s="57"/>
      <c r="R1232" s="57"/>
      <c r="T1232" s="57"/>
      <c r="V1232" s="57"/>
      <c r="X1232" s="57"/>
    </row>
    <row r="1233" spans="3:24">
      <c r="C1233" s="57"/>
      <c r="D1233" s="57"/>
      <c r="E1233" s="57"/>
      <c r="F1233" s="57"/>
      <c r="H1233" s="57"/>
      <c r="J1233" s="57"/>
      <c r="L1233" s="57"/>
      <c r="N1233" s="57"/>
      <c r="P1233" s="57"/>
      <c r="R1233" s="57"/>
      <c r="T1233" s="57"/>
      <c r="V1233" s="57"/>
      <c r="X1233" s="57"/>
    </row>
    <row r="1234" spans="3:24">
      <c r="C1234" s="57"/>
      <c r="D1234" s="57"/>
      <c r="E1234" s="57"/>
      <c r="F1234" s="57"/>
      <c r="H1234" s="57"/>
      <c r="J1234" s="57"/>
      <c r="L1234" s="57"/>
      <c r="N1234" s="57"/>
      <c r="P1234" s="57"/>
      <c r="R1234" s="57"/>
      <c r="T1234" s="57"/>
      <c r="V1234" s="57"/>
      <c r="X1234" s="57"/>
    </row>
    <row r="1235" spans="3:24">
      <c r="C1235" s="57"/>
      <c r="D1235" s="57"/>
      <c r="E1235" s="57"/>
      <c r="F1235" s="57"/>
      <c r="H1235" s="57"/>
      <c r="J1235" s="57"/>
      <c r="L1235" s="57"/>
      <c r="N1235" s="57"/>
      <c r="P1235" s="57"/>
      <c r="R1235" s="57"/>
      <c r="T1235" s="57"/>
      <c r="V1235" s="57"/>
      <c r="X1235" s="57"/>
    </row>
    <row r="1236" spans="3:24">
      <c r="C1236" s="57"/>
      <c r="D1236" s="57"/>
      <c r="E1236" s="57"/>
      <c r="F1236" s="57"/>
      <c r="H1236" s="57"/>
      <c r="J1236" s="57"/>
      <c r="L1236" s="57"/>
      <c r="N1236" s="57"/>
      <c r="P1236" s="57"/>
      <c r="R1236" s="57"/>
      <c r="T1236" s="57"/>
      <c r="V1236" s="57"/>
      <c r="X1236" s="57"/>
    </row>
    <row r="1237" spans="3:24">
      <c r="C1237" s="57"/>
      <c r="D1237" s="57"/>
      <c r="E1237" s="57"/>
      <c r="F1237" s="57"/>
      <c r="H1237" s="57"/>
      <c r="J1237" s="57"/>
      <c r="L1237" s="57"/>
      <c r="N1237" s="57"/>
      <c r="P1237" s="57"/>
      <c r="R1237" s="57"/>
      <c r="T1237" s="57"/>
      <c r="V1237" s="57"/>
      <c r="X1237" s="57"/>
    </row>
    <row r="1238" spans="3:24">
      <c r="C1238" s="57"/>
      <c r="D1238" s="57"/>
      <c r="E1238" s="57"/>
      <c r="F1238" s="57"/>
      <c r="H1238" s="57"/>
      <c r="J1238" s="57"/>
      <c r="L1238" s="57"/>
      <c r="N1238" s="57"/>
      <c r="P1238" s="57"/>
      <c r="R1238" s="57"/>
      <c r="T1238" s="57"/>
      <c r="V1238" s="57"/>
      <c r="X1238" s="57"/>
    </row>
    <row r="1239" spans="3:24">
      <c r="C1239" s="57"/>
      <c r="D1239" s="57"/>
      <c r="E1239" s="57"/>
      <c r="F1239" s="57"/>
      <c r="H1239" s="57"/>
      <c r="J1239" s="57"/>
      <c r="L1239" s="57"/>
      <c r="N1239" s="57"/>
      <c r="P1239" s="57"/>
      <c r="R1239" s="57"/>
      <c r="T1239" s="57"/>
      <c r="V1239" s="57"/>
      <c r="X1239" s="57"/>
    </row>
    <row r="1240" spans="3:24">
      <c r="C1240" s="57"/>
      <c r="D1240" s="57"/>
      <c r="E1240" s="57"/>
      <c r="F1240" s="57"/>
      <c r="H1240" s="57"/>
      <c r="J1240" s="57"/>
      <c r="L1240" s="57"/>
      <c r="N1240" s="57"/>
      <c r="P1240" s="57"/>
      <c r="R1240" s="57"/>
      <c r="T1240" s="57"/>
      <c r="V1240" s="57"/>
      <c r="X1240" s="57"/>
    </row>
    <row r="1241" spans="3:24">
      <c r="C1241" s="57"/>
      <c r="D1241" s="57"/>
      <c r="E1241" s="57"/>
      <c r="F1241" s="57"/>
      <c r="H1241" s="57"/>
      <c r="J1241" s="57"/>
      <c r="L1241" s="57"/>
      <c r="N1241" s="57"/>
      <c r="P1241" s="57"/>
      <c r="R1241" s="57"/>
      <c r="T1241" s="57"/>
      <c r="V1241" s="57"/>
      <c r="X1241" s="57"/>
    </row>
    <row r="1242" spans="3:24">
      <c r="C1242" s="57"/>
      <c r="D1242" s="57"/>
      <c r="E1242" s="57"/>
      <c r="F1242" s="57"/>
      <c r="H1242" s="57"/>
      <c r="J1242" s="57"/>
      <c r="L1242" s="57"/>
      <c r="N1242" s="57"/>
      <c r="P1242" s="57"/>
      <c r="R1242" s="57"/>
      <c r="T1242" s="57"/>
      <c r="V1242" s="57"/>
      <c r="X1242" s="57"/>
    </row>
    <row r="1243" spans="3:24">
      <c r="C1243" s="57"/>
      <c r="D1243" s="57"/>
      <c r="E1243" s="57"/>
      <c r="F1243" s="57"/>
      <c r="H1243" s="57"/>
      <c r="J1243" s="57"/>
      <c r="L1243" s="57"/>
      <c r="N1243" s="57"/>
      <c r="P1243" s="57"/>
      <c r="R1243" s="57"/>
      <c r="T1243" s="57"/>
      <c r="V1243" s="57"/>
      <c r="X1243" s="57"/>
    </row>
    <row r="1244" spans="3:24">
      <c r="C1244" s="57"/>
      <c r="D1244" s="57"/>
      <c r="E1244" s="57"/>
      <c r="F1244" s="57"/>
      <c r="H1244" s="57"/>
      <c r="J1244" s="57"/>
      <c r="L1244" s="57"/>
      <c r="N1244" s="57"/>
      <c r="P1244" s="57"/>
      <c r="R1244" s="57"/>
      <c r="T1244" s="57"/>
      <c r="V1244" s="57"/>
      <c r="X1244" s="57"/>
    </row>
    <row r="1245" spans="3:24">
      <c r="C1245" s="57"/>
      <c r="D1245" s="57"/>
      <c r="E1245" s="57"/>
      <c r="F1245" s="57"/>
      <c r="H1245" s="57"/>
      <c r="J1245" s="57"/>
      <c r="L1245" s="57"/>
      <c r="N1245" s="57"/>
      <c r="P1245" s="57"/>
      <c r="R1245" s="57"/>
      <c r="T1245" s="57"/>
      <c r="V1245" s="57"/>
      <c r="X1245" s="57"/>
    </row>
    <row r="1246" spans="3:24">
      <c r="C1246" s="57"/>
      <c r="D1246" s="57"/>
      <c r="E1246" s="57"/>
      <c r="F1246" s="57"/>
      <c r="H1246" s="57"/>
      <c r="J1246" s="57"/>
      <c r="L1246" s="57"/>
      <c r="N1246" s="57"/>
      <c r="P1246" s="57"/>
      <c r="R1246" s="57"/>
      <c r="T1246" s="57"/>
      <c r="V1246" s="57"/>
      <c r="X1246" s="57"/>
    </row>
    <row r="1247" spans="3:24">
      <c r="C1247" s="57"/>
      <c r="D1247" s="57"/>
      <c r="E1247" s="57"/>
      <c r="F1247" s="57"/>
      <c r="H1247" s="57"/>
      <c r="J1247" s="57"/>
      <c r="L1247" s="57"/>
      <c r="N1247" s="57"/>
      <c r="P1247" s="57"/>
      <c r="R1247" s="57"/>
      <c r="T1247" s="57"/>
      <c r="V1247" s="57"/>
      <c r="X1247" s="57"/>
    </row>
    <row r="1248" spans="3:24">
      <c r="C1248" s="57"/>
      <c r="D1248" s="57"/>
      <c r="E1248" s="57"/>
      <c r="F1248" s="57"/>
      <c r="H1248" s="57"/>
      <c r="J1248" s="57"/>
      <c r="L1248" s="57"/>
      <c r="N1248" s="57"/>
      <c r="P1248" s="57"/>
      <c r="R1248" s="57"/>
      <c r="T1248" s="57"/>
      <c r="V1248" s="57"/>
      <c r="X1248" s="57"/>
    </row>
    <row r="1249" spans="2:27">
      <c r="C1249" s="57"/>
      <c r="D1249" s="57"/>
      <c r="E1249" s="57"/>
      <c r="F1249" s="57"/>
      <c r="H1249" s="57"/>
      <c r="J1249" s="57"/>
      <c r="L1249" s="57"/>
      <c r="N1249" s="57"/>
      <c r="P1249" s="57"/>
      <c r="R1249" s="57"/>
      <c r="T1249" s="57"/>
      <c r="V1249" s="57"/>
      <c r="X1249" s="57"/>
    </row>
    <row r="1250" spans="2:27">
      <c r="B1250" s="57"/>
      <c r="C1250" s="57"/>
      <c r="D1250" s="57"/>
      <c r="E1250" s="57"/>
      <c r="F1250" s="57"/>
      <c r="H1250" s="57"/>
      <c r="J1250" s="57"/>
      <c r="L1250" s="57"/>
      <c r="N1250" s="57"/>
      <c r="P1250" s="57"/>
      <c r="R1250" s="57"/>
      <c r="T1250" s="57"/>
      <c r="V1250" s="57"/>
      <c r="X1250" s="57"/>
      <c r="Z1250" s="57"/>
      <c r="AA1250" s="57"/>
    </row>
    <row r="1251" spans="2:27">
      <c r="B1251" s="57"/>
      <c r="C1251" s="57"/>
      <c r="D1251" s="57"/>
      <c r="E1251" s="57"/>
      <c r="F1251" s="57"/>
      <c r="H1251" s="57"/>
      <c r="J1251" s="57"/>
      <c r="L1251" s="57"/>
      <c r="N1251" s="57"/>
      <c r="P1251" s="57"/>
      <c r="R1251" s="57"/>
      <c r="T1251" s="57"/>
      <c r="V1251" s="57"/>
      <c r="X1251" s="57"/>
      <c r="Z1251" s="57"/>
      <c r="AA1251" s="57"/>
    </row>
    <row r="1252" spans="2:27">
      <c r="B1252" s="57"/>
      <c r="C1252" s="57"/>
      <c r="D1252" s="57"/>
      <c r="E1252" s="57"/>
      <c r="F1252" s="57"/>
      <c r="H1252" s="57"/>
      <c r="J1252" s="57"/>
      <c r="L1252" s="57"/>
      <c r="N1252" s="57"/>
      <c r="P1252" s="57"/>
      <c r="R1252" s="57"/>
      <c r="T1252" s="57"/>
      <c r="V1252" s="57"/>
      <c r="X1252" s="57"/>
      <c r="Z1252" s="57"/>
      <c r="AA1252" s="57"/>
    </row>
    <row r="1253" spans="2:27">
      <c r="B1253" s="57"/>
      <c r="C1253" s="57"/>
      <c r="D1253" s="57"/>
      <c r="E1253" s="57"/>
      <c r="F1253" s="57"/>
      <c r="H1253" s="57"/>
      <c r="J1253" s="57"/>
      <c r="L1253" s="57"/>
      <c r="N1253" s="57"/>
      <c r="P1253" s="57"/>
      <c r="R1253" s="57"/>
      <c r="T1253" s="57"/>
      <c r="V1253" s="57"/>
      <c r="X1253" s="57"/>
      <c r="Z1253" s="57"/>
      <c r="AA1253" s="57"/>
    </row>
    <row r="1254" spans="2:27">
      <c r="B1254" s="57"/>
      <c r="C1254" s="57"/>
      <c r="D1254" s="57"/>
      <c r="E1254" s="57"/>
      <c r="F1254" s="57"/>
      <c r="H1254" s="57"/>
      <c r="J1254" s="57"/>
      <c r="L1254" s="57"/>
      <c r="N1254" s="57"/>
      <c r="P1254" s="57"/>
      <c r="R1254" s="57"/>
      <c r="T1254" s="57"/>
      <c r="V1254" s="57"/>
      <c r="X1254" s="57"/>
      <c r="Z1254" s="57"/>
      <c r="AA1254" s="57"/>
    </row>
    <row r="1255" spans="2:27">
      <c r="B1255" s="57"/>
      <c r="C1255" s="57"/>
      <c r="D1255" s="57"/>
      <c r="E1255" s="57"/>
      <c r="F1255" s="57"/>
      <c r="H1255" s="57"/>
      <c r="J1255" s="57"/>
      <c r="L1255" s="57"/>
      <c r="N1255" s="57"/>
      <c r="P1255" s="57"/>
      <c r="R1255" s="57"/>
      <c r="T1255" s="57"/>
      <c r="V1255" s="57"/>
      <c r="X1255" s="57"/>
      <c r="Z1255" s="57"/>
      <c r="AA1255" s="57"/>
    </row>
    <row r="1256" spans="2:27">
      <c r="B1256" s="57"/>
      <c r="C1256" s="57"/>
      <c r="D1256" s="57"/>
      <c r="E1256" s="57"/>
      <c r="F1256" s="57"/>
      <c r="H1256" s="57"/>
      <c r="J1256" s="57"/>
      <c r="L1256" s="57"/>
      <c r="N1256" s="57"/>
      <c r="P1256" s="57"/>
      <c r="R1256" s="57"/>
      <c r="T1256" s="57"/>
      <c r="V1256" s="57"/>
      <c r="X1256" s="57"/>
      <c r="Z1256" s="57"/>
      <c r="AA1256" s="57"/>
    </row>
    <row r="1257" spans="2:27">
      <c r="B1257" s="57"/>
      <c r="C1257" s="57"/>
      <c r="D1257" s="57"/>
      <c r="E1257" s="57"/>
      <c r="F1257" s="57"/>
      <c r="H1257" s="57"/>
      <c r="J1257" s="57"/>
      <c r="L1257" s="57"/>
      <c r="N1257" s="57"/>
      <c r="P1257" s="57"/>
      <c r="R1257" s="57"/>
      <c r="T1257" s="57"/>
      <c r="V1257" s="57"/>
      <c r="X1257" s="57"/>
      <c r="Z1257" s="57"/>
      <c r="AA1257" s="57"/>
    </row>
    <row r="1258" spans="2:27">
      <c r="B1258" s="57"/>
      <c r="C1258" s="57"/>
      <c r="D1258" s="57"/>
      <c r="E1258" s="57"/>
      <c r="F1258" s="57"/>
      <c r="H1258" s="57"/>
      <c r="J1258" s="57"/>
      <c r="L1258" s="57"/>
      <c r="N1258" s="57"/>
      <c r="P1258" s="57"/>
      <c r="R1258" s="57"/>
      <c r="T1258" s="57"/>
      <c r="V1258" s="57"/>
      <c r="X1258" s="57"/>
      <c r="Z1258" s="57"/>
      <c r="AA1258" s="57"/>
    </row>
    <row r="1259" spans="2:27">
      <c r="B1259" s="57"/>
      <c r="C1259" s="57"/>
      <c r="D1259" s="57"/>
      <c r="E1259" s="57"/>
      <c r="F1259" s="57"/>
      <c r="H1259" s="57"/>
      <c r="J1259" s="57"/>
      <c r="L1259" s="57"/>
      <c r="N1259" s="57"/>
      <c r="P1259" s="57"/>
      <c r="R1259" s="57"/>
      <c r="T1259" s="57"/>
      <c r="V1259" s="57"/>
      <c r="X1259" s="57"/>
      <c r="Z1259" s="57"/>
      <c r="AA1259" s="57"/>
    </row>
    <row r="1260" spans="2:27">
      <c r="B1260" s="57"/>
      <c r="C1260" s="57"/>
      <c r="D1260" s="57"/>
      <c r="E1260" s="57"/>
      <c r="F1260" s="57"/>
      <c r="H1260" s="57"/>
      <c r="J1260" s="57"/>
      <c r="L1260" s="57"/>
      <c r="N1260" s="57"/>
      <c r="P1260" s="57"/>
      <c r="R1260" s="57"/>
      <c r="T1260" s="57"/>
      <c r="V1260" s="57"/>
      <c r="X1260" s="57"/>
      <c r="Z1260" s="57"/>
      <c r="AA1260" s="57"/>
    </row>
    <row r="1261" spans="2:27">
      <c r="B1261" s="57"/>
      <c r="C1261" s="57"/>
      <c r="D1261" s="57"/>
      <c r="E1261" s="57"/>
      <c r="F1261" s="57"/>
      <c r="H1261" s="57"/>
      <c r="J1261" s="57"/>
      <c r="L1261" s="57"/>
      <c r="N1261" s="57"/>
      <c r="P1261" s="57"/>
      <c r="R1261" s="57"/>
      <c r="T1261" s="57"/>
      <c r="V1261" s="57"/>
      <c r="X1261" s="57"/>
      <c r="Z1261" s="57"/>
      <c r="AA1261" s="57"/>
    </row>
    <row r="1262" spans="2:27">
      <c r="B1262" s="57"/>
      <c r="C1262" s="57"/>
      <c r="D1262" s="57"/>
      <c r="E1262" s="57"/>
      <c r="F1262" s="57"/>
      <c r="H1262" s="57"/>
      <c r="J1262" s="57"/>
      <c r="L1262" s="57"/>
      <c r="N1262" s="57"/>
      <c r="P1262" s="57"/>
      <c r="R1262" s="57"/>
      <c r="T1262" s="57"/>
      <c r="V1262" s="57"/>
      <c r="X1262" s="57"/>
      <c r="Z1262" s="57"/>
      <c r="AA1262" s="57"/>
    </row>
    <row r="1263" spans="2:27">
      <c r="B1263" s="57"/>
      <c r="C1263" s="57"/>
      <c r="D1263" s="57"/>
      <c r="E1263" s="57"/>
      <c r="F1263" s="57"/>
      <c r="H1263" s="57"/>
      <c r="J1263" s="57"/>
      <c r="L1263" s="57"/>
      <c r="N1263" s="57"/>
      <c r="P1263" s="57"/>
      <c r="R1263" s="57"/>
      <c r="T1263" s="57"/>
      <c r="V1263" s="57"/>
      <c r="X1263" s="57"/>
      <c r="Z1263" s="57"/>
      <c r="AA1263" s="57"/>
    </row>
    <row r="1264" spans="2:27">
      <c r="B1264" s="57"/>
      <c r="C1264" s="57"/>
      <c r="D1264" s="57"/>
      <c r="E1264" s="57"/>
      <c r="F1264" s="57"/>
      <c r="H1264" s="57"/>
      <c r="J1264" s="57"/>
      <c r="L1264" s="57"/>
      <c r="N1264" s="57"/>
      <c r="P1264" s="57"/>
      <c r="R1264" s="57"/>
      <c r="T1264" s="57"/>
      <c r="V1264" s="57"/>
      <c r="X1264" s="57"/>
      <c r="Z1264" s="57"/>
      <c r="AA1264" s="57"/>
    </row>
    <row r="1265" spans="2:27">
      <c r="B1265" s="57"/>
      <c r="C1265" s="57"/>
      <c r="D1265" s="57"/>
      <c r="E1265" s="57"/>
      <c r="F1265" s="57"/>
      <c r="H1265" s="57"/>
      <c r="J1265" s="57"/>
      <c r="L1265" s="57"/>
      <c r="N1265" s="57"/>
      <c r="P1265" s="57"/>
      <c r="R1265" s="57"/>
      <c r="T1265" s="57"/>
      <c r="V1265" s="57"/>
      <c r="X1265" s="57"/>
      <c r="Z1265" s="57"/>
      <c r="AA1265" s="57"/>
    </row>
    <row r="1266" spans="2:27">
      <c r="B1266" s="57"/>
      <c r="C1266" s="57"/>
      <c r="D1266" s="57"/>
      <c r="E1266" s="57"/>
      <c r="F1266" s="57"/>
      <c r="H1266" s="57"/>
      <c r="J1266" s="57"/>
      <c r="L1266" s="57"/>
      <c r="N1266" s="57"/>
      <c r="P1266" s="57"/>
      <c r="R1266" s="57"/>
      <c r="T1266" s="57"/>
      <c r="V1266" s="57"/>
      <c r="X1266" s="57"/>
      <c r="Z1266" s="57"/>
      <c r="AA1266" s="57"/>
    </row>
    <row r="1267" spans="2:27">
      <c r="B1267" s="57"/>
      <c r="C1267" s="57"/>
      <c r="D1267" s="57"/>
      <c r="E1267" s="57"/>
      <c r="F1267" s="57"/>
      <c r="H1267" s="57"/>
      <c r="J1267" s="57"/>
      <c r="L1267" s="57"/>
      <c r="N1267" s="57"/>
      <c r="P1267" s="57"/>
      <c r="R1267" s="57"/>
      <c r="T1267" s="57"/>
      <c r="V1267" s="57"/>
      <c r="X1267" s="57"/>
      <c r="Z1267" s="57"/>
      <c r="AA1267" s="57"/>
    </row>
    <row r="1268" spans="2:27">
      <c r="B1268" s="57"/>
      <c r="C1268" s="57"/>
      <c r="D1268" s="57"/>
      <c r="E1268" s="57"/>
      <c r="F1268" s="57"/>
      <c r="H1268" s="57"/>
      <c r="J1268" s="57"/>
      <c r="L1268" s="57"/>
      <c r="N1268" s="57"/>
      <c r="P1268" s="57"/>
      <c r="R1268" s="57"/>
      <c r="T1268" s="57"/>
      <c r="V1268" s="57"/>
      <c r="X1268" s="57"/>
      <c r="Z1268" s="57"/>
      <c r="AA1268" s="57"/>
    </row>
    <row r="1269" spans="2:27">
      <c r="B1269" s="57"/>
      <c r="C1269" s="57"/>
      <c r="D1269" s="57"/>
      <c r="E1269" s="57"/>
      <c r="F1269" s="57"/>
      <c r="H1269" s="57"/>
      <c r="J1269" s="57"/>
      <c r="L1269" s="57"/>
      <c r="N1269" s="57"/>
      <c r="P1269" s="57"/>
      <c r="R1269" s="57"/>
      <c r="T1269" s="57"/>
      <c r="V1269" s="57"/>
      <c r="X1269" s="57"/>
      <c r="Z1269" s="57"/>
      <c r="AA1269" s="57"/>
    </row>
    <row r="1270" spans="2:27">
      <c r="B1270" s="57"/>
      <c r="C1270" s="57"/>
      <c r="D1270" s="57"/>
      <c r="E1270" s="57"/>
      <c r="F1270" s="57"/>
      <c r="H1270" s="57"/>
      <c r="J1270" s="57"/>
      <c r="L1270" s="57"/>
      <c r="N1270" s="57"/>
      <c r="P1270" s="57"/>
      <c r="R1270" s="57"/>
      <c r="T1270" s="57"/>
      <c r="V1270" s="57"/>
      <c r="X1270" s="57"/>
      <c r="Z1270" s="57"/>
      <c r="AA1270" s="57"/>
    </row>
    <row r="1271" spans="2:27">
      <c r="B1271" s="57"/>
      <c r="C1271" s="57"/>
      <c r="D1271" s="57"/>
      <c r="E1271" s="57"/>
      <c r="F1271" s="57"/>
      <c r="H1271" s="57"/>
      <c r="J1271" s="57"/>
      <c r="L1271" s="57"/>
      <c r="N1271" s="57"/>
      <c r="P1271" s="57"/>
      <c r="R1271" s="57"/>
      <c r="T1271" s="57"/>
      <c r="V1271" s="57"/>
      <c r="X1271" s="57"/>
      <c r="Z1271" s="57"/>
      <c r="AA1271" s="57"/>
    </row>
    <row r="1272" spans="2:27">
      <c r="B1272" s="57"/>
      <c r="C1272" s="57"/>
      <c r="D1272" s="57"/>
      <c r="E1272" s="57"/>
      <c r="F1272" s="57"/>
      <c r="H1272" s="57"/>
      <c r="J1272" s="57"/>
      <c r="L1272" s="57"/>
      <c r="N1272" s="57"/>
      <c r="P1272" s="57"/>
      <c r="R1272" s="57"/>
      <c r="T1272" s="57"/>
      <c r="V1272" s="57"/>
      <c r="X1272" s="57"/>
      <c r="Z1272" s="57"/>
      <c r="AA1272" s="57"/>
    </row>
    <row r="1273" spans="2:27">
      <c r="B1273" s="57"/>
      <c r="C1273" s="57"/>
      <c r="D1273" s="57"/>
      <c r="E1273" s="57"/>
      <c r="F1273" s="57"/>
      <c r="H1273" s="57"/>
      <c r="J1273" s="57"/>
      <c r="L1273" s="57"/>
      <c r="N1273" s="57"/>
      <c r="P1273" s="57"/>
      <c r="R1273" s="57"/>
      <c r="T1273" s="57"/>
      <c r="V1273" s="57"/>
      <c r="X1273" s="57"/>
      <c r="Z1273" s="57"/>
      <c r="AA1273" s="57"/>
    </row>
    <row r="1274" spans="2:27">
      <c r="B1274" s="57"/>
      <c r="C1274" s="57"/>
      <c r="D1274" s="57"/>
      <c r="E1274" s="57"/>
      <c r="F1274" s="57"/>
      <c r="H1274" s="57"/>
      <c r="J1274" s="57"/>
      <c r="L1274" s="57"/>
      <c r="N1274" s="57"/>
      <c r="P1274" s="57"/>
      <c r="R1274" s="57"/>
      <c r="T1274" s="57"/>
      <c r="V1274" s="57"/>
      <c r="X1274" s="57"/>
      <c r="Z1274" s="57"/>
      <c r="AA1274" s="57"/>
    </row>
    <row r="1275" spans="2:27">
      <c r="B1275" s="57"/>
      <c r="C1275" s="57"/>
      <c r="D1275" s="57"/>
      <c r="E1275" s="57"/>
      <c r="F1275" s="57"/>
      <c r="H1275" s="57"/>
      <c r="J1275" s="57"/>
      <c r="L1275" s="57"/>
      <c r="N1275" s="57"/>
      <c r="P1275" s="57"/>
      <c r="R1275" s="57"/>
      <c r="T1275" s="57"/>
      <c r="V1275" s="57"/>
      <c r="X1275" s="57"/>
      <c r="Z1275" s="57"/>
      <c r="AA1275" s="57"/>
    </row>
    <row r="1276" spans="2:27">
      <c r="B1276" s="57"/>
      <c r="C1276" s="57"/>
      <c r="D1276" s="57"/>
      <c r="E1276" s="57"/>
      <c r="F1276" s="57"/>
      <c r="H1276" s="57"/>
      <c r="J1276" s="57"/>
      <c r="L1276" s="57"/>
      <c r="N1276" s="57"/>
      <c r="P1276" s="57"/>
      <c r="R1276" s="57"/>
      <c r="T1276" s="57"/>
      <c r="V1276" s="57"/>
      <c r="X1276" s="57"/>
      <c r="Z1276" s="57"/>
      <c r="AA1276" s="57"/>
    </row>
    <row r="1277" spans="2:27">
      <c r="B1277" s="57"/>
      <c r="C1277" s="57"/>
      <c r="D1277" s="57"/>
      <c r="E1277" s="57"/>
      <c r="F1277" s="57"/>
      <c r="H1277" s="57"/>
      <c r="J1277" s="57"/>
      <c r="L1277" s="57"/>
      <c r="N1277" s="57"/>
      <c r="P1277" s="57"/>
      <c r="R1277" s="57"/>
      <c r="T1277" s="57"/>
      <c r="V1277" s="57"/>
      <c r="X1277" s="57"/>
      <c r="Z1277" s="57"/>
      <c r="AA1277" s="57"/>
    </row>
    <row r="1278" spans="2:27">
      <c r="B1278" s="57"/>
      <c r="C1278" s="57"/>
      <c r="D1278" s="57"/>
      <c r="E1278" s="57"/>
      <c r="F1278" s="57"/>
      <c r="H1278" s="57"/>
      <c r="J1278" s="57"/>
      <c r="L1278" s="57"/>
      <c r="N1278" s="57"/>
      <c r="P1278" s="57"/>
      <c r="R1278" s="57"/>
      <c r="T1278" s="57"/>
      <c r="V1278" s="57"/>
      <c r="X1278" s="57"/>
      <c r="Z1278" s="57"/>
      <c r="AA1278" s="57"/>
    </row>
    <row r="1279" spans="2:27">
      <c r="B1279" s="57"/>
      <c r="C1279" s="57"/>
      <c r="D1279" s="57"/>
      <c r="E1279" s="57"/>
      <c r="F1279" s="57"/>
      <c r="H1279" s="57"/>
      <c r="J1279" s="57"/>
      <c r="L1279" s="57"/>
      <c r="N1279" s="57"/>
      <c r="P1279" s="57"/>
      <c r="R1279" s="57"/>
      <c r="T1279" s="57"/>
      <c r="V1279" s="57"/>
      <c r="X1279" s="57"/>
      <c r="Z1279" s="57"/>
      <c r="AA1279" s="57"/>
    </row>
    <row r="1280" spans="2:27">
      <c r="B1280" s="57"/>
      <c r="C1280" s="57"/>
      <c r="D1280" s="57"/>
      <c r="E1280" s="57"/>
      <c r="F1280" s="57"/>
      <c r="H1280" s="57"/>
      <c r="J1280" s="57"/>
      <c r="L1280" s="57"/>
      <c r="N1280" s="57"/>
      <c r="P1280" s="57"/>
      <c r="R1280" s="57"/>
      <c r="T1280" s="57"/>
      <c r="V1280" s="57"/>
      <c r="X1280" s="57"/>
      <c r="Z1280" s="57"/>
      <c r="AA1280" s="57"/>
    </row>
    <row r="1281" spans="2:27">
      <c r="B1281" s="57"/>
      <c r="C1281" s="57"/>
      <c r="D1281" s="57"/>
      <c r="E1281" s="57"/>
      <c r="F1281" s="57"/>
      <c r="H1281" s="57"/>
      <c r="J1281" s="57"/>
      <c r="L1281" s="57"/>
      <c r="N1281" s="57"/>
      <c r="P1281" s="57"/>
      <c r="R1281" s="57"/>
      <c r="T1281" s="57"/>
      <c r="V1281" s="57"/>
      <c r="X1281" s="57"/>
      <c r="Z1281" s="57"/>
      <c r="AA1281" s="57"/>
    </row>
    <row r="1282" spans="2:27">
      <c r="B1282" s="57"/>
      <c r="C1282" s="57"/>
      <c r="D1282" s="57"/>
      <c r="E1282" s="57"/>
      <c r="F1282" s="57"/>
      <c r="H1282" s="57"/>
      <c r="J1282" s="57"/>
      <c r="L1282" s="57"/>
      <c r="N1282" s="57"/>
      <c r="P1282" s="57"/>
      <c r="R1282" s="57"/>
      <c r="T1282" s="57"/>
      <c r="V1282" s="57"/>
      <c r="X1282" s="57"/>
      <c r="Z1282" s="57"/>
      <c r="AA1282" s="57"/>
    </row>
    <row r="1283" spans="2:27">
      <c r="B1283" s="57"/>
      <c r="C1283" s="57"/>
      <c r="D1283" s="57"/>
      <c r="E1283" s="57"/>
      <c r="F1283" s="57"/>
      <c r="H1283" s="57"/>
      <c r="J1283" s="57"/>
      <c r="L1283" s="57"/>
      <c r="N1283" s="57"/>
      <c r="P1283" s="57"/>
      <c r="R1283" s="57"/>
      <c r="T1283" s="57"/>
      <c r="V1283" s="57"/>
      <c r="X1283" s="57"/>
      <c r="Z1283" s="57"/>
      <c r="AA1283" s="57"/>
    </row>
    <row r="1284" spans="2:27">
      <c r="B1284" s="57"/>
      <c r="C1284" s="57"/>
      <c r="D1284" s="57"/>
      <c r="E1284" s="57"/>
      <c r="F1284" s="57"/>
      <c r="H1284" s="57"/>
      <c r="J1284" s="57"/>
      <c r="L1284" s="57"/>
      <c r="N1284" s="57"/>
      <c r="P1284" s="57"/>
      <c r="R1284" s="57"/>
      <c r="T1284" s="57"/>
      <c r="V1284" s="57"/>
      <c r="X1284" s="57"/>
      <c r="Z1284" s="57"/>
      <c r="AA1284" s="57"/>
    </row>
    <row r="1285" spans="2:27">
      <c r="B1285" s="57"/>
      <c r="C1285" s="57"/>
      <c r="D1285" s="57"/>
      <c r="E1285" s="57"/>
      <c r="F1285" s="57"/>
      <c r="H1285" s="57"/>
      <c r="J1285" s="57"/>
      <c r="L1285" s="57"/>
      <c r="N1285" s="57"/>
      <c r="P1285" s="57"/>
      <c r="R1285" s="57"/>
      <c r="T1285" s="57"/>
      <c r="V1285" s="57"/>
      <c r="X1285" s="57"/>
      <c r="Z1285" s="57"/>
      <c r="AA1285" s="57"/>
    </row>
    <row r="1286" spans="2:27">
      <c r="B1286" s="57"/>
      <c r="C1286" s="57"/>
      <c r="D1286" s="57"/>
      <c r="E1286" s="57"/>
      <c r="F1286" s="57"/>
      <c r="H1286" s="57"/>
      <c r="J1286" s="57"/>
      <c r="L1286" s="57"/>
      <c r="N1286" s="57"/>
      <c r="P1286" s="57"/>
      <c r="R1286" s="57"/>
      <c r="T1286" s="57"/>
      <c r="V1286" s="57"/>
      <c r="X1286" s="57"/>
      <c r="Z1286" s="57"/>
      <c r="AA1286" s="57"/>
    </row>
    <row r="1287" spans="2:27">
      <c r="B1287" s="57"/>
      <c r="C1287" s="57"/>
      <c r="D1287" s="57"/>
      <c r="E1287" s="57"/>
      <c r="F1287" s="57"/>
      <c r="H1287" s="57"/>
      <c r="J1287" s="57"/>
      <c r="L1287" s="57"/>
      <c r="N1287" s="57"/>
      <c r="P1287" s="57"/>
      <c r="R1287" s="57"/>
      <c r="T1287" s="57"/>
      <c r="V1287" s="57"/>
      <c r="X1287" s="57"/>
      <c r="Z1287" s="57"/>
      <c r="AA1287" s="57"/>
    </row>
    <row r="1288" spans="2:27">
      <c r="B1288" s="57"/>
      <c r="C1288" s="57"/>
      <c r="D1288" s="57"/>
      <c r="E1288" s="57"/>
      <c r="F1288" s="57"/>
      <c r="H1288" s="57"/>
      <c r="J1288" s="57"/>
      <c r="L1288" s="57"/>
      <c r="N1288" s="57"/>
      <c r="P1288" s="57"/>
      <c r="R1288" s="57"/>
      <c r="T1288" s="57"/>
      <c r="V1288" s="57"/>
      <c r="X1288" s="57"/>
      <c r="Z1288" s="57"/>
      <c r="AA1288" s="57"/>
    </row>
    <row r="1289" spans="2:27">
      <c r="B1289" s="57"/>
      <c r="C1289" s="57"/>
      <c r="D1289" s="57"/>
      <c r="E1289" s="57"/>
      <c r="F1289" s="57"/>
      <c r="H1289" s="57"/>
      <c r="J1289" s="57"/>
      <c r="L1289" s="57"/>
      <c r="N1289" s="57"/>
      <c r="P1289" s="57"/>
      <c r="R1289" s="57"/>
      <c r="T1289" s="57"/>
      <c r="V1289" s="57"/>
      <c r="X1289" s="57"/>
      <c r="Z1289" s="57"/>
      <c r="AA1289" s="57"/>
    </row>
    <row r="1290" spans="2:27">
      <c r="B1290" s="57"/>
      <c r="C1290" s="57"/>
      <c r="D1290" s="57"/>
      <c r="E1290" s="57"/>
      <c r="F1290" s="57"/>
      <c r="H1290" s="57"/>
      <c r="J1290" s="57"/>
      <c r="L1290" s="57"/>
      <c r="N1290" s="57"/>
      <c r="P1290" s="57"/>
      <c r="R1290" s="57"/>
      <c r="T1290" s="57"/>
      <c r="V1290" s="57"/>
      <c r="X1290" s="57"/>
      <c r="Z1290" s="57"/>
      <c r="AA1290" s="57"/>
    </row>
    <row r="1291" spans="2:27">
      <c r="B1291" s="57"/>
      <c r="C1291" s="57"/>
      <c r="D1291" s="57"/>
      <c r="E1291" s="57"/>
      <c r="F1291" s="57"/>
      <c r="H1291" s="57"/>
      <c r="J1291" s="57"/>
      <c r="L1291" s="57"/>
      <c r="N1291" s="57"/>
      <c r="P1291" s="57"/>
      <c r="R1291" s="57"/>
      <c r="T1291" s="57"/>
      <c r="V1291" s="57"/>
      <c r="X1291" s="57"/>
      <c r="Z1291" s="57"/>
      <c r="AA1291" s="57"/>
    </row>
    <row r="1292" spans="2:27">
      <c r="B1292" s="57"/>
      <c r="C1292" s="57"/>
      <c r="D1292" s="57"/>
      <c r="E1292" s="57"/>
      <c r="F1292" s="57"/>
      <c r="H1292" s="57"/>
      <c r="J1292" s="57"/>
      <c r="L1292" s="57"/>
      <c r="N1292" s="57"/>
      <c r="P1292" s="57"/>
      <c r="R1292" s="57"/>
      <c r="T1292" s="57"/>
      <c r="V1292" s="57"/>
      <c r="X1292" s="57"/>
      <c r="Z1292" s="57"/>
      <c r="AA1292" s="57"/>
    </row>
    <row r="1293" spans="2:27">
      <c r="B1293" s="57"/>
      <c r="C1293" s="57"/>
      <c r="D1293" s="57"/>
      <c r="E1293" s="57"/>
      <c r="F1293" s="57"/>
      <c r="H1293" s="57"/>
      <c r="J1293" s="57"/>
      <c r="L1293" s="57"/>
      <c r="N1293" s="57"/>
      <c r="P1293" s="57"/>
      <c r="R1293" s="57"/>
      <c r="T1293" s="57"/>
      <c r="V1293" s="57"/>
      <c r="X1293" s="57"/>
      <c r="Z1293" s="57"/>
      <c r="AA1293" s="57"/>
    </row>
    <row r="1294" spans="2:27">
      <c r="B1294" s="57"/>
      <c r="C1294" s="57"/>
      <c r="D1294" s="57"/>
      <c r="E1294" s="57"/>
      <c r="F1294" s="57"/>
      <c r="H1294" s="57"/>
      <c r="J1294" s="57"/>
      <c r="L1294" s="57"/>
      <c r="N1294" s="57"/>
      <c r="P1294" s="57"/>
      <c r="R1294" s="57"/>
      <c r="T1294" s="57"/>
      <c r="V1294" s="57"/>
      <c r="X1294" s="57"/>
      <c r="Z1294" s="57"/>
      <c r="AA1294" s="57"/>
    </row>
    <row r="1295" spans="2:27">
      <c r="B1295" s="57"/>
      <c r="C1295" s="57"/>
      <c r="D1295" s="57"/>
      <c r="E1295" s="57"/>
      <c r="F1295" s="57"/>
      <c r="H1295" s="57"/>
      <c r="J1295" s="57"/>
      <c r="L1295" s="57"/>
      <c r="N1295" s="57"/>
      <c r="P1295" s="57"/>
      <c r="R1295" s="57"/>
      <c r="T1295" s="57"/>
      <c r="V1295" s="57"/>
      <c r="X1295" s="57"/>
      <c r="Z1295" s="57"/>
      <c r="AA1295" s="57"/>
    </row>
    <row r="1296" spans="2:27">
      <c r="B1296" s="57"/>
      <c r="C1296" s="57"/>
      <c r="D1296" s="57"/>
      <c r="E1296" s="57"/>
      <c r="F1296" s="57"/>
      <c r="H1296" s="57"/>
      <c r="J1296" s="57"/>
      <c r="L1296" s="57"/>
      <c r="N1296" s="57"/>
      <c r="P1296" s="57"/>
      <c r="R1296" s="57"/>
      <c r="T1296" s="57"/>
      <c r="V1296" s="57"/>
      <c r="X1296" s="57"/>
      <c r="Z1296" s="57"/>
      <c r="AA1296" s="57"/>
    </row>
    <row r="1297" spans="2:27">
      <c r="B1297" s="57"/>
      <c r="C1297" s="57"/>
      <c r="D1297" s="57"/>
      <c r="E1297" s="57"/>
      <c r="F1297" s="57"/>
      <c r="H1297" s="57"/>
      <c r="J1297" s="57"/>
      <c r="L1297" s="57"/>
      <c r="N1297" s="57"/>
      <c r="P1297" s="57"/>
      <c r="R1297" s="57"/>
      <c r="T1297" s="57"/>
      <c r="V1297" s="57"/>
      <c r="X1297" s="57"/>
      <c r="Z1297" s="57"/>
      <c r="AA1297" s="57"/>
    </row>
    <row r="1298" spans="2:27">
      <c r="B1298" s="57"/>
      <c r="C1298" s="57"/>
      <c r="D1298" s="57"/>
      <c r="E1298" s="57"/>
      <c r="F1298" s="57"/>
      <c r="H1298" s="57"/>
      <c r="J1298" s="57"/>
      <c r="L1298" s="57"/>
      <c r="N1298" s="57"/>
      <c r="P1298" s="57"/>
      <c r="R1298" s="57"/>
      <c r="T1298" s="57"/>
      <c r="V1298" s="57"/>
      <c r="X1298" s="57"/>
      <c r="Z1298" s="57"/>
      <c r="AA1298" s="57"/>
    </row>
    <row r="1299" spans="2:27">
      <c r="B1299" s="57"/>
      <c r="C1299" s="57"/>
      <c r="D1299" s="57"/>
      <c r="E1299" s="57"/>
      <c r="F1299" s="57"/>
      <c r="H1299" s="57"/>
      <c r="J1299" s="57"/>
      <c r="L1299" s="57"/>
      <c r="N1299" s="57"/>
      <c r="P1299" s="57"/>
      <c r="R1299" s="57"/>
      <c r="T1299" s="57"/>
      <c r="V1299" s="57"/>
      <c r="X1299" s="57"/>
      <c r="Z1299" s="57"/>
      <c r="AA1299" s="57"/>
    </row>
    <row r="1300" spans="2:27">
      <c r="B1300" s="57"/>
      <c r="C1300" s="57"/>
      <c r="D1300" s="57"/>
      <c r="E1300" s="57"/>
      <c r="F1300" s="57"/>
      <c r="H1300" s="57"/>
      <c r="J1300" s="57"/>
      <c r="L1300" s="57"/>
      <c r="N1300" s="57"/>
      <c r="P1300" s="57"/>
      <c r="R1300" s="57"/>
      <c r="T1300" s="57"/>
      <c r="V1300" s="57"/>
      <c r="X1300" s="57"/>
      <c r="Z1300" s="57"/>
      <c r="AA1300" s="57"/>
    </row>
    <row r="1301" spans="2:27">
      <c r="B1301" s="57"/>
      <c r="C1301" s="57"/>
      <c r="D1301" s="57"/>
      <c r="E1301" s="57"/>
      <c r="F1301" s="57"/>
      <c r="H1301" s="57"/>
      <c r="J1301" s="57"/>
      <c r="L1301" s="57"/>
      <c r="N1301" s="57"/>
      <c r="P1301" s="57"/>
      <c r="R1301" s="57"/>
      <c r="T1301" s="57"/>
      <c r="V1301" s="57"/>
      <c r="X1301" s="57"/>
      <c r="Z1301" s="57"/>
      <c r="AA1301" s="57"/>
    </row>
    <row r="1302" spans="2:27">
      <c r="B1302" s="57"/>
      <c r="C1302" s="57"/>
      <c r="D1302" s="57"/>
      <c r="E1302" s="57"/>
      <c r="F1302" s="57"/>
      <c r="H1302" s="57"/>
      <c r="J1302" s="57"/>
      <c r="L1302" s="57"/>
      <c r="N1302" s="57"/>
      <c r="P1302" s="57"/>
      <c r="R1302" s="57"/>
      <c r="T1302" s="57"/>
      <c r="V1302" s="57"/>
      <c r="X1302" s="57"/>
      <c r="Z1302" s="57"/>
      <c r="AA1302" s="57"/>
    </row>
    <row r="1303" spans="2:27">
      <c r="B1303" s="57"/>
      <c r="C1303" s="57"/>
      <c r="D1303" s="57"/>
      <c r="E1303" s="57"/>
      <c r="F1303" s="57"/>
      <c r="H1303" s="57"/>
      <c r="J1303" s="57"/>
      <c r="L1303" s="57"/>
      <c r="N1303" s="57"/>
      <c r="P1303" s="57"/>
      <c r="R1303" s="57"/>
      <c r="T1303" s="57"/>
      <c r="V1303" s="57"/>
      <c r="X1303" s="57"/>
      <c r="Z1303" s="57"/>
      <c r="AA1303" s="57"/>
    </row>
    <row r="1304" spans="2:27">
      <c r="B1304" s="57"/>
      <c r="C1304" s="57"/>
      <c r="D1304" s="57"/>
      <c r="E1304" s="57"/>
      <c r="F1304" s="57"/>
      <c r="H1304" s="57"/>
      <c r="J1304" s="57"/>
      <c r="L1304" s="57"/>
      <c r="N1304" s="57"/>
      <c r="P1304" s="57"/>
      <c r="R1304" s="57"/>
      <c r="T1304" s="57"/>
      <c r="V1304" s="57"/>
      <c r="X1304" s="57"/>
      <c r="Z1304" s="57"/>
      <c r="AA1304" s="57"/>
    </row>
    <row r="1305" spans="2:27">
      <c r="B1305" s="57"/>
      <c r="C1305" s="57"/>
      <c r="D1305" s="57"/>
      <c r="E1305" s="57"/>
      <c r="F1305" s="57"/>
      <c r="H1305" s="57"/>
      <c r="J1305" s="57"/>
      <c r="L1305" s="57"/>
      <c r="N1305" s="57"/>
      <c r="P1305" s="57"/>
      <c r="R1305" s="57"/>
      <c r="T1305" s="57"/>
      <c r="V1305" s="57"/>
      <c r="X1305" s="57"/>
      <c r="Z1305" s="57"/>
      <c r="AA1305" s="57"/>
    </row>
    <row r="1306" spans="2:27">
      <c r="B1306" s="57"/>
      <c r="C1306" s="57"/>
      <c r="D1306" s="57"/>
      <c r="E1306" s="57"/>
      <c r="F1306" s="57"/>
      <c r="H1306" s="57"/>
      <c r="J1306" s="57"/>
      <c r="L1306" s="57"/>
      <c r="N1306" s="57"/>
      <c r="P1306" s="57"/>
      <c r="R1306" s="57"/>
      <c r="T1306" s="57"/>
      <c r="V1306" s="57"/>
      <c r="X1306" s="57"/>
      <c r="Z1306" s="57"/>
      <c r="AA1306" s="57"/>
    </row>
    <row r="1307" spans="2:27">
      <c r="B1307" s="57"/>
      <c r="C1307" s="57"/>
      <c r="D1307" s="57"/>
      <c r="E1307" s="57"/>
      <c r="F1307" s="57"/>
      <c r="H1307" s="57"/>
      <c r="J1307" s="57"/>
      <c r="L1307" s="57"/>
      <c r="N1307" s="57"/>
      <c r="P1307" s="57"/>
      <c r="R1307" s="57"/>
      <c r="T1307" s="57"/>
      <c r="V1307" s="57"/>
      <c r="X1307" s="57"/>
      <c r="Z1307" s="57"/>
      <c r="AA1307" s="57"/>
    </row>
    <row r="1308" spans="2:27">
      <c r="B1308" s="57"/>
      <c r="C1308" s="57"/>
      <c r="D1308" s="57"/>
      <c r="E1308" s="57"/>
      <c r="F1308" s="57"/>
      <c r="H1308" s="57"/>
      <c r="J1308" s="57"/>
      <c r="L1308" s="57"/>
      <c r="N1308" s="57"/>
      <c r="P1308" s="57"/>
      <c r="R1308" s="57"/>
      <c r="T1308" s="57"/>
      <c r="V1308" s="57"/>
      <c r="X1308" s="57"/>
      <c r="Z1308" s="57"/>
      <c r="AA1308" s="57"/>
    </row>
    <row r="1309" spans="2:27">
      <c r="B1309" s="57"/>
      <c r="C1309" s="57"/>
      <c r="D1309" s="57"/>
      <c r="E1309" s="57"/>
      <c r="F1309" s="57"/>
      <c r="H1309" s="57"/>
      <c r="J1309" s="57"/>
      <c r="L1309" s="57"/>
      <c r="N1309" s="57"/>
      <c r="P1309" s="57"/>
      <c r="R1309" s="57"/>
      <c r="T1309" s="57"/>
      <c r="V1309" s="57"/>
      <c r="X1309" s="57"/>
      <c r="Z1309" s="57"/>
      <c r="AA1309" s="57"/>
    </row>
    <row r="1310" spans="2:27">
      <c r="B1310" s="57"/>
      <c r="C1310" s="57"/>
      <c r="D1310" s="57"/>
      <c r="E1310" s="57"/>
      <c r="F1310" s="57"/>
      <c r="H1310" s="57"/>
      <c r="J1310" s="57"/>
      <c r="L1310" s="57"/>
      <c r="N1310" s="57"/>
      <c r="P1310" s="57"/>
      <c r="R1310" s="57"/>
      <c r="T1310" s="57"/>
      <c r="V1310" s="57"/>
      <c r="X1310" s="57"/>
      <c r="Z1310" s="57"/>
      <c r="AA1310" s="57"/>
    </row>
    <row r="1311" spans="2:27">
      <c r="B1311" s="57"/>
      <c r="C1311" s="57"/>
      <c r="D1311" s="57"/>
      <c r="E1311" s="57"/>
      <c r="F1311" s="57"/>
      <c r="H1311" s="57"/>
      <c r="J1311" s="57"/>
      <c r="L1311" s="57"/>
      <c r="N1311" s="57"/>
      <c r="P1311" s="57"/>
      <c r="R1311" s="57"/>
      <c r="T1311" s="57"/>
      <c r="V1311" s="57"/>
      <c r="X1311" s="57"/>
      <c r="Z1311" s="57"/>
      <c r="AA1311" s="57"/>
    </row>
    <row r="1312" spans="2:27">
      <c r="B1312" s="57"/>
      <c r="C1312" s="57"/>
      <c r="D1312" s="57"/>
      <c r="E1312" s="57"/>
      <c r="F1312" s="57"/>
      <c r="H1312" s="57"/>
      <c r="J1312" s="57"/>
      <c r="L1312" s="57"/>
      <c r="N1312" s="57"/>
      <c r="P1312" s="57"/>
      <c r="R1312" s="57"/>
      <c r="T1312" s="57"/>
      <c r="V1312" s="57"/>
      <c r="X1312" s="57"/>
      <c r="Z1312" s="57"/>
      <c r="AA1312" s="57"/>
    </row>
    <row r="1313" spans="2:27">
      <c r="B1313" s="57"/>
      <c r="C1313" s="57"/>
      <c r="D1313" s="57"/>
      <c r="E1313" s="57"/>
      <c r="F1313" s="57"/>
      <c r="H1313" s="57"/>
      <c r="J1313" s="57"/>
      <c r="L1313" s="57"/>
      <c r="N1313" s="57"/>
      <c r="P1313" s="57"/>
      <c r="R1313" s="57"/>
      <c r="T1313" s="57"/>
      <c r="V1313" s="57"/>
      <c r="X1313" s="57"/>
      <c r="Z1313" s="57"/>
      <c r="AA1313" s="57"/>
    </row>
    <row r="1314" spans="2:27">
      <c r="B1314" s="57"/>
      <c r="C1314" s="57"/>
      <c r="D1314" s="57"/>
      <c r="E1314" s="57"/>
      <c r="F1314" s="57"/>
      <c r="H1314" s="57"/>
      <c r="J1314" s="57"/>
      <c r="L1314" s="57"/>
      <c r="N1314" s="57"/>
      <c r="P1314" s="57"/>
      <c r="R1314" s="57"/>
      <c r="T1314" s="57"/>
      <c r="V1314" s="57"/>
      <c r="X1314" s="57"/>
      <c r="Z1314" s="57"/>
      <c r="AA1314" s="57"/>
    </row>
    <row r="1315" spans="2:27">
      <c r="B1315" s="57"/>
      <c r="C1315" s="57"/>
      <c r="D1315" s="57"/>
      <c r="E1315" s="57"/>
      <c r="F1315" s="57"/>
      <c r="H1315" s="57"/>
      <c r="J1315" s="57"/>
      <c r="L1315" s="57"/>
      <c r="N1315" s="57"/>
      <c r="P1315" s="57"/>
      <c r="R1315" s="57"/>
      <c r="T1315" s="57"/>
      <c r="V1315" s="57"/>
      <c r="X1315" s="57"/>
      <c r="Z1315" s="57"/>
      <c r="AA1315" s="57"/>
    </row>
    <row r="1316" spans="2:27">
      <c r="B1316" s="57"/>
      <c r="C1316" s="57"/>
      <c r="D1316" s="57"/>
      <c r="E1316" s="57"/>
      <c r="F1316" s="57"/>
      <c r="H1316" s="57"/>
      <c r="J1316" s="57"/>
      <c r="L1316" s="57"/>
      <c r="N1316" s="57"/>
      <c r="P1316" s="57"/>
      <c r="R1316" s="57"/>
      <c r="T1316" s="57"/>
      <c r="V1316" s="57"/>
      <c r="X1316" s="57"/>
      <c r="Z1316" s="57"/>
      <c r="AA1316" s="57"/>
    </row>
    <row r="1317" spans="2:27">
      <c r="B1317" s="57"/>
      <c r="C1317" s="57"/>
      <c r="D1317" s="57"/>
      <c r="E1317" s="57"/>
      <c r="F1317" s="57"/>
      <c r="H1317" s="57"/>
      <c r="J1317" s="57"/>
      <c r="L1317" s="57"/>
      <c r="N1317" s="57"/>
      <c r="P1317" s="57"/>
      <c r="R1317" s="57"/>
      <c r="T1317" s="57"/>
      <c r="V1317" s="57"/>
      <c r="X1317" s="57"/>
      <c r="Z1317" s="57"/>
      <c r="AA1317" s="57"/>
    </row>
    <row r="1318" spans="2:27">
      <c r="B1318" s="57"/>
      <c r="C1318" s="57"/>
      <c r="D1318" s="57"/>
      <c r="E1318" s="57"/>
      <c r="F1318" s="57"/>
      <c r="H1318" s="57"/>
      <c r="J1318" s="57"/>
      <c r="L1318" s="57"/>
      <c r="N1318" s="57"/>
      <c r="P1318" s="57"/>
      <c r="R1318" s="57"/>
      <c r="T1318" s="57"/>
      <c r="V1318" s="57"/>
      <c r="X1318" s="57"/>
      <c r="Z1318" s="57"/>
      <c r="AA1318" s="57"/>
    </row>
    <row r="1319" spans="2:27">
      <c r="B1319" s="57"/>
      <c r="C1319" s="57"/>
      <c r="D1319" s="57"/>
      <c r="E1319" s="57"/>
      <c r="F1319" s="57"/>
      <c r="H1319" s="57"/>
      <c r="J1319" s="57"/>
      <c r="L1319" s="57"/>
      <c r="N1319" s="57"/>
      <c r="P1319" s="57"/>
      <c r="R1319" s="57"/>
      <c r="T1319" s="57"/>
      <c r="V1319" s="57"/>
      <c r="X1319" s="57"/>
      <c r="Z1319" s="57"/>
      <c r="AA1319" s="57"/>
    </row>
    <row r="1320" spans="2:27">
      <c r="B1320" s="57"/>
      <c r="C1320" s="57"/>
      <c r="D1320" s="57"/>
      <c r="E1320" s="57"/>
      <c r="F1320" s="57"/>
      <c r="H1320" s="57"/>
      <c r="J1320" s="57"/>
      <c r="L1320" s="57"/>
      <c r="N1320" s="57"/>
      <c r="P1320" s="57"/>
      <c r="R1320" s="57"/>
      <c r="T1320" s="57"/>
      <c r="V1320" s="57"/>
      <c r="X1320" s="57"/>
      <c r="Z1320" s="57"/>
      <c r="AA1320" s="57"/>
    </row>
    <row r="1321" spans="2:27">
      <c r="B1321" s="57"/>
      <c r="C1321" s="57"/>
      <c r="D1321" s="57"/>
      <c r="E1321" s="57"/>
      <c r="F1321" s="57"/>
      <c r="H1321" s="57"/>
      <c r="J1321" s="57"/>
      <c r="L1321" s="57"/>
      <c r="N1321" s="57"/>
      <c r="P1321" s="57"/>
      <c r="R1321" s="57"/>
      <c r="T1321" s="57"/>
      <c r="V1321" s="57"/>
      <c r="X1321" s="57"/>
      <c r="Z1321" s="57"/>
      <c r="AA1321" s="57"/>
    </row>
    <row r="1322" spans="2:27">
      <c r="B1322" s="57"/>
      <c r="C1322" s="57"/>
      <c r="D1322" s="57"/>
      <c r="E1322" s="57"/>
      <c r="F1322" s="57"/>
      <c r="H1322" s="57"/>
      <c r="J1322" s="57"/>
      <c r="L1322" s="57"/>
      <c r="N1322" s="57"/>
      <c r="P1322" s="57"/>
      <c r="R1322" s="57"/>
      <c r="T1322" s="57"/>
      <c r="V1322" s="57"/>
      <c r="X1322" s="57"/>
      <c r="Z1322" s="57"/>
      <c r="AA1322" s="57"/>
    </row>
    <row r="1323" spans="2:27">
      <c r="B1323" s="57"/>
      <c r="C1323" s="57"/>
      <c r="D1323" s="57"/>
      <c r="E1323" s="57"/>
      <c r="F1323" s="57"/>
      <c r="H1323" s="57"/>
      <c r="J1323" s="57"/>
      <c r="L1323" s="57"/>
      <c r="N1323" s="57"/>
      <c r="P1323" s="57"/>
      <c r="R1323" s="57"/>
      <c r="T1323" s="57"/>
      <c r="V1323" s="57"/>
      <c r="X1323" s="57"/>
      <c r="Z1323" s="57"/>
      <c r="AA1323" s="57"/>
    </row>
    <row r="1324" spans="2:27">
      <c r="B1324" s="57"/>
      <c r="C1324" s="57"/>
      <c r="D1324" s="57"/>
      <c r="E1324" s="57"/>
      <c r="F1324" s="57"/>
      <c r="H1324" s="57"/>
      <c r="J1324" s="57"/>
      <c r="L1324" s="57"/>
      <c r="N1324" s="57"/>
      <c r="P1324" s="57"/>
      <c r="R1324" s="57"/>
      <c r="T1324" s="57"/>
      <c r="V1324" s="57"/>
      <c r="X1324" s="57"/>
      <c r="Z1324" s="57"/>
      <c r="AA1324" s="57"/>
    </row>
    <row r="1325" spans="2:27">
      <c r="B1325" s="57"/>
      <c r="C1325" s="57"/>
      <c r="D1325" s="57"/>
      <c r="E1325" s="57"/>
      <c r="F1325" s="57"/>
      <c r="H1325" s="57"/>
      <c r="J1325" s="57"/>
      <c r="L1325" s="57"/>
      <c r="N1325" s="57"/>
      <c r="P1325" s="57"/>
      <c r="R1325" s="57"/>
      <c r="T1325" s="57"/>
      <c r="V1325" s="57"/>
      <c r="X1325" s="57"/>
      <c r="Z1325" s="57"/>
      <c r="AA1325" s="57"/>
    </row>
    <row r="1326" spans="2:27">
      <c r="B1326" s="57"/>
      <c r="C1326" s="57"/>
      <c r="D1326" s="57"/>
      <c r="E1326" s="57"/>
      <c r="F1326" s="57"/>
      <c r="H1326" s="57"/>
      <c r="J1326" s="57"/>
      <c r="L1326" s="57"/>
      <c r="N1326" s="57"/>
      <c r="P1326" s="57"/>
      <c r="R1326" s="57"/>
      <c r="T1326" s="57"/>
      <c r="V1326" s="57"/>
      <c r="X1326" s="57"/>
      <c r="Z1326" s="57"/>
      <c r="AA1326" s="57"/>
    </row>
    <row r="1327" spans="2:27">
      <c r="B1327" s="57"/>
      <c r="C1327" s="57"/>
      <c r="D1327" s="57"/>
      <c r="E1327" s="57"/>
      <c r="F1327" s="57"/>
      <c r="H1327" s="57"/>
      <c r="J1327" s="57"/>
      <c r="L1327" s="57"/>
      <c r="N1327" s="57"/>
      <c r="P1327" s="57"/>
      <c r="R1327" s="57"/>
      <c r="T1327" s="57"/>
      <c r="V1327" s="57"/>
      <c r="X1327" s="57"/>
      <c r="Z1327" s="57"/>
      <c r="AA1327" s="57"/>
    </row>
    <row r="1328" spans="2:27">
      <c r="B1328" s="57"/>
      <c r="C1328" s="57"/>
      <c r="D1328" s="57"/>
      <c r="E1328" s="57"/>
      <c r="F1328" s="57"/>
      <c r="H1328" s="57"/>
      <c r="J1328" s="57"/>
      <c r="L1328" s="57"/>
      <c r="N1328" s="57"/>
      <c r="P1328" s="57"/>
      <c r="R1328" s="57"/>
      <c r="T1328" s="57"/>
      <c r="V1328" s="57"/>
      <c r="X1328" s="57"/>
      <c r="Z1328" s="57"/>
      <c r="AA1328" s="57"/>
    </row>
    <row r="1329" spans="2:27">
      <c r="B1329" s="57"/>
      <c r="C1329" s="57"/>
      <c r="D1329" s="57"/>
      <c r="E1329" s="57"/>
      <c r="F1329" s="57"/>
      <c r="H1329" s="57"/>
      <c r="J1329" s="57"/>
      <c r="L1329" s="57"/>
      <c r="N1329" s="57"/>
      <c r="P1329" s="57"/>
      <c r="R1329" s="57"/>
      <c r="T1329" s="57"/>
      <c r="V1329" s="57"/>
      <c r="X1329" s="57"/>
      <c r="Z1329" s="57"/>
      <c r="AA1329" s="57"/>
    </row>
    <row r="1330" spans="2:27">
      <c r="B1330" s="57"/>
      <c r="C1330" s="57"/>
      <c r="D1330" s="57"/>
      <c r="E1330" s="57"/>
      <c r="F1330" s="57"/>
      <c r="H1330" s="57"/>
      <c r="J1330" s="57"/>
      <c r="L1330" s="57"/>
      <c r="N1330" s="57"/>
      <c r="P1330" s="57"/>
      <c r="R1330" s="57"/>
      <c r="T1330" s="57"/>
      <c r="V1330" s="57"/>
      <c r="X1330" s="57"/>
      <c r="Z1330" s="57"/>
      <c r="AA1330" s="57"/>
    </row>
    <row r="1331" spans="2:27">
      <c r="B1331" s="57"/>
      <c r="C1331" s="57"/>
      <c r="D1331" s="57"/>
      <c r="E1331" s="57"/>
      <c r="F1331" s="57"/>
      <c r="H1331" s="57"/>
      <c r="J1331" s="57"/>
      <c r="L1331" s="57"/>
      <c r="N1331" s="57"/>
      <c r="P1331" s="57"/>
      <c r="R1331" s="57"/>
      <c r="T1331" s="57"/>
      <c r="V1331" s="57"/>
      <c r="X1331" s="57"/>
      <c r="Z1331" s="57"/>
      <c r="AA1331" s="57"/>
    </row>
    <row r="1332" spans="2:27">
      <c r="B1332" s="57"/>
      <c r="C1332" s="57"/>
      <c r="D1332" s="57"/>
      <c r="E1332" s="57"/>
      <c r="F1332" s="57"/>
      <c r="H1332" s="57"/>
      <c r="J1332" s="57"/>
      <c r="L1332" s="57"/>
      <c r="N1332" s="57"/>
      <c r="P1332" s="57"/>
      <c r="R1332" s="57"/>
      <c r="T1332" s="57"/>
      <c r="V1332" s="57"/>
      <c r="X1332" s="57"/>
      <c r="Z1332" s="57"/>
      <c r="AA1332" s="57"/>
    </row>
    <row r="1333" spans="2:27">
      <c r="B1333" s="57"/>
      <c r="C1333" s="57"/>
      <c r="D1333" s="57"/>
      <c r="E1333" s="57"/>
      <c r="F1333" s="57"/>
      <c r="H1333" s="57"/>
      <c r="J1333" s="57"/>
      <c r="L1333" s="57"/>
      <c r="N1333" s="57"/>
      <c r="P1333" s="57"/>
      <c r="R1333" s="57"/>
      <c r="T1333" s="57"/>
      <c r="V1333" s="57"/>
      <c r="X1333" s="57"/>
      <c r="Z1333" s="57"/>
      <c r="AA1333" s="57"/>
    </row>
    <row r="1334" spans="2:27">
      <c r="B1334" s="57"/>
      <c r="C1334" s="57"/>
      <c r="D1334" s="57"/>
      <c r="E1334" s="57"/>
      <c r="F1334" s="57"/>
      <c r="H1334" s="57"/>
      <c r="J1334" s="57"/>
      <c r="L1334" s="57"/>
      <c r="N1334" s="57"/>
      <c r="P1334" s="57"/>
      <c r="R1334" s="57"/>
      <c r="T1334" s="57"/>
      <c r="V1334" s="57"/>
      <c r="X1334" s="57"/>
      <c r="Z1334" s="57"/>
      <c r="AA1334" s="57"/>
    </row>
    <row r="1335" spans="2:27">
      <c r="B1335" s="57"/>
      <c r="C1335" s="57"/>
      <c r="D1335" s="57"/>
      <c r="E1335" s="57"/>
      <c r="F1335" s="57"/>
      <c r="H1335" s="57"/>
      <c r="J1335" s="57"/>
      <c r="L1335" s="57"/>
      <c r="N1335" s="57"/>
      <c r="P1335" s="57"/>
      <c r="R1335" s="57"/>
      <c r="T1335" s="57"/>
      <c r="V1335" s="57"/>
      <c r="X1335" s="57"/>
      <c r="Z1335" s="57"/>
      <c r="AA1335" s="57"/>
    </row>
    <row r="1336" spans="2:27">
      <c r="B1336" s="57"/>
      <c r="C1336" s="57"/>
      <c r="D1336" s="57"/>
      <c r="E1336" s="57"/>
      <c r="F1336" s="57"/>
      <c r="H1336" s="57"/>
      <c r="J1336" s="57"/>
      <c r="L1336" s="57"/>
      <c r="N1336" s="57"/>
      <c r="P1336" s="57"/>
      <c r="R1336" s="57"/>
      <c r="T1336" s="57"/>
      <c r="V1336" s="57"/>
      <c r="X1336" s="57"/>
      <c r="Z1336" s="57"/>
      <c r="AA1336" s="57"/>
    </row>
    <row r="1337" spans="2:27">
      <c r="B1337" s="57"/>
      <c r="C1337" s="57"/>
      <c r="D1337" s="57"/>
      <c r="E1337" s="57"/>
      <c r="F1337" s="57"/>
      <c r="H1337" s="57"/>
      <c r="J1337" s="57"/>
      <c r="L1337" s="57"/>
      <c r="N1337" s="57"/>
      <c r="P1337" s="57"/>
      <c r="R1337" s="57"/>
      <c r="T1337" s="57"/>
      <c r="V1337" s="57"/>
      <c r="X1337" s="57"/>
      <c r="Z1337" s="57"/>
      <c r="AA1337" s="57"/>
    </row>
    <row r="1338" spans="2:27">
      <c r="B1338" s="57"/>
      <c r="C1338" s="57"/>
      <c r="D1338" s="57"/>
      <c r="E1338" s="57"/>
      <c r="F1338" s="57"/>
      <c r="H1338" s="57"/>
      <c r="J1338" s="57"/>
      <c r="L1338" s="57"/>
      <c r="N1338" s="57"/>
      <c r="P1338" s="57"/>
      <c r="R1338" s="57"/>
      <c r="T1338" s="57"/>
      <c r="V1338" s="57"/>
      <c r="X1338" s="57"/>
      <c r="Z1338" s="57"/>
      <c r="AA1338" s="57"/>
    </row>
    <row r="1339" spans="2:27">
      <c r="B1339" s="57"/>
      <c r="C1339" s="57"/>
      <c r="D1339" s="57"/>
      <c r="E1339" s="57"/>
      <c r="F1339" s="57"/>
      <c r="H1339" s="57"/>
      <c r="J1339" s="57"/>
      <c r="L1339" s="57"/>
      <c r="N1339" s="57"/>
      <c r="P1339" s="57"/>
      <c r="R1339" s="57"/>
      <c r="T1339" s="57"/>
      <c r="V1339" s="57"/>
      <c r="X1339" s="57"/>
      <c r="Z1339" s="57"/>
      <c r="AA1339" s="57"/>
    </row>
    <row r="1340" spans="2:27">
      <c r="B1340" s="57"/>
      <c r="C1340" s="57"/>
      <c r="D1340" s="57"/>
      <c r="E1340" s="57"/>
      <c r="F1340" s="57"/>
      <c r="H1340" s="57"/>
      <c r="J1340" s="57"/>
      <c r="L1340" s="57"/>
      <c r="N1340" s="57"/>
      <c r="P1340" s="57"/>
      <c r="R1340" s="57"/>
      <c r="T1340" s="57"/>
      <c r="V1340" s="57"/>
      <c r="X1340" s="57"/>
      <c r="Z1340" s="57"/>
      <c r="AA1340" s="57"/>
    </row>
    <row r="1341" spans="2:27">
      <c r="B1341" s="57"/>
      <c r="C1341" s="57"/>
      <c r="D1341" s="57"/>
      <c r="E1341" s="57"/>
      <c r="F1341" s="57"/>
      <c r="H1341" s="57"/>
      <c r="J1341" s="57"/>
      <c r="L1341" s="57"/>
      <c r="N1341" s="57"/>
      <c r="P1341" s="57"/>
      <c r="R1341" s="57"/>
      <c r="T1341" s="57"/>
      <c r="V1341" s="57"/>
      <c r="X1341" s="57"/>
      <c r="Z1341" s="57"/>
      <c r="AA1341" s="57"/>
    </row>
    <row r="1342" spans="2:27">
      <c r="B1342" s="57"/>
      <c r="C1342" s="57"/>
      <c r="D1342" s="57"/>
      <c r="E1342" s="57"/>
      <c r="F1342" s="57"/>
      <c r="H1342" s="57"/>
      <c r="J1342" s="57"/>
      <c r="L1342" s="57"/>
      <c r="N1342" s="57"/>
      <c r="P1342" s="57"/>
      <c r="R1342" s="57"/>
      <c r="T1342" s="57"/>
      <c r="V1342" s="57"/>
      <c r="X1342" s="57"/>
      <c r="Z1342" s="57"/>
      <c r="AA1342" s="57"/>
    </row>
    <row r="1343" spans="2:27">
      <c r="B1343" s="57"/>
      <c r="C1343" s="57"/>
      <c r="D1343" s="57"/>
      <c r="E1343" s="57"/>
      <c r="F1343" s="57"/>
      <c r="H1343" s="57"/>
      <c r="J1343" s="57"/>
      <c r="L1343" s="57"/>
      <c r="N1343" s="57"/>
      <c r="P1343" s="57"/>
      <c r="R1343" s="57"/>
      <c r="T1343" s="57"/>
      <c r="V1343" s="57"/>
      <c r="X1343" s="57"/>
      <c r="Z1343" s="57"/>
      <c r="AA1343" s="57"/>
    </row>
    <row r="1344" spans="2:27">
      <c r="B1344" s="57"/>
      <c r="C1344" s="57"/>
      <c r="D1344" s="57"/>
      <c r="E1344" s="57"/>
      <c r="F1344" s="57"/>
      <c r="H1344" s="57"/>
      <c r="J1344" s="57"/>
      <c r="L1344" s="57"/>
      <c r="N1344" s="57"/>
      <c r="P1344" s="57"/>
      <c r="R1344" s="57"/>
      <c r="T1344" s="57"/>
      <c r="V1344" s="57"/>
      <c r="X1344" s="57"/>
      <c r="Z1344" s="57"/>
      <c r="AA1344" s="57"/>
    </row>
    <row r="1345" spans="2:27">
      <c r="B1345" s="57"/>
      <c r="C1345" s="57"/>
      <c r="D1345" s="57"/>
      <c r="E1345" s="57"/>
      <c r="F1345" s="57"/>
      <c r="H1345" s="57"/>
      <c r="J1345" s="57"/>
      <c r="L1345" s="57"/>
      <c r="N1345" s="57"/>
      <c r="P1345" s="57"/>
      <c r="R1345" s="57"/>
      <c r="T1345" s="57"/>
      <c r="V1345" s="57"/>
      <c r="X1345" s="57"/>
      <c r="Z1345" s="57"/>
      <c r="AA1345" s="57"/>
    </row>
    <row r="1346" spans="2:27">
      <c r="B1346" s="57"/>
      <c r="C1346" s="57"/>
      <c r="D1346" s="57"/>
      <c r="E1346" s="57"/>
      <c r="F1346" s="57"/>
      <c r="H1346" s="57"/>
      <c r="J1346" s="57"/>
      <c r="L1346" s="57"/>
      <c r="N1346" s="57"/>
      <c r="P1346" s="57"/>
      <c r="R1346" s="57"/>
      <c r="T1346" s="57"/>
      <c r="V1346" s="57"/>
      <c r="X1346" s="57"/>
      <c r="Z1346" s="57"/>
      <c r="AA1346" s="57"/>
    </row>
    <row r="1347" spans="2:27">
      <c r="B1347" s="57"/>
      <c r="C1347" s="57"/>
      <c r="D1347" s="57"/>
      <c r="E1347" s="57"/>
      <c r="F1347" s="57"/>
      <c r="H1347" s="57"/>
      <c r="J1347" s="57"/>
      <c r="L1347" s="57"/>
      <c r="N1347" s="57"/>
      <c r="P1347" s="57"/>
      <c r="R1347" s="57"/>
      <c r="T1347" s="57"/>
      <c r="V1347" s="57"/>
      <c r="X1347" s="57"/>
      <c r="Z1347" s="57"/>
      <c r="AA1347" s="57"/>
    </row>
    <row r="1348" spans="2:27">
      <c r="B1348" s="57"/>
      <c r="C1348" s="57"/>
      <c r="D1348" s="57"/>
      <c r="E1348" s="57"/>
      <c r="F1348" s="57"/>
      <c r="H1348" s="57"/>
      <c r="J1348" s="57"/>
      <c r="L1348" s="57"/>
      <c r="N1348" s="57"/>
      <c r="P1348" s="57"/>
      <c r="R1348" s="57"/>
      <c r="T1348" s="57"/>
      <c r="V1348" s="57"/>
      <c r="X1348" s="57"/>
      <c r="Z1348" s="57"/>
      <c r="AA1348" s="57"/>
    </row>
    <row r="1349" spans="2:27">
      <c r="B1349" s="57"/>
      <c r="C1349" s="57"/>
      <c r="D1349" s="57"/>
      <c r="E1349" s="57"/>
      <c r="F1349" s="57"/>
      <c r="H1349" s="57"/>
      <c r="J1349" s="57"/>
      <c r="L1349" s="57"/>
      <c r="N1349" s="57"/>
      <c r="P1349" s="57"/>
      <c r="R1349" s="57"/>
      <c r="T1349" s="57"/>
      <c r="V1349" s="57"/>
      <c r="X1349" s="57"/>
      <c r="Z1349" s="57"/>
      <c r="AA1349" s="57"/>
    </row>
    <row r="1350" spans="2:27">
      <c r="B1350" s="57"/>
      <c r="C1350" s="57"/>
      <c r="D1350" s="57"/>
      <c r="E1350" s="57"/>
      <c r="F1350" s="57"/>
      <c r="H1350" s="57"/>
      <c r="J1350" s="57"/>
      <c r="L1350" s="57"/>
      <c r="N1350" s="57"/>
      <c r="P1350" s="57"/>
      <c r="R1350" s="57"/>
      <c r="T1350" s="57"/>
      <c r="V1350" s="57"/>
      <c r="X1350" s="57"/>
      <c r="Z1350" s="57"/>
      <c r="AA1350" s="57"/>
    </row>
    <row r="1351" spans="2:27">
      <c r="B1351" s="57"/>
      <c r="C1351" s="57"/>
      <c r="D1351" s="57"/>
      <c r="E1351" s="57"/>
      <c r="F1351" s="57"/>
      <c r="H1351" s="57"/>
      <c r="J1351" s="57"/>
      <c r="L1351" s="57"/>
      <c r="N1351" s="57"/>
      <c r="P1351" s="57"/>
      <c r="R1351" s="57"/>
      <c r="T1351" s="57"/>
      <c r="V1351" s="57"/>
      <c r="X1351" s="57"/>
      <c r="Z1351" s="57"/>
      <c r="AA1351" s="57"/>
    </row>
    <row r="1352" spans="2:27">
      <c r="B1352" s="57"/>
      <c r="C1352" s="57"/>
      <c r="D1352" s="57"/>
      <c r="E1352" s="57"/>
      <c r="F1352" s="57"/>
      <c r="H1352" s="57"/>
      <c r="J1352" s="57"/>
      <c r="L1352" s="57"/>
      <c r="N1352" s="57"/>
      <c r="P1352" s="57"/>
      <c r="R1352" s="57"/>
      <c r="T1352" s="57"/>
      <c r="V1352" s="57"/>
      <c r="X1352" s="57"/>
      <c r="Z1352" s="57"/>
      <c r="AA1352" s="57"/>
    </row>
    <row r="1353" spans="2:27">
      <c r="B1353" s="57"/>
      <c r="C1353" s="57"/>
      <c r="D1353" s="57"/>
      <c r="E1353" s="57"/>
      <c r="F1353" s="57"/>
      <c r="H1353" s="57"/>
      <c r="J1353" s="57"/>
      <c r="L1353" s="57"/>
      <c r="N1353" s="57"/>
      <c r="P1353" s="57"/>
      <c r="R1353" s="57"/>
      <c r="T1353" s="57"/>
      <c r="V1353" s="57"/>
      <c r="X1353" s="57"/>
      <c r="Z1353" s="57"/>
      <c r="AA1353" s="57"/>
    </row>
    <row r="1354" spans="2:27">
      <c r="B1354" s="57"/>
      <c r="C1354" s="57"/>
      <c r="D1354" s="57"/>
      <c r="E1354" s="57"/>
      <c r="F1354" s="57"/>
      <c r="H1354" s="57"/>
      <c r="J1354" s="57"/>
      <c r="L1354" s="57"/>
      <c r="N1354" s="57"/>
      <c r="P1354" s="57"/>
      <c r="R1354" s="57"/>
      <c r="T1354" s="57"/>
      <c r="V1354" s="57"/>
      <c r="X1354" s="57"/>
      <c r="Z1354" s="57"/>
      <c r="AA1354" s="57"/>
    </row>
    <row r="1355" spans="2:27">
      <c r="B1355" s="57"/>
      <c r="C1355" s="57"/>
      <c r="D1355" s="57"/>
      <c r="E1355" s="57"/>
      <c r="F1355" s="57"/>
      <c r="H1355" s="57"/>
      <c r="J1355" s="57"/>
      <c r="L1355" s="57"/>
      <c r="N1355" s="57"/>
      <c r="P1355" s="57"/>
      <c r="R1355" s="57"/>
      <c r="T1355" s="57"/>
      <c r="V1355" s="57"/>
      <c r="X1355" s="57"/>
      <c r="Z1355" s="57"/>
      <c r="AA1355" s="57"/>
    </row>
    <row r="1356" spans="2:27">
      <c r="B1356" s="57"/>
      <c r="C1356" s="57"/>
      <c r="D1356" s="57"/>
      <c r="E1356" s="57"/>
      <c r="F1356" s="57"/>
      <c r="H1356" s="57"/>
      <c r="J1356" s="57"/>
      <c r="L1356" s="57"/>
      <c r="N1356" s="57"/>
      <c r="P1356" s="57"/>
      <c r="R1356" s="57"/>
      <c r="T1356" s="57"/>
      <c r="V1356" s="57"/>
      <c r="X1356" s="57"/>
      <c r="Z1356" s="57"/>
      <c r="AA1356" s="57"/>
    </row>
    <row r="1357" spans="2:27">
      <c r="B1357" s="57"/>
      <c r="C1357" s="57"/>
      <c r="D1357" s="57"/>
      <c r="E1357" s="57"/>
      <c r="F1357" s="57"/>
      <c r="H1357" s="57"/>
      <c r="J1357" s="57"/>
      <c r="L1357" s="57"/>
      <c r="N1357" s="57"/>
      <c r="P1357" s="57"/>
      <c r="R1357" s="57"/>
      <c r="T1357" s="57"/>
      <c r="V1357" s="57"/>
      <c r="X1357" s="57"/>
      <c r="Z1357" s="57"/>
      <c r="AA1357" s="57"/>
    </row>
    <row r="1358" spans="2:27">
      <c r="B1358" s="57"/>
      <c r="C1358" s="57"/>
      <c r="D1358" s="57"/>
      <c r="E1358" s="57"/>
      <c r="F1358" s="57"/>
      <c r="H1358" s="57"/>
      <c r="J1358" s="57"/>
      <c r="L1358" s="57"/>
      <c r="N1358" s="57"/>
      <c r="P1358" s="57"/>
      <c r="R1358" s="57"/>
      <c r="T1358" s="57"/>
      <c r="V1358" s="57"/>
      <c r="X1358" s="57"/>
      <c r="Z1358" s="57"/>
      <c r="AA1358" s="57"/>
    </row>
    <row r="1359" spans="2:27">
      <c r="B1359" s="57"/>
      <c r="C1359" s="57"/>
      <c r="D1359" s="57"/>
      <c r="E1359" s="57"/>
      <c r="F1359" s="57"/>
      <c r="H1359" s="57"/>
      <c r="J1359" s="57"/>
      <c r="L1359" s="57"/>
      <c r="N1359" s="57"/>
      <c r="P1359" s="57"/>
      <c r="R1359" s="57"/>
      <c r="T1359" s="57"/>
      <c r="V1359" s="57"/>
      <c r="X1359" s="57"/>
      <c r="Z1359" s="57"/>
      <c r="AA1359" s="57"/>
    </row>
    <row r="1360" spans="2:27">
      <c r="B1360" s="57"/>
      <c r="C1360" s="57"/>
      <c r="D1360" s="57"/>
      <c r="E1360" s="57"/>
      <c r="F1360" s="57"/>
      <c r="H1360" s="57"/>
      <c r="J1360" s="57"/>
      <c r="L1360" s="57"/>
      <c r="N1360" s="57"/>
      <c r="P1360" s="57"/>
      <c r="R1360" s="57"/>
      <c r="T1360" s="57"/>
      <c r="V1360" s="57"/>
      <c r="X1360" s="57"/>
      <c r="Z1360" s="57"/>
      <c r="AA1360" s="57"/>
    </row>
    <row r="1361" spans="2:27">
      <c r="B1361" s="57"/>
      <c r="C1361" s="57"/>
      <c r="D1361" s="57"/>
      <c r="E1361" s="57"/>
      <c r="F1361" s="57"/>
      <c r="H1361" s="57"/>
      <c r="J1361" s="57"/>
      <c r="L1361" s="57"/>
      <c r="N1361" s="57"/>
      <c r="P1361" s="57"/>
      <c r="R1361" s="57"/>
      <c r="T1361" s="57"/>
      <c r="V1361" s="57"/>
      <c r="X1361" s="57"/>
      <c r="Z1361" s="57"/>
      <c r="AA1361" s="57"/>
    </row>
    <row r="1362" spans="2:27">
      <c r="B1362" s="57"/>
      <c r="C1362" s="57"/>
      <c r="D1362" s="57"/>
      <c r="E1362" s="57"/>
      <c r="F1362" s="57"/>
      <c r="H1362" s="57"/>
      <c r="J1362" s="57"/>
      <c r="L1362" s="57"/>
      <c r="N1362" s="57"/>
      <c r="P1362" s="57"/>
      <c r="R1362" s="57"/>
      <c r="T1362" s="57"/>
      <c r="V1362" s="57"/>
      <c r="X1362" s="57"/>
      <c r="Z1362" s="57"/>
      <c r="AA1362" s="57"/>
    </row>
    <row r="1363" spans="2:27">
      <c r="B1363" s="57"/>
      <c r="C1363" s="57"/>
      <c r="D1363" s="57"/>
      <c r="E1363" s="57"/>
      <c r="F1363" s="57"/>
      <c r="H1363" s="57"/>
      <c r="J1363" s="57"/>
      <c r="L1363" s="57"/>
      <c r="N1363" s="57"/>
      <c r="P1363" s="57"/>
      <c r="R1363" s="57"/>
      <c r="T1363" s="57"/>
      <c r="V1363" s="57"/>
      <c r="X1363" s="57"/>
      <c r="Z1363" s="57"/>
      <c r="AA1363" s="57"/>
    </row>
    <row r="1364" spans="2:27">
      <c r="B1364" s="57"/>
      <c r="C1364" s="57"/>
      <c r="D1364" s="57"/>
      <c r="E1364" s="57"/>
      <c r="F1364" s="57"/>
      <c r="H1364" s="57"/>
      <c r="J1364" s="57"/>
      <c r="L1364" s="57"/>
      <c r="N1364" s="57"/>
      <c r="P1364" s="57"/>
      <c r="R1364" s="57"/>
      <c r="T1364" s="57"/>
      <c r="V1364" s="57"/>
      <c r="X1364" s="57"/>
      <c r="Z1364" s="57"/>
      <c r="AA1364" s="57"/>
    </row>
    <row r="1365" spans="2:27">
      <c r="B1365" s="57"/>
      <c r="C1365" s="57"/>
      <c r="D1365" s="57"/>
      <c r="E1365" s="57"/>
      <c r="F1365" s="57"/>
      <c r="H1365" s="57"/>
      <c r="J1365" s="57"/>
      <c r="L1365" s="57"/>
      <c r="N1365" s="57"/>
      <c r="P1365" s="57"/>
      <c r="R1365" s="57"/>
      <c r="T1365" s="57"/>
      <c r="V1365" s="57"/>
      <c r="X1365" s="57"/>
      <c r="Z1365" s="57"/>
      <c r="AA1365" s="57"/>
    </row>
    <row r="1366" spans="2:27">
      <c r="B1366" s="57"/>
      <c r="C1366" s="57"/>
      <c r="D1366" s="57"/>
      <c r="E1366" s="57"/>
      <c r="F1366" s="57"/>
      <c r="H1366" s="57"/>
      <c r="J1366" s="57"/>
      <c r="L1366" s="57"/>
      <c r="N1366" s="57"/>
      <c r="P1366" s="57"/>
      <c r="R1366" s="57"/>
      <c r="T1366" s="57"/>
      <c r="V1366" s="57"/>
      <c r="X1366" s="57"/>
      <c r="Z1366" s="57"/>
      <c r="AA1366" s="57"/>
    </row>
    <row r="1367" spans="2:27">
      <c r="B1367" s="57"/>
      <c r="C1367" s="57"/>
      <c r="D1367" s="57"/>
      <c r="E1367" s="57"/>
      <c r="F1367" s="57"/>
      <c r="H1367" s="57"/>
      <c r="J1367" s="57"/>
      <c r="L1367" s="57"/>
      <c r="N1367" s="57"/>
      <c r="P1367" s="57"/>
      <c r="R1367" s="57"/>
      <c r="T1367" s="57"/>
      <c r="V1367" s="57"/>
      <c r="X1367" s="57"/>
      <c r="Z1367" s="57"/>
      <c r="AA1367" s="57"/>
    </row>
    <row r="1368" spans="2:27">
      <c r="B1368" s="57"/>
      <c r="C1368" s="57"/>
      <c r="D1368" s="57"/>
      <c r="E1368" s="57"/>
      <c r="F1368" s="57"/>
      <c r="H1368" s="57"/>
      <c r="J1368" s="57"/>
      <c r="L1368" s="57"/>
      <c r="N1368" s="57"/>
      <c r="P1368" s="57"/>
      <c r="R1368" s="57"/>
      <c r="T1368" s="57"/>
      <c r="V1368" s="57"/>
      <c r="X1368" s="57"/>
      <c r="Z1368" s="57"/>
      <c r="AA1368" s="57"/>
    </row>
    <row r="1369" spans="2:27">
      <c r="B1369" s="57"/>
      <c r="C1369" s="57"/>
      <c r="D1369" s="57"/>
      <c r="E1369" s="57"/>
      <c r="F1369" s="57"/>
      <c r="H1369" s="57"/>
      <c r="J1369" s="57"/>
      <c r="L1369" s="57"/>
      <c r="N1369" s="57"/>
      <c r="P1369" s="57"/>
      <c r="R1369" s="57"/>
      <c r="T1369" s="57"/>
      <c r="V1369" s="57"/>
      <c r="X1369" s="57"/>
      <c r="Z1369" s="57"/>
      <c r="AA1369" s="57"/>
    </row>
    <row r="1370" spans="2:27">
      <c r="B1370" s="57"/>
      <c r="C1370" s="57"/>
      <c r="D1370" s="57"/>
      <c r="E1370" s="57"/>
      <c r="F1370" s="57"/>
      <c r="H1370" s="57"/>
      <c r="J1370" s="57"/>
      <c r="L1370" s="57"/>
      <c r="N1370" s="57"/>
      <c r="P1370" s="57"/>
      <c r="R1370" s="57"/>
      <c r="T1370" s="57"/>
      <c r="V1370" s="57"/>
      <c r="X1370" s="57"/>
      <c r="Z1370" s="57"/>
      <c r="AA1370" s="57"/>
    </row>
    <row r="1371" spans="2:27">
      <c r="B1371" s="57"/>
      <c r="C1371" s="57"/>
      <c r="D1371" s="57"/>
      <c r="E1371" s="57"/>
      <c r="F1371" s="57"/>
      <c r="H1371" s="57"/>
      <c r="J1371" s="57"/>
      <c r="L1371" s="57"/>
      <c r="N1371" s="57"/>
      <c r="P1371" s="57"/>
      <c r="R1371" s="57"/>
      <c r="T1371" s="57"/>
      <c r="V1371" s="57"/>
      <c r="X1371" s="57"/>
      <c r="Z1371" s="57"/>
      <c r="AA1371" s="57"/>
    </row>
    <row r="1372" spans="2:27">
      <c r="B1372" s="57"/>
      <c r="C1372" s="57"/>
      <c r="D1372" s="57"/>
      <c r="E1372" s="57"/>
      <c r="F1372" s="57"/>
      <c r="H1372" s="57"/>
      <c r="J1372" s="57"/>
      <c r="L1372" s="57"/>
      <c r="N1372" s="57"/>
      <c r="P1372" s="57"/>
      <c r="R1372" s="57"/>
      <c r="T1372" s="57"/>
      <c r="V1372" s="57"/>
      <c r="X1372" s="57"/>
      <c r="Z1372" s="57"/>
      <c r="AA1372" s="57"/>
    </row>
    <row r="1373" spans="2:27">
      <c r="B1373" s="57"/>
      <c r="C1373" s="57"/>
      <c r="D1373" s="57"/>
      <c r="E1373" s="57"/>
      <c r="F1373" s="57"/>
      <c r="H1373" s="57"/>
      <c r="J1373" s="57"/>
      <c r="L1373" s="57"/>
      <c r="N1373" s="57"/>
      <c r="P1373" s="57"/>
      <c r="R1373" s="57"/>
      <c r="T1373" s="57"/>
      <c r="V1373" s="57"/>
      <c r="X1373" s="57"/>
      <c r="Z1373" s="57"/>
      <c r="AA1373" s="57"/>
    </row>
    <row r="1374" spans="2:27">
      <c r="B1374" s="57"/>
      <c r="C1374" s="57"/>
      <c r="D1374" s="57"/>
      <c r="E1374" s="57"/>
      <c r="F1374" s="57"/>
      <c r="H1374" s="57"/>
      <c r="J1374" s="57"/>
      <c r="L1374" s="57"/>
      <c r="N1374" s="57"/>
      <c r="P1374" s="57"/>
      <c r="R1374" s="57"/>
      <c r="T1374" s="57"/>
      <c r="V1374" s="57"/>
      <c r="X1374" s="57"/>
      <c r="Z1374" s="57"/>
      <c r="AA1374" s="57"/>
    </row>
    <row r="1375" spans="2:27">
      <c r="B1375" s="57"/>
      <c r="C1375" s="57"/>
      <c r="D1375" s="57"/>
      <c r="E1375" s="57"/>
      <c r="F1375" s="57"/>
      <c r="H1375" s="57"/>
      <c r="J1375" s="57"/>
      <c r="L1375" s="57"/>
      <c r="N1375" s="57"/>
      <c r="P1375" s="57"/>
      <c r="R1375" s="57"/>
      <c r="T1375" s="57"/>
      <c r="V1375" s="57"/>
      <c r="X1375" s="57"/>
      <c r="Z1375" s="57"/>
      <c r="AA1375" s="57"/>
    </row>
    <row r="1376" spans="2:27">
      <c r="B1376" s="57"/>
      <c r="C1376" s="57"/>
      <c r="D1376" s="57"/>
      <c r="E1376" s="57"/>
      <c r="F1376" s="57"/>
      <c r="H1376" s="57"/>
      <c r="J1376" s="57"/>
      <c r="L1376" s="57"/>
      <c r="N1376" s="57"/>
      <c r="P1376" s="57"/>
      <c r="R1376" s="57"/>
      <c r="T1376" s="57"/>
      <c r="V1376" s="57"/>
      <c r="X1376" s="57"/>
      <c r="Z1376" s="57"/>
      <c r="AA1376" s="57"/>
    </row>
    <row r="1377" spans="2:27">
      <c r="B1377" s="57"/>
      <c r="C1377" s="57"/>
      <c r="D1377" s="57"/>
      <c r="E1377" s="57"/>
      <c r="F1377" s="57"/>
      <c r="H1377" s="57"/>
      <c r="J1377" s="57"/>
      <c r="L1377" s="57"/>
      <c r="N1377" s="57"/>
      <c r="P1377" s="57"/>
      <c r="R1377" s="57"/>
      <c r="T1377" s="57"/>
      <c r="V1377" s="57"/>
      <c r="X1377" s="57"/>
      <c r="Z1377" s="57"/>
      <c r="AA1377" s="57"/>
    </row>
  </sheetData>
  <mergeCells count="2">
    <mergeCell ref="A1:AA1"/>
    <mergeCell ref="A2:AA2"/>
  </mergeCells>
  <pageMargins left="0.7" right="0.7" top="0.75" bottom="0.75" header="0.3" footer="0.3"/>
</worksheet>
</file>

<file path=xl/worksheets/sheet4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C1377"/>
  <sheetViews>
    <sheetView topLeftCell="A82" workbookViewId="0">
      <selection activeCell="AB117" sqref="AB117:AC121"/>
    </sheetView>
  </sheetViews>
  <sheetFormatPr baseColWidth="10" defaultRowHeight="13"/>
  <cols>
    <col min="1" max="1" width="25" bestFit="1" customWidth="1"/>
    <col min="2" max="2" width="4" bestFit="1" customWidth="1"/>
    <col min="3" max="3" width="4" style="59" bestFit="1" customWidth="1"/>
    <col min="4" max="4" width="4" bestFit="1" customWidth="1"/>
    <col min="5" max="5" width="4" style="59" bestFit="1" customWidth="1"/>
    <col min="6" max="6" width="4" bestFit="1" customWidth="1"/>
    <col min="7" max="7" width="4" style="58" bestFit="1" customWidth="1"/>
    <col min="8" max="8" width="4" bestFit="1" customWidth="1"/>
    <col min="9" max="9" width="4" style="58" bestFit="1" customWidth="1"/>
    <col min="10" max="10" width="4" bestFit="1" customWidth="1"/>
    <col min="11" max="11" width="4" style="58" bestFit="1" customWidth="1"/>
    <col min="12" max="12" width="4" bestFit="1" customWidth="1"/>
    <col min="13" max="13" width="4" style="58" bestFit="1" customWidth="1"/>
    <col min="14" max="14" width="4" bestFit="1" customWidth="1"/>
    <col min="15" max="15" width="3.5" style="58" customWidth="1"/>
    <col min="16" max="16" width="4" bestFit="1" customWidth="1"/>
    <col min="17" max="17" width="4" style="58" bestFit="1" customWidth="1"/>
    <col min="18" max="18" width="4" bestFit="1" customWidth="1"/>
    <col min="19" max="19" width="4" style="58" bestFit="1" customWidth="1"/>
    <col min="20" max="20" width="4" bestFit="1" customWidth="1"/>
    <col min="21" max="21" width="4" style="58" bestFit="1" customWidth="1"/>
    <col min="22" max="22" width="4" bestFit="1" customWidth="1"/>
    <col min="23" max="23" width="4" style="58" bestFit="1" customWidth="1"/>
    <col min="24" max="24" width="4" bestFit="1" customWidth="1"/>
    <col min="25" max="25" width="4" style="58" bestFit="1" customWidth="1"/>
    <col min="26" max="26" width="4" bestFit="1" customWidth="1"/>
    <col min="27" max="27" width="6.83203125" customWidth="1"/>
    <col min="28" max="256" width="8.83203125" customWidth="1"/>
  </cols>
  <sheetData>
    <row r="1" spans="1:27" ht="18">
      <c r="A1" s="221" t="s">
        <v>203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spans="1:27">
      <c r="A2" s="222" t="s">
        <v>233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4"/>
    </row>
    <row r="3" spans="1:27">
      <c r="A3" s="5" t="s">
        <v>0</v>
      </c>
      <c r="B3" s="52">
        <v>0</v>
      </c>
      <c r="C3" s="53">
        <v>3</v>
      </c>
      <c r="D3" s="52">
        <v>6</v>
      </c>
      <c r="E3" s="53">
        <v>9</v>
      </c>
      <c r="F3" s="52">
        <v>12</v>
      </c>
      <c r="G3" s="53">
        <v>15</v>
      </c>
      <c r="H3" s="52">
        <v>18</v>
      </c>
      <c r="I3" s="53">
        <v>21</v>
      </c>
      <c r="J3" s="52">
        <v>24</v>
      </c>
      <c r="K3" s="53">
        <v>27</v>
      </c>
      <c r="L3" s="52">
        <v>30</v>
      </c>
      <c r="M3" s="53">
        <v>33</v>
      </c>
      <c r="N3" s="52">
        <v>36</v>
      </c>
      <c r="O3" s="53">
        <v>39</v>
      </c>
      <c r="P3" s="52">
        <v>42</v>
      </c>
      <c r="Q3" s="53">
        <v>45</v>
      </c>
      <c r="R3" s="52">
        <v>48</v>
      </c>
      <c r="S3" s="53">
        <v>51</v>
      </c>
      <c r="T3" s="54">
        <v>54</v>
      </c>
      <c r="U3" s="53">
        <v>57</v>
      </c>
      <c r="V3" s="54">
        <v>60</v>
      </c>
      <c r="W3" s="53">
        <v>63</v>
      </c>
      <c r="X3" s="54">
        <v>66</v>
      </c>
      <c r="Y3" s="53">
        <v>69</v>
      </c>
      <c r="Z3" s="54">
        <v>72</v>
      </c>
      <c r="AA3" s="52" t="s">
        <v>204</v>
      </c>
    </row>
    <row r="4" spans="1:27">
      <c r="A4" s="5" t="s">
        <v>2</v>
      </c>
      <c r="B4" s="6"/>
      <c r="C4" s="55"/>
      <c r="D4" s="6"/>
      <c r="E4" s="55"/>
      <c r="F4" s="6"/>
      <c r="G4" s="55"/>
      <c r="H4" s="6"/>
      <c r="I4" s="55"/>
      <c r="J4" s="6"/>
      <c r="K4" s="55"/>
      <c r="L4" s="6"/>
      <c r="M4" s="55"/>
      <c r="N4" s="6"/>
      <c r="O4" s="55"/>
      <c r="P4" s="6"/>
      <c r="Q4" s="55"/>
      <c r="R4" s="6"/>
      <c r="S4" s="55"/>
      <c r="T4" s="8"/>
      <c r="U4" s="55"/>
      <c r="V4" s="8"/>
      <c r="W4" s="55"/>
      <c r="X4" s="8"/>
      <c r="Y4" s="55"/>
      <c r="Z4" s="8"/>
      <c r="AA4" s="6"/>
    </row>
    <row r="5" spans="1:27" ht="14">
      <c r="A5" s="25" t="s">
        <v>25</v>
      </c>
      <c r="B5" s="10"/>
      <c r="C5" s="56"/>
      <c r="D5" s="10"/>
      <c r="E5" s="56"/>
      <c r="F5" s="10"/>
      <c r="G5" s="56"/>
      <c r="H5" s="10"/>
      <c r="I5" s="56"/>
      <c r="J5" s="10"/>
      <c r="K5" s="56"/>
      <c r="L5" s="10"/>
      <c r="M5" s="56"/>
      <c r="N5" s="10"/>
      <c r="O5" s="56"/>
      <c r="P5" s="10"/>
      <c r="Q5" s="56"/>
      <c r="R5" s="10"/>
      <c r="S5" s="56"/>
      <c r="T5" s="10"/>
      <c r="U5" s="56"/>
      <c r="V5" s="10"/>
      <c r="W5" s="56"/>
      <c r="X5" s="10"/>
      <c r="Y5" s="56"/>
      <c r="Z5" s="10"/>
      <c r="AA5" s="6"/>
    </row>
    <row r="6" spans="1:27" ht="14">
      <c r="A6" s="24" t="s">
        <v>206</v>
      </c>
      <c r="B6" s="10">
        <v>1</v>
      </c>
      <c r="C6" s="56">
        <v>3</v>
      </c>
      <c r="D6" s="10">
        <v>10</v>
      </c>
      <c r="E6" s="56"/>
      <c r="F6" s="10">
        <v>7</v>
      </c>
      <c r="G6" s="56">
        <v>5</v>
      </c>
      <c r="H6" s="10">
        <v>7</v>
      </c>
      <c r="I6" s="56">
        <v>11</v>
      </c>
      <c r="J6" s="10">
        <v>22</v>
      </c>
      <c r="K6" s="56">
        <v>25</v>
      </c>
      <c r="L6" s="10">
        <v>30</v>
      </c>
      <c r="M6" s="56">
        <v>20</v>
      </c>
      <c r="N6" s="10"/>
      <c r="O6" s="56"/>
      <c r="P6" s="10"/>
      <c r="Q6" s="56"/>
      <c r="R6" s="10"/>
      <c r="S6" s="56"/>
      <c r="T6" s="10">
        <v>18</v>
      </c>
      <c r="U6" s="56">
        <v>40</v>
      </c>
      <c r="V6" s="10">
        <v>35</v>
      </c>
      <c r="W6" s="56">
        <v>5</v>
      </c>
      <c r="X6" s="10">
        <v>6</v>
      </c>
      <c r="Y6" s="56"/>
      <c r="Z6" s="10"/>
      <c r="AA6" s="6"/>
    </row>
    <row r="7" spans="1:27" ht="14">
      <c r="A7" s="25" t="s">
        <v>205</v>
      </c>
      <c r="B7" s="10"/>
      <c r="C7" s="56"/>
      <c r="D7" s="10"/>
      <c r="E7" s="56"/>
      <c r="F7" s="10"/>
      <c r="G7" s="56"/>
      <c r="H7" s="10"/>
      <c r="I7" s="56"/>
      <c r="J7" s="10"/>
      <c r="K7" s="56"/>
      <c r="L7" s="10"/>
      <c r="M7" s="56"/>
      <c r="N7" s="10"/>
      <c r="O7" s="56"/>
      <c r="P7" s="10"/>
      <c r="Q7" s="56"/>
      <c r="R7" s="10"/>
      <c r="S7" s="56"/>
      <c r="T7" s="10"/>
      <c r="U7" s="56"/>
      <c r="V7" s="10"/>
      <c r="W7" s="56"/>
      <c r="X7" s="10"/>
      <c r="Y7" s="56"/>
      <c r="Z7" s="10"/>
      <c r="AA7" s="6"/>
    </row>
    <row r="8" spans="1:27" ht="14">
      <c r="A8" s="12" t="s">
        <v>4</v>
      </c>
      <c r="B8" s="10">
        <v>2</v>
      </c>
      <c r="C8" s="56">
        <v>1</v>
      </c>
      <c r="D8" s="10"/>
      <c r="E8" s="56"/>
      <c r="F8" s="10"/>
      <c r="G8" s="56"/>
      <c r="H8" s="10"/>
      <c r="I8" s="56"/>
      <c r="J8" s="10"/>
      <c r="K8" s="56"/>
      <c r="L8" s="10"/>
      <c r="M8" s="56"/>
      <c r="N8" s="10"/>
      <c r="O8" s="56"/>
      <c r="P8" s="10"/>
      <c r="Q8" s="56"/>
      <c r="R8" s="10"/>
      <c r="S8" s="56"/>
      <c r="T8" s="10"/>
      <c r="U8" s="56"/>
      <c r="V8" s="10"/>
      <c r="W8" s="56"/>
      <c r="X8" s="10">
        <v>1</v>
      </c>
      <c r="Y8" s="56"/>
      <c r="Z8" s="10"/>
      <c r="AA8" s="6"/>
    </row>
    <row r="9" spans="1:27" ht="14">
      <c r="A9" s="25" t="s">
        <v>45</v>
      </c>
      <c r="B9" s="10"/>
      <c r="C9" s="56"/>
      <c r="D9" s="10"/>
      <c r="E9" s="56"/>
      <c r="F9" s="10"/>
      <c r="G9" s="56"/>
      <c r="H9" s="10"/>
      <c r="I9" s="56"/>
      <c r="J9" s="10"/>
      <c r="K9" s="56"/>
      <c r="L9" s="10"/>
      <c r="M9" s="56"/>
      <c r="N9" s="10"/>
      <c r="O9" s="56"/>
      <c r="P9" s="10"/>
      <c r="Q9" s="56"/>
      <c r="R9" s="10"/>
      <c r="S9" s="56"/>
      <c r="T9" s="10"/>
      <c r="U9" s="56"/>
      <c r="V9" s="10"/>
      <c r="W9" s="56"/>
      <c r="X9" s="10"/>
      <c r="Y9" s="56"/>
      <c r="Z9" s="10"/>
      <c r="AA9" s="6"/>
    </row>
    <row r="10" spans="1:27" ht="14">
      <c r="A10" s="25" t="s">
        <v>27</v>
      </c>
      <c r="B10" s="10">
        <v>1</v>
      </c>
      <c r="C10" s="56"/>
      <c r="D10" s="10"/>
      <c r="E10" s="56"/>
      <c r="F10" s="10"/>
      <c r="G10" s="56"/>
      <c r="H10" s="10"/>
      <c r="I10" s="56"/>
      <c r="J10" s="10"/>
      <c r="K10" s="56"/>
      <c r="L10" s="10"/>
      <c r="M10" s="56"/>
      <c r="N10" s="10"/>
      <c r="O10" s="56"/>
      <c r="P10" s="10"/>
      <c r="Q10" s="56"/>
      <c r="R10" s="10"/>
      <c r="S10" s="56"/>
      <c r="T10" s="10"/>
      <c r="U10" s="56"/>
      <c r="V10" s="10"/>
      <c r="W10" s="56"/>
      <c r="X10" s="10"/>
      <c r="Y10" s="56"/>
      <c r="Z10" s="10"/>
      <c r="AA10" s="6"/>
    </row>
    <row r="11" spans="1:27" ht="14">
      <c r="A11" s="24" t="s">
        <v>26</v>
      </c>
      <c r="B11" s="10"/>
      <c r="C11" s="56"/>
      <c r="D11" s="10"/>
      <c r="E11" s="56"/>
      <c r="F11" s="10"/>
      <c r="G11" s="56"/>
      <c r="H11" s="10"/>
      <c r="I11" s="56"/>
      <c r="J11" s="10"/>
      <c r="K11" s="56"/>
      <c r="L11" s="10"/>
      <c r="M11" s="56"/>
      <c r="N11" s="10"/>
      <c r="O11" s="56"/>
      <c r="P11" s="10"/>
      <c r="Q11" s="56"/>
      <c r="R11" s="10"/>
      <c r="S11" s="56"/>
      <c r="T11" s="10"/>
      <c r="U11" s="56"/>
      <c r="V11" s="10"/>
      <c r="W11" s="56"/>
      <c r="X11" s="10"/>
      <c r="Y11" s="56"/>
      <c r="Z11" s="10"/>
      <c r="AA11" s="6"/>
    </row>
    <row r="12" spans="1:27" ht="14">
      <c r="A12" s="13" t="s">
        <v>51</v>
      </c>
      <c r="B12" s="10"/>
      <c r="C12" s="56"/>
      <c r="D12" s="10"/>
      <c r="E12" s="56"/>
      <c r="F12" s="10"/>
      <c r="G12" s="56"/>
      <c r="H12" s="10"/>
      <c r="I12" s="56"/>
      <c r="J12" s="10"/>
      <c r="K12" s="56"/>
      <c r="L12" s="10"/>
      <c r="M12" s="56"/>
      <c r="N12" s="10"/>
      <c r="O12" s="56"/>
      <c r="P12" s="10"/>
      <c r="Q12" s="56"/>
      <c r="R12" s="10"/>
      <c r="S12" s="56"/>
      <c r="T12" s="10"/>
      <c r="U12" s="56"/>
      <c r="V12" s="10"/>
      <c r="W12" s="56"/>
      <c r="X12" s="10"/>
      <c r="Y12" s="56"/>
      <c r="Z12" s="10"/>
      <c r="AA12" s="6"/>
    </row>
    <row r="13" spans="1:27" ht="14">
      <c r="A13" s="24" t="s">
        <v>29</v>
      </c>
      <c r="B13" s="10"/>
      <c r="C13" s="56"/>
      <c r="D13" s="10"/>
      <c r="E13" s="56"/>
      <c r="F13" s="10"/>
      <c r="G13" s="56"/>
      <c r="H13" s="10"/>
      <c r="I13" s="56"/>
      <c r="J13" s="10"/>
      <c r="K13" s="56"/>
      <c r="L13" s="10"/>
      <c r="M13" s="56"/>
      <c r="N13" s="10"/>
      <c r="O13" s="56"/>
      <c r="P13" s="10"/>
      <c r="Q13" s="56"/>
      <c r="R13" s="10"/>
      <c r="S13" s="56"/>
      <c r="T13" s="10"/>
      <c r="U13" s="56"/>
      <c r="V13" s="10"/>
      <c r="W13" s="56"/>
      <c r="X13" s="10"/>
      <c r="Y13" s="56"/>
      <c r="Z13" s="10"/>
      <c r="AA13" s="6"/>
    </row>
    <row r="14" spans="1:27" ht="14">
      <c r="A14" s="13" t="s">
        <v>76</v>
      </c>
      <c r="B14" s="10"/>
      <c r="C14" s="56"/>
      <c r="D14" s="10"/>
      <c r="E14" s="56"/>
      <c r="F14" s="10"/>
      <c r="G14" s="56"/>
      <c r="H14" s="10"/>
      <c r="I14" s="56"/>
      <c r="J14" s="10"/>
      <c r="K14" s="56"/>
      <c r="L14" s="10">
        <v>3</v>
      </c>
      <c r="M14" s="56"/>
      <c r="N14" s="10"/>
      <c r="O14" s="56"/>
      <c r="P14" s="10"/>
      <c r="Q14" s="56"/>
      <c r="R14" s="10"/>
      <c r="S14" s="56"/>
      <c r="T14" s="10"/>
      <c r="U14" s="56"/>
      <c r="V14" s="10"/>
      <c r="W14" s="56"/>
      <c r="X14" s="10"/>
      <c r="Y14" s="56"/>
      <c r="Z14" s="10"/>
      <c r="AA14" s="6"/>
    </row>
    <row r="15" spans="1:27" ht="14">
      <c r="A15" s="13" t="s">
        <v>77</v>
      </c>
      <c r="B15" s="10"/>
      <c r="C15" s="56"/>
      <c r="D15" s="10"/>
      <c r="E15" s="56"/>
      <c r="F15" s="10"/>
      <c r="G15" s="56"/>
      <c r="H15" s="10"/>
      <c r="I15" s="56"/>
      <c r="J15" s="10"/>
      <c r="K15" s="56"/>
      <c r="L15" s="10"/>
      <c r="M15" s="56"/>
      <c r="N15" s="10"/>
      <c r="O15" s="56"/>
      <c r="P15" s="10"/>
      <c r="Q15" s="56"/>
      <c r="R15" s="10"/>
      <c r="S15" s="56"/>
      <c r="T15" s="10">
        <v>1</v>
      </c>
      <c r="U15" s="56"/>
      <c r="V15" s="10"/>
      <c r="W15" s="56"/>
      <c r="X15" s="10"/>
      <c r="Y15" s="56"/>
      <c r="Z15" s="10"/>
      <c r="AA15" s="6"/>
    </row>
    <row r="16" spans="1:27" ht="14">
      <c r="A16" s="25" t="s">
        <v>5</v>
      </c>
      <c r="B16" s="10"/>
      <c r="C16" s="56"/>
      <c r="D16" s="10"/>
      <c r="E16" s="56"/>
      <c r="F16" s="10"/>
      <c r="G16" s="56"/>
      <c r="H16" s="10"/>
      <c r="I16" s="56"/>
      <c r="J16" s="10"/>
      <c r="K16" s="56"/>
      <c r="L16" s="10"/>
      <c r="M16" s="56"/>
      <c r="N16" s="10"/>
      <c r="O16" s="56"/>
      <c r="P16" s="10"/>
      <c r="Q16" s="56"/>
      <c r="R16" s="10"/>
      <c r="S16" s="56"/>
      <c r="T16" s="10"/>
      <c r="U16" s="56"/>
      <c r="V16" s="10"/>
      <c r="W16" s="56"/>
      <c r="X16" s="10">
        <v>10</v>
      </c>
      <c r="Y16" s="56">
        <v>50</v>
      </c>
      <c r="Z16" s="10">
        <v>15</v>
      </c>
      <c r="AA16" s="6"/>
    </row>
    <row r="17" spans="1:27" ht="14">
      <c r="A17" s="12" t="s">
        <v>79</v>
      </c>
      <c r="B17" s="10"/>
      <c r="C17" s="56"/>
      <c r="D17" s="10"/>
      <c r="E17" s="56"/>
      <c r="F17" s="10"/>
      <c r="G17" s="56"/>
      <c r="H17" s="10"/>
      <c r="I17" s="56"/>
      <c r="J17" s="10"/>
      <c r="K17" s="56"/>
      <c r="L17" s="10"/>
      <c r="M17" s="56"/>
      <c r="N17" s="10"/>
      <c r="O17" s="56"/>
      <c r="P17" s="10"/>
      <c r="Q17" s="56"/>
      <c r="R17" s="10"/>
      <c r="S17" s="56"/>
      <c r="T17" s="10"/>
      <c r="U17" s="56"/>
      <c r="V17" s="10"/>
      <c r="W17" s="56"/>
      <c r="X17" s="10"/>
      <c r="Y17" s="56"/>
      <c r="Z17" s="10"/>
      <c r="AA17" s="6"/>
    </row>
    <row r="18" spans="1:27" ht="14">
      <c r="A18" s="25" t="s">
        <v>102</v>
      </c>
      <c r="B18" s="10"/>
      <c r="C18" s="56"/>
      <c r="D18" s="10"/>
      <c r="E18" s="56"/>
      <c r="F18" s="10"/>
      <c r="G18" s="56"/>
      <c r="H18" s="10"/>
      <c r="I18" s="56"/>
      <c r="J18" s="10"/>
      <c r="K18" s="56"/>
      <c r="L18" s="10"/>
      <c r="M18" s="56"/>
      <c r="N18" s="10"/>
      <c r="O18" s="56"/>
      <c r="P18" s="10"/>
      <c r="Q18" s="56"/>
      <c r="R18" s="10"/>
      <c r="S18" s="56"/>
      <c r="T18" s="10"/>
      <c r="U18" s="56"/>
      <c r="V18" s="10"/>
      <c r="W18" s="56"/>
      <c r="X18" s="10"/>
      <c r="Y18" s="56"/>
      <c r="Z18" s="10"/>
      <c r="AA18" s="6"/>
    </row>
    <row r="19" spans="1:27" ht="14">
      <c r="A19" s="12" t="s">
        <v>78</v>
      </c>
      <c r="B19" s="10"/>
      <c r="C19" s="56"/>
      <c r="D19" s="10"/>
      <c r="E19" s="56"/>
      <c r="F19" s="10"/>
      <c r="G19" s="56"/>
      <c r="H19" s="10"/>
      <c r="I19" s="56"/>
      <c r="J19" s="10"/>
      <c r="K19" s="56"/>
      <c r="L19" s="10"/>
      <c r="M19" s="56"/>
      <c r="N19" s="10"/>
      <c r="O19" s="56"/>
      <c r="P19" s="10"/>
      <c r="Q19" s="56"/>
      <c r="R19" s="10"/>
      <c r="S19" s="56"/>
      <c r="T19" s="10"/>
      <c r="U19" s="56"/>
      <c r="V19" s="10"/>
      <c r="W19" s="56"/>
      <c r="X19" s="10"/>
      <c r="Y19" s="56"/>
      <c r="Z19" s="10"/>
      <c r="AA19" s="6"/>
    </row>
    <row r="20" spans="1:27" ht="14">
      <c r="A20" s="12" t="s">
        <v>6</v>
      </c>
      <c r="B20" s="10">
        <v>30</v>
      </c>
      <c r="C20" s="56">
        <v>85</v>
      </c>
      <c r="D20" s="10">
        <v>61</v>
      </c>
      <c r="E20" s="56">
        <v>2</v>
      </c>
      <c r="F20" s="10">
        <v>80</v>
      </c>
      <c r="G20" s="56">
        <v>28</v>
      </c>
      <c r="H20" s="10">
        <v>90</v>
      </c>
      <c r="I20" s="56">
        <v>87</v>
      </c>
      <c r="J20" s="10">
        <v>87</v>
      </c>
      <c r="K20" s="56">
        <v>22</v>
      </c>
      <c r="L20" s="10">
        <v>80</v>
      </c>
      <c r="M20" s="56">
        <v>85</v>
      </c>
      <c r="N20" s="10">
        <v>70</v>
      </c>
      <c r="O20" s="56"/>
      <c r="P20" s="10"/>
      <c r="Q20" s="56"/>
      <c r="R20" s="10"/>
      <c r="S20" s="56"/>
      <c r="T20" s="10">
        <v>95</v>
      </c>
      <c r="U20" s="56">
        <v>70</v>
      </c>
      <c r="V20" s="10">
        <v>70</v>
      </c>
      <c r="W20" s="56">
        <v>95</v>
      </c>
      <c r="X20" s="10">
        <v>45</v>
      </c>
      <c r="Y20" s="56">
        <v>60</v>
      </c>
      <c r="Z20" s="10"/>
      <c r="AA20" s="6"/>
    </row>
    <row r="21" spans="1:27" ht="14">
      <c r="A21" s="12" t="s">
        <v>7</v>
      </c>
      <c r="B21" s="10"/>
      <c r="C21" s="56"/>
      <c r="D21" s="10"/>
      <c r="E21" s="56"/>
      <c r="F21" s="10"/>
      <c r="G21" s="56"/>
      <c r="H21" s="10"/>
      <c r="I21" s="56"/>
      <c r="J21" s="10"/>
      <c r="K21" s="56"/>
      <c r="L21" s="10"/>
      <c r="M21" s="56"/>
      <c r="N21" s="10"/>
      <c r="O21" s="56"/>
      <c r="P21" s="10"/>
      <c r="Q21" s="56"/>
      <c r="R21" s="10"/>
      <c r="S21" s="56"/>
      <c r="T21" s="10"/>
      <c r="U21" s="56"/>
      <c r="V21" s="10"/>
      <c r="W21" s="56"/>
      <c r="X21" s="10"/>
      <c r="Y21" s="56"/>
      <c r="Z21" s="10"/>
      <c r="AA21" s="6"/>
    </row>
    <row r="22" spans="1:27" ht="14">
      <c r="A22" s="12" t="s">
        <v>207</v>
      </c>
      <c r="B22" s="10"/>
      <c r="C22" s="56"/>
      <c r="D22" s="10">
        <v>5</v>
      </c>
      <c r="E22" s="56">
        <v>87</v>
      </c>
      <c r="F22" s="10">
        <v>20</v>
      </c>
      <c r="G22" s="56">
        <v>80</v>
      </c>
      <c r="H22" s="10">
        <v>5</v>
      </c>
      <c r="I22" s="56"/>
      <c r="J22" s="10"/>
      <c r="K22" s="56"/>
      <c r="L22" s="10"/>
      <c r="M22" s="56"/>
      <c r="N22" s="10"/>
      <c r="O22" s="56"/>
      <c r="P22" s="10"/>
      <c r="Q22" s="56"/>
      <c r="R22" s="10"/>
      <c r="S22" s="56"/>
      <c r="T22" s="10"/>
      <c r="U22" s="56"/>
      <c r="V22" s="10"/>
      <c r="W22" s="56"/>
      <c r="X22" s="10"/>
      <c r="Y22" s="56"/>
      <c r="Z22" s="10"/>
      <c r="AA22" s="6"/>
    </row>
    <row r="23" spans="1:27" ht="14">
      <c r="A23" s="12" t="s">
        <v>28</v>
      </c>
      <c r="B23" s="10"/>
      <c r="C23" s="56"/>
      <c r="D23" s="10"/>
      <c r="E23" s="56"/>
      <c r="F23" s="10"/>
      <c r="G23" s="56"/>
      <c r="H23" s="10"/>
      <c r="I23" s="56"/>
      <c r="J23" s="10"/>
      <c r="K23" s="56"/>
      <c r="L23" s="10"/>
      <c r="M23" s="56"/>
      <c r="N23" s="10"/>
      <c r="O23" s="56"/>
      <c r="P23" s="10"/>
      <c r="Q23" s="56"/>
      <c r="R23" s="10"/>
      <c r="S23" s="56"/>
      <c r="T23" s="10"/>
      <c r="U23" s="56"/>
      <c r="V23" s="10"/>
      <c r="W23" s="56"/>
      <c r="X23" s="10"/>
      <c r="Y23" s="56"/>
      <c r="Z23" s="10"/>
      <c r="AA23" s="6"/>
    </row>
    <row r="24" spans="1:27" ht="14">
      <c r="A24" s="25" t="s">
        <v>8</v>
      </c>
      <c r="B24" s="10"/>
      <c r="C24" s="56"/>
      <c r="D24" s="10"/>
      <c r="E24" s="56"/>
      <c r="F24" s="10">
        <v>7</v>
      </c>
      <c r="G24" s="56"/>
      <c r="H24" s="10"/>
      <c r="I24" s="56"/>
      <c r="J24" s="10"/>
      <c r="K24" s="56"/>
      <c r="L24" s="10"/>
      <c r="M24" s="56"/>
      <c r="N24" s="10"/>
      <c r="O24" s="56"/>
      <c r="P24" s="10"/>
      <c r="Q24" s="56"/>
      <c r="R24" s="10"/>
      <c r="S24" s="56"/>
      <c r="T24" s="10"/>
      <c r="U24" s="56"/>
      <c r="V24" s="10"/>
      <c r="W24" s="56"/>
      <c r="X24" s="10"/>
      <c r="Y24" s="56"/>
      <c r="Z24" s="10"/>
      <c r="AA24" s="6"/>
    </row>
    <row r="25" spans="1:27" ht="15.75" customHeight="1">
      <c r="A25" s="25" t="s">
        <v>224</v>
      </c>
      <c r="B25" s="10"/>
      <c r="C25" s="56"/>
      <c r="D25" s="10"/>
      <c r="E25" s="56"/>
      <c r="F25" s="10"/>
      <c r="G25" s="56"/>
      <c r="H25" s="10"/>
      <c r="I25" s="56"/>
      <c r="J25" s="10"/>
      <c r="K25" s="56"/>
      <c r="L25" s="10"/>
      <c r="M25" s="56"/>
      <c r="N25" s="10"/>
      <c r="O25" s="56"/>
      <c r="P25" s="10"/>
      <c r="Q25" s="56"/>
      <c r="R25" s="10"/>
      <c r="S25" s="56"/>
      <c r="T25" s="10"/>
      <c r="U25" s="56"/>
      <c r="V25" s="10"/>
      <c r="W25" s="56"/>
      <c r="X25" s="10"/>
      <c r="Y25" s="56"/>
      <c r="Z25" s="10"/>
      <c r="AA25" s="6"/>
    </row>
    <row r="26" spans="1:27" ht="14">
      <c r="A26" s="12" t="s">
        <v>208</v>
      </c>
      <c r="B26" s="10"/>
      <c r="C26" s="56"/>
      <c r="D26" s="10"/>
      <c r="E26" s="56"/>
      <c r="F26" s="10"/>
      <c r="G26" s="56"/>
      <c r="H26" s="10"/>
      <c r="I26" s="56"/>
      <c r="J26" s="10"/>
      <c r="K26" s="56"/>
      <c r="L26" s="10"/>
      <c r="M26" s="56"/>
      <c r="N26" s="10"/>
      <c r="O26" s="56"/>
      <c r="P26" s="10"/>
      <c r="Q26" s="56"/>
      <c r="R26" s="10"/>
      <c r="S26" s="56"/>
      <c r="T26" s="10"/>
      <c r="U26" s="56"/>
      <c r="V26" s="10"/>
      <c r="W26" s="56"/>
      <c r="X26" s="10"/>
      <c r="Y26" s="56"/>
      <c r="Z26" s="10"/>
      <c r="AA26" s="6"/>
    </row>
    <row r="27" spans="1:27" ht="14">
      <c r="A27" s="12" t="s">
        <v>23</v>
      </c>
      <c r="B27" s="10"/>
      <c r="C27" s="56"/>
      <c r="D27" s="10"/>
      <c r="E27" s="56"/>
      <c r="F27" s="10"/>
      <c r="G27" s="56"/>
      <c r="H27" s="10"/>
      <c r="I27" s="56"/>
      <c r="J27" s="10"/>
      <c r="K27" s="56"/>
      <c r="L27" s="10"/>
      <c r="M27" s="56"/>
      <c r="N27" s="10"/>
      <c r="O27" s="56"/>
      <c r="P27" s="10"/>
      <c r="Q27" s="56"/>
      <c r="R27" s="10"/>
      <c r="S27" s="56"/>
      <c r="T27" s="10"/>
      <c r="U27" s="56"/>
      <c r="V27" s="10"/>
      <c r="W27" s="56"/>
      <c r="X27" s="10"/>
      <c r="Y27" s="56">
        <v>2</v>
      </c>
      <c r="Z27" s="10">
        <v>99</v>
      </c>
      <c r="AA27" s="6"/>
    </row>
    <row r="28" spans="1:27" ht="14">
      <c r="A28" s="25" t="s">
        <v>209</v>
      </c>
      <c r="B28" s="10"/>
      <c r="C28" s="56"/>
      <c r="D28" s="10"/>
      <c r="E28" s="56"/>
      <c r="F28" s="10"/>
      <c r="G28" s="56"/>
      <c r="H28" s="10"/>
      <c r="I28" s="56"/>
      <c r="J28" s="10"/>
      <c r="K28" s="56"/>
      <c r="L28" s="10"/>
      <c r="M28" s="56"/>
      <c r="N28" s="10"/>
      <c r="O28" s="56"/>
      <c r="P28" s="10"/>
      <c r="Q28" s="56"/>
      <c r="R28" s="10"/>
      <c r="S28" s="56"/>
      <c r="T28" s="10"/>
      <c r="U28" s="56"/>
      <c r="V28" s="10"/>
      <c r="W28" s="56"/>
      <c r="X28" s="10"/>
      <c r="Y28" s="56"/>
      <c r="Z28" s="10"/>
      <c r="AA28" s="6"/>
    </row>
    <row r="29" spans="1:27" ht="14">
      <c r="A29" s="25" t="s">
        <v>83</v>
      </c>
      <c r="B29" s="10"/>
      <c r="C29" s="56"/>
      <c r="D29" s="10"/>
      <c r="E29" s="56"/>
      <c r="F29" s="10"/>
      <c r="G29" s="56"/>
      <c r="H29" s="10"/>
      <c r="I29" s="56"/>
      <c r="J29" s="10"/>
      <c r="K29" s="56"/>
      <c r="L29" s="10"/>
      <c r="M29" s="56"/>
      <c r="N29" s="10"/>
      <c r="O29" s="56"/>
      <c r="P29" s="10"/>
      <c r="Q29" s="56"/>
      <c r="R29" s="10"/>
      <c r="S29" s="56"/>
      <c r="T29" s="10"/>
      <c r="U29" s="56"/>
      <c r="V29" s="10"/>
      <c r="W29" s="56"/>
      <c r="X29" s="10"/>
      <c r="Y29" s="56"/>
      <c r="Z29" s="10"/>
      <c r="AA29" s="6"/>
    </row>
    <row r="30" spans="1:27" ht="14">
      <c r="A30" s="25" t="s">
        <v>128</v>
      </c>
      <c r="B30" s="10"/>
      <c r="C30" s="56"/>
      <c r="D30" s="10"/>
      <c r="E30" s="56"/>
      <c r="F30" s="10"/>
      <c r="G30" s="56"/>
      <c r="H30" s="10"/>
      <c r="I30" s="56"/>
      <c r="J30" s="10"/>
      <c r="K30" s="56"/>
      <c r="L30" s="10"/>
      <c r="M30" s="56"/>
      <c r="N30" s="10"/>
      <c r="O30" s="56"/>
      <c r="P30" s="10"/>
      <c r="Q30" s="56"/>
      <c r="R30" s="10"/>
      <c r="S30" s="56"/>
      <c r="T30" s="10"/>
      <c r="U30" s="56"/>
      <c r="V30" s="10"/>
      <c r="W30" s="56"/>
      <c r="X30" s="10"/>
      <c r="Y30" s="56"/>
      <c r="Z30" s="10"/>
      <c r="AA30" s="6"/>
    </row>
    <row r="31" spans="1:27" ht="14">
      <c r="A31" s="25" t="s">
        <v>181</v>
      </c>
      <c r="B31" s="10"/>
      <c r="C31" s="56"/>
      <c r="D31" s="10"/>
      <c r="E31" s="56"/>
      <c r="F31" s="10"/>
      <c r="G31" s="56"/>
      <c r="H31" s="10"/>
      <c r="I31" s="56"/>
      <c r="J31" s="10"/>
      <c r="K31" s="56"/>
      <c r="L31" s="10"/>
      <c r="M31" s="56"/>
      <c r="N31" s="10"/>
      <c r="O31" s="56"/>
      <c r="P31" s="10"/>
      <c r="Q31" s="56"/>
      <c r="R31" s="10"/>
      <c r="S31" s="56"/>
      <c r="T31" s="10"/>
      <c r="U31" s="56"/>
      <c r="V31" s="10"/>
      <c r="W31" s="56"/>
      <c r="X31" s="10"/>
      <c r="Y31" s="56"/>
      <c r="Z31" s="10"/>
      <c r="AA31" s="6"/>
    </row>
    <row r="32" spans="1:27" ht="14">
      <c r="A32" s="12" t="s">
        <v>210</v>
      </c>
      <c r="B32" s="10"/>
      <c r="C32" s="56"/>
      <c r="D32" s="10"/>
      <c r="E32" s="56"/>
      <c r="F32" s="10"/>
      <c r="G32" s="56"/>
      <c r="H32" s="10"/>
      <c r="I32" s="56"/>
      <c r="J32" s="10"/>
      <c r="K32" s="56"/>
      <c r="L32" s="10"/>
      <c r="M32" s="56"/>
      <c r="N32" s="10"/>
      <c r="O32" s="56"/>
      <c r="P32" s="10">
        <v>100</v>
      </c>
      <c r="Q32" s="56">
        <v>100</v>
      </c>
      <c r="R32" s="10">
        <v>100</v>
      </c>
      <c r="S32" s="56">
        <v>100</v>
      </c>
      <c r="T32" s="10"/>
      <c r="U32" s="56"/>
      <c r="V32" s="10"/>
      <c r="W32" s="56"/>
      <c r="X32" s="10"/>
      <c r="Y32" s="56"/>
      <c r="Z32" s="10"/>
      <c r="AA32" s="6"/>
    </row>
    <row r="33" spans="1:27" ht="14">
      <c r="A33" s="12" t="s">
        <v>225</v>
      </c>
      <c r="B33" s="10"/>
      <c r="C33" s="56"/>
      <c r="D33" s="10"/>
      <c r="E33" s="56"/>
      <c r="F33" s="10"/>
      <c r="G33" s="56"/>
      <c r="H33" s="10"/>
      <c r="I33" s="56"/>
      <c r="J33" s="10"/>
      <c r="K33" s="56"/>
      <c r="L33" s="10"/>
      <c r="M33" s="56">
        <v>15</v>
      </c>
      <c r="N33" s="10">
        <v>35</v>
      </c>
      <c r="O33" s="56">
        <v>95</v>
      </c>
      <c r="P33" s="10"/>
      <c r="Q33" s="56"/>
      <c r="R33" s="10"/>
      <c r="S33" s="56"/>
      <c r="T33" s="10"/>
      <c r="U33" s="56"/>
      <c r="V33" s="10"/>
      <c r="W33" s="56"/>
      <c r="X33" s="10"/>
      <c r="Y33" s="56"/>
      <c r="Z33" s="10"/>
      <c r="AA33" s="6"/>
    </row>
    <row r="34" spans="1:27" ht="14">
      <c r="A34" s="13" t="s">
        <v>33</v>
      </c>
      <c r="B34" s="10"/>
      <c r="C34" s="56"/>
      <c r="D34" s="10"/>
      <c r="E34" s="56"/>
      <c r="F34" s="10"/>
      <c r="G34" s="56"/>
      <c r="H34" s="10"/>
      <c r="I34" s="56"/>
      <c r="J34" s="10"/>
      <c r="K34" s="56"/>
      <c r="L34" s="10"/>
      <c r="M34" s="56"/>
      <c r="N34" s="10"/>
      <c r="O34" s="56"/>
      <c r="P34" s="10"/>
      <c r="Q34" s="56"/>
      <c r="R34" s="10"/>
      <c r="S34" s="56"/>
      <c r="T34" s="10"/>
      <c r="U34" s="56"/>
      <c r="V34" s="10"/>
      <c r="W34" s="56"/>
      <c r="X34" s="10"/>
      <c r="Y34" s="56"/>
      <c r="Z34" s="10"/>
      <c r="AA34" s="6"/>
    </row>
    <row r="35" spans="1:27" ht="14">
      <c r="A35" s="24" t="s">
        <v>93</v>
      </c>
      <c r="B35" s="10"/>
      <c r="C35" s="56"/>
      <c r="D35" s="10"/>
      <c r="E35" s="56"/>
      <c r="F35" s="10"/>
      <c r="G35" s="56"/>
      <c r="H35" s="10"/>
      <c r="I35" s="56"/>
      <c r="J35" s="10"/>
      <c r="K35" s="56"/>
      <c r="L35" s="10"/>
      <c r="M35" s="56"/>
      <c r="N35" s="10"/>
      <c r="O35" s="56"/>
      <c r="P35" s="10"/>
      <c r="Q35" s="56"/>
      <c r="R35" s="10"/>
      <c r="S35" s="56"/>
      <c r="T35" s="10"/>
      <c r="U35" s="56"/>
      <c r="V35" s="10"/>
      <c r="W35" s="56"/>
      <c r="X35" s="10"/>
      <c r="Y35" s="56"/>
      <c r="Z35" s="10"/>
      <c r="AA35" s="6"/>
    </row>
    <row r="36" spans="1:27">
      <c r="A36" s="15" t="s">
        <v>9</v>
      </c>
      <c r="B36" s="10">
        <v>55</v>
      </c>
      <c r="C36" s="56">
        <v>15</v>
      </c>
      <c r="D36" s="10"/>
      <c r="E36" s="56"/>
      <c r="F36" s="10"/>
      <c r="G36" s="56"/>
      <c r="H36" s="10"/>
      <c r="I36" s="56"/>
      <c r="J36" s="10"/>
      <c r="K36" s="56"/>
      <c r="L36" s="10"/>
      <c r="M36" s="56"/>
      <c r="N36" s="10"/>
      <c r="O36" s="56"/>
      <c r="P36" s="10"/>
      <c r="Q36" s="56"/>
      <c r="R36" s="10"/>
      <c r="S36" s="56"/>
      <c r="T36" s="10"/>
      <c r="U36" s="56"/>
      <c r="V36" s="10"/>
      <c r="W36" s="56"/>
      <c r="X36" s="10"/>
      <c r="Y36" s="56"/>
      <c r="Z36" s="10"/>
      <c r="AA36" s="6"/>
    </row>
    <row r="37" spans="1:27">
      <c r="A37" s="15" t="s">
        <v>211</v>
      </c>
      <c r="B37" s="10"/>
      <c r="C37" s="56"/>
      <c r="D37" s="10"/>
      <c r="E37" s="56"/>
      <c r="F37" s="10"/>
      <c r="G37" s="56"/>
      <c r="H37" s="10"/>
      <c r="I37" s="56"/>
      <c r="J37" s="10"/>
      <c r="K37" s="56"/>
      <c r="L37" s="10"/>
      <c r="M37" s="56"/>
      <c r="N37" s="10"/>
      <c r="O37" s="56"/>
      <c r="P37" s="10"/>
      <c r="Q37" s="56"/>
      <c r="R37" s="10"/>
      <c r="S37" s="56"/>
      <c r="T37" s="10"/>
      <c r="U37" s="56"/>
      <c r="V37" s="10"/>
      <c r="W37" s="56"/>
      <c r="X37" s="10"/>
      <c r="Y37" s="56"/>
      <c r="Z37" s="10"/>
      <c r="AA37" s="6"/>
    </row>
    <row r="38" spans="1:27">
      <c r="A38" s="15" t="s">
        <v>226</v>
      </c>
      <c r="B38" s="10"/>
      <c r="C38" s="56">
        <v>2</v>
      </c>
      <c r="D38" s="10">
        <v>3</v>
      </c>
      <c r="E38" s="56"/>
      <c r="F38" s="10"/>
      <c r="G38" s="56"/>
      <c r="H38" s="10">
        <v>15</v>
      </c>
      <c r="I38" s="56">
        <v>10</v>
      </c>
      <c r="J38" s="10">
        <v>12</v>
      </c>
      <c r="K38" s="56">
        <v>65</v>
      </c>
      <c r="L38" s="10"/>
      <c r="M38" s="56">
        <v>15</v>
      </c>
      <c r="N38" s="10">
        <v>5</v>
      </c>
      <c r="O38" s="56"/>
      <c r="P38" s="10"/>
      <c r="Q38" s="56"/>
      <c r="R38" s="10"/>
      <c r="S38" s="56"/>
      <c r="T38" s="10">
        <v>11</v>
      </c>
      <c r="U38" s="56">
        <v>3</v>
      </c>
      <c r="V38" s="10"/>
      <c r="W38" s="56">
        <v>11</v>
      </c>
      <c r="X38" s="10">
        <v>50</v>
      </c>
      <c r="Y38" s="56">
        <v>1</v>
      </c>
      <c r="Z38" s="10"/>
      <c r="AA38" s="6"/>
    </row>
    <row r="39" spans="1:27">
      <c r="A39" s="15" t="s">
        <v>31</v>
      </c>
      <c r="B39" s="10"/>
      <c r="C39" s="56"/>
      <c r="D39" s="10"/>
      <c r="E39" s="56"/>
      <c r="F39" s="10"/>
      <c r="G39" s="56"/>
      <c r="H39" s="10"/>
      <c r="I39" s="56"/>
      <c r="J39" s="10"/>
      <c r="K39" s="56"/>
      <c r="L39" s="10"/>
      <c r="M39" s="56"/>
      <c r="N39" s="10"/>
      <c r="O39" s="56"/>
      <c r="P39" s="10"/>
      <c r="Q39" s="56"/>
      <c r="R39" s="10"/>
      <c r="S39" s="56"/>
      <c r="T39" s="10"/>
      <c r="U39" s="56"/>
      <c r="V39" s="10"/>
      <c r="W39" s="56"/>
      <c r="X39" s="10"/>
      <c r="Y39" s="56"/>
      <c r="Z39" s="10"/>
      <c r="AA39" s="6"/>
    </row>
    <row r="40" spans="1:27">
      <c r="A40" s="15" t="s">
        <v>32</v>
      </c>
      <c r="B40" s="10"/>
      <c r="C40" s="56"/>
      <c r="D40" s="10"/>
      <c r="E40" s="56"/>
      <c r="F40" s="10"/>
      <c r="G40" s="56"/>
      <c r="H40" s="10"/>
      <c r="I40" s="56"/>
      <c r="J40" s="10"/>
      <c r="K40" s="56"/>
      <c r="L40" s="10"/>
      <c r="M40" s="56"/>
      <c r="N40" s="10"/>
      <c r="O40" s="56"/>
      <c r="P40" s="10"/>
      <c r="Q40" s="56"/>
      <c r="R40" s="10"/>
      <c r="S40" s="56"/>
      <c r="T40" s="10"/>
      <c r="U40" s="56"/>
      <c r="V40" s="10"/>
      <c r="W40" s="56"/>
      <c r="X40" s="10"/>
      <c r="Y40" s="56"/>
      <c r="Z40" s="10"/>
      <c r="AA40" s="6"/>
    </row>
    <row r="41" spans="1:27">
      <c r="A41" s="15" t="s">
        <v>52</v>
      </c>
      <c r="B41" s="10"/>
      <c r="C41" s="56"/>
      <c r="D41" s="10"/>
      <c r="E41" s="56"/>
      <c r="F41" s="10"/>
      <c r="G41" s="56"/>
      <c r="H41" s="10"/>
      <c r="I41" s="56"/>
      <c r="J41" s="10"/>
      <c r="K41" s="56"/>
      <c r="L41" s="10"/>
      <c r="M41" s="56"/>
      <c r="N41" s="10"/>
      <c r="O41" s="56"/>
      <c r="P41" s="10"/>
      <c r="Q41" s="56"/>
      <c r="R41" s="10"/>
      <c r="S41" s="56"/>
      <c r="T41" s="10"/>
      <c r="U41" s="56"/>
      <c r="V41" s="10"/>
      <c r="W41" s="56"/>
      <c r="X41" s="10"/>
      <c r="Y41" s="56"/>
      <c r="Z41" s="10"/>
      <c r="AA41" s="6"/>
    </row>
    <row r="42" spans="1:27">
      <c r="A42" s="16" t="s">
        <v>10</v>
      </c>
      <c r="B42" s="10"/>
      <c r="C42" s="56"/>
      <c r="D42" s="10"/>
      <c r="E42" s="56"/>
      <c r="F42" s="10"/>
      <c r="G42" s="56"/>
      <c r="H42" s="10"/>
      <c r="I42" s="56"/>
      <c r="J42" s="10"/>
      <c r="K42" s="56"/>
      <c r="L42" s="10"/>
      <c r="M42" s="56"/>
      <c r="N42" s="10"/>
      <c r="O42" s="56"/>
      <c r="P42" s="10"/>
      <c r="Q42" s="56"/>
      <c r="R42" s="10"/>
      <c r="S42" s="56"/>
      <c r="T42" s="10"/>
      <c r="U42" s="56"/>
      <c r="V42" s="10"/>
      <c r="W42" s="56"/>
      <c r="X42" s="10"/>
      <c r="Y42" s="56"/>
      <c r="Z42" s="10"/>
      <c r="AA42" s="6"/>
    </row>
    <row r="43" spans="1:27">
      <c r="A43" s="15" t="s">
        <v>39</v>
      </c>
      <c r="B43" s="10"/>
      <c r="C43" s="56"/>
      <c r="D43" s="10"/>
      <c r="E43" s="56"/>
      <c r="F43" s="10"/>
      <c r="G43" s="56"/>
      <c r="H43" s="10"/>
      <c r="I43" s="56"/>
      <c r="J43" s="10"/>
      <c r="K43" s="56"/>
      <c r="L43" s="10"/>
      <c r="M43" s="56"/>
      <c r="N43" s="10"/>
      <c r="O43" s="56"/>
      <c r="P43" s="10"/>
      <c r="Q43" s="56"/>
      <c r="R43" s="10"/>
      <c r="S43" s="56"/>
      <c r="T43" s="10"/>
      <c r="U43" s="56"/>
      <c r="V43" s="10"/>
      <c r="W43" s="56"/>
      <c r="X43" s="10"/>
      <c r="Y43" s="56"/>
      <c r="Z43" s="10"/>
      <c r="AA43" s="6"/>
    </row>
    <row r="44" spans="1:27">
      <c r="A44" s="15" t="s">
        <v>11</v>
      </c>
      <c r="B44" s="10"/>
      <c r="C44" s="56"/>
      <c r="D44" s="10"/>
      <c r="E44" s="56"/>
      <c r="F44" s="10"/>
      <c r="G44" s="56"/>
      <c r="H44" s="10"/>
      <c r="I44" s="56"/>
      <c r="J44" s="10"/>
      <c r="K44" s="56"/>
      <c r="L44" s="10"/>
      <c r="M44" s="56"/>
      <c r="N44" s="10"/>
      <c r="O44" s="56"/>
      <c r="P44" s="10"/>
      <c r="Q44" s="56"/>
      <c r="R44" s="10"/>
      <c r="S44" s="56"/>
      <c r="T44" s="10"/>
      <c r="U44" s="56"/>
      <c r="V44" s="10"/>
      <c r="W44" s="56"/>
      <c r="X44" s="10"/>
      <c r="Y44" s="56"/>
      <c r="Z44" s="10"/>
      <c r="AA44" s="6"/>
    </row>
    <row r="45" spans="1:27">
      <c r="A45" s="16" t="s">
        <v>94</v>
      </c>
      <c r="B45" s="10"/>
      <c r="C45" s="56"/>
      <c r="D45" s="10"/>
      <c r="E45" s="56"/>
      <c r="F45" s="10"/>
      <c r="G45" s="56"/>
      <c r="H45" s="10"/>
      <c r="I45" s="56"/>
      <c r="J45" s="10"/>
      <c r="K45" s="56"/>
      <c r="L45" s="10"/>
      <c r="M45" s="56"/>
      <c r="N45" s="10"/>
      <c r="O45" s="56"/>
      <c r="P45" s="10"/>
      <c r="Q45" s="56"/>
      <c r="R45" s="10"/>
      <c r="S45" s="56"/>
      <c r="T45" s="10"/>
      <c r="U45" s="56"/>
      <c r="V45" s="10"/>
      <c r="W45" s="56"/>
      <c r="X45" s="10"/>
      <c r="Y45" s="56"/>
      <c r="Z45" s="10"/>
      <c r="AA45" s="6"/>
    </row>
    <row r="46" spans="1:27">
      <c r="A46" s="16" t="s">
        <v>95</v>
      </c>
      <c r="B46" s="10"/>
      <c r="C46" s="56"/>
      <c r="D46" s="10"/>
      <c r="E46" s="56"/>
      <c r="F46" s="10"/>
      <c r="G46" s="56"/>
      <c r="H46" s="10"/>
      <c r="I46" s="56"/>
      <c r="J46" s="10"/>
      <c r="K46" s="56"/>
      <c r="L46" s="10"/>
      <c r="M46" s="56"/>
      <c r="N46" s="10"/>
      <c r="O46" s="56"/>
      <c r="P46" s="10"/>
      <c r="Q46" s="56"/>
      <c r="R46" s="10"/>
      <c r="S46" s="56"/>
      <c r="T46" s="10"/>
      <c r="U46" s="56"/>
      <c r="V46" s="10"/>
      <c r="W46" s="56"/>
      <c r="X46" s="10"/>
      <c r="Y46" s="56"/>
      <c r="Z46" s="10"/>
      <c r="AA46" s="6"/>
    </row>
    <row r="47" spans="1:27">
      <c r="A47" s="15" t="s">
        <v>12</v>
      </c>
      <c r="B47" s="10"/>
      <c r="C47" s="56"/>
      <c r="D47" s="10"/>
      <c r="E47" s="56"/>
      <c r="F47" s="10"/>
      <c r="G47" s="56"/>
      <c r="H47" s="10"/>
      <c r="I47" s="56"/>
      <c r="J47" s="10"/>
      <c r="K47" s="56"/>
      <c r="L47" s="10"/>
      <c r="M47" s="56"/>
      <c r="N47" s="10"/>
      <c r="O47" s="56"/>
      <c r="P47" s="10"/>
      <c r="Q47" s="56"/>
      <c r="R47" s="10"/>
      <c r="S47" s="56"/>
      <c r="T47" s="10"/>
      <c r="U47" s="56"/>
      <c r="V47" s="10"/>
      <c r="W47" s="56"/>
      <c r="X47" s="10"/>
      <c r="Y47" s="56"/>
      <c r="Z47" s="10"/>
      <c r="AA47" s="6"/>
    </row>
    <row r="48" spans="1:27">
      <c r="A48" s="15" t="s">
        <v>40</v>
      </c>
      <c r="B48" s="10"/>
      <c r="C48" s="56"/>
      <c r="D48" s="10"/>
      <c r="E48" s="56"/>
      <c r="F48" s="10"/>
      <c r="G48" s="56"/>
      <c r="H48" s="10"/>
      <c r="I48" s="56"/>
      <c r="J48" s="10"/>
      <c r="K48" s="56"/>
      <c r="L48" s="10"/>
      <c r="M48" s="56"/>
      <c r="N48" s="10"/>
      <c r="O48" s="56"/>
      <c r="P48" s="10"/>
      <c r="Q48" s="56"/>
      <c r="R48" s="10"/>
      <c r="S48" s="56"/>
      <c r="T48" s="10"/>
      <c r="U48" s="56"/>
      <c r="V48" s="10"/>
      <c r="W48" s="56"/>
      <c r="X48" s="10"/>
      <c r="Y48" s="56"/>
      <c r="Z48" s="10"/>
      <c r="AA48" s="6"/>
    </row>
    <row r="49" spans="1:27">
      <c r="A49" s="16" t="s">
        <v>41</v>
      </c>
      <c r="B49" s="10"/>
      <c r="C49" s="56"/>
      <c r="D49" s="10"/>
      <c r="E49" s="56"/>
      <c r="F49" s="10"/>
      <c r="G49" s="56"/>
      <c r="H49" s="10"/>
      <c r="I49" s="56"/>
      <c r="J49" s="10"/>
      <c r="K49" s="56"/>
      <c r="L49" s="10"/>
      <c r="M49" s="56"/>
      <c r="N49" s="10"/>
      <c r="O49" s="56"/>
      <c r="P49" s="10"/>
      <c r="Q49" s="56"/>
      <c r="R49" s="10"/>
      <c r="S49" s="56"/>
      <c r="T49" s="10"/>
      <c r="U49" s="56"/>
      <c r="V49" s="10"/>
      <c r="W49" s="56"/>
      <c r="X49" s="10"/>
      <c r="Y49" s="56"/>
      <c r="Z49" s="10"/>
      <c r="AA49" s="6"/>
    </row>
    <row r="50" spans="1:27">
      <c r="A50" s="15" t="s">
        <v>44</v>
      </c>
      <c r="B50" s="10"/>
      <c r="C50" s="56"/>
      <c r="D50" s="10"/>
      <c r="E50" s="56"/>
      <c r="F50" s="10"/>
      <c r="G50" s="56"/>
      <c r="H50" s="10"/>
      <c r="I50" s="56"/>
      <c r="J50" s="10"/>
      <c r="K50" s="56"/>
      <c r="L50" s="10"/>
      <c r="M50" s="56"/>
      <c r="N50" s="10"/>
      <c r="O50" s="56"/>
      <c r="P50" s="10"/>
      <c r="Q50" s="56"/>
      <c r="R50" s="10"/>
      <c r="S50" s="56"/>
      <c r="T50" s="10"/>
      <c r="U50" s="56"/>
      <c r="V50" s="10"/>
      <c r="W50" s="56"/>
      <c r="X50" s="10"/>
      <c r="Y50" s="56"/>
      <c r="Z50" s="10"/>
      <c r="AA50" s="6"/>
    </row>
    <row r="51" spans="1:27">
      <c r="A51" s="15" t="s">
        <v>62</v>
      </c>
      <c r="B51" s="10"/>
      <c r="C51" s="56"/>
      <c r="D51" s="10"/>
      <c r="E51" s="56"/>
      <c r="F51" s="10"/>
      <c r="G51" s="56"/>
      <c r="H51" s="10"/>
      <c r="I51" s="56"/>
      <c r="J51" s="10"/>
      <c r="K51" s="56"/>
      <c r="L51" s="10"/>
      <c r="M51" s="56"/>
      <c r="N51" s="10"/>
      <c r="O51" s="56"/>
      <c r="P51" s="10"/>
      <c r="Q51" s="56"/>
      <c r="R51" s="10"/>
      <c r="S51" s="56"/>
      <c r="T51" s="10"/>
      <c r="U51" s="56"/>
      <c r="V51" s="10"/>
      <c r="W51" s="56"/>
      <c r="X51" s="10"/>
      <c r="Y51" s="56"/>
      <c r="Z51" s="10"/>
      <c r="AA51" s="6"/>
    </row>
    <row r="52" spans="1:27">
      <c r="A52" s="15" t="s">
        <v>179</v>
      </c>
      <c r="B52" s="10"/>
      <c r="C52" s="56"/>
      <c r="D52" s="10"/>
      <c r="E52" s="56"/>
      <c r="F52" s="10"/>
      <c r="G52" s="56"/>
      <c r="H52" s="10"/>
      <c r="I52" s="56"/>
      <c r="J52" s="10"/>
      <c r="K52" s="56"/>
      <c r="L52" s="10"/>
      <c r="M52" s="56"/>
      <c r="N52" s="10"/>
      <c r="O52" s="56"/>
      <c r="P52" s="10"/>
      <c r="Q52" s="56"/>
      <c r="R52" s="10"/>
      <c r="S52" s="56"/>
      <c r="T52" s="10"/>
      <c r="U52" s="56"/>
      <c r="V52" s="10"/>
      <c r="W52" s="56"/>
      <c r="X52" s="10"/>
      <c r="Y52" s="56"/>
      <c r="Z52" s="10"/>
      <c r="AA52" s="6"/>
    </row>
    <row r="53" spans="1:27">
      <c r="A53" s="16" t="s">
        <v>34</v>
      </c>
      <c r="B53" s="10"/>
      <c r="C53" s="56"/>
      <c r="D53" s="10"/>
      <c r="E53" s="56"/>
      <c r="F53" s="10"/>
      <c r="G53" s="56"/>
      <c r="H53" s="10"/>
      <c r="I53" s="56"/>
      <c r="J53" s="10"/>
      <c r="K53" s="56"/>
      <c r="L53" s="10"/>
      <c r="M53" s="56"/>
      <c r="N53" s="10"/>
      <c r="O53" s="56"/>
      <c r="P53" s="10"/>
      <c r="Q53" s="56"/>
      <c r="R53" s="10"/>
      <c r="S53" s="56"/>
      <c r="T53" s="10"/>
      <c r="U53" s="56"/>
      <c r="V53" s="10"/>
      <c r="W53" s="56"/>
      <c r="X53" s="10"/>
      <c r="Y53" s="56"/>
      <c r="Z53" s="10"/>
      <c r="AA53" s="6"/>
    </row>
    <row r="54" spans="1:27">
      <c r="A54" s="16" t="s">
        <v>35</v>
      </c>
      <c r="B54" s="10"/>
      <c r="C54" s="56"/>
      <c r="D54" s="10"/>
      <c r="E54" s="56"/>
      <c r="F54" s="10"/>
      <c r="G54" s="56"/>
      <c r="H54" s="10"/>
      <c r="I54" s="56"/>
      <c r="J54" s="10"/>
      <c r="K54" s="56"/>
      <c r="L54" s="10"/>
      <c r="M54" s="56"/>
      <c r="N54" s="10"/>
      <c r="O54" s="56"/>
      <c r="P54" s="10"/>
      <c r="Q54" s="56"/>
      <c r="R54" s="10"/>
      <c r="S54" s="56"/>
      <c r="T54" s="10"/>
      <c r="U54" s="56"/>
      <c r="V54" s="10"/>
      <c r="W54" s="56"/>
      <c r="X54" s="10"/>
      <c r="Y54" s="56"/>
      <c r="Z54" s="10"/>
      <c r="AA54" s="6"/>
    </row>
    <row r="55" spans="1:27">
      <c r="A55" s="15" t="s">
        <v>37</v>
      </c>
      <c r="B55" s="10"/>
      <c r="C55" s="56"/>
      <c r="D55" s="10"/>
      <c r="E55" s="56"/>
      <c r="F55" s="10"/>
      <c r="G55" s="56"/>
      <c r="H55" s="10"/>
      <c r="I55" s="56"/>
      <c r="J55" s="10"/>
      <c r="K55" s="56"/>
      <c r="L55" s="10"/>
      <c r="M55" s="56"/>
      <c r="N55" s="10"/>
      <c r="O55" s="56"/>
      <c r="P55" s="10"/>
      <c r="Q55" s="56"/>
      <c r="R55" s="10"/>
      <c r="S55" s="56"/>
      <c r="T55" s="10"/>
      <c r="U55" s="56"/>
      <c r="V55" s="10"/>
      <c r="W55" s="56"/>
      <c r="X55" s="10"/>
      <c r="Y55" s="56"/>
      <c r="Z55" s="10"/>
      <c r="AA55" s="6"/>
    </row>
    <row r="56" spans="1:27" ht="14">
      <c r="A56" s="25" t="s">
        <v>24</v>
      </c>
      <c r="B56" s="10"/>
      <c r="C56" s="56"/>
      <c r="D56" s="10"/>
      <c r="E56" s="56"/>
      <c r="F56" s="10"/>
      <c r="G56" s="56"/>
      <c r="H56" s="10"/>
      <c r="I56" s="56"/>
      <c r="J56" s="10"/>
      <c r="K56" s="56"/>
      <c r="L56" s="10"/>
      <c r="M56" s="56"/>
      <c r="N56" s="10"/>
      <c r="O56" s="56"/>
      <c r="P56" s="10"/>
      <c r="Q56" s="56"/>
      <c r="R56" s="10"/>
      <c r="S56" s="56"/>
      <c r="T56" s="10"/>
      <c r="U56" s="56"/>
      <c r="V56" s="10"/>
      <c r="W56" s="56"/>
      <c r="X56" s="10"/>
      <c r="Y56" s="56"/>
      <c r="Z56" s="10"/>
      <c r="AA56" s="6"/>
    </row>
    <row r="57" spans="1:27" ht="14">
      <c r="A57" s="25" t="s">
        <v>43</v>
      </c>
      <c r="B57" s="10"/>
      <c r="C57" s="56"/>
      <c r="D57" s="10"/>
      <c r="E57" s="56"/>
      <c r="F57" s="10"/>
      <c r="G57" s="56"/>
      <c r="H57" s="10"/>
      <c r="I57" s="56"/>
      <c r="J57" s="10"/>
      <c r="K57" s="56"/>
      <c r="L57" s="10"/>
      <c r="M57" s="56"/>
      <c r="N57" s="10"/>
      <c r="O57" s="56"/>
      <c r="P57" s="10"/>
      <c r="Q57" s="56"/>
      <c r="R57" s="10"/>
      <c r="S57" s="56"/>
      <c r="T57" s="10"/>
      <c r="U57" s="56"/>
      <c r="V57" s="10"/>
      <c r="W57" s="56"/>
      <c r="X57" s="10"/>
      <c r="Y57" s="56"/>
      <c r="Z57" s="10"/>
      <c r="AA57" s="6"/>
    </row>
    <row r="58" spans="1:27" ht="14">
      <c r="A58" s="12" t="s">
        <v>212</v>
      </c>
      <c r="B58" s="10"/>
      <c r="C58" s="56"/>
      <c r="D58" s="10"/>
      <c r="E58" s="56"/>
      <c r="F58" s="10"/>
      <c r="G58" s="56"/>
      <c r="H58" s="10"/>
      <c r="I58" s="56"/>
      <c r="J58" s="10"/>
      <c r="K58" s="56"/>
      <c r="L58" s="10"/>
      <c r="M58" s="56"/>
      <c r="N58" s="10"/>
      <c r="O58" s="56"/>
      <c r="P58" s="10"/>
      <c r="Q58" s="56"/>
      <c r="R58" s="10"/>
      <c r="S58" s="56"/>
      <c r="T58" s="10"/>
      <c r="U58" s="56"/>
      <c r="V58" s="10"/>
      <c r="W58" s="56"/>
      <c r="X58" s="10"/>
      <c r="Y58" s="56"/>
      <c r="Z58" s="10"/>
      <c r="AA58" s="6"/>
    </row>
    <row r="59" spans="1:27" ht="14">
      <c r="A59" s="12" t="s">
        <v>30</v>
      </c>
      <c r="B59" s="10">
        <v>1</v>
      </c>
      <c r="C59" s="56">
        <v>2</v>
      </c>
      <c r="D59" s="10">
        <v>1</v>
      </c>
      <c r="E59" s="56"/>
      <c r="F59" s="10"/>
      <c r="G59" s="56"/>
      <c r="H59" s="10"/>
      <c r="I59" s="56"/>
      <c r="J59" s="10"/>
      <c r="K59" s="56"/>
      <c r="L59" s="10"/>
      <c r="M59" s="56"/>
      <c r="N59" s="10"/>
      <c r="O59" s="56"/>
      <c r="P59" s="10"/>
      <c r="Q59" s="56"/>
      <c r="R59" s="10"/>
      <c r="S59" s="56"/>
      <c r="T59" s="10"/>
      <c r="U59" s="56"/>
      <c r="V59" s="10"/>
      <c r="W59" s="56">
        <v>1</v>
      </c>
      <c r="X59" s="10">
        <v>1</v>
      </c>
      <c r="Y59" s="56"/>
      <c r="Z59" s="10"/>
      <c r="AA59" s="6"/>
    </row>
    <row r="60" spans="1:27">
      <c r="A60" s="15" t="s">
        <v>145</v>
      </c>
      <c r="B60" s="10"/>
      <c r="C60" s="56"/>
      <c r="D60" s="10"/>
      <c r="E60" s="56"/>
      <c r="F60" s="10"/>
      <c r="G60" s="56"/>
      <c r="H60" s="10"/>
      <c r="I60" s="56"/>
      <c r="J60" s="10"/>
      <c r="K60" s="56"/>
      <c r="L60" s="10"/>
      <c r="M60" s="56"/>
      <c r="N60" s="10"/>
      <c r="O60" s="56"/>
      <c r="P60" s="10"/>
      <c r="Q60" s="56"/>
      <c r="R60" s="10"/>
      <c r="S60" s="56"/>
      <c r="T60" s="10"/>
      <c r="U60" s="56"/>
      <c r="V60" s="10"/>
      <c r="W60" s="56"/>
      <c r="X60" s="10"/>
      <c r="Y60" s="56"/>
      <c r="Z60" s="10"/>
      <c r="AA60" s="6"/>
    </row>
    <row r="61" spans="1:27" ht="14">
      <c r="A61" s="25" t="s">
        <v>213</v>
      </c>
      <c r="B61" s="10"/>
      <c r="C61" s="56"/>
      <c r="D61" s="10"/>
      <c r="E61" s="56"/>
      <c r="F61" s="10"/>
      <c r="G61" s="56"/>
      <c r="H61" s="10"/>
      <c r="I61" s="56"/>
      <c r="J61" s="10"/>
      <c r="K61" s="56"/>
      <c r="L61" s="10"/>
      <c r="M61" s="56"/>
      <c r="N61" s="10"/>
      <c r="O61" s="56"/>
      <c r="P61" s="10"/>
      <c r="Q61" s="56"/>
      <c r="R61" s="10"/>
      <c r="S61" s="56"/>
      <c r="T61" s="10"/>
      <c r="U61" s="56"/>
      <c r="V61" s="10"/>
      <c r="W61" s="56"/>
      <c r="X61" s="10"/>
      <c r="Y61" s="56"/>
      <c r="Z61" s="10"/>
      <c r="AA61" s="6"/>
    </row>
    <row r="62" spans="1:27" ht="14">
      <c r="A62" s="25" t="s">
        <v>180</v>
      </c>
      <c r="B62" s="10"/>
      <c r="C62" s="56"/>
      <c r="D62" s="10"/>
      <c r="E62" s="56"/>
      <c r="F62" s="10"/>
      <c r="G62" s="56"/>
      <c r="H62" s="10"/>
      <c r="I62" s="56"/>
      <c r="J62" s="10"/>
      <c r="K62" s="56"/>
      <c r="L62" s="10"/>
      <c r="M62" s="56"/>
      <c r="N62" s="10"/>
      <c r="O62" s="56"/>
      <c r="P62" s="10"/>
      <c r="Q62" s="56"/>
      <c r="R62" s="10"/>
      <c r="S62" s="56"/>
      <c r="T62" s="10"/>
      <c r="U62" s="56"/>
      <c r="V62" s="10"/>
      <c r="W62" s="56"/>
      <c r="X62" s="10"/>
      <c r="Y62" s="56"/>
      <c r="Z62" s="10"/>
      <c r="AA62" s="6"/>
    </row>
    <row r="63" spans="1:27" ht="14">
      <c r="A63" s="25" t="s">
        <v>38</v>
      </c>
      <c r="B63" s="10"/>
      <c r="C63" s="56"/>
      <c r="D63" s="10"/>
      <c r="E63" s="56"/>
      <c r="F63" s="10"/>
      <c r="G63" s="56"/>
      <c r="H63" s="10"/>
      <c r="I63" s="56"/>
      <c r="J63" s="10"/>
      <c r="K63" s="56"/>
      <c r="L63" s="10"/>
      <c r="M63" s="56"/>
      <c r="N63" s="10"/>
      <c r="O63" s="56"/>
      <c r="P63" s="10"/>
      <c r="Q63" s="56"/>
      <c r="R63" s="10"/>
      <c r="S63" s="56"/>
      <c r="T63" s="10"/>
      <c r="U63" s="56"/>
      <c r="V63" s="10"/>
      <c r="W63" s="56"/>
      <c r="X63" s="10"/>
      <c r="Y63" s="56"/>
      <c r="Z63" s="10"/>
      <c r="AA63" s="6"/>
    </row>
    <row r="64" spans="1:27" ht="14">
      <c r="A64" s="25" t="s">
        <v>73</v>
      </c>
      <c r="B64" s="10"/>
      <c r="C64" s="56"/>
      <c r="D64" s="10"/>
      <c r="E64" s="56"/>
      <c r="F64" s="10"/>
      <c r="G64" s="56"/>
      <c r="H64" s="10"/>
      <c r="I64" s="56"/>
      <c r="J64" s="10"/>
      <c r="K64" s="56"/>
      <c r="L64" s="10"/>
      <c r="M64" s="56"/>
      <c r="N64" s="10"/>
      <c r="O64" s="56"/>
      <c r="P64" s="10"/>
      <c r="Q64" s="56"/>
      <c r="R64" s="10"/>
      <c r="S64" s="56"/>
      <c r="T64" s="10"/>
      <c r="U64" s="56"/>
      <c r="V64" s="10"/>
      <c r="W64" s="56"/>
      <c r="X64" s="10"/>
      <c r="Y64" s="56"/>
      <c r="Z64" s="10"/>
      <c r="AA64" s="6"/>
    </row>
    <row r="65" spans="1:27" ht="14">
      <c r="A65" s="25" t="s">
        <v>60</v>
      </c>
      <c r="B65" s="10"/>
      <c r="C65" s="56"/>
      <c r="D65" s="10"/>
      <c r="E65" s="56"/>
      <c r="F65" s="10"/>
      <c r="G65" s="56"/>
      <c r="H65" s="10"/>
      <c r="I65" s="56"/>
      <c r="J65" s="10"/>
      <c r="K65" s="56"/>
      <c r="L65" s="10"/>
      <c r="M65" s="56"/>
      <c r="N65" s="10"/>
      <c r="O65" s="56"/>
      <c r="P65" s="10"/>
      <c r="Q65" s="56"/>
      <c r="R65" s="10"/>
      <c r="S65" s="56"/>
      <c r="T65" s="10"/>
      <c r="U65" s="56"/>
      <c r="V65" s="10"/>
      <c r="W65" s="56"/>
      <c r="X65" s="10"/>
      <c r="Y65" s="56"/>
      <c r="Z65" s="10"/>
      <c r="AA65" s="6"/>
    </row>
    <row r="66" spans="1:27" ht="14">
      <c r="A66" s="25" t="s">
        <v>64</v>
      </c>
      <c r="B66" s="10"/>
      <c r="C66" s="56"/>
      <c r="D66" s="10"/>
      <c r="E66" s="56"/>
      <c r="F66" s="10"/>
      <c r="G66" s="56"/>
      <c r="H66" s="10"/>
      <c r="I66" s="56"/>
      <c r="J66" s="10"/>
      <c r="K66" s="56"/>
      <c r="L66" s="10"/>
      <c r="M66" s="56"/>
      <c r="N66" s="10"/>
      <c r="O66" s="56"/>
      <c r="P66" s="10"/>
      <c r="Q66" s="56"/>
      <c r="R66" s="10"/>
      <c r="S66" s="56"/>
      <c r="T66" s="10"/>
      <c r="U66" s="56"/>
      <c r="V66" s="10"/>
      <c r="W66" s="56"/>
      <c r="X66" s="10"/>
      <c r="Y66" s="56"/>
      <c r="Z66" s="10"/>
      <c r="AA66" s="6"/>
    </row>
    <row r="67" spans="1:27" ht="14">
      <c r="A67" s="25" t="s">
        <v>61</v>
      </c>
      <c r="B67" s="10"/>
      <c r="C67" s="56"/>
      <c r="D67" s="10"/>
      <c r="E67" s="56"/>
      <c r="F67" s="10"/>
      <c r="G67" s="56"/>
      <c r="H67" s="10"/>
      <c r="I67" s="56"/>
      <c r="J67" s="10"/>
      <c r="K67" s="56"/>
      <c r="L67" s="10"/>
      <c r="M67" s="56"/>
      <c r="N67" s="10"/>
      <c r="O67" s="56"/>
      <c r="P67" s="10"/>
      <c r="Q67" s="56"/>
      <c r="R67" s="10"/>
      <c r="S67" s="56"/>
      <c r="T67" s="10"/>
      <c r="U67" s="56"/>
      <c r="V67" s="10"/>
      <c r="W67" s="56"/>
      <c r="X67" s="10"/>
      <c r="Y67" s="56"/>
      <c r="Z67" s="10"/>
      <c r="AA67" s="6"/>
    </row>
    <row r="68" spans="1:27">
      <c r="A68" s="16" t="s">
        <v>13</v>
      </c>
      <c r="B68" s="10"/>
      <c r="C68" s="56"/>
      <c r="D68" s="10"/>
      <c r="E68" s="56"/>
      <c r="F68" s="10"/>
      <c r="G68" s="56"/>
      <c r="H68" s="10"/>
      <c r="I68" s="56"/>
      <c r="J68" s="10"/>
      <c r="K68" s="56"/>
      <c r="L68" s="10"/>
      <c r="M68" s="56"/>
      <c r="N68" s="10"/>
      <c r="O68" s="56"/>
      <c r="P68" s="10"/>
      <c r="Q68" s="56"/>
      <c r="R68" s="10"/>
      <c r="S68" s="56"/>
      <c r="T68" s="10"/>
      <c r="U68" s="56"/>
      <c r="V68" s="10"/>
      <c r="W68" s="56"/>
      <c r="X68" s="10"/>
      <c r="Y68" s="56"/>
      <c r="Z68" s="10"/>
      <c r="AA68" s="6"/>
    </row>
    <row r="69" spans="1:27">
      <c r="A69" s="16" t="s">
        <v>55</v>
      </c>
      <c r="B69" s="10"/>
      <c r="C69" s="56"/>
      <c r="D69" s="10"/>
      <c r="E69" s="56"/>
      <c r="F69" s="10"/>
      <c r="G69" s="56"/>
      <c r="H69" s="10"/>
      <c r="I69" s="56"/>
      <c r="J69" s="10"/>
      <c r="K69" s="56"/>
      <c r="L69" s="10"/>
      <c r="M69" s="56"/>
      <c r="N69" s="10"/>
      <c r="O69" s="56"/>
      <c r="P69" s="10"/>
      <c r="Q69" s="56"/>
      <c r="R69" s="10"/>
      <c r="S69" s="56"/>
      <c r="T69" s="10"/>
      <c r="U69" s="56"/>
      <c r="V69" s="10"/>
      <c r="W69" s="56"/>
      <c r="X69" s="10"/>
      <c r="Y69" s="56"/>
      <c r="Z69" s="10"/>
      <c r="AA69" s="6"/>
    </row>
    <row r="70" spans="1:27">
      <c r="A70" s="15" t="s">
        <v>42</v>
      </c>
      <c r="B70" s="10"/>
      <c r="C70" s="56"/>
      <c r="D70" s="10"/>
      <c r="E70" s="56"/>
      <c r="F70" s="10"/>
      <c r="G70" s="56"/>
      <c r="H70" s="10"/>
      <c r="I70" s="56"/>
      <c r="J70" s="10"/>
      <c r="K70" s="56"/>
      <c r="L70" s="10"/>
      <c r="M70" s="56"/>
      <c r="N70" s="10"/>
      <c r="O70" s="56"/>
      <c r="P70" s="10"/>
      <c r="Q70" s="56"/>
      <c r="R70" s="10"/>
      <c r="S70" s="56"/>
      <c r="T70" s="10"/>
      <c r="U70" s="56"/>
      <c r="V70" s="10"/>
      <c r="W70" s="56"/>
      <c r="X70" s="10"/>
      <c r="Y70" s="56"/>
      <c r="Z70" s="10"/>
      <c r="AA70" s="6"/>
    </row>
    <row r="71" spans="1:27">
      <c r="A71" s="15" t="s">
        <v>214</v>
      </c>
      <c r="B71" s="10"/>
      <c r="C71" s="56"/>
      <c r="D71" s="10"/>
      <c r="E71" s="56"/>
      <c r="F71" s="10"/>
      <c r="G71" s="56"/>
      <c r="H71" s="10"/>
      <c r="I71" s="56"/>
      <c r="J71" s="10"/>
      <c r="K71" s="56"/>
      <c r="L71" s="10"/>
      <c r="M71" s="56"/>
      <c r="N71" s="10"/>
      <c r="O71" s="56"/>
      <c r="P71" s="10"/>
      <c r="Q71" s="56"/>
      <c r="R71" s="10"/>
      <c r="S71" s="56"/>
      <c r="T71" s="10"/>
      <c r="U71" s="56"/>
      <c r="V71" s="10"/>
      <c r="W71" s="56"/>
      <c r="X71" s="10"/>
      <c r="Y71" s="56"/>
      <c r="Z71" s="10"/>
      <c r="AA71" s="6"/>
    </row>
    <row r="72" spans="1:27">
      <c r="A72" s="16" t="s">
        <v>215</v>
      </c>
      <c r="B72" s="10"/>
      <c r="C72" s="56"/>
      <c r="D72" s="10"/>
      <c r="E72" s="56"/>
      <c r="F72" s="10"/>
      <c r="G72" s="56"/>
      <c r="H72" s="10"/>
      <c r="I72" s="56"/>
      <c r="J72" s="10"/>
      <c r="K72" s="56"/>
      <c r="L72" s="10"/>
      <c r="M72" s="56"/>
      <c r="N72" s="10"/>
      <c r="O72" s="56"/>
      <c r="P72" s="10"/>
      <c r="Q72" s="56"/>
      <c r="R72" s="10"/>
      <c r="S72" s="56"/>
      <c r="T72" s="10"/>
      <c r="U72" s="56"/>
      <c r="V72" s="10"/>
      <c r="W72" s="56"/>
      <c r="X72" s="10"/>
      <c r="Y72" s="56"/>
      <c r="Z72" s="10"/>
      <c r="AA72" s="6"/>
    </row>
    <row r="73" spans="1:27">
      <c r="A73" s="16" t="s">
        <v>216</v>
      </c>
      <c r="B73" s="10"/>
      <c r="C73" s="56"/>
      <c r="D73" s="10"/>
      <c r="E73" s="56"/>
      <c r="F73" s="10"/>
      <c r="G73" s="56"/>
      <c r="H73" s="10"/>
      <c r="I73" s="56"/>
      <c r="J73" s="10"/>
      <c r="K73" s="56"/>
      <c r="L73" s="10"/>
      <c r="M73" s="56"/>
      <c r="N73" s="10"/>
      <c r="O73" s="56"/>
      <c r="P73" s="10"/>
      <c r="Q73" s="56"/>
      <c r="R73" s="10"/>
      <c r="S73" s="56"/>
      <c r="T73" s="10"/>
      <c r="U73" s="56"/>
      <c r="V73" s="10"/>
      <c r="W73" s="56"/>
      <c r="X73" s="10"/>
      <c r="Y73" s="56"/>
      <c r="Z73" s="10"/>
      <c r="AA73" s="6"/>
    </row>
    <row r="74" spans="1:27">
      <c r="A74" s="16" t="s">
        <v>15</v>
      </c>
      <c r="B74" s="10"/>
      <c r="C74" s="56"/>
      <c r="D74" s="10"/>
      <c r="E74" s="56"/>
      <c r="F74" s="10"/>
      <c r="G74" s="56"/>
      <c r="H74" s="10"/>
      <c r="I74" s="56"/>
      <c r="J74" s="10"/>
      <c r="K74" s="56"/>
      <c r="L74" s="10"/>
      <c r="M74" s="56"/>
      <c r="N74" s="10"/>
      <c r="O74" s="56"/>
      <c r="P74" s="10"/>
      <c r="Q74" s="56"/>
      <c r="R74" s="10"/>
      <c r="S74" s="56"/>
      <c r="T74" s="10"/>
      <c r="U74" s="56"/>
      <c r="V74" s="10"/>
      <c r="W74" s="56"/>
      <c r="X74" s="10"/>
      <c r="Y74" s="56"/>
      <c r="Z74" s="10"/>
      <c r="AA74" s="6"/>
    </row>
    <row r="75" spans="1:27">
      <c r="A75" s="15" t="s">
        <v>217</v>
      </c>
      <c r="B75" s="10"/>
      <c r="C75" s="56"/>
      <c r="D75" s="10"/>
      <c r="E75" s="56"/>
      <c r="F75" s="10"/>
      <c r="G75" s="56"/>
      <c r="H75" s="10"/>
      <c r="I75" s="56"/>
      <c r="J75" s="10"/>
      <c r="K75" s="56"/>
      <c r="L75" s="10"/>
      <c r="M75" s="56"/>
      <c r="N75" s="10"/>
      <c r="O75" s="56"/>
      <c r="P75" s="10"/>
      <c r="Q75" s="56"/>
      <c r="R75" s="10"/>
      <c r="S75" s="56"/>
      <c r="T75" s="10"/>
      <c r="U75" s="56"/>
      <c r="V75" s="10"/>
      <c r="W75" s="56"/>
      <c r="X75" s="10"/>
      <c r="Y75" s="56"/>
      <c r="Z75" s="10"/>
      <c r="AA75" s="6"/>
    </row>
    <row r="76" spans="1:27">
      <c r="A76" s="16" t="s">
        <v>218</v>
      </c>
      <c r="B76" s="10"/>
      <c r="C76" s="56"/>
      <c r="D76" s="10"/>
      <c r="E76" s="56"/>
      <c r="F76" s="10"/>
      <c r="G76" s="56"/>
      <c r="H76" s="10"/>
      <c r="I76" s="56"/>
      <c r="J76" s="10"/>
      <c r="K76" s="56"/>
      <c r="L76" s="10"/>
      <c r="M76" s="56"/>
      <c r="N76" s="10"/>
      <c r="O76" s="56"/>
      <c r="P76" s="10"/>
      <c r="Q76" s="56"/>
      <c r="R76" s="10"/>
      <c r="S76" s="56"/>
      <c r="T76" s="10"/>
      <c r="U76" s="56"/>
      <c r="V76" s="10"/>
      <c r="W76" s="56"/>
      <c r="X76" s="10"/>
      <c r="Y76" s="56"/>
      <c r="Z76" s="10"/>
      <c r="AA76" s="6"/>
    </row>
    <row r="77" spans="1:27">
      <c r="A77" s="15" t="s">
        <v>36</v>
      </c>
      <c r="B77" s="10"/>
      <c r="C77" s="56"/>
      <c r="D77" s="10"/>
      <c r="E77" s="56"/>
      <c r="F77" s="10"/>
      <c r="G77" s="56"/>
      <c r="H77" s="10"/>
      <c r="I77" s="56"/>
      <c r="J77" s="10"/>
      <c r="K77" s="56"/>
      <c r="L77" s="10"/>
      <c r="M77" s="56"/>
      <c r="N77" s="10"/>
      <c r="O77" s="56"/>
      <c r="P77" s="10"/>
      <c r="Q77" s="56"/>
      <c r="R77" s="10"/>
      <c r="S77" s="56"/>
      <c r="T77" s="10"/>
      <c r="U77" s="56"/>
      <c r="V77" s="10"/>
      <c r="W77" s="56"/>
      <c r="X77" s="10"/>
      <c r="Y77" s="56"/>
      <c r="Z77" s="10"/>
      <c r="AA77" s="6"/>
    </row>
    <row r="78" spans="1:27">
      <c r="A78" s="16" t="s">
        <v>81</v>
      </c>
      <c r="B78" s="10">
        <v>22</v>
      </c>
      <c r="C78" s="56"/>
      <c r="D78" s="10"/>
      <c r="E78" s="56"/>
      <c r="F78" s="10"/>
      <c r="G78" s="56"/>
      <c r="H78" s="10"/>
      <c r="I78" s="56"/>
      <c r="J78" s="10"/>
      <c r="K78" s="56"/>
      <c r="L78" s="10"/>
      <c r="M78" s="56"/>
      <c r="N78" s="10"/>
      <c r="O78" s="56"/>
      <c r="P78" s="10"/>
      <c r="Q78" s="56"/>
      <c r="R78" s="10"/>
      <c r="S78" s="56"/>
      <c r="T78" s="10"/>
      <c r="U78" s="56"/>
      <c r="V78" s="10"/>
      <c r="W78" s="56"/>
      <c r="X78" s="10"/>
      <c r="Y78" s="56"/>
      <c r="Z78" s="10"/>
      <c r="AA78" s="6"/>
    </row>
    <row r="79" spans="1:27">
      <c r="A79" s="16" t="s">
        <v>74</v>
      </c>
      <c r="B79" s="10"/>
      <c r="C79" s="56"/>
      <c r="D79" s="10"/>
      <c r="E79" s="56"/>
      <c r="F79" s="10"/>
      <c r="G79" s="56"/>
      <c r="H79" s="10"/>
      <c r="I79" s="56"/>
      <c r="J79" s="10"/>
      <c r="K79" s="56"/>
      <c r="L79" s="10"/>
      <c r="M79" s="56"/>
      <c r="N79" s="10"/>
      <c r="O79" s="56"/>
      <c r="P79" s="10"/>
      <c r="Q79" s="56"/>
      <c r="R79" s="10"/>
      <c r="S79" s="56"/>
      <c r="T79" s="10"/>
      <c r="U79" s="56"/>
      <c r="V79" s="10"/>
      <c r="W79" s="56"/>
      <c r="X79" s="10"/>
      <c r="Y79" s="56"/>
      <c r="Z79" s="10"/>
      <c r="AA79" s="6"/>
    </row>
    <row r="80" spans="1:27">
      <c r="A80" s="16" t="s">
        <v>56</v>
      </c>
      <c r="B80" s="10"/>
      <c r="C80" s="56"/>
      <c r="D80" s="10"/>
      <c r="E80" s="56"/>
      <c r="F80" s="10"/>
      <c r="G80" s="56"/>
      <c r="H80" s="10"/>
      <c r="I80" s="56"/>
      <c r="J80" s="10"/>
      <c r="K80" s="56"/>
      <c r="L80" s="10"/>
      <c r="M80" s="56"/>
      <c r="N80" s="10"/>
      <c r="O80" s="56"/>
      <c r="P80" s="10"/>
      <c r="Q80" s="56"/>
      <c r="R80" s="10"/>
      <c r="S80" s="56"/>
      <c r="T80" s="10"/>
      <c r="U80" s="56"/>
      <c r="V80" s="10"/>
      <c r="W80" s="56"/>
      <c r="X80" s="10"/>
      <c r="Y80" s="56"/>
      <c r="Z80" s="10"/>
      <c r="AA80" s="6"/>
    </row>
    <row r="81" spans="1:27">
      <c r="A81" s="16" t="s">
        <v>17</v>
      </c>
      <c r="B81" s="10"/>
      <c r="C81" s="56"/>
      <c r="D81" s="10"/>
      <c r="E81" s="56"/>
      <c r="F81" s="10"/>
      <c r="G81" s="56"/>
      <c r="H81" s="10"/>
      <c r="I81" s="56"/>
      <c r="J81" s="10"/>
      <c r="K81" s="56"/>
      <c r="L81" s="10"/>
      <c r="M81" s="56"/>
      <c r="N81" s="10"/>
      <c r="O81" s="56"/>
      <c r="P81" s="10"/>
      <c r="Q81" s="56"/>
      <c r="R81" s="10"/>
      <c r="S81" s="56"/>
      <c r="T81" s="10"/>
      <c r="U81" s="56"/>
      <c r="V81" s="10"/>
      <c r="W81" s="56"/>
      <c r="X81" s="10"/>
      <c r="Y81" s="56"/>
      <c r="Z81" s="10"/>
      <c r="AA81" s="6"/>
    </row>
    <row r="82" spans="1:27">
      <c r="A82" s="16" t="s">
        <v>18</v>
      </c>
      <c r="B82" s="10"/>
      <c r="C82" s="56"/>
      <c r="D82" s="10"/>
      <c r="E82" s="56"/>
      <c r="F82" s="10"/>
      <c r="G82" s="56"/>
      <c r="H82" s="10"/>
      <c r="I82" s="56"/>
      <c r="J82" s="10"/>
      <c r="K82" s="56"/>
      <c r="L82" s="10"/>
      <c r="M82" s="56"/>
      <c r="N82" s="10"/>
      <c r="O82" s="56"/>
      <c r="P82" s="10"/>
      <c r="Q82" s="56"/>
      <c r="R82" s="10"/>
      <c r="S82" s="56"/>
      <c r="T82" s="10"/>
      <c r="U82" s="56"/>
      <c r="V82" s="10"/>
      <c r="W82" s="56"/>
      <c r="X82" s="10"/>
      <c r="Y82" s="56"/>
      <c r="Z82" s="10"/>
      <c r="AA82" s="6"/>
    </row>
    <row r="83" spans="1:27">
      <c r="A83" s="16" t="s">
        <v>219</v>
      </c>
      <c r="B83" s="10"/>
      <c r="C83" s="56"/>
      <c r="D83" s="10"/>
      <c r="E83" s="56"/>
      <c r="F83" s="10"/>
      <c r="G83" s="56"/>
      <c r="H83" s="10"/>
      <c r="I83" s="56"/>
      <c r="J83" s="10"/>
      <c r="K83" s="56"/>
      <c r="L83" s="10"/>
      <c r="M83" s="56"/>
      <c r="N83" s="10"/>
      <c r="O83" s="56"/>
      <c r="P83" s="10"/>
      <c r="Q83" s="56"/>
      <c r="R83" s="10"/>
      <c r="S83" s="56"/>
      <c r="T83" s="10"/>
      <c r="U83" s="56"/>
      <c r="V83" s="10"/>
      <c r="W83" s="56"/>
      <c r="X83" s="10"/>
      <c r="Y83" s="56"/>
      <c r="Z83" s="10"/>
      <c r="AA83" s="6"/>
    </row>
    <row r="84" spans="1:27">
      <c r="A84" s="15" t="s">
        <v>129</v>
      </c>
      <c r="B84" s="10"/>
      <c r="C84" s="56"/>
      <c r="D84" s="10"/>
      <c r="E84" s="56"/>
      <c r="F84" s="10"/>
      <c r="G84" s="56"/>
      <c r="H84" s="10"/>
      <c r="I84" s="56"/>
      <c r="J84" s="10"/>
      <c r="K84" s="56"/>
      <c r="L84" s="10"/>
      <c r="M84" s="56"/>
      <c r="N84" s="10"/>
      <c r="O84" s="56"/>
      <c r="P84" s="10"/>
      <c r="Q84" s="56"/>
      <c r="R84" s="10"/>
      <c r="S84" s="56"/>
      <c r="T84" s="10"/>
      <c r="U84" s="56"/>
      <c r="V84" s="10"/>
      <c r="W84" s="56"/>
      <c r="X84" s="10"/>
      <c r="Y84" s="56"/>
      <c r="Z84" s="10"/>
      <c r="AA84" s="6"/>
    </row>
    <row r="85" spans="1:27">
      <c r="A85" s="16" t="s">
        <v>19</v>
      </c>
      <c r="B85" s="10">
        <v>1</v>
      </c>
      <c r="C85" s="56"/>
      <c r="D85" s="10">
        <v>20</v>
      </c>
      <c r="E85" s="56"/>
      <c r="F85" s="10">
        <v>2</v>
      </c>
      <c r="G85" s="56"/>
      <c r="H85" s="10">
        <v>3</v>
      </c>
      <c r="I85" s="56">
        <v>7</v>
      </c>
      <c r="J85" s="10">
        <v>3</v>
      </c>
      <c r="K85" s="56">
        <v>1</v>
      </c>
      <c r="L85" s="10">
        <v>2</v>
      </c>
      <c r="M85" s="56"/>
      <c r="N85" s="10"/>
      <c r="O85" s="56"/>
      <c r="P85" s="10"/>
      <c r="Q85" s="56"/>
      <c r="R85" s="10"/>
      <c r="S85" s="56"/>
      <c r="T85" s="10">
        <v>1</v>
      </c>
      <c r="U85" s="56">
        <v>3</v>
      </c>
      <c r="V85" s="10">
        <v>12</v>
      </c>
      <c r="W85" s="56">
        <v>1</v>
      </c>
      <c r="X85" s="10"/>
      <c r="Y85" s="56"/>
      <c r="Z85" s="10"/>
      <c r="AA85" s="6"/>
    </row>
    <row r="86" spans="1:27">
      <c r="A86" s="15" t="s">
        <v>91</v>
      </c>
      <c r="B86" s="10"/>
      <c r="C86" s="56"/>
      <c r="D86" s="10"/>
      <c r="E86" s="56"/>
      <c r="F86" s="10"/>
      <c r="G86" s="56"/>
      <c r="H86" s="10"/>
      <c r="I86" s="56"/>
      <c r="J86" s="10"/>
      <c r="K86" s="56"/>
      <c r="L86" s="10"/>
      <c r="M86" s="56"/>
      <c r="N86" s="10"/>
      <c r="O86" s="56"/>
      <c r="P86" s="10"/>
      <c r="Q86" s="56"/>
      <c r="R86" s="10"/>
      <c r="S86" s="56"/>
      <c r="T86" s="10"/>
      <c r="U86" s="56"/>
      <c r="V86" s="10"/>
      <c r="W86" s="56"/>
      <c r="X86" s="10"/>
      <c r="Y86" s="56"/>
      <c r="Z86" s="10">
        <v>2</v>
      </c>
      <c r="AA86" s="6"/>
    </row>
    <row r="87" spans="1:27">
      <c r="A87" s="16" t="s">
        <v>220</v>
      </c>
      <c r="B87" s="10"/>
      <c r="C87" s="56"/>
      <c r="D87" s="10"/>
      <c r="E87" s="56"/>
      <c r="F87" s="10"/>
      <c r="G87" s="56"/>
      <c r="H87" s="10"/>
      <c r="I87" s="56"/>
      <c r="J87" s="10"/>
      <c r="K87" s="56"/>
      <c r="L87" s="10"/>
      <c r="M87" s="56"/>
      <c r="N87" s="10"/>
      <c r="O87" s="56"/>
      <c r="P87" s="10"/>
      <c r="Q87" s="56"/>
      <c r="R87" s="10"/>
      <c r="S87" s="56"/>
      <c r="T87" s="10"/>
      <c r="U87" s="56"/>
      <c r="V87" s="10"/>
      <c r="W87" s="56"/>
      <c r="X87" s="10"/>
      <c r="Y87" s="56"/>
      <c r="Z87" s="10"/>
      <c r="AA87" s="6"/>
    </row>
    <row r="88" spans="1:27">
      <c r="A88" s="16" t="s">
        <v>20</v>
      </c>
      <c r="B88" s="10"/>
      <c r="C88" s="56"/>
      <c r="D88" s="10"/>
      <c r="E88" s="56"/>
      <c r="F88" s="10"/>
      <c r="G88" s="56"/>
      <c r="H88" s="10"/>
      <c r="I88" s="56"/>
      <c r="J88" s="10"/>
      <c r="K88" s="56"/>
      <c r="L88" s="10"/>
      <c r="M88" s="56"/>
      <c r="N88" s="10"/>
      <c r="O88" s="56"/>
      <c r="P88" s="10"/>
      <c r="Q88" s="56"/>
      <c r="R88" s="10"/>
      <c r="S88" s="56"/>
      <c r="T88" s="10"/>
      <c r="U88" s="56"/>
      <c r="V88" s="10"/>
      <c r="W88" s="56"/>
      <c r="X88" s="10"/>
      <c r="Y88" s="56"/>
      <c r="Z88" s="10"/>
      <c r="AA88" s="6"/>
    </row>
    <row r="89" spans="1:27">
      <c r="A89" s="16" t="s">
        <v>21</v>
      </c>
      <c r="B89" s="10"/>
      <c r="C89" s="56"/>
      <c r="D89" s="10"/>
      <c r="E89" s="56"/>
      <c r="F89" s="10"/>
      <c r="G89" s="56"/>
      <c r="H89" s="10"/>
      <c r="I89" s="56"/>
      <c r="J89" s="10"/>
      <c r="K89" s="56"/>
      <c r="L89" s="10"/>
      <c r="M89" s="56"/>
      <c r="N89" s="10"/>
      <c r="O89" s="56"/>
      <c r="P89" s="10">
        <v>1</v>
      </c>
      <c r="Q89" s="56"/>
      <c r="R89" s="10"/>
      <c r="S89" s="56"/>
      <c r="T89" s="10"/>
      <c r="U89" s="56"/>
      <c r="V89" s="10"/>
      <c r="W89" s="56"/>
      <c r="X89" s="10"/>
      <c r="Y89" s="56"/>
      <c r="Z89" s="10"/>
      <c r="AA89" s="6"/>
    </row>
    <row r="90" spans="1:27">
      <c r="A90" s="16" t="s">
        <v>92</v>
      </c>
      <c r="B90" s="10"/>
      <c r="C90" s="56"/>
      <c r="D90" s="10"/>
      <c r="E90" s="56"/>
      <c r="F90" s="10"/>
      <c r="G90" s="56"/>
      <c r="H90" s="10"/>
      <c r="I90" s="56"/>
      <c r="J90" s="10"/>
      <c r="K90" s="56"/>
      <c r="L90" s="10"/>
      <c r="M90" s="56"/>
      <c r="N90" s="10"/>
      <c r="O90" s="56"/>
      <c r="P90" s="10"/>
      <c r="Q90" s="56"/>
      <c r="R90" s="10"/>
      <c r="S90" s="56"/>
      <c r="T90" s="10"/>
      <c r="U90" s="56"/>
      <c r="V90" s="10"/>
      <c r="W90" s="56"/>
      <c r="X90" s="10"/>
      <c r="Y90" s="56"/>
      <c r="Z90" s="10"/>
      <c r="AA90" s="6"/>
    </row>
    <row r="91" spans="1:27">
      <c r="A91" s="15" t="s">
        <v>227</v>
      </c>
      <c r="B91" s="10"/>
      <c r="C91" s="56"/>
      <c r="D91" s="10"/>
      <c r="E91" s="56"/>
      <c r="F91" s="10"/>
      <c r="G91" s="56"/>
      <c r="H91" s="10"/>
      <c r="I91" s="56"/>
      <c r="J91" s="10"/>
      <c r="K91" s="56"/>
      <c r="L91" s="10"/>
      <c r="M91" s="56"/>
      <c r="N91" s="10"/>
      <c r="O91" s="56"/>
      <c r="P91" s="10"/>
      <c r="Q91" s="56"/>
      <c r="R91" s="10"/>
      <c r="S91" s="56"/>
      <c r="T91" s="10"/>
      <c r="U91" s="56"/>
      <c r="V91" s="10"/>
      <c r="W91" s="56"/>
      <c r="X91" s="10"/>
      <c r="Y91" s="56"/>
      <c r="Z91" s="10"/>
      <c r="AA91" s="6"/>
    </row>
    <row r="92" spans="1:27">
      <c r="A92" s="15" t="s">
        <v>87</v>
      </c>
      <c r="B92" s="10"/>
      <c r="C92" s="56"/>
      <c r="D92" s="10"/>
      <c r="E92" s="56"/>
      <c r="F92" s="10"/>
      <c r="G92" s="56"/>
      <c r="H92" s="10"/>
      <c r="I92" s="56"/>
      <c r="J92" s="10"/>
      <c r="K92" s="56"/>
      <c r="L92" s="10"/>
      <c r="M92" s="56"/>
      <c r="N92" s="10"/>
      <c r="O92" s="56"/>
      <c r="P92" s="10"/>
      <c r="Q92" s="56"/>
      <c r="R92" s="10"/>
      <c r="S92" s="56"/>
      <c r="T92" s="10"/>
      <c r="U92" s="56"/>
      <c r="V92" s="10"/>
      <c r="W92" s="56"/>
      <c r="X92" s="10"/>
      <c r="Y92" s="56"/>
      <c r="Z92" s="10"/>
      <c r="AA92" s="6"/>
    </row>
    <row r="93" spans="1:27">
      <c r="A93" s="16" t="s">
        <v>65</v>
      </c>
      <c r="B93" s="10"/>
      <c r="C93" s="56"/>
      <c r="D93" s="10"/>
      <c r="E93" s="56"/>
      <c r="F93" s="10"/>
      <c r="G93" s="56"/>
      <c r="H93" s="10"/>
      <c r="I93" s="56"/>
      <c r="J93" s="10"/>
      <c r="K93" s="56"/>
      <c r="L93" s="10"/>
      <c r="M93" s="56"/>
      <c r="N93" s="10"/>
      <c r="O93" s="56"/>
      <c r="P93" s="10"/>
      <c r="Q93" s="56"/>
      <c r="R93" s="10"/>
      <c r="S93" s="56"/>
      <c r="T93" s="10"/>
      <c r="U93" s="56"/>
      <c r="V93" s="10"/>
      <c r="W93" s="56"/>
      <c r="X93" s="10"/>
      <c r="Y93" s="56"/>
      <c r="Z93" s="10"/>
      <c r="AA93" s="6"/>
    </row>
    <row r="94" spans="1:27">
      <c r="A94" s="15" t="s">
        <v>46</v>
      </c>
      <c r="B94" s="10"/>
      <c r="C94" s="56"/>
      <c r="D94" s="10"/>
      <c r="E94" s="56">
        <v>15</v>
      </c>
      <c r="F94" s="10"/>
      <c r="G94" s="56"/>
      <c r="H94" s="10"/>
      <c r="I94" s="56"/>
      <c r="J94" s="10"/>
      <c r="K94" s="56"/>
      <c r="L94" s="10"/>
      <c r="M94" s="56"/>
      <c r="N94" s="10"/>
      <c r="O94" s="56"/>
      <c r="P94" s="10"/>
      <c r="Q94" s="56"/>
      <c r="R94" s="10"/>
      <c r="S94" s="56"/>
      <c r="T94" s="10"/>
      <c r="U94" s="56"/>
      <c r="V94" s="10"/>
      <c r="W94" s="56"/>
      <c r="X94" s="10"/>
      <c r="Y94" s="56"/>
      <c r="Z94" s="10"/>
      <c r="AA94" s="6"/>
    </row>
    <row r="95" spans="1:27">
      <c r="A95" s="16" t="s">
        <v>221</v>
      </c>
      <c r="B95" s="10"/>
      <c r="C95" s="56"/>
      <c r="D95" s="10"/>
      <c r="E95" s="56"/>
      <c r="F95" s="10"/>
      <c r="G95" s="56"/>
      <c r="H95" s="10"/>
      <c r="I95" s="56"/>
      <c r="J95" s="10"/>
      <c r="K95" s="56"/>
      <c r="L95" s="10"/>
      <c r="M95" s="56"/>
      <c r="N95" s="10"/>
      <c r="O95" s="56"/>
      <c r="P95" s="10"/>
      <c r="Q95" s="56"/>
      <c r="R95" s="10"/>
      <c r="S95" s="56"/>
      <c r="T95" s="10"/>
      <c r="U95" s="56"/>
      <c r="V95" s="10"/>
      <c r="W95" s="56"/>
      <c r="X95" s="10"/>
      <c r="Y95" s="56"/>
      <c r="Z95" s="10"/>
      <c r="AA95" s="6"/>
    </row>
    <row r="96" spans="1:27">
      <c r="A96" s="16" t="s">
        <v>222</v>
      </c>
      <c r="B96" s="10"/>
      <c r="C96" s="56"/>
      <c r="D96" s="10"/>
      <c r="E96" s="56"/>
      <c r="F96" s="10"/>
      <c r="G96" s="56"/>
      <c r="H96" s="10"/>
      <c r="I96" s="56"/>
      <c r="J96" s="10"/>
      <c r="K96" s="56"/>
      <c r="L96" s="10"/>
      <c r="M96" s="56"/>
      <c r="N96" s="10"/>
      <c r="O96" s="56"/>
      <c r="P96" s="10"/>
      <c r="Q96" s="56"/>
      <c r="R96" s="10"/>
      <c r="S96" s="56"/>
      <c r="T96" s="10"/>
      <c r="U96" s="56"/>
      <c r="V96" s="10"/>
      <c r="W96" s="56"/>
      <c r="X96" s="10"/>
      <c r="Y96" s="56"/>
      <c r="Z96" s="10"/>
      <c r="AA96" s="6"/>
    </row>
    <row r="97" spans="1:27">
      <c r="A97" s="16" t="s">
        <v>66</v>
      </c>
      <c r="B97" s="10"/>
      <c r="C97" s="56"/>
      <c r="D97" s="10"/>
      <c r="E97" s="56"/>
      <c r="F97" s="10"/>
      <c r="G97" s="56"/>
      <c r="H97" s="10"/>
      <c r="I97" s="56"/>
      <c r="J97" s="10"/>
      <c r="K97" s="56"/>
      <c r="L97" s="10"/>
      <c r="M97" s="56"/>
      <c r="N97" s="10"/>
      <c r="O97" s="56"/>
      <c r="P97" s="10"/>
      <c r="Q97" s="56"/>
      <c r="R97" s="10"/>
      <c r="S97" s="56"/>
      <c r="T97" s="10"/>
      <c r="U97" s="56"/>
      <c r="V97" s="10"/>
      <c r="W97" s="56"/>
      <c r="X97" s="10"/>
      <c r="Y97" s="56"/>
      <c r="Z97" s="10"/>
      <c r="AA97" s="6"/>
    </row>
    <row r="98" spans="1:27">
      <c r="A98" s="15" t="s">
        <v>54</v>
      </c>
      <c r="B98" s="10"/>
      <c r="C98" s="56"/>
      <c r="D98" s="10"/>
      <c r="E98" s="56"/>
      <c r="F98" s="10"/>
      <c r="G98" s="56"/>
      <c r="H98" s="10"/>
      <c r="I98" s="56"/>
      <c r="J98" s="10"/>
      <c r="K98" s="56"/>
      <c r="L98" s="10"/>
      <c r="M98" s="56"/>
      <c r="N98" s="10"/>
      <c r="O98" s="56"/>
      <c r="P98" s="10"/>
      <c r="Q98" s="56"/>
      <c r="R98" s="10"/>
      <c r="S98" s="56"/>
      <c r="T98" s="10"/>
      <c r="U98" s="56"/>
      <c r="V98" s="10"/>
      <c r="W98" s="56"/>
      <c r="X98" s="10"/>
      <c r="Y98" s="56"/>
      <c r="Z98" s="10"/>
      <c r="AA98" s="6"/>
    </row>
    <row r="99" spans="1:27">
      <c r="A99" s="16" t="s">
        <v>58</v>
      </c>
      <c r="B99" s="10"/>
      <c r="C99" s="56"/>
      <c r="D99" s="10"/>
      <c r="E99" s="56"/>
      <c r="F99" s="10"/>
      <c r="G99" s="56"/>
      <c r="H99" s="10"/>
      <c r="I99" s="56"/>
      <c r="J99" s="10"/>
      <c r="K99" s="56"/>
      <c r="L99" s="10"/>
      <c r="M99" s="56"/>
      <c r="N99" s="10"/>
      <c r="O99" s="56"/>
      <c r="P99" s="10"/>
      <c r="Q99" s="56"/>
      <c r="R99" s="10"/>
      <c r="S99" s="56"/>
      <c r="T99" s="10"/>
      <c r="U99" s="56"/>
      <c r="V99" s="10"/>
      <c r="W99" s="56"/>
      <c r="X99" s="10"/>
      <c r="Y99" s="56"/>
      <c r="Z99" s="10"/>
      <c r="AA99" s="6"/>
    </row>
    <row r="100" spans="1:27">
      <c r="A100" s="15" t="s">
        <v>80</v>
      </c>
      <c r="B100" s="10"/>
      <c r="C100" s="56"/>
      <c r="D100" s="10"/>
      <c r="E100" s="56"/>
      <c r="F100" s="10"/>
      <c r="G100" s="56"/>
      <c r="H100" s="10"/>
      <c r="I100" s="56"/>
      <c r="J100" s="10"/>
      <c r="K100" s="56"/>
      <c r="L100" s="10"/>
      <c r="M100" s="56"/>
      <c r="N100" s="10"/>
      <c r="O100" s="56"/>
      <c r="P100" s="10"/>
      <c r="Q100" s="56"/>
      <c r="R100" s="10"/>
      <c r="S100" s="56"/>
      <c r="T100" s="10"/>
      <c r="U100" s="56"/>
      <c r="V100" s="10"/>
      <c r="W100" s="56"/>
      <c r="X100" s="10"/>
      <c r="Y100" s="56"/>
      <c r="Z100" s="10"/>
      <c r="AA100" s="6"/>
    </row>
    <row r="101" spans="1:27">
      <c r="A101" s="15" t="s">
        <v>48</v>
      </c>
      <c r="B101" s="10"/>
      <c r="C101" s="56"/>
      <c r="D101" s="10"/>
      <c r="E101" s="56"/>
      <c r="F101" s="10"/>
      <c r="G101" s="56"/>
      <c r="H101" s="10"/>
      <c r="I101" s="56"/>
      <c r="J101" s="10"/>
      <c r="K101" s="56"/>
      <c r="L101" s="10"/>
      <c r="M101" s="56"/>
      <c r="N101" s="10"/>
      <c r="O101" s="56"/>
      <c r="P101" s="10"/>
      <c r="Q101" s="56"/>
      <c r="R101" s="10"/>
      <c r="S101" s="56"/>
      <c r="T101" s="10"/>
      <c r="U101" s="56"/>
      <c r="V101" s="10"/>
      <c r="W101" s="56"/>
      <c r="X101" s="10"/>
      <c r="Y101" s="56"/>
      <c r="Z101" s="10"/>
      <c r="AA101" s="6"/>
    </row>
    <row r="102" spans="1:27">
      <c r="A102" s="16" t="s">
        <v>22</v>
      </c>
      <c r="B102" s="10"/>
      <c r="C102" s="56"/>
      <c r="D102" s="10"/>
      <c r="E102" s="56"/>
      <c r="F102" s="10"/>
      <c r="G102" s="56"/>
      <c r="H102" s="10"/>
      <c r="I102" s="56"/>
      <c r="J102" s="10"/>
      <c r="K102" s="56"/>
      <c r="L102" s="10"/>
      <c r="M102" s="56"/>
      <c r="N102" s="10"/>
      <c r="O102" s="56"/>
      <c r="P102" s="10"/>
      <c r="Q102" s="56"/>
      <c r="R102" s="10"/>
      <c r="S102" s="56"/>
      <c r="T102" s="10"/>
      <c r="U102" s="56"/>
      <c r="V102" s="10"/>
      <c r="W102" s="56"/>
      <c r="X102" s="10"/>
      <c r="Y102" s="56"/>
      <c r="Z102" s="10"/>
      <c r="AA102" s="6"/>
    </row>
    <row r="103" spans="1:27">
      <c r="A103" s="16" t="s">
        <v>182</v>
      </c>
      <c r="B103" s="10"/>
      <c r="C103" s="56"/>
      <c r="D103" s="10"/>
      <c r="E103" s="56"/>
      <c r="F103" s="10"/>
      <c r="G103" s="56"/>
      <c r="H103" s="10"/>
      <c r="I103" s="56"/>
      <c r="J103" s="10"/>
      <c r="K103" s="56"/>
      <c r="L103" s="10"/>
      <c r="M103" s="56"/>
      <c r="N103" s="10"/>
      <c r="O103" s="56"/>
      <c r="P103" s="10"/>
      <c r="Q103" s="56"/>
      <c r="R103" s="10"/>
      <c r="S103" s="56"/>
      <c r="T103" s="10"/>
      <c r="U103" s="56"/>
      <c r="V103" s="10"/>
      <c r="W103" s="56"/>
      <c r="X103" s="10"/>
      <c r="Y103" s="56"/>
      <c r="Z103" s="10"/>
      <c r="AA103" s="6"/>
    </row>
    <row r="104" spans="1:27">
      <c r="A104" s="15"/>
      <c r="B104" s="10"/>
      <c r="C104" s="56"/>
      <c r="D104" s="10"/>
      <c r="E104" s="56"/>
      <c r="F104" s="10"/>
      <c r="G104" s="56"/>
      <c r="H104" s="10"/>
      <c r="I104" s="56"/>
      <c r="J104" s="10"/>
      <c r="K104" s="56"/>
      <c r="L104" s="10"/>
      <c r="M104" s="56"/>
      <c r="N104" s="10"/>
      <c r="O104" s="56"/>
      <c r="P104" s="10"/>
      <c r="Q104" s="56"/>
      <c r="R104" s="10"/>
      <c r="S104" s="56"/>
      <c r="T104" s="10"/>
      <c r="U104" s="56"/>
      <c r="V104" s="10"/>
      <c r="W104" s="56"/>
      <c r="X104" s="10"/>
      <c r="Y104" s="56"/>
      <c r="Z104" s="10"/>
      <c r="AA104" s="6"/>
    </row>
    <row r="105" spans="1:27">
      <c r="A105" s="17"/>
      <c r="B105" s="10"/>
      <c r="C105" s="56"/>
      <c r="D105" s="10"/>
      <c r="E105" s="56"/>
      <c r="F105" s="10"/>
      <c r="G105" s="56"/>
      <c r="H105" s="10"/>
      <c r="I105" s="56"/>
      <c r="J105" s="10"/>
      <c r="K105" s="56"/>
      <c r="L105" s="10"/>
      <c r="M105" s="56"/>
      <c r="N105" s="10"/>
      <c r="O105" s="56"/>
      <c r="P105" s="10"/>
      <c r="Q105" s="56"/>
      <c r="R105" s="10"/>
      <c r="S105" s="56"/>
      <c r="T105" s="10"/>
      <c r="U105" s="56"/>
      <c r="V105" s="10"/>
      <c r="W105" s="56"/>
      <c r="X105" s="10"/>
      <c r="Y105" s="56"/>
      <c r="Z105" s="10"/>
      <c r="AA105" s="6"/>
    </row>
    <row r="106" spans="1:27">
      <c r="A106" s="17"/>
      <c r="B106" s="10"/>
      <c r="C106" s="56"/>
      <c r="D106" s="10"/>
      <c r="E106" s="56"/>
      <c r="F106" s="10"/>
      <c r="G106" s="56"/>
      <c r="H106" s="10"/>
      <c r="I106" s="56"/>
      <c r="J106" s="10"/>
      <c r="K106" s="56"/>
      <c r="L106" s="10"/>
      <c r="M106" s="56"/>
      <c r="N106" s="10"/>
      <c r="O106" s="56"/>
      <c r="P106" s="10"/>
      <c r="Q106" s="56"/>
      <c r="R106" s="10"/>
      <c r="S106" s="56"/>
      <c r="T106" s="10"/>
      <c r="U106" s="56"/>
      <c r="V106" s="10"/>
      <c r="W106" s="56"/>
      <c r="X106" s="10"/>
      <c r="Y106" s="56"/>
      <c r="Z106" s="10"/>
      <c r="AA106" s="6"/>
    </row>
    <row r="107" spans="1:27">
      <c r="A107" s="17"/>
      <c r="B107" s="10"/>
      <c r="C107" s="56"/>
      <c r="D107" s="10"/>
      <c r="E107" s="56"/>
      <c r="F107" s="10"/>
      <c r="G107" s="56"/>
      <c r="H107" s="10"/>
      <c r="I107" s="56"/>
      <c r="J107" s="10"/>
      <c r="K107" s="56"/>
      <c r="L107" s="10"/>
      <c r="M107" s="56"/>
      <c r="N107" s="10"/>
      <c r="O107" s="56"/>
      <c r="P107" s="10"/>
      <c r="Q107" s="56"/>
      <c r="R107" s="10"/>
      <c r="S107" s="56"/>
      <c r="T107" s="10"/>
      <c r="U107" s="56"/>
      <c r="V107" s="10"/>
      <c r="W107" s="56"/>
      <c r="X107" s="10"/>
      <c r="Y107" s="56"/>
      <c r="Z107" s="10"/>
      <c r="AA107" s="6"/>
    </row>
    <row r="108" spans="1:27">
      <c r="A108" s="17"/>
      <c r="B108" s="10"/>
      <c r="C108" s="56"/>
      <c r="D108" s="10"/>
      <c r="E108" s="56"/>
      <c r="F108" s="10"/>
      <c r="G108" s="56"/>
      <c r="H108" s="10"/>
      <c r="I108" s="56"/>
      <c r="J108" s="10"/>
      <c r="K108" s="56"/>
      <c r="L108" s="10"/>
      <c r="M108" s="56"/>
      <c r="N108" s="10"/>
      <c r="O108" s="56"/>
      <c r="P108" s="10"/>
      <c r="Q108" s="56"/>
      <c r="R108" s="10"/>
      <c r="S108" s="56"/>
      <c r="T108" s="10"/>
      <c r="U108" s="56"/>
      <c r="V108" s="10"/>
      <c r="W108" s="56"/>
      <c r="X108" s="10"/>
      <c r="Y108" s="56"/>
      <c r="Z108" s="10"/>
      <c r="AA108" s="6"/>
    </row>
    <row r="109" spans="1:27">
      <c r="A109" s="17" t="s">
        <v>90</v>
      </c>
      <c r="B109" s="10">
        <v>1</v>
      </c>
      <c r="C109" s="56">
        <v>1</v>
      </c>
      <c r="D109" s="10"/>
      <c r="E109" s="56"/>
      <c r="F109" s="10"/>
      <c r="G109" s="56"/>
      <c r="H109" s="10"/>
      <c r="I109" s="56"/>
      <c r="J109" s="10"/>
      <c r="K109" s="56">
        <v>20</v>
      </c>
      <c r="L109" s="10">
        <v>1</v>
      </c>
      <c r="M109" s="56">
        <v>4</v>
      </c>
      <c r="N109" s="10">
        <v>3</v>
      </c>
      <c r="O109" s="56">
        <v>1</v>
      </c>
      <c r="P109" s="10">
        <v>5</v>
      </c>
      <c r="Q109" s="56">
        <v>10</v>
      </c>
      <c r="R109" s="10"/>
      <c r="S109" s="56"/>
      <c r="T109" s="10">
        <v>3</v>
      </c>
      <c r="U109" s="56">
        <v>1</v>
      </c>
      <c r="V109" s="10">
        <v>7</v>
      </c>
      <c r="W109" s="56">
        <v>1</v>
      </c>
      <c r="X109" s="10">
        <v>1</v>
      </c>
      <c r="Y109" s="56">
        <v>2</v>
      </c>
      <c r="Z109" s="10"/>
      <c r="AA109" s="6"/>
    </row>
    <row r="110" spans="1:27">
      <c r="A110" s="17" t="s">
        <v>67</v>
      </c>
      <c r="B110" s="10"/>
      <c r="C110" s="56"/>
      <c r="D110" s="10"/>
      <c r="E110" s="56"/>
      <c r="F110" s="10"/>
      <c r="G110" s="56"/>
      <c r="H110" s="10"/>
      <c r="I110" s="56"/>
      <c r="J110" s="10"/>
      <c r="K110" s="56"/>
      <c r="L110" s="10"/>
      <c r="M110" s="56"/>
      <c r="N110" s="10"/>
      <c r="O110" s="56"/>
      <c r="P110" s="10"/>
      <c r="Q110" s="56"/>
      <c r="R110" s="10"/>
      <c r="S110" s="56"/>
      <c r="T110" s="10"/>
      <c r="U110" s="56"/>
      <c r="V110" s="10"/>
      <c r="W110" s="56"/>
      <c r="X110" s="10"/>
      <c r="Y110" s="56"/>
      <c r="Z110" s="10"/>
      <c r="AA110" s="6"/>
    </row>
    <row r="111" spans="1:27">
      <c r="A111" s="17" t="s">
        <v>70</v>
      </c>
      <c r="B111" s="10">
        <v>1</v>
      </c>
      <c r="C111" s="56"/>
      <c r="D111" s="10"/>
      <c r="E111" s="56"/>
      <c r="F111" s="10">
        <v>10</v>
      </c>
      <c r="G111" s="56"/>
      <c r="H111" s="10"/>
      <c r="I111" s="56"/>
      <c r="J111" s="10"/>
      <c r="K111" s="56"/>
      <c r="L111" s="10">
        <v>2</v>
      </c>
      <c r="M111" s="56"/>
      <c r="N111" s="10">
        <v>5</v>
      </c>
      <c r="O111" s="56">
        <v>5</v>
      </c>
      <c r="P111" s="10">
        <v>95</v>
      </c>
      <c r="Q111" s="56">
        <v>90</v>
      </c>
      <c r="R111" s="10">
        <v>100</v>
      </c>
      <c r="S111" s="56">
        <v>100</v>
      </c>
      <c r="T111" s="10"/>
      <c r="U111" s="56"/>
      <c r="V111" s="10"/>
      <c r="W111" s="56">
        <v>1</v>
      </c>
      <c r="X111" s="10"/>
      <c r="Y111" s="56">
        <v>4</v>
      </c>
      <c r="Z111" s="10">
        <v>35</v>
      </c>
      <c r="AA111" s="6"/>
    </row>
    <row r="112" spans="1:27" ht="14">
      <c r="A112" s="60" t="s">
        <v>228</v>
      </c>
      <c r="B112" s="10"/>
      <c r="C112" s="56"/>
      <c r="D112" s="10"/>
      <c r="E112" s="56"/>
      <c r="F112" s="10"/>
      <c r="G112" s="56"/>
      <c r="H112" s="10"/>
      <c r="I112" s="56"/>
      <c r="J112" s="10"/>
      <c r="K112" s="56"/>
      <c r="L112" s="10"/>
      <c r="M112" s="56"/>
      <c r="N112" s="10"/>
      <c r="O112" s="56"/>
      <c r="P112" s="10"/>
      <c r="Q112" s="56"/>
      <c r="R112" s="10"/>
      <c r="S112" s="56"/>
      <c r="T112" s="10"/>
      <c r="U112" s="56"/>
      <c r="V112" s="10"/>
      <c r="W112" s="56"/>
      <c r="X112" s="10"/>
      <c r="Y112" s="56"/>
      <c r="Z112" s="10"/>
      <c r="AA112" s="6"/>
    </row>
    <row r="113" spans="1:29">
      <c r="A113" s="17" t="s">
        <v>49</v>
      </c>
      <c r="B113" s="10"/>
      <c r="C113" s="56"/>
      <c r="D113" s="10"/>
      <c r="E113" s="56"/>
      <c r="F113" s="10"/>
      <c r="G113" s="56"/>
      <c r="H113" s="10"/>
      <c r="I113" s="56"/>
      <c r="J113" s="10"/>
      <c r="K113" s="56"/>
      <c r="L113" s="10"/>
      <c r="M113" s="56"/>
      <c r="N113" s="10"/>
      <c r="O113" s="56"/>
      <c r="P113" s="10"/>
      <c r="Q113" s="56"/>
      <c r="R113" s="10"/>
      <c r="S113" s="56"/>
      <c r="T113" s="10"/>
      <c r="U113" s="56"/>
      <c r="V113" s="10"/>
      <c r="W113" s="56"/>
      <c r="X113" s="10"/>
      <c r="Y113" s="56"/>
      <c r="Z113" s="10"/>
      <c r="AA113" s="6"/>
    </row>
    <row r="117" spans="1:29"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t="s">
        <v>242</v>
      </c>
      <c r="AC117" t="s">
        <v>139</v>
      </c>
    </row>
    <row r="118" spans="1:29">
      <c r="A118" s="66" t="s">
        <v>237</v>
      </c>
      <c r="B118">
        <f>SUM(B5:B103)</f>
        <v>113</v>
      </c>
      <c r="C118">
        <f t="shared" ref="C118:Z118" si="0">SUM(C5:C103)</f>
        <v>108</v>
      </c>
      <c r="D118">
        <f t="shared" si="0"/>
        <v>100</v>
      </c>
      <c r="E118">
        <f t="shared" si="0"/>
        <v>104</v>
      </c>
      <c r="F118">
        <f t="shared" si="0"/>
        <v>116</v>
      </c>
      <c r="G118">
        <f t="shared" si="0"/>
        <v>113</v>
      </c>
      <c r="H118">
        <f t="shared" si="0"/>
        <v>120</v>
      </c>
      <c r="I118">
        <f t="shared" si="0"/>
        <v>115</v>
      </c>
      <c r="J118">
        <f t="shared" si="0"/>
        <v>124</v>
      </c>
      <c r="K118">
        <f t="shared" si="0"/>
        <v>113</v>
      </c>
      <c r="L118">
        <f t="shared" si="0"/>
        <v>115</v>
      </c>
      <c r="M118">
        <f t="shared" si="0"/>
        <v>135</v>
      </c>
      <c r="N118">
        <f t="shared" si="0"/>
        <v>110</v>
      </c>
      <c r="O118">
        <f t="shared" si="0"/>
        <v>95</v>
      </c>
      <c r="P118">
        <f t="shared" si="0"/>
        <v>101</v>
      </c>
      <c r="Q118">
        <f t="shared" si="0"/>
        <v>100</v>
      </c>
      <c r="R118">
        <f t="shared" si="0"/>
        <v>100</v>
      </c>
      <c r="S118">
        <f t="shared" si="0"/>
        <v>100</v>
      </c>
      <c r="T118">
        <f t="shared" si="0"/>
        <v>126</v>
      </c>
      <c r="U118">
        <f t="shared" si="0"/>
        <v>116</v>
      </c>
      <c r="V118">
        <f t="shared" si="0"/>
        <v>117</v>
      </c>
      <c r="W118">
        <f t="shared" si="0"/>
        <v>113</v>
      </c>
      <c r="X118">
        <f t="shared" si="0"/>
        <v>113</v>
      </c>
      <c r="Y118">
        <f t="shared" si="0"/>
        <v>113</v>
      </c>
      <c r="Z118">
        <f t="shared" si="0"/>
        <v>116</v>
      </c>
      <c r="AA118" s="57"/>
    </row>
    <row r="119" spans="1:29" ht="14">
      <c r="A119" s="67" t="s">
        <v>97</v>
      </c>
      <c r="B119">
        <f>SUM(B5:B7,B9:B11,B13,B16,B18,B24:B25,B28:B31,B35:B41,B43:B44,B47:B48,B50:B52,B55:B57,B60:B67,B70:B71,B75,B77,B84,B86,B91:B92,B94,B98,B100:B101)</f>
        <v>57</v>
      </c>
      <c r="C119">
        <f t="shared" ref="C119:Z119" si="1">SUM(C5:C7,C9:C11,C13,C16,C18,C24:C25,C28:C31,C35:C41,C43:C44,C47:C48,C50:C52,C55:C57,C60:C67,C70:C71,C75,C77,C84,C86,C91:C92,C94,C98,C100:C101)</f>
        <v>20</v>
      </c>
      <c r="D119">
        <f t="shared" si="1"/>
        <v>13</v>
      </c>
      <c r="E119">
        <f t="shared" si="1"/>
        <v>15</v>
      </c>
      <c r="F119">
        <f t="shared" si="1"/>
        <v>14</v>
      </c>
      <c r="G119">
        <f t="shared" si="1"/>
        <v>5</v>
      </c>
      <c r="H119">
        <f t="shared" si="1"/>
        <v>22</v>
      </c>
      <c r="I119">
        <f t="shared" si="1"/>
        <v>21</v>
      </c>
      <c r="J119">
        <f t="shared" si="1"/>
        <v>34</v>
      </c>
      <c r="K119">
        <f t="shared" si="1"/>
        <v>90</v>
      </c>
      <c r="L119">
        <f t="shared" si="1"/>
        <v>30</v>
      </c>
      <c r="M119">
        <f t="shared" si="1"/>
        <v>35</v>
      </c>
      <c r="N119">
        <f t="shared" si="1"/>
        <v>5</v>
      </c>
      <c r="O119">
        <f t="shared" si="1"/>
        <v>0</v>
      </c>
      <c r="P119">
        <f t="shared" si="1"/>
        <v>0</v>
      </c>
      <c r="Q119">
        <f t="shared" si="1"/>
        <v>0</v>
      </c>
      <c r="R119">
        <f t="shared" si="1"/>
        <v>0</v>
      </c>
      <c r="S119">
        <f t="shared" si="1"/>
        <v>0</v>
      </c>
      <c r="T119">
        <f t="shared" si="1"/>
        <v>29</v>
      </c>
      <c r="U119">
        <f t="shared" si="1"/>
        <v>43</v>
      </c>
      <c r="V119">
        <f t="shared" si="1"/>
        <v>35</v>
      </c>
      <c r="W119">
        <f t="shared" si="1"/>
        <v>16</v>
      </c>
      <c r="X119">
        <f t="shared" si="1"/>
        <v>66</v>
      </c>
      <c r="Y119">
        <f t="shared" si="1"/>
        <v>51</v>
      </c>
      <c r="Z119">
        <f t="shared" si="1"/>
        <v>17</v>
      </c>
      <c r="AA119" s="57"/>
      <c r="AB119">
        <v>24.72</v>
      </c>
      <c r="AC119">
        <v>4.6070670351826513</v>
      </c>
    </row>
    <row r="120" spans="1:29">
      <c r="A120" s="68" t="s">
        <v>238</v>
      </c>
      <c r="B120">
        <f>SUM(B8,B12,B14:B15,B17,B19:B23,B26:B27,B32:B34,B42,B45:B46,B49,B53:B54,B58:B59,B68:B69,B72:B74,B76,B78,B79:B82,B83,B85,B87:B90,B93,B95:B97,B99,B102:B103)</f>
        <v>56</v>
      </c>
      <c r="C120">
        <f t="shared" ref="C120:Z120" si="2">SUM(C8,C12,C14:C15,C17,C19:C23,C26:C27,C32:C34,C42,C45:C46,C49,C53:C54,C58:C59,C68:C69,C72:C74,C76,C78,C79:C82,C83,C85,C87:C90,C93,C95:C97,C99,C102:C103)</f>
        <v>88</v>
      </c>
      <c r="D120">
        <f t="shared" si="2"/>
        <v>87</v>
      </c>
      <c r="E120">
        <f t="shared" si="2"/>
        <v>89</v>
      </c>
      <c r="F120">
        <f t="shared" si="2"/>
        <v>102</v>
      </c>
      <c r="G120">
        <f t="shared" si="2"/>
        <v>108</v>
      </c>
      <c r="H120">
        <f t="shared" si="2"/>
        <v>98</v>
      </c>
      <c r="I120">
        <f t="shared" si="2"/>
        <v>94</v>
      </c>
      <c r="J120">
        <f t="shared" si="2"/>
        <v>90</v>
      </c>
      <c r="K120">
        <f t="shared" si="2"/>
        <v>23</v>
      </c>
      <c r="L120">
        <f t="shared" si="2"/>
        <v>85</v>
      </c>
      <c r="M120">
        <f t="shared" si="2"/>
        <v>100</v>
      </c>
      <c r="N120">
        <f t="shared" si="2"/>
        <v>105</v>
      </c>
      <c r="O120">
        <f t="shared" si="2"/>
        <v>95</v>
      </c>
      <c r="P120">
        <f t="shared" si="2"/>
        <v>101</v>
      </c>
      <c r="Q120">
        <f t="shared" si="2"/>
        <v>100</v>
      </c>
      <c r="R120">
        <f t="shared" si="2"/>
        <v>100</v>
      </c>
      <c r="S120">
        <f t="shared" si="2"/>
        <v>100</v>
      </c>
      <c r="T120">
        <f t="shared" si="2"/>
        <v>97</v>
      </c>
      <c r="U120">
        <f t="shared" si="2"/>
        <v>73</v>
      </c>
      <c r="V120">
        <f t="shared" si="2"/>
        <v>82</v>
      </c>
      <c r="W120">
        <f t="shared" si="2"/>
        <v>97</v>
      </c>
      <c r="X120">
        <f t="shared" si="2"/>
        <v>47</v>
      </c>
      <c r="Y120">
        <f t="shared" si="2"/>
        <v>62</v>
      </c>
      <c r="Z120">
        <f t="shared" si="2"/>
        <v>99</v>
      </c>
      <c r="AA120" s="57"/>
      <c r="AB120">
        <v>87.12</v>
      </c>
      <c r="AC120">
        <v>4.0744406569082203</v>
      </c>
    </row>
    <row r="121" spans="1:29">
      <c r="A121" s="68" t="s">
        <v>239</v>
      </c>
      <c r="B121">
        <f>SUM(B109:B113)</f>
        <v>2</v>
      </c>
      <c r="C121">
        <f t="shared" ref="C121:Z121" si="3">SUM(C109:C113)</f>
        <v>1</v>
      </c>
      <c r="D121">
        <f t="shared" si="3"/>
        <v>0</v>
      </c>
      <c r="E121">
        <f t="shared" si="3"/>
        <v>0</v>
      </c>
      <c r="F121">
        <f t="shared" si="3"/>
        <v>10</v>
      </c>
      <c r="G121">
        <f t="shared" si="3"/>
        <v>0</v>
      </c>
      <c r="H121">
        <f t="shared" si="3"/>
        <v>0</v>
      </c>
      <c r="I121">
        <f t="shared" si="3"/>
        <v>0</v>
      </c>
      <c r="J121">
        <f t="shared" si="3"/>
        <v>0</v>
      </c>
      <c r="K121">
        <f t="shared" si="3"/>
        <v>20</v>
      </c>
      <c r="L121">
        <f t="shared" si="3"/>
        <v>3</v>
      </c>
      <c r="M121">
        <f t="shared" si="3"/>
        <v>4</v>
      </c>
      <c r="N121">
        <f t="shared" si="3"/>
        <v>8</v>
      </c>
      <c r="O121">
        <f t="shared" si="3"/>
        <v>6</v>
      </c>
      <c r="P121">
        <f t="shared" si="3"/>
        <v>100</v>
      </c>
      <c r="Q121">
        <f t="shared" si="3"/>
        <v>100</v>
      </c>
      <c r="R121">
        <f t="shared" si="3"/>
        <v>100</v>
      </c>
      <c r="S121">
        <f t="shared" si="3"/>
        <v>100</v>
      </c>
      <c r="T121">
        <f t="shared" si="3"/>
        <v>3</v>
      </c>
      <c r="U121">
        <f t="shared" si="3"/>
        <v>1</v>
      </c>
      <c r="V121">
        <f t="shared" si="3"/>
        <v>7</v>
      </c>
      <c r="W121">
        <f t="shared" si="3"/>
        <v>2</v>
      </c>
      <c r="X121">
        <f t="shared" si="3"/>
        <v>1</v>
      </c>
      <c r="Y121">
        <f t="shared" si="3"/>
        <v>6</v>
      </c>
      <c r="Z121">
        <f t="shared" si="3"/>
        <v>35</v>
      </c>
      <c r="AA121" s="57"/>
      <c r="AB121">
        <v>20.36</v>
      </c>
      <c r="AC121">
        <v>7.2562341013319953</v>
      </c>
    </row>
    <row r="122" spans="1:29"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</row>
    <row r="123" spans="1:29"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</row>
    <row r="124" spans="1:29"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</row>
    <row r="125" spans="1:29"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</row>
    <row r="126" spans="1:29"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</row>
    <row r="127" spans="1:29"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</row>
    <row r="128" spans="1:29"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</row>
    <row r="129" spans="3:27"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</row>
    <row r="130" spans="3:27"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</row>
    <row r="131" spans="3:27"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</row>
    <row r="132" spans="3:27"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</row>
    <row r="133" spans="3:27"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</row>
    <row r="134" spans="3:27"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</row>
    <row r="135" spans="3:27"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</row>
    <row r="136" spans="3:27"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</row>
    <row r="137" spans="3:27"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</row>
    <row r="138" spans="3:27"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</row>
    <row r="139" spans="3:27"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</row>
    <row r="140" spans="3:27"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</row>
    <row r="141" spans="3:27"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</row>
    <row r="142" spans="3:27"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</row>
    <row r="143" spans="3:27"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</row>
    <row r="144" spans="3:27"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</row>
    <row r="145" spans="3:27"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</row>
    <row r="146" spans="3:27"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</row>
    <row r="147" spans="3:27"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</row>
    <row r="148" spans="3:27"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</row>
    <row r="149" spans="3:27"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</row>
    <row r="150" spans="3:27"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</row>
    <row r="151" spans="3:27"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</row>
    <row r="152" spans="3:27"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</row>
    <row r="153" spans="3:27"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</row>
    <row r="154" spans="3:27"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</row>
    <row r="155" spans="3:27"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</row>
    <row r="156" spans="3:27"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</row>
    <row r="157" spans="3:27"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</row>
    <row r="158" spans="3:27"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</row>
    <row r="159" spans="3:27"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</row>
    <row r="160" spans="3:27"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</row>
    <row r="161" spans="3:27"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</row>
    <row r="162" spans="3:27"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</row>
    <row r="163" spans="3:27"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</row>
    <row r="164" spans="3:27"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</row>
    <row r="165" spans="3:27"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</row>
    <row r="166" spans="3:27"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</row>
    <row r="167" spans="3:27"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</row>
    <row r="168" spans="3:27"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</row>
    <row r="169" spans="3:27"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</row>
    <row r="170" spans="3:27"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</row>
    <row r="171" spans="3:27"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</row>
    <row r="172" spans="3:27"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</row>
    <row r="173" spans="3:27"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</row>
    <row r="174" spans="3:27"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</row>
    <row r="175" spans="3:27"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</row>
    <row r="176" spans="3:27"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</row>
    <row r="177" spans="3:27"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</row>
    <row r="178" spans="3:27"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</row>
    <row r="179" spans="3:27"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</row>
    <row r="180" spans="3:27"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</row>
    <row r="181" spans="3:27"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</row>
    <row r="182" spans="3:27"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</row>
    <row r="183" spans="3:27"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</row>
    <row r="184" spans="3:27"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</row>
    <row r="185" spans="3:27"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</row>
    <row r="186" spans="3:27"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</row>
    <row r="187" spans="3:27"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</row>
    <row r="188" spans="3:27"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</row>
    <row r="189" spans="3:27"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</row>
    <row r="190" spans="3:27"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</row>
    <row r="191" spans="3:27"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</row>
    <row r="192" spans="3:27"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</row>
    <row r="193" spans="3:27"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</row>
    <row r="194" spans="3:27"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</row>
    <row r="195" spans="3:27"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</row>
    <row r="196" spans="3:27"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</row>
    <row r="197" spans="3:27"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</row>
    <row r="198" spans="3:27"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</row>
    <row r="199" spans="3:27"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</row>
    <row r="200" spans="3:27"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</row>
    <row r="201" spans="3:27"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</row>
    <row r="202" spans="3:27"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</row>
    <row r="203" spans="3:27"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</row>
    <row r="204" spans="3:27"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</row>
    <row r="205" spans="3:27"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</row>
    <row r="206" spans="3:27"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</row>
    <row r="207" spans="3:27"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</row>
    <row r="208" spans="3:27"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</row>
    <row r="209" spans="3:27"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</row>
    <row r="210" spans="3:27"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</row>
    <row r="211" spans="3:27"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</row>
    <row r="212" spans="3:27"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</row>
    <row r="213" spans="3:27"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</row>
    <row r="214" spans="3:27"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</row>
    <row r="215" spans="3:27"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</row>
    <row r="216" spans="3:27"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</row>
    <row r="217" spans="3:27"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</row>
    <row r="218" spans="3:27"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</row>
    <row r="219" spans="3:27"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</row>
    <row r="220" spans="3:27"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</row>
    <row r="221" spans="3:27"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</row>
    <row r="222" spans="3:27"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</row>
    <row r="223" spans="3:27"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</row>
    <row r="224" spans="3:27"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</row>
    <row r="225" spans="3:27"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</row>
    <row r="226" spans="3:27"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</row>
    <row r="227" spans="3:27"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</row>
    <row r="228" spans="3:27"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</row>
    <row r="229" spans="3:27"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</row>
    <row r="230" spans="3:27"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</row>
    <row r="231" spans="3:27"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</row>
    <row r="232" spans="3:27"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</row>
    <row r="233" spans="3:27"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</row>
    <row r="234" spans="3:27"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</row>
    <row r="235" spans="3:27"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</row>
    <row r="236" spans="3:27"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</row>
    <row r="237" spans="3:27"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</row>
    <row r="238" spans="3:27"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</row>
    <row r="239" spans="3:27"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</row>
    <row r="240" spans="3:27"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</row>
    <row r="241" spans="3:27"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</row>
    <row r="242" spans="3:27"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</row>
    <row r="243" spans="3:27"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</row>
    <row r="244" spans="3:27"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</row>
    <row r="245" spans="3:27"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</row>
    <row r="246" spans="3:27"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</row>
    <row r="247" spans="3:27"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</row>
    <row r="248" spans="3:27"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</row>
    <row r="249" spans="3:27"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</row>
    <row r="250" spans="3:27"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</row>
    <row r="251" spans="3:27"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</row>
    <row r="252" spans="3:27"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</row>
    <row r="253" spans="3:27"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</row>
    <row r="254" spans="3:27"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</row>
    <row r="255" spans="3:27"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</row>
    <row r="256" spans="3:27"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</row>
    <row r="257" spans="3:27"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</row>
    <row r="258" spans="3:27"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</row>
    <row r="259" spans="3:27"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</row>
    <row r="260" spans="3:27"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</row>
    <row r="261" spans="3:27"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</row>
    <row r="262" spans="3:27"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</row>
    <row r="263" spans="3:27"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</row>
    <row r="264" spans="3:27"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</row>
    <row r="265" spans="3:27"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</row>
    <row r="266" spans="3:27"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</row>
    <row r="267" spans="3:27"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</row>
    <row r="268" spans="3:27"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</row>
    <row r="269" spans="3:27"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</row>
    <row r="270" spans="3:27"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</row>
    <row r="271" spans="3:27"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</row>
    <row r="272" spans="3:27"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</row>
    <row r="273" spans="3:27"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</row>
    <row r="274" spans="3:27"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</row>
    <row r="275" spans="3:27"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</row>
    <row r="276" spans="3:27"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</row>
    <row r="277" spans="3:27"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</row>
    <row r="278" spans="3:27"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</row>
    <row r="279" spans="3:27"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</row>
    <row r="280" spans="3:27"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</row>
    <row r="281" spans="3:27"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</row>
    <row r="282" spans="3:27"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</row>
    <row r="283" spans="3:27"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</row>
    <row r="284" spans="3:27"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</row>
    <row r="285" spans="3:27"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</row>
    <row r="286" spans="3:27"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</row>
    <row r="287" spans="3:27"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</row>
    <row r="288" spans="3:27"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</row>
    <row r="289" spans="3:27"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</row>
    <row r="290" spans="3:27"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</row>
    <row r="291" spans="3:27"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</row>
    <row r="292" spans="3:27"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</row>
    <row r="293" spans="3:27"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</row>
    <row r="294" spans="3:27"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</row>
    <row r="295" spans="3:27"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</row>
    <row r="296" spans="3:27"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</row>
    <row r="297" spans="3:27"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</row>
    <row r="298" spans="3:27"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</row>
    <row r="299" spans="3:27"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</row>
    <row r="300" spans="3:27"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</row>
    <row r="301" spans="3:27"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</row>
    <row r="302" spans="3:27"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</row>
    <row r="303" spans="3:27"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</row>
    <row r="304" spans="3:27"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</row>
    <row r="305" spans="3:27"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</row>
    <row r="306" spans="3:27"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</row>
    <row r="307" spans="3:27"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</row>
    <row r="308" spans="3:27"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</row>
    <row r="309" spans="3:27"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</row>
    <row r="310" spans="3:27"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</row>
    <row r="311" spans="3:27"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</row>
    <row r="312" spans="3:27"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</row>
    <row r="313" spans="3:27"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</row>
    <row r="314" spans="3:27"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</row>
    <row r="315" spans="3:27"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</row>
    <row r="316" spans="3:27"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</row>
    <row r="317" spans="3:27"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</row>
    <row r="318" spans="3:27"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</row>
    <row r="319" spans="3:27"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</row>
    <row r="320" spans="3:27"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</row>
    <row r="321" spans="3:27"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</row>
    <row r="322" spans="3:27"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</row>
    <row r="323" spans="3:27"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</row>
    <row r="324" spans="3:27"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</row>
    <row r="325" spans="3:27"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</row>
    <row r="326" spans="3:27"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</row>
    <row r="327" spans="3:27"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</row>
    <row r="328" spans="3:27"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</row>
    <row r="329" spans="3:27"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</row>
    <row r="330" spans="3:27"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</row>
    <row r="331" spans="3:27"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</row>
    <row r="332" spans="3:27"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</row>
    <row r="333" spans="3:27"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</row>
    <row r="334" spans="3:27"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</row>
    <row r="335" spans="3:27"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</row>
    <row r="336" spans="3:27"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</row>
    <row r="337" spans="3:27"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</row>
    <row r="338" spans="3:27"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</row>
    <row r="339" spans="3:27"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</row>
    <row r="340" spans="3:27"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</row>
    <row r="341" spans="3:27"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</row>
    <row r="342" spans="3:27"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</row>
    <row r="343" spans="3:27"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</row>
    <row r="344" spans="3:27"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</row>
    <row r="345" spans="3:27"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</row>
    <row r="346" spans="3:27"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</row>
    <row r="347" spans="3:27"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</row>
    <row r="348" spans="3:27"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</row>
    <row r="349" spans="3:27"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</row>
    <row r="350" spans="3:27"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</row>
    <row r="351" spans="3:27"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</row>
    <row r="352" spans="3:27"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</row>
    <row r="353" spans="3:27"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</row>
    <row r="354" spans="3:27"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</row>
    <row r="355" spans="3:27"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</row>
    <row r="356" spans="3:27"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</row>
    <row r="357" spans="3:27"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</row>
    <row r="358" spans="3:27"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</row>
    <row r="359" spans="3:27"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</row>
    <row r="360" spans="3:27"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</row>
    <row r="361" spans="3:27"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</row>
    <row r="362" spans="3:27"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</row>
    <row r="363" spans="3:27"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</row>
    <row r="364" spans="3:27"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</row>
    <row r="365" spans="3:27"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</row>
    <row r="366" spans="3:27"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</row>
    <row r="367" spans="3:27"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</row>
    <row r="368" spans="3:27"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</row>
    <row r="369" spans="3:27"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</row>
    <row r="370" spans="3:27"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</row>
    <row r="371" spans="3:27"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</row>
    <row r="372" spans="3:27"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</row>
    <row r="373" spans="3:27"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</row>
    <row r="374" spans="3:27"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</row>
    <row r="375" spans="3:27"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</row>
    <row r="376" spans="3:27"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</row>
    <row r="377" spans="3:27"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</row>
    <row r="378" spans="3:27"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</row>
    <row r="379" spans="3:27"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</row>
    <row r="380" spans="3:27"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</row>
    <row r="381" spans="3:27"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</row>
    <row r="382" spans="3:27"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</row>
    <row r="383" spans="3:27"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</row>
    <row r="384" spans="3:27"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</row>
    <row r="385" spans="3:27"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</row>
    <row r="386" spans="3:27"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</row>
    <row r="387" spans="3:27"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</row>
    <row r="388" spans="3:27"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</row>
    <row r="389" spans="3:27"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</row>
    <row r="390" spans="3:27"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</row>
    <row r="391" spans="3:27"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</row>
    <row r="392" spans="3:27"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</row>
    <row r="393" spans="3:27"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</row>
    <row r="394" spans="3:27"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</row>
    <row r="395" spans="3:27"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</row>
    <row r="396" spans="3:27"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</row>
    <row r="397" spans="3:27"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</row>
    <row r="398" spans="3:27"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</row>
    <row r="399" spans="3:27"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</row>
    <row r="400" spans="3:27"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</row>
    <row r="401" spans="3:27"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</row>
    <row r="402" spans="3:27"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</row>
    <row r="403" spans="3:27"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</row>
    <row r="404" spans="3:27"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</row>
    <row r="405" spans="3:27"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</row>
    <row r="406" spans="3:27"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</row>
    <row r="407" spans="3:27"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</row>
    <row r="408" spans="3:27"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</row>
    <row r="409" spans="3:27"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</row>
    <row r="410" spans="3:27"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</row>
    <row r="411" spans="3:27"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</row>
    <row r="412" spans="3:27"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</row>
    <row r="413" spans="3:27"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</row>
    <row r="414" spans="3:27"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</row>
    <row r="415" spans="3:27"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</row>
    <row r="416" spans="3:27"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</row>
    <row r="417" spans="3:27"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</row>
    <row r="418" spans="3:27"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</row>
    <row r="419" spans="3:27"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</row>
    <row r="420" spans="3:27"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</row>
    <row r="421" spans="3:27"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</row>
    <row r="422" spans="3:27"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</row>
    <row r="423" spans="3:27"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</row>
    <row r="424" spans="3:27"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</row>
    <row r="425" spans="3:27"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</row>
    <row r="426" spans="3:27"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</row>
    <row r="427" spans="3:27"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</row>
    <row r="428" spans="3:27"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</row>
    <row r="429" spans="3:27"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</row>
    <row r="430" spans="3:27"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</row>
    <row r="431" spans="3:27"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</row>
    <row r="432" spans="3:27"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</row>
    <row r="433" spans="3:27"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</row>
    <row r="434" spans="3:27"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</row>
    <row r="435" spans="3:27"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</row>
    <row r="436" spans="3:27"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</row>
    <row r="437" spans="3:27"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</row>
    <row r="438" spans="3:27"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</row>
    <row r="439" spans="3:27"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</row>
    <row r="440" spans="3:27"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</row>
    <row r="441" spans="3:27"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</row>
    <row r="442" spans="3:27"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</row>
    <row r="443" spans="3:27"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</row>
    <row r="444" spans="3:27"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</row>
    <row r="445" spans="3:27"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</row>
    <row r="446" spans="3:27"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</row>
    <row r="447" spans="3:27"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</row>
    <row r="448" spans="3:27"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</row>
    <row r="449" spans="3:27"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</row>
    <row r="450" spans="3:27"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</row>
    <row r="451" spans="3:27"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</row>
    <row r="452" spans="3:27"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</row>
    <row r="453" spans="3:27"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</row>
    <row r="454" spans="3:27"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</row>
    <row r="455" spans="3:27"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</row>
    <row r="456" spans="3:27"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</row>
    <row r="457" spans="3:27"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</row>
    <row r="458" spans="3:27"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</row>
    <row r="459" spans="3:27"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</row>
    <row r="460" spans="3:27"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</row>
    <row r="461" spans="3:27"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</row>
    <row r="462" spans="3:27"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</row>
    <row r="463" spans="3:27"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</row>
    <row r="464" spans="3:27"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</row>
    <row r="465" spans="3:27"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</row>
    <row r="466" spans="3:27"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</row>
    <row r="467" spans="3:27"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</row>
    <row r="468" spans="3:27"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</row>
    <row r="469" spans="3:27"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</row>
    <row r="470" spans="3:27"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</row>
    <row r="471" spans="3:27"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</row>
    <row r="472" spans="3:27"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</row>
    <row r="473" spans="3:27"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</row>
    <row r="474" spans="3:27"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</row>
    <row r="475" spans="3:27"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</row>
    <row r="476" spans="3:27"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</row>
    <row r="477" spans="3:27"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</row>
    <row r="478" spans="3:27"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</row>
    <row r="479" spans="3:27"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</row>
    <row r="480" spans="3:27"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</row>
    <row r="481" spans="3:27"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</row>
    <row r="482" spans="3:27"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</row>
    <row r="483" spans="3:27"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</row>
    <row r="484" spans="3:27"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</row>
    <row r="485" spans="3:27"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</row>
    <row r="486" spans="3:27"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</row>
    <row r="487" spans="3:27"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</row>
    <row r="488" spans="3:27"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</row>
    <row r="489" spans="3:27"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</row>
    <row r="490" spans="3:27"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</row>
    <row r="491" spans="3:27"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</row>
    <row r="492" spans="3:27"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</row>
    <row r="493" spans="3:27"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</row>
    <row r="494" spans="3:27"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</row>
    <row r="495" spans="3:27"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</row>
    <row r="496" spans="3:27"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</row>
    <row r="497" spans="3:27"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</row>
    <row r="498" spans="3:27"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</row>
    <row r="499" spans="3:27"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</row>
    <row r="500" spans="3:27"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</row>
    <row r="501" spans="3:27"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</row>
    <row r="502" spans="3:27"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</row>
    <row r="503" spans="3:27">
      <c r="C503" s="57"/>
      <c r="D503" s="57"/>
      <c r="E503" s="57"/>
      <c r="F503" s="57"/>
      <c r="H503" s="57"/>
      <c r="J503" s="57"/>
      <c r="L503" s="57"/>
      <c r="N503" s="57"/>
      <c r="P503" s="57"/>
      <c r="R503" s="57"/>
      <c r="T503" s="57"/>
      <c r="V503" s="57"/>
      <c r="X503" s="57"/>
    </row>
    <row r="504" spans="3:27">
      <c r="C504" s="57"/>
      <c r="D504" s="57"/>
      <c r="E504" s="57"/>
      <c r="F504" s="57"/>
      <c r="H504" s="57"/>
      <c r="J504" s="57"/>
      <c r="L504" s="57"/>
      <c r="N504" s="57"/>
      <c r="P504" s="57"/>
      <c r="R504" s="57"/>
      <c r="T504" s="57"/>
      <c r="V504" s="57"/>
      <c r="X504" s="57"/>
    </row>
    <row r="505" spans="3:27">
      <c r="C505" s="57"/>
      <c r="D505" s="57"/>
      <c r="E505" s="57"/>
      <c r="F505" s="57"/>
      <c r="H505" s="57"/>
      <c r="J505" s="57"/>
      <c r="L505" s="57"/>
      <c r="N505" s="57"/>
      <c r="P505" s="57"/>
      <c r="R505" s="57"/>
      <c r="T505" s="57"/>
      <c r="V505" s="57"/>
      <c r="X505" s="57"/>
    </row>
    <row r="506" spans="3:27">
      <c r="C506" s="57"/>
      <c r="D506" s="57"/>
      <c r="E506" s="57"/>
      <c r="F506" s="57"/>
      <c r="H506" s="57"/>
      <c r="J506" s="57"/>
      <c r="L506" s="57"/>
      <c r="N506" s="57"/>
      <c r="P506" s="57"/>
      <c r="R506" s="57"/>
      <c r="T506" s="57"/>
      <c r="V506" s="57"/>
      <c r="X506" s="57"/>
    </row>
    <row r="507" spans="3:27">
      <c r="C507" s="57"/>
      <c r="D507" s="57"/>
      <c r="E507" s="57"/>
      <c r="F507" s="57"/>
      <c r="H507" s="57"/>
      <c r="J507" s="57"/>
      <c r="L507" s="57"/>
      <c r="N507" s="57"/>
      <c r="P507" s="57"/>
      <c r="R507" s="57"/>
      <c r="T507" s="57"/>
      <c r="V507" s="57"/>
      <c r="X507" s="57"/>
    </row>
    <row r="508" spans="3:27">
      <c r="C508" s="57"/>
      <c r="D508" s="57"/>
      <c r="E508" s="57"/>
      <c r="F508" s="57"/>
      <c r="H508" s="57"/>
      <c r="J508" s="57"/>
      <c r="L508" s="57"/>
      <c r="N508" s="57"/>
      <c r="P508" s="57"/>
      <c r="R508" s="57"/>
      <c r="T508" s="57"/>
      <c r="V508" s="57"/>
      <c r="X508" s="57"/>
    </row>
    <row r="509" spans="3:27">
      <c r="C509" s="57"/>
      <c r="D509" s="57"/>
      <c r="E509" s="57"/>
      <c r="F509" s="57"/>
      <c r="H509" s="57"/>
      <c r="J509" s="57"/>
      <c r="L509" s="57"/>
      <c r="N509" s="57"/>
      <c r="P509" s="57"/>
      <c r="R509" s="57"/>
      <c r="T509" s="57"/>
      <c r="V509" s="57"/>
      <c r="X509" s="57"/>
    </row>
    <row r="510" spans="3:27">
      <c r="C510" s="57"/>
      <c r="D510" s="57"/>
      <c r="E510" s="57"/>
      <c r="F510" s="57"/>
      <c r="H510" s="57"/>
      <c r="J510" s="57"/>
      <c r="L510" s="57"/>
      <c r="N510" s="57"/>
      <c r="P510" s="57"/>
      <c r="R510" s="57"/>
      <c r="T510" s="57"/>
      <c r="V510" s="57"/>
      <c r="X510" s="57"/>
    </row>
    <row r="511" spans="3:27">
      <c r="C511" s="57"/>
      <c r="D511" s="57"/>
      <c r="E511" s="57"/>
      <c r="F511" s="57"/>
      <c r="H511" s="57"/>
      <c r="J511" s="57"/>
      <c r="L511" s="57"/>
      <c r="N511" s="57"/>
      <c r="P511" s="57"/>
      <c r="R511" s="57"/>
      <c r="T511" s="57"/>
      <c r="V511" s="57"/>
      <c r="X511" s="57"/>
    </row>
    <row r="512" spans="3:27">
      <c r="C512" s="57"/>
      <c r="D512" s="57"/>
      <c r="E512" s="57"/>
      <c r="F512" s="57"/>
      <c r="H512" s="57"/>
      <c r="J512" s="57"/>
      <c r="L512" s="57"/>
      <c r="N512" s="57"/>
      <c r="P512" s="57"/>
      <c r="R512" s="57"/>
      <c r="T512" s="57"/>
      <c r="V512" s="57"/>
      <c r="X512" s="57"/>
    </row>
    <row r="513" spans="3:24">
      <c r="C513" s="57"/>
      <c r="D513" s="57"/>
      <c r="E513" s="57"/>
      <c r="F513" s="57"/>
      <c r="H513" s="57"/>
      <c r="J513" s="57"/>
      <c r="L513" s="57"/>
      <c r="N513" s="57"/>
      <c r="P513" s="57"/>
      <c r="R513" s="57"/>
      <c r="T513" s="57"/>
      <c r="V513" s="57"/>
      <c r="X513" s="57"/>
    </row>
    <row r="514" spans="3:24">
      <c r="C514" s="57"/>
      <c r="D514" s="57"/>
      <c r="E514" s="57"/>
      <c r="F514" s="57"/>
      <c r="H514" s="57"/>
      <c r="J514" s="57"/>
      <c r="L514" s="57"/>
      <c r="N514" s="57"/>
      <c r="P514" s="57"/>
      <c r="R514" s="57"/>
      <c r="T514" s="57"/>
      <c r="V514" s="57"/>
      <c r="X514" s="57"/>
    </row>
    <row r="515" spans="3:24">
      <c r="C515" s="57"/>
      <c r="D515" s="57"/>
      <c r="E515" s="57"/>
      <c r="F515" s="57"/>
      <c r="H515" s="57"/>
      <c r="J515" s="57"/>
      <c r="L515" s="57"/>
      <c r="N515" s="57"/>
      <c r="P515" s="57"/>
      <c r="R515" s="57"/>
      <c r="T515" s="57"/>
      <c r="V515" s="57"/>
      <c r="X515" s="57"/>
    </row>
    <row r="516" spans="3:24">
      <c r="C516" s="57"/>
      <c r="D516" s="57"/>
      <c r="E516" s="57"/>
      <c r="F516" s="57"/>
      <c r="H516" s="57"/>
      <c r="J516" s="57"/>
      <c r="L516" s="57"/>
      <c r="N516" s="57"/>
      <c r="P516" s="57"/>
      <c r="R516" s="57"/>
      <c r="T516" s="57"/>
      <c r="V516" s="57"/>
      <c r="X516" s="57"/>
    </row>
    <row r="517" spans="3:24">
      <c r="C517" s="57"/>
      <c r="D517" s="57"/>
      <c r="E517" s="57"/>
      <c r="F517" s="57"/>
      <c r="H517" s="57"/>
      <c r="J517" s="57"/>
      <c r="L517" s="57"/>
      <c r="N517" s="57"/>
      <c r="P517" s="57"/>
      <c r="R517" s="57"/>
      <c r="T517" s="57"/>
      <c r="V517" s="57"/>
      <c r="X517" s="57"/>
    </row>
    <row r="518" spans="3:24">
      <c r="C518" s="57"/>
      <c r="D518" s="57"/>
      <c r="E518" s="57"/>
      <c r="F518" s="57"/>
      <c r="H518" s="57"/>
      <c r="J518" s="57"/>
      <c r="L518" s="57"/>
      <c r="N518" s="57"/>
      <c r="P518" s="57"/>
      <c r="R518" s="57"/>
      <c r="T518" s="57"/>
      <c r="V518" s="57"/>
      <c r="X518" s="57"/>
    </row>
    <row r="519" spans="3:24">
      <c r="C519" s="57"/>
      <c r="D519" s="57"/>
      <c r="E519" s="57"/>
      <c r="F519" s="57"/>
      <c r="H519" s="57"/>
      <c r="J519" s="57"/>
      <c r="L519" s="57"/>
      <c r="N519" s="57"/>
      <c r="P519" s="57"/>
      <c r="R519" s="57"/>
      <c r="T519" s="57"/>
      <c r="V519" s="57"/>
      <c r="X519" s="57"/>
    </row>
    <row r="520" spans="3:24">
      <c r="C520" s="57"/>
      <c r="D520" s="57"/>
      <c r="E520" s="57"/>
      <c r="F520" s="57"/>
      <c r="H520" s="57"/>
      <c r="J520" s="57"/>
      <c r="L520" s="57"/>
      <c r="N520" s="57"/>
      <c r="P520" s="57"/>
      <c r="R520" s="57"/>
      <c r="T520" s="57"/>
      <c r="V520" s="57"/>
      <c r="X520" s="57"/>
    </row>
    <row r="521" spans="3:24">
      <c r="C521" s="57"/>
      <c r="D521" s="57"/>
      <c r="E521" s="57"/>
      <c r="F521" s="57"/>
      <c r="H521" s="57"/>
      <c r="J521" s="57"/>
      <c r="L521" s="57"/>
      <c r="N521" s="57"/>
      <c r="P521" s="57"/>
      <c r="R521" s="57"/>
      <c r="T521" s="57"/>
      <c r="V521" s="57"/>
      <c r="X521" s="57"/>
    </row>
    <row r="522" spans="3:24">
      <c r="C522" s="57"/>
      <c r="D522" s="57"/>
      <c r="E522" s="57"/>
      <c r="F522" s="57"/>
      <c r="H522" s="57"/>
      <c r="J522" s="57"/>
      <c r="L522" s="57"/>
      <c r="N522" s="57"/>
      <c r="P522" s="57"/>
      <c r="R522" s="57"/>
      <c r="T522" s="57"/>
      <c r="V522" s="57"/>
      <c r="X522" s="57"/>
    </row>
    <row r="523" spans="3:24">
      <c r="C523" s="57"/>
      <c r="D523" s="57"/>
      <c r="E523" s="57"/>
      <c r="F523" s="57"/>
      <c r="H523" s="57"/>
      <c r="J523" s="57"/>
      <c r="L523" s="57"/>
      <c r="N523" s="57"/>
      <c r="P523" s="57"/>
      <c r="R523" s="57"/>
      <c r="T523" s="57"/>
      <c r="V523" s="57"/>
      <c r="X523" s="57"/>
    </row>
    <row r="524" spans="3:24">
      <c r="C524" s="57"/>
      <c r="D524" s="57"/>
      <c r="E524" s="57"/>
      <c r="F524" s="57"/>
      <c r="H524" s="57"/>
      <c r="J524" s="57"/>
      <c r="L524" s="57"/>
      <c r="N524" s="57"/>
      <c r="P524" s="57"/>
      <c r="R524" s="57"/>
      <c r="T524" s="57"/>
      <c r="V524" s="57"/>
      <c r="X524" s="57"/>
    </row>
    <row r="525" spans="3:24">
      <c r="C525" s="57"/>
      <c r="D525" s="57"/>
      <c r="E525" s="57"/>
      <c r="F525" s="57"/>
      <c r="H525" s="57"/>
      <c r="J525" s="57"/>
      <c r="L525" s="57"/>
      <c r="N525" s="57"/>
      <c r="P525" s="57"/>
      <c r="R525" s="57"/>
      <c r="T525" s="57"/>
      <c r="V525" s="57"/>
      <c r="X525" s="57"/>
    </row>
    <row r="526" spans="3:24">
      <c r="C526" s="57"/>
      <c r="D526" s="57"/>
      <c r="E526" s="57"/>
      <c r="F526" s="57"/>
      <c r="H526" s="57"/>
      <c r="J526" s="57"/>
      <c r="L526" s="57"/>
      <c r="N526" s="57"/>
      <c r="P526" s="57"/>
      <c r="R526" s="57"/>
      <c r="T526" s="57"/>
      <c r="V526" s="57"/>
      <c r="X526" s="57"/>
    </row>
    <row r="527" spans="3:24">
      <c r="C527" s="57"/>
      <c r="D527" s="57"/>
      <c r="E527" s="57"/>
      <c r="F527" s="57"/>
      <c r="H527" s="57"/>
      <c r="J527" s="57"/>
      <c r="L527" s="57"/>
      <c r="N527" s="57"/>
      <c r="P527" s="57"/>
      <c r="R527" s="57"/>
      <c r="T527" s="57"/>
      <c r="V527" s="57"/>
      <c r="X527" s="57"/>
    </row>
    <row r="528" spans="3:24">
      <c r="C528" s="57"/>
      <c r="D528" s="57"/>
      <c r="E528" s="57"/>
      <c r="F528" s="57"/>
      <c r="H528" s="57"/>
      <c r="J528" s="57"/>
      <c r="L528" s="57"/>
      <c r="N528" s="57"/>
      <c r="P528" s="57"/>
      <c r="R528" s="57"/>
      <c r="T528" s="57"/>
      <c r="V528" s="57"/>
      <c r="X528" s="57"/>
    </row>
    <row r="529" spans="3:24">
      <c r="C529" s="57"/>
      <c r="D529" s="57"/>
      <c r="E529" s="57"/>
      <c r="F529" s="57"/>
      <c r="H529" s="57"/>
      <c r="J529" s="57"/>
      <c r="L529" s="57"/>
      <c r="N529" s="57"/>
      <c r="P529" s="57"/>
      <c r="R529" s="57"/>
      <c r="T529" s="57"/>
      <c r="V529" s="57"/>
      <c r="X529" s="57"/>
    </row>
    <row r="530" spans="3:24">
      <c r="C530" s="57"/>
      <c r="D530" s="57"/>
      <c r="E530" s="57"/>
      <c r="F530" s="57"/>
      <c r="H530" s="57"/>
      <c r="J530" s="57"/>
      <c r="L530" s="57"/>
      <c r="N530" s="57"/>
      <c r="P530" s="57"/>
      <c r="R530" s="57"/>
      <c r="T530" s="57"/>
      <c r="V530" s="57"/>
      <c r="X530" s="57"/>
    </row>
    <row r="531" spans="3:24">
      <c r="C531" s="57"/>
      <c r="D531" s="57"/>
      <c r="E531" s="57"/>
      <c r="F531" s="57"/>
      <c r="H531" s="57"/>
      <c r="J531" s="57"/>
      <c r="L531" s="57"/>
      <c r="N531" s="57"/>
      <c r="P531" s="57"/>
      <c r="R531" s="57"/>
      <c r="T531" s="57"/>
      <c r="V531" s="57"/>
      <c r="X531" s="57"/>
    </row>
    <row r="532" spans="3:24">
      <c r="C532" s="57"/>
      <c r="D532" s="57"/>
      <c r="E532" s="57"/>
      <c r="F532" s="57"/>
      <c r="H532" s="57"/>
      <c r="J532" s="57"/>
      <c r="L532" s="57"/>
      <c r="N532" s="57"/>
      <c r="P532" s="57"/>
      <c r="R532" s="57"/>
      <c r="T532" s="57"/>
      <c r="V532" s="57"/>
      <c r="X532" s="57"/>
    </row>
    <row r="533" spans="3:24">
      <c r="C533" s="57"/>
      <c r="D533" s="57"/>
      <c r="E533" s="57"/>
      <c r="F533" s="57"/>
      <c r="H533" s="57"/>
      <c r="J533" s="57"/>
      <c r="L533" s="57"/>
      <c r="N533" s="57"/>
      <c r="P533" s="57"/>
      <c r="R533" s="57"/>
      <c r="T533" s="57"/>
      <c r="V533" s="57"/>
      <c r="X533" s="57"/>
    </row>
    <row r="534" spans="3:24">
      <c r="C534" s="57"/>
      <c r="D534" s="57"/>
      <c r="E534" s="57"/>
      <c r="F534" s="57"/>
      <c r="H534" s="57"/>
      <c r="J534" s="57"/>
      <c r="L534" s="57"/>
      <c r="N534" s="57"/>
      <c r="P534" s="57"/>
      <c r="R534" s="57"/>
      <c r="T534" s="57"/>
      <c r="V534" s="57"/>
      <c r="X534" s="57"/>
    </row>
    <row r="535" spans="3:24">
      <c r="C535" s="57"/>
      <c r="D535" s="57"/>
      <c r="E535" s="57"/>
      <c r="F535" s="57"/>
      <c r="H535" s="57"/>
      <c r="J535" s="57"/>
      <c r="L535" s="57"/>
      <c r="N535" s="57"/>
      <c r="P535" s="57"/>
      <c r="R535" s="57"/>
      <c r="T535" s="57"/>
      <c r="V535" s="57"/>
      <c r="X535" s="57"/>
    </row>
    <row r="536" spans="3:24">
      <c r="C536" s="57"/>
      <c r="D536" s="57"/>
      <c r="E536" s="57"/>
      <c r="F536" s="57"/>
      <c r="H536" s="57"/>
      <c r="J536" s="57"/>
      <c r="L536" s="57"/>
      <c r="N536" s="57"/>
      <c r="P536" s="57"/>
      <c r="R536" s="57"/>
      <c r="T536" s="57"/>
      <c r="V536" s="57"/>
      <c r="X536" s="57"/>
    </row>
    <row r="537" spans="3:24">
      <c r="C537" s="57"/>
      <c r="D537" s="57"/>
      <c r="E537" s="57"/>
      <c r="F537" s="57"/>
      <c r="H537" s="57"/>
      <c r="J537" s="57"/>
      <c r="L537" s="57"/>
      <c r="N537" s="57"/>
      <c r="P537" s="57"/>
      <c r="R537" s="57"/>
      <c r="T537" s="57"/>
      <c r="V537" s="57"/>
      <c r="X537" s="57"/>
    </row>
    <row r="538" spans="3:24">
      <c r="C538" s="57"/>
      <c r="D538" s="57"/>
      <c r="E538" s="57"/>
      <c r="F538" s="57"/>
      <c r="H538" s="57"/>
      <c r="J538" s="57"/>
      <c r="L538" s="57"/>
      <c r="N538" s="57"/>
      <c r="P538" s="57"/>
      <c r="R538" s="57"/>
      <c r="T538" s="57"/>
      <c r="V538" s="57"/>
      <c r="X538" s="57"/>
    </row>
    <row r="539" spans="3:24">
      <c r="C539" s="57"/>
      <c r="D539" s="57"/>
      <c r="E539" s="57"/>
      <c r="F539" s="57"/>
      <c r="H539" s="57"/>
      <c r="J539" s="57"/>
      <c r="L539" s="57"/>
      <c r="N539" s="57"/>
      <c r="P539" s="57"/>
      <c r="R539" s="57"/>
      <c r="T539" s="57"/>
      <c r="V539" s="57"/>
      <c r="X539" s="57"/>
    </row>
    <row r="540" spans="3:24">
      <c r="C540" s="57"/>
      <c r="D540" s="57"/>
      <c r="E540" s="57"/>
      <c r="F540" s="57"/>
      <c r="H540" s="57"/>
      <c r="J540" s="57"/>
      <c r="L540" s="57"/>
      <c r="N540" s="57"/>
      <c r="P540" s="57"/>
      <c r="R540" s="57"/>
      <c r="T540" s="57"/>
      <c r="V540" s="57"/>
      <c r="X540" s="57"/>
    </row>
    <row r="541" spans="3:24">
      <c r="C541" s="57"/>
      <c r="D541" s="57"/>
      <c r="E541" s="57"/>
      <c r="F541" s="57"/>
      <c r="H541" s="57"/>
      <c r="J541" s="57"/>
      <c r="L541" s="57"/>
      <c r="N541" s="57"/>
      <c r="P541" s="57"/>
      <c r="R541" s="57"/>
      <c r="T541" s="57"/>
      <c r="V541" s="57"/>
      <c r="X541" s="57"/>
    </row>
    <row r="542" spans="3:24">
      <c r="C542" s="57"/>
      <c r="D542" s="57"/>
      <c r="E542" s="57"/>
      <c r="F542" s="57"/>
      <c r="H542" s="57"/>
      <c r="J542" s="57"/>
      <c r="L542" s="57"/>
      <c r="N542" s="57"/>
      <c r="P542" s="57"/>
      <c r="R542" s="57"/>
      <c r="T542" s="57"/>
      <c r="V542" s="57"/>
      <c r="X542" s="57"/>
    </row>
    <row r="543" spans="3:24">
      <c r="C543" s="57"/>
      <c r="D543" s="57"/>
      <c r="E543" s="57"/>
      <c r="F543" s="57"/>
      <c r="H543" s="57"/>
      <c r="J543" s="57"/>
      <c r="L543" s="57"/>
      <c r="N543" s="57"/>
      <c r="P543" s="57"/>
      <c r="R543" s="57"/>
      <c r="T543" s="57"/>
      <c r="V543" s="57"/>
      <c r="X543" s="57"/>
    </row>
    <row r="544" spans="3:24">
      <c r="C544" s="57"/>
      <c r="D544" s="57"/>
      <c r="E544" s="57"/>
      <c r="F544" s="57"/>
      <c r="H544" s="57"/>
      <c r="J544" s="57"/>
      <c r="L544" s="57"/>
      <c r="N544" s="57"/>
      <c r="P544" s="57"/>
      <c r="R544" s="57"/>
      <c r="T544" s="57"/>
      <c r="V544" s="57"/>
      <c r="X544" s="57"/>
    </row>
    <row r="545" spans="3:24">
      <c r="C545" s="57"/>
      <c r="D545" s="57"/>
      <c r="E545" s="57"/>
      <c r="F545" s="57"/>
      <c r="H545" s="57"/>
      <c r="J545" s="57"/>
      <c r="L545" s="57"/>
      <c r="N545" s="57"/>
      <c r="P545" s="57"/>
      <c r="R545" s="57"/>
      <c r="T545" s="57"/>
      <c r="V545" s="57"/>
      <c r="X545" s="57"/>
    </row>
    <row r="546" spans="3:24">
      <c r="C546" s="57"/>
      <c r="D546" s="57"/>
      <c r="E546" s="57"/>
      <c r="F546" s="57"/>
      <c r="H546" s="57"/>
      <c r="J546" s="57"/>
      <c r="L546" s="57"/>
      <c r="N546" s="57"/>
      <c r="P546" s="57"/>
      <c r="R546" s="57"/>
      <c r="T546" s="57"/>
      <c r="V546" s="57"/>
      <c r="X546" s="57"/>
    </row>
    <row r="547" spans="3:24">
      <c r="C547" s="57"/>
      <c r="D547" s="57"/>
      <c r="E547" s="57"/>
      <c r="F547" s="57"/>
      <c r="H547" s="57"/>
      <c r="J547" s="57"/>
      <c r="L547" s="57"/>
      <c r="N547" s="57"/>
      <c r="P547" s="57"/>
      <c r="R547" s="57"/>
      <c r="T547" s="57"/>
      <c r="V547" s="57"/>
      <c r="X547" s="57"/>
    </row>
    <row r="548" spans="3:24">
      <c r="C548" s="57"/>
      <c r="D548" s="57"/>
      <c r="E548" s="57"/>
      <c r="F548" s="57"/>
      <c r="H548" s="57"/>
      <c r="J548" s="57"/>
      <c r="L548" s="57"/>
      <c r="N548" s="57"/>
      <c r="P548" s="57"/>
      <c r="R548" s="57"/>
      <c r="T548" s="57"/>
      <c r="V548" s="57"/>
      <c r="X548" s="57"/>
    </row>
    <row r="549" spans="3:24">
      <c r="C549" s="57"/>
      <c r="D549" s="57"/>
      <c r="E549" s="57"/>
      <c r="F549" s="57"/>
      <c r="H549" s="57"/>
      <c r="J549" s="57"/>
      <c r="L549" s="57"/>
      <c r="N549" s="57"/>
      <c r="P549" s="57"/>
      <c r="R549" s="57"/>
      <c r="T549" s="57"/>
      <c r="V549" s="57"/>
      <c r="X549" s="57"/>
    </row>
    <row r="550" spans="3:24">
      <c r="C550" s="57"/>
      <c r="D550" s="57"/>
      <c r="E550" s="57"/>
      <c r="F550" s="57"/>
      <c r="H550" s="57"/>
      <c r="J550" s="57"/>
      <c r="L550" s="57"/>
      <c r="N550" s="57"/>
      <c r="P550" s="57"/>
      <c r="R550" s="57"/>
      <c r="T550" s="57"/>
      <c r="V550" s="57"/>
      <c r="X550" s="57"/>
    </row>
    <row r="551" spans="3:24">
      <c r="C551" s="57"/>
      <c r="D551" s="57"/>
      <c r="E551" s="57"/>
      <c r="F551" s="57"/>
      <c r="H551" s="57"/>
      <c r="J551" s="57"/>
      <c r="L551" s="57"/>
      <c r="N551" s="57"/>
      <c r="P551" s="57"/>
      <c r="R551" s="57"/>
      <c r="T551" s="57"/>
      <c r="V551" s="57"/>
      <c r="X551" s="57"/>
    </row>
    <row r="552" spans="3:24">
      <c r="C552" s="57"/>
      <c r="D552" s="57"/>
      <c r="E552" s="57"/>
      <c r="F552" s="57"/>
      <c r="H552" s="57"/>
      <c r="J552" s="57"/>
      <c r="L552" s="57"/>
      <c r="N552" s="57"/>
      <c r="P552" s="57"/>
      <c r="R552" s="57"/>
      <c r="T552" s="57"/>
      <c r="V552" s="57"/>
      <c r="X552" s="57"/>
    </row>
    <row r="553" spans="3:24">
      <c r="C553" s="57"/>
      <c r="D553" s="57"/>
      <c r="E553" s="57"/>
      <c r="F553" s="57"/>
      <c r="H553" s="57"/>
      <c r="J553" s="57"/>
      <c r="L553" s="57"/>
      <c r="N553" s="57"/>
      <c r="P553" s="57"/>
      <c r="R553" s="57"/>
      <c r="T553" s="57"/>
      <c r="V553" s="57"/>
      <c r="X553" s="57"/>
    </row>
    <row r="554" spans="3:24">
      <c r="C554" s="57"/>
      <c r="D554" s="57"/>
      <c r="E554" s="57"/>
      <c r="F554" s="57"/>
      <c r="H554" s="57"/>
      <c r="J554" s="57"/>
      <c r="L554" s="57"/>
      <c r="N554" s="57"/>
      <c r="P554" s="57"/>
      <c r="R554" s="57"/>
      <c r="T554" s="57"/>
      <c r="V554" s="57"/>
      <c r="X554" s="57"/>
    </row>
    <row r="555" spans="3:24">
      <c r="C555" s="57"/>
      <c r="D555" s="57"/>
      <c r="E555" s="57"/>
      <c r="F555" s="57"/>
      <c r="H555" s="57"/>
      <c r="J555" s="57"/>
      <c r="L555" s="57"/>
      <c r="N555" s="57"/>
      <c r="P555" s="57"/>
      <c r="R555" s="57"/>
      <c r="T555" s="57"/>
      <c r="V555" s="57"/>
      <c r="X555" s="57"/>
    </row>
    <row r="556" spans="3:24">
      <c r="C556" s="57"/>
      <c r="D556" s="57"/>
      <c r="E556" s="57"/>
      <c r="F556" s="57"/>
      <c r="H556" s="57"/>
      <c r="J556" s="57"/>
      <c r="L556" s="57"/>
      <c r="N556" s="57"/>
      <c r="P556" s="57"/>
      <c r="R556" s="57"/>
      <c r="T556" s="57"/>
      <c r="V556" s="57"/>
      <c r="X556" s="57"/>
    </row>
    <row r="557" spans="3:24">
      <c r="C557" s="57"/>
      <c r="D557" s="57"/>
      <c r="E557" s="57"/>
      <c r="F557" s="57"/>
      <c r="H557" s="57"/>
      <c r="J557" s="57"/>
      <c r="L557" s="57"/>
      <c r="N557" s="57"/>
      <c r="P557" s="57"/>
      <c r="R557" s="57"/>
      <c r="T557" s="57"/>
      <c r="V557" s="57"/>
      <c r="X557" s="57"/>
    </row>
    <row r="558" spans="3:24">
      <c r="C558" s="57"/>
      <c r="D558" s="57"/>
      <c r="E558" s="57"/>
      <c r="F558" s="57"/>
      <c r="H558" s="57"/>
      <c r="J558" s="57"/>
      <c r="L558" s="57"/>
      <c r="N558" s="57"/>
      <c r="P558" s="57"/>
      <c r="R558" s="57"/>
      <c r="T558" s="57"/>
      <c r="V558" s="57"/>
      <c r="X558" s="57"/>
    </row>
    <row r="559" spans="3:24">
      <c r="C559" s="57"/>
      <c r="D559" s="57"/>
      <c r="E559" s="57"/>
      <c r="F559" s="57"/>
      <c r="H559" s="57"/>
      <c r="J559" s="57"/>
      <c r="L559" s="57"/>
      <c r="N559" s="57"/>
      <c r="P559" s="57"/>
      <c r="R559" s="57"/>
      <c r="T559" s="57"/>
      <c r="V559" s="57"/>
      <c r="X559" s="57"/>
    </row>
    <row r="560" spans="3:24">
      <c r="C560" s="57"/>
      <c r="D560" s="57"/>
      <c r="E560" s="57"/>
      <c r="F560" s="57"/>
      <c r="H560" s="57"/>
      <c r="J560" s="57"/>
      <c r="L560" s="57"/>
      <c r="N560" s="57"/>
      <c r="P560" s="57"/>
      <c r="R560" s="57"/>
      <c r="T560" s="57"/>
      <c r="V560" s="57"/>
      <c r="X560" s="57"/>
    </row>
    <row r="561" spans="3:24">
      <c r="C561" s="57"/>
      <c r="D561" s="57"/>
      <c r="E561" s="57"/>
      <c r="F561" s="57"/>
      <c r="H561" s="57"/>
      <c r="J561" s="57"/>
      <c r="L561" s="57"/>
      <c r="N561" s="57"/>
      <c r="P561" s="57"/>
      <c r="R561" s="57"/>
      <c r="T561" s="57"/>
      <c r="V561" s="57"/>
      <c r="X561" s="57"/>
    </row>
    <row r="562" spans="3:24">
      <c r="C562" s="57"/>
      <c r="D562" s="57"/>
      <c r="E562" s="57"/>
      <c r="F562" s="57"/>
      <c r="H562" s="57"/>
      <c r="J562" s="57"/>
      <c r="L562" s="57"/>
      <c r="N562" s="57"/>
      <c r="P562" s="57"/>
      <c r="R562" s="57"/>
      <c r="T562" s="57"/>
      <c r="V562" s="57"/>
      <c r="X562" s="57"/>
    </row>
    <row r="563" spans="3:24">
      <c r="C563" s="57"/>
      <c r="D563" s="57"/>
      <c r="E563" s="57"/>
      <c r="F563" s="57"/>
      <c r="H563" s="57"/>
      <c r="J563" s="57"/>
      <c r="L563" s="57"/>
      <c r="N563" s="57"/>
      <c r="P563" s="57"/>
      <c r="R563" s="57"/>
      <c r="T563" s="57"/>
      <c r="V563" s="57"/>
      <c r="X563" s="57"/>
    </row>
    <row r="564" spans="3:24">
      <c r="C564" s="57"/>
      <c r="D564" s="57"/>
      <c r="E564" s="57"/>
      <c r="F564" s="57"/>
      <c r="H564" s="57"/>
      <c r="J564" s="57"/>
      <c r="L564" s="57"/>
      <c r="N564" s="57"/>
      <c r="P564" s="57"/>
      <c r="R564" s="57"/>
      <c r="T564" s="57"/>
      <c r="V564" s="57"/>
      <c r="X564" s="57"/>
    </row>
    <row r="565" spans="3:24">
      <c r="C565" s="57"/>
      <c r="D565" s="57"/>
      <c r="E565" s="57"/>
      <c r="F565" s="57"/>
      <c r="H565" s="57"/>
      <c r="J565" s="57"/>
      <c r="L565" s="57"/>
      <c r="N565" s="57"/>
      <c r="P565" s="57"/>
      <c r="R565" s="57"/>
      <c r="T565" s="57"/>
      <c r="V565" s="57"/>
      <c r="X565" s="57"/>
    </row>
    <row r="566" spans="3:24">
      <c r="C566" s="57"/>
      <c r="D566" s="57"/>
      <c r="E566" s="57"/>
      <c r="F566" s="57"/>
      <c r="H566" s="57"/>
      <c r="J566" s="57"/>
      <c r="L566" s="57"/>
      <c r="N566" s="57"/>
      <c r="P566" s="57"/>
      <c r="R566" s="57"/>
      <c r="T566" s="57"/>
      <c r="V566" s="57"/>
      <c r="X566" s="57"/>
    </row>
    <row r="567" spans="3:24">
      <c r="C567" s="57"/>
      <c r="D567" s="57"/>
      <c r="E567" s="57"/>
      <c r="F567" s="57"/>
      <c r="H567" s="57"/>
      <c r="J567" s="57"/>
      <c r="L567" s="57"/>
      <c r="N567" s="57"/>
      <c r="P567" s="57"/>
      <c r="R567" s="57"/>
      <c r="T567" s="57"/>
      <c r="V567" s="57"/>
      <c r="X567" s="57"/>
    </row>
    <row r="568" spans="3:24">
      <c r="C568" s="57"/>
      <c r="D568" s="57"/>
      <c r="E568" s="57"/>
      <c r="F568" s="57"/>
      <c r="H568" s="57"/>
      <c r="J568" s="57"/>
      <c r="L568" s="57"/>
      <c r="N568" s="57"/>
      <c r="P568" s="57"/>
      <c r="R568" s="57"/>
      <c r="T568" s="57"/>
      <c r="V568" s="57"/>
      <c r="X568" s="57"/>
    </row>
    <row r="569" spans="3:24">
      <c r="C569" s="57"/>
      <c r="D569" s="57"/>
      <c r="E569" s="57"/>
      <c r="F569" s="57"/>
      <c r="H569" s="57"/>
      <c r="J569" s="57"/>
      <c r="L569" s="57"/>
      <c r="N569" s="57"/>
      <c r="P569" s="57"/>
      <c r="R569" s="57"/>
      <c r="T569" s="57"/>
      <c r="V569" s="57"/>
      <c r="X569" s="57"/>
    </row>
    <row r="570" spans="3:24">
      <c r="C570" s="57"/>
      <c r="D570" s="57"/>
      <c r="E570" s="57"/>
      <c r="F570" s="57"/>
      <c r="H570" s="57"/>
      <c r="J570" s="57"/>
      <c r="L570" s="57"/>
      <c r="N570" s="57"/>
      <c r="P570" s="57"/>
      <c r="R570" s="57"/>
      <c r="T570" s="57"/>
      <c r="V570" s="57"/>
      <c r="X570" s="57"/>
    </row>
    <row r="571" spans="3:24">
      <c r="C571" s="57"/>
      <c r="D571" s="57"/>
      <c r="E571" s="57"/>
      <c r="F571" s="57"/>
      <c r="H571" s="57"/>
      <c r="J571" s="57"/>
      <c r="L571" s="57"/>
      <c r="N571" s="57"/>
      <c r="P571" s="57"/>
      <c r="R571" s="57"/>
      <c r="T571" s="57"/>
      <c r="V571" s="57"/>
      <c r="X571" s="57"/>
    </row>
    <row r="572" spans="3:24">
      <c r="C572" s="57"/>
      <c r="D572" s="57"/>
      <c r="E572" s="57"/>
      <c r="F572" s="57"/>
      <c r="H572" s="57"/>
      <c r="J572" s="57"/>
      <c r="L572" s="57"/>
      <c r="N572" s="57"/>
      <c r="P572" s="57"/>
      <c r="R572" s="57"/>
      <c r="T572" s="57"/>
      <c r="V572" s="57"/>
      <c r="X572" s="57"/>
    </row>
    <row r="573" spans="3:24">
      <c r="C573" s="57"/>
      <c r="D573" s="57"/>
      <c r="E573" s="57"/>
      <c r="F573" s="57"/>
      <c r="H573" s="57"/>
      <c r="J573" s="57"/>
      <c r="L573" s="57"/>
      <c r="N573" s="57"/>
      <c r="P573" s="57"/>
      <c r="R573" s="57"/>
      <c r="T573" s="57"/>
      <c r="V573" s="57"/>
      <c r="X573" s="57"/>
    </row>
    <row r="574" spans="3:24">
      <c r="C574" s="57"/>
      <c r="D574" s="57"/>
      <c r="E574" s="57"/>
      <c r="F574" s="57"/>
      <c r="H574" s="57"/>
      <c r="J574" s="57"/>
      <c r="L574" s="57"/>
      <c r="N574" s="57"/>
      <c r="P574" s="57"/>
      <c r="R574" s="57"/>
      <c r="T574" s="57"/>
      <c r="V574" s="57"/>
      <c r="X574" s="57"/>
    </row>
    <row r="575" spans="3:24">
      <c r="C575" s="57"/>
      <c r="D575" s="57"/>
      <c r="E575" s="57"/>
      <c r="F575" s="57"/>
      <c r="H575" s="57"/>
      <c r="J575" s="57"/>
      <c r="L575" s="57"/>
      <c r="N575" s="57"/>
      <c r="P575" s="57"/>
      <c r="R575" s="57"/>
      <c r="T575" s="57"/>
      <c r="V575" s="57"/>
      <c r="X575" s="57"/>
    </row>
    <row r="576" spans="3:24">
      <c r="C576" s="57"/>
      <c r="D576" s="57"/>
      <c r="E576" s="57"/>
      <c r="F576" s="57"/>
      <c r="H576" s="57"/>
      <c r="J576" s="57"/>
      <c r="L576" s="57"/>
      <c r="N576" s="57"/>
      <c r="P576" s="57"/>
      <c r="R576" s="57"/>
      <c r="T576" s="57"/>
      <c r="V576" s="57"/>
      <c r="X576" s="57"/>
    </row>
    <row r="577" spans="3:24">
      <c r="C577" s="57"/>
      <c r="D577" s="57"/>
      <c r="E577" s="57"/>
      <c r="F577" s="57"/>
      <c r="H577" s="57"/>
      <c r="J577" s="57"/>
      <c r="L577" s="57"/>
      <c r="N577" s="57"/>
      <c r="P577" s="57"/>
      <c r="R577" s="57"/>
      <c r="T577" s="57"/>
      <c r="V577" s="57"/>
      <c r="X577" s="57"/>
    </row>
    <row r="578" spans="3:24">
      <c r="C578" s="57"/>
      <c r="D578" s="57"/>
      <c r="E578" s="57"/>
      <c r="F578" s="57"/>
      <c r="H578" s="57"/>
      <c r="J578" s="57"/>
      <c r="L578" s="57"/>
      <c r="N578" s="57"/>
      <c r="P578" s="57"/>
      <c r="R578" s="57"/>
      <c r="T578" s="57"/>
      <c r="V578" s="57"/>
      <c r="X578" s="57"/>
    </row>
    <row r="579" spans="3:24">
      <c r="C579" s="57"/>
      <c r="D579" s="57"/>
      <c r="E579" s="57"/>
      <c r="F579" s="57"/>
      <c r="H579" s="57"/>
      <c r="J579" s="57"/>
      <c r="L579" s="57"/>
      <c r="N579" s="57"/>
      <c r="P579" s="57"/>
      <c r="R579" s="57"/>
      <c r="T579" s="57"/>
      <c r="V579" s="57"/>
      <c r="X579" s="57"/>
    </row>
    <row r="580" spans="3:24">
      <c r="C580" s="57"/>
      <c r="D580" s="57"/>
      <c r="E580" s="57"/>
      <c r="F580" s="57"/>
      <c r="H580" s="57"/>
      <c r="J580" s="57"/>
      <c r="L580" s="57"/>
      <c r="N580" s="57"/>
      <c r="P580" s="57"/>
      <c r="R580" s="57"/>
      <c r="T580" s="57"/>
      <c r="V580" s="57"/>
      <c r="X580" s="57"/>
    </row>
    <row r="581" spans="3:24">
      <c r="C581" s="57"/>
      <c r="D581" s="57"/>
      <c r="E581" s="57"/>
      <c r="F581" s="57"/>
      <c r="H581" s="57"/>
      <c r="J581" s="57"/>
      <c r="L581" s="57"/>
      <c r="N581" s="57"/>
      <c r="P581" s="57"/>
      <c r="R581" s="57"/>
      <c r="T581" s="57"/>
      <c r="V581" s="57"/>
      <c r="X581" s="57"/>
    </row>
    <row r="582" spans="3:24">
      <c r="C582" s="57"/>
      <c r="D582" s="57"/>
      <c r="E582" s="57"/>
      <c r="F582" s="57"/>
      <c r="H582" s="57"/>
      <c r="J582" s="57"/>
      <c r="L582" s="57"/>
      <c r="N582" s="57"/>
      <c r="P582" s="57"/>
      <c r="R582" s="57"/>
      <c r="T582" s="57"/>
      <c r="V582" s="57"/>
      <c r="X582" s="57"/>
    </row>
    <row r="583" spans="3:24">
      <c r="C583" s="57"/>
      <c r="D583" s="57"/>
      <c r="E583" s="57"/>
      <c r="F583" s="57"/>
      <c r="H583" s="57"/>
      <c r="J583" s="57"/>
      <c r="L583" s="57"/>
      <c r="N583" s="57"/>
      <c r="P583" s="57"/>
      <c r="R583" s="57"/>
      <c r="T583" s="57"/>
      <c r="V583" s="57"/>
      <c r="X583" s="57"/>
    </row>
    <row r="584" spans="3:24">
      <c r="C584" s="57"/>
      <c r="D584" s="57"/>
      <c r="E584" s="57"/>
      <c r="F584" s="57"/>
      <c r="H584" s="57"/>
      <c r="J584" s="57"/>
      <c r="L584" s="57"/>
      <c r="N584" s="57"/>
      <c r="P584" s="57"/>
      <c r="R584" s="57"/>
      <c r="T584" s="57"/>
      <c r="V584" s="57"/>
      <c r="X584" s="57"/>
    </row>
    <row r="585" spans="3:24">
      <c r="C585" s="57"/>
      <c r="D585" s="57"/>
      <c r="E585" s="57"/>
      <c r="F585" s="57"/>
      <c r="H585" s="57"/>
      <c r="J585" s="57"/>
      <c r="L585" s="57"/>
      <c r="N585" s="57"/>
      <c r="P585" s="57"/>
      <c r="R585" s="57"/>
      <c r="T585" s="57"/>
      <c r="V585" s="57"/>
      <c r="X585" s="57"/>
    </row>
    <row r="586" spans="3:24">
      <c r="C586" s="57"/>
      <c r="D586" s="57"/>
      <c r="E586" s="57"/>
      <c r="F586" s="57"/>
      <c r="H586" s="57"/>
      <c r="J586" s="57"/>
      <c r="L586" s="57"/>
      <c r="N586" s="57"/>
      <c r="P586" s="57"/>
      <c r="R586" s="57"/>
      <c r="T586" s="57"/>
      <c r="V586" s="57"/>
      <c r="X586" s="57"/>
    </row>
    <row r="587" spans="3:24">
      <c r="C587" s="57"/>
      <c r="D587" s="57"/>
      <c r="E587" s="57"/>
      <c r="F587" s="57"/>
      <c r="H587" s="57"/>
      <c r="J587" s="57"/>
      <c r="L587" s="57"/>
      <c r="N587" s="57"/>
      <c r="P587" s="57"/>
      <c r="R587" s="57"/>
      <c r="T587" s="57"/>
      <c r="V587" s="57"/>
      <c r="X587" s="57"/>
    </row>
    <row r="588" spans="3:24">
      <c r="C588" s="57"/>
      <c r="D588" s="57"/>
      <c r="E588" s="57"/>
      <c r="F588" s="57"/>
      <c r="H588" s="57"/>
      <c r="J588" s="57"/>
      <c r="L588" s="57"/>
      <c r="N588" s="57"/>
      <c r="P588" s="57"/>
      <c r="R588" s="57"/>
      <c r="T588" s="57"/>
      <c r="V588" s="57"/>
      <c r="X588" s="57"/>
    </row>
    <row r="589" spans="3:24">
      <c r="C589" s="57"/>
      <c r="D589" s="57"/>
      <c r="E589" s="57"/>
      <c r="F589" s="57"/>
      <c r="H589" s="57"/>
      <c r="J589" s="57"/>
      <c r="L589" s="57"/>
      <c r="N589" s="57"/>
      <c r="P589" s="57"/>
      <c r="R589" s="57"/>
      <c r="T589" s="57"/>
      <c r="V589" s="57"/>
      <c r="X589" s="57"/>
    </row>
    <row r="590" spans="3:24">
      <c r="C590" s="57"/>
      <c r="D590" s="57"/>
      <c r="E590" s="57"/>
      <c r="F590" s="57"/>
      <c r="H590" s="57"/>
      <c r="J590" s="57"/>
      <c r="L590" s="57"/>
      <c r="N590" s="57"/>
      <c r="P590" s="57"/>
      <c r="R590" s="57"/>
      <c r="T590" s="57"/>
      <c r="V590" s="57"/>
      <c r="X590" s="57"/>
    </row>
    <row r="591" spans="3:24">
      <c r="C591" s="57"/>
      <c r="D591" s="57"/>
      <c r="E591" s="57"/>
      <c r="F591" s="57"/>
      <c r="H591" s="57"/>
      <c r="J591" s="57"/>
      <c r="L591" s="57"/>
      <c r="N591" s="57"/>
      <c r="P591" s="57"/>
      <c r="R591" s="57"/>
      <c r="T591" s="57"/>
      <c r="V591" s="57"/>
      <c r="X591" s="57"/>
    </row>
    <row r="592" spans="3:24">
      <c r="C592" s="57"/>
      <c r="D592" s="57"/>
      <c r="E592" s="57"/>
      <c r="F592" s="57"/>
      <c r="H592" s="57"/>
      <c r="J592" s="57"/>
      <c r="L592" s="57"/>
      <c r="N592" s="57"/>
      <c r="P592" s="57"/>
      <c r="R592" s="57"/>
      <c r="T592" s="57"/>
      <c r="V592" s="57"/>
      <c r="X592" s="57"/>
    </row>
    <row r="593" spans="3:24">
      <c r="C593" s="57"/>
      <c r="D593" s="57"/>
      <c r="E593" s="57"/>
      <c r="F593" s="57"/>
      <c r="H593" s="57"/>
      <c r="J593" s="57"/>
      <c r="L593" s="57"/>
      <c r="N593" s="57"/>
      <c r="P593" s="57"/>
      <c r="R593" s="57"/>
      <c r="T593" s="57"/>
      <c r="V593" s="57"/>
      <c r="X593" s="57"/>
    </row>
    <row r="594" spans="3:24">
      <c r="C594" s="57"/>
      <c r="D594" s="57"/>
      <c r="E594" s="57"/>
      <c r="F594" s="57"/>
      <c r="H594" s="57"/>
      <c r="J594" s="57"/>
      <c r="L594" s="57"/>
      <c r="N594" s="57"/>
      <c r="P594" s="57"/>
      <c r="R594" s="57"/>
      <c r="T594" s="57"/>
      <c r="V594" s="57"/>
      <c r="X594" s="57"/>
    </row>
    <row r="595" spans="3:24">
      <c r="C595" s="57"/>
      <c r="D595" s="57"/>
      <c r="E595" s="57"/>
      <c r="F595" s="57"/>
      <c r="H595" s="57"/>
      <c r="J595" s="57"/>
      <c r="L595" s="57"/>
      <c r="N595" s="57"/>
      <c r="P595" s="57"/>
      <c r="R595" s="57"/>
      <c r="T595" s="57"/>
      <c r="V595" s="57"/>
      <c r="X595" s="57"/>
    </row>
    <row r="596" spans="3:24">
      <c r="C596" s="57"/>
      <c r="D596" s="57"/>
      <c r="E596" s="57"/>
      <c r="F596" s="57"/>
      <c r="H596" s="57"/>
      <c r="J596" s="57"/>
      <c r="L596" s="57"/>
      <c r="N596" s="57"/>
      <c r="P596" s="57"/>
      <c r="R596" s="57"/>
      <c r="T596" s="57"/>
      <c r="V596" s="57"/>
      <c r="X596" s="57"/>
    </row>
    <row r="597" spans="3:24">
      <c r="C597" s="57"/>
      <c r="D597" s="57"/>
      <c r="E597" s="57"/>
      <c r="F597" s="57"/>
      <c r="H597" s="57"/>
      <c r="J597" s="57"/>
      <c r="L597" s="57"/>
      <c r="N597" s="57"/>
      <c r="P597" s="57"/>
      <c r="R597" s="57"/>
      <c r="T597" s="57"/>
      <c r="V597" s="57"/>
      <c r="X597" s="57"/>
    </row>
    <row r="598" spans="3:24">
      <c r="C598" s="57"/>
      <c r="D598" s="57"/>
      <c r="E598" s="57"/>
      <c r="F598" s="57"/>
      <c r="H598" s="57"/>
      <c r="J598" s="57"/>
      <c r="L598" s="57"/>
      <c r="N598" s="57"/>
      <c r="P598" s="57"/>
      <c r="R598" s="57"/>
      <c r="T598" s="57"/>
      <c r="V598" s="57"/>
      <c r="X598" s="57"/>
    </row>
    <row r="599" spans="3:24">
      <c r="C599" s="57"/>
      <c r="D599" s="57"/>
      <c r="E599" s="57"/>
      <c r="F599" s="57"/>
      <c r="H599" s="57"/>
      <c r="J599" s="57"/>
      <c r="L599" s="57"/>
      <c r="N599" s="57"/>
      <c r="P599" s="57"/>
      <c r="R599" s="57"/>
      <c r="T599" s="57"/>
      <c r="V599" s="57"/>
      <c r="X599" s="57"/>
    </row>
    <row r="600" spans="3:24">
      <c r="C600" s="57"/>
      <c r="D600" s="57"/>
      <c r="E600" s="57"/>
      <c r="F600" s="57"/>
      <c r="H600" s="57"/>
      <c r="J600" s="57"/>
      <c r="L600" s="57"/>
      <c r="N600" s="57"/>
      <c r="P600" s="57"/>
      <c r="R600" s="57"/>
      <c r="T600" s="57"/>
      <c r="V600" s="57"/>
      <c r="X600" s="57"/>
    </row>
    <row r="601" spans="3:24">
      <c r="C601" s="57"/>
      <c r="D601" s="57"/>
      <c r="E601" s="57"/>
      <c r="F601" s="57"/>
      <c r="H601" s="57"/>
      <c r="J601" s="57"/>
      <c r="L601" s="57"/>
      <c r="N601" s="57"/>
      <c r="P601" s="57"/>
      <c r="R601" s="57"/>
      <c r="T601" s="57"/>
      <c r="V601" s="57"/>
      <c r="X601" s="57"/>
    </row>
    <row r="602" spans="3:24">
      <c r="C602" s="57"/>
      <c r="D602" s="57"/>
      <c r="E602" s="57"/>
      <c r="F602" s="57"/>
      <c r="H602" s="57"/>
      <c r="J602" s="57"/>
      <c r="L602" s="57"/>
      <c r="N602" s="57"/>
      <c r="P602" s="57"/>
      <c r="R602" s="57"/>
      <c r="T602" s="57"/>
      <c r="V602" s="57"/>
      <c r="X602" s="57"/>
    </row>
    <row r="603" spans="3:24">
      <c r="C603" s="57"/>
      <c r="D603" s="57"/>
      <c r="E603" s="57"/>
      <c r="F603" s="57"/>
      <c r="H603" s="57"/>
      <c r="J603" s="57"/>
      <c r="L603" s="57"/>
      <c r="N603" s="57"/>
      <c r="P603" s="57"/>
      <c r="R603" s="57"/>
      <c r="T603" s="57"/>
      <c r="V603" s="57"/>
      <c r="X603" s="57"/>
    </row>
    <row r="604" spans="3:24">
      <c r="C604" s="57"/>
      <c r="D604" s="57"/>
      <c r="E604" s="57"/>
      <c r="F604" s="57"/>
      <c r="H604" s="57"/>
      <c r="J604" s="57"/>
      <c r="L604" s="57"/>
      <c r="N604" s="57"/>
      <c r="P604" s="57"/>
      <c r="R604" s="57"/>
      <c r="T604" s="57"/>
      <c r="V604" s="57"/>
      <c r="X604" s="57"/>
    </row>
    <row r="605" spans="3:24">
      <c r="C605" s="57"/>
      <c r="D605" s="57"/>
      <c r="E605" s="57"/>
      <c r="F605" s="57"/>
      <c r="H605" s="57"/>
      <c r="J605" s="57"/>
      <c r="L605" s="57"/>
      <c r="N605" s="57"/>
      <c r="P605" s="57"/>
      <c r="R605" s="57"/>
      <c r="T605" s="57"/>
      <c r="V605" s="57"/>
      <c r="X605" s="57"/>
    </row>
    <row r="606" spans="3:24">
      <c r="C606" s="57"/>
      <c r="D606" s="57"/>
      <c r="E606" s="57"/>
      <c r="F606" s="57"/>
      <c r="H606" s="57"/>
      <c r="J606" s="57"/>
      <c r="L606" s="57"/>
      <c r="N606" s="57"/>
      <c r="P606" s="57"/>
      <c r="R606" s="57"/>
      <c r="T606" s="57"/>
      <c r="V606" s="57"/>
      <c r="X606" s="57"/>
    </row>
    <row r="607" spans="3:24">
      <c r="C607" s="57"/>
      <c r="D607" s="57"/>
      <c r="E607" s="57"/>
      <c r="F607" s="57"/>
      <c r="H607" s="57"/>
      <c r="J607" s="57"/>
      <c r="L607" s="57"/>
      <c r="N607" s="57"/>
      <c r="P607" s="57"/>
      <c r="R607" s="57"/>
      <c r="T607" s="57"/>
      <c r="V607" s="57"/>
      <c r="X607" s="57"/>
    </row>
    <row r="608" spans="3:24">
      <c r="C608" s="57"/>
      <c r="D608" s="57"/>
      <c r="E608" s="57"/>
      <c r="F608" s="57"/>
      <c r="H608" s="57"/>
      <c r="J608" s="57"/>
      <c r="L608" s="57"/>
      <c r="N608" s="57"/>
      <c r="P608" s="57"/>
      <c r="R608" s="57"/>
      <c r="T608" s="57"/>
      <c r="V608" s="57"/>
      <c r="X608" s="57"/>
    </row>
    <row r="609" spans="3:24">
      <c r="C609" s="57"/>
      <c r="D609" s="57"/>
      <c r="E609" s="57"/>
      <c r="F609" s="57"/>
      <c r="H609" s="57"/>
      <c r="J609" s="57"/>
      <c r="L609" s="57"/>
      <c r="N609" s="57"/>
      <c r="P609" s="57"/>
      <c r="R609" s="57"/>
      <c r="T609" s="57"/>
      <c r="V609" s="57"/>
      <c r="X609" s="57"/>
    </row>
    <row r="610" spans="3:24">
      <c r="C610" s="57"/>
      <c r="D610" s="57"/>
      <c r="E610" s="57"/>
      <c r="F610" s="57"/>
      <c r="H610" s="57"/>
      <c r="J610" s="57"/>
      <c r="L610" s="57"/>
      <c r="N610" s="57"/>
      <c r="P610" s="57"/>
      <c r="R610" s="57"/>
      <c r="T610" s="57"/>
      <c r="V610" s="57"/>
      <c r="X610" s="57"/>
    </row>
    <row r="611" spans="3:24">
      <c r="C611" s="57"/>
      <c r="D611" s="57"/>
      <c r="E611" s="57"/>
      <c r="F611" s="57"/>
      <c r="H611" s="57"/>
      <c r="J611" s="57"/>
      <c r="L611" s="57"/>
      <c r="N611" s="57"/>
      <c r="P611" s="57"/>
      <c r="R611" s="57"/>
      <c r="T611" s="57"/>
      <c r="V611" s="57"/>
      <c r="X611" s="57"/>
    </row>
    <row r="612" spans="3:24">
      <c r="C612" s="57"/>
      <c r="D612" s="57"/>
      <c r="E612" s="57"/>
      <c r="F612" s="57"/>
      <c r="H612" s="57"/>
      <c r="J612" s="57"/>
      <c r="L612" s="57"/>
      <c r="N612" s="57"/>
      <c r="P612" s="57"/>
      <c r="R612" s="57"/>
      <c r="T612" s="57"/>
      <c r="V612" s="57"/>
      <c r="X612" s="57"/>
    </row>
    <row r="613" spans="3:24">
      <c r="C613" s="57"/>
      <c r="D613" s="57"/>
      <c r="E613" s="57"/>
      <c r="F613" s="57"/>
      <c r="H613" s="57"/>
      <c r="J613" s="57"/>
      <c r="L613" s="57"/>
      <c r="N613" s="57"/>
      <c r="P613" s="57"/>
      <c r="R613" s="57"/>
      <c r="T613" s="57"/>
      <c r="V613" s="57"/>
      <c r="X613" s="57"/>
    </row>
    <row r="614" spans="3:24">
      <c r="C614" s="57"/>
      <c r="D614" s="57"/>
      <c r="E614" s="57"/>
      <c r="F614" s="57"/>
      <c r="H614" s="57"/>
      <c r="J614" s="57"/>
      <c r="L614" s="57"/>
      <c r="N614" s="57"/>
      <c r="P614" s="57"/>
      <c r="R614" s="57"/>
      <c r="T614" s="57"/>
      <c r="V614" s="57"/>
      <c r="X614" s="57"/>
    </row>
    <row r="615" spans="3:24">
      <c r="C615" s="57"/>
      <c r="D615" s="57"/>
      <c r="E615" s="57"/>
      <c r="F615" s="57"/>
      <c r="H615" s="57"/>
      <c r="J615" s="57"/>
      <c r="L615" s="57"/>
      <c r="N615" s="57"/>
      <c r="P615" s="57"/>
      <c r="R615" s="57"/>
      <c r="T615" s="57"/>
      <c r="V615" s="57"/>
      <c r="X615" s="57"/>
    </row>
    <row r="616" spans="3:24">
      <c r="C616" s="57"/>
      <c r="D616" s="57"/>
      <c r="E616" s="57"/>
      <c r="F616" s="57"/>
      <c r="H616" s="57"/>
      <c r="J616" s="57"/>
      <c r="L616" s="57"/>
      <c r="N616" s="57"/>
      <c r="P616" s="57"/>
      <c r="R616" s="57"/>
      <c r="T616" s="57"/>
      <c r="V616" s="57"/>
      <c r="X616" s="57"/>
    </row>
    <row r="617" spans="3:24">
      <c r="C617" s="57"/>
      <c r="D617" s="57"/>
      <c r="E617" s="57"/>
      <c r="F617" s="57"/>
      <c r="H617" s="57"/>
      <c r="J617" s="57"/>
      <c r="L617" s="57"/>
      <c r="N617" s="57"/>
      <c r="P617" s="57"/>
      <c r="R617" s="57"/>
      <c r="T617" s="57"/>
      <c r="V617" s="57"/>
      <c r="X617" s="57"/>
    </row>
    <row r="618" spans="3:24">
      <c r="C618" s="57"/>
      <c r="D618" s="57"/>
      <c r="E618" s="57"/>
      <c r="F618" s="57"/>
      <c r="H618" s="57"/>
      <c r="J618" s="57"/>
      <c r="L618" s="57"/>
      <c r="N618" s="57"/>
      <c r="P618" s="57"/>
      <c r="R618" s="57"/>
      <c r="T618" s="57"/>
      <c r="V618" s="57"/>
      <c r="X618" s="57"/>
    </row>
    <row r="619" spans="3:24">
      <c r="C619" s="57"/>
      <c r="D619" s="57"/>
      <c r="E619" s="57"/>
      <c r="F619" s="57"/>
      <c r="H619" s="57"/>
      <c r="J619" s="57"/>
      <c r="L619" s="57"/>
      <c r="N619" s="57"/>
      <c r="P619" s="57"/>
      <c r="R619" s="57"/>
      <c r="T619" s="57"/>
      <c r="V619" s="57"/>
      <c r="X619" s="57"/>
    </row>
    <row r="620" spans="3:24">
      <c r="C620" s="57"/>
      <c r="D620" s="57"/>
      <c r="E620" s="57"/>
      <c r="F620" s="57"/>
      <c r="H620" s="57"/>
      <c r="J620" s="57"/>
      <c r="L620" s="57"/>
      <c r="N620" s="57"/>
      <c r="P620" s="57"/>
      <c r="R620" s="57"/>
      <c r="T620" s="57"/>
      <c r="V620" s="57"/>
      <c r="X620" s="57"/>
    </row>
    <row r="621" spans="3:24">
      <c r="C621" s="57"/>
      <c r="D621" s="57"/>
      <c r="E621" s="57"/>
      <c r="F621" s="57"/>
      <c r="H621" s="57"/>
      <c r="J621" s="57"/>
      <c r="L621" s="57"/>
      <c r="N621" s="57"/>
      <c r="P621" s="57"/>
      <c r="R621" s="57"/>
      <c r="T621" s="57"/>
      <c r="V621" s="57"/>
      <c r="X621" s="57"/>
    </row>
    <row r="622" spans="3:24">
      <c r="C622" s="57"/>
      <c r="D622" s="57"/>
      <c r="E622" s="57"/>
      <c r="F622" s="57"/>
      <c r="H622" s="57"/>
      <c r="J622" s="57"/>
      <c r="L622" s="57"/>
      <c r="N622" s="57"/>
      <c r="P622" s="57"/>
      <c r="R622" s="57"/>
      <c r="T622" s="57"/>
      <c r="V622" s="57"/>
      <c r="X622" s="57"/>
    </row>
    <row r="623" spans="3:24">
      <c r="C623" s="57"/>
      <c r="D623" s="57"/>
      <c r="E623" s="57"/>
      <c r="F623" s="57"/>
      <c r="H623" s="57"/>
      <c r="J623" s="57"/>
      <c r="L623" s="57"/>
      <c r="N623" s="57"/>
      <c r="P623" s="57"/>
      <c r="R623" s="57"/>
      <c r="T623" s="57"/>
      <c r="V623" s="57"/>
      <c r="X623" s="57"/>
    </row>
    <row r="624" spans="3:24">
      <c r="C624" s="57"/>
      <c r="D624" s="57"/>
      <c r="E624" s="57"/>
      <c r="F624" s="57"/>
      <c r="H624" s="57"/>
      <c r="J624" s="57"/>
      <c r="L624" s="57"/>
      <c r="N624" s="57"/>
      <c r="P624" s="57"/>
      <c r="R624" s="57"/>
      <c r="T624" s="57"/>
      <c r="V624" s="57"/>
      <c r="X624" s="57"/>
    </row>
    <row r="625" spans="3:24">
      <c r="C625" s="57"/>
      <c r="D625" s="57"/>
      <c r="E625" s="57"/>
      <c r="F625" s="57"/>
      <c r="H625" s="57"/>
      <c r="J625" s="57"/>
      <c r="L625" s="57"/>
      <c r="N625" s="57"/>
      <c r="P625" s="57"/>
      <c r="R625" s="57"/>
      <c r="T625" s="57"/>
      <c r="V625" s="57"/>
      <c r="X625" s="57"/>
    </row>
    <row r="626" spans="3:24">
      <c r="C626" s="57"/>
      <c r="D626" s="57"/>
      <c r="E626" s="57"/>
      <c r="F626" s="57"/>
      <c r="H626" s="57"/>
      <c r="J626" s="57"/>
      <c r="L626" s="57"/>
      <c r="N626" s="57"/>
      <c r="P626" s="57"/>
      <c r="R626" s="57"/>
      <c r="T626" s="57"/>
      <c r="V626" s="57"/>
      <c r="X626" s="57"/>
    </row>
    <row r="627" spans="3:24">
      <c r="C627" s="57"/>
      <c r="D627" s="57"/>
      <c r="E627" s="57"/>
      <c r="F627" s="57"/>
      <c r="H627" s="57"/>
      <c r="J627" s="57"/>
      <c r="L627" s="57"/>
      <c r="N627" s="57"/>
      <c r="P627" s="57"/>
      <c r="R627" s="57"/>
      <c r="T627" s="57"/>
      <c r="V627" s="57"/>
      <c r="X627" s="57"/>
    </row>
    <row r="628" spans="3:24">
      <c r="C628" s="57"/>
      <c r="D628" s="57"/>
      <c r="E628" s="57"/>
      <c r="F628" s="57"/>
      <c r="H628" s="57"/>
      <c r="J628" s="57"/>
      <c r="L628" s="57"/>
      <c r="N628" s="57"/>
      <c r="P628" s="57"/>
      <c r="R628" s="57"/>
      <c r="T628" s="57"/>
      <c r="V628" s="57"/>
      <c r="X628" s="57"/>
    </row>
    <row r="629" spans="3:24">
      <c r="C629" s="57"/>
      <c r="D629" s="57"/>
      <c r="E629" s="57"/>
      <c r="F629" s="57"/>
      <c r="H629" s="57"/>
      <c r="J629" s="57"/>
      <c r="L629" s="57"/>
      <c r="N629" s="57"/>
      <c r="P629" s="57"/>
      <c r="R629" s="57"/>
      <c r="T629" s="57"/>
      <c r="V629" s="57"/>
      <c r="X629" s="57"/>
    </row>
    <row r="630" spans="3:24">
      <c r="C630" s="57"/>
      <c r="D630" s="57"/>
      <c r="E630" s="57"/>
      <c r="F630" s="57"/>
      <c r="H630" s="57"/>
      <c r="J630" s="57"/>
      <c r="L630" s="57"/>
      <c r="N630" s="57"/>
      <c r="P630" s="57"/>
      <c r="R630" s="57"/>
      <c r="T630" s="57"/>
      <c r="V630" s="57"/>
      <c r="X630" s="57"/>
    </row>
    <row r="631" spans="3:24">
      <c r="C631" s="57"/>
      <c r="D631" s="57"/>
      <c r="E631" s="57"/>
      <c r="F631" s="57"/>
      <c r="H631" s="57"/>
      <c r="J631" s="57"/>
      <c r="L631" s="57"/>
      <c r="N631" s="57"/>
      <c r="P631" s="57"/>
      <c r="R631" s="57"/>
      <c r="T631" s="57"/>
      <c r="V631" s="57"/>
      <c r="X631" s="57"/>
    </row>
    <row r="632" spans="3:24">
      <c r="C632" s="57"/>
      <c r="D632" s="57"/>
      <c r="E632" s="57"/>
      <c r="F632" s="57"/>
      <c r="H632" s="57"/>
      <c r="J632" s="57"/>
      <c r="L632" s="57"/>
      <c r="N632" s="57"/>
      <c r="P632" s="57"/>
      <c r="R632" s="57"/>
      <c r="T632" s="57"/>
      <c r="V632" s="57"/>
      <c r="X632" s="57"/>
    </row>
    <row r="633" spans="3:24">
      <c r="C633" s="57"/>
      <c r="D633" s="57"/>
      <c r="E633" s="57"/>
      <c r="F633" s="57"/>
      <c r="H633" s="57"/>
      <c r="J633" s="57"/>
      <c r="L633" s="57"/>
      <c r="N633" s="57"/>
      <c r="P633" s="57"/>
      <c r="R633" s="57"/>
      <c r="T633" s="57"/>
      <c r="V633" s="57"/>
      <c r="X633" s="57"/>
    </row>
    <row r="634" spans="3:24">
      <c r="C634" s="57"/>
      <c r="D634" s="57"/>
      <c r="E634" s="57"/>
      <c r="F634" s="57"/>
      <c r="H634" s="57"/>
      <c r="J634" s="57"/>
      <c r="L634" s="57"/>
      <c r="N634" s="57"/>
      <c r="P634" s="57"/>
      <c r="R634" s="57"/>
      <c r="T634" s="57"/>
      <c r="V634" s="57"/>
      <c r="X634" s="57"/>
    </row>
    <row r="635" spans="3:24">
      <c r="C635" s="57"/>
      <c r="D635" s="57"/>
      <c r="E635" s="57"/>
      <c r="F635" s="57"/>
      <c r="H635" s="57"/>
      <c r="J635" s="57"/>
      <c r="L635" s="57"/>
      <c r="N635" s="57"/>
      <c r="P635" s="57"/>
      <c r="R635" s="57"/>
      <c r="T635" s="57"/>
      <c r="V635" s="57"/>
      <c r="X635" s="57"/>
    </row>
    <row r="636" spans="3:24">
      <c r="C636" s="57"/>
      <c r="D636" s="57"/>
      <c r="E636" s="57"/>
      <c r="F636" s="57"/>
      <c r="H636" s="57"/>
      <c r="J636" s="57"/>
      <c r="L636" s="57"/>
      <c r="N636" s="57"/>
      <c r="P636" s="57"/>
      <c r="R636" s="57"/>
      <c r="T636" s="57"/>
      <c r="V636" s="57"/>
      <c r="X636" s="57"/>
    </row>
    <row r="637" spans="3:24">
      <c r="C637" s="57"/>
      <c r="D637" s="57"/>
      <c r="E637" s="57"/>
      <c r="F637" s="57"/>
      <c r="H637" s="57"/>
      <c r="J637" s="57"/>
      <c r="L637" s="57"/>
      <c r="N637" s="57"/>
      <c r="P637" s="57"/>
      <c r="R637" s="57"/>
      <c r="T637" s="57"/>
      <c r="V637" s="57"/>
      <c r="X637" s="57"/>
    </row>
    <row r="638" spans="3:24">
      <c r="C638" s="57"/>
      <c r="D638" s="57"/>
      <c r="E638" s="57"/>
      <c r="F638" s="57"/>
      <c r="H638" s="57"/>
      <c r="J638" s="57"/>
      <c r="L638" s="57"/>
      <c r="N638" s="57"/>
      <c r="P638" s="57"/>
      <c r="R638" s="57"/>
      <c r="T638" s="57"/>
      <c r="V638" s="57"/>
      <c r="X638" s="57"/>
    </row>
    <row r="639" spans="3:24">
      <c r="C639" s="57"/>
      <c r="D639" s="57"/>
      <c r="E639" s="57"/>
      <c r="F639" s="57"/>
      <c r="H639" s="57"/>
      <c r="J639" s="57"/>
      <c r="L639" s="57"/>
      <c r="N639" s="57"/>
      <c r="P639" s="57"/>
      <c r="R639" s="57"/>
      <c r="T639" s="57"/>
      <c r="V639" s="57"/>
      <c r="X639" s="57"/>
    </row>
    <row r="640" spans="3:24">
      <c r="C640" s="57"/>
      <c r="D640" s="57"/>
      <c r="E640" s="57"/>
      <c r="F640" s="57"/>
      <c r="H640" s="57"/>
      <c r="J640" s="57"/>
      <c r="L640" s="57"/>
      <c r="N640" s="57"/>
      <c r="P640" s="57"/>
      <c r="R640" s="57"/>
      <c r="T640" s="57"/>
      <c r="V640" s="57"/>
      <c r="X640" s="57"/>
    </row>
    <row r="641" spans="3:24">
      <c r="C641" s="57"/>
      <c r="D641" s="57"/>
      <c r="E641" s="57"/>
      <c r="F641" s="57"/>
      <c r="H641" s="57"/>
      <c r="J641" s="57"/>
      <c r="L641" s="57"/>
      <c r="N641" s="57"/>
      <c r="P641" s="57"/>
      <c r="R641" s="57"/>
      <c r="T641" s="57"/>
      <c r="V641" s="57"/>
      <c r="X641" s="57"/>
    </row>
    <row r="642" spans="3:24">
      <c r="C642" s="57"/>
      <c r="D642" s="57"/>
      <c r="E642" s="57"/>
      <c r="F642" s="57"/>
      <c r="H642" s="57"/>
      <c r="J642" s="57"/>
      <c r="L642" s="57"/>
      <c r="N642" s="57"/>
      <c r="P642" s="57"/>
      <c r="R642" s="57"/>
      <c r="T642" s="57"/>
      <c r="V642" s="57"/>
      <c r="X642" s="57"/>
    </row>
    <row r="643" spans="3:24">
      <c r="C643" s="57"/>
      <c r="D643" s="57"/>
      <c r="E643" s="57"/>
      <c r="F643" s="57"/>
      <c r="H643" s="57"/>
      <c r="J643" s="57"/>
      <c r="L643" s="57"/>
      <c r="N643" s="57"/>
      <c r="P643" s="57"/>
      <c r="R643" s="57"/>
      <c r="T643" s="57"/>
      <c r="V643" s="57"/>
      <c r="X643" s="57"/>
    </row>
    <row r="644" spans="3:24">
      <c r="C644" s="57"/>
      <c r="D644" s="57"/>
      <c r="E644" s="57"/>
      <c r="F644" s="57"/>
      <c r="H644" s="57"/>
      <c r="J644" s="57"/>
      <c r="L644" s="57"/>
      <c r="N644" s="57"/>
      <c r="P644" s="57"/>
      <c r="R644" s="57"/>
      <c r="T644" s="57"/>
      <c r="V644" s="57"/>
      <c r="X644" s="57"/>
    </row>
    <row r="645" spans="3:24">
      <c r="C645" s="57"/>
      <c r="D645" s="57"/>
      <c r="E645" s="57"/>
      <c r="F645" s="57"/>
      <c r="H645" s="57"/>
      <c r="J645" s="57"/>
      <c r="L645" s="57"/>
      <c r="N645" s="57"/>
      <c r="P645" s="57"/>
      <c r="R645" s="57"/>
      <c r="T645" s="57"/>
      <c r="V645" s="57"/>
      <c r="X645" s="57"/>
    </row>
    <row r="646" spans="3:24">
      <c r="C646" s="57"/>
      <c r="D646" s="57"/>
      <c r="E646" s="57"/>
      <c r="F646" s="57"/>
      <c r="H646" s="57"/>
      <c r="J646" s="57"/>
      <c r="L646" s="57"/>
      <c r="N646" s="57"/>
      <c r="P646" s="57"/>
      <c r="R646" s="57"/>
      <c r="T646" s="57"/>
      <c r="V646" s="57"/>
      <c r="X646" s="57"/>
    </row>
    <row r="647" spans="3:24">
      <c r="C647" s="57"/>
      <c r="D647" s="57"/>
      <c r="E647" s="57"/>
      <c r="F647" s="57"/>
      <c r="H647" s="57"/>
      <c r="J647" s="57"/>
      <c r="L647" s="57"/>
      <c r="N647" s="57"/>
      <c r="P647" s="57"/>
      <c r="R647" s="57"/>
      <c r="T647" s="57"/>
      <c r="V647" s="57"/>
      <c r="X647" s="57"/>
    </row>
    <row r="648" spans="3:24">
      <c r="C648" s="57"/>
      <c r="D648" s="57"/>
      <c r="E648" s="57"/>
      <c r="F648" s="57"/>
      <c r="H648" s="57"/>
      <c r="J648" s="57"/>
      <c r="L648" s="57"/>
      <c r="N648" s="57"/>
      <c r="P648" s="57"/>
      <c r="R648" s="57"/>
      <c r="T648" s="57"/>
      <c r="V648" s="57"/>
      <c r="X648" s="57"/>
    </row>
    <row r="649" spans="3:24">
      <c r="C649" s="57"/>
      <c r="D649" s="57"/>
      <c r="E649" s="57"/>
      <c r="F649" s="57"/>
      <c r="H649" s="57"/>
      <c r="J649" s="57"/>
      <c r="L649" s="57"/>
      <c r="N649" s="57"/>
      <c r="P649" s="57"/>
      <c r="R649" s="57"/>
      <c r="T649" s="57"/>
      <c r="V649" s="57"/>
      <c r="X649" s="57"/>
    </row>
    <row r="650" spans="3:24">
      <c r="C650" s="57"/>
      <c r="D650" s="57"/>
      <c r="E650" s="57"/>
      <c r="F650" s="57"/>
      <c r="H650" s="57"/>
      <c r="J650" s="57"/>
      <c r="L650" s="57"/>
      <c r="N650" s="57"/>
      <c r="P650" s="57"/>
      <c r="R650" s="57"/>
      <c r="T650" s="57"/>
      <c r="V650" s="57"/>
      <c r="X650" s="57"/>
    </row>
    <row r="651" spans="3:24">
      <c r="C651" s="57"/>
      <c r="D651" s="57"/>
      <c r="E651" s="57"/>
      <c r="F651" s="57"/>
      <c r="H651" s="57"/>
      <c r="J651" s="57"/>
      <c r="L651" s="57"/>
      <c r="N651" s="57"/>
      <c r="P651" s="57"/>
      <c r="R651" s="57"/>
      <c r="T651" s="57"/>
      <c r="V651" s="57"/>
      <c r="X651" s="57"/>
    </row>
    <row r="652" spans="3:24">
      <c r="C652" s="57"/>
      <c r="D652" s="57"/>
      <c r="E652" s="57"/>
      <c r="F652" s="57"/>
      <c r="H652" s="57"/>
      <c r="J652" s="57"/>
      <c r="L652" s="57"/>
      <c r="N652" s="57"/>
      <c r="P652" s="57"/>
      <c r="R652" s="57"/>
      <c r="T652" s="57"/>
      <c r="V652" s="57"/>
      <c r="X652" s="57"/>
    </row>
    <row r="653" spans="3:24">
      <c r="C653" s="57"/>
      <c r="D653" s="57"/>
      <c r="E653" s="57"/>
      <c r="F653" s="57"/>
      <c r="H653" s="57"/>
      <c r="J653" s="57"/>
      <c r="L653" s="57"/>
      <c r="N653" s="57"/>
      <c r="P653" s="57"/>
      <c r="R653" s="57"/>
      <c r="T653" s="57"/>
      <c r="V653" s="57"/>
      <c r="X653" s="57"/>
    </row>
    <row r="654" spans="3:24">
      <c r="C654" s="57"/>
      <c r="D654" s="57"/>
      <c r="E654" s="57"/>
      <c r="F654" s="57"/>
      <c r="H654" s="57"/>
      <c r="J654" s="57"/>
      <c r="L654" s="57"/>
      <c r="N654" s="57"/>
      <c r="P654" s="57"/>
      <c r="R654" s="57"/>
      <c r="T654" s="57"/>
      <c r="V654" s="57"/>
      <c r="X654" s="57"/>
    </row>
    <row r="655" spans="3:24">
      <c r="C655" s="57"/>
      <c r="D655" s="57"/>
      <c r="E655" s="57"/>
      <c r="F655" s="57"/>
      <c r="H655" s="57"/>
      <c r="J655" s="57"/>
      <c r="L655" s="57"/>
      <c r="N655" s="57"/>
      <c r="P655" s="57"/>
      <c r="R655" s="57"/>
      <c r="T655" s="57"/>
      <c r="V655" s="57"/>
      <c r="X655" s="57"/>
    </row>
    <row r="656" spans="3:24">
      <c r="C656" s="57"/>
      <c r="D656" s="57"/>
      <c r="E656" s="57"/>
      <c r="F656" s="57"/>
      <c r="H656" s="57"/>
      <c r="J656" s="57"/>
      <c r="L656" s="57"/>
      <c r="N656" s="57"/>
      <c r="P656" s="57"/>
      <c r="R656" s="57"/>
      <c r="T656" s="57"/>
      <c r="V656" s="57"/>
      <c r="X656" s="57"/>
    </row>
    <row r="657" spans="3:24">
      <c r="C657" s="57"/>
      <c r="D657" s="57"/>
      <c r="E657" s="57"/>
      <c r="F657" s="57"/>
      <c r="H657" s="57"/>
      <c r="J657" s="57"/>
      <c r="L657" s="57"/>
      <c r="N657" s="57"/>
      <c r="P657" s="57"/>
      <c r="R657" s="57"/>
      <c r="T657" s="57"/>
      <c r="V657" s="57"/>
      <c r="X657" s="57"/>
    </row>
    <row r="658" spans="3:24">
      <c r="C658" s="57"/>
      <c r="D658" s="57"/>
      <c r="E658" s="57"/>
      <c r="F658" s="57"/>
      <c r="H658" s="57"/>
      <c r="J658" s="57"/>
      <c r="L658" s="57"/>
      <c r="N658" s="57"/>
      <c r="P658" s="57"/>
      <c r="R658" s="57"/>
      <c r="T658" s="57"/>
      <c r="V658" s="57"/>
      <c r="X658" s="57"/>
    </row>
    <row r="659" spans="3:24">
      <c r="C659" s="57"/>
      <c r="D659" s="57"/>
      <c r="E659" s="57"/>
      <c r="F659" s="57"/>
      <c r="H659" s="57"/>
      <c r="J659" s="57"/>
      <c r="L659" s="57"/>
      <c r="N659" s="57"/>
      <c r="P659" s="57"/>
      <c r="R659" s="57"/>
      <c r="T659" s="57"/>
      <c r="V659" s="57"/>
      <c r="X659" s="57"/>
    </row>
    <row r="660" spans="3:24">
      <c r="C660" s="57"/>
      <c r="D660" s="57"/>
      <c r="E660" s="57"/>
      <c r="F660" s="57"/>
      <c r="H660" s="57"/>
      <c r="J660" s="57"/>
      <c r="L660" s="57"/>
      <c r="N660" s="57"/>
      <c r="P660" s="57"/>
      <c r="R660" s="57"/>
      <c r="T660" s="57"/>
      <c r="V660" s="57"/>
      <c r="X660" s="57"/>
    </row>
    <row r="661" spans="3:24">
      <c r="C661" s="57"/>
      <c r="D661" s="57"/>
      <c r="E661" s="57"/>
      <c r="F661" s="57"/>
      <c r="H661" s="57"/>
      <c r="J661" s="57"/>
      <c r="L661" s="57"/>
      <c r="N661" s="57"/>
      <c r="P661" s="57"/>
      <c r="R661" s="57"/>
      <c r="T661" s="57"/>
      <c r="V661" s="57"/>
      <c r="X661" s="57"/>
    </row>
    <row r="662" spans="3:24">
      <c r="C662" s="57"/>
      <c r="D662" s="57"/>
      <c r="E662" s="57"/>
      <c r="F662" s="57"/>
      <c r="H662" s="57"/>
      <c r="J662" s="57"/>
      <c r="L662" s="57"/>
      <c r="N662" s="57"/>
      <c r="P662" s="57"/>
      <c r="R662" s="57"/>
      <c r="T662" s="57"/>
      <c r="V662" s="57"/>
      <c r="X662" s="57"/>
    </row>
    <row r="663" spans="3:24">
      <c r="C663" s="57"/>
      <c r="D663" s="57"/>
      <c r="E663" s="57"/>
      <c r="F663" s="57"/>
      <c r="H663" s="57"/>
      <c r="J663" s="57"/>
      <c r="L663" s="57"/>
      <c r="N663" s="57"/>
      <c r="P663" s="57"/>
      <c r="R663" s="57"/>
      <c r="T663" s="57"/>
      <c r="V663" s="57"/>
      <c r="X663" s="57"/>
    </row>
    <row r="664" spans="3:24">
      <c r="C664" s="57"/>
      <c r="D664" s="57"/>
      <c r="E664" s="57"/>
      <c r="F664" s="57"/>
      <c r="H664" s="57"/>
      <c r="J664" s="57"/>
      <c r="L664" s="57"/>
      <c r="N664" s="57"/>
      <c r="P664" s="57"/>
      <c r="R664" s="57"/>
      <c r="T664" s="57"/>
      <c r="V664" s="57"/>
      <c r="X664" s="57"/>
    </row>
    <row r="665" spans="3:24">
      <c r="C665" s="57"/>
      <c r="D665" s="57"/>
      <c r="E665" s="57"/>
      <c r="F665" s="57"/>
      <c r="H665" s="57"/>
      <c r="J665" s="57"/>
      <c r="L665" s="57"/>
      <c r="N665" s="57"/>
      <c r="P665" s="57"/>
      <c r="R665" s="57"/>
      <c r="T665" s="57"/>
      <c r="V665" s="57"/>
      <c r="X665" s="57"/>
    </row>
    <row r="666" spans="3:24">
      <c r="C666" s="57"/>
      <c r="D666" s="57"/>
      <c r="E666" s="57"/>
      <c r="F666" s="57"/>
      <c r="H666" s="57"/>
      <c r="J666" s="57"/>
      <c r="L666" s="57"/>
      <c r="N666" s="57"/>
      <c r="P666" s="57"/>
      <c r="R666" s="57"/>
      <c r="T666" s="57"/>
      <c r="V666" s="57"/>
      <c r="X666" s="57"/>
    </row>
    <row r="667" spans="3:24">
      <c r="C667" s="57"/>
      <c r="D667" s="57"/>
      <c r="E667" s="57"/>
      <c r="F667" s="57"/>
      <c r="H667" s="57"/>
      <c r="J667" s="57"/>
      <c r="L667" s="57"/>
      <c r="N667" s="57"/>
      <c r="P667" s="57"/>
      <c r="R667" s="57"/>
      <c r="T667" s="57"/>
      <c r="V667" s="57"/>
      <c r="X667" s="57"/>
    </row>
    <row r="668" spans="3:24">
      <c r="C668" s="57"/>
      <c r="D668" s="57"/>
      <c r="E668" s="57"/>
      <c r="F668" s="57"/>
      <c r="H668" s="57"/>
      <c r="J668" s="57"/>
      <c r="L668" s="57"/>
      <c r="N668" s="57"/>
      <c r="P668" s="57"/>
      <c r="R668" s="57"/>
      <c r="T668" s="57"/>
      <c r="V668" s="57"/>
      <c r="X668" s="57"/>
    </row>
    <row r="669" spans="3:24">
      <c r="C669" s="57"/>
      <c r="D669" s="57"/>
      <c r="E669" s="57"/>
      <c r="F669" s="57"/>
      <c r="H669" s="57"/>
      <c r="J669" s="57"/>
      <c r="L669" s="57"/>
      <c r="N669" s="57"/>
      <c r="P669" s="57"/>
      <c r="R669" s="57"/>
      <c r="T669" s="57"/>
      <c r="V669" s="57"/>
      <c r="X669" s="57"/>
    </row>
    <row r="670" spans="3:24">
      <c r="C670" s="57"/>
      <c r="D670" s="57"/>
      <c r="E670" s="57"/>
      <c r="F670" s="57"/>
      <c r="H670" s="57"/>
      <c r="J670" s="57"/>
      <c r="L670" s="57"/>
      <c r="N670" s="57"/>
      <c r="P670" s="57"/>
      <c r="R670" s="57"/>
      <c r="T670" s="57"/>
      <c r="V670" s="57"/>
      <c r="X670" s="57"/>
    </row>
    <row r="671" spans="3:24">
      <c r="C671" s="57"/>
      <c r="D671" s="57"/>
      <c r="E671" s="57"/>
      <c r="F671" s="57"/>
      <c r="H671" s="57"/>
      <c r="J671" s="57"/>
      <c r="L671" s="57"/>
      <c r="N671" s="57"/>
      <c r="P671" s="57"/>
      <c r="R671" s="57"/>
      <c r="T671" s="57"/>
      <c r="V671" s="57"/>
      <c r="X671" s="57"/>
    </row>
    <row r="672" spans="3:24">
      <c r="C672" s="57"/>
      <c r="D672" s="57"/>
      <c r="E672" s="57"/>
      <c r="F672" s="57"/>
      <c r="H672" s="57"/>
      <c r="J672" s="57"/>
      <c r="L672" s="57"/>
      <c r="N672" s="57"/>
      <c r="P672" s="57"/>
      <c r="R672" s="57"/>
      <c r="T672" s="57"/>
      <c r="V672" s="57"/>
      <c r="X672" s="57"/>
    </row>
    <row r="673" spans="3:24">
      <c r="C673" s="57"/>
      <c r="D673" s="57"/>
      <c r="E673" s="57"/>
      <c r="F673" s="57"/>
      <c r="H673" s="57"/>
      <c r="J673" s="57"/>
      <c r="L673" s="57"/>
      <c r="N673" s="57"/>
      <c r="P673" s="57"/>
      <c r="R673" s="57"/>
      <c r="T673" s="57"/>
      <c r="V673" s="57"/>
      <c r="X673" s="57"/>
    </row>
    <row r="674" spans="3:24">
      <c r="C674" s="57"/>
      <c r="D674" s="57"/>
      <c r="E674" s="57"/>
      <c r="F674" s="57"/>
      <c r="H674" s="57"/>
      <c r="J674" s="57"/>
      <c r="L674" s="57"/>
      <c r="N674" s="57"/>
      <c r="P674" s="57"/>
      <c r="R674" s="57"/>
      <c r="T674" s="57"/>
      <c r="V674" s="57"/>
      <c r="X674" s="57"/>
    </row>
    <row r="675" spans="3:24">
      <c r="C675" s="57"/>
      <c r="D675" s="57"/>
      <c r="E675" s="57"/>
      <c r="F675" s="57"/>
      <c r="H675" s="57"/>
      <c r="J675" s="57"/>
      <c r="L675" s="57"/>
      <c r="N675" s="57"/>
      <c r="P675" s="57"/>
      <c r="R675" s="57"/>
      <c r="T675" s="57"/>
      <c r="V675" s="57"/>
      <c r="X675" s="57"/>
    </row>
    <row r="676" spans="3:24">
      <c r="C676" s="57"/>
      <c r="D676" s="57"/>
      <c r="E676" s="57"/>
      <c r="F676" s="57"/>
      <c r="H676" s="57"/>
      <c r="J676" s="57"/>
      <c r="L676" s="57"/>
      <c r="N676" s="57"/>
      <c r="P676" s="57"/>
      <c r="R676" s="57"/>
      <c r="T676" s="57"/>
      <c r="V676" s="57"/>
      <c r="X676" s="57"/>
    </row>
    <row r="677" spans="3:24">
      <c r="C677" s="57"/>
      <c r="D677" s="57"/>
      <c r="E677" s="57"/>
      <c r="F677" s="57"/>
      <c r="H677" s="57"/>
      <c r="J677" s="57"/>
      <c r="L677" s="57"/>
      <c r="N677" s="57"/>
      <c r="P677" s="57"/>
      <c r="R677" s="57"/>
      <c r="T677" s="57"/>
      <c r="V677" s="57"/>
      <c r="X677" s="57"/>
    </row>
    <row r="678" spans="3:24">
      <c r="C678" s="57"/>
      <c r="D678" s="57"/>
      <c r="E678" s="57"/>
      <c r="F678" s="57"/>
      <c r="H678" s="57"/>
      <c r="J678" s="57"/>
      <c r="L678" s="57"/>
      <c r="N678" s="57"/>
      <c r="P678" s="57"/>
      <c r="R678" s="57"/>
      <c r="T678" s="57"/>
      <c r="V678" s="57"/>
      <c r="X678" s="57"/>
    </row>
    <row r="679" spans="3:24">
      <c r="C679" s="57"/>
      <c r="D679" s="57"/>
      <c r="E679" s="57"/>
      <c r="F679" s="57"/>
      <c r="H679" s="57"/>
      <c r="J679" s="57"/>
      <c r="L679" s="57"/>
      <c r="N679" s="57"/>
      <c r="P679" s="57"/>
      <c r="R679" s="57"/>
      <c r="T679" s="57"/>
      <c r="V679" s="57"/>
      <c r="X679" s="57"/>
    </row>
    <row r="680" spans="3:24">
      <c r="C680" s="57"/>
      <c r="D680" s="57"/>
      <c r="E680" s="57"/>
      <c r="F680" s="57"/>
      <c r="H680" s="57"/>
      <c r="J680" s="57"/>
      <c r="L680" s="57"/>
      <c r="N680" s="57"/>
      <c r="P680" s="57"/>
      <c r="R680" s="57"/>
      <c r="T680" s="57"/>
      <c r="V680" s="57"/>
      <c r="X680" s="57"/>
    </row>
    <row r="681" spans="3:24">
      <c r="C681" s="57"/>
      <c r="D681" s="57"/>
      <c r="E681" s="57"/>
      <c r="F681" s="57"/>
      <c r="H681" s="57"/>
      <c r="J681" s="57"/>
      <c r="L681" s="57"/>
      <c r="N681" s="57"/>
      <c r="P681" s="57"/>
      <c r="R681" s="57"/>
      <c r="T681" s="57"/>
      <c r="V681" s="57"/>
      <c r="X681" s="57"/>
    </row>
    <row r="682" spans="3:24">
      <c r="C682" s="57"/>
      <c r="D682" s="57"/>
      <c r="E682" s="57"/>
      <c r="F682" s="57"/>
      <c r="H682" s="57"/>
      <c r="J682" s="57"/>
      <c r="L682" s="57"/>
      <c r="N682" s="57"/>
      <c r="P682" s="57"/>
      <c r="R682" s="57"/>
      <c r="T682" s="57"/>
      <c r="V682" s="57"/>
      <c r="X682" s="57"/>
    </row>
    <row r="683" spans="3:24">
      <c r="C683" s="57"/>
      <c r="D683" s="57"/>
      <c r="E683" s="57"/>
      <c r="F683" s="57"/>
      <c r="H683" s="57"/>
      <c r="J683" s="57"/>
      <c r="L683" s="57"/>
      <c r="N683" s="57"/>
      <c r="P683" s="57"/>
      <c r="R683" s="57"/>
      <c r="T683" s="57"/>
      <c r="V683" s="57"/>
      <c r="X683" s="57"/>
    </row>
    <row r="684" spans="3:24">
      <c r="C684" s="57"/>
      <c r="D684" s="57"/>
      <c r="E684" s="57"/>
      <c r="F684" s="57"/>
      <c r="H684" s="57"/>
      <c r="J684" s="57"/>
      <c r="L684" s="57"/>
      <c r="N684" s="57"/>
      <c r="P684" s="57"/>
      <c r="R684" s="57"/>
      <c r="T684" s="57"/>
      <c r="V684" s="57"/>
      <c r="X684" s="57"/>
    </row>
    <row r="685" spans="3:24">
      <c r="C685" s="57"/>
      <c r="D685" s="57"/>
      <c r="E685" s="57"/>
      <c r="F685" s="57"/>
      <c r="H685" s="57"/>
      <c r="J685" s="57"/>
      <c r="L685" s="57"/>
      <c r="N685" s="57"/>
      <c r="P685" s="57"/>
      <c r="R685" s="57"/>
      <c r="T685" s="57"/>
      <c r="V685" s="57"/>
      <c r="X685" s="57"/>
    </row>
    <row r="686" spans="3:24">
      <c r="C686" s="57"/>
      <c r="D686" s="57"/>
      <c r="E686" s="57"/>
      <c r="F686" s="57"/>
      <c r="H686" s="57"/>
      <c r="J686" s="57"/>
      <c r="L686" s="57"/>
      <c r="N686" s="57"/>
      <c r="P686" s="57"/>
      <c r="R686" s="57"/>
      <c r="T686" s="57"/>
      <c r="V686" s="57"/>
      <c r="X686" s="57"/>
    </row>
    <row r="687" spans="3:24">
      <c r="C687" s="57"/>
      <c r="D687" s="57"/>
      <c r="E687" s="57"/>
      <c r="F687" s="57"/>
      <c r="H687" s="57"/>
      <c r="J687" s="57"/>
      <c r="L687" s="57"/>
      <c r="N687" s="57"/>
      <c r="P687" s="57"/>
      <c r="R687" s="57"/>
      <c r="T687" s="57"/>
      <c r="V687" s="57"/>
      <c r="X687" s="57"/>
    </row>
    <row r="688" spans="3:24">
      <c r="C688" s="57"/>
      <c r="D688" s="57"/>
      <c r="E688" s="57"/>
      <c r="F688" s="57"/>
      <c r="H688" s="57"/>
      <c r="J688" s="57"/>
      <c r="L688" s="57"/>
      <c r="N688" s="57"/>
      <c r="P688" s="57"/>
      <c r="R688" s="57"/>
      <c r="T688" s="57"/>
      <c r="V688" s="57"/>
      <c r="X688" s="57"/>
    </row>
    <row r="689" spans="3:24">
      <c r="C689" s="57"/>
      <c r="D689" s="57"/>
      <c r="E689" s="57"/>
      <c r="F689" s="57"/>
      <c r="H689" s="57"/>
      <c r="J689" s="57"/>
      <c r="L689" s="57"/>
      <c r="N689" s="57"/>
      <c r="P689" s="57"/>
      <c r="R689" s="57"/>
      <c r="T689" s="57"/>
      <c r="V689" s="57"/>
      <c r="X689" s="57"/>
    </row>
    <row r="690" spans="3:24">
      <c r="C690" s="57"/>
      <c r="D690" s="57"/>
      <c r="E690" s="57"/>
      <c r="F690" s="57"/>
      <c r="H690" s="57"/>
      <c r="J690" s="57"/>
      <c r="L690" s="57"/>
      <c r="N690" s="57"/>
      <c r="P690" s="57"/>
      <c r="R690" s="57"/>
      <c r="T690" s="57"/>
      <c r="V690" s="57"/>
      <c r="X690" s="57"/>
    </row>
    <row r="691" spans="3:24">
      <c r="C691" s="57"/>
      <c r="D691" s="57"/>
      <c r="E691" s="57"/>
      <c r="F691" s="57"/>
      <c r="H691" s="57"/>
      <c r="J691" s="57"/>
      <c r="L691" s="57"/>
      <c r="N691" s="57"/>
      <c r="P691" s="57"/>
      <c r="R691" s="57"/>
      <c r="T691" s="57"/>
      <c r="V691" s="57"/>
      <c r="X691" s="57"/>
    </row>
    <row r="692" spans="3:24">
      <c r="C692" s="57"/>
      <c r="D692" s="57"/>
      <c r="E692" s="57"/>
      <c r="F692" s="57"/>
      <c r="H692" s="57"/>
      <c r="J692" s="57"/>
      <c r="L692" s="57"/>
      <c r="N692" s="57"/>
      <c r="P692" s="57"/>
      <c r="R692" s="57"/>
      <c r="T692" s="57"/>
      <c r="V692" s="57"/>
      <c r="X692" s="57"/>
    </row>
    <row r="693" spans="3:24">
      <c r="C693" s="57"/>
      <c r="D693" s="57"/>
      <c r="E693" s="57"/>
      <c r="F693" s="57"/>
      <c r="H693" s="57"/>
      <c r="J693" s="57"/>
      <c r="L693" s="57"/>
      <c r="N693" s="57"/>
      <c r="P693" s="57"/>
      <c r="R693" s="57"/>
      <c r="T693" s="57"/>
      <c r="V693" s="57"/>
      <c r="X693" s="57"/>
    </row>
    <row r="694" spans="3:24">
      <c r="C694" s="57"/>
      <c r="D694" s="57"/>
      <c r="E694" s="57"/>
      <c r="F694" s="57"/>
      <c r="H694" s="57"/>
      <c r="J694" s="57"/>
      <c r="L694" s="57"/>
      <c r="N694" s="57"/>
      <c r="P694" s="57"/>
      <c r="R694" s="57"/>
      <c r="T694" s="57"/>
      <c r="V694" s="57"/>
      <c r="X694" s="57"/>
    </row>
    <row r="695" spans="3:24">
      <c r="C695" s="57"/>
      <c r="D695" s="57"/>
      <c r="E695" s="57"/>
      <c r="F695" s="57"/>
      <c r="H695" s="57"/>
      <c r="J695" s="57"/>
      <c r="L695" s="57"/>
      <c r="N695" s="57"/>
      <c r="P695" s="57"/>
      <c r="R695" s="57"/>
      <c r="T695" s="57"/>
      <c r="V695" s="57"/>
      <c r="X695" s="57"/>
    </row>
    <row r="696" spans="3:24">
      <c r="C696" s="57"/>
      <c r="D696" s="57"/>
      <c r="E696" s="57"/>
      <c r="F696" s="57"/>
      <c r="H696" s="57"/>
      <c r="J696" s="57"/>
      <c r="L696" s="57"/>
      <c r="N696" s="57"/>
      <c r="P696" s="57"/>
      <c r="R696" s="57"/>
      <c r="T696" s="57"/>
      <c r="V696" s="57"/>
      <c r="X696" s="57"/>
    </row>
    <row r="697" spans="3:24">
      <c r="C697" s="57"/>
      <c r="D697" s="57"/>
      <c r="E697" s="57"/>
      <c r="F697" s="57"/>
      <c r="H697" s="57"/>
      <c r="J697" s="57"/>
      <c r="L697" s="57"/>
      <c r="N697" s="57"/>
      <c r="P697" s="57"/>
      <c r="R697" s="57"/>
      <c r="T697" s="57"/>
      <c r="V697" s="57"/>
      <c r="X697" s="57"/>
    </row>
    <row r="698" spans="3:24">
      <c r="C698" s="57"/>
      <c r="D698" s="57"/>
      <c r="E698" s="57"/>
      <c r="F698" s="57"/>
      <c r="H698" s="57"/>
      <c r="J698" s="57"/>
      <c r="L698" s="57"/>
      <c r="N698" s="57"/>
      <c r="P698" s="57"/>
      <c r="R698" s="57"/>
      <c r="T698" s="57"/>
      <c r="V698" s="57"/>
      <c r="X698" s="57"/>
    </row>
    <row r="699" spans="3:24">
      <c r="C699" s="57"/>
      <c r="D699" s="57"/>
      <c r="E699" s="57"/>
      <c r="F699" s="57"/>
      <c r="H699" s="57"/>
      <c r="J699" s="57"/>
      <c r="L699" s="57"/>
      <c r="N699" s="57"/>
      <c r="P699" s="57"/>
      <c r="R699" s="57"/>
      <c r="T699" s="57"/>
      <c r="V699" s="57"/>
      <c r="X699" s="57"/>
    </row>
    <row r="700" spans="3:24">
      <c r="C700" s="57"/>
      <c r="D700" s="57"/>
      <c r="E700" s="57"/>
      <c r="F700" s="57"/>
      <c r="H700" s="57"/>
      <c r="J700" s="57"/>
      <c r="L700" s="57"/>
      <c r="N700" s="57"/>
      <c r="P700" s="57"/>
      <c r="R700" s="57"/>
      <c r="T700" s="57"/>
      <c r="V700" s="57"/>
      <c r="X700" s="57"/>
    </row>
    <row r="701" spans="3:24">
      <c r="C701" s="57"/>
      <c r="D701" s="57"/>
      <c r="E701" s="57"/>
      <c r="F701" s="57"/>
      <c r="H701" s="57"/>
      <c r="J701" s="57"/>
      <c r="L701" s="57"/>
      <c r="N701" s="57"/>
      <c r="P701" s="57"/>
      <c r="R701" s="57"/>
      <c r="T701" s="57"/>
      <c r="V701" s="57"/>
      <c r="X701" s="57"/>
    </row>
    <row r="702" spans="3:24">
      <c r="C702" s="57"/>
      <c r="D702" s="57"/>
      <c r="E702" s="57"/>
      <c r="F702" s="57"/>
      <c r="H702" s="57"/>
      <c r="J702" s="57"/>
      <c r="L702" s="57"/>
      <c r="N702" s="57"/>
      <c r="P702" s="57"/>
      <c r="R702" s="57"/>
      <c r="T702" s="57"/>
      <c r="V702" s="57"/>
      <c r="X702" s="57"/>
    </row>
    <row r="703" spans="3:24">
      <c r="C703" s="57"/>
      <c r="D703" s="57"/>
      <c r="E703" s="57"/>
      <c r="F703" s="57"/>
      <c r="H703" s="57"/>
      <c r="J703" s="57"/>
      <c r="L703" s="57"/>
      <c r="N703" s="57"/>
      <c r="P703" s="57"/>
      <c r="R703" s="57"/>
      <c r="T703" s="57"/>
      <c r="V703" s="57"/>
      <c r="X703" s="57"/>
    </row>
    <row r="704" spans="3:24">
      <c r="C704" s="57"/>
      <c r="D704" s="57"/>
      <c r="E704" s="57"/>
      <c r="F704" s="57"/>
      <c r="H704" s="57"/>
      <c r="J704" s="57"/>
      <c r="L704" s="57"/>
      <c r="N704" s="57"/>
      <c r="P704" s="57"/>
      <c r="R704" s="57"/>
      <c r="T704" s="57"/>
      <c r="V704" s="57"/>
      <c r="X704" s="57"/>
    </row>
    <row r="705" spans="3:24">
      <c r="C705" s="57"/>
      <c r="D705" s="57"/>
      <c r="E705" s="57"/>
      <c r="F705" s="57"/>
      <c r="H705" s="57"/>
      <c r="J705" s="57"/>
      <c r="L705" s="57"/>
      <c r="N705" s="57"/>
      <c r="P705" s="57"/>
      <c r="R705" s="57"/>
      <c r="T705" s="57"/>
      <c r="V705" s="57"/>
      <c r="X705" s="57"/>
    </row>
    <row r="706" spans="3:24">
      <c r="C706" s="57"/>
      <c r="D706" s="57"/>
      <c r="E706" s="57"/>
      <c r="F706" s="57"/>
      <c r="H706" s="57"/>
      <c r="J706" s="57"/>
      <c r="L706" s="57"/>
      <c r="N706" s="57"/>
      <c r="P706" s="57"/>
      <c r="R706" s="57"/>
      <c r="T706" s="57"/>
      <c r="V706" s="57"/>
      <c r="X706" s="57"/>
    </row>
    <row r="707" spans="3:24">
      <c r="C707" s="57"/>
      <c r="D707" s="57"/>
      <c r="E707" s="57"/>
      <c r="F707" s="57"/>
      <c r="H707" s="57"/>
      <c r="J707" s="57"/>
      <c r="L707" s="57"/>
      <c r="N707" s="57"/>
      <c r="P707" s="57"/>
      <c r="R707" s="57"/>
      <c r="T707" s="57"/>
      <c r="V707" s="57"/>
      <c r="X707" s="57"/>
    </row>
    <row r="708" spans="3:24">
      <c r="C708" s="57"/>
      <c r="D708" s="57"/>
      <c r="E708" s="57"/>
      <c r="F708" s="57"/>
      <c r="H708" s="57"/>
      <c r="J708" s="57"/>
      <c r="L708" s="57"/>
      <c r="N708" s="57"/>
      <c r="P708" s="57"/>
      <c r="R708" s="57"/>
      <c r="T708" s="57"/>
      <c r="V708" s="57"/>
      <c r="X708" s="57"/>
    </row>
    <row r="709" spans="3:24">
      <c r="C709" s="57"/>
      <c r="D709" s="57"/>
      <c r="E709" s="57"/>
      <c r="F709" s="57"/>
      <c r="H709" s="57"/>
      <c r="J709" s="57"/>
      <c r="L709" s="57"/>
      <c r="N709" s="57"/>
      <c r="P709" s="57"/>
      <c r="R709" s="57"/>
      <c r="T709" s="57"/>
      <c r="V709" s="57"/>
      <c r="X709" s="57"/>
    </row>
    <row r="710" spans="3:24">
      <c r="C710" s="57"/>
      <c r="D710" s="57"/>
      <c r="E710" s="57"/>
      <c r="F710" s="57"/>
      <c r="H710" s="57"/>
      <c r="J710" s="57"/>
      <c r="L710" s="57"/>
      <c r="N710" s="57"/>
      <c r="P710" s="57"/>
      <c r="R710" s="57"/>
      <c r="T710" s="57"/>
      <c r="V710" s="57"/>
      <c r="X710" s="57"/>
    </row>
    <row r="711" spans="3:24">
      <c r="C711" s="57"/>
      <c r="D711" s="57"/>
      <c r="E711" s="57"/>
      <c r="F711" s="57"/>
      <c r="H711" s="57"/>
      <c r="J711" s="57"/>
      <c r="L711" s="57"/>
      <c r="N711" s="57"/>
      <c r="P711" s="57"/>
      <c r="R711" s="57"/>
      <c r="T711" s="57"/>
      <c r="V711" s="57"/>
      <c r="X711" s="57"/>
    </row>
    <row r="712" spans="3:24">
      <c r="C712" s="57"/>
      <c r="D712" s="57"/>
      <c r="E712" s="57"/>
      <c r="F712" s="57"/>
      <c r="H712" s="57"/>
      <c r="J712" s="57"/>
      <c r="L712" s="57"/>
      <c r="N712" s="57"/>
      <c r="P712" s="57"/>
      <c r="R712" s="57"/>
      <c r="T712" s="57"/>
      <c r="V712" s="57"/>
      <c r="X712" s="57"/>
    </row>
    <row r="713" spans="3:24">
      <c r="C713" s="57"/>
      <c r="D713" s="57"/>
      <c r="E713" s="57"/>
      <c r="F713" s="57"/>
      <c r="H713" s="57"/>
      <c r="J713" s="57"/>
      <c r="L713" s="57"/>
      <c r="N713" s="57"/>
      <c r="P713" s="57"/>
      <c r="R713" s="57"/>
      <c r="T713" s="57"/>
      <c r="V713" s="57"/>
      <c r="X713" s="57"/>
    </row>
    <row r="714" spans="3:24">
      <c r="C714" s="57"/>
      <c r="D714" s="57"/>
      <c r="E714" s="57"/>
      <c r="F714" s="57"/>
      <c r="H714" s="57"/>
      <c r="J714" s="57"/>
      <c r="L714" s="57"/>
      <c r="N714" s="57"/>
      <c r="P714" s="57"/>
      <c r="R714" s="57"/>
      <c r="T714" s="57"/>
      <c r="V714" s="57"/>
      <c r="X714" s="57"/>
    </row>
    <row r="715" spans="3:24">
      <c r="C715" s="57"/>
      <c r="D715" s="57"/>
      <c r="E715" s="57"/>
      <c r="F715" s="57"/>
      <c r="H715" s="57"/>
      <c r="J715" s="57"/>
      <c r="L715" s="57"/>
      <c r="N715" s="57"/>
      <c r="P715" s="57"/>
      <c r="R715" s="57"/>
      <c r="T715" s="57"/>
      <c r="V715" s="57"/>
      <c r="X715" s="57"/>
    </row>
    <row r="716" spans="3:24">
      <c r="C716" s="57"/>
      <c r="D716" s="57"/>
      <c r="E716" s="57"/>
      <c r="F716" s="57"/>
      <c r="H716" s="57"/>
      <c r="J716" s="57"/>
      <c r="L716" s="57"/>
      <c r="N716" s="57"/>
      <c r="P716" s="57"/>
      <c r="R716" s="57"/>
      <c r="T716" s="57"/>
      <c r="V716" s="57"/>
      <c r="X716" s="57"/>
    </row>
    <row r="717" spans="3:24">
      <c r="C717" s="57"/>
      <c r="D717" s="57"/>
      <c r="E717" s="57"/>
      <c r="F717" s="57"/>
      <c r="H717" s="57"/>
      <c r="J717" s="57"/>
      <c r="L717" s="57"/>
      <c r="N717" s="57"/>
      <c r="P717" s="57"/>
      <c r="R717" s="57"/>
      <c r="T717" s="57"/>
      <c r="V717" s="57"/>
      <c r="X717" s="57"/>
    </row>
    <row r="718" spans="3:24">
      <c r="C718" s="57"/>
      <c r="D718" s="57"/>
      <c r="E718" s="57"/>
      <c r="F718" s="57"/>
      <c r="H718" s="57"/>
      <c r="J718" s="57"/>
      <c r="L718" s="57"/>
      <c r="N718" s="57"/>
      <c r="P718" s="57"/>
      <c r="R718" s="57"/>
      <c r="T718" s="57"/>
      <c r="V718" s="57"/>
      <c r="X718" s="57"/>
    </row>
    <row r="719" spans="3:24">
      <c r="C719" s="57"/>
      <c r="D719" s="57"/>
      <c r="E719" s="57"/>
      <c r="F719" s="57"/>
      <c r="H719" s="57"/>
      <c r="J719" s="57"/>
      <c r="L719" s="57"/>
      <c r="N719" s="57"/>
      <c r="P719" s="57"/>
      <c r="R719" s="57"/>
      <c r="T719" s="57"/>
      <c r="V719" s="57"/>
      <c r="X719" s="57"/>
    </row>
    <row r="720" spans="3:24">
      <c r="C720" s="57"/>
      <c r="D720" s="57"/>
      <c r="E720" s="57"/>
      <c r="F720" s="57"/>
      <c r="H720" s="57"/>
      <c r="J720" s="57"/>
      <c r="L720" s="57"/>
      <c r="N720" s="57"/>
      <c r="P720" s="57"/>
      <c r="R720" s="57"/>
      <c r="T720" s="57"/>
      <c r="V720" s="57"/>
      <c r="X720" s="57"/>
    </row>
    <row r="721" spans="3:24">
      <c r="C721" s="57"/>
      <c r="D721" s="57"/>
      <c r="E721" s="57"/>
      <c r="F721" s="57"/>
      <c r="H721" s="57"/>
      <c r="J721" s="57"/>
      <c r="L721" s="57"/>
      <c r="N721" s="57"/>
      <c r="P721" s="57"/>
      <c r="R721" s="57"/>
      <c r="T721" s="57"/>
      <c r="V721" s="57"/>
      <c r="X721" s="57"/>
    </row>
    <row r="722" spans="3:24">
      <c r="C722" s="57"/>
      <c r="D722" s="57"/>
      <c r="E722" s="57"/>
      <c r="F722" s="57"/>
      <c r="H722" s="57"/>
      <c r="J722" s="57"/>
      <c r="L722" s="57"/>
      <c r="N722" s="57"/>
      <c r="P722" s="57"/>
      <c r="R722" s="57"/>
      <c r="T722" s="57"/>
      <c r="V722" s="57"/>
      <c r="X722" s="57"/>
    </row>
    <row r="723" spans="3:24">
      <c r="C723" s="57"/>
      <c r="D723" s="57"/>
      <c r="E723" s="57"/>
      <c r="F723" s="57"/>
      <c r="H723" s="57"/>
      <c r="J723" s="57"/>
      <c r="L723" s="57"/>
      <c r="N723" s="57"/>
      <c r="P723" s="57"/>
      <c r="R723" s="57"/>
      <c r="T723" s="57"/>
      <c r="V723" s="57"/>
      <c r="X723" s="57"/>
    </row>
    <row r="724" spans="3:24">
      <c r="C724" s="57"/>
      <c r="D724" s="57"/>
      <c r="E724" s="57"/>
      <c r="F724" s="57"/>
      <c r="H724" s="57"/>
      <c r="J724" s="57"/>
      <c r="L724" s="57"/>
      <c r="N724" s="57"/>
      <c r="P724" s="57"/>
      <c r="R724" s="57"/>
      <c r="T724" s="57"/>
      <c r="V724" s="57"/>
      <c r="X724" s="57"/>
    </row>
    <row r="725" spans="3:24">
      <c r="C725" s="57"/>
      <c r="D725" s="57"/>
      <c r="E725" s="57"/>
      <c r="F725" s="57"/>
      <c r="H725" s="57"/>
      <c r="J725" s="57"/>
      <c r="L725" s="57"/>
      <c r="N725" s="57"/>
      <c r="P725" s="57"/>
      <c r="R725" s="57"/>
      <c r="T725" s="57"/>
      <c r="V725" s="57"/>
      <c r="X725" s="57"/>
    </row>
    <row r="726" spans="3:24">
      <c r="C726" s="57"/>
      <c r="D726" s="57"/>
      <c r="E726" s="57"/>
      <c r="F726" s="57"/>
      <c r="H726" s="57"/>
      <c r="J726" s="57"/>
      <c r="L726" s="57"/>
      <c r="N726" s="57"/>
      <c r="P726" s="57"/>
      <c r="R726" s="57"/>
      <c r="T726" s="57"/>
      <c r="V726" s="57"/>
      <c r="X726" s="57"/>
    </row>
    <row r="727" spans="3:24">
      <c r="C727" s="57"/>
      <c r="D727" s="57"/>
      <c r="E727" s="57"/>
      <c r="F727" s="57"/>
      <c r="H727" s="57"/>
      <c r="J727" s="57"/>
      <c r="L727" s="57"/>
      <c r="N727" s="57"/>
      <c r="P727" s="57"/>
      <c r="R727" s="57"/>
      <c r="T727" s="57"/>
      <c r="V727" s="57"/>
      <c r="X727" s="57"/>
    </row>
    <row r="728" spans="3:24">
      <c r="C728" s="57"/>
      <c r="D728" s="57"/>
      <c r="E728" s="57"/>
      <c r="F728" s="57"/>
      <c r="H728" s="57"/>
      <c r="J728" s="57"/>
      <c r="L728" s="57"/>
      <c r="N728" s="57"/>
      <c r="P728" s="57"/>
      <c r="R728" s="57"/>
      <c r="T728" s="57"/>
      <c r="V728" s="57"/>
      <c r="X728" s="57"/>
    </row>
    <row r="729" spans="3:24">
      <c r="C729" s="57"/>
      <c r="D729" s="57"/>
      <c r="E729" s="57"/>
      <c r="F729" s="57"/>
      <c r="H729" s="57"/>
      <c r="J729" s="57"/>
      <c r="L729" s="57"/>
      <c r="N729" s="57"/>
      <c r="P729" s="57"/>
      <c r="R729" s="57"/>
      <c r="T729" s="57"/>
      <c r="V729" s="57"/>
      <c r="X729" s="57"/>
    </row>
    <row r="730" spans="3:24">
      <c r="C730" s="57"/>
      <c r="D730" s="57"/>
      <c r="E730" s="57"/>
      <c r="F730" s="57"/>
      <c r="H730" s="57"/>
      <c r="J730" s="57"/>
      <c r="L730" s="57"/>
      <c r="N730" s="57"/>
      <c r="P730" s="57"/>
      <c r="R730" s="57"/>
      <c r="T730" s="57"/>
      <c r="V730" s="57"/>
      <c r="X730" s="57"/>
    </row>
    <row r="731" spans="3:24">
      <c r="C731" s="57"/>
      <c r="D731" s="57"/>
      <c r="E731" s="57"/>
      <c r="F731" s="57"/>
      <c r="H731" s="57"/>
      <c r="J731" s="57"/>
      <c r="L731" s="57"/>
      <c r="N731" s="57"/>
      <c r="P731" s="57"/>
      <c r="R731" s="57"/>
      <c r="T731" s="57"/>
      <c r="V731" s="57"/>
      <c r="X731" s="57"/>
    </row>
    <row r="732" spans="3:24">
      <c r="C732" s="57"/>
      <c r="D732" s="57"/>
      <c r="E732" s="57"/>
      <c r="F732" s="57"/>
      <c r="H732" s="57"/>
      <c r="J732" s="57"/>
      <c r="L732" s="57"/>
      <c r="N732" s="57"/>
      <c r="P732" s="57"/>
      <c r="R732" s="57"/>
      <c r="T732" s="57"/>
      <c r="V732" s="57"/>
      <c r="X732" s="57"/>
    </row>
    <row r="733" spans="3:24">
      <c r="C733" s="57"/>
      <c r="D733" s="57"/>
      <c r="E733" s="57"/>
      <c r="F733" s="57"/>
      <c r="H733" s="57"/>
      <c r="J733" s="57"/>
      <c r="L733" s="57"/>
      <c r="N733" s="57"/>
      <c r="P733" s="57"/>
      <c r="R733" s="57"/>
      <c r="T733" s="57"/>
      <c r="V733" s="57"/>
      <c r="X733" s="57"/>
    </row>
    <row r="734" spans="3:24">
      <c r="C734" s="57"/>
      <c r="D734" s="57"/>
      <c r="E734" s="57"/>
      <c r="F734" s="57"/>
      <c r="H734" s="57"/>
      <c r="J734" s="57"/>
      <c r="L734" s="57"/>
      <c r="N734" s="57"/>
      <c r="P734" s="57"/>
      <c r="R734" s="57"/>
      <c r="T734" s="57"/>
      <c r="V734" s="57"/>
      <c r="X734" s="57"/>
    </row>
    <row r="735" spans="3:24">
      <c r="C735" s="57"/>
      <c r="D735" s="57"/>
      <c r="E735" s="57"/>
      <c r="F735" s="57"/>
      <c r="H735" s="57"/>
      <c r="J735" s="57"/>
      <c r="L735" s="57"/>
      <c r="N735" s="57"/>
      <c r="P735" s="57"/>
      <c r="R735" s="57"/>
      <c r="T735" s="57"/>
      <c r="V735" s="57"/>
      <c r="X735" s="57"/>
    </row>
    <row r="736" spans="3:24">
      <c r="C736" s="57"/>
      <c r="D736" s="57"/>
      <c r="E736" s="57"/>
      <c r="F736" s="57"/>
      <c r="H736" s="57"/>
      <c r="J736" s="57"/>
      <c r="L736" s="57"/>
      <c r="N736" s="57"/>
      <c r="P736" s="57"/>
      <c r="R736" s="57"/>
      <c r="T736" s="57"/>
      <c r="V736" s="57"/>
      <c r="X736" s="57"/>
    </row>
    <row r="737" spans="3:24">
      <c r="C737" s="57"/>
      <c r="D737" s="57"/>
      <c r="E737" s="57"/>
      <c r="F737" s="57"/>
      <c r="H737" s="57"/>
      <c r="J737" s="57"/>
      <c r="L737" s="57"/>
      <c r="N737" s="57"/>
      <c r="P737" s="57"/>
      <c r="R737" s="57"/>
      <c r="T737" s="57"/>
      <c r="V737" s="57"/>
      <c r="X737" s="57"/>
    </row>
    <row r="738" spans="3:24">
      <c r="C738" s="57"/>
      <c r="D738" s="57"/>
      <c r="E738" s="57"/>
      <c r="F738" s="57"/>
      <c r="H738" s="57"/>
      <c r="J738" s="57"/>
      <c r="L738" s="57"/>
      <c r="N738" s="57"/>
      <c r="P738" s="57"/>
      <c r="R738" s="57"/>
      <c r="T738" s="57"/>
      <c r="V738" s="57"/>
      <c r="X738" s="57"/>
    </row>
    <row r="739" spans="3:24">
      <c r="C739" s="57"/>
      <c r="D739" s="57"/>
      <c r="E739" s="57"/>
      <c r="F739" s="57"/>
      <c r="H739" s="57"/>
      <c r="J739" s="57"/>
      <c r="L739" s="57"/>
      <c r="N739" s="57"/>
      <c r="P739" s="57"/>
      <c r="R739" s="57"/>
      <c r="T739" s="57"/>
      <c r="V739" s="57"/>
      <c r="X739" s="57"/>
    </row>
    <row r="740" spans="3:24">
      <c r="C740" s="57"/>
      <c r="D740" s="57"/>
      <c r="E740" s="57"/>
      <c r="F740" s="57"/>
      <c r="H740" s="57"/>
      <c r="J740" s="57"/>
      <c r="L740" s="57"/>
      <c r="N740" s="57"/>
      <c r="P740" s="57"/>
      <c r="R740" s="57"/>
      <c r="T740" s="57"/>
      <c r="V740" s="57"/>
      <c r="X740" s="57"/>
    </row>
    <row r="741" spans="3:24">
      <c r="C741" s="57"/>
      <c r="D741" s="57"/>
      <c r="E741" s="57"/>
      <c r="F741" s="57"/>
      <c r="H741" s="57"/>
      <c r="J741" s="57"/>
      <c r="L741" s="57"/>
      <c r="N741" s="57"/>
      <c r="P741" s="57"/>
      <c r="R741" s="57"/>
      <c r="T741" s="57"/>
      <c r="V741" s="57"/>
      <c r="X741" s="57"/>
    </row>
    <row r="742" spans="3:24">
      <c r="C742" s="57"/>
      <c r="D742" s="57"/>
      <c r="E742" s="57"/>
      <c r="F742" s="57"/>
      <c r="H742" s="57"/>
      <c r="J742" s="57"/>
      <c r="L742" s="57"/>
      <c r="N742" s="57"/>
      <c r="P742" s="57"/>
      <c r="R742" s="57"/>
      <c r="T742" s="57"/>
      <c r="V742" s="57"/>
      <c r="X742" s="57"/>
    </row>
    <row r="743" spans="3:24">
      <c r="C743" s="57"/>
      <c r="D743" s="57"/>
      <c r="E743" s="57"/>
      <c r="F743" s="57"/>
      <c r="H743" s="57"/>
      <c r="J743" s="57"/>
      <c r="L743" s="57"/>
      <c r="N743" s="57"/>
      <c r="P743" s="57"/>
      <c r="R743" s="57"/>
      <c r="T743" s="57"/>
      <c r="V743" s="57"/>
      <c r="X743" s="57"/>
    </row>
    <row r="744" spans="3:24">
      <c r="C744" s="57"/>
      <c r="D744" s="57"/>
      <c r="E744" s="57"/>
      <c r="F744" s="57"/>
      <c r="H744" s="57"/>
      <c r="J744" s="57"/>
      <c r="L744" s="57"/>
      <c r="N744" s="57"/>
      <c r="P744" s="57"/>
      <c r="R744" s="57"/>
      <c r="T744" s="57"/>
      <c r="V744" s="57"/>
      <c r="X744" s="57"/>
    </row>
    <row r="745" spans="3:24">
      <c r="C745" s="57"/>
      <c r="D745" s="57"/>
      <c r="E745" s="57"/>
      <c r="F745" s="57"/>
      <c r="H745" s="57"/>
      <c r="J745" s="57"/>
      <c r="L745" s="57"/>
      <c r="N745" s="57"/>
      <c r="P745" s="57"/>
      <c r="R745" s="57"/>
      <c r="T745" s="57"/>
      <c r="V745" s="57"/>
      <c r="X745" s="57"/>
    </row>
    <row r="746" spans="3:24">
      <c r="C746" s="57"/>
      <c r="D746" s="57"/>
      <c r="E746" s="57"/>
      <c r="F746" s="57"/>
      <c r="H746" s="57"/>
      <c r="J746" s="57"/>
      <c r="L746" s="57"/>
      <c r="N746" s="57"/>
      <c r="P746" s="57"/>
      <c r="R746" s="57"/>
      <c r="T746" s="57"/>
      <c r="V746" s="57"/>
      <c r="X746" s="57"/>
    </row>
    <row r="747" spans="3:24">
      <c r="C747" s="57"/>
      <c r="D747" s="57"/>
      <c r="E747" s="57"/>
      <c r="F747" s="57"/>
      <c r="H747" s="57"/>
      <c r="J747" s="57"/>
      <c r="L747" s="57"/>
      <c r="N747" s="57"/>
      <c r="P747" s="57"/>
      <c r="R747" s="57"/>
      <c r="T747" s="57"/>
      <c r="V747" s="57"/>
      <c r="X747" s="57"/>
    </row>
    <row r="748" spans="3:24">
      <c r="C748" s="57"/>
      <c r="D748" s="57"/>
      <c r="E748" s="57"/>
      <c r="F748" s="57"/>
      <c r="H748" s="57"/>
      <c r="J748" s="57"/>
      <c r="L748" s="57"/>
      <c r="N748" s="57"/>
      <c r="P748" s="57"/>
      <c r="R748" s="57"/>
      <c r="T748" s="57"/>
      <c r="V748" s="57"/>
      <c r="X748" s="57"/>
    </row>
    <row r="749" spans="3:24">
      <c r="C749" s="57"/>
      <c r="D749" s="57"/>
      <c r="E749" s="57"/>
      <c r="F749" s="57"/>
      <c r="H749" s="57"/>
      <c r="J749" s="57"/>
      <c r="L749" s="57"/>
      <c r="N749" s="57"/>
      <c r="P749" s="57"/>
      <c r="R749" s="57"/>
      <c r="T749" s="57"/>
      <c r="V749" s="57"/>
      <c r="X749" s="57"/>
    </row>
    <row r="750" spans="3:24">
      <c r="C750" s="57"/>
      <c r="D750" s="57"/>
      <c r="E750" s="57"/>
      <c r="F750" s="57"/>
      <c r="H750" s="57"/>
      <c r="J750" s="57"/>
      <c r="L750" s="57"/>
      <c r="N750" s="57"/>
      <c r="P750" s="57"/>
      <c r="R750" s="57"/>
      <c r="T750" s="57"/>
      <c r="V750" s="57"/>
      <c r="X750" s="57"/>
    </row>
    <row r="751" spans="3:24">
      <c r="C751" s="57"/>
      <c r="D751" s="57"/>
      <c r="E751" s="57"/>
      <c r="F751" s="57"/>
      <c r="H751" s="57"/>
      <c r="J751" s="57"/>
      <c r="L751" s="57"/>
      <c r="N751" s="57"/>
      <c r="P751" s="57"/>
      <c r="R751" s="57"/>
      <c r="T751" s="57"/>
      <c r="V751" s="57"/>
      <c r="X751" s="57"/>
    </row>
    <row r="752" spans="3:24">
      <c r="C752" s="57"/>
      <c r="D752" s="57"/>
      <c r="E752" s="57"/>
      <c r="F752" s="57"/>
      <c r="H752" s="57"/>
      <c r="J752" s="57"/>
      <c r="L752" s="57"/>
      <c r="N752" s="57"/>
      <c r="P752" s="57"/>
      <c r="R752" s="57"/>
      <c r="T752" s="57"/>
      <c r="V752" s="57"/>
      <c r="X752" s="57"/>
    </row>
    <row r="753" spans="3:24">
      <c r="C753" s="57"/>
      <c r="D753" s="57"/>
      <c r="E753" s="57"/>
      <c r="F753" s="57"/>
      <c r="H753" s="57"/>
      <c r="J753" s="57"/>
      <c r="L753" s="57"/>
      <c r="N753" s="57"/>
      <c r="P753" s="57"/>
      <c r="R753" s="57"/>
      <c r="T753" s="57"/>
      <c r="V753" s="57"/>
      <c r="X753" s="57"/>
    </row>
    <row r="754" spans="3:24">
      <c r="C754" s="57"/>
      <c r="D754" s="57"/>
      <c r="E754" s="57"/>
      <c r="F754" s="57"/>
      <c r="H754" s="57"/>
      <c r="J754" s="57"/>
      <c r="L754" s="57"/>
      <c r="N754" s="57"/>
      <c r="P754" s="57"/>
      <c r="R754" s="57"/>
      <c r="T754" s="57"/>
      <c r="V754" s="57"/>
      <c r="X754" s="57"/>
    </row>
    <row r="755" spans="3:24">
      <c r="C755" s="57"/>
      <c r="D755" s="57"/>
      <c r="E755" s="57"/>
      <c r="F755" s="57"/>
      <c r="H755" s="57"/>
      <c r="J755" s="57"/>
      <c r="L755" s="57"/>
      <c r="N755" s="57"/>
      <c r="P755" s="57"/>
      <c r="R755" s="57"/>
      <c r="T755" s="57"/>
      <c r="V755" s="57"/>
      <c r="X755" s="57"/>
    </row>
    <row r="756" spans="3:24">
      <c r="C756" s="57"/>
      <c r="D756" s="57"/>
      <c r="E756" s="57"/>
      <c r="F756" s="57"/>
      <c r="H756" s="57"/>
      <c r="J756" s="57"/>
      <c r="L756" s="57"/>
      <c r="N756" s="57"/>
      <c r="P756" s="57"/>
      <c r="R756" s="57"/>
      <c r="T756" s="57"/>
      <c r="V756" s="57"/>
      <c r="X756" s="57"/>
    </row>
    <row r="757" spans="3:24">
      <c r="C757" s="57"/>
      <c r="D757" s="57"/>
      <c r="E757" s="57"/>
      <c r="F757" s="57"/>
      <c r="H757" s="57"/>
      <c r="J757" s="57"/>
      <c r="L757" s="57"/>
      <c r="N757" s="57"/>
      <c r="P757" s="57"/>
      <c r="R757" s="57"/>
      <c r="T757" s="57"/>
      <c r="V757" s="57"/>
      <c r="X757" s="57"/>
    </row>
    <row r="758" spans="3:24">
      <c r="C758" s="57"/>
      <c r="D758" s="57"/>
      <c r="E758" s="57"/>
      <c r="F758" s="57"/>
      <c r="H758" s="57"/>
      <c r="J758" s="57"/>
      <c r="L758" s="57"/>
      <c r="N758" s="57"/>
      <c r="P758" s="57"/>
      <c r="R758" s="57"/>
      <c r="T758" s="57"/>
      <c r="V758" s="57"/>
      <c r="X758" s="57"/>
    </row>
    <row r="759" spans="3:24">
      <c r="C759" s="57"/>
      <c r="D759" s="57"/>
      <c r="E759" s="57"/>
      <c r="F759" s="57"/>
      <c r="H759" s="57"/>
      <c r="J759" s="57"/>
      <c r="L759" s="57"/>
      <c r="N759" s="57"/>
      <c r="P759" s="57"/>
      <c r="R759" s="57"/>
      <c r="T759" s="57"/>
      <c r="V759" s="57"/>
      <c r="X759" s="57"/>
    </row>
    <row r="760" spans="3:24">
      <c r="C760" s="57"/>
      <c r="D760" s="57"/>
      <c r="E760" s="57"/>
      <c r="F760" s="57"/>
      <c r="H760" s="57"/>
      <c r="J760" s="57"/>
      <c r="L760" s="57"/>
      <c r="N760" s="57"/>
      <c r="P760" s="57"/>
      <c r="R760" s="57"/>
      <c r="T760" s="57"/>
      <c r="V760" s="57"/>
      <c r="X760" s="57"/>
    </row>
    <row r="761" spans="3:24">
      <c r="C761" s="57"/>
      <c r="D761" s="57"/>
      <c r="E761" s="57"/>
      <c r="F761" s="57"/>
      <c r="H761" s="57"/>
      <c r="J761" s="57"/>
      <c r="L761" s="57"/>
      <c r="N761" s="57"/>
      <c r="P761" s="57"/>
      <c r="R761" s="57"/>
      <c r="T761" s="57"/>
      <c r="V761" s="57"/>
      <c r="X761" s="57"/>
    </row>
    <row r="762" spans="3:24">
      <c r="C762" s="57"/>
      <c r="D762" s="57"/>
      <c r="E762" s="57"/>
      <c r="F762" s="57"/>
      <c r="H762" s="57"/>
      <c r="J762" s="57"/>
      <c r="L762" s="57"/>
      <c r="N762" s="57"/>
      <c r="P762" s="57"/>
      <c r="R762" s="57"/>
      <c r="T762" s="57"/>
      <c r="V762" s="57"/>
      <c r="X762" s="57"/>
    </row>
    <row r="763" spans="3:24">
      <c r="C763" s="57"/>
      <c r="D763" s="57"/>
      <c r="E763" s="57"/>
      <c r="F763" s="57"/>
      <c r="H763" s="57"/>
      <c r="J763" s="57"/>
      <c r="L763" s="57"/>
      <c r="N763" s="57"/>
      <c r="P763" s="57"/>
      <c r="R763" s="57"/>
      <c r="T763" s="57"/>
      <c r="V763" s="57"/>
      <c r="X763" s="57"/>
    </row>
    <row r="764" spans="3:24">
      <c r="C764" s="57"/>
      <c r="D764" s="57"/>
      <c r="E764" s="57"/>
      <c r="F764" s="57"/>
      <c r="H764" s="57"/>
      <c r="J764" s="57"/>
      <c r="L764" s="57"/>
      <c r="N764" s="57"/>
      <c r="P764" s="57"/>
      <c r="R764" s="57"/>
      <c r="T764" s="57"/>
      <c r="V764" s="57"/>
      <c r="X764" s="57"/>
    </row>
    <row r="765" spans="3:24">
      <c r="C765" s="57"/>
      <c r="D765" s="57"/>
      <c r="E765" s="57"/>
      <c r="F765" s="57"/>
      <c r="H765" s="57"/>
      <c r="J765" s="57"/>
      <c r="L765" s="57"/>
      <c r="N765" s="57"/>
      <c r="P765" s="57"/>
      <c r="R765" s="57"/>
      <c r="T765" s="57"/>
      <c r="V765" s="57"/>
      <c r="X765" s="57"/>
    </row>
    <row r="766" spans="3:24">
      <c r="C766" s="57"/>
      <c r="D766" s="57"/>
      <c r="E766" s="57"/>
      <c r="F766" s="57"/>
      <c r="H766" s="57"/>
      <c r="J766" s="57"/>
      <c r="L766" s="57"/>
      <c r="N766" s="57"/>
      <c r="P766" s="57"/>
      <c r="R766" s="57"/>
      <c r="T766" s="57"/>
      <c r="V766" s="57"/>
      <c r="X766" s="57"/>
    </row>
    <row r="767" spans="3:24">
      <c r="C767" s="57"/>
      <c r="D767" s="57"/>
      <c r="E767" s="57"/>
      <c r="F767" s="57"/>
      <c r="H767" s="57"/>
      <c r="J767" s="57"/>
      <c r="L767" s="57"/>
      <c r="N767" s="57"/>
      <c r="P767" s="57"/>
      <c r="R767" s="57"/>
      <c r="T767" s="57"/>
      <c r="V767" s="57"/>
      <c r="X767" s="57"/>
    </row>
    <row r="768" spans="3:24">
      <c r="C768" s="57"/>
      <c r="D768" s="57"/>
      <c r="E768" s="57"/>
      <c r="F768" s="57"/>
      <c r="H768" s="57"/>
      <c r="J768" s="57"/>
      <c r="L768" s="57"/>
      <c r="N768" s="57"/>
      <c r="P768" s="57"/>
      <c r="R768" s="57"/>
      <c r="T768" s="57"/>
      <c r="V768" s="57"/>
      <c r="X768" s="57"/>
    </row>
    <row r="769" spans="3:24">
      <c r="C769" s="57"/>
      <c r="D769" s="57"/>
      <c r="E769" s="57"/>
      <c r="F769" s="57"/>
      <c r="H769" s="57"/>
      <c r="J769" s="57"/>
      <c r="L769" s="57"/>
      <c r="N769" s="57"/>
      <c r="P769" s="57"/>
      <c r="R769" s="57"/>
      <c r="T769" s="57"/>
      <c r="V769" s="57"/>
      <c r="X769" s="57"/>
    </row>
    <row r="770" spans="3:24">
      <c r="C770" s="57"/>
      <c r="D770" s="57"/>
      <c r="E770" s="57"/>
      <c r="F770" s="57"/>
      <c r="H770" s="57"/>
      <c r="J770" s="57"/>
      <c r="L770" s="57"/>
      <c r="N770" s="57"/>
      <c r="P770" s="57"/>
      <c r="R770" s="57"/>
      <c r="T770" s="57"/>
      <c r="V770" s="57"/>
      <c r="X770" s="57"/>
    </row>
    <row r="771" spans="3:24">
      <c r="C771" s="57"/>
      <c r="D771" s="57"/>
      <c r="E771" s="57"/>
      <c r="F771" s="57"/>
      <c r="H771" s="57"/>
      <c r="J771" s="57"/>
      <c r="L771" s="57"/>
      <c r="N771" s="57"/>
      <c r="P771" s="57"/>
      <c r="R771" s="57"/>
      <c r="T771" s="57"/>
      <c r="V771" s="57"/>
      <c r="X771" s="57"/>
    </row>
    <row r="772" spans="3:24">
      <c r="C772" s="57"/>
      <c r="D772" s="57"/>
      <c r="E772" s="57"/>
      <c r="F772" s="57"/>
      <c r="H772" s="57"/>
      <c r="J772" s="57"/>
      <c r="L772" s="57"/>
      <c r="N772" s="57"/>
      <c r="P772" s="57"/>
      <c r="R772" s="57"/>
      <c r="T772" s="57"/>
      <c r="V772" s="57"/>
      <c r="X772" s="57"/>
    </row>
    <row r="773" spans="3:24">
      <c r="C773" s="57"/>
      <c r="D773" s="57"/>
      <c r="E773" s="57"/>
      <c r="F773" s="57"/>
      <c r="H773" s="57"/>
      <c r="J773" s="57"/>
      <c r="L773" s="57"/>
      <c r="N773" s="57"/>
      <c r="P773" s="57"/>
      <c r="R773" s="57"/>
      <c r="T773" s="57"/>
      <c r="V773" s="57"/>
      <c r="X773" s="57"/>
    </row>
    <row r="774" spans="3:24">
      <c r="C774" s="57"/>
      <c r="D774" s="57"/>
      <c r="E774" s="57"/>
      <c r="F774" s="57"/>
      <c r="H774" s="57"/>
      <c r="J774" s="57"/>
      <c r="L774" s="57"/>
      <c r="N774" s="57"/>
      <c r="P774" s="57"/>
      <c r="R774" s="57"/>
      <c r="T774" s="57"/>
      <c r="V774" s="57"/>
      <c r="X774" s="57"/>
    </row>
    <row r="775" spans="3:24">
      <c r="C775" s="57"/>
      <c r="D775" s="57"/>
      <c r="E775" s="57"/>
      <c r="F775" s="57"/>
      <c r="H775" s="57"/>
      <c r="J775" s="57"/>
      <c r="L775" s="57"/>
      <c r="N775" s="57"/>
      <c r="P775" s="57"/>
      <c r="R775" s="57"/>
      <c r="T775" s="57"/>
      <c r="V775" s="57"/>
      <c r="X775" s="57"/>
    </row>
    <row r="776" spans="3:24">
      <c r="C776" s="57"/>
      <c r="D776" s="57"/>
      <c r="E776" s="57"/>
      <c r="F776" s="57"/>
      <c r="H776" s="57"/>
      <c r="J776" s="57"/>
      <c r="L776" s="57"/>
      <c r="N776" s="57"/>
      <c r="P776" s="57"/>
      <c r="R776" s="57"/>
      <c r="T776" s="57"/>
      <c r="V776" s="57"/>
      <c r="X776" s="57"/>
    </row>
    <row r="777" spans="3:24">
      <c r="C777" s="57"/>
      <c r="D777" s="57"/>
      <c r="E777" s="57"/>
      <c r="F777" s="57"/>
      <c r="H777" s="57"/>
      <c r="J777" s="57"/>
      <c r="L777" s="57"/>
      <c r="N777" s="57"/>
      <c r="P777" s="57"/>
      <c r="R777" s="57"/>
      <c r="T777" s="57"/>
      <c r="V777" s="57"/>
      <c r="X777" s="57"/>
    </row>
    <row r="778" spans="3:24">
      <c r="C778" s="57"/>
      <c r="D778" s="57"/>
      <c r="E778" s="57"/>
      <c r="F778" s="57"/>
      <c r="H778" s="57"/>
      <c r="J778" s="57"/>
      <c r="L778" s="57"/>
      <c r="N778" s="57"/>
      <c r="P778" s="57"/>
      <c r="R778" s="57"/>
      <c r="T778" s="57"/>
      <c r="V778" s="57"/>
      <c r="X778" s="57"/>
    </row>
    <row r="779" spans="3:24">
      <c r="C779" s="57"/>
      <c r="D779" s="57"/>
      <c r="E779" s="57"/>
      <c r="F779" s="57"/>
      <c r="H779" s="57"/>
      <c r="J779" s="57"/>
      <c r="L779" s="57"/>
      <c r="N779" s="57"/>
      <c r="P779" s="57"/>
      <c r="R779" s="57"/>
      <c r="T779" s="57"/>
      <c r="V779" s="57"/>
      <c r="X779" s="57"/>
    </row>
    <row r="780" spans="3:24">
      <c r="C780" s="57"/>
      <c r="D780" s="57"/>
      <c r="E780" s="57"/>
      <c r="F780" s="57"/>
      <c r="H780" s="57"/>
      <c r="J780" s="57"/>
      <c r="L780" s="57"/>
      <c r="N780" s="57"/>
      <c r="P780" s="57"/>
      <c r="R780" s="57"/>
      <c r="T780" s="57"/>
      <c r="V780" s="57"/>
      <c r="X780" s="57"/>
    </row>
    <row r="781" spans="3:24">
      <c r="C781" s="57"/>
      <c r="D781" s="57"/>
      <c r="E781" s="57"/>
      <c r="F781" s="57"/>
      <c r="H781" s="57"/>
      <c r="J781" s="57"/>
      <c r="L781" s="57"/>
      <c r="N781" s="57"/>
      <c r="P781" s="57"/>
      <c r="R781" s="57"/>
      <c r="T781" s="57"/>
      <c r="V781" s="57"/>
      <c r="X781" s="57"/>
    </row>
    <row r="782" spans="3:24">
      <c r="C782" s="57"/>
      <c r="D782" s="57"/>
      <c r="E782" s="57"/>
      <c r="F782" s="57"/>
      <c r="H782" s="57"/>
      <c r="J782" s="57"/>
      <c r="L782" s="57"/>
      <c r="N782" s="57"/>
      <c r="P782" s="57"/>
      <c r="R782" s="57"/>
      <c r="T782" s="57"/>
      <c r="V782" s="57"/>
      <c r="X782" s="57"/>
    </row>
    <row r="783" spans="3:24">
      <c r="C783" s="57"/>
      <c r="D783" s="57"/>
      <c r="E783" s="57"/>
      <c r="F783" s="57"/>
      <c r="H783" s="57"/>
      <c r="J783" s="57"/>
      <c r="L783" s="57"/>
      <c r="N783" s="57"/>
      <c r="P783" s="57"/>
      <c r="R783" s="57"/>
      <c r="T783" s="57"/>
      <c r="V783" s="57"/>
      <c r="X783" s="57"/>
    </row>
    <row r="784" spans="3:24">
      <c r="C784" s="57"/>
      <c r="D784" s="57"/>
      <c r="E784" s="57"/>
      <c r="F784" s="57"/>
      <c r="H784" s="57"/>
      <c r="J784" s="57"/>
      <c r="L784" s="57"/>
      <c r="N784" s="57"/>
      <c r="P784" s="57"/>
      <c r="R784" s="57"/>
      <c r="T784" s="57"/>
      <c r="V784" s="57"/>
      <c r="X784" s="57"/>
    </row>
    <row r="785" spans="3:24">
      <c r="C785" s="57"/>
      <c r="D785" s="57"/>
      <c r="E785" s="57"/>
      <c r="F785" s="57"/>
      <c r="H785" s="57"/>
      <c r="J785" s="57"/>
      <c r="L785" s="57"/>
      <c r="N785" s="57"/>
      <c r="P785" s="57"/>
      <c r="R785" s="57"/>
      <c r="T785" s="57"/>
      <c r="V785" s="57"/>
      <c r="X785" s="57"/>
    </row>
    <row r="786" spans="3:24">
      <c r="C786" s="57"/>
      <c r="D786" s="57"/>
      <c r="E786" s="57"/>
      <c r="F786" s="57"/>
      <c r="H786" s="57"/>
      <c r="J786" s="57"/>
      <c r="L786" s="57"/>
      <c r="N786" s="57"/>
      <c r="P786" s="57"/>
      <c r="R786" s="57"/>
      <c r="T786" s="57"/>
      <c r="V786" s="57"/>
      <c r="X786" s="57"/>
    </row>
    <row r="787" spans="3:24">
      <c r="C787" s="57"/>
      <c r="D787" s="57"/>
      <c r="E787" s="57"/>
      <c r="F787" s="57"/>
      <c r="H787" s="57"/>
      <c r="J787" s="57"/>
      <c r="L787" s="57"/>
      <c r="N787" s="57"/>
      <c r="P787" s="57"/>
      <c r="R787" s="57"/>
      <c r="T787" s="57"/>
      <c r="V787" s="57"/>
      <c r="X787" s="57"/>
    </row>
    <row r="788" spans="3:24">
      <c r="C788" s="57"/>
      <c r="D788" s="57"/>
      <c r="E788" s="57"/>
      <c r="F788" s="57"/>
      <c r="H788" s="57"/>
      <c r="J788" s="57"/>
      <c r="L788" s="57"/>
      <c r="N788" s="57"/>
      <c r="P788" s="57"/>
      <c r="R788" s="57"/>
      <c r="T788" s="57"/>
      <c r="V788" s="57"/>
      <c r="X788" s="57"/>
    </row>
    <row r="789" spans="3:24">
      <c r="C789" s="57"/>
      <c r="D789" s="57"/>
      <c r="E789" s="57"/>
      <c r="F789" s="57"/>
      <c r="H789" s="57"/>
      <c r="J789" s="57"/>
      <c r="L789" s="57"/>
      <c r="N789" s="57"/>
      <c r="P789" s="57"/>
      <c r="R789" s="57"/>
      <c r="T789" s="57"/>
      <c r="V789" s="57"/>
      <c r="X789" s="57"/>
    </row>
    <row r="790" spans="3:24">
      <c r="C790" s="57"/>
      <c r="D790" s="57"/>
      <c r="E790" s="57"/>
      <c r="F790" s="57"/>
      <c r="H790" s="57"/>
      <c r="J790" s="57"/>
      <c r="L790" s="57"/>
      <c r="N790" s="57"/>
      <c r="P790" s="57"/>
      <c r="R790" s="57"/>
      <c r="T790" s="57"/>
      <c r="V790" s="57"/>
      <c r="X790" s="57"/>
    </row>
    <row r="791" spans="3:24">
      <c r="C791" s="57"/>
      <c r="D791" s="57"/>
      <c r="E791" s="57"/>
      <c r="F791" s="57"/>
      <c r="H791" s="57"/>
      <c r="J791" s="57"/>
      <c r="L791" s="57"/>
      <c r="N791" s="57"/>
      <c r="P791" s="57"/>
      <c r="R791" s="57"/>
      <c r="T791" s="57"/>
      <c r="V791" s="57"/>
      <c r="X791" s="57"/>
    </row>
    <row r="792" spans="3:24">
      <c r="C792" s="57"/>
      <c r="D792" s="57"/>
      <c r="E792" s="57"/>
      <c r="F792" s="57"/>
      <c r="H792" s="57"/>
      <c r="J792" s="57"/>
      <c r="L792" s="57"/>
      <c r="N792" s="57"/>
      <c r="P792" s="57"/>
      <c r="R792" s="57"/>
      <c r="T792" s="57"/>
      <c r="V792" s="57"/>
      <c r="X792" s="57"/>
    </row>
    <row r="793" spans="3:24">
      <c r="C793" s="57"/>
      <c r="D793" s="57"/>
      <c r="E793" s="57"/>
      <c r="F793" s="57"/>
      <c r="H793" s="57"/>
      <c r="J793" s="57"/>
      <c r="L793" s="57"/>
      <c r="N793" s="57"/>
      <c r="P793" s="57"/>
      <c r="R793" s="57"/>
      <c r="T793" s="57"/>
      <c r="V793" s="57"/>
      <c r="X793" s="57"/>
    </row>
    <row r="794" spans="3:24">
      <c r="C794" s="57"/>
      <c r="D794" s="57"/>
      <c r="E794" s="57"/>
      <c r="F794" s="57"/>
      <c r="H794" s="57"/>
      <c r="J794" s="57"/>
      <c r="L794" s="57"/>
      <c r="N794" s="57"/>
      <c r="P794" s="57"/>
      <c r="R794" s="57"/>
      <c r="T794" s="57"/>
      <c r="V794" s="57"/>
      <c r="X794" s="57"/>
    </row>
    <row r="795" spans="3:24">
      <c r="C795" s="57"/>
      <c r="D795" s="57"/>
      <c r="E795" s="57"/>
      <c r="F795" s="57"/>
      <c r="H795" s="57"/>
      <c r="J795" s="57"/>
      <c r="L795" s="57"/>
      <c r="N795" s="57"/>
      <c r="P795" s="57"/>
      <c r="R795" s="57"/>
      <c r="T795" s="57"/>
      <c r="V795" s="57"/>
      <c r="X795" s="57"/>
    </row>
    <row r="796" spans="3:24">
      <c r="C796" s="57"/>
      <c r="D796" s="57"/>
      <c r="E796" s="57"/>
      <c r="F796" s="57"/>
      <c r="H796" s="57"/>
      <c r="J796" s="57"/>
      <c r="L796" s="57"/>
      <c r="N796" s="57"/>
      <c r="P796" s="57"/>
      <c r="R796" s="57"/>
      <c r="T796" s="57"/>
      <c r="V796" s="57"/>
      <c r="X796" s="57"/>
    </row>
    <row r="797" spans="3:24">
      <c r="C797" s="57"/>
      <c r="D797" s="57"/>
      <c r="E797" s="57"/>
      <c r="F797" s="57"/>
      <c r="H797" s="57"/>
      <c r="J797" s="57"/>
      <c r="L797" s="57"/>
      <c r="N797" s="57"/>
      <c r="P797" s="57"/>
      <c r="R797" s="57"/>
      <c r="T797" s="57"/>
      <c r="V797" s="57"/>
      <c r="X797" s="57"/>
    </row>
    <row r="798" spans="3:24">
      <c r="C798" s="57"/>
      <c r="D798" s="57"/>
      <c r="E798" s="57"/>
      <c r="F798" s="57"/>
      <c r="H798" s="57"/>
      <c r="J798" s="57"/>
      <c r="L798" s="57"/>
      <c r="N798" s="57"/>
      <c r="P798" s="57"/>
      <c r="R798" s="57"/>
      <c r="T798" s="57"/>
      <c r="V798" s="57"/>
      <c r="X798" s="57"/>
    </row>
    <row r="799" spans="3:24">
      <c r="C799" s="57"/>
      <c r="D799" s="57"/>
      <c r="E799" s="57"/>
      <c r="F799" s="57"/>
      <c r="H799" s="57"/>
      <c r="J799" s="57"/>
      <c r="L799" s="57"/>
      <c r="N799" s="57"/>
      <c r="P799" s="57"/>
      <c r="R799" s="57"/>
      <c r="T799" s="57"/>
      <c r="V799" s="57"/>
      <c r="X799" s="57"/>
    </row>
    <row r="800" spans="3:24">
      <c r="C800" s="57"/>
      <c r="D800" s="57"/>
      <c r="E800" s="57"/>
      <c r="F800" s="57"/>
      <c r="H800" s="57"/>
      <c r="J800" s="57"/>
      <c r="L800" s="57"/>
      <c r="N800" s="57"/>
      <c r="P800" s="57"/>
      <c r="R800" s="57"/>
      <c r="T800" s="57"/>
      <c r="V800" s="57"/>
      <c r="X800" s="57"/>
    </row>
    <row r="801" spans="3:24">
      <c r="C801" s="57"/>
      <c r="D801" s="57"/>
      <c r="E801" s="57"/>
      <c r="F801" s="57"/>
      <c r="H801" s="57"/>
      <c r="J801" s="57"/>
      <c r="L801" s="57"/>
      <c r="N801" s="57"/>
      <c r="P801" s="57"/>
      <c r="R801" s="57"/>
      <c r="T801" s="57"/>
      <c r="V801" s="57"/>
      <c r="X801" s="57"/>
    </row>
    <row r="802" spans="3:24">
      <c r="C802" s="57"/>
      <c r="D802" s="57"/>
      <c r="E802" s="57"/>
      <c r="F802" s="57"/>
      <c r="H802" s="57"/>
      <c r="J802" s="57"/>
      <c r="L802" s="57"/>
      <c r="N802" s="57"/>
      <c r="P802" s="57"/>
      <c r="R802" s="57"/>
      <c r="T802" s="57"/>
      <c r="V802" s="57"/>
      <c r="X802" s="57"/>
    </row>
    <row r="803" spans="3:24">
      <c r="C803" s="57"/>
      <c r="D803" s="57"/>
      <c r="E803" s="57"/>
      <c r="F803" s="57"/>
      <c r="H803" s="57"/>
      <c r="J803" s="57"/>
      <c r="L803" s="57"/>
      <c r="N803" s="57"/>
      <c r="P803" s="57"/>
      <c r="R803" s="57"/>
      <c r="T803" s="57"/>
      <c r="V803" s="57"/>
      <c r="X803" s="57"/>
    </row>
    <row r="804" spans="3:24">
      <c r="C804" s="57"/>
      <c r="D804" s="57"/>
      <c r="E804" s="57"/>
      <c r="F804" s="57"/>
      <c r="H804" s="57"/>
      <c r="J804" s="57"/>
      <c r="L804" s="57"/>
      <c r="N804" s="57"/>
      <c r="P804" s="57"/>
      <c r="R804" s="57"/>
      <c r="T804" s="57"/>
      <c r="V804" s="57"/>
      <c r="X804" s="57"/>
    </row>
    <row r="805" spans="3:24">
      <c r="C805" s="57"/>
      <c r="D805" s="57"/>
      <c r="E805" s="57"/>
      <c r="F805" s="57"/>
      <c r="H805" s="57"/>
      <c r="J805" s="57"/>
      <c r="L805" s="57"/>
      <c r="N805" s="57"/>
      <c r="P805" s="57"/>
      <c r="R805" s="57"/>
      <c r="T805" s="57"/>
      <c r="V805" s="57"/>
      <c r="X805" s="57"/>
    </row>
    <row r="806" spans="3:24">
      <c r="C806" s="57"/>
      <c r="D806" s="57"/>
      <c r="E806" s="57"/>
      <c r="F806" s="57"/>
      <c r="H806" s="57"/>
      <c r="J806" s="57"/>
      <c r="L806" s="57"/>
      <c r="N806" s="57"/>
      <c r="P806" s="57"/>
      <c r="R806" s="57"/>
      <c r="T806" s="57"/>
      <c r="V806" s="57"/>
      <c r="X806" s="57"/>
    </row>
    <row r="807" spans="3:24">
      <c r="C807" s="57"/>
      <c r="D807" s="57"/>
      <c r="E807" s="57"/>
      <c r="F807" s="57"/>
      <c r="H807" s="57"/>
      <c r="J807" s="57"/>
      <c r="L807" s="57"/>
      <c r="N807" s="57"/>
      <c r="P807" s="57"/>
      <c r="R807" s="57"/>
      <c r="T807" s="57"/>
      <c r="V807" s="57"/>
      <c r="X807" s="57"/>
    </row>
    <row r="808" spans="3:24">
      <c r="C808" s="57"/>
      <c r="D808" s="57"/>
      <c r="E808" s="57"/>
      <c r="F808" s="57"/>
      <c r="H808" s="57"/>
      <c r="J808" s="57"/>
      <c r="L808" s="57"/>
      <c r="N808" s="57"/>
      <c r="P808" s="57"/>
      <c r="R808" s="57"/>
      <c r="T808" s="57"/>
      <c r="V808" s="57"/>
      <c r="X808" s="57"/>
    </row>
    <row r="809" spans="3:24">
      <c r="C809" s="57"/>
      <c r="D809" s="57"/>
      <c r="E809" s="57"/>
      <c r="F809" s="57"/>
      <c r="H809" s="57"/>
      <c r="J809" s="57"/>
      <c r="L809" s="57"/>
      <c r="N809" s="57"/>
      <c r="P809" s="57"/>
      <c r="R809" s="57"/>
      <c r="T809" s="57"/>
      <c r="V809" s="57"/>
      <c r="X809" s="57"/>
    </row>
    <row r="810" spans="3:24">
      <c r="C810" s="57"/>
      <c r="D810" s="57"/>
      <c r="E810" s="57"/>
      <c r="F810" s="57"/>
      <c r="H810" s="57"/>
      <c r="J810" s="57"/>
      <c r="L810" s="57"/>
      <c r="N810" s="57"/>
      <c r="P810" s="57"/>
      <c r="R810" s="57"/>
      <c r="T810" s="57"/>
      <c r="V810" s="57"/>
      <c r="X810" s="57"/>
    </row>
    <row r="811" spans="3:24">
      <c r="C811" s="57"/>
      <c r="D811" s="57"/>
      <c r="E811" s="57"/>
      <c r="F811" s="57"/>
      <c r="H811" s="57"/>
      <c r="J811" s="57"/>
      <c r="L811" s="57"/>
      <c r="N811" s="57"/>
      <c r="P811" s="57"/>
      <c r="R811" s="57"/>
      <c r="T811" s="57"/>
      <c r="V811" s="57"/>
      <c r="X811" s="57"/>
    </row>
    <row r="812" spans="3:24">
      <c r="C812" s="57"/>
      <c r="D812" s="57"/>
      <c r="E812" s="57"/>
      <c r="F812" s="57"/>
      <c r="H812" s="57"/>
      <c r="J812" s="57"/>
      <c r="L812" s="57"/>
      <c r="N812" s="57"/>
      <c r="P812" s="57"/>
      <c r="R812" s="57"/>
      <c r="T812" s="57"/>
      <c r="V812" s="57"/>
      <c r="X812" s="57"/>
    </row>
    <row r="813" spans="3:24">
      <c r="C813" s="57"/>
      <c r="D813" s="57"/>
      <c r="E813" s="57"/>
      <c r="F813" s="57"/>
      <c r="H813" s="57"/>
      <c r="J813" s="57"/>
      <c r="L813" s="57"/>
      <c r="N813" s="57"/>
      <c r="P813" s="57"/>
      <c r="R813" s="57"/>
      <c r="T813" s="57"/>
      <c r="V813" s="57"/>
      <c r="X813" s="57"/>
    </row>
    <row r="814" spans="3:24">
      <c r="C814" s="57"/>
      <c r="D814" s="57"/>
      <c r="E814" s="57"/>
      <c r="F814" s="57"/>
      <c r="H814" s="57"/>
      <c r="J814" s="57"/>
      <c r="L814" s="57"/>
      <c r="N814" s="57"/>
      <c r="P814" s="57"/>
      <c r="R814" s="57"/>
      <c r="T814" s="57"/>
      <c r="V814" s="57"/>
      <c r="X814" s="57"/>
    </row>
    <row r="815" spans="3:24">
      <c r="C815" s="57"/>
      <c r="D815" s="57"/>
      <c r="E815" s="57"/>
      <c r="F815" s="57"/>
      <c r="H815" s="57"/>
      <c r="J815" s="57"/>
      <c r="L815" s="57"/>
      <c r="N815" s="57"/>
      <c r="P815" s="57"/>
      <c r="R815" s="57"/>
      <c r="T815" s="57"/>
      <c r="V815" s="57"/>
      <c r="X815" s="57"/>
    </row>
    <row r="816" spans="3:24">
      <c r="C816" s="57"/>
      <c r="D816" s="57"/>
      <c r="E816" s="57"/>
      <c r="F816" s="57"/>
      <c r="H816" s="57"/>
      <c r="J816" s="57"/>
      <c r="L816" s="57"/>
      <c r="N816" s="57"/>
      <c r="P816" s="57"/>
      <c r="R816" s="57"/>
      <c r="T816" s="57"/>
      <c r="V816" s="57"/>
      <c r="X816" s="57"/>
    </row>
    <row r="817" spans="3:24">
      <c r="C817" s="57"/>
      <c r="D817" s="57"/>
      <c r="E817" s="57"/>
      <c r="F817" s="57"/>
      <c r="H817" s="57"/>
      <c r="J817" s="57"/>
      <c r="L817" s="57"/>
      <c r="N817" s="57"/>
      <c r="P817" s="57"/>
      <c r="R817" s="57"/>
      <c r="T817" s="57"/>
      <c r="V817" s="57"/>
      <c r="X817" s="57"/>
    </row>
    <row r="818" spans="3:24">
      <c r="C818" s="57"/>
      <c r="D818" s="57"/>
      <c r="E818" s="57"/>
      <c r="F818" s="57"/>
      <c r="H818" s="57"/>
      <c r="J818" s="57"/>
      <c r="L818" s="57"/>
      <c r="N818" s="57"/>
      <c r="P818" s="57"/>
      <c r="R818" s="57"/>
      <c r="T818" s="57"/>
      <c r="V818" s="57"/>
      <c r="X818" s="57"/>
    </row>
    <row r="819" spans="3:24">
      <c r="C819" s="57"/>
      <c r="D819" s="57"/>
      <c r="E819" s="57"/>
      <c r="F819" s="57"/>
      <c r="H819" s="57"/>
      <c r="J819" s="57"/>
      <c r="L819" s="57"/>
      <c r="N819" s="57"/>
      <c r="P819" s="57"/>
      <c r="R819" s="57"/>
      <c r="T819" s="57"/>
      <c r="V819" s="57"/>
      <c r="X819" s="57"/>
    </row>
    <row r="820" spans="3:24">
      <c r="C820" s="57"/>
      <c r="D820" s="57"/>
      <c r="E820" s="57"/>
      <c r="F820" s="57"/>
      <c r="H820" s="57"/>
      <c r="J820" s="57"/>
      <c r="L820" s="57"/>
      <c r="N820" s="57"/>
      <c r="P820" s="57"/>
      <c r="R820" s="57"/>
      <c r="T820" s="57"/>
      <c r="V820" s="57"/>
      <c r="X820" s="57"/>
    </row>
    <row r="821" spans="3:24">
      <c r="C821" s="57"/>
      <c r="D821" s="57"/>
      <c r="E821" s="57"/>
      <c r="F821" s="57"/>
      <c r="H821" s="57"/>
      <c r="J821" s="57"/>
      <c r="L821" s="57"/>
      <c r="N821" s="57"/>
      <c r="P821" s="57"/>
      <c r="R821" s="57"/>
      <c r="T821" s="57"/>
      <c r="V821" s="57"/>
      <c r="X821" s="57"/>
    </row>
    <row r="822" spans="3:24">
      <c r="C822" s="57"/>
      <c r="D822" s="57"/>
      <c r="E822" s="57"/>
      <c r="F822" s="57"/>
      <c r="H822" s="57"/>
      <c r="J822" s="57"/>
      <c r="L822" s="57"/>
      <c r="N822" s="57"/>
      <c r="P822" s="57"/>
      <c r="R822" s="57"/>
      <c r="T822" s="57"/>
      <c r="V822" s="57"/>
      <c r="X822" s="57"/>
    </row>
    <row r="823" spans="3:24">
      <c r="C823" s="57"/>
      <c r="D823" s="57"/>
      <c r="E823" s="57"/>
      <c r="F823" s="57"/>
      <c r="H823" s="57"/>
      <c r="J823" s="57"/>
      <c r="L823" s="57"/>
      <c r="N823" s="57"/>
      <c r="P823" s="57"/>
      <c r="R823" s="57"/>
      <c r="T823" s="57"/>
      <c r="V823" s="57"/>
      <c r="X823" s="57"/>
    </row>
    <row r="824" spans="3:24">
      <c r="C824" s="57"/>
      <c r="D824" s="57"/>
      <c r="E824" s="57"/>
      <c r="F824" s="57"/>
      <c r="H824" s="57"/>
      <c r="J824" s="57"/>
      <c r="L824" s="57"/>
      <c r="N824" s="57"/>
      <c r="P824" s="57"/>
      <c r="R824" s="57"/>
      <c r="T824" s="57"/>
      <c r="V824" s="57"/>
      <c r="X824" s="57"/>
    </row>
    <row r="825" spans="3:24">
      <c r="C825" s="57"/>
      <c r="D825" s="57"/>
      <c r="E825" s="57"/>
      <c r="F825" s="57"/>
      <c r="H825" s="57"/>
      <c r="J825" s="57"/>
      <c r="L825" s="57"/>
      <c r="N825" s="57"/>
      <c r="P825" s="57"/>
      <c r="R825" s="57"/>
      <c r="T825" s="57"/>
      <c r="V825" s="57"/>
      <c r="X825" s="57"/>
    </row>
    <row r="826" spans="3:24">
      <c r="C826" s="57"/>
      <c r="D826" s="57"/>
      <c r="E826" s="57"/>
      <c r="F826" s="57"/>
      <c r="H826" s="57"/>
      <c r="J826" s="57"/>
      <c r="L826" s="57"/>
      <c r="N826" s="57"/>
      <c r="P826" s="57"/>
      <c r="R826" s="57"/>
      <c r="T826" s="57"/>
      <c r="V826" s="57"/>
      <c r="X826" s="57"/>
    </row>
    <row r="827" spans="3:24">
      <c r="C827" s="57"/>
      <c r="D827" s="57"/>
      <c r="E827" s="57"/>
      <c r="F827" s="57"/>
      <c r="H827" s="57"/>
      <c r="J827" s="57"/>
      <c r="L827" s="57"/>
      <c r="N827" s="57"/>
      <c r="P827" s="57"/>
      <c r="R827" s="57"/>
      <c r="T827" s="57"/>
      <c r="V827" s="57"/>
      <c r="X827" s="57"/>
    </row>
    <row r="828" spans="3:24">
      <c r="C828" s="57"/>
      <c r="D828" s="57"/>
      <c r="E828" s="57"/>
      <c r="F828" s="57"/>
      <c r="H828" s="57"/>
      <c r="J828" s="57"/>
      <c r="L828" s="57"/>
      <c r="N828" s="57"/>
      <c r="P828" s="57"/>
      <c r="R828" s="57"/>
      <c r="T828" s="57"/>
      <c r="V828" s="57"/>
      <c r="X828" s="57"/>
    </row>
    <row r="829" spans="3:24">
      <c r="C829" s="57"/>
      <c r="D829" s="57"/>
      <c r="E829" s="57"/>
      <c r="F829" s="57"/>
      <c r="H829" s="57"/>
      <c r="J829" s="57"/>
      <c r="L829" s="57"/>
      <c r="N829" s="57"/>
      <c r="P829" s="57"/>
      <c r="R829" s="57"/>
      <c r="T829" s="57"/>
      <c r="V829" s="57"/>
      <c r="X829" s="57"/>
    </row>
    <row r="830" spans="3:24">
      <c r="C830" s="57"/>
      <c r="D830" s="57"/>
      <c r="E830" s="57"/>
      <c r="F830" s="57"/>
      <c r="H830" s="57"/>
      <c r="J830" s="57"/>
      <c r="L830" s="57"/>
      <c r="N830" s="57"/>
      <c r="P830" s="57"/>
      <c r="R830" s="57"/>
      <c r="T830" s="57"/>
      <c r="V830" s="57"/>
      <c r="X830" s="57"/>
    </row>
    <row r="831" spans="3:24">
      <c r="C831" s="57"/>
      <c r="D831" s="57"/>
      <c r="E831" s="57"/>
      <c r="F831" s="57"/>
      <c r="H831" s="57"/>
      <c r="J831" s="57"/>
      <c r="L831" s="57"/>
      <c r="N831" s="57"/>
      <c r="P831" s="57"/>
      <c r="R831" s="57"/>
      <c r="T831" s="57"/>
      <c r="V831" s="57"/>
      <c r="X831" s="57"/>
    </row>
    <row r="832" spans="3:24">
      <c r="C832" s="57"/>
      <c r="D832" s="57"/>
      <c r="E832" s="57"/>
      <c r="F832" s="57"/>
      <c r="H832" s="57"/>
      <c r="J832" s="57"/>
      <c r="L832" s="57"/>
      <c r="N832" s="57"/>
      <c r="P832" s="57"/>
      <c r="R832" s="57"/>
      <c r="T832" s="57"/>
      <c r="V832" s="57"/>
      <c r="X832" s="57"/>
    </row>
    <row r="833" spans="3:24">
      <c r="C833" s="57"/>
      <c r="D833" s="57"/>
      <c r="E833" s="57"/>
      <c r="F833" s="57"/>
      <c r="H833" s="57"/>
      <c r="J833" s="57"/>
      <c r="L833" s="57"/>
      <c r="N833" s="57"/>
      <c r="P833" s="57"/>
      <c r="R833" s="57"/>
      <c r="T833" s="57"/>
      <c r="V833" s="57"/>
      <c r="X833" s="57"/>
    </row>
    <row r="834" spans="3:24">
      <c r="C834" s="57"/>
      <c r="D834" s="57"/>
      <c r="E834" s="57"/>
      <c r="F834" s="57"/>
      <c r="H834" s="57"/>
      <c r="J834" s="57"/>
      <c r="L834" s="57"/>
      <c r="N834" s="57"/>
      <c r="P834" s="57"/>
      <c r="R834" s="57"/>
      <c r="T834" s="57"/>
      <c r="V834" s="57"/>
      <c r="X834" s="57"/>
    </row>
    <row r="835" spans="3:24">
      <c r="C835" s="57"/>
      <c r="D835" s="57"/>
      <c r="E835" s="57"/>
      <c r="F835" s="57"/>
      <c r="H835" s="57"/>
      <c r="J835" s="57"/>
      <c r="L835" s="57"/>
      <c r="N835" s="57"/>
      <c r="P835" s="57"/>
      <c r="R835" s="57"/>
      <c r="T835" s="57"/>
      <c r="V835" s="57"/>
      <c r="X835" s="57"/>
    </row>
    <row r="836" spans="3:24">
      <c r="C836" s="57"/>
      <c r="D836" s="57"/>
      <c r="E836" s="57"/>
      <c r="F836" s="57"/>
      <c r="H836" s="57"/>
      <c r="J836" s="57"/>
      <c r="L836" s="57"/>
      <c r="N836" s="57"/>
      <c r="P836" s="57"/>
      <c r="R836" s="57"/>
      <c r="T836" s="57"/>
      <c r="V836" s="57"/>
      <c r="X836" s="57"/>
    </row>
    <row r="837" spans="3:24">
      <c r="C837" s="57"/>
      <c r="D837" s="57"/>
      <c r="E837" s="57"/>
      <c r="F837" s="57"/>
      <c r="H837" s="57"/>
      <c r="J837" s="57"/>
      <c r="L837" s="57"/>
      <c r="N837" s="57"/>
      <c r="P837" s="57"/>
      <c r="R837" s="57"/>
      <c r="T837" s="57"/>
      <c r="V837" s="57"/>
      <c r="X837" s="57"/>
    </row>
    <row r="838" spans="3:24">
      <c r="C838" s="57"/>
      <c r="D838" s="57"/>
      <c r="E838" s="57"/>
      <c r="F838" s="57"/>
      <c r="H838" s="57"/>
      <c r="J838" s="57"/>
      <c r="L838" s="57"/>
      <c r="N838" s="57"/>
      <c r="P838" s="57"/>
      <c r="R838" s="57"/>
      <c r="T838" s="57"/>
      <c r="V838" s="57"/>
      <c r="X838" s="57"/>
    </row>
    <row r="839" spans="3:24">
      <c r="C839" s="57"/>
      <c r="D839" s="57"/>
      <c r="E839" s="57"/>
      <c r="F839" s="57"/>
      <c r="H839" s="57"/>
      <c r="J839" s="57"/>
      <c r="L839" s="57"/>
      <c r="N839" s="57"/>
      <c r="P839" s="57"/>
      <c r="R839" s="57"/>
      <c r="T839" s="57"/>
      <c r="V839" s="57"/>
      <c r="X839" s="57"/>
    </row>
    <row r="840" spans="3:24">
      <c r="C840" s="57"/>
      <c r="D840" s="57"/>
      <c r="E840" s="57"/>
      <c r="F840" s="57"/>
      <c r="H840" s="57"/>
      <c r="J840" s="57"/>
      <c r="L840" s="57"/>
      <c r="N840" s="57"/>
      <c r="P840" s="57"/>
      <c r="R840" s="57"/>
      <c r="T840" s="57"/>
      <c r="V840" s="57"/>
      <c r="X840" s="57"/>
    </row>
    <row r="841" spans="3:24">
      <c r="C841" s="57"/>
      <c r="D841" s="57"/>
      <c r="E841" s="57"/>
      <c r="F841" s="57"/>
      <c r="H841" s="57"/>
      <c r="J841" s="57"/>
      <c r="L841" s="57"/>
      <c r="N841" s="57"/>
      <c r="P841" s="57"/>
      <c r="R841" s="57"/>
      <c r="T841" s="57"/>
      <c r="V841" s="57"/>
      <c r="X841" s="57"/>
    </row>
    <row r="842" spans="3:24">
      <c r="C842" s="57"/>
      <c r="D842" s="57"/>
      <c r="E842" s="57"/>
      <c r="F842" s="57"/>
      <c r="H842" s="57"/>
      <c r="J842" s="57"/>
      <c r="L842" s="57"/>
      <c r="N842" s="57"/>
      <c r="P842" s="57"/>
      <c r="R842" s="57"/>
      <c r="T842" s="57"/>
      <c r="V842" s="57"/>
      <c r="X842" s="57"/>
    </row>
    <row r="843" spans="3:24">
      <c r="C843" s="57"/>
      <c r="D843" s="57"/>
      <c r="E843" s="57"/>
      <c r="F843" s="57"/>
      <c r="H843" s="57"/>
      <c r="J843" s="57"/>
      <c r="L843" s="57"/>
      <c r="N843" s="57"/>
      <c r="P843" s="57"/>
      <c r="R843" s="57"/>
      <c r="T843" s="57"/>
      <c r="V843" s="57"/>
      <c r="X843" s="57"/>
    </row>
    <row r="844" spans="3:24">
      <c r="C844" s="57"/>
      <c r="D844" s="57"/>
      <c r="E844" s="57"/>
      <c r="F844" s="57"/>
      <c r="H844" s="57"/>
      <c r="J844" s="57"/>
      <c r="L844" s="57"/>
      <c r="N844" s="57"/>
      <c r="P844" s="57"/>
      <c r="R844" s="57"/>
      <c r="T844" s="57"/>
      <c r="V844" s="57"/>
      <c r="X844" s="57"/>
    </row>
    <row r="845" spans="3:24">
      <c r="C845" s="57"/>
      <c r="D845" s="57"/>
      <c r="E845" s="57"/>
      <c r="F845" s="57"/>
      <c r="H845" s="57"/>
      <c r="J845" s="57"/>
      <c r="L845" s="57"/>
      <c r="N845" s="57"/>
      <c r="P845" s="57"/>
      <c r="R845" s="57"/>
      <c r="T845" s="57"/>
      <c r="V845" s="57"/>
      <c r="X845" s="57"/>
    </row>
    <row r="846" spans="3:24">
      <c r="C846" s="57"/>
      <c r="D846" s="57"/>
      <c r="E846" s="57"/>
      <c r="F846" s="57"/>
      <c r="H846" s="57"/>
      <c r="J846" s="57"/>
      <c r="L846" s="57"/>
      <c r="N846" s="57"/>
      <c r="P846" s="57"/>
      <c r="R846" s="57"/>
      <c r="T846" s="57"/>
      <c r="V846" s="57"/>
      <c r="X846" s="57"/>
    </row>
    <row r="847" spans="3:24">
      <c r="C847" s="57"/>
      <c r="D847" s="57"/>
      <c r="E847" s="57"/>
      <c r="F847" s="57"/>
      <c r="H847" s="57"/>
      <c r="J847" s="57"/>
      <c r="L847" s="57"/>
      <c r="N847" s="57"/>
      <c r="P847" s="57"/>
      <c r="R847" s="57"/>
      <c r="T847" s="57"/>
      <c r="V847" s="57"/>
      <c r="X847" s="57"/>
    </row>
    <row r="848" spans="3:24">
      <c r="C848" s="57"/>
      <c r="D848" s="57"/>
      <c r="E848" s="57"/>
      <c r="F848" s="57"/>
      <c r="H848" s="57"/>
      <c r="J848" s="57"/>
      <c r="L848" s="57"/>
      <c r="N848" s="57"/>
      <c r="P848" s="57"/>
      <c r="R848" s="57"/>
      <c r="T848" s="57"/>
      <c r="V848" s="57"/>
      <c r="X848" s="57"/>
    </row>
    <row r="849" spans="3:24">
      <c r="C849" s="57"/>
      <c r="D849" s="57"/>
      <c r="E849" s="57"/>
      <c r="F849" s="57"/>
      <c r="H849" s="57"/>
      <c r="J849" s="57"/>
      <c r="L849" s="57"/>
      <c r="N849" s="57"/>
      <c r="P849" s="57"/>
      <c r="R849" s="57"/>
      <c r="T849" s="57"/>
      <c r="V849" s="57"/>
      <c r="X849" s="57"/>
    </row>
    <row r="850" spans="3:24">
      <c r="C850" s="57"/>
      <c r="D850" s="57"/>
      <c r="E850" s="57"/>
      <c r="F850" s="57"/>
      <c r="H850" s="57"/>
      <c r="J850" s="57"/>
      <c r="L850" s="57"/>
      <c r="N850" s="57"/>
      <c r="P850" s="57"/>
      <c r="R850" s="57"/>
      <c r="T850" s="57"/>
      <c r="V850" s="57"/>
      <c r="X850" s="57"/>
    </row>
    <row r="851" spans="3:24">
      <c r="C851" s="57"/>
      <c r="D851" s="57"/>
      <c r="E851" s="57"/>
      <c r="F851" s="57"/>
      <c r="H851" s="57"/>
      <c r="J851" s="57"/>
      <c r="L851" s="57"/>
      <c r="N851" s="57"/>
      <c r="P851" s="57"/>
      <c r="R851" s="57"/>
      <c r="T851" s="57"/>
      <c r="V851" s="57"/>
      <c r="X851" s="57"/>
    </row>
    <row r="852" spans="3:24">
      <c r="C852" s="57"/>
      <c r="D852" s="57"/>
      <c r="E852" s="57"/>
      <c r="F852" s="57"/>
      <c r="H852" s="57"/>
      <c r="J852" s="57"/>
      <c r="L852" s="57"/>
      <c r="N852" s="57"/>
      <c r="P852" s="57"/>
      <c r="R852" s="57"/>
      <c r="T852" s="57"/>
      <c r="V852" s="57"/>
      <c r="X852" s="57"/>
    </row>
    <row r="853" spans="3:24">
      <c r="C853" s="57"/>
      <c r="D853" s="57"/>
      <c r="E853" s="57"/>
      <c r="F853" s="57"/>
      <c r="H853" s="57"/>
      <c r="J853" s="57"/>
      <c r="L853" s="57"/>
      <c r="N853" s="57"/>
      <c r="P853" s="57"/>
      <c r="R853" s="57"/>
      <c r="T853" s="57"/>
      <c r="V853" s="57"/>
      <c r="X853" s="57"/>
    </row>
    <row r="854" spans="3:24">
      <c r="C854" s="57"/>
      <c r="D854" s="57"/>
      <c r="E854" s="57"/>
      <c r="F854" s="57"/>
      <c r="H854" s="57"/>
      <c r="J854" s="57"/>
      <c r="L854" s="57"/>
      <c r="N854" s="57"/>
      <c r="P854" s="57"/>
      <c r="R854" s="57"/>
      <c r="T854" s="57"/>
      <c r="V854" s="57"/>
      <c r="X854" s="57"/>
    </row>
    <row r="855" spans="3:24">
      <c r="C855" s="57"/>
      <c r="D855" s="57"/>
      <c r="E855" s="57"/>
      <c r="F855" s="57"/>
      <c r="H855" s="57"/>
      <c r="J855" s="57"/>
      <c r="L855" s="57"/>
      <c r="N855" s="57"/>
      <c r="P855" s="57"/>
      <c r="R855" s="57"/>
      <c r="T855" s="57"/>
      <c r="V855" s="57"/>
      <c r="X855" s="57"/>
    </row>
    <row r="856" spans="3:24">
      <c r="C856" s="57"/>
      <c r="D856" s="57"/>
      <c r="E856" s="57"/>
      <c r="F856" s="57"/>
      <c r="H856" s="57"/>
      <c r="J856" s="57"/>
      <c r="L856" s="57"/>
      <c r="N856" s="57"/>
      <c r="P856" s="57"/>
      <c r="R856" s="57"/>
      <c r="T856" s="57"/>
      <c r="V856" s="57"/>
      <c r="X856" s="57"/>
    </row>
    <row r="857" spans="3:24">
      <c r="C857" s="57"/>
      <c r="D857" s="57"/>
      <c r="E857" s="57"/>
      <c r="F857" s="57"/>
      <c r="H857" s="57"/>
      <c r="J857" s="57"/>
      <c r="L857" s="57"/>
      <c r="N857" s="57"/>
      <c r="P857" s="57"/>
      <c r="R857" s="57"/>
      <c r="T857" s="57"/>
      <c r="V857" s="57"/>
      <c r="X857" s="57"/>
    </row>
    <row r="858" spans="3:24">
      <c r="C858" s="57"/>
      <c r="D858" s="57"/>
      <c r="E858" s="57"/>
      <c r="F858" s="57"/>
      <c r="H858" s="57"/>
      <c r="J858" s="57"/>
      <c r="L858" s="57"/>
      <c r="N858" s="57"/>
      <c r="P858" s="57"/>
      <c r="R858" s="57"/>
      <c r="T858" s="57"/>
      <c r="V858" s="57"/>
      <c r="X858" s="57"/>
    </row>
    <row r="859" spans="3:24">
      <c r="C859" s="57"/>
      <c r="D859" s="57"/>
      <c r="E859" s="57"/>
      <c r="F859" s="57"/>
      <c r="H859" s="57"/>
      <c r="J859" s="57"/>
      <c r="L859" s="57"/>
      <c r="N859" s="57"/>
      <c r="P859" s="57"/>
      <c r="R859" s="57"/>
      <c r="T859" s="57"/>
      <c r="V859" s="57"/>
      <c r="X859" s="57"/>
    </row>
    <row r="860" spans="3:24">
      <c r="C860" s="57"/>
      <c r="D860" s="57"/>
      <c r="E860" s="57"/>
      <c r="F860" s="57"/>
      <c r="H860" s="57"/>
      <c r="J860" s="57"/>
      <c r="L860" s="57"/>
      <c r="N860" s="57"/>
      <c r="P860" s="57"/>
      <c r="R860" s="57"/>
      <c r="T860" s="57"/>
      <c r="V860" s="57"/>
      <c r="X860" s="57"/>
    </row>
    <row r="861" spans="3:24">
      <c r="C861" s="57"/>
      <c r="D861" s="57"/>
      <c r="E861" s="57"/>
      <c r="F861" s="57"/>
      <c r="H861" s="57"/>
      <c r="J861" s="57"/>
      <c r="L861" s="57"/>
      <c r="N861" s="57"/>
      <c r="P861" s="57"/>
      <c r="R861" s="57"/>
      <c r="T861" s="57"/>
      <c r="V861" s="57"/>
      <c r="X861" s="57"/>
    </row>
    <row r="862" spans="3:24">
      <c r="C862" s="57"/>
      <c r="D862" s="57"/>
      <c r="E862" s="57"/>
      <c r="F862" s="57"/>
      <c r="H862" s="57"/>
      <c r="J862" s="57"/>
      <c r="L862" s="57"/>
      <c r="N862" s="57"/>
      <c r="P862" s="57"/>
      <c r="R862" s="57"/>
      <c r="T862" s="57"/>
      <c r="V862" s="57"/>
      <c r="X862" s="57"/>
    </row>
    <row r="863" spans="3:24">
      <c r="C863" s="57"/>
      <c r="D863" s="57"/>
      <c r="E863" s="57"/>
      <c r="F863" s="57"/>
      <c r="H863" s="57"/>
      <c r="J863" s="57"/>
      <c r="L863" s="57"/>
      <c r="N863" s="57"/>
      <c r="P863" s="57"/>
      <c r="R863" s="57"/>
      <c r="T863" s="57"/>
      <c r="V863" s="57"/>
      <c r="X863" s="57"/>
    </row>
    <row r="864" spans="3:24">
      <c r="C864" s="57"/>
      <c r="D864" s="57"/>
      <c r="E864" s="57"/>
      <c r="F864" s="57"/>
      <c r="H864" s="57"/>
      <c r="J864" s="57"/>
      <c r="L864" s="57"/>
      <c r="N864" s="57"/>
      <c r="P864" s="57"/>
      <c r="R864" s="57"/>
      <c r="T864" s="57"/>
      <c r="V864" s="57"/>
      <c r="X864" s="57"/>
    </row>
    <row r="865" spans="3:24">
      <c r="C865" s="57"/>
      <c r="D865" s="57"/>
      <c r="E865" s="57"/>
      <c r="F865" s="57"/>
      <c r="H865" s="57"/>
      <c r="J865" s="57"/>
      <c r="L865" s="57"/>
      <c r="N865" s="57"/>
      <c r="P865" s="57"/>
      <c r="R865" s="57"/>
      <c r="T865" s="57"/>
      <c r="V865" s="57"/>
      <c r="X865" s="57"/>
    </row>
    <row r="866" spans="3:24">
      <c r="C866" s="57"/>
      <c r="D866" s="57"/>
      <c r="E866" s="57"/>
      <c r="F866" s="57"/>
      <c r="H866" s="57"/>
      <c r="J866" s="57"/>
      <c r="L866" s="57"/>
      <c r="N866" s="57"/>
      <c r="P866" s="57"/>
      <c r="R866" s="57"/>
      <c r="T866" s="57"/>
      <c r="V866" s="57"/>
      <c r="X866" s="57"/>
    </row>
    <row r="867" spans="3:24">
      <c r="C867" s="57"/>
      <c r="D867" s="57"/>
      <c r="E867" s="57"/>
      <c r="F867" s="57"/>
      <c r="H867" s="57"/>
      <c r="J867" s="57"/>
      <c r="L867" s="57"/>
      <c r="N867" s="57"/>
      <c r="P867" s="57"/>
      <c r="R867" s="57"/>
      <c r="T867" s="57"/>
      <c r="V867" s="57"/>
      <c r="X867" s="57"/>
    </row>
    <row r="868" spans="3:24">
      <c r="C868" s="57"/>
      <c r="D868" s="57"/>
      <c r="E868" s="57"/>
      <c r="F868" s="57"/>
      <c r="H868" s="57"/>
      <c r="J868" s="57"/>
      <c r="L868" s="57"/>
      <c r="N868" s="57"/>
      <c r="P868" s="57"/>
      <c r="R868" s="57"/>
      <c r="T868" s="57"/>
      <c r="V868" s="57"/>
      <c r="X868" s="57"/>
    </row>
    <row r="869" spans="3:24">
      <c r="C869" s="57"/>
      <c r="D869" s="57"/>
      <c r="E869" s="57"/>
      <c r="F869" s="57"/>
      <c r="H869" s="57"/>
      <c r="J869" s="57"/>
      <c r="L869" s="57"/>
      <c r="N869" s="57"/>
      <c r="P869" s="57"/>
      <c r="R869" s="57"/>
      <c r="T869" s="57"/>
      <c r="V869" s="57"/>
      <c r="X869" s="57"/>
    </row>
    <row r="870" spans="3:24">
      <c r="C870" s="57"/>
      <c r="D870" s="57"/>
      <c r="E870" s="57"/>
      <c r="F870" s="57"/>
      <c r="H870" s="57"/>
      <c r="J870" s="57"/>
      <c r="L870" s="57"/>
      <c r="N870" s="57"/>
      <c r="P870" s="57"/>
      <c r="R870" s="57"/>
      <c r="T870" s="57"/>
      <c r="V870" s="57"/>
      <c r="X870" s="57"/>
    </row>
    <row r="871" spans="3:24">
      <c r="C871" s="57"/>
      <c r="D871" s="57"/>
      <c r="E871" s="57"/>
      <c r="F871" s="57"/>
      <c r="H871" s="57"/>
      <c r="J871" s="57"/>
      <c r="L871" s="57"/>
      <c r="N871" s="57"/>
      <c r="P871" s="57"/>
      <c r="R871" s="57"/>
      <c r="T871" s="57"/>
      <c r="V871" s="57"/>
      <c r="X871" s="57"/>
    </row>
    <row r="872" spans="3:24">
      <c r="C872" s="57"/>
      <c r="D872" s="57"/>
      <c r="E872" s="57"/>
      <c r="F872" s="57"/>
      <c r="H872" s="57"/>
      <c r="J872" s="57"/>
      <c r="L872" s="57"/>
      <c r="N872" s="57"/>
      <c r="P872" s="57"/>
      <c r="R872" s="57"/>
      <c r="T872" s="57"/>
      <c r="V872" s="57"/>
      <c r="X872" s="57"/>
    </row>
    <row r="873" spans="3:24">
      <c r="C873" s="57"/>
      <c r="D873" s="57"/>
      <c r="E873" s="57"/>
      <c r="F873" s="57"/>
      <c r="H873" s="57"/>
      <c r="J873" s="57"/>
      <c r="L873" s="57"/>
      <c r="N873" s="57"/>
      <c r="P873" s="57"/>
      <c r="R873" s="57"/>
      <c r="T873" s="57"/>
      <c r="V873" s="57"/>
      <c r="X873" s="57"/>
    </row>
    <row r="874" spans="3:24">
      <c r="C874" s="57"/>
      <c r="D874" s="57"/>
      <c r="E874" s="57"/>
      <c r="F874" s="57"/>
      <c r="H874" s="57"/>
      <c r="J874" s="57"/>
      <c r="L874" s="57"/>
      <c r="N874" s="57"/>
      <c r="P874" s="57"/>
      <c r="R874" s="57"/>
      <c r="T874" s="57"/>
      <c r="V874" s="57"/>
      <c r="X874" s="57"/>
    </row>
    <row r="875" spans="3:24">
      <c r="C875" s="57"/>
      <c r="D875" s="57"/>
      <c r="E875" s="57"/>
      <c r="F875" s="57"/>
      <c r="H875" s="57"/>
      <c r="J875" s="57"/>
      <c r="L875" s="57"/>
      <c r="N875" s="57"/>
      <c r="P875" s="57"/>
      <c r="R875" s="57"/>
      <c r="T875" s="57"/>
      <c r="V875" s="57"/>
      <c r="X875" s="57"/>
    </row>
    <row r="876" spans="3:24">
      <c r="C876" s="57"/>
      <c r="D876" s="57"/>
      <c r="E876" s="57"/>
      <c r="F876" s="57"/>
      <c r="H876" s="57"/>
      <c r="J876" s="57"/>
      <c r="L876" s="57"/>
      <c r="N876" s="57"/>
      <c r="P876" s="57"/>
      <c r="R876" s="57"/>
      <c r="T876" s="57"/>
      <c r="V876" s="57"/>
      <c r="X876" s="57"/>
    </row>
    <row r="877" spans="3:24">
      <c r="C877" s="57"/>
      <c r="D877" s="57"/>
      <c r="E877" s="57"/>
      <c r="F877" s="57"/>
      <c r="H877" s="57"/>
      <c r="J877" s="57"/>
      <c r="L877" s="57"/>
      <c r="N877" s="57"/>
      <c r="P877" s="57"/>
      <c r="R877" s="57"/>
      <c r="T877" s="57"/>
      <c r="V877" s="57"/>
      <c r="X877" s="57"/>
    </row>
    <row r="878" spans="3:24">
      <c r="C878" s="57"/>
      <c r="D878" s="57"/>
      <c r="E878" s="57"/>
      <c r="F878" s="57"/>
      <c r="H878" s="57"/>
      <c r="J878" s="57"/>
      <c r="L878" s="57"/>
      <c r="N878" s="57"/>
      <c r="P878" s="57"/>
      <c r="R878" s="57"/>
      <c r="T878" s="57"/>
      <c r="V878" s="57"/>
      <c r="X878" s="57"/>
    </row>
    <row r="879" spans="3:24">
      <c r="C879" s="57"/>
      <c r="D879" s="57"/>
      <c r="E879" s="57"/>
      <c r="F879" s="57"/>
      <c r="H879" s="57"/>
      <c r="J879" s="57"/>
      <c r="L879" s="57"/>
      <c r="N879" s="57"/>
      <c r="P879" s="57"/>
      <c r="R879" s="57"/>
      <c r="T879" s="57"/>
      <c r="V879" s="57"/>
      <c r="X879" s="57"/>
    </row>
    <row r="880" spans="3:24">
      <c r="C880" s="57"/>
      <c r="D880" s="57"/>
      <c r="E880" s="57"/>
      <c r="F880" s="57"/>
      <c r="H880" s="57"/>
      <c r="J880" s="57"/>
      <c r="L880" s="57"/>
      <c r="N880" s="57"/>
      <c r="P880" s="57"/>
      <c r="R880" s="57"/>
      <c r="T880" s="57"/>
      <c r="V880" s="57"/>
      <c r="X880" s="57"/>
    </row>
    <row r="881" spans="3:24">
      <c r="C881" s="57"/>
      <c r="D881" s="57"/>
      <c r="E881" s="57"/>
      <c r="F881" s="57"/>
      <c r="H881" s="57"/>
      <c r="J881" s="57"/>
      <c r="L881" s="57"/>
      <c r="N881" s="57"/>
      <c r="P881" s="57"/>
      <c r="R881" s="57"/>
      <c r="T881" s="57"/>
      <c r="V881" s="57"/>
      <c r="X881" s="57"/>
    </row>
    <row r="882" spans="3:24">
      <c r="C882" s="57"/>
      <c r="D882" s="57"/>
      <c r="E882" s="57"/>
      <c r="F882" s="57"/>
      <c r="H882" s="57"/>
      <c r="J882" s="57"/>
      <c r="L882" s="57"/>
      <c r="N882" s="57"/>
      <c r="P882" s="57"/>
      <c r="R882" s="57"/>
      <c r="T882" s="57"/>
      <c r="V882" s="57"/>
      <c r="X882" s="57"/>
    </row>
    <row r="883" spans="3:24">
      <c r="C883" s="57"/>
      <c r="D883" s="57"/>
      <c r="E883" s="57"/>
      <c r="F883" s="57"/>
      <c r="H883" s="57"/>
      <c r="J883" s="57"/>
      <c r="L883" s="57"/>
      <c r="N883" s="57"/>
      <c r="P883" s="57"/>
      <c r="R883" s="57"/>
      <c r="T883" s="57"/>
      <c r="V883" s="57"/>
      <c r="X883" s="57"/>
    </row>
    <row r="884" spans="3:24">
      <c r="C884" s="57"/>
      <c r="D884" s="57"/>
      <c r="E884" s="57"/>
      <c r="F884" s="57"/>
      <c r="H884" s="57"/>
      <c r="J884" s="57"/>
      <c r="L884" s="57"/>
      <c r="N884" s="57"/>
      <c r="P884" s="57"/>
      <c r="R884" s="57"/>
      <c r="T884" s="57"/>
      <c r="V884" s="57"/>
      <c r="X884" s="57"/>
    </row>
    <row r="885" spans="3:24">
      <c r="C885" s="57"/>
      <c r="D885" s="57"/>
      <c r="E885" s="57"/>
      <c r="F885" s="57"/>
      <c r="H885" s="57"/>
      <c r="J885" s="57"/>
      <c r="L885" s="57"/>
      <c r="N885" s="57"/>
      <c r="P885" s="57"/>
      <c r="R885" s="57"/>
      <c r="T885" s="57"/>
      <c r="V885" s="57"/>
      <c r="X885" s="57"/>
    </row>
    <row r="886" spans="3:24">
      <c r="C886" s="57"/>
      <c r="D886" s="57"/>
      <c r="E886" s="57"/>
      <c r="F886" s="57"/>
      <c r="H886" s="57"/>
      <c r="J886" s="57"/>
      <c r="L886" s="57"/>
      <c r="N886" s="57"/>
      <c r="P886" s="57"/>
      <c r="R886" s="57"/>
      <c r="T886" s="57"/>
      <c r="V886" s="57"/>
      <c r="X886" s="57"/>
    </row>
    <row r="887" spans="3:24">
      <c r="C887" s="57"/>
      <c r="D887" s="57"/>
      <c r="E887" s="57"/>
      <c r="F887" s="57"/>
      <c r="H887" s="57"/>
      <c r="J887" s="57"/>
      <c r="L887" s="57"/>
      <c r="N887" s="57"/>
      <c r="P887" s="57"/>
      <c r="R887" s="57"/>
      <c r="T887" s="57"/>
      <c r="V887" s="57"/>
      <c r="X887" s="57"/>
    </row>
    <row r="888" spans="3:24">
      <c r="C888" s="57"/>
      <c r="D888" s="57"/>
      <c r="E888" s="57"/>
      <c r="F888" s="57"/>
      <c r="H888" s="57"/>
      <c r="J888" s="57"/>
      <c r="L888" s="57"/>
      <c r="N888" s="57"/>
      <c r="P888" s="57"/>
      <c r="R888" s="57"/>
      <c r="T888" s="57"/>
      <c r="V888" s="57"/>
      <c r="X888" s="57"/>
    </row>
    <row r="889" spans="3:24">
      <c r="C889" s="57"/>
      <c r="D889" s="57"/>
      <c r="E889" s="57"/>
      <c r="F889" s="57"/>
      <c r="H889" s="57"/>
      <c r="J889" s="57"/>
      <c r="L889" s="57"/>
      <c r="N889" s="57"/>
      <c r="P889" s="57"/>
      <c r="R889" s="57"/>
      <c r="T889" s="57"/>
      <c r="V889" s="57"/>
      <c r="X889" s="57"/>
    </row>
    <row r="890" spans="3:24">
      <c r="C890" s="57"/>
      <c r="D890" s="57"/>
      <c r="E890" s="57"/>
      <c r="F890" s="57"/>
      <c r="H890" s="57"/>
      <c r="J890" s="57"/>
      <c r="L890" s="57"/>
      <c r="N890" s="57"/>
      <c r="P890" s="57"/>
      <c r="R890" s="57"/>
      <c r="T890" s="57"/>
      <c r="V890" s="57"/>
      <c r="X890" s="57"/>
    </row>
    <row r="891" spans="3:24">
      <c r="C891" s="57"/>
      <c r="D891" s="57"/>
      <c r="E891" s="57"/>
      <c r="F891" s="57"/>
      <c r="H891" s="57"/>
      <c r="J891" s="57"/>
      <c r="L891" s="57"/>
      <c r="N891" s="57"/>
      <c r="P891" s="57"/>
      <c r="R891" s="57"/>
      <c r="T891" s="57"/>
      <c r="V891" s="57"/>
      <c r="X891" s="57"/>
    </row>
    <row r="892" spans="3:24">
      <c r="C892" s="57"/>
      <c r="D892" s="57"/>
      <c r="E892" s="57"/>
      <c r="F892" s="57"/>
      <c r="H892" s="57"/>
      <c r="J892" s="57"/>
      <c r="L892" s="57"/>
      <c r="N892" s="57"/>
      <c r="P892" s="57"/>
      <c r="R892" s="57"/>
      <c r="T892" s="57"/>
      <c r="V892" s="57"/>
      <c r="X892" s="57"/>
    </row>
    <row r="893" spans="3:24">
      <c r="C893" s="57"/>
      <c r="D893" s="57"/>
      <c r="E893" s="57"/>
      <c r="F893" s="57"/>
      <c r="H893" s="57"/>
      <c r="J893" s="57"/>
      <c r="L893" s="57"/>
      <c r="N893" s="57"/>
      <c r="P893" s="57"/>
      <c r="R893" s="57"/>
      <c r="T893" s="57"/>
      <c r="V893" s="57"/>
      <c r="X893" s="57"/>
    </row>
    <row r="894" spans="3:24">
      <c r="C894" s="57"/>
      <c r="D894" s="57"/>
      <c r="E894" s="57"/>
      <c r="F894" s="57"/>
      <c r="H894" s="57"/>
      <c r="J894" s="57"/>
      <c r="L894" s="57"/>
      <c r="N894" s="57"/>
      <c r="P894" s="57"/>
      <c r="R894" s="57"/>
      <c r="T894" s="57"/>
      <c r="V894" s="57"/>
      <c r="X894" s="57"/>
    </row>
    <row r="895" spans="3:24">
      <c r="C895" s="57"/>
      <c r="D895" s="57"/>
      <c r="E895" s="57"/>
      <c r="F895" s="57"/>
      <c r="H895" s="57"/>
      <c r="J895" s="57"/>
      <c r="L895" s="57"/>
      <c r="N895" s="57"/>
      <c r="P895" s="57"/>
      <c r="R895" s="57"/>
      <c r="T895" s="57"/>
      <c r="V895" s="57"/>
      <c r="X895" s="57"/>
    </row>
    <row r="896" spans="3:24">
      <c r="C896" s="57"/>
      <c r="D896" s="57"/>
      <c r="E896" s="57"/>
      <c r="F896" s="57"/>
      <c r="H896" s="57"/>
      <c r="J896" s="57"/>
      <c r="L896" s="57"/>
      <c r="N896" s="57"/>
      <c r="P896" s="57"/>
      <c r="R896" s="57"/>
      <c r="T896" s="57"/>
      <c r="V896" s="57"/>
      <c r="X896" s="57"/>
    </row>
    <row r="897" spans="3:24">
      <c r="C897" s="57"/>
      <c r="D897" s="57"/>
      <c r="E897" s="57"/>
      <c r="F897" s="57"/>
      <c r="H897" s="57"/>
      <c r="J897" s="57"/>
      <c r="L897" s="57"/>
      <c r="N897" s="57"/>
      <c r="P897" s="57"/>
      <c r="R897" s="57"/>
      <c r="T897" s="57"/>
      <c r="V897" s="57"/>
      <c r="X897" s="57"/>
    </row>
    <row r="898" spans="3:24">
      <c r="C898" s="57"/>
      <c r="D898" s="57"/>
      <c r="E898" s="57"/>
      <c r="F898" s="57"/>
      <c r="H898" s="57"/>
      <c r="J898" s="57"/>
      <c r="L898" s="57"/>
      <c r="N898" s="57"/>
      <c r="P898" s="57"/>
      <c r="R898" s="57"/>
      <c r="T898" s="57"/>
      <c r="V898" s="57"/>
      <c r="X898" s="57"/>
    </row>
    <row r="899" spans="3:24">
      <c r="C899" s="57"/>
      <c r="D899" s="57"/>
      <c r="E899" s="57"/>
      <c r="F899" s="57"/>
      <c r="H899" s="57"/>
      <c r="J899" s="57"/>
      <c r="L899" s="57"/>
      <c r="N899" s="57"/>
      <c r="P899" s="57"/>
      <c r="R899" s="57"/>
      <c r="T899" s="57"/>
      <c r="V899" s="57"/>
      <c r="X899" s="57"/>
    </row>
    <row r="900" spans="3:24">
      <c r="C900" s="57"/>
      <c r="D900" s="57"/>
      <c r="E900" s="57"/>
      <c r="F900" s="57"/>
      <c r="H900" s="57"/>
      <c r="J900" s="57"/>
      <c r="L900" s="57"/>
      <c r="N900" s="57"/>
      <c r="P900" s="57"/>
      <c r="R900" s="57"/>
      <c r="T900" s="57"/>
      <c r="V900" s="57"/>
      <c r="X900" s="57"/>
    </row>
    <row r="901" spans="3:24">
      <c r="C901" s="57"/>
      <c r="D901" s="57"/>
      <c r="E901" s="57"/>
      <c r="F901" s="57"/>
      <c r="H901" s="57"/>
      <c r="J901" s="57"/>
      <c r="L901" s="57"/>
      <c r="N901" s="57"/>
      <c r="P901" s="57"/>
      <c r="R901" s="57"/>
      <c r="T901" s="57"/>
      <c r="V901" s="57"/>
      <c r="X901" s="57"/>
    </row>
    <row r="902" spans="3:24">
      <c r="C902" s="57"/>
      <c r="D902" s="57"/>
      <c r="E902" s="57"/>
      <c r="F902" s="57"/>
      <c r="H902" s="57"/>
      <c r="J902" s="57"/>
      <c r="L902" s="57"/>
      <c r="N902" s="57"/>
      <c r="P902" s="57"/>
      <c r="R902" s="57"/>
      <c r="T902" s="57"/>
      <c r="V902" s="57"/>
      <c r="X902" s="57"/>
    </row>
    <row r="903" spans="3:24">
      <c r="C903" s="57"/>
      <c r="D903" s="57"/>
      <c r="E903" s="57"/>
      <c r="F903" s="57"/>
      <c r="H903" s="57"/>
      <c r="J903" s="57"/>
      <c r="L903" s="57"/>
      <c r="N903" s="57"/>
      <c r="P903" s="57"/>
      <c r="R903" s="57"/>
      <c r="T903" s="57"/>
      <c r="V903" s="57"/>
      <c r="X903" s="57"/>
    </row>
    <row r="904" spans="3:24">
      <c r="C904" s="57"/>
      <c r="D904" s="57"/>
      <c r="E904" s="57"/>
      <c r="F904" s="57"/>
      <c r="H904" s="57"/>
      <c r="J904" s="57"/>
      <c r="L904" s="57"/>
      <c r="N904" s="57"/>
      <c r="P904" s="57"/>
      <c r="R904" s="57"/>
      <c r="T904" s="57"/>
      <c r="V904" s="57"/>
      <c r="X904" s="57"/>
    </row>
    <row r="905" spans="3:24">
      <c r="C905" s="57"/>
      <c r="D905" s="57"/>
      <c r="E905" s="57"/>
      <c r="F905" s="57"/>
      <c r="H905" s="57"/>
      <c r="J905" s="57"/>
      <c r="L905" s="57"/>
      <c r="N905" s="57"/>
      <c r="P905" s="57"/>
      <c r="R905" s="57"/>
      <c r="T905" s="57"/>
      <c r="V905" s="57"/>
      <c r="X905" s="57"/>
    </row>
    <row r="906" spans="3:24">
      <c r="C906" s="57"/>
      <c r="D906" s="57"/>
      <c r="E906" s="57"/>
      <c r="F906" s="57"/>
      <c r="H906" s="57"/>
      <c r="J906" s="57"/>
      <c r="L906" s="57"/>
      <c r="N906" s="57"/>
      <c r="P906" s="57"/>
      <c r="R906" s="57"/>
      <c r="T906" s="57"/>
      <c r="V906" s="57"/>
      <c r="X906" s="57"/>
    </row>
    <row r="907" spans="3:24">
      <c r="C907" s="57"/>
      <c r="D907" s="57"/>
      <c r="E907" s="57"/>
      <c r="F907" s="57"/>
      <c r="H907" s="57"/>
      <c r="J907" s="57"/>
      <c r="L907" s="57"/>
      <c r="N907" s="57"/>
      <c r="P907" s="57"/>
      <c r="R907" s="57"/>
      <c r="T907" s="57"/>
      <c r="V907" s="57"/>
      <c r="X907" s="57"/>
    </row>
    <row r="908" spans="3:24">
      <c r="C908" s="57"/>
      <c r="D908" s="57"/>
      <c r="E908" s="57"/>
      <c r="F908" s="57"/>
      <c r="H908" s="57"/>
      <c r="J908" s="57"/>
      <c r="L908" s="57"/>
      <c r="N908" s="57"/>
      <c r="P908" s="57"/>
      <c r="R908" s="57"/>
      <c r="T908" s="57"/>
      <c r="V908" s="57"/>
      <c r="X908" s="57"/>
    </row>
    <row r="909" spans="3:24">
      <c r="C909" s="57"/>
      <c r="D909" s="57"/>
      <c r="E909" s="57"/>
      <c r="F909" s="57"/>
      <c r="H909" s="57"/>
      <c r="J909" s="57"/>
      <c r="L909" s="57"/>
      <c r="N909" s="57"/>
      <c r="P909" s="57"/>
      <c r="R909" s="57"/>
      <c r="T909" s="57"/>
      <c r="V909" s="57"/>
      <c r="X909" s="57"/>
    </row>
    <row r="910" spans="3:24">
      <c r="C910" s="57"/>
      <c r="D910" s="57"/>
      <c r="E910" s="57"/>
      <c r="F910" s="57"/>
      <c r="H910" s="57"/>
      <c r="J910" s="57"/>
      <c r="L910" s="57"/>
      <c r="N910" s="57"/>
      <c r="P910" s="57"/>
      <c r="R910" s="57"/>
      <c r="T910" s="57"/>
      <c r="V910" s="57"/>
      <c r="X910" s="57"/>
    </row>
    <row r="911" spans="3:24">
      <c r="C911" s="57"/>
      <c r="D911" s="57"/>
      <c r="E911" s="57"/>
      <c r="F911" s="57"/>
      <c r="H911" s="57"/>
      <c r="J911" s="57"/>
      <c r="L911" s="57"/>
      <c r="N911" s="57"/>
      <c r="P911" s="57"/>
      <c r="R911" s="57"/>
      <c r="T911" s="57"/>
      <c r="V911" s="57"/>
      <c r="X911" s="57"/>
    </row>
    <row r="912" spans="3:24">
      <c r="C912" s="57"/>
      <c r="D912" s="57"/>
      <c r="E912" s="57"/>
      <c r="F912" s="57"/>
      <c r="H912" s="57"/>
      <c r="J912" s="57"/>
      <c r="L912" s="57"/>
      <c r="N912" s="57"/>
      <c r="P912" s="57"/>
      <c r="R912" s="57"/>
      <c r="T912" s="57"/>
      <c r="V912" s="57"/>
      <c r="X912" s="57"/>
    </row>
    <row r="913" spans="3:24">
      <c r="C913" s="57"/>
      <c r="D913" s="57"/>
      <c r="E913" s="57"/>
      <c r="F913" s="57"/>
      <c r="H913" s="57"/>
      <c r="J913" s="57"/>
      <c r="L913" s="57"/>
      <c r="N913" s="57"/>
      <c r="P913" s="57"/>
      <c r="R913" s="57"/>
      <c r="T913" s="57"/>
      <c r="V913" s="57"/>
      <c r="X913" s="57"/>
    </row>
    <row r="914" spans="3:24">
      <c r="C914" s="57"/>
      <c r="D914" s="57"/>
      <c r="E914" s="57"/>
      <c r="F914" s="57"/>
      <c r="H914" s="57"/>
      <c r="J914" s="57"/>
      <c r="L914" s="57"/>
      <c r="N914" s="57"/>
      <c r="P914" s="57"/>
      <c r="R914" s="57"/>
      <c r="T914" s="57"/>
      <c r="V914" s="57"/>
      <c r="X914" s="57"/>
    </row>
    <row r="915" spans="3:24">
      <c r="C915" s="57"/>
      <c r="D915" s="57"/>
      <c r="E915" s="57"/>
      <c r="F915" s="57"/>
      <c r="H915" s="57"/>
      <c r="J915" s="57"/>
      <c r="L915" s="57"/>
      <c r="N915" s="57"/>
      <c r="P915" s="57"/>
      <c r="R915" s="57"/>
      <c r="T915" s="57"/>
      <c r="V915" s="57"/>
      <c r="X915" s="57"/>
    </row>
    <row r="916" spans="3:24">
      <c r="C916" s="57"/>
      <c r="D916" s="57"/>
      <c r="E916" s="57"/>
      <c r="F916" s="57"/>
      <c r="H916" s="57"/>
      <c r="J916" s="57"/>
      <c r="L916" s="57"/>
      <c r="N916" s="57"/>
      <c r="P916" s="57"/>
      <c r="R916" s="57"/>
      <c r="T916" s="57"/>
      <c r="V916" s="57"/>
      <c r="X916" s="57"/>
    </row>
    <row r="917" spans="3:24">
      <c r="C917" s="57"/>
      <c r="D917" s="57"/>
      <c r="E917" s="57"/>
      <c r="F917" s="57"/>
      <c r="H917" s="57"/>
      <c r="J917" s="57"/>
      <c r="L917" s="57"/>
      <c r="N917" s="57"/>
      <c r="P917" s="57"/>
      <c r="R917" s="57"/>
      <c r="T917" s="57"/>
      <c r="V917" s="57"/>
      <c r="X917" s="57"/>
    </row>
    <row r="918" spans="3:24">
      <c r="C918" s="57"/>
      <c r="D918" s="57"/>
      <c r="E918" s="57"/>
      <c r="F918" s="57"/>
      <c r="H918" s="57"/>
      <c r="J918" s="57"/>
      <c r="L918" s="57"/>
      <c r="N918" s="57"/>
      <c r="P918" s="57"/>
      <c r="R918" s="57"/>
      <c r="T918" s="57"/>
      <c r="V918" s="57"/>
      <c r="X918" s="57"/>
    </row>
    <row r="919" spans="3:24">
      <c r="C919" s="57"/>
      <c r="D919" s="57"/>
      <c r="E919" s="57"/>
      <c r="F919" s="57"/>
      <c r="H919" s="57"/>
      <c r="J919" s="57"/>
      <c r="L919" s="57"/>
      <c r="N919" s="57"/>
      <c r="P919" s="57"/>
      <c r="R919" s="57"/>
      <c r="T919" s="57"/>
      <c r="V919" s="57"/>
      <c r="X919" s="57"/>
    </row>
    <row r="920" spans="3:24">
      <c r="C920" s="57"/>
      <c r="D920" s="57"/>
      <c r="E920" s="57"/>
      <c r="F920" s="57"/>
      <c r="H920" s="57"/>
      <c r="J920" s="57"/>
      <c r="L920" s="57"/>
      <c r="N920" s="57"/>
      <c r="P920" s="57"/>
      <c r="R920" s="57"/>
      <c r="T920" s="57"/>
      <c r="V920" s="57"/>
      <c r="X920" s="57"/>
    </row>
    <row r="921" spans="3:24">
      <c r="C921" s="57"/>
      <c r="D921" s="57"/>
      <c r="E921" s="57"/>
      <c r="F921" s="57"/>
      <c r="H921" s="57"/>
      <c r="J921" s="57"/>
      <c r="L921" s="57"/>
      <c r="N921" s="57"/>
      <c r="P921" s="57"/>
      <c r="R921" s="57"/>
      <c r="T921" s="57"/>
      <c r="V921" s="57"/>
      <c r="X921" s="57"/>
    </row>
    <row r="922" spans="3:24">
      <c r="C922" s="57"/>
      <c r="D922" s="57"/>
      <c r="E922" s="57"/>
      <c r="F922" s="57"/>
      <c r="H922" s="57"/>
      <c r="J922" s="57"/>
      <c r="L922" s="57"/>
      <c r="N922" s="57"/>
      <c r="P922" s="57"/>
      <c r="R922" s="57"/>
      <c r="T922" s="57"/>
      <c r="V922" s="57"/>
      <c r="X922" s="57"/>
    </row>
    <row r="923" spans="3:24">
      <c r="C923" s="57"/>
      <c r="D923" s="57"/>
      <c r="E923" s="57"/>
      <c r="F923" s="57"/>
      <c r="H923" s="57"/>
      <c r="J923" s="57"/>
      <c r="L923" s="57"/>
      <c r="N923" s="57"/>
      <c r="P923" s="57"/>
      <c r="R923" s="57"/>
      <c r="T923" s="57"/>
      <c r="V923" s="57"/>
      <c r="X923" s="57"/>
    </row>
    <row r="924" spans="3:24">
      <c r="C924" s="57"/>
      <c r="D924" s="57"/>
      <c r="E924" s="57"/>
      <c r="F924" s="57"/>
      <c r="H924" s="57"/>
      <c r="J924" s="57"/>
      <c r="L924" s="57"/>
      <c r="N924" s="57"/>
      <c r="P924" s="57"/>
      <c r="R924" s="57"/>
      <c r="T924" s="57"/>
      <c r="V924" s="57"/>
      <c r="X924" s="57"/>
    </row>
    <row r="925" spans="3:24">
      <c r="C925" s="57"/>
      <c r="D925" s="57"/>
      <c r="E925" s="57"/>
      <c r="F925" s="57"/>
      <c r="H925" s="57"/>
      <c r="J925" s="57"/>
      <c r="L925" s="57"/>
      <c r="N925" s="57"/>
      <c r="P925" s="57"/>
      <c r="R925" s="57"/>
      <c r="T925" s="57"/>
      <c r="V925" s="57"/>
      <c r="X925" s="57"/>
    </row>
    <row r="926" spans="3:24">
      <c r="C926" s="57"/>
      <c r="D926" s="57"/>
      <c r="E926" s="57"/>
      <c r="F926" s="57"/>
      <c r="H926" s="57"/>
      <c r="J926" s="57"/>
      <c r="L926" s="57"/>
      <c r="N926" s="57"/>
      <c r="P926" s="57"/>
      <c r="R926" s="57"/>
      <c r="T926" s="57"/>
      <c r="V926" s="57"/>
      <c r="X926" s="57"/>
    </row>
    <row r="927" spans="3:24">
      <c r="C927" s="57"/>
      <c r="D927" s="57"/>
      <c r="E927" s="57"/>
      <c r="F927" s="57"/>
      <c r="H927" s="57"/>
      <c r="J927" s="57"/>
      <c r="L927" s="57"/>
      <c r="N927" s="57"/>
      <c r="P927" s="57"/>
      <c r="R927" s="57"/>
      <c r="T927" s="57"/>
      <c r="V927" s="57"/>
      <c r="X927" s="57"/>
    </row>
    <row r="928" spans="3:24">
      <c r="C928" s="57"/>
      <c r="D928" s="57"/>
      <c r="E928" s="57"/>
      <c r="F928" s="57"/>
      <c r="H928" s="57"/>
      <c r="J928" s="57"/>
      <c r="L928" s="57"/>
      <c r="N928" s="57"/>
      <c r="P928" s="57"/>
      <c r="R928" s="57"/>
      <c r="T928" s="57"/>
      <c r="V928" s="57"/>
      <c r="X928" s="57"/>
    </row>
    <row r="929" spans="3:24">
      <c r="C929" s="57"/>
      <c r="D929" s="57"/>
      <c r="E929" s="57"/>
      <c r="F929" s="57"/>
      <c r="H929" s="57"/>
      <c r="J929" s="57"/>
      <c r="L929" s="57"/>
      <c r="N929" s="57"/>
      <c r="P929" s="57"/>
      <c r="R929" s="57"/>
      <c r="T929" s="57"/>
      <c r="V929" s="57"/>
      <c r="X929" s="57"/>
    </row>
    <row r="930" spans="3:24">
      <c r="C930" s="57"/>
      <c r="D930" s="57"/>
      <c r="E930" s="57"/>
      <c r="F930" s="57"/>
      <c r="H930" s="57"/>
      <c r="J930" s="57"/>
      <c r="L930" s="57"/>
      <c r="N930" s="57"/>
      <c r="P930" s="57"/>
      <c r="R930" s="57"/>
      <c r="T930" s="57"/>
      <c r="V930" s="57"/>
      <c r="X930" s="57"/>
    </row>
    <row r="931" spans="3:24">
      <c r="C931" s="57"/>
      <c r="D931" s="57"/>
      <c r="E931" s="57"/>
      <c r="F931" s="57"/>
      <c r="H931" s="57"/>
      <c r="J931" s="57"/>
      <c r="L931" s="57"/>
      <c r="N931" s="57"/>
      <c r="P931" s="57"/>
      <c r="R931" s="57"/>
      <c r="T931" s="57"/>
      <c r="V931" s="57"/>
      <c r="X931" s="57"/>
    </row>
    <row r="932" spans="3:24">
      <c r="C932" s="57"/>
      <c r="D932" s="57"/>
      <c r="E932" s="57"/>
      <c r="F932" s="57"/>
      <c r="H932" s="57"/>
      <c r="J932" s="57"/>
      <c r="L932" s="57"/>
      <c r="N932" s="57"/>
      <c r="P932" s="57"/>
      <c r="R932" s="57"/>
      <c r="T932" s="57"/>
      <c r="V932" s="57"/>
      <c r="X932" s="57"/>
    </row>
    <row r="933" spans="3:24">
      <c r="C933" s="57"/>
      <c r="D933" s="57"/>
      <c r="E933" s="57"/>
      <c r="F933" s="57"/>
      <c r="H933" s="57"/>
      <c r="J933" s="57"/>
      <c r="L933" s="57"/>
      <c r="N933" s="57"/>
      <c r="P933" s="57"/>
      <c r="R933" s="57"/>
      <c r="T933" s="57"/>
      <c r="V933" s="57"/>
      <c r="X933" s="57"/>
    </row>
    <row r="934" spans="3:24">
      <c r="C934" s="57"/>
      <c r="D934" s="57"/>
      <c r="E934" s="57"/>
      <c r="F934" s="57"/>
      <c r="H934" s="57"/>
      <c r="J934" s="57"/>
      <c r="L934" s="57"/>
      <c r="N934" s="57"/>
      <c r="P934" s="57"/>
      <c r="R934" s="57"/>
      <c r="T934" s="57"/>
      <c r="V934" s="57"/>
      <c r="X934" s="57"/>
    </row>
    <row r="935" spans="3:24">
      <c r="C935" s="57"/>
      <c r="D935" s="57"/>
      <c r="E935" s="57"/>
      <c r="F935" s="57"/>
      <c r="H935" s="57"/>
      <c r="J935" s="57"/>
      <c r="L935" s="57"/>
      <c r="N935" s="57"/>
      <c r="P935" s="57"/>
      <c r="R935" s="57"/>
      <c r="T935" s="57"/>
      <c r="V935" s="57"/>
      <c r="X935" s="57"/>
    </row>
    <row r="936" spans="3:24">
      <c r="C936" s="57"/>
      <c r="D936" s="57"/>
      <c r="E936" s="57"/>
      <c r="F936" s="57"/>
      <c r="H936" s="57"/>
      <c r="J936" s="57"/>
      <c r="L936" s="57"/>
      <c r="N936" s="57"/>
      <c r="P936" s="57"/>
      <c r="R936" s="57"/>
      <c r="T936" s="57"/>
      <c r="V936" s="57"/>
      <c r="X936" s="57"/>
    </row>
    <row r="937" spans="3:24">
      <c r="C937" s="57"/>
      <c r="D937" s="57"/>
      <c r="E937" s="57"/>
      <c r="F937" s="57"/>
      <c r="H937" s="57"/>
      <c r="J937" s="57"/>
      <c r="L937" s="57"/>
      <c r="N937" s="57"/>
      <c r="P937" s="57"/>
      <c r="R937" s="57"/>
      <c r="T937" s="57"/>
      <c r="V937" s="57"/>
      <c r="X937" s="57"/>
    </row>
    <row r="938" spans="3:24">
      <c r="C938" s="57"/>
      <c r="D938" s="57"/>
      <c r="E938" s="57"/>
      <c r="F938" s="57"/>
      <c r="H938" s="57"/>
      <c r="J938" s="57"/>
      <c r="L938" s="57"/>
      <c r="N938" s="57"/>
      <c r="P938" s="57"/>
      <c r="R938" s="57"/>
      <c r="T938" s="57"/>
      <c r="V938" s="57"/>
      <c r="X938" s="57"/>
    </row>
    <row r="939" spans="3:24">
      <c r="C939" s="57"/>
      <c r="D939" s="57"/>
      <c r="E939" s="57"/>
      <c r="F939" s="57"/>
      <c r="H939" s="57"/>
      <c r="J939" s="57"/>
      <c r="L939" s="57"/>
      <c r="N939" s="57"/>
      <c r="P939" s="57"/>
      <c r="R939" s="57"/>
      <c r="T939" s="57"/>
      <c r="V939" s="57"/>
      <c r="X939" s="57"/>
    </row>
    <row r="940" spans="3:24">
      <c r="C940" s="57"/>
      <c r="D940" s="57"/>
      <c r="E940" s="57"/>
      <c r="F940" s="57"/>
      <c r="H940" s="57"/>
      <c r="J940" s="57"/>
      <c r="L940" s="57"/>
      <c r="N940" s="57"/>
      <c r="P940" s="57"/>
      <c r="R940" s="57"/>
      <c r="T940" s="57"/>
      <c r="V940" s="57"/>
      <c r="X940" s="57"/>
    </row>
    <row r="941" spans="3:24">
      <c r="C941" s="57"/>
      <c r="D941" s="57"/>
      <c r="E941" s="57"/>
      <c r="F941" s="57"/>
      <c r="H941" s="57"/>
      <c r="J941" s="57"/>
      <c r="L941" s="57"/>
      <c r="N941" s="57"/>
      <c r="P941" s="57"/>
      <c r="R941" s="57"/>
      <c r="T941" s="57"/>
      <c r="V941" s="57"/>
      <c r="X941" s="57"/>
    </row>
    <row r="942" spans="3:24">
      <c r="C942" s="57"/>
      <c r="D942" s="57"/>
      <c r="E942" s="57"/>
      <c r="F942" s="57"/>
      <c r="H942" s="57"/>
      <c r="J942" s="57"/>
      <c r="L942" s="57"/>
      <c r="N942" s="57"/>
      <c r="P942" s="57"/>
      <c r="R942" s="57"/>
      <c r="T942" s="57"/>
      <c r="V942" s="57"/>
      <c r="X942" s="57"/>
    </row>
    <row r="943" spans="3:24">
      <c r="C943" s="57"/>
      <c r="D943" s="57"/>
      <c r="E943" s="57"/>
      <c r="F943" s="57"/>
      <c r="H943" s="57"/>
      <c r="J943" s="57"/>
      <c r="L943" s="57"/>
      <c r="N943" s="57"/>
      <c r="P943" s="57"/>
      <c r="R943" s="57"/>
      <c r="T943" s="57"/>
      <c r="V943" s="57"/>
      <c r="X943" s="57"/>
    </row>
    <row r="944" spans="3:24">
      <c r="C944" s="57"/>
      <c r="D944" s="57"/>
      <c r="E944" s="57"/>
      <c r="F944" s="57"/>
      <c r="H944" s="57"/>
      <c r="J944" s="57"/>
      <c r="L944" s="57"/>
      <c r="N944" s="57"/>
      <c r="P944" s="57"/>
      <c r="R944" s="57"/>
      <c r="T944" s="57"/>
      <c r="V944" s="57"/>
      <c r="X944" s="57"/>
    </row>
    <row r="945" spans="3:24">
      <c r="C945" s="57"/>
      <c r="D945" s="57"/>
      <c r="E945" s="57"/>
      <c r="F945" s="57"/>
      <c r="H945" s="57"/>
      <c r="J945" s="57"/>
      <c r="L945" s="57"/>
      <c r="N945" s="57"/>
      <c r="P945" s="57"/>
      <c r="R945" s="57"/>
      <c r="T945" s="57"/>
      <c r="V945" s="57"/>
      <c r="X945" s="57"/>
    </row>
    <row r="946" spans="3:24">
      <c r="C946" s="57"/>
      <c r="D946" s="57"/>
      <c r="E946" s="57"/>
      <c r="F946" s="57"/>
      <c r="H946" s="57"/>
      <c r="J946" s="57"/>
      <c r="L946" s="57"/>
      <c r="N946" s="57"/>
      <c r="P946" s="57"/>
      <c r="R946" s="57"/>
      <c r="T946" s="57"/>
      <c r="V946" s="57"/>
      <c r="X946" s="57"/>
    </row>
    <row r="947" spans="3:24">
      <c r="C947" s="57"/>
      <c r="D947" s="57"/>
      <c r="E947" s="57"/>
      <c r="F947" s="57"/>
      <c r="H947" s="57"/>
      <c r="J947" s="57"/>
      <c r="L947" s="57"/>
      <c r="N947" s="57"/>
      <c r="P947" s="57"/>
      <c r="R947" s="57"/>
      <c r="T947" s="57"/>
      <c r="V947" s="57"/>
      <c r="X947" s="57"/>
    </row>
    <row r="948" spans="3:24">
      <c r="C948" s="57"/>
      <c r="D948" s="57"/>
      <c r="E948" s="57"/>
      <c r="F948" s="57"/>
      <c r="H948" s="57"/>
      <c r="J948" s="57"/>
      <c r="L948" s="57"/>
      <c r="N948" s="57"/>
      <c r="P948" s="57"/>
      <c r="R948" s="57"/>
      <c r="T948" s="57"/>
      <c r="V948" s="57"/>
      <c r="X948" s="57"/>
    </row>
    <row r="949" spans="3:24">
      <c r="C949" s="57"/>
      <c r="D949" s="57"/>
      <c r="E949" s="57"/>
      <c r="F949" s="57"/>
      <c r="H949" s="57"/>
      <c r="J949" s="57"/>
      <c r="L949" s="57"/>
      <c r="N949" s="57"/>
      <c r="P949" s="57"/>
      <c r="R949" s="57"/>
      <c r="T949" s="57"/>
      <c r="V949" s="57"/>
      <c r="X949" s="57"/>
    </row>
    <row r="950" spans="3:24">
      <c r="C950" s="57"/>
      <c r="D950" s="57"/>
      <c r="E950" s="57"/>
      <c r="F950" s="57"/>
      <c r="H950" s="57"/>
      <c r="J950" s="57"/>
      <c r="L950" s="57"/>
      <c r="N950" s="57"/>
      <c r="P950" s="57"/>
      <c r="R950" s="57"/>
      <c r="T950" s="57"/>
      <c r="V950" s="57"/>
      <c r="X950" s="57"/>
    </row>
    <row r="951" spans="3:24">
      <c r="C951" s="57"/>
      <c r="D951" s="57"/>
      <c r="E951" s="57"/>
      <c r="F951" s="57"/>
      <c r="H951" s="57"/>
      <c r="J951" s="57"/>
      <c r="L951" s="57"/>
      <c r="N951" s="57"/>
      <c r="P951" s="57"/>
      <c r="R951" s="57"/>
      <c r="T951" s="57"/>
      <c r="V951" s="57"/>
      <c r="X951" s="57"/>
    </row>
    <row r="952" spans="3:24">
      <c r="C952" s="57"/>
      <c r="D952" s="57"/>
      <c r="E952" s="57"/>
      <c r="F952" s="57"/>
      <c r="H952" s="57"/>
      <c r="J952" s="57"/>
      <c r="L952" s="57"/>
      <c r="N952" s="57"/>
      <c r="P952" s="57"/>
      <c r="R952" s="57"/>
      <c r="T952" s="57"/>
      <c r="V952" s="57"/>
      <c r="X952" s="57"/>
    </row>
    <row r="953" spans="3:24">
      <c r="C953" s="57"/>
      <c r="D953" s="57"/>
      <c r="E953" s="57"/>
      <c r="F953" s="57"/>
      <c r="H953" s="57"/>
      <c r="J953" s="57"/>
      <c r="L953" s="57"/>
      <c r="N953" s="57"/>
      <c r="P953" s="57"/>
      <c r="R953" s="57"/>
      <c r="T953" s="57"/>
      <c r="V953" s="57"/>
      <c r="X953" s="57"/>
    </row>
    <row r="954" spans="3:24">
      <c r="C954" s="57"/>
      <c r="D954" s="57"/>
      <c r="E954" s="57"/>
      <c r="F954" s="57"/>
      <c r="H954" s="57"/>
      <c r="J954" s="57"/>
      <c r="L954" s="57"/>
      <c r="N954" s="57"/>
      <c r="P954" s="57"/>
      <c r="R954" s="57"/>
      <c r="T954" s="57"/>
      <c r="V954" s="57"/>
      <c r="X954" s="57"/>
    </row>
    <row r="955" spans="3:24">
      <c r="C955" s="57"/>
      <c r="D955" s="57"/>
      <c r="E955" s="57"/>
      <c r="F955" s="57"/>
      <c r="H955" s="57"/>
      <c r="J955" s="57"/>
      <c r="L955" s="57"/>
      <c r="N955" s="57"/>
      <c r="P955" s="57"/>
      <c r="R955" s="57"/>
      <c r="T955" s="57"/>
      <c r="V955" s="57"/>
      <c r="X955" s="57"/>
    </row>
    <row r="956" spans="3:24">
      <c r="C956" s="57"/>
      <c r="D956" s="57"/>
      <c r="E956" s="57"/>
      <c r="F956" s="57"/>
      <c r="H956" s="57"/>
      <c r="J956" s="57"/>
      <c r="L956" s="57"/>
      <c r="N956" s="57"/>
      <c r="P956" s="57"/>
      <c r="R956" s="57"/>
      <c r="T956" s="57"/>
      <c r="V956" s="57"/>
      <c r="X956" s="57"/>
    </row>
    <row r="957" spans="3:24">
      <c r="C957" s="57"/>
      <c r="D957" s="57"/>
      <c r="E957" s="57"/>
      <c r="F957" s="57"/>
      <c r="H957" s="57"/>
      <c r="J957" s="57"/>
      <c r="L957" s="57"/>
      <c r="N957" s="57"/>
      <c r="P957" s="57"/>
      <c r="R957" s="57"/>
      <c r="T957" s="57"/>
      <c r="V957" s="57"/>
      <c r="X957" s="57"/>
    </row>
    <row r="958" spans="3:24">
      <c r="C958" s="57"/>
      <c r="D958" s="57"/>
      <c r="E958" s="57"/>
      <c r="F958" s="57"/>
      <c r="H958" s="57"/>
      <c r="J958" s="57"/>
      <c r="L958" s="57"/>
      <c r="N958" s="57"/>
      <c r="P958" s="57"/>
      <c r="R958" s="57"/>
      <c r="T958" s="57"/>
      <c r="V958" s="57"/>
      <c r="X958" s="57"/>
    </row>
    <row r="959" spans="3:24">
      <c r="C959" s="57"/>
      <c r="D959" s="57"/>
      <c r="E959" s="57"/>
      <c r="F959" s="57"/>
      <c r="H959" s="57"/>
      <c r="J959" s="57"/>
      <c r="L959" s="57"/>
      <c r="N959" s="57"/>
      <c r="P959" s="57"/>
      <c r="R959" s="57"/>
      <c r="T959" s="57"/>
      <c r="V959" s="57"/>
      <c r="X959" s="57"/>
    </row>
    <row r="960" spans="3:24">
      <c r="C960" s="57"/>
      <c r="D960" s="57"/>
      <c r="E960" s="57"/>
      <c r="F960" s="57"/>
      <c r="H960" s="57"/>
      <c r="J960" s="57"/>
      <c r="L960" s="57"/>
      <c r="N960" s="57"/>
      <c r="P960" s="57"/>
      <c r="R960" s="57"/>
      <c r="T960" s="57"/>
      <c r="V960" s="57"/>
      <c r="X960" s="57"/>
    </row>
    <row r="961" spans="3:24">
      <c r="C961" s="57"/>
      <c r="D961" s="57"/>
      <c r="E961" s="57"/>
      <c r="F961" s="57"/>
      <c r="H961" s="57"/>
      <c r="J961" s="57"/>
      <c r="L961" s="57"/>
      <c r="N961" s="57"/>
      <c r="P961" s="57"/>
      <c r="R961" s="57"/>
      <c r="T961" s="57"/>
      <c r="V961" s="57"/>
      <c r="X961" s="57"/>
    </row>
    <row r="962" spans="3:24">
      <c r="C962" s="57"/>
      <c r="D962" s="57"/>
      <c r="E962" s="57"/>
      <c r="F962" s="57"/>
      <c r="H962" s="57"/>
      <c r="J962" s="57"/>
      <c r="L962" s="57"/>
      <c r="N962" s="57"/>
      <c r="P962" s="57"/>
      <c r="R962" s="57"/>
      <c r="T962" s="57"/>
      <c r="V962" s="57"/>
      <c r="X962" s="57"/>
    </row>
    <row r="963" spans="3:24">
      <c r="C963" s="57"/>
      <c r="D963" s="57"/>
      <c r="E963" s="57"/>
      <c r="F963" s="57"/>
      <c r="H963" s="57"/>
      <c r="J963" s="57"/>
      <c r="L963" s="57"/>
      <c r="N963" s="57"/>
      <c r="P963" s="57"/>
      <c r="R963" s="57"/>
      <c r="T963" s="57"/>
      <c r="V963" s="57"/>
      <c r="X963" s="57"/>
    </row>
    <row r="964" spans="3:24">
      <c r="C964" s="57"/>
      <c r="D964" s="57"/>
      <c r="E964" s="57"/>
      <c r="F964" s="57"/>
      <c r="H964" s="57"/>
      <c r="J964" s="57"/>
      <c r="L964" s="57"/>
      <c r="N964" s="57"/>
      <c r="P964" s="57"/>
      <c r="R964" s="57"/>
      <c r="T964" s="57"/>
      <c r="V964" s="57"/>
      <c r="X964" s="57"/>
    </row>
    <row r="965" spans="3:24">
      <c r="C965" s="57"/>
      <c r="D965" s="57"/>
      <c r="E965" s="57"/>
      <c r="F965" s="57"/>
      <c r="H965" s="57"/>
      <c r="J965" s="57"/>
      <c r="L965" s="57"/>
      <c r="N965" s="57"/>
      <c r="P965" s="57"/>
      <c r="R965" s="57"/>
      <c r="T965" s="57"/>
      <c r="V965" s="57"/>
      <c r="X965" s="57"/>
    </row>
    <row r="966" spans="3:24">
      <c r="C966" s="57"/>
      <c r="D966" s="57"/>
      <c r="E966" s="57"/>
      <c r="F966" s="57"/>
      <c r="H966" s="57"/>
      <c r="J966" s="57"/>
      <c r="L966" s="57"/>
      <c r="N966" s="57"/>
      <c r="P966" s="57"/>
      <c r="R966" s="57"/>
      <c r="T966" s="57"/>
      <c r="V966" s="57"/>
      <c r="X966" s="57"/>
    </row>
    <row r="967" spans="3:24">
      <c r="C967" s="57"/>
      <c r="D967" s="57"/>
      <c r="E967" s="57"/>
      <c r="F967" s="57"/>
      <c r="H967" s="57"/>
      <c r="J967" s="57"/>
      <c r="L967" s="57"/>
      <c r="N967" s="57"/>
      <c r="P967" s="57"/>
      <c r="R967" s="57"/>
      <c r="T967" s="57"/>
      <c r="V967" s="57"/>
      <c r="X967" s="57"/>
    </row>
    <row r="968" spans="3:24">
      <c r="C968" s="57"/>
      <c r="D968" s="57"/>
      <c r="E968" s="57"/>
      <c r="F968" s="57"/>
      <c r="H968" s="57"/>
      <c r="J968" s="57"/>
      <c r="L968" s="57"/>
      <c r="N968" s="57"/>
      <c r="P968" s="57"/>
      <c r="R968" s="57"/>
      <c r="T968" s="57"/>
      <c r="V968" s="57"/>
      <c r="X968" s="57"/>
    </row>
    <row r="969" spans="3:24">
      <c r="C969" s="57"/>
      <c r="D969" s="57"/>
      <c r="E969" s="57"/>
      <c r="F969" s="57"/>
      <c r="H969" s="57"/>
      <c r="J969" s="57"/>
      <c r="L969" s="57"/>
      <c r="N969" s="57"/>
      <c r="P969" s="57"/>
      <c r="R969" s="57"/>
      <c r="T969" s="57"/>
      <c r="V969" s="57"/>
      <c r="X969" s="57"/>
    </row>
    <row r="970" spans="3:24">
      <c r="C970" s="57"/>
      <c r="D970" s="57"/>
      <c r="E970" s="57"/>
      <c r="F970" s="57"/>
      <c r="H970" s="57"/>
      <c r="J970" s="57"/>
      <c r="L970" s="57"/>
      <c r="N970" s="57"/>
      <c r="P970" s="57"/>
      <c r="R970" s="57"/>
      <c r="T970" s="57"/>
      <c r="V970" s="57"/>
      <c r="X970" s="57"/>
    </row>
    <row r="971" spans="3:24">
      <c r="C971" s="57"/>
      <c r="D971" s="57"/>
      <c r="E971" s="57"/>
      <c r="F971" s="57"/>
      <c r="H971" s="57"/>
      <c r="J971" s="57"/>
      <c r="L971" s="57"/>
      <c r="N971" s="57"/>
      <c r="P971" s="57"/>
      <c r="R971" s="57"/>
      <c r="T971" s="57"/>
      <c r="V971" s="57"/>
      <c r="X971" s="57"/>
    </row>
    <row r="972" spans="3:24">
      <c r="C972" s="57"/>
      <c r="D972" s="57"/>
      <c r="E972" s="57"/>
      <c r="F972" s="57"/>
      <c r="H972" s="57"/>
      <c r="J972" s="57"/>
      <c r="L972" s="57"/>
      <c r="N972" s="57"/>
      <c r="P972" s="57"/>
      <c r="R972" s="57"/>
      <c r="T972" s="57"/>
      <c r="V972" s="57"/>
      <c r="X972" s="57"/>
    </row>
    <row r="973" spans="3:24">
      <c r="C973" s="57"/>
      <c r="D973" s="57"/>
      <c r="E973" s="57"/>
      <c r="F973" s="57"/>
      <c r="H973" s="57"/>
      <c r="J973" s="57"/>
      <c r="L973" s="57"/>
      <c r="N973" s="57"/>
      <c r="P973" s="57"/>
      <c r="R973" s="57"/>
      <c r="T973" s="57"/>
      <c r="V973" s="57"/>
      <c r="X973" s="57"/>
    </row>
    <row r="974" spans="3:24">
      <c r="C974" s="57"/>
      <c r="D974" s="57"/>
      <c r="E974" s="57"/>
      <c r="F974" s="57"/>
      <c r="H974" s="57"/>
      <c r="J974" s="57"/>
      <c r="L974" s="57"/>
      <c r="N974" s="57"/>
      <c r="P974" s="57"/>
      <c r="R974" s="57"/>
      <c r="T974" s="57"/>
      <c r="V974" s="57"/>
      <c r="X974" s="57"/>
    </row>
    <row r="975" spans="3:24">
      <c r="C975" s="57"/>
      <c r="D975" s="57"/>
      <c r="E975" s="57"/>
      <c r="F975" s="57"/>
      <c r="H975" s="57"/>
      <c r="J975" s="57"/>
      <c r="L975" s="57"/>
      <c r="N975" s="57"/>
      <c r="P975" s="57"/>
      <c r="R975" s="57"/>
      <c r="T975" s="57"/>
      <c r="V975" s="57"/>
      <c r="X975" s="57"/>
    </row>
    <row r="976" spans="3:24">
      <c r="C976" s="57"/>
      <c r="D976" s="57"/>
      <c r="E976" s="57"/>
      <c r="F976" s="57"/>
      <c r="H976" s="57"/>
      <c r="J976" s="57"/>
      <c r="L976" s="57"/>
      <c r="N976" s="57"/>
      <c r="P976" s="57"/>
      <c r="R976" s="57"/>
      <c r="T976" s="57"/>
      <c r="V976" s="57"/>
      <c r="X976" s="57"/>
    </row>
    <row r="977" spans="3:24">
      <c r="C977" s="57"/>
      <c r="D977" s="57"/>
      <c r="E977" s="57"/>
      <c r="F977" s="57"/>
      <c r="H977" s="57"/>
      <c r="J977" s="57"/>
      <c r="L977" s="57"/>
      <c r="N977" s="57"/>
      <c r="P977" s="57"/>
      <c r="R977" s="57"/>
      <c r="T977" s="57"/>
      <c r="V977" s="57"/>
      <c r="X977" s="57"/>
    </row>
    <row r="978" spans="3:24">
      <c r="C978" s="57"/>
      <c r="D978" s="57"/>
      <c r="E978" s="57"/>
      <c r="F978" s="57"/>
      <c r="H978" s="57"/>
      <c r="J978" s="57"/>
      <c r="L978" s="57"/>
      <c r="N978" s="57"/>
      <c r="P978" s="57"/>
      <c r="R978" s="57"/>
      <c r="T978" s="57"/>
      <c r="V978" s="57"/>
      <c r="X978" s="57"/>
    </row>
    <row r="979" spans="3:24">
      <c r="C979" s="57"/>
      <c r="D979" s="57"/>
      <c r="E979" s="57"/>
      <c r="F979" s="57"/>
      <c r="H979" s="57"/>
      <c r="J979" s="57"/>
      <c r="L979" s="57"/>
      <c r="N979" s="57"/>
      <c r="P979" s="57"/>
      <c r="R979" s="57"/>
      <c r="T979" s="57"/>
      <c r="V979" s="57"/>
      <c r="X979" s="57"/>
    </row>
    <row r="980" spans="3:24">
      <c r="C980" s="57"/>
      <c r="D980" s="57"/>
      <c r="E980" s="57"/>
      <c r="F980" s="57"/>
      <c r="H980" s="57"/>
      <c r="J980" s="57"/>
      <c r="L980" s="57"/>
      <c r="N980" s="57"/>
      <c r="P980" s="57"/>
      <c r="R980" s="57"/>
      <c r="T980" s="57"/>
      <c r="V980" s="57"/>
      <c r="X980" s="57"/>
    </row>
    <row r="981" spans="3:24">
      <c r="C981" s="57"/>
      <c r="D981" s="57"/>
      <c r="E981" s="57"/>
      <c r="F981" s="57"/>
      <c r="H981" s="57"/>
      <c r="J981" s="57"/>
      <c r="L981" s="57"/>
      <c r="N981" s="57"/>
      <c r="P981" s="57"/>
      <c r="R981" s="57"/>
      <c r="T981" s="57"/>
      <c r="V981" s="57"/>
      <c r="X981" s="57"/>
    </row>
    <row r="982" spans="3:24">
      <c r="C982" s="57"/>
      <c r="D982" s="57"/>
      <c r="E982" s="57"/>
      <c r="F982" s="57"/>
      <c r="H982" s="57"/>
      <c r="J982" s="57"/>
      <c r="L982" s="57"/>
      <c r="N982" s="57"/>
      <c r="P982" s="57"/>
      <c r="R982" s="57"/>
      <c r="T982" s="57"/>
      <c r="V982" s="57"/>
      <c r="X982" s="57"/>
    </row>
    <row r="983" spans="3:24">
      <c r="C983" s="57"/>
      <c r="D983" s="57"/>
      <c r="E983" s="57"/>
      <c r="F983" s="57"/>
      <c r="H983" s="57"/>
      <c r="J983" s="57"/>
      <c r="L983" s="57"/>
      <c r="N983" s="57"/>
      <c r="P983" s="57"/>
      <c r="R983" s="57"/>
      <c r="T983" s="57"/>
      <c r="V983" s="57"/>
      <c r="X983" s="57"/>
    </row>
    <row r="984" spans="3:24">
      <c r="C984" s="57"/>
      <c r="D984" s="57"/>
      <c r="E984" s="57"/>
      <c r="F984" s="57"/>
      <c r="H984" s="57"/>
      <c r="J984" s="57"/>
      <c r="L984" s="57"/>
      <c r="N984" s="57"/>
      <c r="P984" s="57"/>
      <c r="R984" s="57"/>
      <c r="T984" s="57"/>
      <c r="V984" s="57"/>
      <c r="X984" s="57"/>
    </row>
    <row r="985" spans="3:24">
      <c r="C985" s="57"/>
      <c r="D985" s="57"/>
      <c r="E985" s="57"/>
      <c r="F985" s="57"/>
      <c r="H985" s="57"/>
      <c r="J985" s="57"/>
      <c r="L985" s="57"/>
      <c r="N985" s="57"/>
      <c r="P985" s="57"/>
      <c r="R985" s="57"/>
      <c r="T985" s="57"/>
      <c r="V985" s="57"/>
      <c r="X985" s="57"/>
    </row>
    <row r="986" spans="3:24">
      <c r="C986" s="57"/>
      <c r="D986" s="57"/>
      <c r="E986" s="57"/>
      <c r="F986" s="57"/>
      <c r="H986" s="57"/>
      <c r="J986" s="57"/>
      <c r="L986" s="57"/>
      <c r="N986" s="57"/>
      <c r="P986" s="57"/>
      <c r="R986" s="57"/>
      <c r="T986" s="57"/>
      <c r="V986" s="57"/>
      <c r="X986" s="57"/>
    </row>
    <row r="987" spans="3:24">
      <c r="C987" s="57"/>
      <c r="D987" s="57"/>
      <c r="E987" s="57"/>
      <c r="F987" s="57"/>
      <c r="H987" s="57"/>
      <c r="J987" s="57"/>
      <c r="L987" s="57"/>
      <c r="N987" s="57"/>
      <c r="P987" s="57"/>
      <c r="R987" s="57"/>
      <c r="T987" s="57"/>
      <c r="V987" s="57"/>
      <c r="X987" s="57"/>
    </row>
    <row r="988" spans="3:24">
      <c r="C988" s="57"/>
      <c r="D988" s="57"/>
      <c r="E988" s="57"/>
      <c r="F988" s="57"/>
      <c r="H988" s="57"/>
      <c r="J988" s="57"/>
      <c r="L988" s="57"/>
      <c r="N988" s="57"/>
      <c r="P988" s="57"/>
      <c r="R988" s="57"/>
      <c r="T988" s="57"/>
      <c r="V988" s="57"/>
      <c r="X988" s="57"/>
    </row>
    <row r="989" spans="3:24">
      <c r="C989" s="57"/>
      <c r="D989" s="57"/>
      <c r="E989" s="57"/>
      <c r="F989" s="57"/>
      <c r="H989" s="57"/>
      <c r="J989" s="57"/>
      <c r="L989" s="57"/>
      <c r="N989" s="57"/>
      <c r="P989" s="57"/>
      <c r="R989" s="57"/>
      <c r="T989" s="57"/>
      <c r="V989" s="57"/>
      <c r="X989" s="57"/>
    </row>
    <row r="990" spans="3:24">
      <c r="C990" s="57"/>
      <c r="D990" s="57"/>
      <c r="E990" s="57"/>
      <c r="F990" s="57"/>
      <c r="H990" s="57"/>
      <c r="J990" s="57"/>
      <c r="L990" s="57"/>
      <c r="N990" s="57"/>
      <c r="P990" s="57"/>
      <c r="R990" s="57"/>
      <c r="T990" s="57"/>
      <c r="V990" s="57"/>
      <c r="X990" s="57"/>
    </row>
    <row r="991" spans="3:24">
      <c r="C991" s="57"/>
      <c r="D991" s="57"/>
      <c r="E991" s="57"/>
      <c r="F991" s="57"/>
      <c r="H991" s="57"/>
      <c r="J991" s="57"/>
      <c r="L991" s="57"/>
      <c r="N991" s="57"/>
      <c r="P991" s="57"/>
      <c r="R991" s="57"/>
      <c r="T991" s="57"/>
      <c r="V991" s="57"/>
      <c r="X991" s="57"/>
    </row>
    <row r="992" spans="3:24">
      <c r="C992" s="57"/>
      <c r="D992" s="57"/>
      <c r="E992" s="57"/>
      <c r="F992" s="57"/>
      <c r="H992" s="57"/>
      <c r="J992" s="57"/>
      <c r="L992" s="57"/>
      <c r="N992" s="57"/>
      <c r="P992" s="57"/>
      <c r="R992" s="57"/>
      <c r="T992" s="57"/>
      <c r="V992" s="57"/>
      <c r="X992" s="57"/>
    </row>
    <row r="993" spans="3:24">
      <c r="C993" s="57"/>
      <c r="D993" s="57"/>
      <c r="E993" s="57"/>
      <c r="F993" s="57"/>
      <c r="H993" s="57"/>
      <c r="J993" s="57"/>
      <c r="L993" s="57"/>
      <c r="N993" s="57"/>
      <c r="P993" s="57"/>
      <c r="R993" s="57"/>
      <c r="T993" s="57"/>
      <c r="V993" s="57"/>
      <c r="X993" s="57"/>
    </row>
    <row r="994" spans="3:24">
      <c r="C994" s="57"/>
      <c r="D994" s="57"/>
      <c r="E994" s="57"/>
      <c r="F994" s="57"/>
      <c r="H994" s="57"/>
      <c r="J994" s="57"/>
      <c r="L994" s="57"/>
      <c r="N994" s="57"/>
      <c r="P994" s="57"/>
      <c r="R994" s="57"/>
      <c r="T994" s="57"/>
      <c r="V994" s="57"/>
      <c r="X994" s="57"/>
    </row>
    <row r="995" spans="3:24">
      <c r="C995" s="57"/>
      <c r="D995" s="57"/>
      <c r="E995" s="57"/>
      <c r="F995" s="57"/>
      <c r="H995" s="57"/>
      <c r="J995" s="57"/>
      <c r="L995" s="57"/>
      <c r="N995" s="57"/>
      <c r="P995" s="57"/>
      <c r="R995" s="57"/>
      <c r="T995" s="57"/>
      <c r="V995" s="57"/>
      <c r="X995" s="57"/>
    </row>
    <row r="996" spans="3:24">
      <c r="C996" s="57"/>
      <c r="D996" s="57"/>
      <c r="E996" s="57"/>
      <c r="F996" s="57"/>
      <c r="H996" s="57"/>
      <c r="J996" s="57"/>
      <c r="L996" s="57"/>
      <c r="N996" s="57"/>
      <c r="P996" s="57"/>
      <c r="R996" s="57"/>
      <c r="T996" s="57"/>
      <c r="V996" s="57"/>
      <c r="X996" s="57"/>
    </row>
    <row r="997" spans="3:24">
      <c r="C997" s="57"/>
      <c r="D997" s="57"/>
      <c r="E997" s="57"/>
      <c r="F997" s="57"/>
      <c r="H997" s="57"/>
      <c r="J997" s="57"/>
      <c r="L997" s="57"/>
      <c r="N997" s="57"/>
      <c r="P997" s="57"/>
      <c r="R997" s="57"/>
      <c r="T997" s="57"/>
      <c r="V997" s="57"/>
      <c r="X997" s="57"/>
    </row>
    <row r="998" spans="3:24">
      <c r="C998" s="57"/>
      <c r="D998" s="57"/>
      <c r="E998" s="57"/>
      <c r="F998" s="57"/>
      <c r="H998" s="57"/>
      <c r="J998" s="57"/>
      <c r="L998" s="57"/>
      <c r="N998" s="57"/>
      <c r="P998" s="57"/>
      <c r="R998" s="57"/>
      <c r="T998" s="57"/>
      <c r="V998" s="57"/>
      <c r="X998" s="57"/>
    </row>
    <row r="999" spans="3:24">
      <c r="C999" s="57"/>
      <c r="D999" s="57"/>
      <c r="E999" s="57"/>
      <c r="F999" s="57"/>
      <c r="H999" s="57"/>
      <c r="J999" s="57"/>
      <c r="L999" s="57"/>
      <c r="N999" s="57"/>
      <c r="P999" s="57"/>
      <c r="R999" s="57"/>
      <c r="T999" s="57"/>
      <c r="V999" s="57"/>
      <c r="X999" s="57"/>
    </row>
    <row r="1000" spans="3:24">
      <c r="C1000" s="57"/>
      <c r="D1000" s="57"/>
      <c r="E1000" s="57"/>
      <c r="F1000" s="57"/>
      <c r="H1000" s="57"/>
      <c r="J1000" s="57"/>
      <c r="L1000" s="57"/>
      <c r="N1000" s="57"/>
      <c r="P1000" s="57"/>
      <c r="R1000" s="57"/>
      <c r="T1000" s="57"/>
      <c r="V1000" s="57"/>
      <c r="X1000" s="57"/>
    </row>
    <row r="1001" spans="3:24">
      <c r="C1001" s="57"/>
      <c r="D1001" s="57"/>
      <c r="E1001" s="57"/>
      <c r="F1001" s="57"/>
      <c r="H1001" s="57"/>
      <c r="J1001" s="57"/>
      <c r="L1001" s="57"/>
      <c r="N1001" s="57"/>
      <c r="P1001" s="57"/>
      <c r="R1001" s="57"/>
      <c r="T1001" s="57"/>
      <c r="V1001" s="57"/>
      <c r="X1001" s="57"/>
    </row>
    <row r="1002" spans="3:24">
      <c r="C1002" s="57"/>
      <c r="D1002" s="57"/>
      <c r="E1002" s="57"/>
      <c r="F1002" s="57"/>
      <c r="H1002" s="57"/>
      <c r="J1002" s="57"/>
      <c r="L1002" s="57"/>
      <c r="N1002" s="57"/>
      <c r="P1002" s="57"/>
      <c r="R1002" s="57"/>
      <c r="T1002" s="57"/>
      <c r="V1002" s="57"/>
      <c r="X1002" s="57"/>
    </row>
    <row r="1003" spans="3:24">
      <c r="C1003" s="57"/>
      <c r="D1003" s="57"/>
      <c r="E1003" s="57"/>
      <c r="F1003" s="57"/>
      <c r="H1003" s="57"/>
      <c r="J1003" s="57"/>
      <c r="L1003" s="57"/>
      <c r="N1003" s="57"/>
      <c r="P1003" s="57"/>
      <c r="R1003" s="57"/>
      <c r="T1003" s="57"/>
      <c r="V1003" s="57"/>
      <c r="X1003" s="57"/>
    </row>
    <row r="1004" spans="3:24">
      <c r="C1004" s="57"/>
      <c r="D1004" s="57"/>
      <c r="E1004" s="57"/>
      <c r="F1004" s="57"/>
      <c r="H1004" s="57"/>
      <c r="J1004" s="57"/>
      <c r="L1004" s="57"/>
      <c r="N1004" s="57"/>
      <c r="P1004" s="57"/>
      <c r="R1004" s="57"/>
      <c r="T1004" s="57"/>
      <c r="V1004" s="57"/>
      <c r="X1004" s="57"/>
    </row>
    <row r="1005" spans="3:24">
      <c r="C1005" s="57"/>
      <c r="D1005" s="57"/>
      <c r="E1005" s="57"/>
      <c r="F1005" s="57"/>
      <c r="H1005" s="57"/>
      <c r="J1005" s="57"/>
      <c r="L1005" s="57"/>
      <c r="N1005" s="57"/>
      <c r="P1005" s="57"/>
      <c r="R1005" s="57"/>
      <c r="T1005" s="57"/>
      <c r="V1005" s="57"/>
      <c r="X1005" s="57"/>
    </row>
    <row r="1006" spans="3:24">
      <c r="C1006" s="57"/>
      <c r="D1006" s="57"/>
      <c r="E1006" s="57"/>
      <c r="F1006" s="57"/>
      <c r="H1006" s="57"/>
      <c r="J1006" s="57"/>
      <c r="L1006" s="57"/>
      <c r="N1006" s="57"/>
      <c r="P1006" s="57"/>
      <c r="R1006" s="57"/>
      <c r="T1006" s="57"/>
      <c r="V1006" s="57"/>
      <c r="X1006" s="57"/>
    </row>
    <row r="1007" spans="3:24">
      <c r="C1007" s="57"/>
      <c r="D1007" s="57"/>
      <c r="E1007" s="57"/>
      <c r="F1007" s="57"/>
      <c r="H1007" s="57"/>
      <c r="J1007" s="57"/>
      <c r="L1007" s="57"/>
      <c r="N1007" s="57"/>
      <c r="P1007" s="57"/>
      <c r="R1007" s="57"/>
      <c r="T1007" s="57"/>
      <c r="V1007" s="57"/>
      <c r="X1007" s="57"/>
    </row>
    <row r="1008" spans="3:24">
      <c r="C1008" s="57"/>
      <c r="D1008" s="57"/>
      <c r="E1008" s="57"/>
      <c r="F1008" s="57"/>
      <c r="H1008" s="57"/>
      <c r="J1008" s="57"/>
      <c r="L1008" s="57"/>
      <c r="N1008" s="57"/>
      <c r="P1008" s="57"/>
      <c r="R1008" s="57"/>
      <c r="T1008" s="57"/>
      <c r="V1008" s="57"/>
      <c r="X1008" s="57"/>
    </row>
    <row r="1009" spans="3:24">
      <c r="C1009" s="57"/>
      <c r="D1009" s="57"/>
      <c r="E1009" s="57"/>
      <c r="F1009" s="57"/>
      <c r="H1009" s="57"/>
      <c r="J1009" s="57"/>
      <c r="L1009" s="57"/>
      <c r="N1009" s="57"/>
      <c r="P1009" s="57"/>
      <c r="R1009" s="57"/>
      <c r="T1009" s="57"/>
      <c r="V1009" s="57"/>
      <c r="X1009" s="57"/>
    </row>
    <row r="1010" spans="3:24">
      <c r="C1010" s="57"/>
      <c r="D1010" s="57"/>
      <c r="E1010" s="57"/>
      <c r="F1010" s="57"/>
      <c r="H1010" s="57"/>
      <c r="J1010" s="57"/>
      <c r="L1010" s="57"/>
      <c r="N1010" s="57"/>
      <c r="P1010" s="57"/>
      <c r="R1010" s="57"/>
      <c r="T1010" s="57"/>
      <c r="V1010" s="57"/>
      <c r="X1010" s="57"/>
    </row>
    <row r="1011" spans="3:24">
      <c r="C1011" s="57"/>
      <c r="D1011" s="57"/>
      <c r="E1011" s="57"/>
      <c r="F1011" s="57"/>
      <c r="H1011" s="57"/>
      <c r="J1011" s="57"/>
      <c r="L1011" s="57"/>
      <c r="N1011" s="57"/>
      <c r="P1011" s="57"/>
      <c r="R1011" s="57"/>
      <c r="T1011" s="57"/>
      <c r="V1011" s="57"/>
      <c r="X1011" s="57"/>
    </row>
    <row r="1012" spans="3:24">
      <c r="C1012" s="57"/>
      <c r="D1012" s="57"/>
      <c r="E1012" s="57"/>
      <c r="F1012" s="57"/>
      <c r="H1012" s="57"/>
      <c r="J1012" s="57"/>
      <c r="L1012" s="57"/>
      <c r="N1012" s="57"/>
      <c r="P1012" s="57"/>
      <c r="R1012" s="57"/>
      <c r="T1012" s="57"/>
      <c r="V1012" s="57"/>
      <c r="X1012" s="57"/>
    </row>
    <row r="1013" spans="3:24">
      <c r="C1013" s="57"/>
      <c r="D1013" s="57"/>
      <c r="E1013" s="57"/>
      <c r="F1013" s="57"/>
      <c r="H1013" s="57"/>
      <c r="J1013" s="57"/>
      <c r="L1013" s="57"/>
      <c r="N1013" s="57"/>
      <c r="P1013" s="57"/>
      <c r="R1013" s="57"/>
      <c r="T1013" s="57"/>
      <c r="V1013" s="57"/>
      <c r="X1013" s="57"/>
    </row>
    <row r="1014" spans="3:24">
      <c r="C1014" s="57"/>
      <c r="D1014" s="57"/>
      <c r="E1014" s="57"/>
      <c r="F1014" s="57"/>
      <c r="H1014" s="57"/>
      <c r="J1014" s="57"/>
      <c r="L1014" s="57"/>
      <c r="N1014" s="57"/>
      <c r="P1014" s="57"/>
      <c r="R1014" s="57"/>
      <c r="T1014" s="57"/>
      <c r="V1014" s="57"/>
      <c r="X1014" s="57"/>
    </row>
    <row r="1015" spans="3:24">
      <c r="C1015" s="57"/>
      <c r="D1015" s="57"/>
      <c r="E1015" s="57"/>
      <c r="F1015" s="57"/>
      <c r="H1015" s="57"/>
      <c r="J1015" s="57"/>
      <c r="L1015" s="57"/>
      <c r="N1015" s="57"/>
      <c r="P1015" s="57"/>
      <c r="R1015" s="57"/>
      <c r="T1015" s="57"/>
      <c r="V1015" s="57"/>
      <c r="X1015" s="57"/>
    </row>
    <row r="1016" spans="3:24">
      <c r="C1016" s="57"/>
      <c r="D1016" s="57"/>
      <c r="E1016" s="57"/>
      <c r="F1016" s="57"/>
      <c r="H1016" s="57"/>
      <c r="J1016" s="57"/>
      <c r="L1016" s="57"/>
      <c r="N1016" s="57"/>
      <c r="P1016" s="57"/>
      <c r="R1016" s="57"/>
      <c r="T1016" s="57"/>
      <c r="V1016" s="57"/>
      <c r="X1016" s="57"/>
    </row>
    <row r="1017" spans="3:24">
      <c r="C1017" s="57"/>
      <c r="D1017" s="57"/>
      <c r="E1017" s="57"/>
      <c r="F1017" s="57"/>
      <c r="H1017" s="57"/>
      <c r="J1017" s="57"/>
      <c r="L1017" s="57"/>
      <c r="N1017" s="57"/>
      <c r="P1017" s="57"/>
      <c r="R1017" s="57"/>
      <c r="T1017" s="57"/>
      <c r="V1017" s="57"/>
      <c r="X1017" s="57"/>
    </row>
    <row r="1018" spans="3:24">
      <c r="C1018" s="57"/>
      <c r="D1018" s="57"/>
      <c r="E1018" s="57"/>
      <c r="F1018" s="57"/>
      <c r="H1018" s="57"/>
      <c r="J1018" s="57"/>
      <c r="L1018" s="57"/>
      <c r="N1018" s="57"/>
      <c r="P1018" s="57"/>
      <c r="R1018" s="57"/>
      <c r="T1018" s="57"/>
      <c r="V1018" s="57"/>
      <c r="X1018" s="57"/>
    </row>
    <row r="1019" spans="3:24">
      <c r="C1019" s="57"/>
      <c r="D1019" s="57"/>
      <c r="E1019" s="57"/>
      <c r="F1019" s="57"/>
      <c r="H1019" s="57"/>
      <c r="J1019" s="57"/>
      <c r="L1019" s="57"/>
      <c r="N1019" s="57"/>
      <c r="P1019" s="57"/>
      <c r="R1019" s="57"/>
      <c r="T1019" s="57"/>
      <c r="V1019" s="57"/>
      <c r="X1019" s="57"/>
    </row>
    <row r="1020" spans="3:24">
      <c r="C1020" s="57"/>
      <c r="D1020" s="57"/>
      <c r="E1020" s="57"/>
      <c r="F1020" s="57"/>
      <c r="H1020" s="57"/>
      <c r="J1020" s="57"/>
      <c r="L1020" s="57"/>
      <c r="N1020" s="57"/>
      <c r="P1020" s="57"/>
      <c r="R1020" s="57"/>
      <c r="T1020" s="57"/>
      <c r="V1020" s="57"/>
      <c r="X1020" s="57"/>
    </row>
    <row r="1021" spans="3:24">
      <c r="C1021" s="57"/>
      <c r="D1021" s="57"/>
      <c r="E1021" s="57"/>
      <c r="F1021" s="57"/>
      <c r="H1021" s="57"/>
      <c r="J1021" s="57"/>
      <c r="L1021" s="57"/>
      <c r="N1021" s="57"/>
      <c r="P1021" s="57"/>
      <c r="R1021" s="57"/>
      <c r="T1021" s="57"/>
      <c r="V1021" s="57"/>
      <c r="X1021" s="57"/>
    </row>
    <row r="1022" spans="3:24">
      <c r="C1022" s="57"/>
      <c r="D1022" s="57"/>
      <c r="E1022" s="57"/>
      <c r="F1022" s="57"/>
      <c r="H1022" s="57"/>
      <c r="J1022" s="57"/>
      <c r="L1022" s="57"/>
      <c r="N1022" s="57"/>
      <c r="P1022" s="57"/>
      <c r="R1022" s="57"/>
      <c r="T1022" s="57"/>
      <c r="V1022" s="57"/>
      <c r="X1022" s="57"/>
    </row>
    <row r="1023" spans="3:24">
      <c r="C1023" s="57"/>
      <c r="D1023" s="57"/>
      <c r="E1023" s="57"/>
      <c r="F1023" s="57"/>
      <c r="H1023" s="57"/>
      <c r="J1023" s="57"/>
      <c r="L1023" s="57"/>
      <c r="N1023" s="57"/>
      <c r="P1023" s="57"/>
      <c r="R1023" s="57"/>
      <c r="T1023" s="57"/>
      <c r="V1023" s="57"/>
      <c r="X1023" s="57"/>
    </row>
    <row r="1024" spans="3:24">
      <c r="C1024" s="57"/>
      <c r="D1024" s="57"/>
      <c r="E1024" s="57"/>
      <c r="F1024" s="57"/>
      <c r="H1024" s="57"/>
      <c r="J1024" s="57"/>
      <c r="L1024" s="57"/>
      <c r="N1024" s="57"/>
      <c r="P1024" s="57"/>
      <c r="R1024" s="57"/>
      <c r="T1024" s="57"/>
      <c r="V1024" s="57"/>
      <c r="X1024" s="57"/>
    </row>
    <row r="1025" spans="3:24">
      <c r="C1025" s="57"/>
      <c r="D1025" s="57"/>
      <c r="E1025" s="57"/>
      <c r="F1025" s="57"/>
      <c r="H1025" s="57"/>
      <c r="J1025" s="57"/>
      <c r="L1025" s="57"/>
      <c r="N1025" s="57"/>
      <c r="P1025" s="57"/>
      <c r="R1025" s="57"/>
      <c r="T1025" s="57"/>
      <c r="V1025" s="57"/>
      <c r="X1025" s="57"/>
    </row>
    <row r="1026" spans="3:24">
      <c r="C1026" s="57"/>
      <c r="D1026" s="57"/>
      <c r="E1026" s="57"/>
      <c r="F1026" s="57"/>
      <c r="H1026" s="57"/>
      <c r="J1026" s="57"/>
      <c r="L1026" s="57"/>
      <c r="N1026" s="57"/>
      <c r="P1026" s="57"/>
      <c r="R1026" s="57"/>
      <c r="T1026" s="57"/>
      <c r="V1026" s="57"/>
      <c r="X1026" s="57"/>
    </row>
    <row r="1027" spans="3:24">
      <c r="C1027" s="57"/>
      <c r="D1027" s="57"/>
      <c r="E1027" s="57"/>
      <c r="F1027" s="57"/>
      <c r="H1027" s="57"/>
      <c r="J1027" s="57"/>
      <c r="L1027" s="57"/>
      <c r="N1027" s="57"/>
      <c r="P1027" s="57"/>
      <c r="R1027" s="57"/>
      <c r="T1027" s="57"/>
      <c r="V1027" s="57"/>
      <c r="X1027" s="57"/>
    </row>
    <row r="1028" spans="3:24">
      <c r="C1028" s="57"/>
      <c r="D1028" s="57"/>
      <c r="E1028" s="57"/>
      <c r="F1028" s="57"/>
      <c r="H1028" s="57"/>
      <c r="J1028" s="57"/>
      <c r="L1028" s="57"/>
      <c r="N1028" s="57"/>
      <c r="P1028" s="57"/>
      <c r="R1028" s="57"/>
      <c r="T1028" s="57"/>
      <c r="V1028" s="57"/>
      <c r="X1028" s="57"/>
    </row>
    <row r="1029" spans="3:24">
      <c r="C1029" s="57"/>
      <c r="D1029" s="57"/>
      <c r="E1029" s="57"/>
      <c r="F1029" s="57"/>
      <c r="H1029" s="57"/>
      <c r="J1029" s="57"/>
      <c r="L1029" s="57"/>
      <c r="N1029" s="57"/>
      <c r="P1029" s="57"/>
      <c r="R1029" s="57"/>
      <c r="T1029" s="57"/>
      <c r="V1029" s="57"/>
      <c r="X1029" s="57"/>
    </row>
    <row r="1030" spans="3:24">
      <c r="C1030" s="57"/>
      <c r="D1030" s="57"/>
      <c r="E1030" s="57"/>
      <c r="F1030" s="57"/>
      <c r="H1030" s="57"/>
      <c r="J1030" s="57"/>
      <c r="L1030" s="57"/>
      <c r="N1030" s="57"/>
      <c r="P1030" s="57"/>
      <c r="R1030" s="57"/>
      <c r="T1030" s="57"/>
      <c r="V1030" s="57"/>
      <c r="X1030" s="57"/>
    </row>
    <row r="1031" spans="3:24">
      <c r="C1031" s="57"/>
      <c r="D1031" s="57"/>
      <c r="E1031" s="57"/>
      <c r="F1031" s="57"/>
      <c r="H1031" s="57"/>
      <c r="J1031" s="57"/>
      <c r="L1031" s="57"/>
      <c r="N1031" s="57"/>
      <c r="P1031" s="57"/>
      <c r="R1031" s="57"/>
      <c r="T1031" s="57"/>
      <c r="V1031" s="57"/>
      <c r="X1031" s="57"/>
    </row>
    <row r="1032" spans="3:24">
      <c r="C1032" s="57"/>
      <c r="D1032" s="57"/>
      <c r="E1032" s="57"/>
      <c r="F1032" s="57"/>
      <c r="H1032" s="57"/>
      <c r="J1032" s="57"/>
      <c r="L1032" s="57"/>
      <c r="N1032" s="57"/>
      <c r="P1032" s="57"/>
      <c r="R1032" s="57"/>
      <c r="T1032" s="57"/>
      <c r="V1032" s="57"/>
      <c r="X1032" s="57"/>
    </row>
    <row r="1033" spans="3:24">
      <c r="C1033" s="57"/>
      <c r="D1033" s="57"/>
      <c r="E1033" s="57"/>
      <c r="F1033" s="57"/>
      <c r="H1033" s="57"/>
      <c r="J1033" s="57"/>
      <c r="L1033" s="57"/>
      <c r="N1033" s="57"/>
      <c r="P1033" s="57"/>
      <c r="R1033" s="57"/>
      <c r="T1033" s="57"/>
      <c r="V1033" s="57"/>
      <c r="X1033" s="57"/>
    </row>
    <row r="1034" spans="3:24">
      <c r="C1034" s="57"/>
      <c r="D1034" s="57"/>
      <c r="E1034" s="57"/>
      <c r="F1034" s="57"/>
      <c r="H1034" s="57"/>
      <c r="J1034" s="57"/>
      <c r="L1034" s="57"/>
      <c r="N1034" s="57"/>
      <c r="P1034" s="57"/>
      <c r="R1034" s="57"/>
      <c r="T1034" s="57"/>
      <c r="V1034" s="57"/>
      <c r="X1034" s="57"/>
    </row>
    <row r="1035" spans="3:24">
      <c r="C1035" s="57"/>
      <c r="D1035" s="57"/>
      <c r="E1035" s="57"/>
      <c r="F1035" s="57"/>
      <c r="H1035" s="57"/>
      <c r="J1035" s="57"/>
      <c r="L1035" s="57"/>
      <c r="N1035" s="57"/>
      <c r="P1035" s="57"/>
      <c r="R1035" s="57"/>
      <c r="T1035" s="57"/>
      <c r="V1035" s="57"/>
      <c r="X1035" s="57"/>
    </row>
    <row r="1036" spans="3:24">
      <c r="C1036" s="57"/>
      <c r="D1036" s="57"/>
      <c r="E1036" s="57"/>
      <c r="F1036" s="57"/>
      <c r="H1036" s="57"/>
      <c r="J1036" s="57"/>
      <c r="L1036" s="57"/>
      <c r="N1036" s="57"/>
      <c r="P1036" s="57"/>
      <c r="R1036" s="57"/>
      <c r="T1036" s="57"/>
      <c r="V1036" s="57"/>
      <c r="X1036" s="57"/>
    </row>
    <row r="1037" spans="3:24">
      <c r="C1037" s="57"/>
      <c r="D1037" s="57"/>
      <c r="E1037" s="57"/>
      <c r="F1037" s="57"/>
      <c r="H1037" s="57"/>
      <c r="J1037" s="57"/>
      <c r="L1037" s="57"/>
      <c r="N1037" s="57"/>
      <c r="P1037" s="57"/>
      <c r="R1037" s="57"/>
      <c r="T1037" s="57"/>
      <c r="V1037" s="57"/>
      <c r="X1037" s="57"/>
    </row>
    <row r="1038" spans="3:24">
      <c r="C1038" s="57"/>
      <c r="D1038" s="57"/>
      <c r="E1038" s="57"/>
      <c r="F1038" s="57"/>
      <c r="H1038" s="57"/>
      <c r="J1038" s="57"/>
      <c r="L1038" s="57"/>
      <c r="N1038" s="57"/>
      <c r="P1038" s="57"/>
      <c r="R1038" s="57"/>
      <c r="T1038" s="57"/>
      <c r="V1038" s="57"/>
      <c r="X1038" s="57"/>
    </row>
    <row r="1039" spans="3:24">
      <c r="C1039" s="57"/>
      <c r="D1039" s="57"/>
      <c r="E1039" s="57"/>
      <c r="F1039" s="57"/>
      <c r="H1039" s="57"/>
      <c r="J1039" s="57"/>
      <c r="L1039" s="57"/>
      <c r="N1039" s="57"/>
      <c r="P1039" s="57"/>
      <c r="R1039" s="57"/>
      <c r="T1039" s="57"/>
      <c r="V1039" s="57"/>
      <c r="X1039" s="57"/>
    </row>
    <row r="1040" spans="3:24">
      <c r="C1040" s="57"/>
      <c r="D1040" s="57"/>
      <c r="E1040" s="57"/>
      <c r="F1040" s="57"/>
      <c r="H1040" s="57"/>
      <c r="J1040" s="57"/>
      <c r="L1040" s="57"/>
      <c r="N1040" s="57"/>
      <c r="P1040" s="57"/>
      <c r="R1040" s="57"/>
      <c r="T1040" s="57"/>
      <c r="V1040" s="57"/>
      <c r="X1040" s="57"/>
    </row>
    <row r="1041" spans="3:24">
      <c r="C1041" s="57"/>
      <c r="D1041" s="57"/>
      <c r="E1041" s="57"/>
      <c r="F1041" s="57"/>
      <c r="H1041" s="57"/>
      <c r="J1041" s="57"/>
      <c r="L1041" s="57"/>
      <c r="N1041" s="57"/>
      <c r="P1041" s="57"/>
      <c r="R1041" s="57"/>
      <c r="T1041" s="57"/>
      <c r="V1041" s="57"/>
      <c r="X1041" s="57"/>
    </row>
    <row r="1042" spans="3:24">
      <c r="C1042" s="57"/>
      <c r="D1042" s="57"/>
      <c r="E1042" s="57"/>
      <c r="F1042" s="57"/>
      <c r="H1042" s="57"/>
      <c r="J1042" s="57"/>
      <c r="L1042" s="57"/>
      <c r="N1042" s="57"/>
      <c r="P1042" s="57"/>
      <c r="R1042" s="57"/>
      <c r="T1042" s="57"/>
      <c r="V1042" s="57"/>
      <c r="X1042" s="57"/>
    </row>
    <row r="1043" spans="3:24">
      <c r="C1043" s="57"/>
      <c r="D1043" s="57"/>
      <c r="E1043" s="57"/>
      <c r="F1043" s="57"/>
      <c r="H1043" s="57"/>
      <c r="J1043" s="57"/>
      <c r="L1043" s="57"/>
      <c r="N1043" s="57"/>
      <c r="P1043" s="57"/>
      <c r="R1043" s="57"/>
      <c r="T1043" s="57"/>
      <c r="V1043" s="57"/>
      <c r="X1043" s="57"/>
    </row>
    <row r="1044" spans="3:24">
      <c r="C1044" s="57"/>
      <c r="D1044" s="57"/>
      <c r="E1044" s="57"/>
      <c r="F1044" s="57"/>
      <c r="H1044" s="57"/>
      <c r="J1044" s="57"/>
      <c r="L1044" s="57"/>
      <c r="N1044" s="57"/>
      <c r="P1044" s="57"/>
      <c r="R1044" s="57"/>
      <c r="T1044" s="57"/>
      <c r="V1044" s="57"/>
      <c r="X1044" s="57"/>
    </row>
    <row r="1045" spans="3:24">
      <c r="C1045" s="57"/>
      <c r="D1045" s="57"/>
      <c r="E1045" s="57"/>
      <c r="F1045" s="57"/>
      <c r="H1045" s="57"/>
      <c r="J1045" s="57"/>
      <c r="L1045" s="57"/>
      <c r="N1045" s="57"/>
      <c r="P1045" s="57"/>
      <c r="R1045" s="57"/>
      <c r="T1045" s="57"/>
      <c r="V1045" s="57"/>
      <c r="X1045" s="57"/>
    </row>
    <row r="1046" spans="3:24">
      <c r="C1046" s="57"/>
      <c r="D1046" s="57"/>
      <c r="E1046" s="57"/>
      <c r="F1046" s="57"/>
      <c r="H1046" s="57"/>
      <c r="J1046" s="57"/>
      <c r="L1046" s="57"/>
      <c r="N1046" s="57"/>
      <c r="P1046" s="57"/>
      <c r="R1046" s="57"/>
      <c r="T1046" s="57"/>
      <c r="V1046" s="57"/>
      <c r="X1046" s="57"/>
    </row>
    <row r="1047" spans="3:24">
      <c r="C1047" s="57"/>
      <c r="D1047" s="57"/>
      <c r="E1047" s="57"/>
      <c r="F1047" s="57"/>
      <c r="H1047" s="57"/>
      <c r="J1047" s="57"/>
      <c r="L1047" s="57"/>
      <c r="N1047" s="57"/>
      <c r="P1047" s="57"/>
      <c r="R1047" s="57"/>
      <c r="T1047" s="57"/>
      <c r="V1047" s="57"/>
      <c r="X1047" s="57"/>
    </row>
    <row r="1048" spans="3:24">
      <c r="C1048" s="57"/>
      <c r="D1048" s="57"/>
      <c r="E1048" s="57"/>
      <c r="F1048" s="57"/>
      <c r="H1048" s="57"/>
      <c r="J1048" s="57"/>
      <c r="L1048" s="57"/>
      <c r="N1048" s="57"/>
      <c r="P1048" s="57"/>
      <c r="R1048" s="57"/>
      <c r="T1048" s="57"/>
      <c r="V1048" s="57"/>
      <c r="X1048" s="57"/>
    </row>
    <row r="1049" spans="3:24">
      <c r="C1049" s="57"/>
      <c r="D1049" s="57"/>
      <c r="E1049" s="57"/>
      <c r="F1049" s="57"/>
      <c r="H1049" s="57"/>
      <c r="J1049" s="57"/>
      <c r="L1049" s="57"/>
      <c r="N1049" s="57"/>
      <c r="P1049" s="57"/>
      <c r="R1049" s="57"/>
      <c r="T1049" s="57"/>
      <c r="V1049" s="57"/>
      <c r="X1049" s="57"/>
    </row>
    <row r="1050" spans="3:24">
      <c r="C1050" s="57"/>
      <c r="D1050" s="57"/>
      <c r="E1050" s="57"/>
      <c r="F1050" s="57"/>
      <c r="H1050" s="57"/>
      <c r="J1050" s="57"/>
      <c r="L1050" s="57"/>
      <c r="N1050" s="57"/>
      <c r="P1050" s="57"/>
      <c r="R1050" s="57"/>
      <c r="T1050" s="57"/>
      <c r="V1050" s="57"/>
      <c r="X1050" s="57"/>
    </row>
    <row r="1051" spans="3:24">
      <c r="C1051" s="57"/>
      <c r="D1051" s="57"/>
      <c r="E1051" s="57"/>
      <c r="F1051" s="57"/>
      <c r="H1051" s="57"/>
      <c r="J1051" s="57"/>
      <c r="L1051" s="57"/>
      <c r="N1051" s="57"/>
      <c r="P1051" s="57"/>
      <c r="R1051" s="57"/>
      <c r="T1051" s="57"/>
      <c r="V1051" s="57"/>
      <c r="X1051" s="57"/>
    </row>
    <row r="1052" spans="3:24">
      <c r="C1052" s="57"/>
      <c r="D1052" s="57"/>
      <c r="E1052" s="57"/>
      <c r="F1052" s="57"/>
      <c r="H1052" s="57"/>
      <c r="J1052" s="57"/>
      <c r="L1052" s="57"/>
      <c r="N1052" s="57"/>
      <c r="P1052" s="57"/>
      <c r="R1052" s="57"/>
      <c r="T1052" s="57"/>
      <c r="V1052" s="57"/>
      <c r="X1052" s="57"/>
    </row>
    <row r="1053" spans="3:24">
      <c r="C1053" s="57"/>
      <c r="D1053" s="57"/>
      <c r="E1053" s="57"/>
      <c r="F1053" s="57"/>
      <c r="H1053" s="57"/>
      <c r="J1053" s="57"/>
      <c r="L1053" s="57"/>
      <c r="N1053" s="57"/>
      <c r="P1053" s="57"/>
      <c r="R1053" s="57"/>
      <c r="T1053" s="57"/>
      <c r="V1053" s="57"/>
      <c r="X1053" s="57"/>
    </row>
    <row r="1054" spans="3:24">
      <c r="C1054" s="57"/>
      <c r="D1054" s="57"/>
      <c r="E1054" s="57"/>
      <c r="F1054" s="57"/>
      <c r="H1054" s="57"/>
      <c r="J1054" s="57"/>
      <c r="L1054" s="57"/>
      <c r="N1054" s="57"/>
      <c r="P1054" s="57"/>
      <c r="R1054" s="57"/>
      <c r="T1054" s="57"/>
      <c r="V1054" s="57"/>
      <c r="X1054" s="57"/>
    </row>
    <row r="1055" spans="3:24">
      <c r="C1055" s="57"/>
      <c r="D1055" s="57"/>
      <c r="E1055" s="57"/>
      <c r="F1055" s="57"/>
      <c r="H1055" s="57"/>
      <c r="J1055" s="57"/>
      <c r="L1055" s="57"/>
      <c r="N1055" s="57"/>
      <c r="P1055" s="57"/>
      <c r="R1055" s="57"/>
      <c r="T1055" s="57"/>
      <c r="V1055" s="57"/>
      <c r="X1055" s="57"/>
    </row>
    <row r="1056" spans="3:24">
      <c r="C1056" s="57"/>
      <c r="D1056" s="57"/>
      <c r="E1056" s="57"/>
      <c r="F1056" s="57"/>
      <c r="H1056" s="57"/>
      <c r="J1056" s="57"/>
      <c r="L1056" s="57"/>
      <c r="N1056" s="57"/>
      <c r="P1056" s="57"/>
      <c r="R1056" s="57"/>
      <c r="T1056" s="57"/>
      <c r="V1056" s="57"/>
      <c r="X1056" s="57"/>
    </row>
    <row r="1057" spans="3:24">
      <c r="C1057" s="57"/>
      <c r="D1057" s="57"/>
      <c r="E1057" s="57"/>
      <c r="F1057" s="57"/>
      <c r="H1057" s="57"/>
      <c r="J1057" s="57"/>
      <c r="L1057" s="57"/>
      <c r="N1057" s="57"/>
      <c r="P1057" s="57"/>
      <c r="R1057" s="57"/>
      <c r="T1057" s="57"/>
      <c r="V1057" s="57"/>
      <c r="X1057" s="57"/>
    </row>
    <row r="1058" spans="3:24">
      <c r="C1058" s="57"/>
      <c r="D1058" s="57"/>
      <c r="E1058" s="57"/>
      <c r="F1058" s="57"/>
      <c r="H1058" s="57"/>
      <c r="J1058" s="57"/>
      <c r="L1058" s="57"/>
      <c r="N1058" s="57"/>
      <c r="P1058" s="57"/>
      <c r="R1058" s="57"/>
      <c r="T1058" s="57"/>
      <c r="V1058" s="57"/>
      <c r="X1058" s="57"/>
    </row>
    <row r="1059" spans="3:24">
      <c r="C1059" s="57"/>
      <c r="D1059" s="57"/>
      <c r="E1059" s="57"/>
      <c r="F1059" s="57"/>
      <c r="H1059" s="57"/>
      <c r="J1059" s="57"/>
      <c r="L1059" s="57"/>
      <c r="N1059" s="57"/>
      <c r="P1059" s="57"/>
      <c r="R1059" s="57"/>
      <c r="T1059" s="57"/>
      <c r="V1059" s="57"/>
      <c r="X1059" s="57"/>
    </row>
    <row r="1060" spans="3:24">
      <c r="C1060" s="57"/>
      <c r="D1060" s="57"/>
      <c r="E1060" s="57"/>
      <c r="F1060" s="57"/>
      <c r="H1060" s="57"/>
      <c r="J1060" s="57"/>
      <c r="L1060" s="57"/>
      <c r="N1060" s="57"/>
      <c r="P1060" s="57"/>
      <c r="R1060" s="57"/>
      <c r="T1060" s="57"/>
      <c r="V1060" s="57"/>
      <c r="X1060" s="57"/>
    </row>
    <row r="1061" spans="3:24">
      <c r="C1061" s="57"/>
      <c r="D1061" s="57"/>
      <c r="E1061" s="57"/>
      <c r="F1061" s="57"/>
      <c r="H1061" s="57"/>
      <c r="J1061" s="57"/>
      <c r="L1061" s="57"/>
      <c r="N1061" s="57"/>
      <c r="P1061" s="57"/>
      <c r="R1061" s="57"/>
      <c r="T1061" s="57"/>
      <c r="V1061" s="57"/>
      <c r="X1061" s="57"/>
    </row>
    <row r="1062" spans="3:24">
      <c r="C1062" s="57"/>
      <c r="D1062" s="57"/>
      <c r="E1062" s="57"/>
      <c r="F1062" s="57"/>
      <c r="H1062" s="57"/>
      <c r="J1062" s="57"/>
      <c r="L1062" s="57"/>
      <c r="N1062" s="57"/>
      <c r="P1062" s="57"/>
      <c r="R1062" s="57"/>
      <c r="T1062" s="57"/>
      <c r="V1062" s="57"/>
      <c r="X1062" s="57"/>
    </row>
    <row r="1063" spans="3:24">
      <c r="C1063" s="57"/>
      <c r="D1063" s="57"/>
      <c r="E1063" s="57"/>
      <c r="F1063" s="57"/>
      <c r="H1063" s="57"/>
      <c r="J1063" s="57"/>
      <c r="L1063" s="57"/>
      <c r="N1063" s="57"/>
      <c r="P1063" s="57"/>
      <c r="R1063" s="57"/>
      <c r="T1063" s="57"/>
      <c r="V1063" s="57"/>
      <c r="X1063" s="57"/>
    </row>
    <row r="1064" spans="3:24">
      <c r="C1064" s="57"/>
      <c r="D1064" s="57"/>
      <c r="E1064" s="57"/>
      <c r="F1064" s="57"/>
      <c r="H1064" s="57"/>
      <c r="J1064" s="57"/>
      <c r="L1064" s="57"/>
      <c r="N1064" s="57"/>
      <c r="P1064" s="57"/>
      <c r="R1064" s="57"/>
      <c r="T1064" s="57"/>
      <c r="V1064" s="57"/>
      <c r="X1064" s="57"/>
    </row>
    <row r="1065" spans="3:24">
      <c r="C1065" s="57"/>
      <c r="D1065" s="57"/>
      <c r="E1065" s="57"/>
      <c r="F1065" s="57"/>
      <c r="H1065" s="57"/>
      <c r="J1065" s="57"/>
      <c r="L1065" s="57"/>
      <c r="N1065" s="57"/>
      <c r="P1065" s="57"/>
      <c r="R1065" s="57"/>
      <c r="T1065" s="57"/>
      <c r="V1065" s="57"/>
      <c r="X1065" s="57"/>
    </row>
    <row r="1066" spans="3:24">
      <c r="C1066" s="57"/>
      <c r="D1066" s="57"/>
      <c r="E1066" s="57"/>
      <c r="F1066" s="57"/>
      <c r="H1066" s="57"/>
      <c r="J1066" s="57"/>
      <c r="L1066" s="57"/>
      <c r="N1066" s="57"/>
      <c r="P1066" s="57"/>
      <c r="R1066" s="57"/>
      <c r="T1066" s="57"/>
      <c r="V1066" s="57"/>
      <c r="X1066" s="57"/>
    </row>
    <row r="1067" spans="3:24">
      <c r="C1067" s="57"/>
      <c r="D1067" s="57"/>
      <c r="E1067" s="57"/>
      <c r="F1067" s="57"/>
      <c r="H1067" s="57"/>
      <c r="J1067" s="57"/>
      <c r="L1067" s="57"/>
      <c r="N1067" s="57"/>
      <c r="P1067" s="57"/>
      <c r="R1067" s="57"/>
      <c r="T1067" s="57"/>
      <c r="V1067" s="57"/>
      <c r="X1067" s="57"/>
    </row>
    <row r="1068" spans="3:24">
      <c r="C1068" s="57"/>
      <c r="D1068" s="57"/>
      <c r="E1068" s="57"/>
      <c r="F1068" s="57"/>
      <c r="H1068" s="57"/>
      <c r="J1068" s="57"/>
      <c r="L1068" s="57"/>
      <c r="N1068" s="57"/>
      <c r="P1068" s="57"/>
      <c r="R1068" s="57"/>
      <c r="T1068" s="57"/>
      <c r="V1068" s="57"/>
      <c r="X1068" s="57"/>
    </row>
    <row r="1069" spans="3:24">
      <c r="C1069" s="57"/>
      <c r="D1069" s="57"/>
      <c r="E1069" s="57"/>
      <c r="F1069" s="57"/>
      <c r="H1069" s="57"/>
      <c r="J1069" s="57"/>
      <c r="L1069" s="57"/>
      <c r="N1069" s="57"/>
      <c r="P1069" s="57"/>
      <c r="R1069" s="57"/>
      <c r="T1069" s="57"/>
      <c r="V1069" s="57"/>
      <c r="X1069" s="57"/>
    </row>
    <row r="1070" spans="3:24">
      <c r="C1070" s="57"/>
      <c r="D1070" s="57"/>
      <c r="E1070" s="57"/>
      <c r="F1070" s="57"/>
      <c r="H1070" s="57"/>
      <c r="J1070" s="57"/>
      <c r="L1070" s="57"/>
      <c r="N1070" s="57"/>
      <c r="P1070" s="57"/>
      <c r="R1070" s="57"/>
      <c r="T1070" s="57"/>
      <c r="V1070" s="57"/>
      <c r="X1070" s="57"/>
    </row>
    <row r="1071" spans="3:24">
      <c r="C1071" s="57"/>
      <c r="D1071" s="57"/>
      <c r="E1071" s="57"/>
      <c r="F1071" s="57"/>
      <c r="H1071" s="57"/>
      <c r="J1071" s="57"/>
      <c r="L1071" s="57"/>
      <c r="N1071" s="57"/>
      <c r="P1071" s="57"/>
      <c r="R1071" s="57"/>
      <c r="T1071" s="57"/>
      <c r="V1071" s="57"/>
      <c r="X1071" s="57"/>
    </row>
    <row r="1072" spans="3:24">
      <c r="C1072" s="57"/>
      <c r="D1072" s="57"/>
      <c r="E1072" s="57"/>
      <c r="F1072" s="57"/>
      <c r="H1072" s="57"/>
      <c r="J1072" s="57"/>
      <c r="L1072" s="57"/>
      <c r="N1072" s="57"/>
      <c r="P1072" s="57"/>
      <c r="R1072" s="57"/>
      <c r="T1072" s="57"/>
      <c r="V1072" s="57"/>
      <c r="X1072" s="57"/>
    </row>
    <row r="1073" spans="3:24">
      <c r="C1073" s="57"/>
      <c r="D1073" s="57"/>
      <c r="E1073" s="57"/>
      <c r="F1073" s="57"/>
      <c r="H1073" s="57"/>
      <c r="J1073" s="57"/>
      <c r="L1073" s="57"/>
      <c r="N1073" s="57"/>
      <c r="P1073" s="57"/>
      <c r="R1073" s="57"/>
      <c r="T1073" s="57"/>
      <c r="V1073" s="57"/>
      <c r="X1073" s="57"/>
    </row>
    <row r="1074" spans="3:24">
      <c r="C1074" s="57"/>
      <c r="D1074" s="57"/>
      <c r="E1074" s="57"/>
      <c r="F1074" s="57"/>
      <c r="H1074" s="57"/>
      <c r="J1074" s="57"/>
      <c r="L1074" s="57"/>
      <c r="N1074" s="57"/>
      <c r="P1074" s="57"/>
      <c r="R1074" s="57"/>
      <c r="T1074" s="57"/>
      <c r="V1074" s="57"/>
      <c r="X1074" s="57"/>
    </row>
    <row r="1075" spans="3:24">
      <c r="C1075" s="57"/>
      <c r="D1075" s="57"/>
      <c r="E1075" s="57"/>
      <c r="F1075" s="57"/>
      <c r="H1075" s="57"/>
      <c r="J1075" s="57"/>
      <c r="L1075" s="57"/>
      <c r="N1075" s="57"/>
      <c r="P1075" s="57"/>
      <c r="R1075" s="57"/>
      <c r="T1075" s="57"/>
      <c r="V1075" s="57"/>
      <c r="X1075" s="57"/>
    </row>
    <row r="1076" spans="3:24">
      <c r="C1076" s="57"/>
      <c r="D1076" s="57"/>
      <c r="E1076" s="57"/>
      <c r="F1076" s="57"/>
      <c r="H1076" s="57"/>
      <c r="J1076" s="57"/>
      <c r="L1076" s="57"/>
      <c r="N1076" s="57"/>
      <c r="P1076" s="57"/>
      <c r="R1076" s="57"/>
      <c r="T1076" s="57"/>
      <c r="V1076" s="57"/>
      <c r="X1076" s="57"/>
    </row>
    <row r="1077" spans="3:24">
      <c r="C1077" s="57"/>
      <c r="D1077" s="57"/>
      <c r="E1077" s="57"/>
      <c r="F1077" s="57"/>
      <c r="H1077" s="57"/>
      <c r="J1077" s="57"/>
      <c r="L1077" s="57"/>
      <c r="N1077" s="57"/>
      <c r="P1077" s="57"/>
      <c r="R1077" s="57"/>
      <c r="T1077" s="57"/>
      <c r="V1077" s="57"/>
      <c r="X1077" s="57"/>
    </row>
    <row r="1078" spans="3:24">
      <c r="C1078" s="57"/>
      <c r="D1078" s="57"/>
      <c r="E1078" s="57"/>
      <c r="F1078" s="57"/>
      <c r="H1078" s="57"/>
      <c r="J1078" s="57"/>
      <c r="L1078" s="57"/>
      <c r="N1078" s="57"/>
      <c r="P1078" s="57"/>
      <c r="R1078" s="57"/>
      <c r="T1078" s="57"/>
      <c r="V1078" s="57"/>
      <c r="X1078" s="57"/>
    </row>
    <row r="1079" spans="3:24">
      <c r="C1079" s="57"/>
      <c r="D1079" s="57"/>
      <c r="E1079" s="57"/>
      <c r="F1079" s="57"/>
      <c r="H1079" s="57"/>
      <c r="J1079" s="57"/>
      <c r="L1079" s="57"/>
      <c r="N1079" s="57"/>
      <c r="P1079" s="57"/>
      <c r="R1079" s="57"/>
      <c r="T1079" s="57"/>
      <c r="V1079" s="57"/>
      <c r="X1079" s="57"/>
    </row>
    <row r="1080" spans="3:24">
      <c r="C1080" s="57"/>
      <c r="D1080" s="57"/>
      <c r="E1080" s="57"/>
      <c r="F1080" s="57"/>
      <c r="H1080" s="57"/>
      <c r="J1080" s="57"/>
      <c r="L1080" s="57"/>
      <c r="N1080" s="57"/>
      <c r="P1080" s="57"/>
      <c r="R1080" s="57"/>
      <c r="T1080" s="57"/>
      <c r="V1080" s="57"/>
      <c r="X1080" s="57"/>
    </row>
    <row r="1081" spans="3:24">
      <c r="C1081" s="57"/>
      <c r="D1081" s="57"/>
      <c r="E1081" s="57"/>
      <c r="F1081" s="57"/>
      <c r="H1081" s="57"/>
      <c r="J1081" s="57"/>
      <c r="L1081" s="57"/>
      <c r="N1081" s="57"/>
      <c r="P1081" s="57"/>
      <c r="R1081" s="57"/>
      <c r="T1081" s="57"/>
      <c r="V1081" s="57"/>
      <c r="X1081" s="57"/>
    </row>
    <row r="1082" spans="3:24">
      <c r="C1082" s="57"/>
      <c r="D1082" s="57"/>
      <c r="E1082" s="57"/>
      <c r="F1082" s="57"/>
      <c r="H1082" s="57"/>
      <c r="J1082" s="57"/>
      <c r="L1082" s="57"/>
      <c r="N1082" s="57"/>
      <c r="P1082" s="57"/>
      <c r="R1082" s="57"/>
      <c r="T1082" s="57"/>
      <c r="V1082" s="57"/>
      <c r="X1082" s="57"/>
    </row>
    <row r="1083" spans="3:24">
      <c r="C1083" s="57"/>
      <c r="D1083" s="57"/>
      <c r="E1083" s="57"/>
      <c r="F1083" s="57"/>
      <c r="H1083" s="57"/>
      <c r="J1083" s="57"/>
      <c r="L1083" s="57"/>
      <c r="N1083" s="57"/>
      <c r="P1083" s="57"/>
      <c r="R1083" s="57"/>
      <c r="T1083" s="57"/>
      <c r="V1083" s="57"/>
      <c r="X1083" s="57"/>
    </row>
    <row r="1084" spans="3:24">
      <c r="C1084" s="57"/>
      <c r="D1084" s="57"/>
      <c r="E1084" s="57"/>
      <c r="F1084" s="57"/>
      <c r="H1084" s="57"/>
      <c r="J1084" s="57"/>
      <c r="L1084" s="57"/>
      <c r="N1084" s="57"/>
      <c r="P1084" s="57"/>
      <c r="R1084" s="57"/>
      <c r="T1084" s="57"/>
      <c r="V1084" s="57"/>
      <c r="X1084" s="57"/>
    </row>
    <row r="1085" spans="3:24">
      <c r="C1085" s="57"/>
      <c r="D1085" s="57"/>
      <c r="E1085" s="57"/>
      <c r="F1085" s="57"/>
      <c r="H1085" s="57"/>
      <c r="J1085" s="57"/>
      <c r="L1085" s="57"/>
      <c r="N1085" s="57"/>
      <c r="P1085" s="57"/>
      <c r="R1085" s="57"/>
      <c r="T1085" s="57"/>
      <c r="V1085" s="57"/>
      <c r="X1085" s="57"/>
    </row>
    <row r="1086" spans="3:24">
      <c r="C1086" s="57"/>
      <c r="D1086" s="57"/>
      <c r="E1086" s="57"/>
      <c r="F1086" s="57"/>
      <c r="H1086" s="57"/>
      <c r="J1086" s="57"/>
      <c r="L1086" s="57"/>
      <c r="N1086" s="57"/>
      <c r="P1086" s="57"/>
      <c r="R1086" s="57"/>
      <c r="T1086" s="57"/>
      <c r="V1086" s="57"/>
      <c r="X1086" s="57"/>
    </row>
    <row r="1087" spans="3:24">
      <c r="C1087" s="57"/>
      <c r="D1087" s="57"/>
      <c r="E1087" s="57"/>
      <c r="F1087" s="57"/>
      <c r="H1087" s="57"/>
      <c r="J1087" s="57"/>
      <c r="L1087" s="57"/>
      <c r="N1087" s="57"/>
      <c r="P1087" s="57"/>
      <c r="R1087" s="57"/>
      <c r="T1087" s="57"/>
      <c r="V1087" s="57"/>
      <c r="X1087" s="57"/>
    </row>
    <row r="1088" spans="3:24">
      <c r="C1088" s="57"/>
      <c r="D1088" s="57"/>
      <c r="E1088" s="57"/>
      <c r="F1088" s="57"/>
      <c r="H1088" s="57"/>
      <c r="J1088" s="57"/>
      <c r="L1088" s="57"/>
      <c r="N1088" s="57"/>
      <c r="P1088" s="57"/>
      <c r="R1088" s="57"/>
      <c r="T1088" s="57"/>
      <c r="V1088" s="57"/>
      <c r="X1088" s="57"/>
    </row>
    <row r="1089" spans="3:24">
      <c r="C1089" s="57"/>
      <c r="D1089" s="57"/>
      <c r="E1089" s="57"/>
      <c r="F1089" s="57"/>
      <c r="H1089" s="57"/>
      <c r="J1089" s="57"/>
      <c r="L1089" s="57"/>
      <c r="N1089" s="57"/>
      <c r="P1089" s="57"/>
      <c r="R1089" s="57"/>
      <c r="T1089" s="57"/>
      <c r="V1089" s="57"/>
      <c r="X1089" s="57"/>
    </row>
    <row r="1090" spans="3:24">
      <c r="C1090" s="57"/>
      <c r="D1090" s="57"/>
      <c r="E1090" s="57"/>
      <c r="F1090" s="57"/>
      <c r="H1090" s="57"/>
      <c r="J1090" s="57"/>
      <c r="L1090" s="57"/>
      <c r="N1090" s="57"/>
      <c r="P1090" s="57"/>
      <c r="R1090" s="57"/>
      <c r="T1090" s="57"/>
      <c r="V1090" s="57"/>
      <c r="X1090" s="57"/>
    </row>
    <row r="1091" spans="3:24">
      <c r="C1091" s="57"/>
      <c r="D1091" s="57"/>
      <c r="E1091" s="57"/>
      <c r="F1091" s="57"/>
      <c r="H1091" s="57"/>
      <c r="J1091" s="57"/>
      <c r="L1091" s="57"/>
      <c r="N1091" s="57"/>
      <c r="P1091" s="57"/>
      <c r="R1091" s="57"/>
      <c r="T1091" s="57"/>
      <c r="V1091" s="57"/>
      <c r="X1091" s="57"/>
    </row>
    <row r="1092" spans="3:24">
      <c r="C1092" s="57"/>
      <c r="D1092" s="57"/>
      <c r="E1092" s="57"/>
      <c r="F1092" s="57"/>
      <c r="H1092" s="57"/>
      <c r="J1092" s="57"/>
      <c r="L1092" s="57"/>
      <c r="N1092" s="57"/>
      <c r="P1092" s="57"/>
      <c r="R1092" s="57"/>
      <c r="T1092" s="57"/>
      <c r="V1092" s="57"/>
      <c r="X1092" s="57"/>
    </row>
    <row r="1093" spans="3:24">
      <c r="C1093" s="57"/>
      <c r="D1093" s="57"/>
      <c r="E1093" s="57"/>
      <c r="F1093" s="57"/>
      <c r="H1093" s="57"/>
      <c r="J1093" s="57"/>
      <c r="L1093" s="57"/>
      <c r="N1093" s="57"/>
      <c r="P1093" s="57"/>
      <c r="R1093" s="57"/>
      <c r="T1093" s="57"/>
      <c r="V1093" s="57"/>
      <c r="X1093" s="57"/>
    </row>
    <row r="1094" spans="3:24">
      <c r="C1094" s="57"/>
      <c r="D1094" s="57"/>
      <c r="E1094" s="57"/>
      <c r="F1094" s="57"/>
      <c r="H1094" s="57"/>
      <c r="J1094" s="57"/>
      <c r="L1094" s="57"/>
      <c r="N1094" s="57"/>
      <c r="P1094" s="57"/>
      <c r="R1094" s="57"/>
      <c r="T1094" s="57"/>
      <c r="V1094" s="57"/>
      <c r="X1094" s="57"/>
    </row>
    <row r="1095" spans="3:24">
      <c r="C1095" s="57"/>
      <c r="D1095" s="57"/>
      <c r="E1095" s="57"/>
      <c r="F1095" s="57"/>
      <c r="H1095" s="57"/>
      <c r="J1095" s="57"/>
      <c r="L1095" s="57"/>
      <c r="N1095" s="57"/>
      <c r="P1095" s="57"/>
      <c r="R1095" s="57"/>
      <c r="T1095" s="57"/>
      <c r="V1095" s="57"/>
      <c r="X1095" s="57"/>
    </row>
    <row r="1096" spans="3:24">
      <c r="C1096" s="57"/>
      <c r="D1096" s="57"/>
      <c r="E1096" s="57"/>
      <c r="F1096" s="57"/>
      <c r="H1096" s="57"/>
      <c r="J1096" s="57"/>
      <c r="L1096" s="57"/>
      <c r="N1096" s="57"/>
      <c r="P1096" s="57"/>
      <c r="R1096" s="57"/>
      <c r="T1096" s="57"/>
      <c r="V1096" s="57"/>
      <c r="X1096" s="57"/>
    </row>
    <row r="1097" spans="3:24">
      <c r="C1097" s="57"/>
      <c r="D1097" s="57"/>
      <c r="E1097" s="57"/>
      <c r="F1097" s="57"/>
      <c r="H1097" s="57"/>
      <c r="J1097" s="57"/>
      <c r="L1097" s="57"/>
      <c r="N1097" s="57"/>
      <c r="P1097" s="57"/>
      <c r="R1097" s="57"/>
      <c r="T1097" s="57"/>
      <c r="V1097" s="57"/>
      <c r="X1097" s="57"/>
    </row>
    <row r="1098" spans="3:24">
      <c r="C1098" s="57"/>
      <c r="D1098" s="57"/>
      <c r="E1098" s="57"/>
      <c r="F1098" s="57"/>
      <c r="H1098" s="57"/>
      <c r="J1098" s="57"/>
      <c r="L1098" s="57"/>
      <c r="N1098" s="57"/>
      <c r="P1098" s="57"/>
      <c r="R1098" s="57"/>
      <c r="T1098" s="57"/>
      <c r="V1098" s="57"/>
      <c r="X1098" s="57"/>
    </row>
    <row r="1099" spans="3:24">
      <c r="C1099" s="57"/>
      <c r="D1099" s="57"/>
      <c r="E1099" s="57"/>
      <c r="F1099" s="57"/>
      <c r="H1099" s="57"/>
      <c r="J1099" s="57"/>
      <c r="L1099" s="57"/>
      <c r="N1099" s="57"/>
      <c r="P1099" s="57"/>
      <c r="R1099" s="57"/>
      <c r="T1099" s="57"/>
      <c r="V1099" s="57"/>
      <c r="X1099" s="57"/>
    </row>
    <row r="1100" spans="3:24">
      <c r="C1100" s="57"/>
      <c r="D1100" s="57"/>
      <c r="E1100" s="57"/>
      <c r="F1100" s="57"/>
      <c r="H1100" s="57"/>
      <c r="J1100" s="57"/>
      <c r="L1100" s="57"/>
      <c r="N1100" s="57"/>
      <c r="P1100" s="57"/>
      <c r="R1100" s="57"/>
      <c r="T1100" s="57"/>
      <c r="V1100" s="57"/>
      <c r="X1100" s="57"/>
    </row>
    <row r="1101" spans="3:24">
      <c r="C1101" s="57"/>
      <c r="D1101" s="57"/>
      <c r="E1101" s="57"/>
      <c r="F1101" s="57"/>
      <c r="H1101" s="57"/>
      <c r="J1101" s="57"/>
      <c r="L1101" s="57"/>
      <c r="N1101" s="57"/>
      <c r="P1101" s="57"/>
      <c r="R1101" s="57"/>
      <c r="T1101" s="57"/>
      <c r="V1101" s="57"/>
      <c r="X1101" s="57"/>
    </row>
    <row r="1102" spans="3:24">
      <c r="C1102" s="57"/>
      <c r="D1102" s="57"/>
      <c r="E1102" s="57"/>
      <c r="F1102" s="57"/>
      <c r="H1102" s="57"/>
      <c r="J1102" s="57"/>
      <c r="L1102" s="57"/>
      <c r="N1102" s="57"/>
      <c r="P1102" s="57"/>
      <c r="R1102" s="57"/>
      <c r="T1102" s="57"/>
      <c r="V1102" s="57"/>
      <c r="X1102" s="57"/>
    </row>
    <row r="1103" spans="3:24">
      <c r="C1103" s="57"/>
      <c r="D1103" s="57"/>
      <c r="E1103" s="57"/>
      <c r="F1103" s="57"/>
      <c r="H1103" s="57"/>
      <c r="J1103" s="57"/>
      <c r="L1103" s="57"/>
      <c r="N1103" s="57"/>
      <c r="P1103" s="57"/>
      <c r="R1103" s="57"/>
      <c r="T1103" s="57"/>
      <c r="V1103" s="57"/>
      <c r="X1103" s="57"/>
    </row>
    <row r="1104" spans="3:24">
      <c r="C1104" s="57"/>
      <c r="D1104" s="57"/>
      <c r="E1104" s="57"/>
      <c r="F1104" s="57"/>
      <c r="H1104" s="57"/>
      <c r="J1104" s="57"/>
      <c r="L1104" s="57"/>
      <c r="N1104" s="57"/>
      <c r="P1104" s="57"/>
      <c r="R1104" s="57"/>
      <c r="T1104" s="57"/>
      <c r="V1104" s="57"/>
      <c r="X1104" s="57"/>
    </row>
    <row r="1105" spans="3:24">
      <c r="C1105" s="57"/>
      <c r="D1105" s="57"/>
      <c r="E1105" s="57"/>
      <c r="F1105" s="57"/>
      <c r="H1105" s="57"/>
      <c r="J1105" s="57"/>
      <c r="L1105" s="57"/>
      <c r="N1105" s="57"/>
      <c r="P1105" s="57"/>
      <c r="R1105" s="57"/>
      <c r="T1105" s="57"/>
      <c r="V1105" s="57"/>
      <c r="X1105" s="57"/>
    </row>
    <row r="1106" spans="3:24">
      <c r="C1106" s="57"/>
      <c r="D1106" s="57"/>
      <c r="E1106" s="57"/>
      <c r="F1106" s="57"/>
      <c r="H1106" s="57"/>
      <c r="J1106" s="57"/>
      <c r="L1106" s="57"/>
      <c r="N1106" s="57"/>
      <c r="P1106" s="57"/>
      <c r="R1106" s="57"/>
      <c r="T1106" s="57"/>
      <c r="V1106" s="57"/>
      <c r="X1106" s="57"/>
    </row>
    <row r="1107" spans="3:24">
      <c r="C1107" s="57"/>
      <c r="D1107" s="57"/>
      <c r="E1107" s="57"/>
      <c r="F1107" s="57"/>
      <c r="H1107" s="57"/>
      <c r="J1107" s="57"/>
      <c r="L1107" s="57"/>
      <c r="N1107" s="57"/>
      <c r="P1107" s="57"/>
      <c r="R1107" s="57"/>
      <c r="T1107" s="57"/>
      <c r="V1107" s="57"/>
      <c r="X1107" s="57"/>
    </row>
    <row r="1108" spans="3:24">
      <c r="C1108" s="57"/>
      <c r="D1108" s="57"/>
      <c r="E1108" s="57"/>
      <c r="F1108" s="57"/>
      <c r="H1108" s="57"/>
      <c r="J1108" s="57"/>
      <c r="L1108" s="57"/>
      <c r="N1108" s="57"/>
      <c r="P1108" s="57"/>
      <c r="R1108" s="57"/>
      <c r="T1108" s="57"/>
      <c r="V1108" s="57"/>
      <c r="X1108" s="57"/>
    </row>
    <row r="1109" spans="3:24">
      <c r="C1109" s="57"/>
      <c r="D1109" s="57"/>
      <c r="E1109" s="57"/>
      <c r="F1109" s="57"/>
      <c r="H1109" s="57"/>
      <c r="J1109" s="57"/>
      <c r="L1109" s="57"/>
      <c r="N1109" s="57"/>
      <c r="P1109" s="57"/>
      <c r="R1109" s="57"/>
      <c r="T1109" s="57"/>
      <c r="V1109" s="57"/>
      <c r="X1109" s="57"/>
    </row>
    <row r="1110" spans="3:24">
      <c r="C1110" s="57"/>
      <c r="D1110" s="57"/>
      <c r="E1110" s="57"/>
      <c r="F1110" s="57"/>
      <c r="H1110" s="57"/>
      <c r="J1110" s="57"/>
      <c r="L1110" s="57"/>
      <c r="N1110" s="57"/>
      <c r="P1110" s="57"/>
      <c r="R1110" s="57"/>
      <c r="T1110" s="57"/>
      <c r="V1110" s="57"/>
      <c r="X1110" s="57"/>
    </row>
    <row r="1111" spans="3:24">
      <c r="C1111" s="57"/>
      <c r="D1111" s="57"/>
      <c r="E1111" s="57"/>
      <c r="F1111" s="57"/>
      <c r="H1111" s="57"/>
      <c r="J1111" s="57"/>
      <c r="L1111" s="57"/>
      <c r="N1111" s="57"/>
      <c r="P1111" s="57"/>
      <c r="R1111" s="57"/>
      <c r="T1111" s="57"/>
      <c r="V1111" s="57"/>
      <c r="X1111" s="57"/>
    </row>
    <row r="1112" spans="3:24">
      <c r="C1112" s="57"/>
      <c r="D1112" s="57"/>
      <c r="E1112" s="57"/>
      <c r="F1112" s="57"/>
      <c r="H1112" s="57"/>
      <c r="J1112" s="57"/>
      <c r="L1112" s="57"/>
      <c r="N1112" s="57"/>
      <c r="P1112" s="57"/>
      <c r="R1112" s="57"/>
      <c r="T1112" s="57"/>
      <c r="V1112" s="57"/>
      <c r="X1112" s="57"/>
    </row>
    <row r="1113" spans="3:24">
      <c r="C1113" s="57"/>
      <c r="D1113" s="57"/>
      <c r="E1113" s="57"/>
      <c r="F1113" s="57"/>
      <c r="H1113" s="57"/>
      <c r="J1113" s="57"/>
      <c r="L1113" s="57"/>
      <c r="N1113" s="57"/>
      <c r="P1113" s="57"/>
      <c r="R1113" s="57"/>
      <c r="T1113" s="57"/>
      <c r="V1113" s="57"/>
      <c r="X1113" s="57"/>
    </row>
    <row r="1114" spans="3:24">
      <c r="C1114" s="57"/>
      <c r="D1114" s="57"/>
      <c r="E1114" s="57"/>
      <c r="F1114" s="57"/>
      <c r="H1114" s="57"/>
      <c r="J1114" s="57"/>
      <c r="L1114" s="57"/>
      <c r="N1114" s="57"/>
      <c r="P1114" s="57"/>
      <c r="R1114" s="57"/>
      <c r="T1114" s="57"/>
      <c r="V1114" s="57"/>
      <c r="X1114" s="57"/>
    </row>
    <row r="1115" spans="3:24">
      <c r="C1115" s="57"/>
      <c r="D1115" s="57"/>
      <c r="E1115" s="57"/>
      <c r="F1115" s="57"/>
      <c r="H1115" s="57"/>
      <c r="J1115" s="57"/>
      <c r="L1115" s="57"/>
      <c r="N1115" s="57"/>
      <c r="P1115" s="57"/>
      <c r="R1115" s="57"/>
      <c r="T1115" s="57"/>
      <c r="V1115" s="57"/>
      <c r="X1115" s="57"/>
    </row>
    <row r="1116" spans="3:24">
      <c r="C1116" s="57"/>
      <c r="D1116" s="57"/>
      <c r="E1116" s="57"/>
      <c r="F1116" s="57"/>
      <c r="H1116" s="57"/>
      <c r="J1116" s="57"/>
      <c r="L1116" s="57"/>
      <c r="N1116" s="57"/>
      <c r="P1116" s="57"/>
      <c r="R1116" s="57"/>
      <c r="T1116" s="57"/>
      <c r="V1116" s="57"/>
      <c r="X1116" s="57"/>
    </row>
    <row r="1117" spans="3:24">
      <c r="C1117" s="57"/>
      <c r="D1117" s="57"/>
      <c r="E1117" s="57"/>
      <c r="F1117" s="57"/>
      <c r="H1117" s="57"/>
      <c r="J1117" s="57"/>
      <c r="L1117" s="57"/>
      <c r="N1117" s="57"/>
      <c r="P1117" s="57"/>
      <c r="R1117" s="57"/>
      <c r="T1117" s="57"/>
      <c r="V1117" s="57"/>
      <c r="X1117" s="57"/>
    </row>
    <row r="1118" spans="3:24">
      <c r="C1118" s="57"/>
      <c r="D1118" s="57"/>
      <c r="E1118" s="57"/>
      <c r="F1118" s="57"/>
      <c r="H1118" s="57"/>
      <c r="J1118" s="57"/>
      <c r="L1118" s="57"/>
      <c r="N1118" s="57"/>
      <c r="P1118" s="57"/>
      <c r="R1118" s="57"/>
      <c r="T1118" s="57"/>
      <c r="V1118" s="57"/>
      <c r="X1118" s="57"/>
    </row>
    <row r="1119" spans="3:24">
      <c r="C1119" s="57"/>
      <c r="D1119" s="57"/>
      <c r="E1119" s="57"/>
      <c r="F1119" s="57"/>
      <c r="H1119" s="57"/>
      <c r="J1119" s="57"/>
      <c r="L1119" s="57"/>
      <c r="N1119" s="57"/>
      <c r="P1119" s="57"/>
      <c r="R1119" s="57"/>
      <c r="T1119" s="57"/>
      <c r="V1119" s="57"/>
      <c r="X1119" s="57"/>
    </row>
    <row r="1120" spans="3:24">
      <c r="C1120" s="57"/>
      <c r="D1120" s="57"/>
      <c r="E1120" s="57"/>
      <c r="F1120" s="57"/>
      <c r="H1120" s="57"/>
      <c r="J1120" s="57"/>
      <c r="L1120" s="57"/>
      <c r="N1120" s="57"/>
      <c r="P1120" s="57"/>
      <c r="R1120" s="57"/>
      <c r="T1120" s="57"/>
      <c r="V1120" s="57"/>
      <c r="X1120" s="57"/>
    </row>
    <row r="1121" spans="3:24">
      <c r="C1121" s="57"/>
      <c r="D1121" s="57"/>
      <c r="E1121" s="57"/>
      <c r="F1121" s="57"/>
      <c r="H1121" s="57"/>
      <c r="J1121" s="57"/>
      <c r="L1121" s="57"/>
      <c r="N1121" s="57"/>
      <c r="P1121" s="57"/>
      <c r="R1121" s="57"/>
      <c r="T1121" s="57"/>
      <c r="V1121" s="57"/>
      <c r="X1121" s="57"/>
    </row>
    <row r="1122" spans="3:24">
      <c r="C1122" s="57"/>
      <c r="D1122" s="57"/>
      <c r="E1122" s="57"/>
      <c r="F1122" s="57"/>
      <c r="H1122" s="57"/>
      <c r="J1122" s="57"/>
      <c r="L1122" s="57"/>
      <c r="N1122" s="57"/>
      <c r="P1122" s="57"/>
      <c r="R1122" s="57"/>
      <c r="T1122" s="57"/>
      <c r="V1122" s="57"/>
      <c r="X1122" s="57"/>
    </row>
    <row r="1123" spans="3:24">
      <c r="C1123" s="57"/>
      <c r="D1123" s="57"/>
      <c r="E1123" s="57"/>
      <c r="F1123" s="57"/>
      <c r="H1123" s="57"/>
      <c r="J1123" s="57"/>
      <c r="L1123" s="57"/>
      <c r="N1123" s="57"/>
      <c r="P1123" s="57"/>
      <c r="R1123" s="57"/>
      <c r="T1123" s="57"/>
      <c r="V1123" s="57"/>
      <c r="X1123" s="57"/>
    </row>
    <row r="1124" spans="3:24">
      <c r="C1124" s="57"/>
      <c r="D1124" s="57"/>
      <c r="E1124" s="57"/>
      <c r="F1124" s="57"/>
      <c r="H1124" s="57"/>
      <c r="J1124" s="57"/>
      <c r="L1124" s="57"/>
      <c r="N1124" s="57"/>
      <c r="P1124" s="57"/>
      <c r="R1124" s="57"/>
      <c r="T1124" s="57"/>
      <c r="V1124" s="57"/>
      <c r="X1124" s="57"/>
    </row>
    <row r="1125" spans="3:24">
      <c r="C1125" s="57"/>
      <c r="D1125" s="57"/>
      <c r="E1125" s="57"/>
      <c r="F1125" s="57"/>
      <c r="H1125" s="57"/>
      <c r="J1125" s="57"/>
      <c r="L1125" s="57"/>
      <c r="N1125" s="57"/>
      <c r="P1125" s="57"/>
      <c r="R1125" s="57"/>
      <c r="T1125" s="57"/>
      <c r="V1125" s="57"/>
      <c r="X1125" s="57"/>
    </row>
    <row r="1126" spans="3:24">
      <c r="C1126" s="57"/>
      <c r="D1126" s="57"/>
      <c r="E1126" s="57"/>
      <c r="F1126" s="57"/>
      <c r="H1126" s="57"/>
      <c r="J1126" s="57"/>
      <c r="L1126" s="57"/>
      <c r="N1126" s="57"/>
      <c r="P1126" s="57"/>
      <c r="R1126" s="57"/>
      <c r="T1126" s="57"/>
      <c r="V1126" s="57"/>
      <c r="X1126" s="57"/>
    </row>
    <row r="1127" spans="3:24">
      <c r="C1127" s="57"/>
      <c r="D1127" s="57"/>
      <c r="E1127" s="57"/>
      <c r="F1127" s="57"/>
      <c r="H1127" s="57"/>
      <c r="J1127" s="57"/>
      <c r="L1127" s="57"/>
      <c r="N1127" s="57"/>
      <c r="P1127" s="57"/>
      <c r="R1127" s="57"/>
      <c r="T1127" s="57"/>
      <c r="V1127" s="57"/>
      <c r="X1127" s="57"/>
    </row>
    <row r="1128" spans="3:24">
      <c r="C1128" s="57"/>
      <c r="D1128" s="57"/>
      <c r="E1128" s="57"/>
      <c r="F1128" s="57"/>
      <c r="H1128" s="57"/>
      <c r="J1128" s="57"/>
      <c r="L1128" s="57"/>
      <c r="N1128" s="57"/>
      <c r="P1128" s="57"/>
      <c r="R1128" s="57"/>
      <c r="T1128" s="57"/>
      <c r="V1128" s="57"/>
      <c r="X1128" s="57"/>
    </row>
    <row r="1129" spans="3:24">
      <c r="C1129" s="57"/>
      <c r="D1129" s="57"/>
      <c r="E1129" s="57"/>
      <c r="F1129" s="57"/>
      <c r="H1129" s="57"/>
      <c r="J1129" s="57"/>
      <c r="L1129" s="57"/>
      <c r="N1129" s="57"/>
      <c r="P1129" s="57"/>
      <c r="R1129" s="57"/>
      <c r="T1129" s="57"/>
      <c r="V1129" s="57"/>
      <c r="X1129" s="57"/>
    </row>
    <row r="1130" spans="3:24">
      <c r="C1130" s="57"/>
      <c r="D1130" s="57"/>
      <c r="E1130" s="57"/>
      <c r="F1130" s="57"/>
      <c r="H1130" s="57"/>
      <c r="J1130" s="57"/>
      <c r="L1130" s="57"/>
      <c r="N1130" s="57"/>
      <c r="P1130" s="57"/>
      <c r="R1130" s="57"/>
      <c r="T1130" s="57"/>
      <c r="V1130" s="57"/>
      <c r="X1130" s="57"/>
    </row>
    <row r="1131" spans="3:24">
      <c r="C1131" s="57"/>
      <c r="D1131" s="57"/>
      <c r="E1131" s="57"/>
      <c r="F1131" s="57"/>
      <c r="H1131" s="57"/>
      <c r="J1131" s="57"/>
      <c r="L1131" s="57"/>
      <c r="N1131" s="57"/>
      <c r="P1131" s="57"/>
      <c r="R1131" s="57"/>
      <c r="T1131" s="57"/>
      <c r="V1131" s="57"/>
      <c r="X1131" s="57"/>
    </row>
    <row r="1132" spans="3:24">
      <c r="C1132" s="57"/>
      <c r="D1132" s="57"/>
      <c r="E1132" s="57"/>
      <c r="F1132" s="57"/>
      <c r="H1132" s="57"/>
      <c r="J1132" s="57"/>
      <c r="L1132" s="57"/>
      <c r="N1132" s="57"/>
      <c r="P1132" s="57"/>
      <c r="R1132" s="57"/>
      <c r="T1132" s="57"/>
      <c r="V1132" s="57"/>
      <c r="X1132" s="57"/>
    </row>
    <row r="1133" spans="3:24">
      <c r="C1133" s="57"/>
      <c r="D1133" s="57"/>
      <c r="E1133" s="57"/>
      <c r="F1133" s="57"/>
      <c r="H1133" s="57"/>
      <c r="J1133" s="57"/>
      <c r="L1133" s="57"/>
      <c r="N1133" s="57"/>
      <c r="P1133" s="57"/>
      <c r="R1133" s="57"/>
      <c r="T1133" s="57"/>
      <c r="V1133" s="57"/>
      <c r="X1133" s="57"/>
    </row>
    <row r="1134" spans="3:24">
      <c r="C1134" s="57"/>
      <c r="D1134" s="57"/>
      <c r="E1134" s="57"/>
      <c r="F1134" s="57"/>
      <c r="H1134" s="57"/>
      <c r="J1134" s="57"/>
      <c r="L1134" s="57"/>
      <c r="N1134" s="57"/>
      <c r="P1134" s="57"/>
      <c r="R1134" s="57"/>
      <c r="T1134" s="57"/>
      <c r="V1134" s="57"/>
      <c r="X1134" s="57"/>
    </row>
    <row r="1135" spans="3:24">
      <c r="C1135" s="57"/>
      <c r="D1135" s="57"/>
      <c r="E1135" s="57"/>
      <c r="F1135" s="57"/>
      <c r="H1135" s="57"/>
      <c r="J1135" s="57"/>
      <c r="L1135" s="57"/>
      <c r="N1135" s="57"/>
      <c r="P1135" s="57"/>
      <c r="R1135" s="57"/>
      <c r="T1135" s="57"/>
      <c r="V1135" s="57"/>
      <c r="X1135" s="57"/>
    </row>
    <row r="1136" spans="3:24">
      <c r="C1136" s="57"/>
      <c r="D1136" s="57"/>
      <c r="E1136" s="57"/>
      <c r="F1136" s="57"/>
      <c r="H1136" s="57"/>
      <c r="J1136" s="57"/>
      <c r="L1136" s="57"/>
      <c r="N1136" s="57"/>
      <c r="P1136" s="57"/>
      <c r="R1136" s="57"/>
      <c r="T1136" s="57"/>
      <c r="V1136" s="57"/>
      <c r="X1136" s="57"/>
    </row>
    <row r="1137" spans="3:24">
      <c r="C1137" s="57"/>
      <c r="D1137" s="57"/>
      <c r="E1137" s="57"/>
      <c r="F1137" s="57"/>
      <c r="H1137" s="57"/>
      <c r="J1137" s="57"/>
      <c r="L1137" s="57"/>
      <c r="N1137" s="57"/>
      <c r="P1137" s="57"/>
      <c r="R1137" s="57"/>
      <c r="T1137" s="57"/>
      <c r="V1137" s="57"/>
      <c r="X1137" s="57"/>
    </row>
    <row r="1138" spans="3:24">
      <c r="C1138" s="57"/>
      <c r="D1138" s="57"/>
      <c r="E1138" s="57"/>
      <c r="F1138" s="57"/>
      <c r="H1138" s="57"/>
      <c r="J1138" s="57"/>
      <c r="L1138" s="57"/>
      <c r="N1138" s="57"/>
      <c r="P1138" s="57"/>
      <c r="R1138" s="57"/>
      <c r="T1138" s="57"/>
      <c r="V1138" s="57"/>
      <c r="X1138" s="57"/>
    </row>
    <row r="1139" spans="3:24">
      <c r="C1139" s="57"/>
      <c r="D1139" s="57"/>
      <c r="E1139" s="57"/>
      <c r="F1139" s="57"/>
      <c r="H1139" s="57"/>
      <c r="J1139" s="57"/>
      <c r="L1139" s="57"/>
      <c r="N1139" s="57"/>
      <c r="P1139" s="57"/>
      <c r="R1139" s="57"/>
      <c r="T1139" s="57"/>
      <c r="V1139" s="57"/>
      <c r="X1139" s="57"/>
    </row>
    <row r="1140" spans="3:24">
      <c r="C1140" s="57"/>
      <c r="D1140" s="57"/>
      <c r="E1140" s="57"/>
      <c r="F1140" s="57"/>
      <c r="H1140" s="57"/>
      <c r="J1140" s="57"/>
      <c r="L1140" s="57"/>
      <c r="N1140" s="57"/>
      <c r="P1140" s="57"/>
      <c r="R1140" s="57"/>
      <c r="T1140" s="57"/>
      <c r="V1140" s="57"/>
      <c r="X1140" s="57"/>
    </row>
    <row r="1141" spans="3:24">
      <c r="C1141" s="57"/>
      <c r="D1141" s="57"/>
      <c r="E1141" s="57"/>
      <c r="F1141" s="57"/>
      <c r="H1141" s="57"/>
      <c r="J1141" s="57"/>
      <c r="L1141" s="57"/>
      <c r="N1141" s="57"/>
      <c r="P1141" s="57"/>
      <c r="R1141" s="57"/>
      <c r="T1141" s="57"/>
      <c r="V1141" s="57"/>
      <c r="X1141" s="57"/>
    </row>
    <row r="1142" spans="3:24">
      <c r="C1142" s="57"/>
      <c r="D1142" s="57"/>
      <c r="E1142" s="57"/>
      <c r="F1142" s="57"/>
      <c r="H1142" s="57"/>
      <c r="J1142" s="57"/>
      <c r="L1142" s="57"/>
      <c r="N1142" s="57"/>
      <c r="P1142" s="57"/>
      <c r="R1142" s="57"/>
      <c r="T1142" s="57"/>
      <c r="V1142" s="57"/>
      <c r="X1142" s="57"/>
    </row>
    <row r="1143" spans="3:24">
      <c r="C1143" s="57"/>
      <c r="D1143" s="57"/>
      <c r="E1143" s="57"/>
      <c r="F1143" s="57"/>
      <c r="H1143" s="57"/>
      <c r="J1143" s="57"/>
      <c r="L1143" s="57"/>
      <c r="N1143" s="57"/>
      <c r="P1143" s="57"/>
      <c r="R1143" s="57"/>
      <c r="T1143" s="57"/>
      <c r="V1143" s="57"/>
      <c r="X1143" s="57"/>
    </row>
    <row r="1144" spans="3:24">
      <c r="C1144" s="57"/>
      <c r="D1144" s="57"/>
      <c r="E1144" s="57"/>
      <c r="F1144" s="57"/>
      <c r="H1144" s="57"/>
      <c r="J1144" s="57"/>
      <c r="L1144" s="57"/>
      <c r="N1144" s="57"/>
      <c r="P1144" s="57"/>
      <c r="R1144" s="57"/>
      <c r="T1144" s="57"/>
      <c r="V1144" s="57"/>
      <c r="X1144" s="57"/>
    </row>
    <row r="1145" spans="3:24">
      <c r="C1145" s="57"/>
      <c r="D1145" s="57"/>
      <c r="E1145" s="57"/>
      <c r="F1145" s="57"/>
      <c r="H1145" s="57"/>
      <c r="J1145" s="57"/>
      <c r="L1145" s="57"/>
      <c r="N1145" s="57"/>
      <c r="P1145" s="57"/>
      <c r="R1145" s="57"/>
      <c r="T1145" s="57"/>
      <c r="V1145" s="57"/>
      <c r="X1145" s="57"/>
    </row>
    <row r="1146" spans="3:24">
      <c r="C1146" s="57"/>
      <c r="D1146" s="57"/>
      <c r="E1146" s="57"/>
      <c r="F1146" s="57"/>
      <c r="H1146" s="57"/>
      <c r="J1146" s="57"/>
      <c r="L1146" s="57"/>
      <c r="N1146" s="57"/>
      <c r="P1146" s="57"/>
      <c r="R1146" s="57"/>
      <c r="T1146" s="57"/>
      <c r="V1146" s="57"/>
      <c r="X1146" s="57"/>
    </row>
    <row r="1147" spans="3:24">
      <c r="C1147" s="57"/>
      <c r="D1147" s="57"/>
      <c r="E1147" s="57"/>
      <c r="F1147" s="57"/>
      <c r="H1147" s="57"/>
      <c r="J1147" s="57"/>
      <c r="L1147" s="57"/>
      <c r="N1147" s="57"/>
      <c r="P1147" s="57"/>
      <c r="R1147" s="57"/>
      <c r="T1147" s="57"/>
      <c r="V1147" s="57"/>
      <c r="X1147" s="57"/>
    </row>
    <row r="1148" spans="3:24">
      <c r="C1148" s="57"/>
      <c r="D1148" s="57"/>
      <c r="E1148" s="57"/>
      <c r="F1148" s="57"/>
      <c r="H1148" s="57"/>
      <c r="J1148" s="57"/>
      <c r="L1148" s="57"/>
      <c r="N1148" s="57"/>
      <c r="P1148" s="57"/>
      <c r="R1148" s="57"/>
      <c r="T1148" s="57"/>
      <c r="V1148" s="57"/>
      <c r="X1148" s="57"/>
    </row>
    <row r="1149" spans="3:24">
      <c r="C1149" s="57"/>
      <c r="D1149" s="57"/>
      <c r="E1149" s="57"/>
      <c r="F1149" s="57"/>
      <c r="H1149" s="57"/>
      <c r="J1149" s="57"/>
      <c r="L1149" s="57"/>
      <c r="N1149" s="57"/>
      <c r="P1149" s="57"/>
      <c r="R1149" s="57"/>
      <c r="T1149" s="57"/>
      <c r="V1149" s="57"/>
      <c r="X1149" s="57"/>
    </row>
    <row r="1150" spans="3:24">
      <c r="C1150" s="57"/>
      <c r="D1150" s="57"/>
      <c r="E1150" s="57"/>
      <c r="F1150" s="57"/>
      <c r="H1150" s="57"/>
      <c r="J1150" s="57"/>
      <c r="L1150" s="57"/>
      <c r="N1150" s="57"/>
      <c r="P1150" s="57"/>
      <c r="R1150" s="57"/>
      <c r="T1150" s="57"/>
      <c r="V1150" s="57"/>
      <c r="X1150" s="57"/>
    </row>
    <row r="1151" spans="3:24">
      <c r="C1151" s="57"/>
      <c r="D1151" s="57"/>
      <c r="E1151" s="57"/>
      <c r="F1151" s="57"/>
      <c r="H1151" s="57"/>
      <c r="J1151" s="57"/>
      <c r="L1151" s="57"/>
      <c r="N1151" s="57"/>
      <c r="P1151" s="57"/>
      <c r="R1151" s="57"/>
      <c r="T1151" s="57"/>
      <c r="V1151" s="57"/>
      <c r="X1151" s="57"/>
    </row>
    <row r="1152" spans="3:24">
      <c r="C1152" s="57"/>
      <c r="D1152" s="57"/>
      <c r="E1152" s="57"/>
      <c r="F1152" s="57"/>
      <c r="H1152" s="57"/>
      <c r="J1152" s="57"/>
      <c r="L1152" s="57"/>
      <c r="N1152" s="57"/>
      <c r="P1152" s="57"/>
      <c r="R1152" s="57"/>
      <c r="T1152" s="57"/>
      <c r="V1152" s="57"/>
      <c r="X1152" s="57"/>
    </row>
    <row r="1153" spans="3:24">
      <c r="C1153" s="57"/>
      <c r="D1153" s="57"/>
      <c r="E1153" s="57"/>
      <c r="F1153" s="57"/>
      <c r="H1153" s="57"/>
      <c r="J1153" s="57"/>
      <c r="L1153" s="57"/>
      <c r="N1153" s="57"/>
      <c r="P1153" s="57"/>
      <c r="R1153" s="57"/>
      <c r="T1153" s="57"/>
      <c r="V1153" s="57"/>
      <c r="X1153" s="57"/>
    </row>
    <row r="1154" spans="3:24">
      <c r="C1154" s="57"/>
      <c r="D1154" s="57"/>
      <c r="E1154" s="57"/>
      <c r="F1154" s="57"/>
      <c r="H1154" s="57"/>
      <c r="J1154" s="57"/>
      <c r="L1154" s="57"/>
      <c r="N1154" s="57"/>
      <c r="P1154" s="57"/>
      <c r="R1154" s="57"/>
      <c r="T1154" s="57"/>
      <c r="V1154" s="57"/>
      <c r="X1154" s="57"/>
    </row>
    <row r="1155" spans="3:24">
      <c r="C1155" s="57"/>
      <c r="D1155" s="57"/>
      <c r="E1155" s="57"/>
      <c r="F1155" s="57"/>
      <c r="H1155" s="57"/>
      <c r="J1155" s="57"/>
      <c r="L1155" s="57"/>
      <c r="N1155" s="57"/>
      <c r="P1155" s="57"/>
      <c r="R1155" s="57"/>
      <c r="T1155" s="57"/>
      <c r="V1155" s="57"/>
      <c r="X1155" s="57"/>
    </row>
    <row r="1156" spans="3:24">
      <c r="C1156" s="57"/>
      <c r="D1156" s="57"/>
      <c r="E1156" s="57"/>
      <c r="F1156" s="57"/>
      <c r="H1156" s="57"/>
      <c r="J1156" s="57"/>
      <c r="L1156" s="57"/>
      <c r="N1156" s="57"/>
      <c r="P1156" s="57"/>
      <c r="R1156" s="57"/>
      <c r="T1156" s="57"/>
      <c r="V1156" s="57"/>
      <c r="X1156" s="57"/>
    </row>
    <row r="1157" spans="3:24">
      <c r="C1157" s="57"/>
      <c r="D1157" s="57"/>
      <c r="E1157" s="57"/>
      <c r="F1157" s="57"/>
      <c r="H1157" s="57"/>
      <c r="J1157" s="57"/>
      <c r="L1157" s="57"/>
      <c r="N1157" s="57"/>
      <c r="P1157" s="57"/>
      <c r="R1157" s="57"/>
      <c r="T1157" s="57"/>
      <c r="V1157" s="57"/>
      <c r="X1157" s="57"/>
    </row>
    <row r="1158" spans="3:24">
      <c r="C1158" s="57"/>
      <c r="D1158" s="57"/>
      <c r="E1158" s="57"/>
      <c r="F1158" s="57"/>
      <c r="H1158" s="57"/>
      <c r="J1158" s="57"/>
      <c r="L1158" s="57"/>
      <c r="N1158" s="57"/>
      <c r="P1158" s="57"/>
      <c r="R1158" s="57"/>
      <c r="T1158" s="57"/>
      <c r="V1158" s="57"/>
      <c r="X1158" s="57"/>
    </row>
    <row r="1159" spans="3:24">
      <c r="C1159" s="57"/>
      <c r="D1159" s="57"/>
      <c r="E1159" s="57"/>
      <c r="F1159" s="57"/>
      <c r="H1159" s="57"/>
      <c r="J1159" s="57"/>
      <c r="L1159" s="57"/>
      <c r="N1159" s="57"/>
      <c r="P1159" s="57"/>
      <c r="R1159" s="57"/>
      <c r="T1159" s="57"/>
      <c r="V1159" s="57"/>
      <c r="X1159" s="57"/>
    </row>
    <row r="1160" spans="3:24">
      <c r="C1160" s="57"/>
      <c r="D1160" s="57"/>
      <c r="E1160" s="57"/>
      <c r="F1160" s="57"/>
      <c r="H1160" s="57"/>
      <c r="J1160" s="57"/>
      <c r="L1160" s="57"/>
      <c r="N1160" s="57"/>
      <c r="P1160" s="57"/>
      <c r="R1160" s="57"/>
      <c r="T1160" s="57"/>
      <c r="V1160" s="57"/>
      <c r="X1160" s="57"/>
    </row>
    <row r="1161" spans="3:24">
      <c r="C1161" s="57"/>
      <c r="D1161" s="57"/>
      <c r="E1161" s="57"/>
      <c r="F1161" s="57"/>
      <c r="H1161" s="57"/>
      <c r="J1161" s="57"/>
      <c r="L1161" s="57"/>
      <c r="N1161" s="57"/>
      <c r="P1161" s="57"/>
      <c r="R1161" s="57"/>
      <c r="T1161" s="57"/>
      <c r="V1161" s="57"/>
      <c r="X1161" s="57"/>
    </row>
    <row r="1162" spans="3:24">
      <c r="C1162" s="57"/>
      <c r="D1162" s="57"/>
      <c r="E1162" s="57"/>
      <c r="F1162" s="57"/>
      <c r="H1162" s="57"/>
      <c r="J1162" s="57"/>
      <c r="L1162" s="57"/>
      <c r="N1162" s="57"/>
      <c r="P1162" s="57"/>
      <c r="R1162" s="57"/>
      <c r="T1162" s="57"/>
      <c r="V1162" s="57"/>
      <c r="X1162" s="57"/>
    </row>
    <row r="1163" spans="3:24">
      <c r="C1163" s="57"/>
      <c r="D1163" s="57"/>
      <c r="E1163" s="57"/>
      <c r="F1163" s="57"/>
      <c r="H1163" s="57"/>
      <c r="J1163" s="57"/>
      <c r="L1163" s="57"/>
      <c r="N1163" s="57"/>
      <c r="P1163" s="57"/>
      <c r="R1163" s="57"/>
      <c r="T1163" s="57"/>
      <c r="V1163" s="57"/>
      <c r="X1163" s="57"/>
    </row>
    <row r="1164" spans="3:24">
      <c r="C1164" s="57"/>
      <c r="D1164" s="57"/>
      <c r="E1164" s="57"/>
      <c r="F1164" s="57"/>
      <c r="H1164" s="57"/>
      <c r="J1164" s="57"/>
      <c r="L1164" s="57"/>
      <c r="N1164" s="57"/>
      <c r="P1164" s="57"/>
      <c r="R1164" s="57"/>
      <c r="T1164" s="57"/>
      <c r="V1164" s="57"/>
      <c r="X1164" s="57"/>
    </row>
    <row r="1165" spans="3:24">
      <c r="C1165" s="57"/>
      <c r="D1165" s="57"/>
      <c r="E1165" s="57"/>
      <c r="F1165" s="57"/>
      <c r="H1165" s="57"/>
      <c r="J1165" s="57"/>
      <c r="L1165" s="57"/>
      <c r="N1165" s="57"/>
      <c r="P1165" s="57"/>
      <c r="R1165" s="57"/>
      <c r="T1165" s="57"/>
      <c r="V1165" s="57"/>
      <c r="X1165" s="57"/>
    </row>
    <row r="1166" spans="3:24">
      <c r="C1166" s="57"/>
      <c r="D1166" s="57"/>
      <c r="E1166" s="57"/>
      <c r="F1166" s="57"/>
      <c r="H1166" s="57"/>
      <c r="J1166" s="57"/>
      <c r="L1166" s="57"/>
      <c r="N1166" s="57"/>
      <c r="P1166" s="57"/>
      <c r="R1166" s="57"/>
      <c r="T1166" s="57"/>
      <c r="V1166" s="57"/>
      <c r="X1166" s="57"/>
    </row>
    <row r="1167" spans="3:24">
      <c r="C1167" s="57"/>
      <c r="D1167" s="57"/>
      <c r="E1167" s="57"/>
      <c r="F1167" s="57"/>
      <c r="H1167" s="57"/>
      <c r="J1167" s="57"/>
      <c r="L1167" s="57"/>
      <c r="N1167" s="57"/>
      <c r="P1167" s="57"/>
      <c r="R1167" s="57"/>
      <c r="T1167" s="57"/>
      <c r="V1167" s="57"/>
      <c r="X1167" s="57"/>
    </row>
    <row r="1168" spans="3:24">
      <c r="C1168" s="57"/>
      <c r="D1168" s="57"/>
      <c r="E1168" s="57"/>
      <c r="F1168" s="57"/>
      <c r="H1168" s="57"/>
      <c r="J1168" s="57"/>
      <c r="L1168" s="57"/>
      <c r="N1168" s="57"/>
      <c r="P1168" s="57"/>
      <c r="R1168" s="57"/>
      <c r="T1168" s="57"/>
      <c r="V1168" s="57"/>
      <c r="X1168" s="57"/>
    </row>
    <row r="1169" spans="3:24">
      <c r="C1169" s="57"/>
      <c r="D1169" s="57"/>
      <c r="E1169" s="57"/>
      <c r="F1169" s="57"/>
      <c r="H1169" s="57"/>
      <c r="J1169" s="57"/>
      <c r="L1169" s="57"/>
      <c r="N1169" s="57"/>
      <c r="P1169" s="57"/>
      <c r="R1169" s="57"/>
      <c r="T1169" s="57"/>
      <c r="V1169" s="57"/>
      <c r="X1169" s="57"/>
    </row>
    <row r="1170" spans="3:24">
      <c r="C1170" s="57"/>
      <c r="D1170" s="57"/>
      <c r="E1170" s="57"/>
      <c r="F1170" s="57"/>
      <c r="H1170" s="57"/>
      <c r="J1170" s="57"/>
      <c r="L1170" s="57"/>
      <c r="N1170" s="57"/>
      <c r="P1170" s="57"/>
      <c r="R1170" s="57"/>
      <c r="T1170" s="57"/>
      <c r="V1170" s="57"/>
      <c r="X1170" s="57"/>
    </row>
    <row r="1171" spans="3:24">
      <c r="C1171" s="57"/>
      <c r="D1171" s="57"/>
      <c r="E1171" s="57"/>
      <c r="F1171" s="57"/>
      <c r="H1171" s="57"/>
      <c r="J1171" s="57"/>
      <c r="L1171" s="57"/>
      <c r="N1171" s="57"/>
      <c r="P1171" s="57"/>
      <c r="R1171" s="57"/>
      <c r="T1171" s="57"/>
      <c r="V1171" s="57"/>
      <c r="X1171" s="57"/>
    </row>
    <row r="1172" spans="3:24">
      <c r="C1172" s="57"/>
      <c r="D1172" s="57"/>
      <c r="E1172" s="57"/>
      <c r="F1172" s="57"/>
      <c r="H1172" s="57"/>
      <c r="J1172" s="57"/>
      <c r="L1172" s="57"/>
      <c r="N1172" s="57"/>
      <c r="P1172" s="57"/>
      <c r="R1172" s="57"/>
      <c r="T1172" s="57"/>
      <c r="V1172" s="57"/>
      <c r="X1172" s="57"/>
    </row>
    <row r="1173" spans="3:24">
      <c r="C1173" s="57"/>
      <c r="D1173" s="57"/>
      <c r="E1173" s="57"/>
      <c r="F1173" s="57"/>
      <c r="H1173" s="57"/>
      <c r="J1173" s="57"/>
      <c r="L1173" s="57"/>
      <c r="N1173" s="57"/>
      <c r="P1173" s="57"/>
      <c r="R1173" s="57"/>
      <c r="T1173" s="57"/>
      <c r="V1173" s="57"/>
      <c r="X1173" s="57"/>
    </row>
    <row r="1174" spans="3:24">
      <c r="C1174" s="57"/>
      <c r="D1174" s="57"/>
      <c r="E1174" s="57"/>
      <c r="F1174" s="57"/>
      <c r="H1174" s="57"/>
      <c r="J1174" s="57"/>
      <c r="L1174" s="57"/>
      <c r="N1174" s="57"/>
      <c r="P1174" s="57"/>
      <c r="R1174" s="57"/>
      <c r="T1174" s="57"/>
      <c r="V1174" s="57"/>
      <c r="X1174" s="57"/>
    </row>
    <row r="1175" spans="3:24">
      <c r="C1175" s="57"/>
      <c r="D1175" s="57"/>
      <c r="E1175" s="57"/>
      <c r="F1175" s="57"/>
      <c r="H1175" s="57"/>
      <c r="J1175" s="57"/>
      <c r="L1175" s="57"/>
      <c r="N1175" s="57"/>
      <c r="P1175" s="57"/>
      <c r="R1175" s="57"/>
      <c r="T1175" s="57"/>
      <c r="V1175" s="57"/>
      <c r="X1175" s="57"/>
    </row>
    <row r="1176" spans="3:24">
      <c r="C1176" s="57"/>
      <c r="D1176" s="57"/>
      <c r="E1176" s="57"/>
      <c r="F1176" s="57"/>
      <c r="H1176" s="57"/>
      <c r="J1176" s="57"/>
      <c r="L1176" s="57"/>
      <c r="N1176" s="57"/>
      <c r="P1176" s="57"/>
      <c r="R1176" s="57"/>
      <c r="T1176" s="57"/>
      <c r="V1176" s="57"/>
      <c r="X1176" s="57"/>
    </row>
    <row r="1177" spans="3:24">
      <c r="C1177" s="57"/>
      <c r="D1177" s="57"/>
      <c r="E1177" s="57"/>
      <c r="F1177" s="57"/>
      <c r="H1177" s="57"/>
      <c r="J1177" s="57"/>
      <c r="L1177" s="57"/>
      <c r="N1177" s="57"/>
      <c r="P1177" s="57"/>
      <c r="R1177" s="57"/>
      <c r="T1177" s="57"/>
      <c r="V1177" s="57"/>
      <c r="X1177" s="57"/>
    </row>
    <row r="1178" spans="3:24">
      <c r="C1178" s="57"/>
      <c r="D1178" s="57"/>
      <c r="E1178" s="57"/>
      <c r="F1178" s="57"/>
      <c r="H1178" s="57"/>
      <c r="J1178" s="57"/>
      <c r="L1178" s="57"/>
      <c r="N1178" s="57"/>
      <c r="P1178" s="57"/>
      <c r="R1178" s="57"/>
      <c r="T1178" s="57"/>
      <c r="V1178" s="57"/>
      <c r="X1178" s="57"/>
    </row>
    <row r="1179" spans="3:24">
      <c r="C1179" s="57"/>
      <c r="D1179" s="57"/>
      <c r="E1179" s="57"/>
      <c r="F1179" s="57"/>
      <c r="H1179" s="57"/>
      <c r="J1179" s="57"/>
      <c r="L1179" s="57"/>
      <c r="N1179" s="57"/>
      <c r="P1179" s="57"/>
      <c r="R1179" s="57"/>
      <c r="T1179" s="57"/>
      <c r="V1179" s="57"/>
      <c r="X1179" s="57"/>
    </row>
    <row r="1180" spans="3:24">
      <c r="C1180" s="57"/>
      <c r="D1180" s="57"/>
      <c r="E1180" s="57"/>
      <c r="F1180" s="57"/>
      <c r="H1180" s="57"/>
      <c r="J1180" s="57"/>
      <c r="L1180" s="57"/>
      <c r="N1180" s="57"/>
      <c r="P1180" s="57"/>
      <c r="R1180" s="57"/>
      <c r="T1180" s="57"/>
      <c r="V1180" s="57"/>
      <c r="X1180" s="57"/>
    </row>
    <row r="1181" spans="3:24">
      <c r="C1181" s="57"/>
      <c r="D1181" s="57"/>
      <c r="E1181" s="57"/>
      <c r="F1181" s="57"/>
      <c r="H1181" s="57"/>
      <c r="J1181" s="57"/>
      <c r="L1181" s="57"/>
      <c r="N1181" s="57"/>
      <c r="P1181" s="57"/>
      <c r="R1181" s="57"/>
      <c r="T1181" s="57"/>
      <c r="V1181" s="57"/>
      <c r="X1181" s="57"/>
    </row>
    <row r="1182" spans="3:24">
      <c r="C1182" s="57"/>
      <c r="D1182" s="57"/>
      <c r="E1182" s="57"/>
      <c r="F1182" s="57"/>
      <c r="H1182" s="57"/>
      <c r="J1182" s="57"/>
      <c r="L1182" s="57"/>
      <c r="N1182" s="57"/>
      <c r="P1182" s="57"/>
      <c r="R1182" s="57"/>
      <c r="T1182" s="57"/>
      <c r="V1182" s="57"/>
      <c r="X1182" s="57"/>
    </row>
    <row r="1183" spans="3:24">
      <c r="C1183" s="57"/>
      <c r="D1183" s="57"/>
      <c r="E1183" s="57"/>
      <c r="F1183" s="57"/>
      <c r="H1183" s="57"/>
      <c r="J1183" s="57"/>
      <c r="L1183" s="57"/>
      <c r="N1183" s="57"/>
      <c r="P1183" s="57"/>
      <c r="R1183" s="57"/>
      <c r="T1183" s="57"/>
      <c r="V1183" s="57"/>
      <c r="X1183" s="57"/>
    </row>
    <row r="1184" spans="3:24">
      <c r="C1184" s="57"/>
      <c r="D1184" s="57"/>
      <c r="E1184" s="57"/>
      <c r="F1184" s="57"/>
      <c r="H1184" s="57"/>
      <c r="J1184" s="57"/>
      <c r="L1184" s="57"/>
      <c r="N1184" s="57"/>
      <c r="P1184" s="57"/>
      <c r="R1184" s="57"/>
      <c r="T1184" s="57"/>
      <c r="V1184" s="57"/>
      <c r="X1184" s="57"/>
    </row>
    <row r="1185" spans="3:24">
      <c r="C1185" s="57"/>
      <c r="D1185" s="57"/>
      <c r="E1185" s="57"/>
      <c r="F1185" s="57"/>
      <c r="H1185" s="57"/>
      <c r="J1185" s="57"/>
      <c r="L1185" s="57"/>
      <c r="N1185" s="57"/>
      <c r="P1185" s="57"/>
      <c r="R1185" s="57"/>
      <c r="T1185" s="57"/>
      <c r="V1185" s="57"/>
      <c r="X1185" s="57"/>
    </row>
    <row r="1186" spans="3:24">
      <c r="C1186" s="57"/>
      <c r="D1186" s="57"/>
      <c r="E1186" s="57"/>
      <c r="F1186" s="57"/>
      <c r="H1186" s="57"/>
      <c r="J1186" s="57"/>
      <c r="L1186" s="57"/>
      <c r="N1186" s="57"/>
      <c r="P1186" s="57"/>
      <c r="R1186" s="57"/>
      <c r="T1186" s="57"/>
      <c r="V1186" s="57"/>
      <c r="X1186" s="57"/>
    </row>
    <row r="1187" spans="3:24">
      <c r="C1187" s="57"/>
      <c r="D1187" s="57"/>
      <c r="E1187" s="57"/>
      <c r="F1187" s="57"/>
      <c r="H1187" s="57"/>
      <c r="J1187" s="57"/>
      <c r="L1187" s="57"/>
      <c r="N1187" s="57"/>
      <c r="P1187" s="57"/>
      <c r="R1187" s="57"/>
      <c r="T1187" s="57"/>
      <c r="V1187" s="57"/>
      <c r="X1187" s="57"/>
    </row>
    <row r="1188" spans="3:24">
      <c r="C1188" s="57"/>
      <c r="D1188" s="57"/>
      <c r="E1188" s="57"/>
      <c r="F1188" s="57"/>
      <c r="H1188" s="57"/>
      <c r="J1188" s="57"/>
      <c r="L1188" s="57"/>
      <c r="N1188" s="57"/>
      <c r="P1188" s="57"/>
      <c r="R1188" s="57"/>
      <c r="T1188" s="57"/>
      <c r="V1188" s="57"/>
      <c r="X1188" s="57"/>
    </row>
    <row r="1189" spans="3:24">
      <c r="C1189" s="57"/>
      <c r="D1189" s="57"/>
      <c r="E1189" s="57"/>
      <c r="F1189" s="57"/>
      <c r="H1189" s="57"/>
      <c r="J1189" s="57"/>
      <c r="L1189" s="57"/>
      <c r="N1189" s="57"/>
      <c r="P1189" s="57"/>
      <c r="R1189" s="57"/>
      <c r="T1189" s="57"/>
      <c r="V1189" s="57"/>
      <c r="X1189" s="57"/>
    </row>
    <row r="1190" spans="3:24">
      <c r="C1190" s="57"/>
      <c r="D1190" s="57"/>
      <c r="E1190" s="57"/>
      <c r="F1190" s="57"/>
      <c r="H1190" s="57"/>
      <c r="J1190" s="57"/>
      <c r="L1190" s="57"/>
      <c r="N1190" s="57"/>
      <c r="P1190" s="57"/>
      <c r="R1190" s="57"/>
      <c r="T1190" s="57"/>
      <c r="V1190" s="57"/>
      <c r="X1190" s="57"/>
    </row>
    <row r="1191" spans="3:24">
      <c r="C1191" s="57"/>
      <c r="D1191" s="57"/>
      <c r="E1191" s="57"/>
      <c r="F1191" s="57"/>
      <c r="H1191" s="57"/>
      <c r="J1191" s="57"/>
      <c r="L1191" s="57"/>
      <c r="N1191" s="57"/>
      <c r="P1191" s="57"/>
      <c r="R1191" s="57"/>
      <c r="T1191" s="57"/>
      <c r="V1191" s="57"/>
      <c r="X1191" s="57"/>
    </row>
    <row r="1192" spans="3:24">
      <c r="C1192" s="57"/>
      <c r="D1192" s="57"/>
      <c r="E1192" s="57"/>
      <c r="F1192" s="57"/>
      <c r="H1192" s="57"/>
      <c r="J1192" s="57"/>
      <c r="L1192" s="57"/>
      <c r="N1192" s="57"/>
      <c r="P1192" s="57"/>
      <c r="R1192" s="57"/>
      <c r="T1192" s="57"/>
      <c r="V1192" s="57"/>
      <c r="X1192" s="57"/>
    </row>
    <row r="1193" spans="3:24">
      <c r="C1193" s="57"/>
      <c r="D1193" s="57"/>
      <c r="E1193" s="57"/>
      <c r="F1193" s="57"/>
      <c r="H1193" s="57"/>
      <c r="J1193" s="57"/>
      <c r="L1193" s="57"/>
      <c r="N1193" s="57"/>
      <c r="P1193" s="57"/>
      <c r="R1193" s="57"/>
      <c r="T1193" s="57"/>
      <c r="V1193" s="57"/>
      <c r="X1193" s="57"/>
    </row>
    <row r="1194" spans="3:24">
      <c r="C1194" s="57"/>
      <c r="D1194" s="57"/>
      <c r="E1194" s="57"/>
      <c r="F1194" s="57"/>
      <c r="H1194" s="57"/>
      <c r="J1194" s="57"/>
      <c r="L1194" s="57"/>
      <c r="N1194" s="57"/>
      <c r="P1194" s="57"/>
      <c r="R1194" s="57"/>
      <c r="T1194" s="57"/>
      <c r="V1194" s="57"/>
      <c r="X1194" s="57"/>
    </row>
    <row r="1195" spans="3:24">
      <c r="C1195" s="57"/>
      <c r="D1195" s="57"/>
      <c r="E1195" s="57"/>
      <c r="F1195" s="57"/>
      <c r="H1195" s="57"/>
      <c r="J1195" s="57"/>
      <c r="L1195" s="57"/>
      <c r="N1195" s="57"/>
      <c r="P1195" s="57"/>
      <c r="R1195" s="57"/>
      <c r="T1195" s="57"/>
      <c r="V1195" s="57"/>
      <c r="X1195" s="57"/>
    </row>
    <row r="1196" spans="3:24">
      <c r="C1196" s="57"/>
      <c r="D1196" s="57"/>
      <c r="E1196" s="57"/>
      <c r="F1196" s="57"/>
      <c r="H1196" s="57"/>
      <c r="J1196" s="57"/>
      <c r="L1196" s="57"/>
      <c r="N1196" s="57"/>
      <c r="P1196" s="57"/>
      <c r="R1196" s="57"/>
      <c r="T1196" s="57"/>
      <c r="V1196" s="57"/>
      <c r="X1196" s="57"/>
    </row>
    <row r="1197" spans="3:24">
      <c r="C1197" s="57"/>
      <c r="D1197" s="57"/>
      <c r="E1197" s="57"/>
      <c r="F1197" s="57"/>
      <c r="H1197" s="57"/>
      <c r="J1197" s="57"/>
      <c r="L1197" s="57"/>
      <c r="N1197" s="57"/>
      <c r="P1197" s="57"/>
      <c r="R1197" s="57"/>
      <c r="T1197" s="57"/>
      <c r="V1197" s="57"/>
      <c r="X1197" s="57"/>
    </row>
    <row r="1198" spans="3:24">
      <c r="C1198" s="57"/>
      <c r="D1198" s="57"/>
      <c r="E1198" s="57"/>
      <c r="F1198" s="57"/>
      <c r="H1198" s="57"/>
      <c r="J1198" s="57"/>
      <c r="L1198" s="57"/>
      <c r="N1198" s="57"/>
      <c r="P1198" s="57"/>
      <c r="R1198" s="57"/>
      <c r="T1198" s="57"/>
      <c r="V1198" s="57"/>
      <c r="X1198" s="57"/>
    </row>
    <row r="1199" spans="3:24">
      <c r="C1199" s="57"/>
      <c r="D1199" s="57"/>
      <c r="E1199" s="57"/>
      <c r="F1199" s="57"/>
      <c r="H1199" s="57"/>
      <c r="J1199" s="57"/>
      <c r="L1199" s="57"/>
      <c r="N1199" s="57"/>
      <c r="P1199" s="57"/>
      <c r="R1199" s="57"/>
      <c r="T1199" s="57"/>
      <c r="V1199" s="57"/>
      <c r="X1199" s="57"/>
    </row>
    <row r="1200" spans="3:24">
      <c r="C1200" s="57"/>
      <c r="D1200" s="57"/>
      <c r="E1200" s="57"/>
      <c r="F1200" s="57"/>
      <c r="H1200" s="57"/>
      <c r="J1200" s="57"/>
      <c r="L1200" s="57"/>
      <c r="N1200" s="57"/>
      <c r="P1200" s="57"/>
      <c r="R1200" s="57"/>
      <c r="T1200" s="57"/>
      <c r="V1200" s="57"/>
      <c r="X1200" s="57"/>
    </row>
    <row r="1201" spans="3:24">
      <c r="C1201" s="57"/>
      <c r="D1201" s="57"/>
      <c r="E1201" s="57"/>
      <c r="F1201" s="57"/>
      <c r="H1201" s="57"/>
      <c r="J1201" s="57"/>
      <c r="L1201" s="57"/>
      <c r="N1201" s="57"/>
      <c r="P1201" s="57"/>
      <c r="R1201" s="57"/>
      <c r="T1201" s="57"/>
      <c r="V1201" s="57"/>
      <c r="X1201" s="57"/>
    </row>
    <row r="1202" spans="3:24">
      <c r="C1202" s="57"/>
      <c r="D1202" s="57"/>
      <c r="E1202" s="57"/>
      <c r="F1202" s="57"/>
      <c r="H1202" s="57"/>
      <c r="J1202" s="57"/>
      <c r="L1202" s="57"/>
      <c r="N1202" s="57"/>
      <c r="P1202" s="57"/>
      <c r="R1202" s="57"/>
      <c r="T1202" s="57"/>
      <c r="V1202" s="57"/>
      <c r="X1202" s="57"/>
    </row>
    <row r="1203" spans="3:24">
      <c r="C1203" s="57"/>
      <c r="D1203" s="57"/>
      <c r="E1203" s="57"/>
      <c r="F1203" s="57"/>
      <c r="H1203" s="57"/>
      <c r="J1203" s="57"/>
      <c r="L1203" s="57"/>
      <c r="N1203" s="57"/>
      <c r="P1203" s="57"/>
      <c r="R1203" s="57"/>
      <c r="T1203" s="57"/>
      <c r="V1203" s="57"/>
      <c r="X1203" s="57"/>
    </row>
    <row r="1204" spans="3:24">
      <c r="C1204" s="57"/>
      <c r="D1204" s="57"/>
      <c r="E1204" s="57"/>
      <c r="F1204" s="57"/>
      <c r="H1204" s="57"/>
      <c r="J1204" s="57"/>
      <c r="L1204" s="57"/>
      <c r="N1204" s="57"/>
      <c r="P1204" s="57"/>
      <c r="R1204" s="57"/>
      <c r="T1204" s="57"/>
      <c r="V1204" s="57"/>
      <c r="X1204" s="57"/>
    </row>
    <row r="1205" spans="3:24">
      <c r="C1205" s="57"/>
      <c r="D1205" s="57"/>
      <c r="E1205" s="57"/>
      <c r="F1205" s="57"/>
      <c r="H1205" s="57"/>
      <c r="J1205" s="57"/>
      <c r="L1205" s="57"/>
      <c r="N1205" s="57"/>
      <c r="P1205" s="57"/>
      <c r="R1205" s="57"/>
      <c r="T1205" s="57"/>
      <c r="V1205" s="57"/>
      <c r="X1205" s="57"/>
    </row>
    <row r="1206" spans="3:24">
      <c r="C1206" s="57"/>
      <c r="D1206" s="57"/>
      <c r="E1206" s="57"/>
      <c r="F1206" s="57"/>
      <c r="H1206" s="57"/>
      <c r="J1206" s="57"/>
      <c r="L1206" s="57"/>
      <c r="N1206" s="57"/>
      <c r="P1206" s="57"/>
      <c r="R1206" s="57"/>
      <c r="T1206" s="57"/>
      <c r="V1206" s="57"/>
      <c r="X1206" s="57"/>
    </row>
    <row r="1207" spans="3:24">
      <c r="C1207" s="57"/>
      <c r="D1207" s="57"/>
      <c r="E1207" s="57"/>
      <c r="F1207" s="57"/>
      <c r="H1207" s="57"/>
      <c r="J1207" s="57"/>
      <c r="L1207" s="57"/>
      <c r="N1207" s="57"/>
      <c r="P1207" s="57"/>
      <c r="R1207" s="57"/>
      <c r="T1207" s="57"/>
      <c r="V1207" s="57"/>
      <c r="X1207" s="57"/>
    </row>
    <row r="1208" spans="3:24">
      <c r="C1208" s="57"/>
      <c r="D1208" s="57"/>
      <c r="E1208" s="57"/>
      <c r="F1208" s="57"/>
      <c r="H1208" s="57"/>
      <c r="J1208" s="57"/>
      <c r="L1208" s="57"/>
      <c r="N1208" s="57"/>
      <c r="P1208" s="57"/>
      <c r="R1208" s="57"/>
      <c r="T1208" s="57"/>
      <c r="V1208" s="57"/>
      <c r="X1208" s="57"/>
    </row>
    <row r="1209" spans="3:24">
      <c r="C1209" s="57"/>
      <c r="D1209" s="57"/>
      <c r="E1209" s="57"/>
      <c r="F1209" s="57"/>
      <c r="H1209" s="57"/>
      <c r="J1209" s="57"/>
      <c r="L1209" s="57"/>
      <c r="N1209" s="57"/>
      <c r="P1209" s="57"/>
      <c r="R1209" s="57"/>
      <c r="T1209" s="57"/>
      <c r="V1209" s="57"/>
      <c r="X1209" s="57"/>
    </row>
    <row r="1210" spans="3:24">
      <c r="C1210" s="57"/>
      <c r="D1210" s="57"/>
      <c r="E1210" s="57"/>
      <c r="F1210" s="57"/>
      <c r="H1210" s="57"/>
      <c r="J1210" s="57"/>
      <c r="L1210" s="57"/>
      <c r="N1210" s="57"/>
      <c r="P1210" s="57"/>
      <c r="R1210" s="57"/>
      <c r="T1210" s="57"/>
      <c r="V1210" s="57"/>
      <c r="X1210" s="57"/>
    </row>
    <row r="1211" spans="3:24">
      <c r="C1211" s="57"/>
      <c r="D1211" s="57"/>
      <c r="E1211" s="57"/>
      <c r="F1211" s="57"/>
      <c r="H1211" s="57"/>
      <c r="J1211" s="57"/>
      <c r="L1211" s="57"/>
      <c r="N1211" s="57"/>
      <c r="P1211" s="57"/>
      <c r="R1211" s="57"/>
      <c r="T1211" s="57"/>
      <c r="V1211" s="57"/>
      <c r="X1211" s="57"/>
    </row>
    <row r="1212" spans="3:24">
      <c r="C1212" s="57"/>
      <c r="D1212" s="57"/>
      <c r="E1212" s="57"/>
      <c r="F1212" s="57"/>
      <c r="H1212" s="57"/>
      <c r="J1212" s="57"/>
      <c r="L1212" s="57"/>
      <c r="N1212" s="57"/>
      <c r="P1212" s="57"/>
      <c r="R1212" s="57"/>
      <c r="T1212" s="57"/>
      <c r="V1212" s="57"/>
      <c r="X1212" s="57"/>
    </row>
    <row r="1213" spans="3:24">
      <c r="C1213" s="57"/>
      <c r="D1213" s="57"/>
      <c r="E1213" s="57"/>
      <c r="F1213" s="57"/>
      <c r="H1213" s="57"/>
      <c r="J1213" s="57"/>
      <c r="L1213" s="57"/>
      <c r="N1213" s="57"/>
      <c r="P1213" s="57"/>
      <c r="R1213" s="57"/>
      <c r="T1213" s="57"/>
      <c r="V1213" s="57"/>
      <c r="X1213" s="57"/>
    </row>
    <row r="1214" spans="3:24">
      <c r="C1214" s="57"/>
      <c r="D1214" s="57"/>
      <c r="E1214" s="57"/>
      <c r="F1214" s="57"/>
      <c r="H1214" s="57"/>
      <c r="J1214" s="57"/>
      <c r="L1214" s="57"/>
      <c r="N1214" s="57"/>
      <c r="P1214" s="57"/>
      <c r="R1214" s="57"/>
      <c r="T1214" s="57"/>
      <c r="V1214" s="57"/>
      <c r="X1214" s="57"/>
    </row>
    <row r="1215" spans="3:24">
      <c r="C1215" s="57"/>
      <c r="D1215" s="57"/>
      <c r="E1215" s="57"/>
      <c r="F1215" s="57"/>
      <c r="H1215" s="57"/>
      <c r="J1215" s="57"/>
      <c r="L1215" s="57"/>
      <c r="N1215" s="57"/>
      <c r="P1215" s="57"/>
      <c r="R1215" s="57"/>
      <c r="T1215" s="57"/>
      <c r="V1215" s="57"/>
      <c r="X1215" s="57"/>
    </row>
    <row r="1216" spans="3:24">
      <c r="C1216" s="57"/>
      <c r="D1216" s="57"/>
      <c r="E1216" s="57"/>
      <c r="F1216" s="57"/>
      <c r="H1216" s="57"/>
      <c r="J1216" s="57"/>
      <c r="L1216" s="57"/>
      <c r="N1216" s="57"/>
      <c r="P1216" s="57"/>
      <c r="R1216" s="57"/>
      <c r="T1216" s="57"/>
      <c r="V1216" s="57"/>
      <c r="X1216" s="57"/>
    </row>
    <row r="1217" spans="3:24">
      <c r="C1217" s="57"/>
      <c r="D1217" s="57"/>
      <c r="E1217" s="57"/>
      <c r="F1217" s="57"/>
      <c r="H1217" s="57"/>
      <c r="J1217" s="57"/>
      <c r="L1217" s="57"/>
      <c r="N1217" s="57"/>
      <c r="P1217" s="57"/>
      <c r="R1217" s="57"/>
      <c r="T1217" s="57"/>
      <c r="V1217" s="57"/>
      <c r="X1217" s="57"/>
    </row>
    <row r="1218" spans="3:24">
      <c r="C1218" s="57"/>
      <c r="D1218" s="57"/>
      <c r="E1218" s="57"/>
      <c r="F1218" s="57"/>
      <c r="H1218" s="57"/>
      <c r="J1218" s="57"/>
      <c r="L1218" s="57"/>
      <c r="N1218" s="57"/>
      <c r="P1218" s="57"/>
      <c r="R1218" s="57"/>
      <c r="T1218" s="57"/>
      <c r="V1218" s="57"/>
      <c r="X1218" s="57"/>
    </row>
    <row r="1219" spans="3:24">
      <c r="C1219" s="57"/>
      <c r="D1219" s="57"/>
      <c r="E1219" s="57"/>
      <c r="F1219" s="57"/>
      <c r="H1219" s="57"/>
      <c r="J1219" s="57"/>
      <c r="L1219" s="57"/>
      <c r="N1219" s="57"/>
      <c r="P1219" s="57"/>
      <c r="R1219" s="57"/>
      <c r="T1219" s="57"/>
      <c r="V1219" s="57"/>
      <c r="X1219" s="57"/>
    </row>
    <row r="1220" spans="3:24">
      <c r="C1220" s="57"/>
      <c r="D1220" s="57"/>
      <c r="E1220" s="57"/>
      <c r="F1220" s="57"/>
      <c r="H1220" s="57"/>
      <c r="J1220" s="57"/>
      <c r="L1220" s="57"/>
      <c r="N1220" s="57"/>
      <c r="P1220" s="57"/>
      <c r="R1220" s="57"/>
      <c r="T1220" s="57"/>
      <c r="V1220" s="57"/>
      <c r="X1220" s="57"/>
    </row>
    <row r="1221" spans="3:24">
      <c r="C1221" s="57"/>
      <c r="D1221" s="57"/>
      <c r="E1221" s="57"/>
      <c r="F1221" s="57"/>
      <c r="H1221" s="57"/>
      <c r="J1221" s="57"/>
      <c r="L1221" s="57"/>
      <c r="N1221" s="57"/>
      <c r="P1221" s="57"/>
      <c r="R1221" s="57"/>
      <c r="T1221" s="57"/>
      <c r="V1221" s="57"/>
      <c r="X1221" s="57"/>
    </row>
    <row r="1222" spans="3:24">
      <c r="C1222" s="57"/>
      <c r="D1222" s="57"/>
      <c r="E1222" s="57"/>
      <c r="F1222" s="57"/>
      <c r="H1222" s="57"/>
      <c r="J1222" s="57"/>
      <c r="L1222" s="57"/>
      <c r="N1222" s="57"/>
      <c r="P1222" s="57"/>
      <c r="R1222" s="57"/>
      <c r="T1222" s="57"/>
      <c r="V1222" s="57"/>
      <c r="X1222" s="57"/>
    </row>
    <row r="1223" spans="3:24">
      <c r="C1223" s="57"/>
      <c r="D1223" s="57"/>
      <c r="E1223" s="57"/>
      <c r="F1223" s="57"/>
      <c r="H1223" s="57"/>
      <c r="J1223" s="57"/>
      <c r="L1223" s="57"/>
      <c r="N1223" s="57"/>
      <c r="P1223" s="57"/>
      <c r="R1223" s="57"/>
      <c r="T1223" s="57"/>
      <c r="V1223" s="57"/>
      <c r="X1223" s="57"/>
    </row>
    <row r="1224" spans="3:24">
      <c r="C1224" s="57"/>
      <c r="D1224" s="57"/>
      <c r="E1224" s="57"/>
      <c r="F1224" s="57"/>
      <c r="H1224" s="57"/>
      <c r="J1224" s="57"/>
      <c r="L1224" s="57"/>
      <c r="N1224" s="57"/>
      <c r="P1224" s="57"/>
      <c r="R1224" s="57"/>
      <c r="T1224" s="57"/>
      <c r="V1224" s="57"/>
      <c r="X1224" s="57"/>
    </row>
    <row r="1225" spans="3:24">
      <c r="C1225" s="57"/>
      <c r="D1225" s="57"/>
      <c r="E1225" s="57"/>
      <c r="F1225" s="57"/>
      <c r="H1225" s="57"/>
      <c r="J1225" s="57"/>
      <c r="L1225" s="57"/>
      <c r="N1225" s="57"/>
      <c r="P1225" s="57"/>
      <c r="R1225" s="57"/>
      <c r="T1225" s="57"/>
      <c r="V1225" s="57"/>
      <c r="X1225" s="57"/>
    </row>
    <row r="1226" spans="3:24">
      <c r="C1226" s="57"/>
      <c r="D1226" s="57"/>
      <c r="E1226" s="57"/>
      <c r="F1226" s="57"/>
      <c r="H1226" s="57"/>
      <c r="J1226" s="57"/>
      <c r="L1226" s="57"/>
      <c r="N1226" s="57"/>
      <c r="P1226" s="57"/>
      <c r="R1226" s="57"/>
      <c r="T1226" s="57"/>
      <c r="V1226" s="57"/>
      <c r="X1226" s="57"/>
    </row>
    <row r="1227" spans="3:24">
      <c r="C1227" s="57"/>
      <c r="D1227" s="57"/>
      <c r="E1227" s="57"/>
      <c r="F1227" s="57"/>
      <c r="H1227" s="57"/>
      <c r="J1227" s="57"/>
      <c r="L1227" s="57"/>
      <c r="N1227" s="57"/>
      <c r="P1227" s="57"/>
      <c r="R1227" s="57"/>
      <c r="T1227" s="57"/>
      <c r="V1227" s="57"/>
      <c r="X1227" s="57"/>
    </row>
    <row r="1228" spans="3:24">
      <c r="C1228" s="57"/>
      <c r="D1228" s="57"/>
      <c r="E1228" s="57"/>
      <c r="F1228" s="57"/>
      <c r="H1228" s="57"/>
      <c r="J1228" s="57"/>
      <c r="L1228" s="57"/>
      <c r="N1228" s="57"/>
      <c r="P1228" s="57"/>
      <c r="R1228" s="57"/>
      <c r="T1228" s="57"/>
      <c r="V1228" s="57"/>
      <c r="X1228" s="57"/>
    </row>
    <row r="1229" spans="3:24">
      <c r="C1229" s="57"/>
      <c r="D1229" s="57"/>
      <c r="E1229" s="57"/>
      <c r="F1229" s="57"/>
      <c r="H1229" s="57"/>
      <c r="J1229" s="57"/>
      <c r="L1229" s="57"/>
      <c r="N1229" s="57"/>
      <c r="P1229" s="57"/>
      <c r="R1229" s="57"/>
      <c r="T1229" s="57"/>
      <c r="V1229" s="57"/>
      <c r="X1229" s="57"/>
    </row>
    <row r="1230" spans="3:24">
      <c r="C1230" s="57"/>
      <c r="D1230" s="57"/>
      <c r="E1230" s="57"/>
      <c r="F1230" s="57"/>
      <c r="H1230" s="57"/>
      <c r="J1230" s="57"/>
      <c r="L1230" s="57"/>
      <c r="N1230" s="57"/>
      <c r="P1230" s="57"/>
      <c r="R1230" s="57"/>
      <c r="T1230" s="57"/>
      <c r="V1230" s="57"/>
      <c r="X1230" s="57"/>
    </row>
    <row r="1231" spans="3:24">
      <c r="C1231" s="57"/>
      <c r="D1231" s="57"/>
      <c r="E1231" s="57"/>
      <c r="F1231" s="57"/>
      <c r="H1231" s="57"/>
      <c r="J1231" s="57"/>
      <c r="L1231" s="57"/>
      <c r="N1231" s="57"/>
      <c r="P1231" s="57"/>
      <c r="R1231" s="57"/>
      <c r="T1231" s="57"/>
      <c r="V1231" s="57"/>
      <c r="X1231" s="57"/>
    </row>
    <row r="1232" spans="3:24">
      <c r="C1232" s="57"/>
      <c r="D1232" s="57"/>
      <c r="E1232" s="57"/>
      <c r="F1232" s="57"/>
      <c r="H1232" s="57"/>
      <c r="J1232" s="57"/>
      <c r="L1232" s="57"/>
      <c r="N1232" s="57"/>
      <c r="P1232" s="57"/>
      <c r="R1232" s="57"/>
      <c r="T1232" s="57"/>
      <c r="V1232" s="57"/>
      <c r="X1232" s="57"/>
    </row>
    <row r="1233" spans="3:24">
      <c r="C1233" s="57"/>
      <c r="D1233" s="57"/>
      <c r="E1233" s="57"/>
      <c r="F1233" s="57"/>
      <c r="H1233" s="57"/>
      <c r="J1233" s="57"/>
      <c r="L1233" s="57"/>
      <c r="N1233" s="57"/>
      <c r="P1233" s="57"/>
      <c r="R1233" s="57"/>
      <c r="T1233" s="57"/>
      <c r="V1233" s="57"/>
      <c r="X1233" s="57"/>
    </row>
    <row r="1234" spans="3:24">
      <c r="C1234" s="57"/>
      <c r="D1234" s="57"/>
      <c r="E1234" s="57"/>
      <c r="F1234" s="57"/>
      <c r="H1234" s="57"/>
      <c r="J1234" s="57"/>
      <c r="L1234" s="57"/>
      <c r="N1234" s="57"/>
      <c r="P1234" s="57"/>
      <c r="R1234" s="57"/>
      <c r="T1234" s="57"/>
      <c r="V1234" s="57"/>
      <c r="X1234" s="57"/>
    </row>
    <row r="1235" spans="3:24">
      <c r="C1235" s="57"/>
      <c r="D1235" s="57"/>
      <c r="E1235" s="57"/>
      <c r="F1235" s="57"/>
      <c r="H1235" s="57"/>
      <c r="J1235" s="57"/>
      <c r="L1235" s="57"/>
      <c r="N1235" s="57"/>
      <c r="P1235" s="57"/>
      <c r="R1235" s="57"/>
      <c r="T1235" s="57"/>
      <c r="V1235" s="57"/>
      <c r="X1235" s="57"/>
    </row>
    <row r="1236" spans="3:24">
      <c r="C1236" s="57"/>
      <c r="D1236" s="57"/>
      <c r="E1236" s="57"/>
      <c r="F1236" s="57"/>
      <c r="H1236" s="57"/>
      <c r="J1236" s="57"/>
      <c r="L1236" s="57"/>
      <c r="N1236" s="57"/>
      <c r="P1236" s="57"/>
      <c r="R1236" s="57"/>
      <c r="T1236" s="57"/>
      <c r="V1236" s="57"/>
      <c r="X1236" s="57"/>
    </row>
    <row r="1237" spans="3:24">
      <c r="C1237" s="57"/>
      <c r="D1237" s="57"/>
      <c r="E1237" s="57"/>
      <c r="F1237" s="57"/>
      <c r="H1237" s="57"/>
      <c r="J1237" s="57"/>
      <c r="L1237" s="57"/>
      <c r="N1237" s="57"/>
      <c r="P1237" s="57"/>
      <c r="R1237" s="57"/>
      <c r="T1237" s="57"/>
      <c r="V1237" s="57"/>
      <c r="X1237" s="57"/>
    </row>
    <row r="1238" spans="3:24">
      <c r="C1238" s="57"/>
      <c r="D1238" s="57"/>
      <c r="E1238" s="57"/>
      <c r="F1238" s="57"/>
      <c r="H1238" s="57"/>
      <c r="J1238" s="57"/>
      <c r="L1238" s="57"/>
      <c r="N1238" s="57"/>
      <c r="P1238" s="57"/>
      <c r="R1238" s="57"/>
      <c r="T1238" s="57"/>
      <c r="V1238" s="57"/>
      <c r="X1238" s="57"/>
    </row>
    <row r="1239" spans="3:24">
      <c r="C1239" s="57"/>
      <c r="D1239" s="57"/>
      <c r="E1239" s="57"/>
      <c r="F1239" s="57"/>
      <c r="H1239" s="57"/>
      <c r="J1239" s="57"/>
      <c r="L1239" s="57"/>
      <c r="N1239" s="57"/>
      <c r="P1239" s="57"/>
      <c r="R1239" s="57"/>
      <c r="T1239" s="57"/>
      <c r="V1239" s="57"/>
      <c r="X1239" s="57"/>
    </row>
    <row r="1240" spans="3:24">
      <c r="C1240" s="57"/>
      <c r="D1240" s="57"/>
      <c r="E1240" s="57"/>
      <c r="F1240" s="57"/>
      <c r="H1240" s="57"/>
      <c r="J1240" s="57"/>
      <c r="L1240" s="57"/>
      <c r="N1240" s="57"/>
      <c r="P1240" s="57"/>
      <c r="R1240" s="57"/>
      <c r="T1240" s="57"/>
      <c r="V1240" s="57"/>
      <c r="X1240" s="57"/>
    </row>
    <row r="1241" spans="3:24">
      <c r="C1241" s="57"/>
      <c r="D1241" s="57"/>
      <c r="E1241" s="57"/>
      <c r="F1241" s="57"/>
      <c r="H1241" s="57"/>
      <c r="J1241" s="57"/>
      <c r="L1241" s="57"/>
      <c r="N1241" s="57"/>
      <c r="P1241" s="57"/>
      <c r="R1241" s="57"/>
      <c r="T1241" s="57"/>
      <c r="V1241" s="57"/>
      <c r="X1241" s="57"/>
    </row>
    <row r="1242" spans="3:24">
      <c r="C1242" s="57"/>
      <c r="D1242" s="57"/>
      <c r="E1242" s="57"/>
      <c r="F1242" s="57"/>
      <c r="H1242" s="57"/>
      <c r="J1242" s="57"/>
      <c r="L1242" s="57"/>
      <c r="N1242" s="57"/>
      <c r="P1242" s="57"/>
      <c r="R1242" s="57"/>
      <c r="T1242" s="57"/>
      <c r="V1242" s="57"/>
      <c r="X1242" s="57"/>
    </row>
    <row r="1243" spans="3:24">
      <c r="C1243" s="57"/>
      <c r="D1243" s="57"/>
      <c r="E1243" s="57"/>
      <c r="F1243" s="57"/>
      <c r="H1243" s="57"/>
      <c r="J1243" s="57"/>
      <c r="L1243" s="57"/>
      <c r="N1243" s="57"/>
      <c r="P1243" s="57"/>
      <c r="R1243" s="57"/>
      <c r="T1243" s="57"/>
      <c r="V1243" s="57"/>
      <c r="X1243" s="57"/>
    </row>
    <row r="1244" spans="3:24">
      <c r="C1244" s="57"/>
      <c r="D1244" s="57"/>
      <c r="E1244" s="57"/>
      <c r="F1244" s="57"/>
      <c r="H1244" s="57"/>
      <c r="J1244" s="57"/>
      <c r="L1244" s="57"/>
      <c r="N1244" s="57"/>
      <c r="P1244" s="57"/>
      <c r="R1244" s="57"/>
      <c r="T1244" s="57"/>
      <c r="V1244" s="57"/>
      <c r="X1244" s="57"/>
    </row>
    <row r="1245" spans="3:24">
      <c r="C1245" s="57"/>
      <c r="D1245" s="57"/>
      <c r="E1245" s="57"/>
      <c r="F1245" s="57"/>
      <c r="H1245" s="57"/>
      <c r="J1245" s="57"/>
      <c r="L1245" s="57"/>
      <c r="N1245" s="57"/>
      <c r="P1245" s="57"/>
      <c r="R1245" s="57"/>
      <c r="T1245" s="57"/>
      <c r="V1245" s="57"/>
      <c r="X1245" s="57"/>
    </row>
    <row r="1246" spans="3:24">
      <c r="C1246" s="57"/>
      <c r="D1246" s="57"/>
      <c r="E1246" s="57"/>
      <c r="F1246" s="57"/>
      <c r="H1246" s="57"/>
      <c r="J1246" s="57"/>
      <c r="L1246" s="57"/>
      <c r="N1246" s="57"/>
      <c r="P1246" s="57"/>
      <c r="R1246" s="57"/>
      <c r="T1246" s="57"/>
      <c r="V1246" s="57"/>
      <c r="X1246" s="57"/>
    </row>
    <row r="1247" spans="3:24">
      <c r="C1247" s="57"/>
      <c r="D1247" s="57"/>
      <c r="E1247" s="57"/>
      <c r="F1247" s="57"/>
      <c r="H1247" s="57"/>
      <c r="J1247" s="57"/>
      <c r="L1247" s="57"/>
      <c r="N1247" s="57"/>
      <c r="P1247" s="57"/>
      <c r="R1247" s="57"/>
      <c r="T1247" s="57"/>
      <c r="V1247" s="57"/>
      <c r="X1247" s="57"/>
    </row>
    <row r="1248" spans="3:24">
      <c r="C1248" s="57"/>
      <c r="D1248" s="57"/>
      <c r="E1248" s="57"/>
      <c r="F1248" s="57"/>
      <c r="H1248" s="57"/>
      <c r="J1248" s="57"/>
      <c r="L1248" s="57"/>
      <c r="N1248" s="57"/>
      <c r="P1248" s="57"/>
      <c r="R1248" s="57"/>
      <c r="T1248" s="57"/>
      <c r="V1248" s="57"/>
      <c r="X1248" s="57"/>
    </row>
    <row r="1249" spans="2:27">
      <c r="C1249" s="57"/>
      <c r="D1249" s="57"/>
      <c r="E1249" s="57"/>
      <c r="F1249" s="57"/>
      <c r="H1249" s="57"/>
      <c r="J1249" s="57"/>
      <c r="L1249" s="57"/>
      <c r="N1249" s="57"/>
      <c r="P1249" s="57"/>
      <c r="R1249" s="57"/>
      <c r="T1249" s="57"/>
      <c r="V1249" s="57"/>
      <c r="X1249" s="57"/>
    </row>
    <row r="1250" spans="2:27">
      <c r="B1250" s="57"/>
      <c r="C1250" s="57"/>
      <c r="D1250" s="57"/>
      <c r="E1250" s="57"/>
      <c r="F1250" s="57"/>
      <c r="H1250" s="57"/>
      <c r="J1250" s="57"/>
      <c r="L1250" s="57"/>
      <c r="N1250" s="57"/>
      <c r="P1250" s="57"/>
      <c r="R1250" s="57"/>
      <c r="T1250" s="57"/>
      <c r="V1250" s="57"/>
      <c r="X1250" s="57"/>
      <c r="Z1250" s="57"/>
      <c r="AA1250" s="57"/>
    </row>
    <row r="1251" spans="2:27">
      <c r="B1251" s="57"/>
      <c r="C1251" s="57"/>
      <c r="D1251" s="57"/>
      <c r="E1251" s="57"/>
      <c r="F1251" s="57"/>
      <c r="H1251" s="57"/>
      <c r="J1251" s="57"/>
      <c r="L1251" s="57"/>
      <c r="N1251" s="57"/>
      <c r="P1251" s="57"/>
      <c r="R1251" s="57"/>
      <c r="T1251" s="57"/>
      <c r="V1251" s="57"/>
      <c r="X1251" s="57"/>
      <c r="Z1251" s="57"/>
      <c r="AA1251" s="57"/>
    </row>
    <row r="1252" spans="2:27">
      <c r="B1252" s="57"/>
      <c r="C1252" s="57"/>
      <c r="D1252" s="57"/>
      <c r="E1252" s="57"/>
      <c r="F1252" s="57"/>
      <c r="H1252" s="57"/>
      <c r="J1252" s="57"/>
      <c r="L1252" s="57"/>
      <c r="N1252" s="57"/>
      <c r="P1252" s="57"/>
      <c r="R1252" s="57"/>
      <c r="T1252" s="57"/>
      <c r="V1252" s="57"/>
      <c r="X1252" s="57"/>
      <c r="Z1252" s="57"/>
      <c r="AA1252" s="57"/>
    </row>
    <row r="1253" spans="2:27">
      <c r="B1253" s="57"/>
      <c r="C1253" s="57"/>
      <c r="D1253" s="57"/>
      <c r="E1253" s="57"/>
      <c r="F1253" s="57"/>
      <c r="H1253" s="57"/>
      <c r="J1253" s="57"/>
      <c r="L1253" s="57"/>
      <c r="N1253" s="57"/>
      <c r="P1253" s="57"/>
      <c r="R1253" s="57"/>
      <c r="T1253" s="57"/>
      <c r="V1253" s="57"/>
      <c r="X1253" s="57"/>
      <c r="Z1253" s="57"/>
      <c r="AA1253" s="57"/>
    </row>
    <row r="1254" spans="2:27">
      <c r="B1254" s="57"/>
      <c r="C1254" s="57"/>
      <c r="D1254" s="57"/>
      <c r="E1254" s="57"/>
      <c r="F1254" s="57"/>
      <c r="H1254" s="57"/>
      <c r="J1254" s="57"/>
      <c r="L1254" s="57"/>
      <c r="N1254" s="57"/>
      <c r="P1254" s="57"/>
      <c r="R1254" s="57"/>
      <c r="T1254" s="57"/>
      <c r="V1254" s="57"/>
      <c r="X1254" s="57"/>
      <c r="Z1254" s="57"/>
      <c r="AA1254" s="57"/>
    </row>
    <row r="1255" spans="2:27">
      <c r="B1255" s="57"/>
      <c r="C1255" s="57"/>
      <c r="D1255" s="57"/>
      <c r="E1255" s="57"/>
      <c r="F1255" s="57"/>
      <c r="H1255" s="57"/>
      <c r="J1255" s="57"/>
      <c r="L1255" s="57"/>
      <c r="N1255" s="57"/>
      <c r="P1255" s="57"/>
      <c r="R1255" s="57"/>
      <c r="T1255" s="57"/>
      <c r="V1255" s="57"/>
      <c r="X1255" s="57"/>
      <c r="Z1255" s="57"/>
      <c r="AA1255" s="57"/>
    </row>
    <row r="1256" spans="2:27">
      <c r="B1256" s="57"/>
      <c r="C1256" s="57"/>
      <c r="D1256" s="57"/>
      <c r="E1256" s="57"/>
      <c r="F1256" s="57"/>
      <c r="H1256" s="57"/>
      <c r="J1256" s="57"/>
      <c r="L1256" s="57"/>
      <c r="N1256" s="57"/>
      <c r="P1256" s="57"/>
      <c r="R1256" s="57"/>
      <c r="T1256" s="57"/>
      <c r="V1256" s="57"/>
      <c r="X1256" s="57"/>
      <c r="Z1256" s="57"/>
      <c r="AA1256" s="57"/>
    </row>
    <row r="1257" spans="2:27">
      <c r="B1257" s="57"/>
      <c r="C1257" s="57"/>
      <c r="D1257" s="57"/>
      <c r="E1257" s="57"/>
      <c r="F1257" s="57"/>
      <c r="H1257" s="57"/>
      <c r="J1257" s="57"/>
      <c r="L1257" s="57"/>
      <c r="N1257" s="57"/>
      <c r="P1257" s="57"/>
      <c r="R1257" s="57"/>
      <c r="T1257" s="57"/>
      <c r="V1257" s="57"/>
      <c r="X1257" s="57"/>
      <c r="Z1257" s="57"/>
      <c r="AA1257" s="57"/>
    </row>
    <row r="1258" spans="2:27">
      <c r="B1258" s="57"/>
      <c r="C1258" s="57"/>
      <c r="D1258" s="57"/>
      <c r="E1258" s="57"/>
      <c r="F1258" s="57"/>
      <c r="H1258" s="57"/>
      <c r="J1258" s="57"/>
      <c r="L1258" s="57"/>
      <c r="N1258" s="57"/>
      <c r="P1258" s="57"/>
      <c r="R1258" s="57"/>
      <c r="T1258" s="57"/>
      <c r="V1258" s="57"/>
      <c r="X1258" s="57"/>
      <c r="Z1258" s="57"/>
      <c r="AA1258" s="57"/>
    </row>
    <row r="1259" spans="2:27">
      <c r="B1259" s="57"/>
      <c r="C1259" s="57"/>
      <c r="D1259" s="57"/>
      <c r="E1259" s="57"/>
      <c r="F1259" s="57"/>
      <c r="H1259" s="57"/>
      <c r="J1259" s="57"/>
      <c r="L1259" s="57"/>
      <c r="N1259" s="57"/>
      <c r="P1259" s="57"/>
      <c r="R1259" s="57"/>
      <c r="T1259" s="57"/>
      <c r="V1259" s="57"/>
      <c r="X1259" s="57"/>
      <c r="Z1259" s="57"/>
      <c r="AA1259" s="57"/>
    </row>
    <row r="1260" spans="2:27">
      <c r="B1260" s="57"/>
      <c r="C1260" s="57"/>
      <c r="D1260" s="57"/>
      <c r="E1260" s="57"/>
      <c r="F1260" s="57"/>
      <c r="H1260" s="57"/>
      <c r="J1260" s="57"/>
      <c r="L1260" s="57"/>
      <c r="N1260" s="57"/>
      <c r="P1260" s="57"/>
      <c r="R1260" s="57"/>
      <c r="T1260" s="57"/>
      <c r="V1260" s="57"/>
      <c r="X1260" s="57"/>
      <c r="Z1260" s="57"/>
      <c r="AA1260" s="57"/>
    </row>
    <row r="1261" spans="2:27">
      <c r="B1261" s="57"/>
      <c r="C1261" s="57"/>
      <c r="D1261" s="57"/>
      <c r="E1261" s="57"/>
      <c r="F1261" s="57"/>
      <c r="H1261" s="57"/>
      <c r="J1261" s="57"/>
      <c r="L1261" s="57"/>
      <c r="N1261" s="57"/>
      <c r="P1261" s="57"/>
      <c r="R1261" s="57"/>
      <c r="T1261" s="57"/>
      <c r="V1261" s="57"/>
      <c r="X1261" s="57"/>
      <c r="Z1261" s="57"/>
      <c r="AA1261" s="57"/>
    </row>
    <row r="1262" spans="2:27">
      <c r="B1262" s="57"/>
      <c r="C1262" s="57"/>
      <c r="D1262" s="57"/>
      <c r="E1262" s="57"/>
      <c r="F1262" s="57"/>
      <c r="H1262" s="57"/>
      <c r="J1262" s="57"/>
      <c r="L1262" s="57"/>
      <c r="N1262" s="57"/>
      <c r="P1262" s="57"/>
      <c r="R1262" s="57"/>
      <c r="T1262" s="57"/>
      <c r="V1262" s="57"/>
      <c r="X1262" s="57"/>
      <c r="Z1262" s="57"/>
      <c r="AA1262" s="57"/>
    </row>
    <row r="1263" spans="2:27">
      <c r="B1263" s="57"/>
      <c r="C1263" s="57"/>
      <c r="D1263" s="57"/>
      <c r="E1263" s="57"/>
      <c r="F1263" s="57"/>
      <c r="H1263" s="57"/>
      <c r="J1263" s="57"/>
      <c r="L1263" s="57"/>
      <c r="N1263" s="57"/>
      <c r="P1263" s="57"/>
      <c r="R1263" s="57"/>
      <c r="T1263" s="57"/>
      <c r="V1263" s="57"/>
      <c r="X1263" s="57"/>
      <c r="Z1263" s="57"/>
      <c r="AA1263" s="57"/>
    </row>
    <row r="1264" spans="2:27">
      <c r="B1264" s="57"/>
      <c r="C1264" s="57"/>
      <c r="D1264" s="57"/>
      <c r="E1264" s="57"/>
      <c r="F1264" s="57"/>
      <c r="H1264" s="57"/>
      <c r="J1264" s="57"/>
      <c r="L1264" s="57"/>
      <c r="N1264" s="57"/>
      <c r="P1264" s="57"/>
      <c r="R1264" s="57"/>
      <c r="T1264" s="57"/>
      <c r="V1264" s="57"/>
      <c r="X1264" s="57"/>
      <c r="Z1264" s="57"/>
      <c r="AA1264" s="57"/>
    </row>
    <row r="1265" spans="2:27">
      <c r="B1265" s="57"/>
      <c r="C1265" s="57"/>
      <c r="D1265" s="57"/>
      <c r="E1265" s="57"/>
      <c r="F1265" s="57"/>
      <c r="H1265" s="57"/>
      <c r="J1265" s="57"/>
      <c r="L1265" s="57"/>
      <c r="N1265" s="57"/>
      <c r="P1265" s="57"/>
      <c r="R1265" s="57"/>
      <c r="T1265" s="57"/>
      <c r="V1265" s="57"/>
      <c r="X1265" s="57"/>
      <c r="Z1265" s="57"/>
      <c r="AA1265" s="57"/>
    </row>
    <row r="1266" spans="2:27">
      <c r="B1266" s="57"/>
      <c r="C1266" s="57"/>
      <c r="D1266" s="57"/>
      <c r="E1266" s="57"/>
      <c r="F1266" s="57"/>
      <c r="H1266" s="57"/>
      <c r="J1266" s="57"/>
      <c r="L1266" s="57"/>
      <c r="N1266" s="57"/>
      <c r="P1266" s="57"/>
      <c r="R1266" s="57"/>
      <c r="T1266" s="57"/>
      <c r="V1266" s="57"/>
      <c r="X1266" s="57"/>
      <c r="Z1266" s="57"/>
      <c r="AA1266" s="57"/>
    </row>
    <row r="1267" spans="2:27">
      <c r="B1267" s="57"/>
      <c r="C1267" s="57"/>
      <c r="D1267" s="57"/>
      <c r="E1267" s="57"/>
      <c r="F1267" s="57"/>
      <c r="H1267" s="57"/>
      <c r="J1267" s="57"/>
      <c r="L1267" s="57"/>
      <c r="N1267" s="57"/>
      <c r="P1267" s="57"/>
      <c r="R1267" s="57"/>
      <c r="T1267" s="57"/>
      <c r="V1267" s="57"/>
      <c r="X1267" s="57"/>
      <c r="Z1267" s="57"/>
      <c r="AA1267" s="57"/>
    </row>
    <row r="1268" spans="2:27">
      <c r="B1268" s="57"/>
      <c r="C1268" s="57"/>
      <c r="D1268" s="57"/>
      <c r="E1268" s="57"/>
      <c r="F1268" s="57"/>
      <c r="H1268" s="57"/>
      <c r="J1268" s="57"/>
      <c r="L1268" s="57"/>
      <c r="N1268" s="57"/>
      <c r="P1268" s="57"/>
      <c r="R1268" s="57"/>
      <c r="T1268" s="57"/>
      <c r="V1268" s="57"/>
      <c r="X1268" s="57"/>
      <c r="Z1268" s="57"/>
      <c r="AA1268" s="57"/>
    </row>
    <row r="1269" spans="2:27">
      <c r="B1269" s="57"/>
      <c r="C1269" s="57"/>
      <c r="D1269" s="57"/>
      <c r="E1269" s="57"/>
      <c r="F1269" s="57"/>
      <c r="H1269" s="57"/>
      <c r="J1269" s="57"/>
      <c r="L1269" s="57"/>
      <c r="N1269" s="57"/>
      <c r="P1269" s="57"/>
      <c r="R1269" s="57"/>
      <c r="T1269" s="57"/>
      <c r="V1269" s="57"/>
      <c r="X1269" s="57"/>
      <c r="Z1269" s="57"/>
      <c r="AA1269" s="57"/>
    </row>
    <row r="1270" spans="2:27">
      <c r="B1270" s="57"/>
      <c r="C1270" s="57"/>
      <c r="D1270" s="57"/>
      <c r="E1270" s="57"/>
      <c r="F1270" s="57"/>
      <c r="H1270" s="57"/>
      <c r="J1270" s="57"/>
      <c r="L1270" s="57"/>
      <c r="N1270" s="57"/>
      <c r="P1270" s="57"/>
      <c r="R1270" s="57"/>
      <c r="T1270" s="57"/>
      <c r="V1270" s="57"/>
      <c r="X1270" s="57"/>
      <c r="Z1270" s="57"/>
      <c r="AA1270" s="57"/>
    </row>
    <row r="1271" spans="2:27">
      <c r="B1271" s="57"/>
      <c r="C1271" s="57"/>
      <c r="D1271" s="57"/>
      <c r="E1271" s="57"/>
      <c r="F1271" s="57"/>
      <c r="H1271" s="57"/>
      <c r="J1271" s="57"/>
      <c r="L1271" s="57"/>
      <c r="N1271" s="57"/>
      <c r="P1271" s="57"/>
      <c r="R1271" s="57"/>
      <c r="T1271" s="57"/>
      <c r="V1271" s="57"/>
      <c r="X1271" s="57"/>
      <c r="Z1271" s="57"/>
      <c r="AA1271" s="57"/>
    </row>
    <row r="1272" spans="2:27">
      <c r="B1272" s="57"/>
      <c r="C1272" s="57"/>
      <c r="D1272" s="57"/>
      <c r="E1272" s="57"/>
      <c r="F1272" s="57"/>
      <c r="H1272" s="57"/>
      <c r="J1272" s="57"/>
      <c r="L1272" s="57"/>
      <c r="N1272" s="57"/>
      <c r="P1272" s="57"/>
      <c r="R1272" s="57"/>
      <c r="T1272" s="57"/>
      <c r="V1272" s="57"/>
      <c r="X1272" s="57"/>
      <c r="Z1272" s="57"/>
      <c r="AA1272" s="57"/>
    </row>
    <row r="1273" spans="2:27">
      <c r="B1273" s="57"/>
      <c r="C1273" s="57"/>
      <c r="D1273" s="57"/>
      <c r="E1273" s="57"/>
      <c r="F1273" s="57"/>
      <c r="H1273" s="57"/>
      <c r="J1273" s="57"/>
      <c r="L1273" s="57"/>
      <c r="N1273" s="57"/>
      <c r="P1273" s="57"/>
      <c r="R1273" s="57"/>
      <c r="T1273" s="57"/>
      <c r="V1273" s="57"/>
      <c r="X1273" s="57"/>
      <c r="Z1273" s="57"/>
      <c r="AA1273" s="57"/>
    </row>
    <row r="1274" spans="2:27">
      <c r="B1274" s="57"/>
      <c r="C1274" s="57"/>
      <c r="D1274" s="57"/>
      <c r="E1274" s="57"/>
      <c r="F1274" s="57"/>
      <c r="H1274" s="57"/>
      <c r="J1274" s="57"/>
      <c r="L1274" s="57"/>
      <c r="N1274" s="57"/>
      <c r="P1274" s="57"/>
      <c r="R1274" s="57"/>
      <c r="T1274" s="57"/>
      <c r="V1274" s="57"/>
      <c r="X1274" s="57"/>
      <c r="Z1274" s="57"/>
      <c r="AA1274" s="57"/>
    </row>
    <row r="1275" spans="2:27">
      <c r="B1275" s="57"/>
      <c r="C1275" s="57"/>
      <c r="D1275" s="57"/>
      <c r="E1275" s="57"/>
      <c r="F1275" s="57"/>
      <c r="H1275" s="57"/>
      <c r="J1275" s="57"/>
      <c r="L1275" s="57"/>
      <c r="N1275" s="57"/>
      <c r="P1275" s="57"/>
      <c r="R1275" s="57"/>
      <c r="T1275" s="57"/>
      <c r="V1275" s="57"/>
      <c r="X1275" s="57"/>
      <c r="Z1275" s="57"/>
      <c r="AA1275" s="57"/>
    </row>
    <row r="1276" spans="2:27">
      <c r="B1276" s="57"/>
      <c r="C1276" s="57"/>
      <c r="D1276" s="57"/>
      <c r="E1276" s="57"/>
      <c r="F1276" s="57"/>
      <c r="H1276" s="57"/>
      <c r="J1276" s="57"/>
      <c r="L1276" s="57"/>
      <c r="N1276" s="57"/>
      <c r="P1276" s="57"/>
      <c r="R1276" s="57"/>
      <c r="T1276" s="57"/>
      <c r="V1276" s="57"/>
      <c r="X1276" s="57"/>
      <c r="Z1276" s="57"/>
      <c r="AA1276" s="57"/>
    </row>
    <row r="1277" spans="2:27">
      <c r="B1277" s="57"/>
      <c r="C1277" s="57"/>
      <c r="D1277" s="57"/>
      <c r="E1277" s="57"/>
      <c r="F1277" s="57"/>
      <c r="H1277" s="57"/>
      <c r="J1277" s="57"/>
      <c r="L1277" s="57"/>
      <c r="N1277" s="57"/>
      <c r="P1277" s="57"/>
      <c r="R1277" s="57"/>
      <c r="T1277" s="57"/>
      <c r="V1277" s="57"/>
      <c r="X1277" s="57"/>
      <c r="Z1277" s="57"/>
      <c r="AA1277" s="57"/>
    </row>
    <row r="1278" spans="2:27">
      <c r="B1278" s="57"/>
      <c r="C1278" s="57"/>
      <c r="D1278" s="57"/>
      <c r="E1278" s="57"/>
      <c r="F1278" s="57"/>
      <c r="H1278" s="57"/>
      <c r="J1278" s="57"/>
      <c r="L1278" s="57"/>
      <c r="N1278" s="57"/>
      <c r="P1278" s="57"/>
      <c r="R1278" s="57"/>
      <c r="T1278" s="57"/>
      <c r="V1278" s="57"/>
      <c r="X1278" s="57"/>
      <c r="Z1278" s="57"/>
      <c r="AA1278" s="57"/>
    </row>
    <row r="1279" spans="2:27">
      <c r="B1279" s="57"/>
      <c r="C1279" s="57"/>
      <c r="D1279" s="57"/>
      <c r="E1279" s="57"/>
      <c r="F1279" s="57"/>
      <c r="H1279" s="57"/>
      <c r="J1279" s="57"/>
      <c r="L1279" s="57"/>
      <c r="N1279" s="57"/>
      <c r="P1279" s="57"/>
      <c r="R1279" s="57"/>
      <c r="T1279" s="57"/>
      <c r="V1279" s="57"/>
      <c r="X1279" s="57"/>
      <c r="Z1279" s="57"/>
      <c r="AA1279" s="57"/>
    </row>
    <row r="1280" spans="2:27">
      <c r="B1280" s="57"/>
      <c r="C1280" s="57"/>
      <c r="D1280" s="57"/>
      <c r="E1280" s="57"/>
      <c r="F1280" s="57"/>
      <c r="H1280" s="57"/>
      <c r="J1280" s="57"/>
      <c r="L1280" s="57"/>
      <c r="N1280" s="57"/>
      <c r="P1280" s="57"/>
      <c r="R1280" s="57"/>
      <c r="T1280" s="57"/>
      <c r="V1280" s="57"/>
      <c r="X1280" s="57"/>
      <c r="Z1280" s="57"/>
      <c r="AA1280" s="57"/>
    </row>
    <row r="1281" spans="2:27">
      <c r="B1281" s="57"/>
      <c r="C1281" s="57"/>
      <c r="D1281" s="57"/>
      <c r="E1281" s="57"/>
      <c r="F1281" s="57"/>
      <c r="H1281" s="57"/>
      <c r="J1281" s="57"/>
      <c r="L1281" s="57"/>
      <c r="N1281" s="57"/>
      <c r="P1281" s="57"/>
      <c r="R1281" s="57"/>
      <c r="T1281" s="57"/>
      <c r="V1281" s="57"/>
      <c r="X1281" s="57"/>
      <c r="Z1281" s="57"/>
      <c r="AA1281" s="57"/>
    </row>
    <row r="1282" spans="2:27">
      <c r="B1282" s="57"/>
      <c r="C1282" s="57"/>
      <c r="D1282" s="57"/>
      <c r="E1282" s="57"/>
      <c r="F1282" s="57"/>
      <c r="H1282" s="57"/>
      <c r="J1282" s="57"/>
      <c r="L1282" s="57"/>
      <c r="N1282" s="57"/>
      <c r="P1282" s="57"/>
      <c r="R1282" s="57"/>
      <c r="T1282" s="57"/>
      <c r="V1282" s="57"/>
      <c r="X1282" s="57"/>
      <c r="Z1282" s="57"/>
      <c r="AA1282" s="57"/>
    </row>
    <row r="1283" spans="2:27">
      <c r="B1283" s="57"/>
      <c r="C1283" s="57"/>
      <c r="D1283" s="57"/>
      <c r="E1283" s="57"/>
      <c r="F1283" s="57"/>
      <c r="H1283" s="57"/>
      <c r="J1283" s="57"/>
      <c r="L1283" s="57"/>
      <c r="N1283" s="57"/>
      <c r="P1283" s="57"/>
      <c r="R1283" s="57"/>
      <c r="T1283" s="57"/>
      <c r="V1283" s="57"/>
      <c r="X1283" s="57"/>
      <c r="Z1283" s="57"/>
      <c r="AA1283" s="57"/>
    </row>
    <row r="1284" spans="2:27">
      <c r="B1284" s="57"/>
      <c r="C1284" s="57"/>
      <c r="D1284" s="57"/>
      <c r="E1284" s="57"/>
      <c r="F1284" s="57"/>
      <c r="H1284" s="57"/>
      <c r="J1284" s="57"/>
      <c r="L1284" s="57"/>
      <c r="N1284" s="57"/>
      <c r="P1284" s="57"/>
      <c r="R1284" s="57"/>
      <c r="T1284" s="57"/>
      <c r="V1284" s="57"/>
      <c r="X1284" s="57"/>
      <c r="Z1284" s="57"/>
      <c r="AA1284" s="57"/>
    </row>
    <row r="1285" spans="2:27">
      <c r="B1285" s="57"/>
      <c r="C1285" s="57"/>
      <c r="D1285" s="57"/>
      <c r="E1285" s="57"/>
      <c r="F1285" s="57"/>
      <c r="H1285" s="57"/>
      <c r="J1285" s="57"/>
      <c r="L1285" s="57"/>
      <c r="N1285" s="57"/>
      <c r="P1285" s="57"/>
      <c r="R1285" s="57"/>
      <c r="T1285" s="57"/>
      <c r="V1285" s="57"/>
      <c r="X1285" s="57"/>
      <c r="Z1285" s="57"/>
      <c r="AA1285" s="57"/>
    </row>
    <row r="1286" spans="2:27">
      <c r="B1286" s="57"/>
      <c r="C1286" s="57"/>
      <c r="D1286" s="57"/>
      <c r="E1286" s="57"/>
      <c r="F1286" s="57"/>
      <c r="H1286" s="57"/>
      <c r="J1286" s="57"/>
      <c r="L1286" s="57"/>
      <c r="N1286" s="57"/>
      <c r="P1286" s="57"/>
      <c r="R1286" s="57"/>
      <c r="T1286" s="57"/>
      <c r="V1286" s="57"/>
      <c r="X1286" s="57"/>
      <c r="Z1286" s="57"/>
      <c r="AA1286" s="57"/>
    </row>
    <row r="1287" spans="2:27">
      <c r="B1287" s="57"/>
      <c r="C1287" s="57"/>
      <c r="D1287" s="57"/>
      <c r="E1287" s="57"/>
      <c r="F1287" s="57"/>
      <c r="H1287" s="57"/>
      <c r="J1287" s="57"/>
      <c r="L1287" s="57"/>
      <c r="N1287" s="57"/>
      <c r="P1287" s="57"/>
      <c r="R1287" s="57"/>
      <c r="T1287" s="57"/>
      <c r="V1287" s="57"/>
      <c r="X1287" s="57"/>
      <c r="Z1287" s="57"/>
      <c r="AA1287" s="57"/>
    </row>
    <row r="1288" spans="2:27">
      <c r="B1288" s="57"/>
      <c r="C1288" s="57"/>
      <c r="D1288" s="57"/>
      <c r="E1288" s="57"/>
      <c r="F1288" s="57"/>
      <c r="H1288" s="57"/>
      <c r="J1288" s="57"/>
      <c r="L1288" s="57"/>
      <c r="N1288" s="57"/>
      <c r="P1288" s="57"/>
      <c r="R1288" s="57"/>
      <c r="T1288" s="57"/>
      <c r="V1288" s="57"/>
      <c r="X1288" s="57"/>
      <c r="Z1288" s="57"/>
      <c r="AA1288" s="57"/>
    </row>
    <row r="1289" spans="2:27">
      <c r="B1289" s="57"/>
      <c r="C1289" s="57"/>
      <c r="D1289" s="57"/>
      <c r="E1289" s="57"/>
      <c r="F1289" s="57"/>
      <c r="H1289" s="57"/>
      <c r="J1289" s="57"/>
      <c r="L1289" s="57"/>
      <c r="N1289" s="57"/>
      <c r="P1289" s="57"/>
      <c r="R1289" s="57"/>
      <c r="T1289" s="57"/>
      <c r="V1289" s="57"/>
      <c r="X1289" s="57"/>
      <c r="Z1289" s="57"/>
      <c r="AA1289" s="57"/>
    </row>
    <row r="1290" spans="2:27">
      <c r="B1290" s="57"/>
      <c r="C1290" s="57"/>
      <c r="D1290" s="57"/>
      <c r="E1290" s="57"/>
      <c r="F1290" s="57"/>
      <c r="H1290" s="57"/>
      <c r="J1290" s="57"/>
      <c r="L1290" s="57"/>
      <c r="N1290" s="57"/>
      <c r="P1290" s="57"/>
      <c r="R1290" s="57"/>
      <c r="T1290" s="57"/>
      <c r="V1290" s="57"/>
      <c r="X1290" s="57"/>
      <c r="Z1290" s="57"/>
      <c r="AA1290" s="57"/>
    </row>
    <row r="1291" spans="2:27">
      <c r="B1291" s="57"/>
      <c r="C1291" s="57"/>
      <c r="D1291" s="57"/>
      <c r="E1291" s="57"/>
      <c r="F1291" s="57"/>
      <c r="H1291" s="57"/>
      <c r="J1291" s="57"/>
      <c r="L1291" s="57"/>
      <c r="N1291" s="57"/>
      <c r="P1291" s="57"/>
      <c r="R1291" s="57"/>
      <c r="T1291" s="57"/>
      <c r="V1291" s="57"/>
      <c r="X1291" s="57"/>
      <c r="Z1291" s="57"/>
      <c r="AA1291" s="57"/>
    </row>
    <row r="1292" spans="2:27">
      <c r="B1292" s="57"/>
      <c r="C1292" s="57"/>
      <c r="D1292" s="57"/>
      <c r="E1292" s="57"/>
      <c r="F1292" s="57"/>
      <c r="H1292" s="57"/>
      <c r="J1292" s="57"/>
      <c r="L1292" s="57"/>
      <c r="N1292" s="57"/>
      <c r="P1292" s="57"/>
      <c r="R1292" s="57"/>
      <c r="T1292" s="57"/>
      <c r="V1292" s="57"/>
      <c r="X1292" s="57"/>
      <c r="Z1292" s="57"/>
      <c r="AA1292" s="57"/>
    </row>
    <row r="1293" spans="2:27">
      <c r="B1293" s="57"/>
      <c r="C1293" s="57"/>
      <c r="D1293" s="57"/>
      <c r="E1293" s="57"/>
      <c r="F1293" s="57"/>
      <c r="H1293" s="57"/>
      <c r="J1293" s="57"/>
      <c r="L1293" s="57"/>
      <c r="N1293" s="57"/>
      <c r="P1293" s="57"/>
      <c r="R1293" s="57"/>
      <c r="T1293" s="57"/>
      <c r="V1293" s="57"/>
      <c r="X1293" s="57"/>
      <c r="Z1293" s="57"/>
      <c r="AA1293" s="57"/>
    </row>
    <row r="1294" spans="2:27">
      <c r="B1294" s="57"/>
      <c r="C1294" s="57"/>
      <c r="D1294" s="57"/>
      <c r="E1294" s="57"/>
      <c r="F1294" s="57"/>
      <c r="H1294" s="57"/>
      <c r="J1294" s="57"/>
      <c r="L1294" s="57"/>
      <c r="N1294" s="57"/>
      <c r="P1294" s="57"/>
      <c r="R1294" s="57"/>
      <c r="T1294" s="57"/>
      <c r="V1294" s="57"/>
      <c r="X1294" s="57"/>
      <c r="Z1294" s="57"/>
      <c r="AA1294" s="57"/>
    </row>
    <row r="1295" spans="2:27">
      <c r="B1295" s="57"/>
      <c r="C1295" s="57"/>
      <c r="D1295" s="57"/>
      <c r="E1295" s="57"/>
      <c r="F1295" s="57"/>
      <c r="H1295" s="57"/>
      <c r="J1295" s="57"/>
      <c r="L1295" s="57"/>
      <c r="N1295" s="57"/>
      <c r="P1295" s="57"/>
      <c r="R1295" s="57"/>
      <c r="T1295" s="57"/>
      <c r="V1295" s="57"/>
      <c r="X1295" s="57"/>
      <c r="Z1295" s="57"/>
      <c r="AA1295" s="57"/>
    </row>
    <row r="1296" spans="2:27">
      <c r="B1296" s="57"/>
      <c r="C1296" s="57"/>
      <c r="D1296" s="57"/>
      <c r="E1296" s="57"/>
      <c r="F1296" s="57"/>
      <c r="H1296" s="57"/>
      <c r="J1296" s="57"/>
      <c r="L1296" s="57"/>
      <c r="N1296" s="57"/>
      <c r="P1296" s="57"/>
      <c r="R1296" s="57"/>
      <c r="T1296" s="57"/>
      <c r="V1296" s="57"/>
      <c r="X1296" s="57"/>
      <c r="Z1296" s="57"/>
      <c r="AA1296" s="57"/>
    </row>
    <row r="1297" spans="2:27">
      <c r="B1297" s="57"/>
      <c r="C1297" s="57"/>
      <c r="D1297" s="57"/>
      <c r="E1297" s="57"/>
      <c r="F1297" s="57"/>
      <c r="H1297" s="57"/>
      <c r="J1297" s="57"/>
      <c r="L1297" s="57"/>
      <c r="N1297" s="57"/>
      <c r="P1297" s="57"/>
      <c r="R1297" s="57"/>
      <c r="T1297" s="57"/>
      <c r="V1297" s="57"/>
      <c r="X1297" s="57"/>
      <c r="Z1297" s="57"/>
      <c r="AA1297" s="57"/>
    </row>
    <row r="1298" spans="2:27">
      <c r="B1298" s="57"/>
      <c r="C1298" s="57"/>
      <c r="D1298" s="57"/>
      <c r="E1298" s="57"/>
      <c r="F1298" s="57"/>
      <c r="H1298" s="57"/>
      <c r="J1298" s="57"/>
      <c r="L1298" s="57"/>
      <c r="N1298" s="57"/>
      <c r="P1298" s="57"/>
      <c r="R1298" s="57"/>
      <c r="T1298" s="57"/>
      <c r="V1298" s="57"/>
      <c r="X1298" s="57"/>
      <c r="Z1298" s="57"/>
      <c r="AA1298" s="57"/>
    </row>
    <row r="1299" spans="2:27">
      <c r="B1299" s="57"/>
      <c r="C1299" s="57"/>
      <c r="D1299" s="57"/>
      <c r="E1299" s="57"/>
      <c r="F1299" s="57"/>
      <c r="H1299" s="57"/>
      <c r="J1299" s="57"/>
      <c r="L1299" s="57"/>
      <c r="N1299" s="57"/>
      <c r="P1299" s="57"/>
      <c r="R1299" s="57"/>
      <c r="T1299" s="57"/>
      <c r="V1299" s="57"/>
      <c r="X1299" s="57"/>
      <c r="Z1299" s="57"/>
      <c r="AA1299" s="57"/>
    </row>
    <row r="1300" spans="2:27">
      <c r="B1300" s="57"/>
      <c r="C1300" s="57"/>
      <c r="D1300" s="57"/>
      <c r="E1300" s="57"/>
      <c r="F1300" s="57"/>
      <c r="H1300" s="57"/>
      <c r="J1300" s="57"/>
      <c r="L1300" s="57"/>
      <c r="N1300" s="57"/>
      <c r="P1300" s="57"/>
      <c r="R1300" s="57"/>
      <c r="T1300" s="57"/>
      <c r="V1300" s="57"/>
      <c r="X1300" s="57"/>
      <c r="Z1300" s="57"/>
      <c r="AA1300" s="57"/>
    </row>
    <row r="1301" spans="2:27">
      <c r="B1301" s="57"/>
      <c r="C1301" s="57"/>
      <c r="D1301" s="57"/>
      <c r="E1301" s="57"/>
      <c r="F1301" s="57"/>
      <c r="H1301" s="57"/>
      <c r="J1301" s="57"/>
      <c r="L1301" s="57"/>
      <c r="N1301" s="57"/>
      <c r="P1301" s="57"/>
      <c r="R1301" s="57"/>
      <c r="T1301" s="57"/>
      <c r="V1301" s="57"/>
      <c r="X1301" s="57"/>
      <c r="Z1301" s="57"/>
      <c r="AA1301" s="57"/>
    </row>
    <row r="1302" spans="2:27">
      <c r="B1302" s="57"/>
      <c r="C1302" s="57"/>
      <c r="D1302" s="57"/>
      <c r="E1302" s="57"/>
      <c r="F1302" s="57"/>
      <c r="H1302" s="57"/>
      <c r="J1302" s="57"/>
      <c r="L1302" s="57"/>
      <c r="N1302" s="57"/>
      <c r="P1302" s="57"/>
      <c r="R1302" s="57"/>
      <c r="T1302" s="57"/>
      <c r="V1302" s="57"/>
      <c r="X1302" s="57"/>
      <c r="Z1302" s="57"/>
      <c r="AA1302" s="57"/>
    </row>
    <row r="1303" spans="2:27">
      <c r="B1303" s="57"/>
      <c r="C1303" s="57"/>
      <c r="D1303" s="57"/>
      <c r="E1303" s="57"/>
      <c r="F1303" s="57"/>
      <c r="H1303" s="57"/>
      <c r="J1303" s="57"/>
      <c r="L1303" s="57"/>
      <c r="N1303" s="57"/>
      <c r="P1303" s="57"/>
      <c r="R1303" s="57"/>
      <c r="T1303" s="57"/>
      <c r="V1303" s="57"/>
      <c r="X1303" s="57"/>
      <c r="Z1303" s="57"/>
      <c r="AA1303" s="57"/>
    </row>
    <row r="1304" spans="2:27">
      <c r="B1304" s="57"/>
      <c r="C1304" s="57"/>
      <c r="D1304" s="57"/>
      <c r="E1304" s="57"/>
      <c r="F1304" s="57"/>
      <c r="H1304" s="57"/>
      <c r="J1304" s="57"/>
      <c r="L1304" s="57"/>
      <c r="N1304" s="57"/>
      <c r="P1304" s="57"/>
      <c r="R1304" s="57"/>
      <c r="T1304" s="57"/>
      <c r="V1304" s="57"/>
      <c r="X1304" s="57"/>
      <c r="Z1304" s="57"/>
      <c r="AA1304" s="57"/>
    </row>
    <row r="1305" spans="2:27">
      <c r="B1305" s="57"/>
      <c r="C1305" s="57"/>
      <c r="D1305" s="57"/>
      <c r="E1305" s="57"/>
      <c r="F1305" s="57"/>
      <c r="H1305" s="57"/>
      <c r="J1305" s="57"/>
      <c r="L1305" s="57"/>
      <c r="N1305" s="57"/>
      <c r="P1305" s="57"/>
      <c r="R1305" s="57"/>
      <c r="T1305" s="57"/>
      <c r="V1305" s="57"/>
      <c r="X1305" s="57"/>
      <c r="Z1305" s="57"/>
      <c r="AA1305" s="57"/>
    </row>
    <row r="1306" spans="2:27">
      <c r="B1306" s="57"/>
      <c r="C1306" s="57"/>
      <c r="D1306" s="57"/>
      <c r="E1306" s="57"/>
      <c r="F1306" s="57"/>
      <c r="H1306" s="57"/>
      <c r="J1306" s="57"/>
      <c r="L1306" s="57"/>
      <c r="N1306" s="57"/>
      <c r="P1306" s="57"/>
      <c r="R1306" s="57"/>
      <c r="T1306" s="57"/>
      <c r="V1306" s="57"/>
      <c r="X1306" s="57"/>
      <c r="Z1306" s="57"/>
      <c r="AA1306" s="57"/>
    </row>
    <row r="1307" spans="2:27">
      <c r="B1307" s="57"/>
      <c r="C1307" s="57"/>
      <c r="D1307" s="57"/>
      <c r="E1307" s="57"/>
      <c r="F1307" s="57"/>
      <c r="H1307" s="57"/>
      <c r="J1307" s="57"/>
      <c r="L1307" s="57"/>
      <c r="N1307" s="57"/>
      <c r="P1307" s="57"/>
      <c r="R1307" s="57"/>
      <c r="T1307" s="57"/>
      <c r="V1307" s="57"/>
      <c r="X1307" s="57"/>
      <c r="Z1307" s="57"/>
      <c r="AA1307" s="57"/>
    </row>
    <row r="1308" spans="2:27">
      <c r="B1308" s="57"/>
      <c r="C1308" s="57"/>
      <c r="D1308" s="57"/>
      <c r="E1308" s="57"/>
      <c r="F1308" s="57"/>
      <c r="H1308" s="57"/>
      <c r="J1308" s="57"/>
      <c r="L1308" s="57"/>
      <c r="N1308" s="57"/>
      <c r="P1308" s="57"/>
      <c r="R1308" s="57"/>
      <c r="T1308" s="57"/>
      <c r="V1308" s="57"/>
      <c r="X1308" s="57"/>
      <c r="Z1308" s="57"/>
      <c r="AA1308" s="57"/>
    </row>
    <row r="1309" spans="2:27">
      <c r="B1309" s="57"/>
      <c r="C1309" s="57"/>
      <c r="D1309" s="57"/>
      <c r="E1309" s="57"/>
      <c r="F1309" s="57"/>
      <c r="H1309" s="57"/>
      <c r="J1309" s="57"/>
      <c r="L1309" s="57"/>
      <c r="N1309" s="57"/>
      <c r="P1309" s="57"/>
      <c r="R1309" s="57"/>
      <c r="T1309" s="57"/>
      <c r="V1309" s="57"/>
      <c r="X1309" s="57"/>
      <c r="Z1309" s="57"/>
      <c r="AA1309" s="57"/>
    </row>
    <row r="1310" spans="2:27">
      <c r="B1310" s="57"/>
      <c r="C1310" s="57"/>
      <c r="D1310" s="57"/>
      <c r="E1310" s="57"/>
      <c r="F1310" s="57"/>
      <c r="H1310" s="57"/>
      <c r="J1310" s="57"/>
      <c r="L1310" s="57"/>
      <c r="N1310" s="57"/>
      <c r="P1310" s="57"/>
      <c r="R1310" s="57"/>
      <c r="T1310" s="57"/>
      <c r="V1310" s="57"/>
      <c r="X1310" s="57"/>
      <c r="Z1310" s="57"/>
      <c r="AA1310" s="57"/>
    </row>
    <row r="1311" spans="2:27">
      <c r="B1311" s="57"/>
      <c r="C1311" s="57"/>
      <c r="D1311" s="57"/>
      <c r="E1311" s="57"/>
      <c r="F1311" s="57"/>
      <c r="H1311" s="57"/>
      <c r="J1311" s="57"/>
      <c r="L1311" s="57"/>
      <c r="N1311" s="57"/>
      <c r="P1311" s="57"/>
      <c r="R1311" s="57"/>
      <c r="T1311" s="57"/>
      <c r="V1311" s="57"/>
      <c r="X1311" s="57"/>
      <c r="Z1311" s="57"/>
      <c r="AA1311" s="57"/>
    </row>
    <row r="1312" spans="2:27">
      <c r="B1312" s="57"/>
      <c r="C1312" s="57"/>
      <c r="D1312" s="57"/>
      <c r="E1312" s="57"/>
      <c r="F1312" s="57"/>
      <c r="H1312" s="57"/>
      <c r="J1312" s="57"/>
      <c r="L1312" s="57"/>
      <c r="N1312" s="57"/>
      <c r="P1312" s="57"/>
      <c r="R1312" s="57"/>
      <c r="T1312" s="57"/>
      <c r="V1312" s="57"/>
      <c r="X1312" s="57"/>
      <c r="Z1312" s="57"/>
      <c r="AA1312" s="57"/>
    </row>
    <row r="1313" spans="2:27">
      <c r="B1313" s="57"/>
      <c r="C1313" s="57"/>
      <c r="D1313" s="57"/>
      <c r="E1313" s="57"/>
      <c r="F1313" s="57"/>
      <c r="H1313" s="57"/>
      <c r="J1313" s="57"/>
      <c r="L1313" s="57"/>
      <c r="N1313" s="57"/>
      <c r="P1313" s="57"/>
      <c r="R1313" s="57"/>
      <c r="T1313" s="57"/>
      <c r="V1313" s="57"/>
      <c r="X1313" s="57"/>
      <c r="Z1313" s="57"/>
      <c r="AA1313" s="57"/>
    </row>
    <row r="1314" spans="2:27">
      <c r="B1314" s="57"/>
      <c r="C1314" s="57"/>
      <c r="D1314" s="57"/>
      <c r="E1314" s="57"/>
      <c r="F1314" s="57"/>
      <c r="H1314" s="57"/>
      <c r="J1314" s="57"/>
      <c r="L1314" s="57"/>
      <c r="N1314" s="57"/>
      <c r="P1314" s="57"/>
      <c r="R1314" s="57"/>
      <c r="T1314" s="57"/>
      <c r="V1314" s="57"/>
      <c r="X1314" s="57"/>
      <c r="Z1314" s="57"/>
      <c r="AA1314" s="57"/>
    </row>
    <row r="1315" spans="2:27">
      <c r="B1315" s="57"/>
      <c r="C1315" s="57"/>
      <c r="D1315" s="57"/>
      <c r="E1315" s="57"/>
      <c r="F1315" s="57"/>
      <c r="H1315" s="57"/>
      <c r="J1315" s="57"/>
      <c r="L1315" s="57"/>
      <c r="N1315" s="57"/>
      <c r="P1315" s="57"/>
      <c r="R1315" s="57"/>
      <c r="T1315" s="57"/>
      <c r="V1315" s="57"/>
      <c r="X1315" s="57"/>
      <c r="Z1315" s="57"/>
      <c r="AA1315" s="57"/>
    </row>
    <row r="1316" spans="2:27">
      <c r="B1316" s="57"/>
      <c r="C1316" s="57"/>
      <c r="D1316" s="57"/>
      <c r="E1316" s="57"/>
      <c r="F1316" s="57"/>
      <c r="H1316" s="57"/>
      <c r="J1316" s="57"/>
      <c r="L1316" s="57"/>
      <c r="N1316" s="57"/>
      <c r="P1316" s="57"/>
      <c r="R1316" s="57"/>
      <c r="T1316" s="57"/>
      <c r="V1316" s="57"/>
      <c r="X1316" s="57"/>
      <c r="Z1316" s="57"/>
      <c r="AA1316" s="57"/>
    </row>
    <row r="1317" spans="2:27">
      <c r="B1317" s="57"/>
      <c r="C1317" s="57"/>
      <c r="D1317" s="57"/>
      <c r="E1317" s="57"/>
      <c r="F1317" s="57"/>
      <c r="H1317" s="57"/>
      <c r="J1317" s="57"/>
      <c r="L1317" s="57"/>
      <c r="N1317" s="57"/>
      <c r="P1317" s="57"/>
      <c r="R1317" s="57"/>
      <c r="T1317" s="57"/>
      <c r="V1317" s="57"/>
      <c r="X1317" s="57"/>
      <c r="Z1317" s="57"/>
      <c r="AA1317" s="57"/>
    </row>
    <row r="1318" spans="2:27">
      <c r="B1318" s="57"/>
      <c r="C1318" s="57"/>
      <c r="D1318" s="57"/>
      <c r="E1318" s="57"/>
      <c r="F1318" s="57"/>
      <c r="H1318" s="57"/>
      <c r="J1318" s="57"/>
      <c r="L1318" s="57"/>
      <c r="N1318" s="57"/>
      <c r="P1318" s="57"/>
      <c r="R1318" s="57"/>
      <c r="T1318" s="57"/>
      <c r="V1318" s="57"/>
      <c r="X1318" s="57"/>
      <c r="Z1318" s="57"/>
      <c r="AA1318" s="57"/>
    </row>
    <row r="1319" spans="2:27">
      <c r="B1319" s="57"/>
      <c r="C1319" s="57"/>
      <c r="D1319" s="57"/>
      <c r="E1319" s="57"/>
      <c r="F1319" s="57"/>
      <c r="H1319" s="57"/>
      <c r="J1319" s="57"/>
      <c r="L1319" s="57"/>
      <c r="N1319" s="57"/>
      <c r="P1319" s="57"/>
      <c r="R1319" s="57"/>
      <c r="T1319" s="57"/>
      <c r="V1319" s="57"/>
      <c r="X1319" s="57"/>
      <c r="Z1319" s="57"/>
      <c r="AA1319" s="57"/>
    </row>
    <row r="1320" spans="2:27">
      <c r="B1320" s="57"/>
      <c r="C1320" s="57"/>
      <c r="D1320" s="57"/>
      <c r="E1320" s="57"/>
      <c r="F1320" s="57"/>
      <c r="H1320" s="57"/>
      <c r="J1320" s="57"/>
      <c r="L1320" s="57"/>
      <c r="N1320" s="57"/>
      <c r="P1320" s="57"/>
      <c r="R1320" s="57"/>
      <c r="T1320" s="57"/>
      <c r="V1320" s="57"/>
      <c r="X1320" s="57"/>
      <c r="Z1320" s="57"/>
      <c r="AA1320" s="57"/>
    </row>
    <row r="1321" spans="2:27">
      <c r="B1321" s="57"/>
      <c r="C1321" s="57"/>
      <c r="D1321" s="57"/>
      <c r="E1321" s="57"/>
      <c r="F1321" s="57"/>
      <c r="H1321" s="57"/>
      <c r="J1321" s="57"/>
      <c r="L1321" s="57"/>
      <c r="N1321" s="57"/>
      <c r="P1321" s="57"/>
      <c r="R1321" s="57"/>
      <c r="T1321" s="57"/>
      <c r="V1321" s="57"/>
      <c r="X1321" s="57"/>
      <c r="Z1321" s="57"/>
      <c r="AA1321" s="57"/>
    </row>
    <row r="1322" spans="2:27">
      <c r="B1322" s="57"/>
      <c r="C1322" s="57"/>
      <c r="D1322" s="57"/>
      <c r="E1322" s="57"/>
      <c r="F1322" s="57"/>
      <c r="H1322" s="57"/>
      <c r="J1322" s="57"/>
      <c r="L1322" s="57"/>
      <c r="N1322" s="57"/>
      <c r="P1322" s="57"/>
      <c r="R1322" s="57"/>
      <c r="T1322" s="57"/>
      <c r="V1322" s="57"/>
      <c r="X1322" s="57"/>
      <c r="Z1322" s="57"/>
      <c r="AA1322" s="57"/>
    </row>
    <row r="1323" spans="2:27">
      <c r="B1323" s="57"/>
      <c r="C1323" s="57"/>
      <c r="D1323" s="57"/>
      <c r="E1323" s="57"/>
      <c r="F1323" s="57"/>
      <c r="H1323" s="57"/>
      <c r="J1323" s="57"/>
      <c r="L1323" s="57"/>
      <c r="N1323" s="57"/>
      <c r="P1323" s="57"/>
      <c r="R1323" s="57"/>
      <c r="T1323" s="57"/>
      <c r="V1323" s="57"/>
      <c r="X1323" s="57"/>
      <c r="Z1323" s="57"/>
      <c r="AA1323" s="57"/>
    </row>
    <row r="1324" spans="2:27">
      <c r="B1324" s="57"/>
      <c r="C1324" s="57"/>
      <c r="D1324" s="57"/>
      <c r="E1324" s="57"/>
      <c r="F1324" s="57"/>
      <c r="H1324" s="57"/>
      <c r="J1324" s="57"/>
      <c r="L1324" s="57"/>
      <c r="N1324" s="57"/>
      <c r="P1324" s="57"/>
      <c r="R1324" s="57"/>
      <c r="T1324" s="57"/>
      <c r="V1324" s="57"/>
      <c r="X1324" s="57"/>
      <c r="Z1324" s="57"/>
      <c r="AA1324" s="57"/>
    </row>
    <row r="1325" spans="2:27">
      <c r="B1325" s="57"/>
      <c r="C1325" s="57"/>
      <c r="D1325" s="57"/>
      <c r="E1325" s="57"/>
      <c r="F1325" s="57"/>
      <c r="H1325" s="57"/>
      <c r="J1325" s="57"/>
      <c r="L1325" s="57"/>
      <c r="N1325" s="57"/>
      <c r="P1325" s="57"/>
      <c r="R1325" s="57"/>
      <c r="T1325" s="57"/>
      <c r="V1325" s="57"/>
      <c r="X1325" s="57"/>
      <c r="Z1325" s="57"/>
      <c r="AA1325" s="57"/>
    </row>
    <row r="1326" spans="2:27">
      <c r="B1326" s="57"/>
      <c r="C1326" s="57"/>
      <c r="D1326" s="57"/>
      <c r="E1326" s="57"/>
      <c r="F1326" s="57"/>
      <c r="H1326" s="57"/>
      <c r="J1326" s="57"/>
      <c r="L1326" s="57"/>
      <c r="N1326" s="57"/>
      <c r="P1326" s="57"/>
      <c r="R1326" s="57"/>
      <c r="T1326" s="57"/>
      <c r="V1326" s="57"/>
      <c r="X1326" s="57"/>
      <c r="Z1326" s="57"/>
      <c r="AA1326" s="57"/>
    </row>
    <row r="1327" spans="2:27">
      <c r="B1327" s="57"/>
      <c r="C1327" s="57"/>
      <c r="D1327" s="57"/>
      <c r="E1327" s="57"/>
      <c r="F1327" s="57"/>
      <c r="H1327" s="57"/>
      <c r="J1327" s="57"/>
      <c r="L1327" s="57"/>
      <c r="N1327" s="57"/>
      <c r="P1327" s="57"/>
      <c r="R1327" s="57"/>
      <c r="T1327" s="57"/>
      <c r="V1327" s="57"/>
      <c r="X1327" s="57"/>
      <c r="Z1327" s="57"/>
      <c r="AA1327" s="57"/>
    </row>
    <row r="1328" spans="2:27">
      <c r="B1328" s="57"/>
      <c r="C1328" s="57"/>
      <c r="D1328" s="57"/>
      <c r="E1328" s="57"/>
      <c r="F1328" s="57"/>
      <c r="H1328" s="57"/>
      <c r="J1328" s="57"/>
      <c r="L1328" s="57"/>
      <c r="N1328" s="57"/>
      <c r="P1328" s="57"/>
      <c r="R1328" s="57"/>
      <c r="T1328" s="57"/>
      <c r="V1328" s="57"/>
      <c r="X1328" s="57"/>
      <c r="Z1328" s="57"/>
      <c r="AA1328" s="57"/>
    </row>
    <row r="1329" spans="2:27">
      <c r="B1329" s="57"/>
      <c r="C1329" s="57"/>
      <c r="D1329" s="57"/>
      <c r="E1329" s="57"/>
      <c r="F1329" s="57"/>
      <c r="H1329" s="57"/>
      <c r="J1329" s="57"/>
      <c r="L1329" s="57"/>
      <c r="N1329" s="57"/>
      <c r="P1329" s="57"/>
      <c r="R1329" s="57"/>
      <c r="T1329" s="57"/>
      <c r="V1329" s="57"/>
      <c r="X1329" s="57"/>
      <c r="Z1329" s="57"/>
      <c r="AA1329" s="57"/>
    </row>
    <row r="1330" spans="2:27">
      <c r="B1330" s="57"/>
      <c r="C1330" s="57"/>
      <c r="D1330" s="57"/>
      <c r="E1330" s="57"/>
      <c r="F1330" s="57"/>
      <c r="H1330" s="57"/>
      <c r="J1330" s="57"/>
      <c r="L1330" s="57"/>
      <c r="N1330" s="57"/>
      <c r="P1330" s="57"/>
      <c r="R1330" s="57"/>
      <c r="T1330" s="57"/>
      <c r="V1330" s="57"/>
      <c r="X1330" s="57"/>
      <c r="Z1330" s="57"/>
      <c r="AA1330" s="57"/>
    </row>
    <row r="1331" spans="2:27">
      <c r="B1331" s="57"/>
      <c r="C1331" s="57"/>
      <c r="D1331" s="57"/>
      <c r="E1331" s="57"/>
      <c r="F1331" s="57"/>
      <c r="H1331" s="57"/>
      <c r="J1331" s="57"/>
      <c r="L1331" s="57"/>
      <c r="N1331" s="57"/>
      <c r="P1331" s="57"/>
      <c r="R1331" s="57"/>
      <c r="T1331" s="57"/>
      <c r="V1331" s="57"/>
      <c r="X1331" s="57"/>
      <c r="Z1331" s="57"/>
      <c r="AA1331" s="57"/>
    </row>
    <row r="1332" spans="2:27">
      <c r="B1332" s="57"/>
      <c r="C1332" s="57"/>
      <c r="D1332" s="57"/>
      <c r="E1332" s="57"/>
      <c r="F1332" s="57"/>
      <c r="H1332" s="57"/>
      <c r="J1332" s="57"/>
      <c r="L1332" s="57"/>
      <c r="N1332" s="57"/>
      <c r="P1332" s="57"/>
      <c r="R1332" s="57"/>
      <c r="T1332" s="57"/>
      <c r="V1332" s="57"/>
      <c r="X1332" s="57"/>
      <c r="Z1332" s="57"/>
      <c r="AA1332" s="57"/>
    </row>
    <row r="1333" spans="2:27">
      <c r="B1333" s="57"/>
      <c r="C1333" s="57"/>
      <c r="D1333" s="57"/>
      <c r="E1333" s="57"/>
      <c r="F1333" s="57"/>
      <c r="H1333" s="57"/>
      <c r="J1333" s="57"/>
      <c r="L1333" s="57"/>
      <c r="N1333" s="57"/>
      <c r="P1333" s="57"/>
      <c r="R1333" s="57"/>
      <c r="T1333" s="57"/>
      <c r="V1333" s="57"/>
      <c r="X1333" s="57"/>
      <c r="Z1333" s="57"/>
      <c r="AA1333" s="57"/>
    </row>
    <row r="1334" spans="2:27">
      <c r="B1334" s="57"/>
      <c r="C1334" s="57"/>
      <c r="D1334" s="57"/>
      <c r="E1334" s="57"/>
      <c r="F1334" s="57"/>
      <c r="H1334" s="57"/>
      <c r="J1334" s="57"/>
      <c r="L1334" s="57"/>
      <c r="N1334" s="57"/>
      <c r="P1334" s="57"/>
      <c r="R1334" s="57"/>
      <c r="T1334" s="57"/>
      <c r="V1334" s="57"/>
      <c r="X1334" s="57"/>
      <c r="Z1334" s="57"/>
      <c r="AA1334" s="57"/>
    </row>
    <row r="1335" spans="2:27">
      <c r="B1335" s="57"/>
      <c r="C1335" s="57"/>
      <c r="D1335" s="57"/>
      <c r="E1335" s="57"/>
      <c r="F1335" s="57"/>
      <c r="H1335" s="57"/>
      <c r="J1335" s="57"/>
      <c r="L1335" s="57"/>
      <c r="N1335" s="57"/>
      <c r="P1335" s="57"/>
      <c r="R1335" s="57"/>
      <c r="T1335" s="57"/>
      <c r="V1335" s="57"/>
      <c r="X1335" s="57"/>
      <c r="Z1335" s="57"/>
      <c r="AA1335" s="57"/>
    </row>
    <row r="1336" spans="2:27">
      <c r="B1336" s="57"/>
      <c r="C1336" s="57"/>
      <c r="D1336" s="57"/>
      <c r="E1336" s="57"/>
      <c r="F1336" s="57"/>
      <c r="H1336" s="57"/>
      <c r="J1336" s="57"/>
      <c r="L1336" s="57"/>
      <c r="N1336" s="57"/>
      <c r="P1336" s="57"/>
      <c r="R1336" s="57"/>
      <c r="T1336" s="57"/>
      <c r="V1336" s="57"/>
      <c r="X1336" s="57"/>
      <c r="Z1336" s="57"/>
      <c r="AA1336" s="57"/>
    </row>
    <row r="1337" spans="2:27">
      <c r="B1337" s="57"/>
      <c r="C1337" s="57"/>
      <c r="D1337" s="57"/>
      <c r="E1337" s="57"/>
      <c r="F1337" s="57"/>
      <c r="H1337" s="57"/>
      <c r="J1337" s="57"/>
      <c r="L1337" s="57"/>
      <c r="N1337" s="57"/>
      <c r="P1337" s="57"/>
      <c r="R1337" s="57"/>
      <c r="T1337" s="57"/>
      <c r="V1337" s="57"/>
      <c r="X1337" s="57"/>
      <c r="Z1337" s="57"/>
      <c r="AA1337" s="57"/>
    </row>
    <row r="1338" spans="2:27">
      <c r="B1338" s="57"/>
      <c r="C1338" s="57"/>
      <c r="D1338" s="57"/>
      <c r="E1338" s="57"/>
      <c r="F1338" s="57"/>
      <c r="H1338" s="57"/>
      <c r="J1338" s="57"/>
      <c r="L1338" s="57"/>
      <c r="N1338" s="57"/>
      <c r="P1338" s="57"/>
      <c r="R1338" s="57"/>
      <c r="T1338" s="57"/>
      <c r="V1338" s="57"/>
      <c r="X1338" s="57"/>
      <c r="Z1338" s="57"/>
      <c r="AA1338" s="57"/>
    </row>
    <row r="1339" spans="2:27">
      <c r="B1339" s="57"/>
      <c r="C1339" s="57"/>
      <c r="D1339" s="57"/>
      <c r="E1339" s="57"/>
      <c r="F1339" s="57"/>
      <c r="H1339" s="57"/>
      <c r="J1339" s="57"/>
      <c r="L1339" s="57"/>
      <c r="N1339" s="57"/>
      <c r="P1339" s="57"/>
      <c r="R1339" s="57"/>
      <c r="T1339" s="57"/>
      <c r="V1339" s="57"/>
      <c r="X1339" s="57"/>
      <c r="Z1339" s="57"/>
      <c r="AA1339" s="57"/>
    </row>
    <row r="1340" spans="2:27">
      <c r="B1340" s="57"/>
      <c r="C1340" s="57"/>
      <c r="D1340" s="57"/>
      <c r="E1340" s="57"/>
      <c r="F1340" s="57"/>
      <c r="H1340" s="57"/>
      <c r="J1340" s="57"/>
      <c r="L1340" s="57"/>
      <c r="N1340" s="57"/>
      <c r="P1340" s="57"/>
      <c r="R1340" s="57"/>
      <c r="T1340" s="57"/>
      <c r="V1340" s="57"/>
      <c r="X1340" s="57"/>
      <c r="Z1340" s="57"/>
      <c r="AA1340" s="57"/>
    </row>
    <row r="1341" spans="2:27">
      <c r="B1341" s="57"/>
      <c r="C1341" s="57"/>
      <c r="D1341" s="57"/>
      <c r="E1341" s="57"/>
      <c r="F1341" s="57"/>
      <c r="H1341" s="57"/>
      <c r="J1341" s="57"/>
      <c r="L1341" s="57"/>
      <c r="N1341" s="57"/>
      <c r="P1341" s="57"/>
      <c r="R1341" s="57"/>
      <c r="T1341" s="57"/>
      <c r="V1341" s="57"/>
      <c r="X1341" s="57"/>
      <c r="Z1341" s="57"/>
      <c r="AA1341" s="57"/>
    </row>
    <row r="1342" spans="2:27">
      <c r="B1342" s="57"/>
      <c r="C1342" s="57"/>
      <c r="D1342" s="57"/>
      <c r="E1342" s="57"/>
      <c r="F1342" s="57"/>
      <c r="H1342" s="57"/>
      <c r="J1342" s="57"/>
      <c r="L1342" s="57"/>
      <c r="N1342" s="57"/>
      <c r="P1342" s="57"/>
      <c r="R1342" s="57"/>
      <c r="T1342" s="57"/>
      <c r="V1342" s="57"/>
      <c r="X1342" s="57"/>
      <c r="Z1342" s="57"/>
      <c r="AA1342" s="57"/>
    </row>
    <row r="1343" spans="2:27">
      <c r="B1343" s="57"/>
      <c r="C1343" s="57"/>
      <c r="D1343" s="57"/>
      <c r="E1343" s="57"/>
      <c r="F1343" s="57"/>
      <c r="H1343" s="57"/>
      <c r="J1343" s="57"/>
      <c r="L1343" s="57"/>
      <c r="N1343" s="57"/>
      <c r="P1343" s="57"/>
      <c r="R1343" s="57"/>
      <c r="T1343" s="57"/>
      <c r="V1343" s="57"/>
      <c r="X1343" s="57"/>
      <c r="Z1343" s="57"/>
      <c r="AA1343" s="57"/>
    </row>
    <row r="1344" spans="2:27">
      <c r="B1344" s="57"/>
      <c r="C1344" s="57"/>
      <c r="D1344" s="57"/>
      <c r="E1344" s="57"/>
      <c r="F1344" s="57"/>
      <c r="H1344" s="57"/>
      <c r="J1344" s="57"/>
      <c r="L1344" s="57"/>
      <c r="N1344" s="57"/>
      <c r="P1344" s="57"/>
      <c r="R1344" s="57"/>
      <c r="T1344" s="57"/>
      <c r="V1344" s="57"/>
      <c r="X1344" s="57"/>
      <c r="Z1344" s="57"/>
      <c r="AA1344" s="57"/>
    </row>
    <row r="1345" spans="2:27">
      <c r="B1345" s="57"/>
      <c r="C1345" s="57"/>
      <c r="D1345" s="57"/>
      <c r="E1345" s="57"/>
      <c r="F1345" s="57"/>
      <c r="H1345" s="57"/>
      <c r="J1345" s="57"/>
      <c r="L1345" s="57"/>
      <c r="N1345" s="57"/>
      <c r="P1345" s="57"/>
      <c r="R1345" s="57"/>
      <c r="T1345" s="57"/>
      <c r="V1345" s="57"/>
      <c r="X1345" s="57"/>
      <c r="Z1345" s="57"/>
      <c r="AA1345" s="57"/>
    </row>
    <row r="1346" spans="2:27">
      <c r="B1346" s="57"/>
      <c r="C1346" s="57"/>
      <c r="D1346" s="57"/>
      <c r="E1346" s="57"/>
      <c r="F1346" s="57"/>
      <c r="H1346" s="57"/>
      <c r="J1346" s="57"/>
      <c r="L1346" s="57"/>
      <c r="N1346" s="57"/>
      <c r="P1346" s="57"/>
      <c r="R1346" s="57"/>
      <c r="T1346" s="57"/>
      <c r="V1346" s="57"/>
      <c r="X1346" s="57"/>
      <c r="Z1346" s="57"/>
      <c r="AA1346" s="57"/>
    </row>
    <row r="1347" spans="2:27">
      <c r="B1347" s="57"/>
      <c r="C1347" s="57"/>
      <c r="D1347" s="57"/>
      <c r="E1347" s="57"/>
      <c r="F1347" s="57"/>
      <c r="H1347" s="57"/>
      <c r="J1347" s="57"/>
      <c r="L1347" s="57"/>
      <c r="N1347" s="57"/>
      <c r="P1347" s="57"/>
      <c r="R1347" s="57"/>
      <c r="T1347" s="57"/>
      <c r="V1347" s="57"/>
      <c r="X1347" s="57"/>
      <c r="Z1347" s="57"/>
      <c r="AA1347" s="57"/>
    </row>
    <row r="1348" spans="2:27">
      <c r="B1348" s="57"/>
      <c r="C1348" s="57"/>
      <c r="D1348" s="57"/>
      <c r="E1348" s="57"/>
      <c r="F1348" s="57"/>
      <c r="H1348" s="57"/>
      <c r="J1348" s="57"/>
      <c r="L1348" s="57"/>
      <c r="N1348" s="57"/>
      <c r="P1348" s="57"/>
      <c r="R1348" s="57"/>
      <c r="T1348" s="57"/>
      <c r="V1348" s="57"/>
      <c r="X1348" s="57"/>
      <c r="Z1348" s="57"/>
      <c r="AA1348" s="57"/>
    </row>
    <row r="1349" spans="2:27">
      <c r="B1349" s="57"/>
      <c r="C1349" s="57"/>
      <c r="D1349" s="57"/>
      <c r="E1349" s="57"/>
      <c r="F1349" s="57"/>
      <c r="H1349" s="57"/>
      <c r="J1349" s="57"/>
      <c r="L1349" s="57"/>
      <c r="N1349" s="57"/>
      <c r="P1349" s="57"/>
      <c r="R1349" s="57"/>
      <c r="T1349" s="57"/>
      <c r="V1349" s="57"/>
      <c r="X1349" s="57"/>
      <c r="Z1349" s="57"/>
      <c r="AA1349" s="57"/>
    </row>
    <row r="1350" spans="2:27">
      <c r="B1350" s="57"/>
      <c r="C1350" s="57"/>
      <c r="D1350" s="57"/>
      <c r="E1350" s="57"/>
      <c r="F1350" s="57"/>
      <c r="H1350" s="57"/>
      <c r="J1350" s="57"/>
      <c r="L1350" s="57"/>
      <c r="N1350" s="57"/>
      <c r="P1350" s="57"/>
      <c r="R1350" s="57"/>
      <c r="T1350" s="57"/>
      <c r="V1350" s="57"/>
      <c r="X1350" s="57"/>
      <c r="Z1350" s="57"/>
      <c r="AA1350" s="57"/>
    </row>
    <row r="1351" spans="2:27">
      <c r="B1351" s="57"/>
      <c r="C1351" s="57"/>
      <c r="D1351" s="57"/>
      <c r="E1351" s="57"/>
      <c r="F1351" s="57"/>
      <c r="H1351" s="57"/>
      <c r="J1351" s="57"/>
      <c r="L1351" s="57"/>
      <c r="N1351" s="57"/>
      <c r="P1351" s="57"/>
      <c r="R1351" s="57"/>
      <c r="T1351" s="57"/>
      <c r="V1351" s="57"/>
      <c r="X1351" s="57"/>
      <c r="Z1351" s="57"/>
      <c r="AA1351" s="57"/>
    </row>
    <row r="1352" spans="2:27">
      <c r="B1352" s="57"/>
      <c r="C1352" s="57"/>
      <c r="D1352" s="57"/>
      <c r="E1352" s="57"/>
      <c r="F1352" s="57"/>
      <c r="H1352" s="57"/>
      <c r="J1352" s="57"/>
      <c r="L1352" s="57"/>
      <c r="N1352" s="57"/>
      <c r="P1352" s="57"/>
      <c r="R1352" s="57"/>
      <c r="T1352" s="57"/>
      <c r="V1352" s="57"/>
      <c r="X1352" s="57"/>
      <c r="Z1352" s="57"/>
      <c r="AA1352" s="57"/>
    </row>
    <row r="1353" spans="2:27">
      <c r="B1353" s="57"/>
      <c r="C1353" s="57"/>
      <c r="D1353" s="57"/>
      <c r="E1353" s="57"/>
      <c r="F1353" s="57"/>
      <c r="H1353" s="57"/>
      <c r="J1353" s="57"/>
      <c r="L1353" s="57"/>
      <c r="N1353" s="57"/>
      <c r="P1353" s="57"/>
      <c r="R1353" s="57"/>
      <c r="T1353" s="57"/>
      <c r="V1353" s="57"/>
      <c r="X1353" s="57"/>
      <c r="Z1353" s="57"/>
      <c r="AA1353" s="57"/>
    </row>
    <row r="1354" spans="2:27">
      <c r="B1354" s="57"/>
      <c r="C1354" s="57"/>
      <c r="D1354" s="57"/>
      <c r="E1354" s="57"/>
      <c r="F1354" s="57"/>
      <c r="H1354" s="57"/>
      <c r="J1354" s="57"/>
      <c r="L1354" s="57"/>
      <c r="N1354" s="57"/>
      <c r="P1354" s="57"/>
      <c r="R1354" s="57"/>
      <c r="T1354" s="57"/>
      <c r="V1354" s="57"/>
      <c r="X1354" s="57"/>
      <c r="Z1354" s="57"/>
      <c r="AA1354" s="57"/>
    </row>
    <row r="1355" spans="2:27">
      <c r="B1355" s="57"/>
      <c r="C1355" s="57"/>
      <c r="D1355" s="57"/>
      <c r="E1355" s="57"/>
      <c r="F1355" s="57"/>
      <c r="H1355" s="57"/>
      <c r="J1355" s="57"/>
      <c r="L1355" s="57"/>
      <c r="N1355" s="57"/>
      <c r="P1355" s="57"/>
      <c r="R1355" s="57"/>
      <c r="T1355" s="57"/>
      <c r="V1355" s="57"/>
      <c r="X1355" s="57"/>
      <c r="Z1355" s="57"/>
      <c r="AA1355" s="57"/>
    </row>
    <row r="1356" spans="2:27">
      <c r="B1356" s="57"/>
      <c r="C1356" s="57"/>
      <c r="D1356" s="57"/>
      <c r="E1356" s="57"/>
      <c r="F1356" s="57"/>
      <c r="H1356" s="57"/>
      <c r="J1356" s="57"/>
      <c r="L1356" s="57"/>
      <c r="N1356" s="57"/>
      <c r="P1356" s="57"/>
      <c r="R1356" s="57"/>
      <c r="T1356" s="57"/>
      <c r="V1356" s="57"/>
      <c r="X1356" s="57"/>
      <c r="Z1356" s="57"/>
      <c r="AA1356" s="57"/>
    </row>
    <row r="1357" spans="2:27">
      <c r="B1357" s="57"/>
      <c r="C1357" s="57"/>
      <c r="D1357" s="57"/>
      <c r="E1357" s="57"/>
      <c r="F1357" s="57"/>
      <c r="H1357" s="57"/>
      <c r="J1357" s="57"/>
      <c r="L1357" s="57"/>
      <c r="N1357" s="57"/>
      <c r="P1357" s="57"/>
      <c r="R1357" s="57"/>
      <c r="T1357" s="57"/>
      <c r="V1357" s="57"/>
      <c r="X1357" s="57"/>
      <c r="Z1357" s="57"/>
      <c r="AA1357" s="57"/>
    </row>
    <row r="1358" spans="2:27">
      <c r="B1358" s="57"/>
      <c r="C1358" s="57"/>
      <c r="D1358" s="57"/>
      <c r="E1358" s="57"/>
      <c r="F1358" s="57"/>
      <c r="H1358" s="57"/>
      <c r="J1358" s="57"/>
      <c r="L1358" s="57"/>
      <c r="N1358" s="57"/>
      <c r="P1358" s="57"/>
      <c r="R1358" s="57"/>
      <c r="T1358" s="57"/>
      <c r="V1358" s="57"/>
      <c r="X1358" s="57"/>
      <c r="Z1358" s="57"/>
      <c r="AA1358" s="57"/>
    </row>
    <row r="1359" spans="2:27">
      <c r="B1359" s="57"/>
      <c r="C1359" s="57"/>
      <c r="D1359" s="57"/>
      <c r="E1359" s="57"/>
      <c r="F1359" s="57"/>
      <c r="H1359" s="57"/>
      <c r="J1359" s="57"/>
      <c r="L1359" s="57"/>
      <c r="N1359" s="57"/>
      <c r="P1359" s="57"/>
      <c r="R1359" s="57"/>
      <c r="T1359" s="57"/>
      <c r="V1359" s="57"/>
      <c r="X1359" s="57"/>
      <c r="Z1359" s="57"/>
      <c r="AA1359" s="57"/>
    </row>
    <row r="1360" spans="2:27">
      <c r="B1360" s="57"/>
      <c r="C1360" s="57"/>
      <c r="D1360" s="57"/>
      <c r="E1360" s="57"/>
      <c r="F1360" s="57"/>
      <c r="H1360" s="57"/>
      <c r="J1360" s="57"/>
      <c r="L1360" s="57"/>
      <c r="N1360" s="57"/>
      <c r="P1360" s="57"/>
      <c r="R1360" s="57"/>
      <c r="T1360" s="57"/>
      <c r="V1360" s="57"/>
      <c r="X1360" s="57"/>
      <c r="Z1360" s="57"/>
      <c r="AA1360" s="57"/>
    </row>
    <row r="1361" spans="2:27">
      <c r="B1361" s="57"/>
      <c r="C1361" s="57"/>
      <c r="D1361" s="57"/>
      <c r="E1361" s="57"/>
      <c r="F1361" s="57"/>
      <c r="H1361" s="57"/>
      <c r="J1361" s="57"/>
      <c r="L1361" s="57"/>
      <c r="N1361" s="57"/>
      <c r="P1361" s="57"/>
      <c r="R1361" s="57"/>
      <c r="T1361" s="57"/>
      <c r="V1361" s="57"/>
      <c r="X1361" s="57"/>
      <c r="Z1361" s="57"/>
      <c r="AA1361" s="57"/>
    </row>
    <row r="1362" spans="2:27">
      <c r="B1362" s="57"/>
      <c r="C1362" s="57"/>
      <c r="D1362" s="57"/>
      <c r="E1362" s="57"/>
      <c r="F1362" s="57"/>
      <c r="H1362" s="57"/>
      <c r="J1362" s="57"/>
      <c r="L1362" s="57"/>
      <c r="N1362" s="57"/>
      <c r="P1362" s="57"/>
      <c r="R1362" s="57"/>
      <c r="T1362" s="57"/>
      <c r="V1362" s="57"/>
      <c r="X1362" s="57"/>
      <c r="Z1362" s="57"/>
      <c r="AA1362" s="57"/>
    </row>
    <row r="1363" spans="2:27">
      <c r="B1363" s="57"/>
      <c r="C1363" s="57"/>
      <c r="D1363" s="57"/>
      <c r="E1363" s="57"/>
      <c r="F1363" s="57"/>
      <c r="H1363" s="57"/>
      <c r="J1363" s="57"/>
      <c r="L1363" s="57"/>
      <c r="N1363" s="57"/>
      <c r="P1363" s="57"/>
      <c r="R1363" s="57"/>
      <c r="T1363" s="57"/>
      <c r="V1363" s="57"/>
      <c r="X1363" s="57"/>
      <c r="Z1363" s="57"/>
      <c r="AA1363" s="57"/>
    </row>
    <row r="1364" spans="2:27">
      <c r="B1364" s="57"/>
      <c r="C1364" s="57"/>
      <c r="D1364" s="57"/>
      <c r="E1364" s="57"/>
      <c r="F1364" s="57"/>
      <c r="H1364" s="57"/>
      <c r="J1364" s="57"/>
      <c r="L1364" s="57"/>
      <c r="N1364" s="57"/>
      <c r="P1364" s="57"/>
      <c r="R1364" s="57"/>
      <c r="T1364" s="57"/>
      <c r="V1364" s="57"/>
      <c r="X1364" s="57"/>
      <c r="Z1364" s="57"/>
      <c r="AA1364" s="57"/>
    </row>
    <row r="1365" spans="2:27">
      <c r="B1365" s="57"/>
      <c r="C1365" s="57"/>
      <c r="D1365" s="57"/>
      <c r="E1365" s="57"/>
      <c r="F1365" s="57"/>
      <c r="H1365" s="57"/>
      <c r="J1365" s="57"/>
      <c r="L1365" s="57"/>
      <c r="N1365" s="57"/>
      <c r="P1365" s="57"/>
      <c r="R1365" s="57"/>
      <c r="T1365" s="57"/>
      <c r="V1365" s="57"/>
      <c r="X1365" s="57"/>
      <c r="Z1365" s="57"/>
      <c r="AA1365" s="57"/>
    </row>
    <row r="1366" spans="2:27">
      <c r="B1366" s="57"/>
      <c r="C1366" s="57"/>
      <c r="D1366" s="57"/>
      <c r="E1366" s="57"/>
      <c r="F1366" s="57"/>
      <c r="H1366" s="57"/>
      <c r="J1366" s="57"/>
      <c r="L1366" s="57"/>
      <c r="N1366" s="57"/>
      <c r="P1366" s="57"/>
      <c r="R1366" s="57"/>
      <c r="T1366" s="57"/>
      <c r="V1366" s="57"/>
      <c r="X1366" s="57"/>
      <c r="Z1366" s="57"/>
      <c r="AA1366" s="57"/>
    </row>
    <row r="1367" spans="2:27">
      <c r="B1367" s="57"/>
      <c r="C1367" s="57"/>
      <c r="D1367" s="57"/>
      <c r="E1367" s="57"/>
      <c r="F1367" s="57"/>
      <c r="H1367" s="57"/>
      <c r="J1367" s="57"/>
      <c r="L1367" s="57"/>
      <c r="N1367" s="57"/>
      <c r="P1367" s="57"/>
      <c r="R1367" s="57"/>
      <c r="T1367" s="57"/>
      <c r="V1367" s="57"/>
      <c r="X1367" s="57"/>
      <c r="Z1367" s="57"/>
      <c r="AA1367" s="57"/>
    </row>
    <row r="1368" spans="2:27">
      <c r="B1368" s="57"/>
      <c r="C1368" s="57"/>
      <c r="D1368" s="57"/>
      <c r="E1368" s="57"/>
      <c r="F1368" s="57"/>
      <c r="H1368" s="57"/>
      <c r="J1368" s="57"/>
      <c r="L1368" s="57"/>
      <c r="N1368" s="57"/>
      <c r="P1368" s="57"/>
      <c r="R1368" s="57"/>
      <c r="T1368" s="57"/>
      <c r="V1368" s="57"/>
      <c r="X1368" s="57"/>
      <c r="Z1368" s="57"/>
      <c r="AA1368" s="57"/>
    </row>
    <row r="1369" spans="2:27">
      <c r="B1369" s="57"/>
      <c r="C1369" s="57"/>
      <c r="D1369" s="57"/>
      <c r="E1369" s="57"/>
      <c r="F1369" s="57"/>
      <c r="H1369" s="57"/>
      <c r="J1369" s="57"/>
      <c r="L1369" s="57"/>
      <c r="N1369" s="57"/>
      <c r="P1369" s="57"/>
      <c r="R1369" s="57"/>
      <c r="T1369" s="57"/>
      <c r="V1369" s="57"/>
      <c r="X1369" s="57"/>
      <c r="Z1369" s="57"/>
      <c r="AA1369" s="57"/>
    </row>
    <row r="1370" spans="2:27">
      <c r="B1370" s="57"/>
      <c r="C1370" s="57"/>
      <c r="D1370" s="57"/>
      <c r="E1370" s="57"/>
      <c r="F1370" s="57"/>
      <c r="H1370" s="57"/>
      <c r="J1370" s="57"/>
      <c r="L1370" s="57"/>
      <c r="N1370" s="57"/>
      <c r="P1370" s="57"/>
      <c r="R1370" s="57"/>
      <c r="T1370" s="57"/>
      <c r="V1370" s="57"/>
      <c r="X1370" s="57"/>
      <c r="Z1370" s="57"/>
      <c r="AA1370" s="57"/>
    </row>
    <row r="1371" spans="2:27">
      <c r="B1371" s="57"/>
      <c r="C1371" s="57"/>
      <c r="D1371" s="57"/>
      <c r="E1371" s="57"/>
      <c r="F1371" s="57"/>
      <c r="H1371" s="57"/>
      <c r="J1371" s="57"/>
      <c r="L1371" s="57"/>
      <c r="N1371" s="57"/>
      <c r="P1371" s="57"/>
      <c r="R1371" s="57"/>
      <c r="T1371" s="57"/>
      <c r="V1371" s="57"/>
      <c r="X1371" s="57"/>
      <c r="Z1371" s="57"/>
      <c r="AA1371" s="57"/>
    </row>
    <row r="1372" spans="2:27">
      <c r="B1372" s="57"/>
      <c r="C1372" s="57"/>
      <c r="D1372" s="57"/>
      <c r="E1372" s="57"/>
      <c r="F1372" s="57"/>
      <c r="H1372" s="57"/>
      <c r="J1372" s="57"/>
      <c r="L1372" s="57"/>
      <c r="N1372" s="57"/>
      <c r="P1372" s="57"/>
      <c r="R1372" s="57"/>
      <c r="T1372" s="57"/>
      <c r="V1372" s="57"/>
      <c r="X1372" s="57"/>
      <c r="Z1372" s="57"/>
      <c r="AA1372" s="57"/>
    </row>
    <row r="1373" spans="2:27">
      <c r="B1373" s="57"/>
      <c r="C1373" s="57"/>
      <c r="D1373" s="57"/>
      <c r="E1373" s="57"/>
      <c r="F1373" s="57"/>
      <c r="H1373" s="57"/>
      <c r="J1373" s="57"/>
      <c r="L1373" s="57"/>
      <c r="N1373" s="57"/>
      <c r="P1373" s="57"/>
      <c r="R1373" s="57"/>
      <c r="T1373" s="57"/>
      <c r="V1373" s="57"/>
      <c r="X1373" s="57"/>
      <c r="Z1373" s="57"/>
      <c r="AA1373" s="57"/>
    </row>
    <row r="1374" spans="2:27">
      <c r="B1374" s="57"/>
      <c r="C1374" s="57"/>
      <c r="D1374" s="57"/>
      <c r="E1374" s="57"/>
      <c r="F1374" s="57"/>
      <c r="H1374" s="57"/>
      <c r="J1374" s="57"/>
      <c r="L1374" s="57"/>
      <c r="N1374" s="57"/>
      <c r="P1374" s="57"/>
      <c r="R1374" s="57"/>
      <c r="T1374" s="57"/>
      <c r="V1374" s="57"/>
      <c r="X1374" s="57"/>
      <c r="Z1374" s="57"/>
      <c r="AA1374" s="57"/>
    </row>
    <row r="1375" spans="2:27">
      <c r="B1375" s="57"/>
      <c r="C1375" s="57"/>
      <c r="D1375" s="57"/>
      <c r="E1375" s="57"/>
      <c r="F1375" s="57"/>
      <c r="H1375" s="57"/>
      <c r="J1375" s="57"/>
      <c r="L1375" s="57"/>
      <c r="N1375" s="57"/>
      <c r="P1375" s="57"/>
      <c r="R1375" s="57"/>
      <c r="T1375" s="57"/>
      <c r="V1375" s="57"/>
      <c r="X1375" s="57"/>
      <c r="Z1375" s="57"/>
      <c r="AA1375" s="57"/>
    </row>
    <row r="1376" spans="2:27">
      <c r="B1376" s="57"/>
      <c r="C1376" s="57"/>
      <c r="D1376" s="57"/>
      <c r="E1376" s="57"/>
      <c r="F1376" s="57"/>
      <c r="H1376" s="57"/>
      <c r="J1376" s="57"/>
      <c r="L1376" s="57"/>
      <c r="N1376" s="57"/>
      <c r="P1376" s="57"/>
      <c r="R1376" s="57"/>
      <c r="T1376" s="57"/>
      <c r="V1376" s="57"/>
      <c r="X1376" s="57"/>
      <c r="Z1376" s="57"/>
      <c r="AA1376" s="57"/>
    </row>
    <row r="1377" spans="2:27">
      <c r="B1377" s="57"/>
      <c r="C1377" s="57"/>
      <c r="D1377" s="57"/>
      <c r="E1377" s="57"/>
      <c r="F1377" s="57"/>
      <c r="H1377" s="57"/>
      <c r="J1377" s="57"/>
      <c r="L1377" s="57"/>
      <c r="N1377" s="57"/>
      <c r="P1377" s="57"/>
      <c r="R1377" s="57"/>
      <c r="T1377" s="57"/>
      <c r="V1377" s="57"/>
      <c r="X1377" s="57"/>
      <c r="Z1377" s="57"/>
      <c r="AA1377" s="57"/>
    </row>
  </sheetData>
  <mergeCells count="2">
    <mergeCell ref="A1:AA1"/>
    <mergeCell ref="A2:AA2"/>
  </mergeCells>
  <pageMargins left="0.7" right="0.7" top="0.75" bottom="0.75" header="0.3" footer="0.3"/>
</worksheet>
</file>

<file path=xl/worksheets/sheet4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C1377"/>
  <sheetViews>
    <sheetView topLeftCell="F82" zoomScale="157" workbookViewId="0">
      <selection activeCell="K10" sqref="K10"/>
    </sheetView>
  </sheetViews>
  <sheetFormatPr baseColWidth="10" defaultRowHeight="13"/>
  <cols>
    <col min="1" max="1" width="25" bestFit="1" customWidth="1"/>
    <col min="2" max="2" width="4" bestFit="1" customWidth="1"/>
    <col min="3" max="3" width="4" style="59" bestFit="1" customWidth="1"/>
    <col min="4" max="4" width="4" bestFit="1" customWidth="1"/>
    <col min="5" max="5" width="4" style="59" bestFit="1" customWidth="1"/>
    <col min="6" max="6" width="4" bestFit="1" customWidth="1"/>
    <col min="7" max="7" width="4" style="58" bestFit="1" customWidth="1"/>
    <col min="8" max="8" width="4" bestFit="1" customWidth="1"/>
    <col min="9" max="9" width="4" style="58" bestFit="1" customWidth="1"/>
    <col min="10" max="10" width="4" bestFit="1" customWidth="1"/>
    <col min="11" max="11" width="4" style="58" bestFit="1" customWidth="1"/>
    <col min="12" max="12" width="4" bestFit="1" customWidth="1"/>
    <col min="13" max="13" width="3" style="58" bestFit="1" customWidth="1"/>
    <col min="14" max="14" width="4" bestFit="1" customWidth="1"/>
    <col min="15" max="15" width="4" style="58" bestFit="1" customWidth="1"/>
    <col min="16" max="16" width="4" bestFit="1" customWidth="1"/>
    <col min="17" max="17" width="4" style="58" bestFit="1" customWidth="1"/>
    <col min="18" max="18" width="4" bestFit="1" customWidth="1"/>
    <col min="19" max="19" width="4" style="58" bestFit="1" customWidth="1"/>
    <col min="20" max="20" width="4" bestFit="1" customWidth="1"/>
    <col min="21" max="21" width="4" style="58" bestFit="1" customWidth="1"/>
    <col min="22" max="22" width="4" bestFit="1" customWidth="1"/>
    <col min="23" max="23" width="4" style="58" bestFit="1" customWidth="1"/>
    <col min="24" max="24" width="3.5" customWidth="1"/>
    <col min="25" max="25" width="3.5" style="58" customWidth="1"/>
    <col min="26" max="26" width="4" bestFit="1" customWidth="1"/>
    <col min="27" max="27" width="6.83203125" customWidth="1"/>
    <col min="28" max="256" width="8.83203125" customWidth="1"/>
  </cols>
  <sheetData>
    <row r="1" spans="1:28" ht="18">
      <c r="A1" s="221" t="s">
        <v>203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spans="1:28">
      <c r="A2" s="222" t="s">
        <v>234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4"/>
    </row>
    <row r="3" spans="1:28">
      <c r="A3" s="5" t="s">
        <v>0</v>
      </c>
      <c r="B3" s="52">
        <v>0</v>
      </c>
      <c r="C3" s="53">
        <v>3</v>
      </c>
      <c r="D3" s="52">
        <v>6</v>
      </c>
      <c r="E3" s="53">
        <v>9</v>
      </c>
      <c r="F3" s="52">
        <v>12</v>
      </c>
      <c r="G3" s="53">
        <v>15</v>
      </c>
      <c r="H3" s="52">
        <v>18</v>
      </c>
      <c r="I3" s="53">
        <v>21</v>
      </c>
      <c r="J3" s="52">
        <v>24</v>
      </c>
      <c r="K3" s="53">
        <v>27</v>
      </c>
      <c r="L3" s="52">
        <v>30</v>
      </c>
      <c r="M3" s="53">
        <v>33</v>
      </c>
      <c r="N3" s="52">
        <v>36</v>
      </c>
      <c r="O3" s="53">
        <v>39</v>
      </c>
      <c r="P3" s="52">
        <v>42</v>
      </c>
      <c r="Q3" s="53">
        <v>45</v>
      </c>
      <c r="R3" s="52">
        <v>48</v>
      </c>
      <c r="S3" s="53">
        <v>51</v>
      </c>
      <c r="T3" s="54">
        <v>54</v>
      </c>
      <c r="U3" s="53">
        <v>57</v>
      </c>
      <c r="V3" s="54">
        <v>60</v>
      </c>
      <c r="W3" s="53">
        <v>63</v>
      </c>
      <c r="X3" s="54">
        <v>66</v>
      </c>
      <c r="Y3" s="53">
        <v>69</v>
      </c>
      <c r="Z3" s="54">
        <v>72</v>
      </c>
      <c r="AA3" s="52" t="s">
        <v>204</v>
      </c>
    </row>
    <row r="4" spans="1:28">
      <c r="A4" s="5" t="s">
        <v>2</v>
      </c>
      <c r="B4" s="6"/>
      <c r="C4" s="55"/>
      <c r="D4" s="6"/>
      <c r="E4" s="55"/>
      <c r="F4" s="6"/>
      <c r="G4" s="55"/>
      <c r="H4" s="6"/>
      <c r="I4" s="55"/>
      <c r="J4" s="6"/>
      <c r="K4" s="55"/>
      <c r="L4" s="6"/>
      <c r="M4" s="55"/>
      <c r="N4" s="6"/>
      <c r="O4" s="55"/>
      <c r="P4" s="6"/>
      <c r="Q4" s="55"/>
      <c r="R4" s="6"/>
      <c r="S4" s="55"/>
      <c r="T4" s="8"/>
      <c r="U4" s="55"/>
      <c r="V4" s="8"/>
      <c r="W4" s="55"/>
      <c r="X4" s="8"/>
      <c r="Y4" s="55"/>
      <c r="Z4" s="8"/>
      <c r="AA4" s="6"/>
    </row>
    <row r="5" spans="1:28" ht="14">
      <c r="A5" s="25" t="s">
        <v>25</v>
      </c>
      <c r="B5" s="10"/>
      <c r="C5" s="56"/>
      <c r="D5" s="10"/>
      <c r="E5" s="56"/>
      <c r="F5" s="10"/>
      <c r="G5" s="56"/>
      <c r="H5" s="10"/>
      <c r="I5" s="56"/>
      <c r="J5" s="10"/>
      <c r="K5" s="56"/>
      <c r="L5" s="10"/>
      <c r="M5" s="56"/>
      <c r="N5" s="10"/>
      <c r="O5" s="56"/>
      <c r="P5" s="10"/>
      <c r="Q5" s="56"/>
      <c r="R5" s="10"/>
      <c r="S5" s="56"/>
      <c r="T5" s="10"/>
      <c r="U5" s="56"/>
      <c r="V5" s="10"/>
      <c r="W5" s="56"/>
      <c r="X5" s="10"/>
      <c r="Y5" s="56"/>
      <c r="Z5" s="10"/>
      <c r="AA5" s="6"/>
      <c r="AB5" s="155">
        <f>SUM(B5:Z5)/25</f>
        <v>0</v>
      </c>
    </row>
    <row r="6" spans="1:28" ht="14">
      <c r="A6" s="24" t="s">
        <v>206</v>
      </c>
      <c r="B6" s="10">
        <v>15</v>
      </c>
      <c r="C6" s="56">
        <v>22</v>
      </c>
      <c r="D6" s="10">
        <v>27</v>
      </c>
      <c r="E6" s="56">
        <v>10</v>
      </c>
      <c r="F6" s="10">
        <v>30</v>
      </c>
      <c r="G6" s="56">
        <v>25</v>
      </c>
      <c r="H6" s="10">
        <v>50</v>
      </c>
      <c r="I6" s="56">
        <v>65</v>
      </c>
      <c r="J6" s="10">
        <v>50</v>
      </c>
      <c r="K6" s="56">
        <v>52</v>
      </c>
      <c r="L6" s="10">
        <v>1</v>
      </c>
      <c r="M6" s="56"/>
      <c r="N6" s="10"/>
      <c r="O6" s="56"/>
      <c r="P6" s="10"/>
      <c r="Q6" s="56"/>
      <c r="R6" s="10"/>
      <c r="S6" s="56"/>
      <c r="T6" s="10"/>
      <c r="U6" s="56"/>
      <c r="V6" s="10"/>
      <c r="W6" s="56"/>
      <c r="X6" s="10"/>
      <c r="Y6" s="56"/>
      <c r="Z6" s="10"/>
      <c r="AA6" s="6"/>
      <c r="AB6" s="155">
        <f t="shared" ref="AB6:AB69" si="0">SUM(B6:Z6)/25</f>
        <v>13.88</v>
      </c>
    </row>
    <row r="7" spans="1:28" ht="14">
      <c r="A7" s="25" t="s">
        <v>205</v>
      </c>
      <c r="B7" s="10"/>
      <c r="C7" s="56"/>
      <c r="D7" s="10"/>
      <c r="E7" s="56"/>
      <c r="F7" s="10"/>
      <c r="G7" s="56"/>
      <c r="H7" s="10"/>
      <c r="I7" s="56"/>
      <c r="J7" s="10"/>
      <c r="K7" s="56"/>
      <c r="L7" s="10"/>
      <c r="M7" s="56"/>
      <c r="N7" s="10"/>
      <c r="O7" s="56"/>
      <c r="P7" s="10"/>
      <c r="Q7" s="56"/>
      <c r="R7" s="10"/>
      <c r="S7" s="56"/>
      <c r="T7" s="10"/>
      <c r="U7" s="56"/>
      <c r="V7" s="10"/>
      <c r="W7" s="56"/>
      <c r="X7" s="10"/>
      <c r="Y7" s="56"/>
      <c r="Z7" s="10"/>
      <c r="AA7" s="6"/>
      <c r="AB7" s="155">
        <f t="shared" si="0"/>
        <v>0</v>
      </c>
    </row>
    <row r="8" spans="1:28" s="162" customFormat="1" ht="14">
      <c r="A8" s="12" t="s">
        <v>4</v>
      </c>
      <c r="B8" s="5">
        <v>1</v>
      </c>
      <c r="C8" s="163">
        <v>2</v>
      </c>
      <c r="D8" s="5"/>
      <c r="E8" s="163">
        <v>1</v>
      </c>
      <c r="F8" s="5"/>
      <c r="G8" s="163"/>
      <c r="H8" s="5">
        <v>1</v>
      </c>
      <c r="I8" s="163"/>
      <c r="J8" s="5"/>
      <c r="K8" s="163"/>
      <c r="L8" s="5"/>
      <c r="M8" s="163">
        <v>1</v>
      </c>
      <c r="N8" s="5">
        <v>1</v>
      </c>
      <c r="O8" s="163"/>
      <c r="P8" s="5">
        <v>4</v>
      </c>
      <c r="Q8" s="163"/>
      <c r="R8" s="5"/>
      <c r="S8" s="163"/>
      <c r="T8" s="5">
        <v>5</v>
      </c>
      <c r="U8" s="163">
        <v>35</v>
      </c>
      <c r="V8" s="5">
        <v>7</v>
      </c>
      <c r="W8" s="163">
        <v>5</v>
      </c>
      <c r="X8" s="5">
        <v>3</v>
      </c>
      <c r="Y8" s="163"/>
      <c r="Z8" s="5"/>
      <c r="AA8" s="52"/>
      <c r="AB8" s="162">
        <f t="shared" si="0"/>
        <v>2.64</v>
      </c>
    </row>
    <row r="9" spans="1:28" ht="14">
      <c r="A9" s="25" t="s">
        <v>45</v>
      </c>
      <c r="B9" s="10"/>
      <c r="C9" s="56"/>
      <c r="D9" s="10"/>
      <c r="E9" s="56"/>
      <c r="F9" s="10"/>
      <c r="G9" s="56"/>
      <c r="H9" s="10"/>
      <c r="I9" s="56"/>
      <c r="J9" s="10"/>
      <c r="K9" s="56"/>
      <c r="L9" s="10"/>
      <c r="M9" s="56"/>
      <c r="N9" s="10"/>
      <c r="O9" s="56"/>
      <c r="P9" s="10"/>
      <c r="Q9" s="56"/>
      <c r="R9" s="10"/>
      <c r="S9" s="56"/>
      <c r="T9" s="10"/>
      <c r="U9" s="56"/>
      <c r="V9" s="10"/>
      <c r="W9" s="56"/>
      <c r="X9" s="10"/>
      <c r="Y9" s="56"/>
      <c r="Z9" s="10"/>
      <c r="AA9" s="6"/>
      <c r="AB9" s="155">
        <f t="shared" si="0"/>
        <v>0</v>
      </c>
    </row>
    <row r="10" spans="1:28" ht="14">
      <c r="A10" s="25" t="s">
        <v>27</v>
      </c>
      <c r="B10" s="10"/>
      <c r="C10" s="56"/>
      <c r="D10" s="10"/>
      <c r="E10" s="56"/>
      <c r="F10" s="10"/>
      <c r="G10" s="56"/>
      <c r="H10" s="10"/>
      <c r="I10" s="56"/>
      <c r="J10" s="10"/>
      <c r="K10" s="56"/>
      <c r="L10" s="10"/>
      <c r="M10" s="56"/>
      <c r="N10" s="10"/>
      <c r="O10" s="56"/>
      <c r="P10" s="10"/>
      <c r="Q10" s="56"/>
      <c r="R10" s="10"/>
      <c r="S10" s="56"/>
      <c r="T10" s="10"/>
      <c r="U10" s="56"/>
      <c r="V10" s="10"/>
      <c r="W10" s="56"/>
      <c r="X10" s="10"/>
      <c r="Y10" s="56"/>
      <c r="Z10" s="10"/>
      <c r="AA10" s="6"/>
      <c r="AB10" s="155">
        <f t="shared" si="0"/>
        <v>0</v>
      </c>
    </row>
    <row r="11" spans="1:28" ht="14">
      <c r="A11" s="24" t="s">
        <v>26</v>
      </c>
      <c r="B11" s="10"/>
      <c r="C11" s="56"/>
      <c r="D11" s="10"/>
      <c r="E11" s="56"/>
      <c r="F11" s="10"/>
      <c r="G11" s="56"/>
      <c r="H11" s="10"/>
      <c r="I11" s="56"/>
      <c r="J11" s="10"/>
      <c r="K11" s="56"/>
      <c r="L11" s="10"/>
      <c r="M11" s="56"/>
      <c r="N11" s="10"/>
      <c r="O11" s="56"/>
      <c r="P11" s="10"/>
      <c r="Q11" s="56"/>
      <c r="R11" s="10"/>
      <c r="S11" s="56"/>
      <c r="T11" s="10"/>
      <c r="U11" s="56"/>
      <c r="V11" s="10"/>
      <c r="W11" s="56"/>
      <c r="X11" s="10"/>
      <c r="Y11" s="56"/>
      <c r="Z11" s="10"/>
      <c r="AA11" s="6"/>
      <c r="AB11" s="155">
        <f t="shared" si="0"/>
        <v>0</v>
      </c>
    </row>
    <row r="12" spans="1:28" s="162" customFormat="1" ht="14">
      <c r="A12" s="13" t="s">
        <v>51</v>
      </c>
      <c r="B12" s="5"/>
      <c r="C12" s="163"/>
      <c r="D12" s="5"/>
      <c r="E12" s="163"/>
      <c r="F12" s="5"/>
      <c r="G12" s="163"/>
      <c r="H12" s="5"/>
      <c r="I12" s="163"/>
      <c r="J12" s="5"/>
      <c r="K12" s="163"/>
      <c r="L12" s="5"/>
      <c r="M12" s="163"/>
      <c r="N12" s="5"/>
      <c r="O12" s="163"/>
      <c r="P12" s="5"/>
      <c r="Q12" s="163"/>
      <c r="R12" s="5"/>
      <c r="S12" s="163"/>
      <c r="T12" s="5"/>
      <c r="U12" s="163"/>
      <c r="V12" s="5"/>
      <c r="W12" s="163"/>
      <c r="X12" s="5"/>
      <c r="Y12" s="163"/>
      <c r="Z12" s="5"/>
      <c r="AA12" s="52"/>
      <c r="AB12" s="162">
        <f t="shared" si="0"/>
        <v>0</v>
      </c>
    </row>
    <row r="13" spans="1:28" ht="14">
      <c r="A13" s="24" t="s">
        <v>29</v>
      </c>
      <c r="B13" s="10"/>
      <c r="C13" s="56"/>
      <c r="D13" s="10"/>
      <c r="E13" s="56"/>
      <c r="F13" s="10"/>
      <c r="G13" s="56"/>
      <c r="H13" s="10"/>
      <c r="I13" s="56"/>
      <c r="J13" s="10"/>
      <c r="K13" s="56"/>
      <c r="L13" s="10"/>
      <c r="M13" s="56"/>
      <c r="N13" s="10"/>
      <c r="O13" s="56"/>
      <c r="P13" s="10"/>
      <c r="Q13" s="56"/>
      <c r="R13" s="10"/>
      <c r="S13" s="56"/>
      <c r="T13" s="10"/>
      <c r="U13" s="56"/>
      <c r="V13" s="10"/>
      <c r="W13" s="56"/>
      <c r="X13" s="10"/>
      <c r="Y13" s="56"/>
      <c r="Z13" s="10"/>
      <c r="AA13" s="6"/>
      <c r="AB13" s="155">
        <f t="shared" si="0"/>
        <v>0</v>
      </c>
    </row>
    <row r="14" spans="1:28" s="162" customFormat="1" ht="14">
      <c r="A14" s="13" t="s">
        <v>76</v>
      </c>
      <c r="B14" s="5"/>
      <c r="C14" s="163"/>
      <c r="D14" s="5"/>
      <c r="E14" s="163"/>
      <c r="F14" s="5"/>
      <c r="G14" s="163"/>
      <c r="H14" s="5"/>
      <c r="I14" s="163"/>
      <c r="J14" s="5"/>
      <c r="K14" s="163"/>
      <c r="L14" s="5"/>
      <c r="M14" s="163"/>
      <c r="N14" s="5"/>
      <c r="O14" s="163"/>
      <c r="P14" s="5"/>
      <c r="Q14" s="163"/>
      <c r="R14" s="5"/>
      <c r="S14" s="163"/>
      <c r="T14" s="5"/>
      <c r="U14" s="163"/>
      <c r="V14" s="5"/>
      <c r="W14" s="163"/>
      <c r="X14" s="5"/>
      <c r="Y14" s="163"/>
      <c r="Z14" s="5"/>
      <c r="AA14" s="52"/>
      <c r="AB14" s="162">
        <f t="shared" si="0"/>
        <v>0</v>
      </c>
    </row>
    <row r="15" spans="1:28" s="162" customFormat="1" ht="14">
      <c r="A15" s="13" t="s">
        <v>77</v>
      </c>
      <c r="B15" s="5">
        <v>1</v>
      </c>
      <c r="C15" s="163"/>
      <c r="D15" s="5"/>
      <c r="E15" s="163"/>
      <c r="F15" s="5">
        <v>1</v>
      </c>
      <c r="G15" s="163"/>
      <c r="H15" s="5">
        <v>1</v>
      </c>
      <c r="I15" s="163"/>
      <c r="J15" s="5"/>
      <c r="K15" s="163">
        <v>2</v>
      </c>
      <c r="L15" s="5"/>
      <c r="M15" s="163"/>
      <c r="N15" s="5"/>
      <c r="O15" s="163"/>
      <c r="P15" s="5"/>
      <c r="Q15" s="163"/>
      <c r="R15" s="5"/>
      <c r="S15" s="163"/>
      <c r="T15" s="5"/>
      <c r="U15" s="163"/>
      <c r="V15" s="5"/>
      <c r="W15" s="163"/>
      <c r="X15" s="5"/>
      <c r="Y15" s="163"/>
      <c r="Z15" s="5"/>
      <c r="AA15" s="52"/>
      <c r="AB15" s="162">
        <f t="shared" si="0"/>
        <v>0.2</v>
      </c>
    </row>
    <row r="16" spans="1:28" ht="14">
      <c r="A16" s="25" t="s">
        <v>5</v>
      </c>
      <c r="B16" s="10"/>
      <c r="C16" s="56"/>
      <c r="D16" s="10"/>
      <c r="E16" s="56">
        <v>48</v>
      </c>
      <c r="F16" s="10">
        <v>20</v>
      </c>
      <c r="G16" s="56"/>
      <c r="H16" s="10"/>
      <c r="I16" s="56"/>
      <c r="J16" s="10"/>
      <c r="K16" s="56"/>
      <c r="L16" s="10">
        <v>45</v>
      </c>
      <c r="M16" s="56">
        <v>7</v>
      </c>
      <c r="N16" s="10">
        <v>45</v>
      </c>
      <c r="O16" s="56">
        <v>20</v>
      </c>
      <c r="P16" s="10"/>
      <c r="Q16" s="56">
        <v>35</v>
      </c>
      <c r="R16" s="10">
        <v>60</v>
      </c>
      <c r="S16" s="56"/>
      <c r="T16" s="10"/>
      <c r="U16" s="56"/>
      <c r="V16" s="10"/>
      <c r="W16" s="56"/>
      <c r="X16" s="10"/>
      <c r="Y16" s="56"/>
      <c r="Z16" s="10"/>
      <c r="AA16" s="6"/>
      <c r="AB16" s="155">
        <f t="shared" si="0"/>
        <v>11.2</v>
      </c>
    </row>
    <row r="17" spans="1:28" s="162" customFormat="1" ht="14">
      <c r="A17" s="12" t="s">
        <v>79</v>
      </c>
      <c r="B17" s="5"/>
      <c r="C17" s="163"/>
      <c r="D17" s="5"/>
      <c r="E17" s="163"/>
      <c r="F17" s="5"/>
      <c r="G17" s="163"/>
      <c r="H17" s="5"/>
      <c r="I17" s="163"/>
      <c r="J17" s="5"/>
      <c r="K17" s="163"/>
      <c r="L17" s="5"/>
      <c r="M17" s="163"/>
      <c r="N17" s="5"/>
      <c r="O17" s="163"/>
      <c r="P17" s="5"/>
      <c r="Q17" s="163"/>
      <c r="R17" s="5"/>
      <c r="S17" s="163"/>
      <c r="T17" s="5"/>
      <c r="U17" s="163"/>
      <c r="V17" s="5"/>
      <c r="W17" s="163"/>
      <c r="X17" s="5"/>
      <c r="Y17" s="163"/>
      <c r="Z17" s="5"/>
      <c r="AA17" s="52"/>
      <c r="AB17" s="162">
        <f t="shared" si="0"/>
        <v>0</v>
      </c>
    </row>
    <row r="18" spans="1:28" ht="14">
      <c r="A18" s="25" t="s">
        <v>102</v>
      </c>
      <c r="B18" s="10"/>
      <c r="C18" s="56"/>
      <c r="D18" s="10"/>
      <c r="E18" s="56"/>
      <c r="F18" s="10"/>
      <c r="G18" s="56"/>
      <c r="H18" s="10"/>
      <c r="I18" s="56"/>
      <c r="J18" s="10"/>
      <c r="K18" s="56"/>
      <c r="L18" s="10">
        <v>3</v>
      </c>
      <c r="M18" s="56"/>
      <c r="N18" s="10"/>
      <c r="O18" s="56"/>
      <c r="P18" s="10"/>
      <c r="Q18" s="56"/>
      <c r="R18" s="10"/>
      <c r="S18" s="56"/>
      <c r="T18" s="10"/>
      <c r="U18" s="56"/>
      <c r="V18" s="10"/>
      <c r="W18" s="56"/>
      <c r="X18" s="10"/>
      <c r="Y18" s="56"/>
      <c r="Z18" s="10"/>
      <c r="AA18" s="6"/>
      <c r="AB18" s="155">
        <f t="shared" si="0"/>
        <v>0.12</v>
      </c>
    </row>
    <row r="19" spans="1:28" s="162" customFormat="1" ht="14">
      <c r="A19" s="12" t="s">
        <v>78</v>
      </c>
      <c r="B19" s="5"/>
      <c r="C19" s="163"/>
      <c r="D19" s="5"/>
      <c r="E19" s="163"/>
      <c r="F19" s="5"/>
      <c r="G19" s="163"/>
      <c r="H19" s="5"/>
      <c r="I19" s="163"/>
      <c r="J19" s="5"/>
      <c r="K19" s="163"/>
      <c r="L19" s="5"/>
      <c r="M19" s="163"/>
      <c r="N19" s="5"/>
      <c r="O19" s="163"/>
      <c r="P19" s="5"/>
      <c r="Q19" s="163"/>
      <c r="R19" s="5"/>
      <c r="S19" s="163"/>
      <c r="T19" s="5"/>
      <c r="U19" s="163"/>
      <c r="V19" s="5"/>
      <c r="W19" s="163"/>
      <c r="X19" s="5"/>
      <c r="Y19" s="163"/>
      <c r="Z19" s="5"/>
      <c r="AA19" s="52"/>
      <c r="AB19" s="162">
        <f t="shared" si="0"/>
        <v>0</v>
      </c>
    </row>
    <row r="20" spans="1:28" s="162" customFormat="1" ht="14">
      <c r="A20" s="12" t="s">
        <v>6</v>
      </c>
      <c r="B20" s="5">
        <v>85</v>
      </c>
      <c r="C20" s="163">
        <v>85</v>
      </c>
      <c r="D20" s="5">
        <v>87</v>
      </c>
      <c r="E20" s="163">
        <v>80</v>
      </c>
      <c r="F20" s="5">
        <v>89</v>
      </c>
      <c r="G20" s="163">
        <v>92</v>
      </c>
      <c r="H20" s="5">
        <v>70</v>
      </c>
      <c r="I20" s="163">
        <v>50</v>
      </c>
      <c r="J20" s="5">
        <v>65</v>
      </c>
      <c r="K20" s="163">
        <v>75</v>
      </c>
      <c r="L20" s="5">
        <v>70</v>
      </c>
      <c r="M20" s="163">
        <v>80</v>
      </c>
      <c r="N20" s="5">
        <v>90</v>
      </c>
      <c r="O20" s="163">
        <v>85</v>
      </c>
      <c r="P20" s="5">
        <v>99</v>
      </c>
      <c r="Q20" s="163">
        <v>85</v>
      </c>
      <c r="R20" s="5">
        <v>90</v>
      </c>
      <c r="S20" s="163">
        <v>95</v>
      </c>
      <c r="T20" s="5">
        <v>90</v>
      </c>
      <c r="U20" s="163">
        <v>95</v>
      </c>
      <c r="V20" s="5">
        <v>90</v>
      </c>
      <c r="W20" s="163">
        <v>85</v>
      </c>
      <c r="X20" s="5">
        <v>83</v>
      </c>
      <c r="Y20" s="163">
        <v>85</v>
      </c>
      <c r="Z20" s="5">
        <v>90</v>
      </c>
      <c r="AA20" s="52"/>
      <c r="AB20" s="162">
        <f t="shared" si="0"/>
        <v>83.6</v>
      </c>
    </row>
    <row r="21" spans="1:28" s="162" customFormat="1" ht="14">
      <c r="A21" s="12" t="s">
        <v>7</v>
      </c>
      <c r="B21" s="5"/>
      <c r="C21" s="163"/>
      <c r="D21" s="5"/>
      <c r="E21" s="163"/>
      <c r="F21" s="5"/>
      <c r="G21" s="163"/>
      <c r="H21" s="5"/>
      <c r="I21" s="163"/>
      <c r="J21" s="5"/>
      <c r="K21" s="163"/>
      <c r="L21" s="5"/>
      <c r="M21" s="163"/>
      <c r="N21" s="5"/>
      <c r="O21" s="163"/>
      <c r="P21" s="5"/>
      <c r="Q21" s="163"/>
      <c r="R21" s="5"/>
      <c r="S21" s="163"/>
      <c r="T21" s="5"/>
      <c r="U21" s="163"/>
      <c r="V21" s="5"/>
      <c r="W21" s="163"/>
      <c r="X21" s="5"/>
      <c r="Y21" s="163"/>
      <c r="Z21" s="5"/>
      <c r="AA21" s="52"/>
      <c r="AB21" s="162">
        <f t="shared" si="0"/>
        <v>0</v>
      </c>
    </row>
    <row r="22" spans="1:28" s="162" customFormat="1" ht="14">
      <c r="A22" s="12" t="s">
        <v>207</v>
      </c>
      <c r="B22" s="5"/>
      <c r="C22" s="163"/>
      <c r="D22" s="5"/>
      <c r="E22" s="163"/>
      <c r="F22" s="5"/>
      <c r="G22" s="163"/>
      <c r="H22" s="5"/>
      <c r="I22" s="163"/>
      <c r="J22" s="5"/>
      <c r="K22" s="163"/>
      <c r="L22" s="5"/>
      <c r="M22" s="163"/>
      <c r="N22" s="5"/>
      <c r="O22" s="163"/>
      <c r="P22" s="5"/>
      <c r="Q22" s="163"/>
      <c r="R22" s="5"/>
      <c r="S22" s="163"/>
      <c r="T22" s="5"/>
      <c r="U22" s="163"/>
      <c r="V22" s="5"/>
      <c r="W22" s="163"/>
      <c r="X22" s="5"/>
      <c r="Y22" s="163"/>
      <c r="Z22" s="5"/>
      <c r="AA22" s="52"/>
      <c r="AB22" s="162">
        <f t="shared" si="0"/>
        <v>0</v>
      </c>
    </row>
    <row r="23" spans="1:28" s="162" customFormat="1" ht="14">
      <c r="A23" s="12" t="s">
        <v>28</v>
      </c>
      <c r="B23" s="5"/>
      <c r="C23" s="163"/>
      <c r="D23" s="5"/>
      <c r="E23" s="163"/>
      <c r="F23" s="5"/>
      <c r="G23" s="163"/>
      <c r="H23" s="5"/>
      <c r="I23" s="163"/>
      <c r="J23" s="5"/>
      <c r="K23" s="163"/>
      <c r="L23" s="5"/>
      <c r="M23" s="163"/>
      <c r="N23" s="5"/>
      <c r="O23" s="163"/>
      <c r="P23" s="5"/>
      <c r="Q23" s="163"/>
      <c r="R23" s="5"/>
      <c r="S23" s="163"/>
      <c r="T23" s="5"/>
      <c r="U23" s="163"/>
      <c r="V23" s="5"/>
      <c r="W23" s="163"/>
      <c r="X23" s="5"/>
      <c r="Y23" s="163"/>
      <c r="Z23" s="5"/>
      <c r="AA23" s="52"/>
      <c r="AB23" s="162">
        <f t="shared" si="0"/>
        <v>0</v>
      </c>
    </row>
    <row r="24" spans="1:28" ht="14">
      <c r="A24" s="25" t="s">
        <v>8</v>
      </c>
      <c r="B24" s="10"/>
      <c r="C24" s="56"/>
      <c r="D24" s="10"/>
      <c r="E24" s="56"/>
      <c r="F24" s="10"/>
      <c r="G24" s="56"/>
      <c r="H24" s="10"/>
      <c r="I24" s="56"/>
      <c r="J24" s="10"/>
      <c r="K24" s="56"/>
      <c r="L24" s="10"/>
      <c r="M24" s="56"/>
      <c r="N24" s="10"/>
      <c r="O24" s="56"/>
      <c r="P24" s="10"/>
      <c r="Q24" s="56"/>
      <c r="R24" s="10"/>
      <c r="S24" s="56"/>
      <c r="T24" s="10"/>
      <c r="U24" s="56"/>
      <c r="V24" s="10"/>
      <c r="W24" s="56"/>
      <c r="X24" s="10"/>
      <c r="Y24" s="56"/>
      <c r="Z24" s="10"/>
      <c r="AA24" s="6"/>
      <c r="AB24" s="155">
        <f t="shared" si="0"/>
        <v>0</v>
      </c>
    </row>
    <row r="25" spans="1:28" ht="15.75" customHeight="1">
      <c r="A25" s="25" t="s">
        <v>224</v>
      </c>
      <c r="B25" s="10"/>
      <c r="C25" s="56"/>
      <c r="D25" s="10"/>
      <c r="E25" s="56"/>
      <c r="F25" s="10"/>
      <c r="G25" s="56"/>
      <c r="H25" s="10"/>
      <c r="I25" s="56"/>
      <c r="J25" s="10"/>
      <c r="K25" s="56"/>
      <c r="L25" s="10"/>
      <c r="M25" s="56"/>
      <c r="N25" s="10"/>
      <c r="O25" s="56"/>
      <c r="P25" s="10"/>
      <c r="Q25" s="56"/>
      <c r="R25" s="10"/>
      <c r="S25" s="56"/>
      <c r="T25" s="10"/>
      <c r="U25" s="56"/>
      <c r="V25" s="10"/>
      <c r="W25" s="56"/>
      <c r="X25" s="10"/>
      <c r="Y25" s="56"/>
      <c r="Z25" s="10"/>
      <c r="AA25" s="6"/>
      <c r="AB25" s="155">
        <f t="shared" si="0"/>
        <v>0</v>
      </c>
    </row>
    <row r="26" spans="1:28" s="162" customFormat="1" ht="14">
      <c r="A26" s="12" t="s">
        <v>208</v>
      </c>
      <c r="B26" s="5"/>
      <c r="C26" s="163"/>
      <c r="D26" s="5"/>
      <c r="E26" s="163"/>
      <c r="F26" s="5"/>
      <c r="G26" s="163"/>
      <c r="H26" s="5"/>
      <c r="I26" s="163"/>
      <c r="J26" s="5"/>
      <c r="K26" s="163"/>
      <c r="L26" s="5"/>
      <c r="M26" s="163"/>
      <c r="N26" s="5"/>
      <c r="O26" s="163"/>
      <c r="P26" s="5"/>
      <c r="Q26" s="163"/>
      <c r="R26" s="5"/>
      <c r="S26" s="163"/>
      <c r="T26" s="5"/>
      <c r="U26" s="163"/>
      <c r="V26" s="5"/>
      <c r="W26" s="163"/>
      <c r="X26" s="5"/>
      <c r="Y26" s="163"/>
      <c r="Z26" s="5"/>
      <c r="AA26" s="52"/>
      <c r="AB26" s="162">
        <f t="shared" si="0"/>
        <v>0</v>
      </c>
    </row>
    <row r="27" spans="1:28" s="162" customFormat="1" ht="14">
      <c r="A27" s="12" t="s">
        <v>23</v>
      </c>
      <c r="B27" s="5"/>
      <c r="C27" s="163"/>
      <c r="D27" s="5"/>
      <c r="E27" s="163"/>
      <c r="F27" s="5"/>
      <c r="G27" s="163"/>
      <c r="H27" s="5"/>
      <c r="I27" s="163"/>
      <c r="J27" s="5"/>
      <c r="K27" s="163"/>
      <c r="L27" s="5"/>
      <c r="M27" s="163"/>
      <c r="N27" s="5"/>
      <c r="O27" s="163"/>
      <c r="P27" s="5"/>
      <c r="Q27" s="163"/>
      <c r="R27" s="5"/>
      <c r="S27" s="163"/>
      <c r="T27" s="5"/>
      <c r="U27" s="163"/>
      <c r="V27" s="5"/>
      <c r="W27" s="163"/>
      <c r="X27" s="5"/>
      <c r="Y27" s="163"/>
      <c r="Z27" s="5"/>
      <c r="AA27" s="52"/>
      <c r="AB27" s="162">
        <f t="shared" si="0"/>
        <v>0</v>
      </c>
    </row>
    <row r="28" spans="1:28" ht="14">
      <c r="A28" s="25" t="s">
        <v>209</v>
      </c>
      <c r="B28" s="10"/>
      <c r="C28" s="56"/>
      <c r="D28" s="10"/>
      <c r="E28" s="56"/>
      <c r="F28" s="10"/>
      <c r="G28" s="56"/>
      <c r="H28" s="10"/>
      <c r="I28" s="56"/>
      <c r="J28" s="10"/>
      <c r="K28" s="56"/>
      <c r="L28" s="10"/>
      <c r="M28" s="56"/>
      <c r="N28" s="10"/>
      <c r="O28" s="56"/>
      <c r="P28" s="10"/>
      <c r="Q28" s="56"/>
      <c r="R28" s="10"/>
      <c r="S28" s="56"/>
      <c r="T28" s="10"/>
      <c r="U28" s="56"/>
      <c r="V28" s="10"/>
      <c r="W28" s="56"/>
      <c r="X28" s="10"/>
      <c r="Y28" s="56"/>
      <c r="Z28" s="10"/>
      <c r="AA28" s="6"/>
      <c r="AB28" s="155">
        <f t="shared" si="0"/>
        <v>0</v>
      </c>
    </row>
    <row r="29" spans="1:28" ht="14">
      <c r="A29" s="25" t="s">
        <v>83</v>
      </c>
      <c r="B29" s="10"/>
      <c r="C29" s="56"/>
      <c r="D29" s="10"/>
      <c r="E29" s="56"/>
      <c r="F29" s="10"/>
      <c r="G29" s="56"/>
      <c r="H29" s="10"/>
      <c r="I29" s="56"/>
      <c r="J29" s="10"/>
      <c r="K29" s="56"/>
      <c r="L29" s="10"/>
      <c r="M29" s="56"/>
      <c r="N29" s="10"/>
      <c r="O29" s="56"/>
      <c r="P29" s="10"/>
      <c r="Q29" s="56"/>
      <c r="R29" s="10"/>
      <c r="S29" s="56"/>
      <c r="T29" s="10"/>
      <c r="U29" s="56"/>
      <c r="V29" s="10"/>
      <c r="W29" s="56"/>
      <c r="X29" s="10"/>
      <c r="Y29" s="56"/>
      <c r="Z29" s="10"/>
      <c r="AA29" s="6"/>
      <c r="AB29" s="155">
        <f t="shared" si="0"/>
        <v>0</v>
      </c>
    </row>
    <row r="30" spans="1:28" ht="14">
      <c r="A30" s="25" t="s">
        <v>128</v>
      </c>
      <c r="B30" s="10"/>
      <c r="C30" s="56"/>
      <c r="D30" s="10"/>
      <c r="E30" s="56"/>
      <c r="F30" s="10"/>
      <c r="G30" s="56"/>
      <c r="H30" s="10"/>
      <c r="I30" s="56"/>
      <c r="J30" s="10"/>
      <c r="K30" s="56"/>
      <c r="L30" s="10"/>
      <c r="M30" s="56"/>
      <c r="N30" s="10"/>
      <c r="O30" s="56"/>
      <c r="P30" s="10"/>
      <c r="Q30" s="56"/>
      <c r="R30" s="10"/>
      <c r="S30" s="56"/>
      <c r="T30" s="10"/>
      <c r="U30" s="56"/>
      <c r="V30" s="10"/>
      <c r="W30" s="56"/>
      <c r="X30" s="10"/>
      <c r="Y30" s="56"/>
      <c r="Z30" s="10"/>
      <c r="AA30" s="6"/>
      <c r="AB30" s="155">
        <f t="shared" si="0"/>
        <v>0</v>
      </c>
    </row>
    <row r="31" spans="1:28" ht="14">
      <c r="A31" s="25" t="s">
        <v>181</v>
      </c>
      <c r="B31" s="10"/>
      <c r="C31" s="56"/>
      <c r="D31" s="10"/>
      <c r="E31" s="56"/>
      <c r="F31" s="10"/>
      <c r="G31" s="56"/>
      <c r="H31" s="10"/>
      <c r="I31" s="56"/>
      <c r="J31" s="10"/>
      <c r="K31" s="56"/>
      <c r="L31" s="10"/>
      <c r="M31" s="56"/>
      <c r="N31" s="10"/>
      <c r="O31" s="56"/>
      <c r="P31" s="10"/>
      <c r="Q31" s="56"/>
      <c r="R31" s="10"/>
      <c r="S31" s="56"/>
      <c r="T31" s="10"/>
      <c r="U31" s="56"/>
      <c r="V31" s="10"/>
      <c r="W31" s="56"/>
      <c r="X31" s="10"/>
      <c r="Y31" s="56"/>
      <c r="Z31" s="10"/>
      <c r="AA31" s="6"/>
      <c r="AB31" s="155">
        <f t="shared" si="0"/>
        <v>0</v>
      </c>
    </row>
    <row r="32" spans="1:28" s="162" customFormat="1" ht="14">
      <c r="A32" s="12" t="s">
        <v>210</v>
      </c>
      <c r="B32" s="5"/>
      <c r="C32" s="163"/>
      <c r="D32" s="5"/>
      <c r="E32" s="163"/>
      <c r="F32" s="5"/>
      <c r="G32" s="163"/>
      <c r="H32" s="5"/>
      <c r="I32" s="163"/>
      <c r="J32" s="5"/>
      <c r="K32" s="163"/>
      <c r="L32" s="5"/>
      <c r="M32" s="163"/>
      <c r="N32" s="5"/>
      <c r="O32" s="163"/>
      <c r="P32" s="5"/>
      <c r="Q32" s="163"/>
      <c r="R32" s="5"/>
      <c r="S32" s="163"/>
      <c r="T32" s="5"/>
      <c r="U32" s="163"/>
      <c r="V32" s="5"/>
      <c r="W32" s="163"/>
      <c r="X32" s="5"/>
      <c r="Y32" s="163"/>
      <c r="Z32" s="5"/>
      <c r="AA32" s="52"/>
      <c r="AB32" s="162">
        <f t="shared" si="0"/>
        <v>0</v>
      </c>
    </row>
    <row r="33" spans="1:28" s="162" customFormat="1" ht="14">
      <c r="A33" s="12" t="s">
        <v>225</v>
      </c>
      <c r="B33" s="5"/>
      <c r="C33" s="163"/>
      <c r="D33" s="5"/>
      <c r="E33" s="163"/>
      <c r="F33" s="5"/>
      <c r="G33" s="163"/>
      <c r="H33" s="5"/>
      <c r="I33" s="163"/>
      <c r="J33" s="5"/>
      <c r="K33" s="163"/>
      <c r="L33" s="5"/>
      <c r="M33" s="163"/>
      <c r="N33" s="5"/>
      <c r="O33" s="163"/>
      <c r="P33" s="5"/>
      <c r="Q33" s="163"/>
      <c r="R33" s="5"/>
      <c r="S33" s="163"/>
      <c r="T33" s="5"/>
      <c r="U33" s="163"/>
      <c r="V33" s="5"/>
      <c r="W33" s="163"/>
      <c r="X33" s="5"/>
      <c r="Y33" s="163"/>
      <c r="Z33" s="5"/>
      <c r="AA33" s="52"/>
      <c r="AB33" s="162">
        <f t="shared" si="0"/>
        <v>0</v>
      </c>
    </row>
    <row r="34" spans="1:28" s="162" customFormat="1" ht="14">
      <c r="A34" s="13" t="s">
        <v>33</v>
      </c>
      <c r="B34" s="5"/>
      <c r="C34" s="163"/>
      <c r="D34" s="5"/>
      <c r="E34" s="163"/>
      <c r="F34" s="5"/>
      <c r="G34" s="163"/>
      <c r="H34" s="5"/>
      <c r="I34" s="163"/>
      <c r="J34" s="5"/>
      <c r="K34" s="163"/>
      <c r="L34" s="5"/>
      <c r="M34" s="163"/>
      <c r="N34" s="5"/>
      <c r="O34" s="163"/>
      <c r="P34" s="5"/>
      <c r="Q34" s="163"/>
      <c r="R34" s="5"/>
      <c r="S34" s="163"/>
      <c r="T34" s="5"/>
      <c r="U34" s="163"/>
      <c r="V34" s="5"/>
      <c r="W34" s="163"/>
      <c r="X34" s="5"/>
      <c r="Y34" s="163"/>
      <c r="Z34" s="5"/>
      <c r="AA34" s="52"/>
      <c r="AB34" s="162">
        <f t="shared" si="0"/>
        <v>0</v>
      </c>
    </row>
    <row r="35" spans="1:28" ht="14">
      <c r="A35" s="24" t="s">
        <v>93</v>
      </c>
      <c r="B35" s="10"/>
      <c r="C35" s="56"/>
      <c r="D35" s="10"/>
      <c r="E35" s="56"/>
      <c r="F35" s="10"/>
      <c r="G35" s="56"/>
      <c r="H35" s="10"/>
      <c r="I35" s="56"/>
      <c r="J35" s="10"/>
      <c r="K35" s="56"/>
      <c r="L35" s="10"/>
      <c r="M35" s="56"/>
      <c r="N35" s="10"/>
      <c r="O35" s="56"/>
      <c r="P35" s="10"/>
      <c r="Q35" s="56"/>
      <c r="R35" s="10"/>
      <c r="S35" s="56"/>
      <c r="T35" s="10"/>
      <c r="U35" s="56"/>
      <c r="V35" s="10"/>
      <c r="W35" s="56"/>
      <c r="X35" s="10"/>
      <c r="Y35" s="56"/>
      <c r="Z35" s="10"/>
      <c r="AA35" s="6"/>
      <c r="AB35" s="155">
        <f t="shared" si="0"/>
        <v>0</v>
      </c>
    </row>
    <row r="36" spans="1:28">
      <c r="A36" s="15" t="s">
        <v>9</v>
      </c>
      <c r="B36" s="10"/>
      <c r="C36" s="56"/>
      <c r="D36" s="10"/>
      <c r="E36" s="56"/>
      <c r="F36" s="10"/>
      <c r="G36" s="56"/>
      <c r="H36" s="10"/>
      <c r="I36" s="56"/>
      <c r="J36" s="10"/>
      <c r="K36" s="56"/>
      <c r="L36" s="10"/>
      <c r="M36" s="56"/>
      <c r="N36" s="10"/>
      <c r="O36" s="56"/>
      <c r="P36" s="10"/>
      <c r="Q36" s="56"/>
      <c r="R36" s="10"/>
      <c r="S36" s="56"/>
      <c r="T36" s="10"/>
      <c r="U36" s="56"/>
      <c r="V36" s="10"/>
      <c r="W36" s="56"/>
      <c r="X36" s="10"/>
      <c r="Y36" s="56"/>
      <c r="Z36" s="10"/>
      <c r="AA36" s="6"/>
      <c r="AB36" s="155">
        <f t="shared" si="0"/>
        <v>0</v>
      </c>
    </row>
    <row r="37" spans="1:28">
      <c r="A37" s="15" t="s">
        <v>211</v>
      </c>
      <c r="B37" s="10"/>
      <c r="C37" s="56"/>
      <c r="D37" s="10"/>
      <c r="E37" s="56"/>
      <c r="F37" s="10"/>
      <c r="G37" s="56"/>
      <c r="H37" s="10"/>
      <c r="I37" s="56"/>
      <c r="J37" s="10"/>
      <c r="K37" s="56"/>
      <c r="L37" s="10"/>
      <c r="M37" s="56"/>
      <c r="N37" s="10"/>
      <c r="O37" s="56"/>
      <c r="P37" s="10"/>
      <c r="Q37" s="56"/>
      <c r="R37" s="10"/>
      <c r="S37" s="56"/>
      <c r="T37" s="10"/>
      <c r="U37" s="56"/>
      <c r="V37" s="10"/>
      <c r="W37" s="56"/>
      <c r="X37" s="10"/>
      <c r="Y37" s="56"/>
      <c r="Z37" s="10"/>
      <c r="AA37" s="6"/>
      <c r="AB37" s="155">
        <f t="shared" si="0"/>
        <v>0</v>
      </c>
    </row>
    <row r="38" spans="1:28">
      <c r="A38" s="15" t="s">
        <v>226</v>
      </c>
      <c r="B38" s="10"/>
      <c r="C38" s="56"/>
      <c r="D38" s="10"/>
      <c r="E38" s="56"/>
      <c r="F38" s="10"/>
      <c r="G38" s="56"/>
      <c r="H38" s="10"/>
      <c r="I38" s="56"/>
      <c r="J38" s="10"/>
      <c r="K38" s="56"/>
      <c r="L38" s="10"/>
      <c r="M38" s="56"/>
      <c r="N38" s="10"/>
      <c r="O38" s="56"/>
      <c r="P38" s="10"/>
      <c r="Q38" s="56"/>
      <c r="R38" s="10"/>
      <c r="S38" s="56"/>
      <c r="T38" s="10"/>
      <c r="U38" s="56"/>
      <c r="V38" s="10"/>
      <c r="W38" s="56"/>
      <c r="X38" s="10"/>
      <c r="Y38" s="56"/>
      <c r="Z38" s="10"/>
      <c r="AA38" s="6"/>
      <c r="AB38" s="155">
        <f t="shared" si="0"/>
        <v>0</v>
      </c>
    </row>
    <row r="39" spans="1:28">
      <c r="A39" s="15" t="s">
        <v>31</v>
      </c>
      <c r="B39" s="10"/>
      <c r="C39" s="56"/>
      <c r="D39" s="10"/>
      <c r="E39" s="56"/>
      <c r="F39" s="10"/>
      <c r="G39" s="56"/>
      <c r="H39" s="10"/>
      <c r="I39" s="56"/>
      <c r="J39" s="10"/>
      <c r="K39" s="56"/>
      <c r="L39" s="10"/>
      <c r="M39" s="56"/>
      <c r="N39" s="10"/>
      <c r="O39" s="56"/>
      <c r="P39" s="10"/>
      <c r="Q39" s="56"/>
      <c r="R39" s="10"/>
      <c r="S39" s="56"/>
      <c r="T39" s="10"/>
      <c r="U39" s="56"/>
      <c r="V39" s="10"/>
      <c r="W39" s="56"/>
      <c r="X39" s="10"/>
      <c r="Y39" s="56"/>
      <c r="Z39" s="10"/>
      <c r="AA39" s="6"/>
      <c r="AB39" s="155">
        <f t="shared" si="0"/>
        <v>0</v>
      </c>
    </row>
    <row r="40" spans="1:28">
      <c r="A40" s="15" t="s">
        <v>32</v>
      </c>
      <c r="B40" s="10"/>
      <c r="C40" s="56"/>
      <c r="D40" s="10"/>
      <c r="E40" s="56"/>
      <c r="F40" s="10"/>
      <c r="G40" s="56"/>
      <c r="H40" s="10"/>
      <c r="I40" s="56"/>
      <c r="J40" s="10"/>
      <c r="K40" s="56"/>
      <c r="L40" s="10"/>
      <c r="M40" s="56"/>
      <c r="N40" s="10"/>
      <c r="O40" s="56"/>
      <c r="P40" s="10"/>
      <c r="Q40" s="56"/>
      <c r="R40" s="10"/>
      <c r="S40" s="56"/>
      <c r="T40" s="10"/>
      <c r="U40" s="56"/>
      <c r="V40" s="10"/>
      <c r="W40" s="56"/>
      <c r="X40" s="10"/>
      <c r="Y40" s="56"/>
      <c r="Z40" s="10"/>
      <c r="AA40" s="6"/>
      <c r="AB40" s="155">
        <f t="shared" si="0"/>
        <v>0</v>
      </c>
    </row>
    <row r="41" spans="1:28">
      <c r="A41" s="15" t="s">
        <v>52</v>
      </c>
      <c r="B41" s="10"/>
      <c r="C41" s="56"/>
      <c r="D41" s="10"/>
      <c r="E41" s="56"/>
      <c r="F41" s="10"/>
      <c r="G41" s="56"/>
      <c r="H41" s="10"/>
      <c r="I41" s="56"/>
      <c r="J41" s="10"/>
      <c r="K41" s="56"/>
      <c r="L41" s="10"/>
      <c r="M41" s="56"/>
      <c r="N41" s="10"/>
      <c r="O41" s="56"/>
      <c r="P41" s="10"/>
      <c r="Q41" s="56"/>
      <c r="R41" s="10"/>
      <c r="S41" s="56"/>
      <c r="T41" s="10"/>
      <c r="U41" s="56"/>
      <c r="V41" s="10"/>
      <c r="W41" s="56"/>
      <c r="X41" s="10"/>
      <c r="Y41" s="56"/>
      <c r="Z41" s="10"/>
      <c r="AA41" s="6"/>
      <c r="AB41" s="155">
        <f t="shared" si="0"/>
        <v>0</v>
      </c>
    </row>
    <row r="42" spans="1:28" s="162" customFormat="1">
      <c r="A42" s="16" t="s">
        <v>10</v>
      </c>
      <c r="B42" s="5"/>
      <c r="C42" s="163"/>
      <c r="D42" s="5"/>
      <c r="E42" s="163"/>
      <c r="F42" s="5"/>
      <c r="G42" s="163"/>
      <c r="H42" s="5"/>
      <c r="I42" s="163"/>
      <c r="J42" s="5"/>
      <c r="K42" s="163"/>
      <c r="L42" s="5"/>
      <c r="M42" s="163"/>
      <c r="N42" s="5"/>
      <c r="O42" s="163"/>
      <c r="P42" s="5"/>
      <c r="Q42" s="163"/>
      <c r="R42" s="5"/>
      <c r="S42" s="163"/>
      <c r="T42" s="5"/>
      <c r="U42" s="163"/>
      <c r="V42" s="5"/>
      <c r="W42" s="163"/>
      <c r="X42" s="5"/>
      <c r="Y42" s="163"/>
      <c r="Z42" s="5"/>
      <c r="AA42" s="52"/>
      <c r="AB42" s="162">
        <f t="shared" si="0"/>
        <v>0</v>
      </c>
    </row>
    <row r="43" spans="1:28">
      <c r="A43" s="15" t="s">
        <v>39</v>
      </c>
      <c r="B43" s="10"/>
      <c r="C43" s="56"/>
      <c r="D43" s="10"/>
      <c r="E43" s="56"/>
      <c r="F43" s="10"/>
      <c r="G43" s="56"/>
      <c r="H43" s="10"/>
      <c r="I43" s="56"/>
      <c r="J43" s="10"/>
      <c r="K43" s="56"/>
      <c r="L43" s="10"/>
      <c r="M43" s="56"/>
      <c r="N43" s="10"/>
      <c r="O43" s="56"/>
      <c r="P43" s="10"/>
      <c r="Q43" s="56"/>
      <c r="R43" s="10"/>
      <c r="S43" s="56"/>
      <c r="T43" s="10"/>
      <c r="U43" s="56"/>
      <c r="V43" s="10"/>
      <c r="W43" s="56"/>
      <c r="X43" s="10"/>
      <c r="Y43" s="56"/>
      <c r="Z43" s="10"/>
      <c r="AA43" s="6"/>
      <c r="AB43" s="155">
        <f t="shared" si="0"/>
        <v>0</v>
      </c>
    </row>
    <row r="44" spans="1:28">
      <c r="A44" s="15" t="s">
        <v>11</v>
      </c>
      <c r="B44" s="10"/>
      <c r="C44" s="56"/>
      <c r="D44" s="10"/>
      <c r="E44" s="56"/>
      <c r="F44" s="10"/>
      <c r="G44" s="56"/>
      <c r="H44" s="10"/>
      <c r="I44" s="56"/>
      <c r="J44" s="10"/>
      <c r="K44" s="56"/>
      <c r="L44" s="10"/>
      <c r="M44" s="56"/>
      <c r="N44" s="10"/>
      <c r="O44" s="56"/>
      <c r="P44" s="10"/>
      <c r="Q44" s="56"/>
      <c r="R44" s="10"/>
      <c r="S44" s="56"/>
      <c r="T44" s="10"/>
      <c r="U44" s="56"/>
      <c r="V44" s="10"/>
      <c r="W44" s="56"/>
      <c r="X44" s="10"/>
      <c r="Y44" s="56"/>
      <c r="Z44" s="10"/>
      <c r="AA44" s="6"/>
      <c r="AB44" s="155">
        <f t="shared" si="0"/>
        <v>0</v>
      </c>
    </row>
    <row r="45" spans="1:28" s="162" customFormat="1">
      <c r="A45" s="16" t="s">
        <v>94</v>
      </c>
      <c r="B45" s="5"/>
      <c r="C45" s="163"/>
      <c r="D45" s="5"/>
      <c r="E45" s="163"/>
      <c r="F45" s="5"/>
      <c r="G45" s="163"/>
      <c r="H45" s="5"/>
      <c r="I45" s="163"/>
      <c r="J45" s="5"/>
      <c r="K45" s="163"/>
      <c r="L45" s="5"/>
      <c r="M45" s="163"/>
      <c r="N45" s="5"/>
      <c r="O45" s="163"/>
      <c r="P45" s="5"/>
      <c r="Q45" s="163"/>
      <c r="R45" s="5"/>
      <c r="S45" s="163"/>
      <c r="T45" s="5"/>
      <c r="U45" s="163"/>
      <c r="V45" s="5"/>
      <c r="W45" s="163"/>
      <c r="X45" s="5"/>
      <c r="Y45" s="163"/>
      <c r="Z45" s="5"/>
      <c r="AA45" s="52"/>
      <c r="AB45" s="162">
        <f t="shared" si="0"/>
        <v>0</v>
      </c>
    </row>
    <row r="46" spans="1:28" s="162" customFormat="1">
      <c r="A46" s="16" t="s">
        <v>95</v>
      </c>
      <c r="B46" s="5"/>
      <c r="C46" s="163"/>
      <c r="D46" s="5"/>
      <c r="E46" s="163"/>
      <c r="F46" s="5"/>
      <c r="G46" s="163"/>
      <c r="H46" s="5"/>
      <c r="I46" s="163"/>
      <c r="J46" s="5"/>
      <c r="K46" s="163"/>
      <c r="L46" s="5"/>
      <c r="M46" s="163"/>
      <c r="N46" s="5"/>
      <c r="O46" s="163"/>
      <c r="P46" s="5"/>
      <c r="Q46" s="163"/>
      <c r="R46" s="5"/>
      <c r="S46" s="163"/>
      <c r="T46" s="5"/>
      <c r="U46" s="163"/>
      <c r="V46" s="5"/>
      <c r="W46" s="163"/>
      <c r="X46" s="5"/>
      <c r="Y46" s="163"/>
      <c r="Z46" s="5"/>
      <c r="AA46" s="52"/>
      <c r="AB46" s="162">
        <f t="shared" si="0"/>
        <v>0</v>
      </c>
    </row>
    <row r="47" spans="1:28">
      <c r="A47" s="15" t="s">
        <v>12</v>
      </c>
      <c r="B47" s="10"/>
      <c r="C47" s="56"/>
      <c r="D47" s="10"/>
      <c r="E47" s="56"/>
      <c r="F47" s="10"/>
      <c r="G47" s="56"/>
      <c r="H47" s="10"/>
      <c r="I47" s="56"/>
      <c r="J47" s="10"/>
      <c r="K47" s="56"/>
      <c r="L47" s="10"/>
      <c r="M47" s="56"/>
      <c r="N47" s="10"/>
      <c r="O47" s="56"/>
      <c r="P47" s="10"/>
      <c r="Q47" s="56"/>
      <c r="R47" s="10"/>
      <c r="S47" s="56"/>
      <c r="T47" s="10"/>
      <c r="U47" s="56"/>
      <c r="V47" s="10"/>
      <c r="W47" s="56"/>
      <c r="X47" s="10"/>
      <c r="Y47" s="56"/>
      <c r="Z47" s="10"/>
      <c r="AA47" s="6"/>
      <c r="AB47" s="155">
        <f t="shared" si="0"/>
        <v>0</v>
      </c>
    </row>
    <row r="48" spans="1:28">
      <c r="A48" s="15" t="s">
        <v>40</v>
      </c>
      <c r="B48" s="10"/>
      <c r="C48" s="56"/>
      <c r="D48" s="10"/>
      <c r="E48" s="56"/>
      <c r="F48" s="10"/>
      <c r="G48" s="56"/>
      <c r="H48" s="10"/>
      <c r="I48" s="56"/>
      <c r="J48" s="10"/>
      <c r="K48" s="56"/>
      <c r="L48" s="10"/>
      <c r="M48" s="56"/>
      <c r="N48" s="10"/>
      <c r="O48" s="56"/>
      <c r="P48" s="10"/>
      <c r="Q48" s="56"/>
      <c r="R48" s="10"/>
      <c r="S48" s="56"/>
      <c r="T48" s="10"/>
      <c r="U48" s="56"/>
      <c r="V48" s="10"/>
      <c r="W48" s="56"/>
      <c r="X48" s="10"/>
      <c r="Y48" s="56"/>
      <c r="Z48" s="10"/>
      <c r="AA48" s="6"/>
      <c r="AB48" s="155">
        <f t="shared" si="0"/>
        <v>0</v>
      </c>
    </row>
    <row r="49" spans="1:28" s="162" customFormat="1">
      <c r="A49" s="16" t="s">
        <v>41</v>
      </c>
      <c r="B49" s="5"/>
      <c r="C49" s="163"/>
      <c r="D49" s="5"/>
      <c r="E49" s="163"/>
      <c r="F49" s="5"/>
      <c r="G49" s="163"/>
      <c r="H49" s="5"/>
      <c r="I49" s="163"/>
      <c r="J49" s="5"/>
      <c r="K49" s="163"/>
      <c r="L49" s="5"/>
      <c r="M49" s="163"/>
      <c r="N49" s="5"/>
      <c r="O49" s="163"/>
      <c r="P49" s="5"/>
      <c r="Q49" s="163"/>
      <c r="R49" s="5"/>
      <c r="S49" s="163"/>
      <c r="T49" s="5"/>
      <c r="U49" s="163"/>
      <c r="V49" s="5"/>
      <c r="W49" s="163"/>
      <c r="X49" s="5"/>
      <c r="Y49" s="163"/>
      <c r="Z49" s="5"/>
      <c r="AA49" s="52"/>
      <c r="AB49" s="162">
        <f t="shared" si="0"/>
        <v>0</v>
      </c>
    </row>
    <row r="50" spans="1:28">
      <c r="A50" s="15" t="s">
        <v>44</v>
      </c>
      <c r="B50" s="10"/>
      <c r="C50" s="56"/>
      <c r="D50" s="10"/>
      <c r="E50" s="56"/>
      <c r="F50" s="10"/>
      <c r="G50" s="56"/>
      <c r="H50" s="10"/>
      <c r="I50" s="56"/>
      <c r="J50" s="10"/>
      <c r="K50" s="56"/>
      <c r="L50" s="10"/>
      <c r="M50" s="56"/>
      <c r="N50" s="10"/>
      <c r="O50" s="56"/>
      <c r="P50" s="10"/>
      <c r="Q50" s="56"/>
      <c r="R50" s="10"/>
      <c r="S50" s="56"/>
      <c r="T50" s="10"/>
      <c r="U50" s="56"/>
      <c r="V50" s="10"/>
      <c r="W50" s="56"/>
      <c r="X50" s="10"/>
      <c r="Y50" s="56"/>
      <c r="Z50" s="10"/>
      <c r="AA50" s="6"/>
      <c r="AB50" s="155">
        <f t="shared" si="0"/>
        <v>0</v>
      </c>
    </row>
    <row r="51" spans="1:28">
      <c r="A51" s="15" t="s">
        <v>62</v>
      </c>
      <c r="B51" s="10"/>
      <c r="C51" s="56"/>
      <c r="D51" s="10"/>
      <c r="E51" s="56"/>
      <c r="F51" s="10"/>
      <c r="G51" s="56"/>
      <c r="H51" s="10"/>
      <c r="I51" s="56"/>
      <c r="J51" s="10"/>
      <c r="K51" s="56"/>
      <c r="L51" s="10"/>
      <c r="M51" s="56"/>
      <c r="N51" s="10"/>
      <c r="O51" s="56"/>
      <c r="P51" s="10"/>
      <c r="Q51" s="56"/>
      <c r="R51" s="10"/>
      <c r="S51" s="56"/>
      <c r="T51" s="10"/>
      <c r="U51" s="56"/>
      <c r="V51" s="10"/>
      <c r="W51" s="56"/>
      <c r="X51" s="10"/>
      <c r="Y51" s="56"/>
      <c r="Z51" s="10"/>
      <c r="AA51" s="6"/>
      <c r="AB51" s="155">
        <f t="shared" si="0"/>
        <v>0</v>
      </c>
    </row>
    <row r="52" spans="1:28">
      <c r="A52" s="15" t="s">
        <v>179</v>
      </c>
      <c r="B52" s="10"/>
      <c r="C52" s="56"/>
      <c r="D52" s="10"/>
      <c r="E52" s="56"/>
      <c r="F52" s="10"/>
      <c r="G52" s="56"/>
      <c r="H52" s="10"/>
      <c r="I52" s="56"/>
      <c r="J52" s="10"/>
      <c r="K52" s="56"/>
      <c r="L52" s="10"/>
      <c r="M52" s="56"/>
      <c r="N52" s="10"/>
      <c r="O52" s="56"/>
      <c r="P52" s="10"/>
      <c r="Q52" s="56"/>
      <c r="R52" s="10"/>
      <c r="S52" s="56"/>
      <c r="T52" s="10"/>
      <c r="U52" s="56"/>
      <c r="V52" s="10"/>
      <c r="W52" s="56"/>
      <c r="X52" s="10"/>
      <c r="Y52" s="56"/>
      <c r="Z52" s="10"/>
      <c r="AA52" s="6"/>
      <c r="AB52" s="155">
        <f t="shared" si="0"/>
        <v>0</v>
      </c>
    </row>
    <row r="53" spans="1:28" s="162" customFormat="1">
      <c r="A53" s="16" t="s">
        <v>34</v>
      </c>
      <c r="B53" s="5"/>
      <c r="C53" s="163"/>
      <c r="D53" s="5"/>
      <c r="E53" s="163"/>
      <c r="F53" s="5"/>
      <c r="G53" s="163"/>
      <c r="H53" s="5"/>
      <c r="I53" s="163"/>
      <c r="J53" s="5"/>
      <c r="K53" s="163"/>
      <c r="L53" s="5"/>
      <c r="M53" s="163"/>
      <c r="N53" s="5"/>
      <c r="O53" s="163"/>
      <c r="P53" s="5"/>
      <c r="Q53" s="163"/>
      <c r="R53" s="5"/>
      <c r="S53" s="163"/>
      <c r="T53" s="5"/>
      <c r="U53" s="163"/>
      <c r="V53" s="5"/>
      <c r="W53" s="163"/>
      <c r="X53" s="5"/>
      <c r="Y53" s="163"/>
      <c r="Z53" s="5"/>
      <c r="AA53" s="52"/>
      <c r="AB53" s="162">
        <f t="shared" si="0"/>
        <v>0</v>
      </c>
    </row>
    <row r="54" spans="1:28" s="162" customFormat="1">
      <c r="A54" s="16" t="s">
        <v>35</v>
      </c>
      <c r="B54" s="5"/>
      <c r="C54" s="163"/>
      <c r="D54" s="5"/>
      <c r="E54" s="163"/>
      <c r="F54" s="5"/>
      <c r="G54" s="163"/>
      <c r="H54" s="5"/>
      <c r="I54" s="163"/>
      <c r="J54" s="5"/>
      <c r="K54" s="163"/>
      <c r="L54" s="5"/>
      <c r="M54" s="163"/>
      <c r="N54" s="5"/>
      <c r="O54" s="163"/>
      <c r="P54" s="5"/>
      <c r="Q54" s="163"/>
      <c r="R54" s="5"/>
      <c r="S54" s="163"/>
      <c r="T54" s="5"/>
      <c r="U54" s="163"/>
      <c r="V54" s="5"/>
      <c r="W54" s="163"/>
      <c r="X54" s="5"/>
      <c r="Y54" s="163"/>
      <c r="Z54" s="5"/>
      <c r="AA54" s="52"/>
      <c r="AB54" s="162">
        <f t="shared" si="0"/>
        <v>0</v>
      </c>
    </row>
    <row r="55" spans="1:28">
      <c r="A55" s="15" t="s">
        <v>37</v>
      </c>
      <c r="B55" s="10"/>
      <c r="C55" s="56"/>
      <c r="D55" s="10"/>
      <c r="E55" s="56"/>
      <c r="F55" s="10"/>
      <c r="G55" s="56"/>
      <c r="H55" s="10"/>
      <c r="I55" s="56"/>
      <c r="J55" s="10"/>
      <c r="K55" s="56"/>
      <c r="L55" s="10"/>
      <c r="M55" s="56"/>
      <c r="N55" s="10"/>
      <c r="O55" s="56"/>
      <c r="P55" s="10"/>
      <c r="Q55" s="56"/>
      <c r="R55" s="10"/>
      <c r="S55" s="56"/>
      <c r="T55" s="10"/>
      <c r="U55" s="56"/>
      <c r="V55" s="10"/>
      <c r="W55" s="56"/>
      <c r="X55" s="10"/>
      <c r="Y55" s="56"/>
      <c r="Z55" s="10"/>
      <c r="AA55" s="6"/>
      <c r="AB55" s="155">
        <f t="shared" si="0"/>
        <v>0</v>
      </c>
    </row>
    <row r="56" spans="1:28" ht="14">
      <c r="A56" s="25" t="s">
        <v>24</v>
      </c>
      <c r="B56" s="10"/>
      <c r="C56" s="56"/>
      <c r="D56" s="10"/>
      <c r="E56" s="56"/>
      <c r="F56" s="10"/>
      <c r="G56" s="56"/>
      <c r="H56" s="10"/>
      <c r="I56" s="56"/>
      <c r="J56" s="10"/>
      <c r="K56" s="56"/>
      <c r="L56" s="10"/>
      <c r="M56" s="56"/>
      <c r="N56" s="10"/>
      <c r="O56" s="56"/>
      <c r="P56" s="10"/>
      <c r="Q56" s="56"/>
      <c r="R56" s="10"/>
      <c r="S56" s="56"/>
      <c r="T56" s="10"/>
      <c r="U56" s="56"/>
      <c r="V56" s="10"/>
      <c r="W56" s="56"/>
      <c r="X56" s="10"/>
      <c r="Y56" s="56"/>
      <c r="Z56" s="10"/>
      <c r="AA56" s="6"/>
      <c r="AB56" s="155">
        <f t="shared" si="0"/>
        <v>0</v>
      </c>
    </row>
    <row r="57" spans="1:28" ht="14">
      <c r="A57" s="25" t="s">
        <v>43</v>
      </c>
      <c r="B57" s="10"/>
      <c r="C57" s="56"/>
      <c r="D57" s="10"/>
      <c r="E57" s="56"/>
      <c r="F57" s="10"/>
      <c r="G57" s="56"/>
      <c r="H57" s="10"/>
      <c r="I57" s="56"/>
      <c r="J57" s="10"/>
      <c r="K57" s="56"/>
      <c r="L57" s="10"/>
      <c r="M57" s="56"/>
      <c r="N57" s="10"/>
      <c r="O57" s="56"/>
      <c r="P57" s="10"/>
      <c r="Q57" s="56"/>
      <c r="R57" s="10"/>
      <c r="S57" s="56"/>
      <c r="T57" s="10"/>
      <c r="U57" s="56"/>
      <c r="V57" s="10"/>
      <c r="W57" s="56"/>
      <c r="X57" s="10"/>
      <c r="Y57" s="56"/>
      <c r="Z57" s="10"/>
      <c r="AA57" s="6"/>
      <c r="AB57" s="155">
        <f t="shared" si="0"/>
        <v>0</v>
      </c>
    </row>
    <row r="58" spans="1:28" s="162" customFormat="1" ht="14">
      <c r="A58" s="12" t="s">
        <v>212</v>
      </c>
      <c r="B58" s="5"/>
      <c r="C58" s="163"/>
      <c r="D58" s="5"/>
      <c r="E58" s="163"/>
      <c r="F58" s="5"/>
      <c r="G58" s="163"/>
      <c r="H58" s="5"/>
      <c r="I58" s="163"/>
      <c r="J58" s="5"/>
      <c r="K58" s="163"/>
      <c r="L58" s="5"/>
      <c r="M58" s="163"/>
      <c r="N58" s="5"/>
      <c r="O58" s="163"/>
      <c r="P58" s="5"/>
      <c r="Q58" s="163"/>
      <c r="R58" s="5"/>
      <c r="S58" s="163"/>
      <c r="T58" s="5"/>
      <c r="U58" s="163"/>
      <c r="V58" s="5"/>
      <c r="W58" s="163"/>
      <c r="X58" s="5"/>
      <c r="Y58" s="163"/>
      <c r="Z58" s="5"/>
      <c r="AA58" s="52"/>
      <c r="AB58" s="162">
        <f t="shared" si="0"/>
        <v>0</v>
      </c>
    </row>
    <row r="59" spans="1:28" s="162" customFormat="1" ht="14">
      <c r="A59" s="12" t="s">
        <v>30</v>
      </c>
      <c r="B59" s="5"/>
      <c r="C59" s="163"/>
      <c r="D59" s="5"/>
      <c r="E59" s="163"/>
      <c r="F59" s="5">
        <v>1</v>
      </c>
      <c r="G59" s="163"/>
      <c r="H59" s="5"/>
      <c r="I59" s="163"/>
      <c r="J59" s="5"/>
      <c r="K59" s="163"/>
      <c r="L59" s="5">
        <v>1</v>
      </c>
      <c r="M59" s="163"/>
      <c r="N59" s="5"/>
      <c r="O59" s="163"/>
      <c r="P59" s="5"/>
      <c r="Q59" s="163"/>
      <c r="R59" s="5"/>
      <c r="S59" s="163"/>
      <c r="T59" s="5"/>
      <c r="U59" s="163"/>
      <c r="V59" s="5"/>
      <c r="W59" s="163"/>
      <c r="X59" s="5"/>
      <c r="Y59" s="163">
        <v>7</v>
      </c>
      <c r="Z59" s="5"/>
      <c r="AA59" s="52"/>
      <c r="AB59" s="162">
        <f t="shared" si="0"/>
        <v>0.36</v>
      </c>
    </row>
    <row r="60" spans="1:28">
      <c r="A60" s="15" t="s">
        <v>145</v>
      </c>
      <c r="B60" s="10"/>
      <c r="C60" s="56"/>
      <c r="D60" s="10"/>
      <c r="E60" s="56"/>
      <c r="F60" s="10"/>
      <c r="G60" s="56"/>
      <c r="H60" s="10"/>
      <c r="I60" s="56"/>
      <c r="J60" s="10"/>
      <c r="K60" s="56"/>
      <c r="L60" s="10"/>
      <c r="M60" s="56"/>
      <c r="N60" s="10"/>
      <c r="O60" s="56"/>
      <c r="P60" s="10"/>
      <c r="Q60" s="56"/>
      <c r="R60" s="10"/>
      <c r="S60" s="56"/>
      <c r="T60" s="10"/>
      <c r="U60" s="56"/>
      <c r="V60" s="10"/>
      <c r="W60" s="56"/>
      <c r="X60" s="10"/>
      <c r="Y60" s="56"/>
      <c r="Z60" s="10"/>
      <c r="AA60" s="6"/>
      <c r="AB60" s="155">
        <f t="shared" si="0"/>
        <v>0</v>
      </c>
    </row>
    <row r="61" spans="1:28" ht="14">
      <c r="A61" s="25" t="s">
        <v>213</v>
      </c>
      <c r="B61" s="10"/>
      <c r="C61" s="56"/>
      <c r="D61" s="10"/>
      <c r="E61" s="56">
        <v>1</v>
      </c>
      <c r="F61" s="10"/>
      <c r="G61" s="56"/>
      <c r="H61" s="10"/>
      <c r="I61" s="56"/>
      <c r="J61" s="10"/>
      <c r="K61" s="56"/>
      <c r="L61" s="10"/>
      <c r="M61" s="56"/>
      <c r="N61" s="10"/>
      <c r="O61" s="56"/>
      <c r="P61" s="10"/>
      <c r="Q61" s="56"/>
      <c r="R61" s="10"/>
      <c r="S61" s="56"/>
      <c r="T61" s="10"/>
      <c r="U61" s="56"/>
      <c r="V61" s="10"/>
      <c r="W61" s="56"/>
      <c r="X61" s="10"/>
      <c r="Y61" s="56"/>
      <c r="Z61" s="10"/>
      <c r="AA61" s="6"/>
      <c r="AB61" s="155">
        <f t="shared" si="0"/>
        <v>0.04</v>
      </c>
    </row>
    <row r="62" spans="1:28" ht="14">
      <c r="A62" s="25" t="s">
        <v>180</v>
      </c>
      <c r="B62" s="10"/>
      <c r="C62" s="56"/>
      <c r="D62" s="10"/>
      <c r="E62" s="56"/>
      <c r="F62" s="10"/>
      <c r="G62" s="56"/>
      <c r="H62" s="10"/>
      <c r="I62" s="56"/>
      <c r="J62" s="10"/>
      <c r="K62" s="56"/>
      <c r="L62" s="10"/>
      <c r="M62" s="56"/>
      <c r="N62" s="10"/>
      <c r="O62" s="56"/>
      <c r="P62" s="10"/>
      <c r="Q62" s="56"/>
      <c r="R62" s="10"/>
      <c r="S62" s="56"/>
      <c r="T62" s="10"/>
      <c r="U62" s="56"/>
      <c r="V62" s="10"/>
      <c r="W62" s="56"/>
      <c r="X62" s="10"/>
      <c r="Y62" s="56"/>
      <c r="Z62" s="10"/>
      <c r="AA62" s="6"/>
      <c r="AB62" s="155">
        <f t="shared" si="0"/>
        <v>0</v>
      </c>
    </row>
    <row r="63" spans="1:28" ht="14">
      <c r="A63" s="25" t="s">
        <v>38</v>
      </c>
      <c r="B63" s="10"/>
      <c r="C63" s="56"/>
      <c r="D63" s="10"/>
      <c r="E63" s="56"/>
      <c r="F63" s="10"/>
      <c r="G63" s="56"/>
      <c r="H63" s="10"/>
      <c r="I63" s="56"/>
      <c r="J63" s="10"/>
      <c r="K63" s="56"/>
      <c r="L63" s="10"/>
      <c r="M63" s="56"/>
      <c r="N63" s="10"/>
      <c r="O63" s="56"/>
      <c r="P63" s="10"/>
      <c r="Q63" s="56"/>
      <c r="R63" s="10"/>
      <c r="S63" s="56"/>
      <c r="T63" s="10"/>
      <c r="U63" s="56"/>
      <c r="V63" s="10"/>
      <c r="W63" s="56"/>
      <c r="X63" s="10"/>
      <c r="Y63" s="56"/>
      <c r="Z63" s="10"/>
      <c r="AA63" s="6"/>
      <c r="AB63" s="155">
        <f t="shared" si="0"/>
        <v>0</v>
      </c>
    </row>
    <row r="64" spans="1:28" ht="14">
      <c r="A64" s="25" t="s">
        <v>73</v>
      </c>
      <c r="B64" s="10"/>
      <c r="C64" s="56"/>
      <c r="D64" s="10"/>
      <c r="E64" s="56"/>
      <c r="F64" s="10"/>
      <c r="G64" s="56"/>
      <c r="H64" s="10"/>
      <c r="I64" s="56"/>
      <c r="J64" s="10"/>
      <c r="K64" s="56"/>
      <c r="L64" s="10"/>
      <c r="M64" s="56"/>
      <c r="N64" s="10"/>
      <c r="O64" s="56"/>
      <c r="P64" s="10"/>
      <c r="Q64" s="56"/>
      <c r="R64" s="10"/>
      <c r="S64" s="56"/>
      <c r="T64" s="10"/>
      <c r="U64" s="56"/>
      <c r="V64" s="10"/>
      <c r="W64" s="56"/>
      <c r="X64" s="10"/>
      <c r="Y64" s="56"/>
      <c r="Z64" s="10"/>
      <c r="AA64" s="6"/>
      <c r="AB64" s="155">
        <f t="shared" si="0"/>
        <v>0</v>
      </c>
    </row>
    <row r="65" spans="1:28" ht="14">
      <c r="A65" s="25" t="s">
        <v>60</v>
      </c>
      <c r="B65" s="10"/>
      <c r="C65" s="56"/>
      <c r="D65" s="10"/>
      <c r="E65" s="56"/>
      <c r="F65" s="10"/>
      <c r="G65" s="56"/>
      <c r="H65" s="10"/>
      <c r="I65" s="56"/>
      <c r="J65" s="10"/>
      <c r="K65" s="56"/>
      <c r="L65" s="10"/>
      <c r="M65" s="56"/>
      <c r="N65" s="10"/>
      <c r="O65" s="56"/>
      <c r="P65" s="10"/>
      <c r="Q65" s="56"/>
      <c r="R65" s="10"/>
      <c r="S65" s="56"/>
      <c r="T65" s="10"/>
      <c r="U65" s="56"/>
      <c r="V65" s="10"/>
      <c r="W65" s="56"/>
      <c r="X65" s="10"/>
      <c r="Y65" s="56"/>
      <c r="Z65" s="10"/>
      <c r="AA65" s="6"/>
      <c r="AB65" s="155">
        <f t="shared" si="0"/>
        <v>0</v>
      </c>
    </row>
    <row r="66" spans="1:28" ht="14">
      <c r="A66" s="25" t="s">
        <v>64</v>
      </c>
      <c r="B66" s="10"/>
      <c r="C66" s="56"/>
      <c r="D66" s="10"/>
      <c r="E66" s="56"/>
      <c r="F66" s="10"/>
      <c r="G66" s="56"/>
      <c r="H66" s="10"/>
      <c r="I66" s="56"/>
      <c r="J66" s="10"/>
      <c r="K66" s="56"/>
      <c r="L66" s="10"/>
      <c r="M66" s="56"/>
      <c r="N66" s="10"/>
      <c r="O66" s="56"/>
      <c r="P66" s="10"/>
      <c r="Q66" s="56"/>
      <c r="R66" s="10"/>
      <c r="S66" s="56"/>
      <c r="T66" s="10"/>
      <c r="U66" s="56"/>
      <c r="V66" s="10"/>
      <c r="W66" s="56"/>
      <c r="X66" s="10"/>
      <c r="Y66" s="56"/>
      <c r="Z66" s="10"/>
      <c r="AA66" s="6"/>
      <c r="AB66" s="155">
        <f t="shared" si="0"/>
        <v>0</v>
      </c>
    </row>
    <row r="67" spans="1:28" ht="14">
      <c r="A67" s="25" t="s">
        <v>61</v>
      </c>
      <c r="B67" s="10"/>
      <c r="C67" s="56"/>
      <c r="D67" s="10"/>
      <c r="E67" s="56"/>
      <c r="F67" s="10"/>
      <c r="G67" s="56"/>
      <c r="H67" s="10"/>
      <c r="I67" s="56"/>
      <c r="J67" s="10"/>
      <c r="K67" s="56"/>
      <c r="L67" s="10"/>
      <c r="M67" s="56"/>
      <c r="N67" s="10"/>
      <c r="O67" s="56"/>
      <c r="P67" s="10"/>
      <c r="Q67" s="56"/>
      <c r="R67" s="10"/>
      <c r="S67" s="56"/>
      <c r="T67" s="10"/>
      <c r="U67" s="56"/>
      <c r="V67" s="10"/>
      <c r="W67" s="56"/>
      <c r="X67" s="10"/>
      <c r="Y67" s="56"/>
      <c r="Z67" s="10"/>
      <c r="AA67" s="6"/>
      <c r="AB67" s="155">
        <f t="shared" si="0"/>
        <v>0</v>
      </c>
    </row>
    <row r="68" spans="1:28" s="162" customFormat="1">
      <c r="A68" s="16" t="s">
        <v>13</v>
      </c>
      <c r="B68" s="5"/>
      <c r="C68" s="163"/>
      <c r="D68" s="5"/>
      <c r="E68" s="163"/>
      <c r="F68" s="5"/>
      <c r="G68" s="163"/>
      <c r="H68" s="5"/>
      <c r="I68" s="163"/>
      <c r="J68" s="5"/>
      <c r="K68" s="163"/>
      <c r="L68" s="5"/>
      <c r="M68" s="163"/>
      <c r="N68" s="5"/>
      <c r="O68" s="163"/>
      <c r="P68" s="5"/>
      <c r="Q68" s="163"/>
      <c r="R68" s="5"/>
      <c r="S68" s="163"/>
      <c r="T68" s="5"/>
      <c r="U68" s="163"/>
      <c r="V68" s="5"/>
      <c r="W68" s="163"/>
      <c r="X68" s="5"/>
      <c r="Y68" s="163"/>
      <c r="Z68" s="5"/>
      <c r="AA68" s="52"/>
      <c r="AB68" s="162">
        <f t="shared" si="0"/>
        <v>0</v>
      </c>
    </row>
    <row r="69" spans="1:28" s="162" customFormat="1">
      <c r="A69" s="16" t="s">
        <v>55</v>
      </c>
      <c r="B69" s="5"/>
      <c r="C69" s="163"/>
      <c r="D69" s="5"/>
      <c r="E69" s="163"/>
      <c r="F69" s="5"/>
      <c r="G69" s="163"/>
      <c r="H69" s="5"/>
      <c r="I69" s="163"/>
      <c r="J69" s="5"/>
      <c r="K69" s="163"/>
      <c r="L69" s="5"/>
      <c r="M69" s="163"/>
      <c r="N69" s="5"/>
      <c r="O69" s="163"/>
      <c r="P69" s="5"/>
      <c r="Q69" s="163"/>
      <c r="R69" s="5"/>
      <c r="S69" s="163"/>
      <c r="T69" s="5"/>
      <c r="U69" s="163"/>
      <c r="V69" s="5"/>
      <c r="W69" s="163"/>
      <c r="X69" s="5"/>
      <c r="Y69" s="163"/>
      <c r="Z69" s="5"/>
      <c r="AA69" s="52"/>
      <c r="AB69" s="162">
        <f t="shared" si="0"/>
        <v>0</v>
      </c>
    </row>
    <row r="70" spans="1:28">
      <c r="A70" s="15" t="s">
        <v>42</v>
      </c>
      <c r="B70" s="10"/>
      <c r="C70" s="56"/>
      <c r="D70" s="10"/>
      <c r="E70" s="56"/>
      <c r="F70" s="10"/>
      <c r="G70" s="56"/>
      <c r="H70" s="10"/>
      <c r="I70" s="56"/>
      <c r="J70" s="10"/>
      <c r="K70" s="56"/>
      <c r="L70" s="10"/>
      <c r="M70" s="56"/>
      <c r="N70" s="10"/>
      <c r="O70" s="56"/>
      <c r="P70" s="10"/>
      <c r="Q70" s="56"/>
      <c r="R70" s="10"/>
      <c r="S70" s="56"/>
      <c r="T70" s="10"/>
      <c r="U70" s="56"/>
      <c r="V70" s="10"/>
      <c r="W70" s="56"/>
      <c r="X70" s="10"/>
      <c r="Y70" s="56"/>
      <c r="Z70" s="10"/>
      <c r="AA70" s="6"/>
      <c r="AB70" s="155">
        <f t="shared" ref="AB70:AB103" si="1">SUM(B70:Z70)/25</f>
        <v>0</v>
      </c>
    </row>
    <row r="71" spans="1:28">
      <c r="A71" s="15" t="s">
        <v>214</v>
      </c>
      <c r="B71" s="10"/>
      <c r="C71" s="56"/>
      <c r="D71" s="10"/>
      <c r="E71" s="56"/>
      <c r="F71" s="10"/>
      <c r="G71" s="56"/>
      <c r="H71" s="10"/>
      <c r="I71" s="56"/>
      <c r="J71" s="10"/>
      <c r="K71" s="56"/>
      <c r="L71" s="10"/>
      <c r="M71" s="56"/>
      <c r="N71" s="10"/>
      <c r="O71" s="56"/>
      <c r="P71" s="10"/>
      <c r="Q71" s="56"/>
      <c r="R71" s="10"/>
      <c r="S71" s="56"/>
      <c r="T71" s="10"/>
      <c r="U71" s="56"/>
      <c r="V71" s="10"/>
      <c r="W71" s="56"/>
      <c r="X71" s="10"/>
      <c r="Y71" s="56"/>
      <c r="Z71" s="10"/>
      <c r="AA71" s="6"/>
      <c r="AB71" s="155">
        <f t="shared" si="1"/>
        <v>0</v>
      </c>
    </row>
    <row r="72" spans="1:28" s="162" customFormat="1">
      <c r="A72" s="16" t="s">
        <v>215</v>
      </c>
      <c r="B72" s="5"/>
      <c r="C72" s="163"/>
      <c r="D72" s="5"/>
      <c r="E72" s="163"/>
      <c r="F72" s="5"/>
      <c r="G72" s="163"/>
      <c r="H72" s="5"/>
      <c r="I72" s="163"/>
      <c r="J72" s="5"/>
      <c r="K72" s="163"/>
      <c r="L72" s="5"/>
      <c r="M72" s="163"/>
      <c r="N72" s="5"/>
      <c r="O72" s="163"/>
      <c r="P72" s="5"/>
      <c r="Q72" s="163"/>
      <c r="R72" s="5"/>
      <c r="S72" s="163"/>
      <c r="T72" s="5"/>
      <c r="U72" s="163"/>
      <c r="V72" s="5"/>
      <c r="W72" s="163"/>
      <c r="X72" s="5"/>
      <c r="Y72" s="163"/>
      <c r="Z72" s="5"/>
      <c r="AA72" s="52"/>
      <c r="AB72" s="162">
        <f t="shared" si="1"/>
        <v>0</v>
      </c>
    </row>
    <row r="73" spans="1:28" s="162" customFormat="1">
      <c r="A73" s="16" t="s">
        <v>216</v>
      </c>
      <c r="B73" s="5"/>
      <c r="C73" s="163"/>
      <c r="D73" s="5"/>
      <c r="E73" s="163"/>
      <c r="F73" s="5"/>
      <c r="G73" s="163"/>
      <c r="H73" s="5"/>
      <c r="I73" s="163"/>
      <c r="J73" s="5"/>
      <c r="K73" s="163"/>
      <c r="L73" s="5"/>
      <c r="M73" s="163"/>
      <c r="N73" s="5"/>
      <c r="O73" s="163"/>
      <c r="P73" s="5"/>
      <c r="Q73" s="163"/>
      <c r="R73" s="5"/>
      <c r="S73" s="163"/>
      <c r="T73" s="5"/>
      <c r="U73" s="163"/>
      <c r="V73" s="5"/>
      <c r="W73" s="163"/>
      <c r="X73" s="5"/>
      <c r="Y73" s="163"/>
      <c r="Z73" s="5"/>
      <c r="AA73" s="52"/>
      <c r="AB73" s="162">
        <f t="shared" si="1"/>
        <v>0</v>
      </c>
    </row>
    <row r="74" spans="1:28" s="162" customFormat="1">
      <c r="A74" s="16" t="s">
        <v>15</v>
      </c>
      <c r="B74" s="5"/>
      <c r="C74" s="163"/>
      <c r="D74" s="5"/>
      <c r="E74" s="163"/>
      <c r="F74" s="5"/>
      <c r="G74" s="163"/>
      <c r="H74" s="5"/>
      <c r="I74" s="163"/>
      <c r="J74" s="5"/>
      <c r="K74" s="163"/>
      <c r="L74" s="5"/>
      <c r="M74" s="163"/>
      <c r="N74" s="5"/>
      <c r="O74" s="163"/>
      <c r="P74" s="5"/>
      <c r="Q74" s="163"/>
      <c r="R74" s="5"/>
      <c r="S74" s="163"/>
      <c r="T74" s="5"/>
      <c r="U74" s="163"/>
      <c r="V74" s="5"/>
      <c r="W74" s="163"/>
      <c r="X74" s="5"/>
      <c r="Y74" s="163"/>
      <c r="Z74" s="5"/>
      <c r="AA74" s="52"/>
      <c r="AB74" s="162">
        <f t="shared" si="1"/>
        <v>0</v>
      </c>
    </row>
    <row r="75" spans="1:28">
      <c r="A75" s="15" t="s">
        <v>217</v>
      </c>
      <c r="B75" s="10"/>
      <c r="C75" s="56"/>
      <c r="D75" s="10"/>
      <c r="E75" s="56"/>
      <c r="F75" s="10"/>
      <c r="G75" s="56"/>
      <c r="H75" s="10"/>
      <c r="I75" s="56"/>
      <c r="J75" s="10"/>
      <c r="K75" s="56"/>
      <c r="L75" s="10"/>
      <c r="M75" s="56"/>
      <c r="N75" s="10"/>
      <c r="O75" s="56"/>
      <c r="P75" s="10"/>
      <c r="Q75" s="56"/>
      <c r="R75" s="10"/>
      <c r="S75" s="56"/>
      <c r="T75" s="10"/>
      <c r="U75" s="56"/>
      <c r="V75" s="10"/>
      <c r="W75" s="56"/>
      <c r="X75" s="10"/>
      <c r="Y75" s="56"/>
      <c r="Z75" s="10"/>
      <c r="AA75" s="6"/>
      <c r="AB75" s="155">
        <f t="shared" si="1"/>
        <v>0</v>
      </c>
    </row>
    <row r="76" spans="1:28" s="162" customFormat="1">
      <c r="A76" s="16" t="s">
        <v>218</v>
      </c>
      <c r="B76" s="5"/>
      <c r="C76" s="163"/>
      <c r="D76" s="5"/>
      <c r="E76" s="163"/>
      <c r="F76" s="5"/>
      <c r="G76" s="163"/>
      <c r="H76" s="5"/>
      <c r="I76" s="163"/>
      <c r="J76" s="5"/>
      <c r="K76" s="163"/>
      <c r="L76" s="5"/>
      <c r="M76" s="163"/>
      <c r="N76" s="5"/>
      <c r="O76" s="163"/>
      <c r="P76" s="5"/>
      <c r="Q76" s="163"/>
      <c r="R76" s="5"/>
      <c r="S76" s="163"/>
      <c r="T76" s="5"/>
      <c r="U76" s="163"/>
      <c r="V76" s="5"/>
      <c r="W76" s="163"/>
      <c r="X76" s="5"/>
      <c r="Y76" s="163"/>
      <c r="Z76" s="5"/>
      <c r="AA76" s="52"/>
      <c r="AB76" s="162">
        <f t="shared" si="1"/>
        <v>0</v>
      </c>
    </row>
    <row r="77" spans="1:28">
      <c r="A77" s="15" t="s">
        <v>36</v>
      </c>
      <c r="B77" s="10"/>
      <c r="C77" s="56"/>
      <c r="D77" s="10"/>
      <c r="E77" s="56"/>
      <c r="F77" s="10"/>
      <c r="G77" s="56"/>
      <c r="H77" s="10"/>
      <c r="I77" s="56"/>
      <c r="J77" s="10"/>
      <c r="K77" s="56"/>
      <c r="L77" s="10"/>
      <c r="M77" s="56"/>
      <c r="N77" s="10"/>
      <c r="O77" s="56"/>
      <c r="P77" s="10"/>
      <c r="Q77" s="56"/>
      <c r="R77" s="10"/>
      <c r="S77" s="56"/>
      <c r="T77" s="10"/>
      <c r="U77" s="56"/>
      <c r="V77" s="10"/>
      <c r="W77" s="56"/>
      <c r="X77" s="10"/>
      <c r="Y77" s="56"/>
      <c r="Z77" s="10"/>
      <c r="AA77" s="6"/>
      <c r="AB77" s="155">
        <f t="shared" si="1"/>
        <v>0</v>
      </c>
    </row>
    <row r="78" spans="1:28" s="162" customFormat="1">
      <c r="A78" s="16" t="s">
        <v>81</v>
      </c>
      <c r="B78" s="5"/>
      <c r="C78" s="163"/>
      <c r="D78" s="5"/>
      <c r="E78" s="163"/>
      <c r="F78" s="5"/>
      <c r="G78" s="163"/>
      <c r="H78" s="5"/>
      <c r="I78" s="163"/>
      <c r="J78" s="5"/>
      <c r="K78" s="163"/>
      <c r="L78" s="5"/>
      <c r="M78" s="163"/>
      <c r="N78" s="5"/>
      <c r="O78" s="163"/>
      <c r="P78" s="5"/>
      <c r="Q78" s="163"/>
      <c r="R78" s="5"/>
      <c r="S78" s="163"/>
      <c r="T78" s="5"/>
      <c r="U78" s="163"/>
      <c r="V78" s="5"/>
      <c r="W78" s="163"/>
      <c r="X78" s="5">
        <v>1</v>
      </c>
      <c r="Y78" s="163">
        <v>5</v>
      </c>
      <c r="Z78" s="5"/>
      <c r="AA78" s="52"/>
      <c r="AB78" s="162">
        <f t="shared" si="1"/>
        <v>0.24</v>
      </c>
    </row>
    <row r="79" spans="1:28" s="162" customFormat="1">
      <c r="A79" s="16" t="s">
        <v>74</v>
      </c>
      <c r="B79" s="5"/>
      <c r="C79" s="163"/>
      <c r="D79" s="5"/>
      <c r="E79" s="163"/>
      <c r="F79" s="5"/>
      <c r="G79" s="163"/>
      <c r="H79" s="5"/>
      <c r="I79" s="163"/>
      <c r="J79" s="5"/>
      <c r="K79" s="163"/>
      <c r="L79" s="5"/>
      <c r="M79" s="163"/>
      <c r="N79" s="5"/>
      <c r="O79" s="163"/>
      <c r="P79" s="5"/>
      <c r="Q79" s="163"/>
      <c r="R79" s="5"/>
      <c r="S79" s="163"/>
      <c r="T79" s="5"/>
      <c r="U79" s="163"/>
      <c r="V79" s="5"/>
      <c r="W79" s="163"/>
      <c r="X79" s="5"/>
      <c r="Y79" s="163"/>
      <c r="Z79" s="5"/>
      <c r="AA79" s="52"/>
      <c r="AB79" s="162">
        <f t="shared" si="1"/>
        <v>0</v>
      </c>
    </row>
    <row r="80" spans="1:28" s="162" customFormat="1">
      <c r="A80" s="16" t="s">
        <v>56</v>
      </c>
      <c r="B80" s="5"/>
      <c r="C80" s="163"/>
      <c r="D80" s="5"/>
      <c r="E80" s="163"/>
      <c r="F80" s="5"/>
      <c r="G80" s="163"/>
      <c r="H80" s="5"/>
      <c r="I80" s="163"/>
      <c r="J80" s="5"/>
      <c r="K80" s="163"/>
      <c r="L80" s="5"/>
      <c r="M80" s="163"/>
      <c r="N80" s="5"/>
      <c r="O80" s="163"/>
      <c r="P80" s="5"/>
      <c r="Q80" s="163"/>
      <c r="R80" s="5"/>
      <c r="S80" s="163"/>
      <c r="T80" s="5"/>
      <c r="U80" s="163"/>
      <c r="V80" s="5"/>
      <c r="W80" s="163"/>
      <c r="X80" s="5"/>
      <c r="Y80" s="163"/>
      <c r="Z80" s="5"/>
      <c r="AA80" s="52"/>
      <c r="AB80" s="162">
        <f t="shared" si="1"/>
        <v>0</v>
      </c>
    </row>
    <row r="81" spans="1:28" s="162" customFormat="1">
      <c r="A81" s="16" t="s">
        <v>17</v>
      </c>
      <c r="B81" s="5"/>
      <c r="C81" s="163"/>
      <c r="D81" s="5"/>
      <c r="E81" s="163"/>
      <c r="F81" s="5"/>
      <c r="G81" s="163"/>
      <c r="H81" s="5"/>
      <c r="I81" s="163"/>
      <c r="J81" s="5"/>
      <c r="K81" s="163"/>
      <c r="L81" s="5"/>
      <c r="M81" s="163"/>
      <c r="N81" s="5"/>
      <c r="O81" s="163"/>
      <c r="P81" s="5"/>
      <c r="Q81" s="163"/>
      <c r="R81" s="5"/>
      <c r="S81" s="163"/>
      <c r="T81" s="5"/>
      <c r="U81" s="163"/>
      <c r="V81" s="5"/>
      <c r="W81" s="163"/>
      <c r="X81" s="5"/>
      <c r="Y81" s="163"/>
      <c r="Z81" s="5"/>
      <c r="AA81" s="52"/>
      <c r="AB81" s="162">
        <f t="shared" si="1"/>
        <v>0</v>
      </c>
    </row>
    <row r="82" spans="1:28" s="162" customFormat="1">
      <c r="A82" s="16" t="s">
        <v>18</v>
      </c>
      <c r="B82" s="5"/>
      <c r="C82" s="163"/>
      <c r="D82" s="5"/>
      <c r="E82" s="163"/>
      <c r="F82" s="5"/>
      <c r="G82" s="163"/>
      <c r="H82" s="5"/>
      <c r="I82" s="163"/>
      <c r="J82" s="5"/>
      <c r="K82" s="163"/>
      <c r="L82" s="5"/>
      <c r="M82" s="163"/>
      <c r="N82" s="5"/>
      <c r="O82" s="163"/>
      <c r="P82" s="5"/>
      <c r="Q82" s="163"/>
      <c r="R82" s="5"/>
      <c r="S82" s="163"/>
      <c r="T82" s="5"/>
      <c r="U82" s="163"/>
      <c r="V82" s="5"/>
      <c r="W82" s="163"/>
      <c r="X82" s="5"/>
      <c r="Y82" s="163"/>
      <c r="Z82" s="5"/>
      <c r="AA82" s="52"/>
      <c r="AB82" s="162">
        <f t="shared" si="1"/>
        <v>0</v>
      </c>
    </row>
    <row r="83" spans="1:28" s="162" customFormat="1">
      <c r="A83" s="16" t="s">
        <v>219</v>
      </c>
      <c r="B83" s="5"/>
      <c r="C83" s="163"/>
      <c r="D83" s="5"/>
      <c r="E83" s="163"/>
      <c r="F83" s="5"/>
      <c r="G83" s="163"/>
      <c r="H83" s="5"/>
      <c r="I83" s="163"/>
      <c r="J83" s="5"/>
      <c r="K83" s="163"/>
      <c r="L83" s="5"/>
      <c r="M83" s="163">
        <v>4</v>
      </c>
      <c r="N83" s="5"/>
      <c r="O83" s="163"/>
      <c r="P83" s="5"/>
      <c r="Q83" s="163"/>
      <c r="R83" s="5"/>
      <c r="S83" s="163"/>
      <c r="T83" s="5"/>
      <c r="U83" s="163"/>
      <c r="V83" s="5"/>
      <c r="W83" s="163"/>
      <c r="X83" s="5"/>
      <c r="Y83" s="163"/>
      <c r="Z83" s="5"/>
      <c r="AA83" s="52"/>
      <c r="AB83" s="162">
        <f t="shared" si="1"/>
        <v>0.16</v>
      </c>
    </row>
    <row r="84" spans="1:28">
      <c r="A84" s="15" t="s">
        <v>129</v>
      </c>
      <c r="B84" s="10"/>
      <c r="C84" s="56"/>
      <c r="D84" s="10"/>
      <c r="E84" s="56"/>
      <c r="F84" s="10"/>
      <c r="G84" s="56"/>
      <c r="H84" s="10"/>
      <c r="I84" s="56"/>
      <c r="J84" s="10"/>
      <c r="K84" s="56"/>
      <c r="L84" s="10"/>
      <c r="M84" s="56"/>
      <c r="N84" s="10"/>
      <c r="O84" s="56"/>
      <c r="P84" s="10"/>
      <c r="Q84" s="56"/>
      <c r="R84" s="10"/>
      <c r="S84" s="56"/>
      <c r="T84" s="10"/>
      <c r="U84" s="56"/>
      <c r="V84" s="10"/>
      <c r="W84" s="56">
        <v>55</v>
      </c>
      <c r="X84" s="10"/>
      <c r="Y84" s="56"/>
      <c r="Z84" s="10">
        <v>5</v>
      </c>
      <c r="AA84" s="6"/>
      <c r="AB84" s="155">
        <f t="shared" si="1"/>
        <v>2.4</v>
      </c>
    </row>
    <row r="85" spans="1:28" s="162" customFormat="1">
      <c r="A85" s="16" t="s">
        <v>19</v>
      </c>
      <c r="B85" s="5"/>
      <c r="C85" s="163"/>
      <c r="D85" s="5"/>
      <c r="E85" s="163"/>
      <c r="F85" s="5"/>
      <c r="G85" s="163"/>
      <c r="H85" s="5"/>
      <c r="I85" s="163"/>
      <c r="J85" s="5"/>
      <c r="K85" s="163">
        <v>1</v>
      </c>
      <c r="L85" s="5">
        <v>1</v>
      </c>
      <c r="M85" s="163">
        <v>2</v>
      </c>
      <c r="N85" s="5">
        <v>10</v>
      </c>
      <c r="O85" s="163">
        <v>20</v>
      </c>
      <c r="P85" s="5">
        <v>2</v>
      </c>
      <c r="Q85" s="163">
        <v>25</v>
      </c>
      <c r="R85" s="5">
        <v>30</v>
      </c>
      <c r="S85" s="163">
        <v>40</v>
      </c>
      <c r="T85" s="5">
        <v>40</v>
      </c>
      <c r="U85" s="163">
        <v>7</v>
      </c>
      <c r="V85" s="5">
        <v>5</v>
      </c>
      <c r="W85" s="163">
        <v>10</v>
      </c>
      <c r="X85" s="5">
        <v>5</v>
      </c>
      <c r="Y85" s="163">
        <v>1</v>
      </c>
      <c r="Z85" s="5">
        <v>18</v>
      </c>
      <c r="AA85" s="52"/>
      <c r="AB85" s="162">
        <f t="shared" si="1"/>
        <v>8.68</v>
      </c>
    </row>
    <row r="86" spans="1:28">
      <c r="A86" s="15" t="s">
        <v>91</v>
      </c>
      <c r="B86" s="10"/>
      <c r="C86" s="56"/>
      <c r="D86" s="10"/>
      <c r="E86" s="56"/>
      <c r="F86" s="10"/>
      <c r="G86" s="56"/>
      <c r="H86" s="10"/>
      <c r="I86" s="56"/>
      <c r="J86" s="10"/>
      <c r="K86" s="56"/>
      <c r="L86" s="10"/>
      <c r="M86" s="56"/>
      <c r="N86" s="10"/>
      <c r="O86" s="56"/>
      <c r="P86" s="10"/>
      <c r="Q86" s="56"/>
      <c r="R86" s="10"/>
      <c r="S86" s="56"/>
      <c r="T86" s="10"/>
      <c r="U86" s="56"/>
      <c r="V86" s="10"/>
      <c r="W86" s="56"/>
      <c r="X86" s="10"/>
      <c r="Y86" s="56"/>
      <c r="Z86" s="10"/>
      <c r="AA86" s="6"/>
      <c r="AB86" s="155">
        <f t="shared" si="1"/>
        <v>0</v>
      </c>
    </row>
    <row r="87" spans="1:28" s="162" customFormat="1">
      <c r="A87" s="16" t="s">
        <v>220</v>
      </c>
      <c r="B87" s="5"/>
      <c r="C87" s="163"/>
      <c r="D87" s="5"/>
      <c r="E87" s="163"/>
      <c r="F87" s="5"/>
      <c r="G87" s="163"/>
      <c r="H87" s="5"/>
      <c r="I87" s="163"/>
      <c r="J87" s="5"/>
      <c r="K87" s="163"/>
      <c r="L87" s="5"/>
      <c r="M87" s="163"/>
      <c r="N87" s="5"/>
      <c r="O87" s="163"/>
      <c r="P87" s="5"/>
      <c r="Q87" s="163"/>
      <c r="R87" s="5"/>
      <c r="S87" s="163"/>
      <c r="T87" s="5"/>
      <c r="U87" s="163"/>
      <c r="V87" s="5"/>
      <c r="W87" s="163"/>
      <c r="X87" s="5"/>
      <c r="Y87" s="163"/>
      <c r="Z87" s="5"/>
      <c r="AA87" s="52"/>
      <c r="AB87" s="162">
        <f t="shared" si="1"/>
        <v>0</v>
      </c>
    </row>
    <row r="88" spans="1:28" s="162" customFormat="1">
      <c r="A88" s="16" t="s">
        <v>20</v>
      </c>
      <c r="B88" s="5"/>
      <c r="C88" s="163"/>
      <c r="D88" s="5"/>
      <c r="E88" s="163"/>
      <c r="F88" s="5"/>
      <c r="G88" s="163"/>
      <c r="H88" s="5"/>
      <c r="I88" s="163"/>
      <c r="J88" s="5"/>
      <c r="K88" s="163"/>
      <c r="L88" s="5"/>
      <c r="M88" s="163"/>
      <c r="N88" s="5"/>
      <c r="O88" s="163"/>
      <c r="P88" s="5"/>
      <c r="Q88" s="163"/>
      <c r="R88" s="5"/>
      <c r="S88" s="163"/>
      <c r="T88" s="5"/>
      <c r="U88" s="163"/>
      <c r="V88" s="5"/>
      <c r="W88" s="163"/>
      <c r="X88" s="5"/>
      <c r="Y88" s="163"/>
      <c r="Z88" s="5"/>
      <c r="AA88" s="52"/>
      <c r="AB88" s="162">
        <f t="shared" si="1"/>
        <v>0</v>
      </c>
    </row>
    <row r="89" spans="1:28" s="162" customFormat="1">
      <c r="A89" s="16" t="s">
        <v>21</v>
      </c>
      <c r="B89" s="5"/>
      <c r="C89" s="163"/>
      <c r="D89" s="5"/>
      <c r="E89" s="163"/>
      <c r="F89" s="5"/>
      <c r="G89" s="163"/>
      <c r="H89" s="5"/>
      <c r="I89" s="163"/>
      <c r="J89" s="5"/>
      <c r="K89" s="163"/>
      <c r="L89" s="5"/>
      <c r="M89" s="163"/>
      <c r="N89" s="5"/>
      <c r="O89" s="163"/>
      <c r="P89" s="5"/>
      <c r="Q89" s="163"/>
      <c r="R89" s="5"/>
      <c r="S89" s="163"/>
      <c r="T89" s="5"/>
      <c r="U89" s="163"/>
      <c r="V89" s="5"/>
      <c r="W89" s="163"/>
      <c r="X89" s="5"/>
      <c r="Y89" s="163"/>
      <c r="Z89" s="5"/>
      <c r="AA89" s="52"/>
      <c r="AB89" s="162">
        <f t="shared" si="1"/>
        <v>0</v>
      </c>
    </row>
    <row r="90" spans="1:28">
      <c r="A90" s="15" t="s">
        <v>227</v>
      </c>
      <c r="B90" s="10"/>
      <c r="C90" s="56"/>
      <c r="D90" s="10"/>
      <c r="E90" s="56"/>
      <c r="F90" s="10"/>
      <c r="G90" s="56"/>
      <c r="H90" s="10"/>
      <c r="I90" s="56"/>
      <c r="J90" s="10"/>
      <c r="K90" s="56"/>
      <c r="L90" s="10"/>
      <c r="M90" s="56"/>
      <c r="N90" s="10"/>
      <c r="O90" s="56"/>
      <c r="P90" s="10"/>
      <c r="Q90" s="56"/>
      <c r="R90" s="10"/>
      <c r="S90" s="56"/>
      <c r="T90" s="10"/>
      <c r="U90" s="56"/>
      <c r="V90" s="10"/>
      <c r="W90" s="56"/>
      <c r="X90" s="10"/>
      <c r="Y90" s="56"/>
      <c r="Z90" s="10"/>
      <c r="AA90" s="6"/>
      <c r="AB90" s="155">
        <f t="shared" si="1"/>
        <v>0</v>
      </c>
    </row>
    <row r="91" spans="1:28" s="162" customFormat="1">
      <c r="A91" s="16" t="s">
        <v>92</v>
      </c>
      <c r="B91" s="5"/>
      <c r="C91" s="163"/>
      <c r="D91" s="5"/>
      <c r="E91" s="163"/>
      <c r="F91" s="5"/>
      <c r="G91" s="163"/>
      <c r="H91" s="5"/>
      <c r="I91" s="163"/>
      <c r="J91" s="5"/>
      <c r="K91" s="163"/>
      <c r="L91" s="5"/>
      <c r="M91" s="163"/>
      <c r="N91" s="5"/>
      <c r="O91" s="163"/>
      <c r="P91" s="5"/>
      <c r="Q91" s="163"/>
      <c r="R91" s="5"/>
      <c r="S91" s="163"/>
      <c r="T91" s="5"/>
      <c r="U91" s="163"/>
      <c r="V91" s="5"/>
      <c r="W91" s="163"/>
      <c r="X91" s="5"/>
      <c r="Y91" s="163"/>
      <c r="Z91" s="5"/>
      <c r="AA91" s="52"/>
      <c r="AB91" s="162">
        <f t="shared" si="1"/>
        <v>0</v>
      </c>
    </row>
    <row r="92" spans="1:28">
      <c r="A92" s="15" t="s">
        <v>87</v>
      </c>
      <c r="B92" s="10"/>
      <c r="C92" s="56"/>
      <c r="D92" s="10"/>
      <c r="E92" s="56"/>
      <c r="F92" s="10"/>
      <c r="G92" s="56"/>
      <c r="H92" s="10"/>
      <c r="I92" s="56"/>
      <c r="J92" s="10"/>
      <c r="K92" s="56"/>
      <c r="L92" s="10"/>
      <c r="M92" s="56"/>
      <c r="N92" s="10"/>
      <c r="O92" s="56"/>
      <c r="P92" s="10"/>
      <c r="Q92" s="56"/>
      <c r="R92" s="10"/>
      <c r="S92" s="56"/>
      <c r="T92" s="10"/>
      <c r="U92" s="56"/>
      <c r="V92" s="10"/>
      <c r="W92" s="56"/>
      <c r="X92" s="10"/>
      <c r="Y92" s="56"/>
      <c r="Z92" s="10"/>
      <c r="AA92" s="6"/>
      <c r="AB92" s="155">
        <f t="shared" si="1"/>
        <v>0</v>
      </c>
    </row>
    <row r="93" spans="1:28" s="162" customFormat="1">
      <c r="A93" s="16" t="s">
        <v>65</v>
      </c>
      <c r="B93" s="5"/>
      <c r="C93" s="163"/>
      <c r="D93" s="5"/>
      <c r="E93" s="163"/>
      <c r="F93" s="5"/>
      <c r="G93" s="163"/>
      <c r="H93" s="5"/>
      <c r="I93" s="163"/>
      <c r="J93" s="5"/>
      <c r="K93" s="163"/>
      <c r="L93" s="5"/>
      <c r="M93" s="163"/>
      <c r="N93" s="5"/>
      <c r="O93" s="163"/>
      <c r="P93" s="5"/>
      <c r="Q93" s="163"/>
      <c r="R93" s="5"/>
      <c r="S93" s="163"/>
      <c r="T93" s="5"/>
      <c r="U93" s="163"/>
      <c r="V93" s="5"/>
      <c r="W93" s="163"/>
      <c r="X93" s="5"/>
      <c r="Y93" s="163"/>
      <c r="Z93" s="5"/>
      <c r="AA93" s="52"/>
      <c r="AB93" s="162">
        <f t="shared" si="1"/>
        <v>0</v>
      </c>
    </row>
    <row r="94" spans="1:28">
      <c r="A94" s="15" t="s">
        <v>46</v>
      </c>
      <c r="B94" s="10"/>
      <c r="C94" s="56"/>
      <c r="D94" s="10"/>
      <c r="E94" s="56"/>
      <c r="F94" s="10"/>
      <c r="G94" s="56"/>
      <c r="H94" s="10"/>
      <c r="I94" s="56"/>
      <c r="J94" s="10"/>
      <c r="K94" s="56"/>
      <c r="L94" s="10"/>
      <c r="M94" s="56"/>
      <c r="N94" s="10"/>
      <c r="O94" s="56"/>
      <c r="P94" s="10"/>
      <c r="Q94" s="56"/>
      <c r="R94" s="10"/>
      <c r="S94" s="56"/>
      <c r="T94" s="10"/>
      <c r="U94" s="56"/>
      <c r="V94" s="10"/>
      <c r="W94" s="56"/>
      <c r="X94" s="10"/>
      <c r="Y94" s="56"/>
      <c r="Z94" s="10"/>
      <c r="AA94" s="6"/>
      <c r="AB94" s="155">
        <f t="shared" si="1"/>
        <v>0</v>
      </c>
    </row>
    <row r="95" spans="1:28" s="162" customFormat="1">
      <c r="A95" s="16" t="s">
        <v>221</v>
      </c>
      <c r="B95" s="5"/>
      <c r="C95" s="163"/>
      <c r="D95" s="5"/>
      <c r="E95" s="163"/>
      <c r="F95" s="5"/>
      <c r="G95" s="163"/>
      <c r="H95" s="5"/>
      <c r="I95" s="163"/>
      <c r="J95" s="5"/>
      <c r="K95" s="163"/>
      <c r="L95" s="5"/>
      <c r="M95" s="163"/>
      <c r="N95" s="5"/>
      <c r="O95" s="163"/>
      <c r="P95" s="5"/>
      <c r="Q95" s="163"/>
      <c r="R95" s="5"/>
      <c r="S95" s="163"/>
      <c r="T95" s="5"/>
      <c r="U95" s="163"/>
      <c r="V95" s="5"/>
      <c r="W95" s="163"/>
      <c r="X95" s="5"/>
      <c r="Y95" s="163"/>
      <c r="Z95" s="5"/>
      <c r="AA95" s="52"/>
      <c r="AB95" s="162">
        <f t="shared" si="1"/>
        <v>0</v>
      </c>
    </row>
    <row r="96" spans="1:28" s="162" customFormat="1">
      <c r="A96" s="16" t="s">
        <v>222</v>
      </c>
      <c r="B96" s="5"/>
      <c r="C96" s="163"/>
      <c r="D96" s="5"/>
      <c r="E96" s="163"/>
      <c r="F96" s="5"/>
      <c r="G96" s="163"/>
      <c r="H96" s="5"/>
      <c r="I96" s="163"/>
      <c r="J96" s="5"/>
      <c r="K96" s="163"/>
      <c r="L96" s="5"/>
      <c r="M96" s="163"/>
      <c r="N96" s="5"/>
      <c r="O96" s="163"/>
      <c r="P96" s="5"/>
      <c r="Q96" s="163"/>
      <c r="R96" s="5"/>
      <c r="S96" s="163"/>
      <c r="T96" s="5"/>
      <c r="U96" s="163"/>
      <c r="V96" s="5">
        <v>1</v>
      </c>
      <c r="W96" s="163"/>
      <c r="X96" s="5"/>
      <c r="Y96" s="163"/>
      <c r="Z96" s="5"/>
      <c r="AA96" s="52"/>
      <c r="AB96" s="162">
        <f t="shared" si="1"/>
        <v>0.04</v>
      </c>
    </row>
    <row r="97" spans="1:28" s="162" customFormat="1">
      <c r="A97" s="16" t="s">
        <v>66</v>
      </c>
      <c r="B97" s="5"/>
      <c r="C97" s="163"/>
      <c r="D97" s="5"/>
      <c r="E97" s="163"/>
      <c r="F97" s="5"/>
      <c r="G97" s="163"/>
      <c r="H97" s="5"/>
      <c r="I97" s="163"/>
      <c r="J97" s="5"/>
      <c r="K97" s="163"/>
      <c r="L97" s="5"/>
      <c r="M97" s="163"/>
      <c r="N97" s="5"/>
      <c r="O97" s="163"/>
      <c r="P97" s="5"/>
      <c r="Q97" s="163"/>
      <c r="R97" s="5"/>
      <c r="S97" s="163"/>
      <c r="T97" s="5"/>
      <c r="U97" s="163"/>
      <c r="V97" s="5"/>
      <c r="W97" s="163"/>
      <c r="X97" s="5"/>
      <c r="Y97" s="163"/>
      <c r="Z97" s="5"/>
      <c r="AA97" s="52"/>
      <c r="AB97" s="162">
        <f t="shared" si="1"/>
        <v>0</v>
      </c>
    </row>
    <row r="98" spans="1:28">
      <c r="A98" s="15" t="s">
        <v>54</v>
      </c>
      <c r="B98" s="10"/>
      <c r="C98" s="56"/>
      <c r="D98" s="10"/>
      <c r="E98" s="56"/>
      <c r="F98" s="10"/>
      <c r="G98" s="56"/>
      <c r="H98" s="10"/>
      <c r="I98" s="56"/>
      <c r="J98" s="10"/>
      <c r="K98" s="56"/>
      <c r="L98" s="10"/>
      <c r="M98" s="56"/>
      <c r="N98" s="10"/>
      <c r="O98" s="56"/>
      <c r="P98" s="10"/>
      <c r="Q98" s="56"/>
      <c r="R98" s="10"/>
      <c r="S98" s="56"/>
      <c r="T98" s="10"/>
      <c r="U98" s="56"/>
      <c r="V98" s="10"/>
      <c r="W98" s="56"/>
      <c r="X98" s="10"/>
      <c r="Y98" s="56"/>
      <c r="Z98" s="10"/>
      <c r="AA98" s="6"/>
      <c r="AB98" s="155">
        <f t="shared" si="1"/>
        <v>0</v>
      </c>
    </row>
    <row r="99" spans="1:28" s="162" customFormat="1">
      <c r="A99" s="16" t="s">
        <v>58</v>
      </c>
      <c r="B99" s="5"/>
      <c r="C99" s="163"/>
      <c r="D99" s="5"/>
      <c r="E99" s="163"/>
      <c r="F99" s="5"/>
      <c r="G99" s="163"/>
      <c r="H99" s="5"/>
      <c r="I99" s="163"/>
      <c r="J99" s="5"/>
      <c r="K99" s="163"/>
      <c r="L99" s="5"/>
      <c r="M99" s="163"/>
      <c r="N99" s="5"/>
      <c r="O99" s="163"/>
      <c r="P99" s="5"/>
      <c r="Q99" s="163"/>
      <c r="R99" s="5"/>
      <c r="S99" s="163"/>
      <c r="T99" s="5"/>
      <c r="U99" s="163"/>
      <c r="V99" s="5"/>
      <c r="W99" s="163"/>
      <c r="X99" s="5"/>
      <c r="Y99" s="163"/>
      <c r="Z99" s="5"/>
      <c r="AA99" s="52"/>
      <c r="AB99" s="162">
        <f t="shared" si="1"/>
        <v>0</v>
      </c>
    </row>
    <row r="100" spans="1:28">
      <c r="A100" s="15" t="s">
        <v>80</v>
      </c>
      <c r="B100" s="10"/>
      <c r="C100" s="56"/>
      <c r="D100" s="10"/>
      <c r="E100" s="56"/>
      <c r="F100" s="10"/>
      <c r="G100" s="56"/>
      <c r="H100" s="10"/>
      <c r="I100" s="56"/>
      <c r="J100" s="10"/>
      <c r="K100" s="56"/>
      <c r="L100" s="10"/>
      <c r="M100" s="56"/>
      <c r="N100" s="10"/>
      <c r="O100" s="56"/>
      <c r="P100" s="10"/>
      <c r="Q100" s="56"/>
      <c r="R100" s="10"/>
      <c r="S100" s="56"/>
      <c r="T100" s="10"/>
      <c r="U100" s="56"/>
      <c r="V100" s="10"/>
      <c r="W100" s="56"/>
      <c r="X100" s="10"/>
      <c r="Y100" s="56"/>
      <c r="Z100" s="10"/>
      <c r="AA100" s="6"/>
      <c r="AB100" s="155">
        <f t="shared" si="1"/>
        <v>0</v>
      </c>
    </row>
    <row r="101" spans="1:28">
      <c r="A101" s="15" t="s">
        <v>48</v>
      </c>
      <c r="B101" s="10"/>
      <c r="C101" s="56"/>
      <c r="D101" s="10"/>
      <c r="E101" s="56"/>
      <c r="F101" s="10"/>
      <c r="G101" s="56"/>
      <c r="H101" s="10"/>
      <c r="I101" s="56"/>
      <c r="J101" s="10"/>
      <c r="K101" s="56"/>
      <c r="L101" s="10"/>
      <c r="M101" s="56"/>
      <c r="N101" s="10"/>
      <c r="O101" s="56"/>
      <c r="P101" s="10"/>
      <c r="Q101" s="56"/>
      <c r="R101" s="10"/>
      <c r="S101" s="56"/>
      <c r="T101" s="10"/>
      <c r="U101" s="56"/>
      <c r="V101" s="10"/>
      <c r="W101" s="56"/>
      <c r="X101" s="10"/>
      <c r="Y101" s="56"/>
      <c r="Z101" s="10"/>
      <c r="AA101" s="6"/>
      <c r="AB101" s="155">
        <f t="shared" si="1"/>
        <v>0</v>
      </c>
    </row>
    <row r="102" spans="1:28" s="162" customFormat="1">
      <c r="A102" s="16" t="s">
        <v>22</v>
      </c>
      <c r="B102" s="5"/>
      <c r="C102" s="163"/>
      <c r="D102" s="5"/>
      <c r="E102" s="163"/>
      <c r="F102" s="5"/>
      <c r="G102" s="163"/>
      <c r="H102" s="5"/>
      <c r="I102" s="163"/>
      <c r="J102" s="5"/>
      <c r="K102" s="163"/>
      <c r="L102" s="5"/>
      <c r="M102" s="163"/>
      <c r="N102" s="5"/>
      <c r="O102" s="163"/>
      <c r="P102" s="5"/>
      <c r="Q102" s="163"/>
      <c r="R102" s="5"/>
      <c r="S102" s="163"/>
      <c r="T102" s="5"/>
      <c r="U102" s="163"/>
      <c r="V102" s="5"/>
      <c r="W102" s="163"/>
      <c r="X102" s="5"/>
      <c r="Y102" s="163"/>
      <c r="Z102" s="5"/>
      <c r="AA102" s="52"/>
      <c r="AB102" s="162">
        <f t="shared" si="1"/>
        <v>0</v>
      </c>
    </row>
    <row r="103" spans="1:28" s="162" customFormat="1">
      <c r="A103" s="16" t="s">
        <v>182</v>
      </c>
      <c r="B103" s="5"/>
      <c r="C103" s="163"/>
      <c r="D103" s="5"/>
      <c r="E103" s="163"/>
      <c r="F103" s="5"/>
      <c r="G103" s="163"/>
      <c r="H103" s="5"/>
      <c r="I103" s="163"/>
      <c r="J103" s="5"/>
      <c r="K103" s="163"/>
      <c r="L103" s="5"/>
      <c r="M103" s="163"/>
      <c r="N103" s="5"/>
      <c r="O103" s="163"/>
      <c r="P103" s="5"/>
      <c r="Q103" s="163"/>
      <c r="R103" s="5"/>
      <c r="S103" s="163"/>
      <c r="T103" s="5"/>
      <c r="U103" s="163"/>
      <c r="V103" s="5"/>
      <c r="W103" s="163"/>
      <c r="X103" s="5"/>
      <c r="Y103" s="163"/>
      <c r="Z103" s="5"/>
      <c r="AA103" s="52"/>
      <c r="AB103" s="162">
        <f t="shared" si="1"/>
        <v>0</v>
      </c>
    </row>
    <row r="104" spans="1:28">
      <c r="A104" s="15"/>
      <c r="B104" s="10"/>
      <c r="C104" s="56"/>
      <c r="D104" s="10"/>
      <c r="E104" s="56"/>
      <c r="F104" s="10"/>
      <c r="G104" s="56"/>
      <c r="H104" s="10"/>
      <c r="I104" s="56"/>
      <c r="J104" s="10"/>
      <c r="K104" s="56"/>
      <c r="L104" s="10"/>
      <c r="M104" s="56"/>
      <c r="N104" s="10"/>
      <c r="O104" s="56"/>
      <c r="P104" s="10"/>
      <c r="Q104" s="56"/>
      <c r="R104" s="10"/>
      <c r="S104" s="56"/>
      <c r="T104" s="10"/>
      <c r="U104" s="56"/>
      <c r="V104" s="10"/>
      <c r="W104" s="56"/>
      <c r="X104" s="10"/>
      <c r="Y104" s="56"/>
      <c r="Z104" s="10"/>
      <c r="AA104" s="6"/>
    </row>
    <row r="105" spans="1:28">
      <c r="A105" s="17"/>
      <c r="B105" s="10"/>
      <c r="C105" s="56"/>
      <c r="D105" s="10"/>
      <c r="E105" s="56"/>
      <c r="F105" s="10"/>
      <c r="G105" s="56"/>
      <c r="H105" s="10"/>
      <c r="I105" s="56"/>
      <c r="J105" s="10"/>
      <c r="K105" s="56"/>
      <c r="L105" s="10"/>
      <c r="M105" s="56"/>
      <c r="N105" s="10"/>
      <c r="O105" s="56"/>
      <c r="P105" s="10"/>
      <c r="Q105" s="56"/>
      <c r="R105" s="10"/>
      <c r="S105" s="56"/>
      <c r="T105" s="10"/>
      <c r="U105" s="56"/>
      <c r="V105" s="10"/>
      <c r="W105" s="56"/>
      <c r="X105" s="10"/>
      <c r="Y105" s="56"/>
      <c r="Z105" s="10"/>
      <c r="AA105" s="6"/>
    </row>
    <row r="106" spans="1:28">
      <c r="A106" s="17"/>
      <c r="B106" s="10"/>
      <c r="C106" s="56"/>
      <c r="D106" s="10"/>
      <c r="E106" s="56"/>
      <c r="F106" s="10"/>
      <c r="G106" s="56"/>
      <c r="H106" s="10"/>
      <c r="I106" s="56"/>
      <c r="J106" s="10"/>
      <c r="K106" s="56"/>
      <c r="L106" s="10"/>
      <c r="M106" s="56"/>
      <c r="N106" s="10"/>
      <c r="O106" s="56"/>
      <c r="P106" s="10"/>
      <c r="Q106" s="56"/>
      <c r="R106" s="10"/>
      <c r="S106" s="56"/>
      <c r="T106" s="10"/>
      <c r="U106" s="56"/>
      <c r="V106" s="10"/>
      <c r="W106" s="56"/>
      <c r="X106" s="10"/>
      <c r="Y106" s="56"/>
      <c r="Z106" s="10"/>
      <c r="AA106" s="6"/>
    </row>
    <row r="107" spans="1:28">
      <c r="A107" s="17"/>
      <c r="B107" s="10"/>
      <c r="C107" s="56"/>
      <c r="D107" s="10"/>
      <c r="E107" s="56"/>
      <c r="F107" s="10"/>
      <c r="G107" s="56"/>
      <c r="H107" s="10"/>
      <c r="I107" s="56"/>
      <c r="J107" s="10"/>
      <c r="K107" s="56"/>
      <c r="L107" s="10"/>
      <c r="M107" s="56"/>
      <c r="N107" s="10"/>
      <c r="O107" s="56"/>
      <c r="P107" s="10"/>
      <c r="Q107" s="56"/>
      <c r="R107" s="10"/>
      <c r="S107" s="56"/>
      <c r="T107" s="10"/>
      <c r="U107" s="56"/>
      <c r="V107" s="10"/>
      <c r="W107" s="56"/>
      <c r="X107" s="10"/>
      <c r="Y107" s="56"/>
      <c r="Z107" s="10"/>
      <c r="AA107" s="6"/>
    </row>
    <row r="108" spans="1:28">
      <c r="A108" s="17"/>
      <c r="B108" s="10"/>
      <c r="C108" s="56"/>
      <c r="D108" s="10"/>
      <c r="E108" s="56"/>
      <c r="F108" s="10"/>
      <c r="G108" s="56"/>
      <c r="H108" s="10"/>
      <c r="I108" s="56"/>
      <c r="J108" s="10"/>
      <c r="K108" s="56"/>
      <c r="L108" s="10"/>
      <c r="M108" s="56"/>
      <c r="N108" s="10"/>
      <c r="O108" s="56"/>
      <c r="P108" s="10"/>
      <c r="Q108" s="56"/>
      <c r="R108" s="10"/>
      <c r="S108" s="56"/>
      <c r="T108" s="10"/>
      <c r="U108" s="56"/>
      <c r="V108" s="10"/>
      <c r="W108" s="56"/>
      <c r="X108" s="10"/>
      <c r="Y108" s="56"/>
      <c r="Z108" s="10"/>
      <c r="AA108" s="6"/>
    </row>
    <row r="109" spans="1:28">
      <c r="A109" s="17" t="s">
        <v>90</v>
      </c>
      <c r="B109" s="10">
        <v>2</v>
      </c>
      <c r="C109" s="56">
        <v>2</v>
      </c>
      <c r="D109" s="10"/>
      <c r="E109" s="56">
        <v>1</v>
      </c>
      <c r="F109" s="10"/>
      <c r="G109" s="56"/>
      <c r="H109" s="10"/>
      <c r="I109" s="56"/>
      <c r="J109" s="10"/>
      <c r="K109" s="56"/>
      <c r="L109" s="10"/>
      <c r="M109" s="56">
        <v>2</v>
      </c>
      <c r="N109" s="10"/>
      <c r="O109" s="56">
        <v>1</v>
      </c>
      <c r="P109" s="10">
        <v>3</v>
      </c>
      <c r="Q109" s="56"/>
      <c r="R109" s="10">
        <v>1</v>
      </c>
      <c r="S109" s="56">
        <v>4</v>
      </c>
      <c r="T109" s="10">
        <v>2</v>
      </c>
      <c r="U109" s="56">
        <v>2</v>
      </c>
      <c r="V109" s="10">
        <v>2</v>
      </c>
      <c r="W109" s="56"/>
      <c r="X109" s="10">
        <v>4</v>
      </c>
      <c r="Y109" s="56">
        <v>8</v>
      </c>
      <c r="Z109" s="10">
        <v>2</v>
      </c>
      <c r="AA109" s="6"/>
    </row>
    <row r="110" spans="1:28">
      <c r="A110" s="17" t="s">
        <v>67</v>
      </c>
      <c r="B110" s="10"/>
      <c r="C110" s="56"/>
      <c r="D110" s="10"/>
      <c r="E110" s="56"/>
      <c r="F110" s="10"/>
      <c r="G110" s="56"/>
      <c r="H110" s="10"/>
      <c r="I110" s="56"/>
      <c r="J110" s="10"/>
      <c r="K110" s="56"/>
      <c r="L110" s="10"/>
      <c r="M110" s="56"/>
      <c r="N110" s="10"/>
      <c r="O110" s="56"/>
      <c r="P110" s="10"/>
      <c r="Q110" s="56"/>
      <c r="R110" s="10"/>
      <c r="S110" s="56"/>
      <c r="T110" s="10"/>
      <c r="U110" s="56"/>
      <c r="V110" s="10"/>
      <c r="W110" s="56"/>
      <c r="X110" s="10"/>
      <c r="Y110" s="56"/>
      <c r="Z110" s="10"/>
      <c r="AA110" s="6"/>
    </row>
    <row r="111" spans="1:28">
      <c r="A111" s="17" t="s">
        <v>70</v>
      </c>
      <c r="B111" s="10">
        <v>1</v>
      </c>
      <c r="C111" s="56">
        <v>1</v>
      </c>
      <c r="D111" s="10">
        <v>10</v>
      </c>
      <c r="E111" s="56"/>
      <c r="F111" s="10">
        <v>1</v>
      </c>
      <c r="G111" s="56">
        <v>20</v>
      </c>
      <c r="H111" s="10"/>
      <c r="I111" s="56">
        <v>1</v>
      </c>
      <c r="J111" s="10">
        <v>3</v>
      </c>
      <c r="K111" s="56"/>
      <c r="L111" s="10">
        <v>2</v>
      </c>
      <c r="M111" s="56">
        <v>1</v>
      </c>
      <c r="N111" s="10">
        <v>5</v>
      </c>
      <c r="O111" s="56">
        <v>15</v>
      </c>
      <c r="P111" s="10"/>
      <c r="Q111" s="56"/>
      <c r="R111" s="10">
        <v>1</v>
      </c>
      <c r="S111" s="56">
        <v>2</v>
      </c>
      <c r="T111" s="10"/>
      <c r="U111" s="56">
        <v>2</v>
      </c>
      <c r="V111" s="10">
        <v>1</v>
      </c>
      <c r="W111" s="56">
        <v>2</v>
      </c>
      <c r="X111" s="10">
        <v>3</v>
      </c>
      <c r="Y111" s="56"/>
      <c r="Z111" s="10">
        <v>2</v>
      </c>
      <c r="AA111" s="6"/>
    </row>
    <row r="112" spans="1:28" ht="14">
      <c r="A112" s="60" t="s">
        <v>228</v>
      </c>
      <c r="B112" s="10"/>
      <c r="C112" s="56"/>
      <c r="D112" s="10"/>
      <c r="E112" s="56"/>
      <c r="F112" s="10"/>
      <c r="G112" s="56"/>
      <c r="H112" s="10"/>
      <c r="I112" s="56"/>
      <c r="J112" s="10"/>
      <c r="K112" s="56"/>
      <c r="L112" s="10"/>
      <c r="M112" s="56"/>
      <c r="N112" s="10"/>
      <c r="O112" s="56"/>
      <c r="P112" s="10"/>
      <c r="Q112" s="56"/>
      <c r="R112" s="10"/>
      <c r="S112" s="56"/>
      <c r="T112" s="10"/>
      <c r="U112" s="56"/>
      <c r="V112" s="10"/>
      <c r="W112" s="56"/>
      <c r="X112" s="10"/>
      <c r="Y112" s="56"/>
      <c r="Z112" s="10"/>
      <c r="AA112" s="6"/>
    </row>
    <row r="113" spans="1:29">
      <c r="A113" s="17" t="s">
        <v>49</v>
      </c>
      <c r="B113" s="10"/>
      <c r="C113" s="56"/>
      <c r="D113" s="10"/>
      <c r="E113" s="56"/>
      <c r="F113" s="10"/>
      <c r="G113" s="56"/>
      <c r="H113" s="10"/>
      <c r="I113" s="56"/>
      <c r="J113" s="10"/>
      <c r="K113" s="56"/>
      <c r="L113" s="10"/>
      <c r="M113" s="56"/>
      <c r="N113" s="10"/>
      <c r="O113" s="56"/>
      <c r="P113" s="10"/>
      <c r="Q113" s="56"/>
      <c r="R113" s="10"/>
      <c r="S113" s="56"/>
      <c r="T113" s="10"/>
      <c r="U113" s="56"/>
      <c r="V113" s="10"/>
      <c r="W113" s="56"/>
      <c r="X113" s="10"/>
      <c r="Y113" s="56"/>
      <c r="Z113" s="10"/>
      <c r="AA113" s="6"/>
    </row>
    <row r="117" spans="1:29"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t="s">
        <v>242</v>
      </c>
      <c r="AC117" t="s">
        <v>139</v>
      </c>
    </row>
    <row r="118" spans="1:29">
      <c r="A118" s="66" t="s">
        <v>237</v>
      </c>
      <c r="B118">
        <f>SUM(B5:B103)</f>
        <v>102</v>
      </c>
      <c r="C118">
        <f t="shared" ref="C118:Z118" si="2">SUM(C5:C103)</f>
        <v>109</v>
      </c>
      <c r="D118">
        <f t="shared" si="2"/>
        <v>114</v>
      </c>
      <c r="E118">
        <f t="shared" si="2"/>
        <v>140</v>
      </c>
      <c r="F118">
        <f t="shared" si="2"/>
        <v>141</v>
      </c>
      <c r="G118">
        <f t="shared" si="2"/>
        <v>117</v>
      </c>
      <c r="H118">
        <f t="shared" si="2"/>
        <v>122</v>
      </c>
      <c r="I118">
        <f t="shared" si="2"/>
        <v>115</v>
      </c>
      <c r="J118">
        <f t="shared" si="2"/>
        <v>115</v>
      </c>
      <c r="K118">
        <f t="shared" si="2"/>
        <v>130</v>
      </c>
      <c r="L118">
        <f t="shared" si="2"/>
        <v>121</v>
      </c>
      <c r="M118">
        <f t="shared" si="2"/>
        <v>94</v>
      </c>
      <c r="N118">
        <f t="shared" si="2"/>
        <v>146</v>
      </c>
      <c r="O118">
        <f t="shared" si="2"/>
        <v>125</v>
      </c>
      <c r="P118">
        <f t="shared" si="2"/>
        <v>105</v>
      </c>
      <c r="Q118">
        <f t="shared" si="2"/>
        <v>145</v>
      </c>
      <c r="R118">
        <f t="shared" si="2"/>
        <v>180</v>
      </c>
      <c r="S118">
        <f t="shared" si="2"/>
        <v>135</v>
      </c>
      <c r="T118">
        <f t="shared" si="2"/>
        <v>135</v>
      </c>
      <c r="U118">
        <f t="shared" si="2"/>
        <v>137</v>
      </c>
      <c r="V118">
        <f t="shared" si="2"/>
        <v>103</v>
      </c>
      <c r="W118">
        <f t="shared" si="2"/>
        <v>155</v>
      </c>
      <c r="X118">
        <f t="shared" si="2"/>
        <v>92</v>
      </c>
      <c r="Y118">
        <f t="shared" si="2"/>
        <v>98</v>
      </c>
      <c r="Z118">
        <f t="shared" si="2"/>
        <v>113</v>
      </c>
      <c r="AA118" s="57"/>
    </row>
    <row r="119" spans="1:29" ht="14">
      <c r="A119" s="67" t="s">
        <v>97</v>
      </c>
      <c r="B119">
        <f>SUM(B5:B7,B9:B11,B13,B16,B18,B24:B25,B28:B31,B35:B41,B43:B44,B47:B48,B50:B52,B55:B57,B60:B67,B70:B71,B75,B77,B84,B86,B90,B92,B94,B98,B100:B101)</f>
        <v>15</v>
      </c>
      <c r="C119">
        <f t="shared" ref="C119:Z119" si="3">SUM(C5:C7,C9:C11,C13,C16,C18,C24:C25,C28:C31,C35:C41,C43:C44,C47:C48,C50:C52,C55:C57,C60:C67,C70:C71,C75,C77,C84,C86,C90,C92,C94,C98,C100:C101)</f>
        <v>22</v>
      </c>
      <c r="D119">
        <f t="shared" si="3"/>
        <v>27</v>
      </c>
      <c r="E119">
        <f t="shared" si="3"/>
        <v>59</v>
      </c>
      <c r="F119">
        <f t="shared" si="3"/>
        <v>50</v>
      </c>
      <c r="G119">
        <f t="shared" si="3"/>
        <v>25</v>
      </c>
      <c r="H119">
        <f t="shared" si="3"/>
        <v>50</v>
      </c>
      <c r="I119">
        <f t="shared" si="3"/>
        <v>65</v>
      </c>
      <c r="J119">
        <f t="shared" si="3"/>
        <v>50</v>
      </c>
      <c r="K119">
        <f t="shared" si="3"/>
        <v>52</v>
      </c>
      <c r="L119">
        <f t="shared" si="3"/>
        <v>49</v>
      </c>
      <c r="M119">
        <f t="shared" si="3"/>
        <v>7</v>
      </c>
      <c r="N119">
        <f t="shared" si="3"/>
        <v>45</v>
      </c>
      <c r="O119">
        <f t="shared" si="3"/>
        <v>20</v>
      </c>
      <c r="P119">
        <f t="shared" si="3"/>
        <v>0</v>
      </c>
      <c r="Q119">
        <f t="shared" si="3"/>
        <v>35</v>
      </c>
      <c r="R119">
        <f t="shared" si="3"/>
        <v>60</v>
      </c>
      <c r="S119">
        <f t="shared" si="3"/>
        <v>0</v>
      </c>
      <c r="T119">
        <f t="shared" si="3"/>
        <v>0</v>
      </c>
      <c r="U119">
        <f t="shared" si="3"/>
        <v>0</v>
      </c>
      <c r="V119">
        <f t="shared" si="3"/>
        <v>0</v>
      </c>
      <c r="W119">
        <f t="shared" si="3"/>
        <v>55</v>
      </c>
      <c r="X119">
        <f t="shared" si="3"/>
        <v>0</v>
      </c>
      <c r="Y119">
        <f t="shared" si="3"/>
        <v>0</v>
      </c>
      <c r="Z119">
        <f t="shared" si="3"/>
        <v>5</v>
      </c>
      <c r="AA119" s="57"/>
      <c r="AB119">
        <v>27.64</v>
      </c>
      <c r="AC119">
        <v>4.7651093026988018</v>
      </c>
    </row>
    <row r="120" spans="1:29">
      <c r="A120" s="68" t="s">
        <v>238</v>
      </c>
      <c r="B120">
        <f>SUM(B8,B12,B14:B15,B17,B19:B23,B26:B27,B32:B34,B42,B45:B46,B49,B53:B54,B58:B59,B68:B69,B72:B74,B76,B78:B82,B83,B85,B87:B89,B91,B93,B95:B97,B99,B102:B103)</f>
        <v>87</v>
      </c>
      <c r="C120">
        <f t="shared" ref="C120:Z120" si="4">SUM(C8,C12,C14:C15,C17,C19:C23,C26:C27,C32:C34,C42,C45:C46,C49,C53:C54,C58:C59,C68:C69,C72:C74,C76,C78:C82,C83,C85,C87:C89,C91,C93,C95:C97,C99,C102:C103)</f>
        <v>87</v>
      </c>
      <c r="D120">
        <f t="shared" si="4"/>
        <v>87</v>
      </c>
      <c r="E120">
        <f t="shared" si="4"/>
        <v>81</v>
      </c>
      <c r="F120">
        <f t="shared" si="4"/>
        <v>91</v>
      </c>
      <c r="G120">
        <f t="shared" si="4"/>
        <v>92</v>
      </c>
      <c r="H120">
        <f t="shared" si="4"/>
        <v>72</v>
      </c>
      <c r="I120">
        <f t="shared" si="4"/>
        <v>50</v>
      </c>
      <c r="J120">
        <f t="shared" si="4"/>
        <v>65</v>
      </c>
      <c r="K120">
        <f t="shared" si="4"/>
        <v>78</v>
      </c>
      <c r="L120">
        <f t="shared" si="4"/>
        <v>72</v>
      </c>
      <c r="M120">
        <f t="shared" si="4"/>
        <v>87</v>
      </c>
      <c r="N120">
        <f t="shared" si="4"/>
        <v>101</v>
      </c>
      <c r="O120">
        <f t="shared" si="4"/>
        <v>105</v>
      </c>
      <c r="P120">
        <f t="shared" si="4"/>
        <v>105</v>
      </c>
      <c r="Q120">
        <f t="shared" si="4"/>
        <v>110</v>
      </c>
      <c r="R120">
        <f t="shared" si="4"/>
        <v>120</v>
      </c>
      <c r="S120">
        <f t="shared" si="4"/>
        <v>135</v>
      </c>
      <c r="T120">
        <f t="shared" si="4"/>
        <v>135</v>
      </c>
      <c r="U120">
        <f t="shared" si="4"/>
        <v>137</v>
      </c>
      <c r="V120">
        <f t="shared" si="4"/>
        <v>103</v>
      </c>
      <c r="W120">
        <f t="shared" si="4"/>
        <v>100</v>
      </c>
      <c r="X120">
        <f t="shared" si="4"/>
        <v>92</v>
      </c>
      <c r="Y120">
        <f t="shared" si="4"/>
        <v>98</v>
      </c>
      <c r="Z120">
        <f t="shared" si="4"/>
        <v>108</v>
      </c>
      <c r="AA120" s="57"/>
      <c r="AB120">
        <v>95.92</v>
      </c>
      <c r="AC120">
        <v>4.2922099979691888</v>
      </c>
    </row>
    <row r="121" spans="1:29">
      <c r="A121" s="68" t="s">
        <v>239</v>
      </c>
      <c r="B121">
        <f>SUM(B109:B113)</f>
        <v>3</v>
      </c>
      <c r="C121">
        <f t="shared" ref="C121:Z121" si="5">SUM(C109:C113)</f>
        <v>3</v>
      </c>
      <c r="D121">
        <f t="shared" si="5"/>
        <v>10</v>
      </c>
      <c r="E121">
        <f t="shared" si="5"/>
        <v>1</v>
      </c>
      <c r="F121">
        <f t="shared" si="5"/>
        <v>1</v>
      </c>
      <c r="G121">
        <f t="shared" si="5"/>
        <v>20</v>
      </c>
      <c r="H121">
        <f t="shared" si="5"/>
        <v>0</v>
      </c>
      <c r="I121">
        <f t="shared" si="5"/>
        <v>1</v>
      </c>
      <c r="J121">
        <f t="shared" si="5"/>
        <v>3</v>
      </c>
      <c r="K121">
        <f t="shared" si="5"/>
        <v>0</v>
      </c>
      <c r="L121">
        <f t="shared" si="5"/>
        <v>2</v>
      </c>
      <c r="M121">
        <f t="shared" si="5"/>
        <v>3</v>
      </c>
      <c r="N121">
        <f t="shared" si="5"/>
        <v>5</v>
      </c>
      <c r="O121">
        <f t="shared" si="5"/>
        <v>16</v>
      </c>
      <c r="P121">
        <f t="shared" si="5"/>
        <v>3</v>
      </c>
      <c r="Q121">
        <f t="shared" si="5"/>
        <v>0</v>
      </c>
      <c r="R121">
        <f t="shared" si="5"/>
        <v>2</v>
      </c>
      <c r="S121">
        <f t="shared" si="5"/>
        <v>6</v>
      </c>
      <c r="T121">
        <f t="shared" si="5"/>
        <v>2</v>
      </c>
      <c r="U121">
        <f t="shared" si="5"/>
        <v>4</v>
      </c>
      <c r="V121">
        <f t="shared" si="5"/>
        <v>3</v>
      </c>
      <c r="W121">
        <f t="shared" si="5"/>
        <v>2</v>
      </c>
      <c r="X121">
        <f t="shared" si="5"/>
        <v>7</v>
      </c>
      <c r="Y121">
        <f t="shared" si="5"/>
        <v>8</v>
      </c>
      <c r="Z121">
        <f t="shared" si="5"/>
        <v>4</v>
      </c>
      <c r="AA121" s="57"/>
      <c r="AB121">
        <v>4.3600000000000003</v>
      </c>
      <c r="AC121">
        <v>0.96588474122606027</v>
      </c>
    </row>
    <row r="122" spans="1:29"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</row>
    <row r="123" spans="1:29"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</row>
    <row r="124" spans="1:29"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</row>
    <row r="125" spans="1:29"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</row>
    <row r="126" spans="1:29"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</row>
    <row r="127" spans="1:29"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</row>
    <row r="128" spans="1:29"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</row>
    <row r="129" spans="3:27"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</row>
    <row r="130" spans="3:27"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</row>
    <row r="131" spans="3:27"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</row>
    <row r="132" spans="3:27"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</row>
    <row r="133" spans="3:27"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</row>
    <row r="134" spans="3:27"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</row>
    <row r="135" spans="3:27"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</row>
    <row r="136" spans="3:27"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</row>
    <row r="137" spans="3:27"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</row>
    <row r="138" spans="3:27"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</row>
    <row r="139" spans="3:27"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</row>
    <row r="140" spans="3:27"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</row>
    <row r="141" spans="3:27"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</row>
    <row r="142" spans="3:27"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</row>
    <row r="143" spans="3:27"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</row>
    <row r="144" spans="3:27"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</row>
    <row r="145" spans="3:27"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</row>
    <row r="146" spans="3:27"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</row>
    <row r="147" spans="3:27"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</row>
    <row r="148" spans="3:27"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</row>
    <row r="149" spans="3:27"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</row>
    <row r="150" spans="3:27"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</row>
    <row r="151" spans="3:27"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</row>
    <row r="152" spans="3:27"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</row>
    <row r="153" spans="3:27"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</row>
    <row r="154" spans="3:27"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</row>
    <row r="155" spans="3:27"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</row>
    <row r="156" spans="3:27"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</row>
    <row r="157" spans="3:27"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</row>
    <row r="158" spans="3:27"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</row>
    <row r="159" spans="3:27"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</row>
    <row r="160" spans="3:27"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</row>
    <row r="161" spans="3:27"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</row>
    <row r="162" spans="3:27"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</row>
    <row r="163" spans="3:27"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</row>
    <row r="164" spans="3:27"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</row>
    <row r="165" spans="3:27"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</row>
    <row r="166" spans="3:27"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</row>
    <row r="167" spans="3:27"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</row>
    <row r="168" spans="3:27"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</row>
    <row r="169" spans="3:27"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</row>
    <row r="170" spans="3:27"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</row>
    <row r="171" spans="3:27"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</row>
    <row r="172" spans="3:27"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</row>
    <row r="173" spans="3:27"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</row>
    <row r="174" spans="3:27"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</row>
    <row r="175" spans="3:27"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</row>
    <row r="176" spans="3:27"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</row>
    <row r="177" spans="3:27"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</row>
    <row r="178" spans="3:27"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</row>
    <row r="179" spans="3:27"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</row>
    <row r="180" spans="3:27"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</row>
    <row r="181" spans="3:27"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</row>
    <row r="182" spans="3:27"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</row>
    <row r="183" spans="3:27"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</row>
    <row r="184" spans="3:27"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</row>
    <row r="185" spans="3:27"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</row>
    <row r="186" spans="3:27"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</row>
    <row r="187" spans="3:27"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</row>
    <row r="188" spans="3:27"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</row>
    <row r="189" spans="3:27"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</row>
    <row r="190" spans="3:27"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</row>
    <row r="191" spans="3:27"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</row>
    <row r="192" spans="3:27"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</row>
    <row r="193" spans="3:27"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</row>
    <row r="194" spans="3:27"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</row>
    <row r="195" spans="3:27"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</row>
    <row r="196" spans="3:27"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</row>
    <row r="197" spans="3:27"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</row>
    <row r="198" spans="3:27"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</row>
    <row r="199" spans="3:27"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</row>
    <row r="200" spans="3:27"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</row>
    <row r="201" spans="3:27"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</row>
    <row r="202" spans="3:27"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</row>
    <row r="203" spans="3:27"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</row>
    <row r="204" spans="3:27"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</row>
    <row r="205" spans="3:27"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</row>
    <row r="206" spans="3:27"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</row>
    <row r="207" spans="3:27"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</row>
    <row r="208" spans="3:27"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</row>
    <row r="209" spans="3:27"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</row>
    <row r="210" spans="3:27"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</row>
    <row r="211" spans="3:27"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</row>
    <row r="212" spans="3:27"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</row>
    <row r="213" spans="3:27"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</row>
    <row r="214" spans="3:27"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</row>
    <row r="215" spans="3:27"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</row>
    <row r="216" spans="3:27"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</row>
    <row r="217" spans="3:27"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</row>
    <row r="218" spans="3:27"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</row>
    <row r="219" spans="3:27"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</row>
    <row r="220" spans="3:27"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</row>
    <row r="221" spans="3:27"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</row>
    <row r="222" spans="3:27"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</row>
    <row r="223" spans="3:27"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</row>
    <row r="224" spans="3:27"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</row>
    <row r="225" spans="3:27"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</row>
    <row r="226" spans="3:27"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</row>
    <row r="227" spans="3:27"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</row>
    <row r="228" spans="3:27"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</row>
    <row r="229" spans="3:27"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</row>
    <row r="230" spans="3:27"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</row>
    <row r="231" spans="3:27"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</row>
    <row r="232" spans="3:27"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</row>
    <row r="233" spans="3:27"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</row>
    <row r="234" spans="3:27"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</row>
    <row r="235" spans="3:27"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</row>
    <row r="236" spans="3:27"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</row>
    <row r="237" spans="3:27"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</row>
    <row r="238" spans="3:27"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</row>
    <row r="239" spans="3:27"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</row>
    <row r="240" spans="3:27"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</row>
    <row r="241" spans="3:27"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</row>
    <row r="242" spans="3:27"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</row>
    <row r="243" spans="3:27"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</row>
    <row r="244" spans="3:27"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</row>
    <row r="245" spans="3:27"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</row>
    <row r="246" spans="3:27"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</row>
    <row r="247" spans="3:27"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</row>
    <row r="248" spans="3:27"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</row>
    <row r="249" spans="3:27"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</row>
    <row r="250" spans="3:27"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</row>
    <row r="251" spans="3:27"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</row>
    <row r="252" spans="3:27"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</row>
    <row r="253" spans="3:27"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</row>
    <row r="254" spans="3:27"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</row>
    <row r="255" spans="3:27"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</row>
    <row r="256" spans="3:27"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</row>
    <row r="257" spans="3:27"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</row>
    <row r="258" spans="3:27"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</row>
    <row r="259" spans="3:27"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</row>
    <row r="260" spans="3:27"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</row>
    <row r="261" spans="3:27"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</row>
    <row r="262" spans="3:27"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</row>
    <row r="263" spans="3:27"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</row>
    <row r="264" spans="3:27"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</row>
    <row r="265" spans="3:27"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</row>
    <row r="266" spans="3:27"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</row>
    <row r="267" spans="3:27"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</row>
    <row r="268" spans="3:27"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</row>
    <row r="269" spans="3:27"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</row>
    <row r="270" spans="3:27"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</row>
    <row r="271" spans="3:27"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</row>
    <row r="272" spans="3:27"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</row>
    <row r="273" spans="3:27"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</row>
    <row r="274" spans="3:27"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</row>
    <row r="275" spans="3:27"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</row>
    <row r="276" spans="3:27"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</row>
    <row r="277" spans="3:27"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</row>
    <row r="278" spans="3:27"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</row>
    <row r="279" spans="3:27"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</row>
    <row r="280" spans="3:27"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</row>
    <row r="281" spans="3:27"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</row>
    <row r="282" spans="3:27"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</row>
    <row r="283" spans="3:27"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</row>
    <row r="284" spans="3:27"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</row>
    <row r="285" spans="3:27"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</row>
    <row r="286" spans="3:27"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</row>
    <row r="287" spans="3:27"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</row>
    <row r="288" spans="3:27"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</row>
    <row r="289" spans="3:27"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</row>
    <row r="290" spans="3:27"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</row>
    <row r="291" spans="3:27"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</row>
    <row r="292" spans="3:27"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</row>
    <row r="293" spans="3:27"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</row>
    <row r="294" spans="3:27"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</row>
    <row r="295" spans="3:27"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</row>
    <row r="296" spans="3:27"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</row>
    <row r="297" spans="3:27"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</row>
    <row r="298" spans="3:27"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</row>
    <row r="299" spans="3:27"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</row>
    <row r="300" spans="3:27"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</row>
    <row r="301" spans="3:27"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</row>
    <row r="302" spans="3:27"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</row>
    <row r="303" spans="3:27"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</row>
    <row r="304" spans="3:27"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</row>
    <row r="305" spans="3:27"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</row>
    <row r="306" spans="3:27"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</row>
    <row r="307" spans="3:27"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</row>
    <row r="308" spans="3:27"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</row>
    <row r="309" spans="3:27"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</row>
    <row r="310" spans="3:27"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</row>
    <row r="311" spans="3:27"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</row>
    <row r="312" spans="3:27"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</row>
    <row r="313" spans="3:27"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</row>
    <row r="314" spans="3:27"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</row>
    <row r="315" spans="3:27"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</row>
    <row r="316" spans="3:27"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</row>
    <row r="317" spans="3:27"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</row>
    <row r="318" spans="3:27"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</row>
    <row r="319" spans="3:27"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</row>
    <row r="320" spans="3:27"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</row>
    <row r="321" spans="3:27"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</row>
    <row r="322" spans="3:27"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</row>
    <row r="323" spans="3:27"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</row>
    <row r="324" spans="3:27"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</row>
    <row r="325" spans="3:27"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</row>
    <row r="326" spans="3:27"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</row>
    <row r="327" spans="3:27"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</row>
    <row r="328" spans="3:27"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</row>
    <row r="329" spans="3:27"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</row>
    <row r="330" spans="3:27"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</row>
    <row r="331" spans="3:27"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</row>
    <row r="332" spans="3:27"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</row>
    <row r="333" spans="3:27"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</row>
    <row r="334" spans="3:27"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</row>
    <row r="335" spans="3:27"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</row>
    <row r="336" spans="3:27"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</row>
    <row r="337" spans="3:27"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</row>
    <row r="338" spans="3:27"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</row>
    <row r="339" spans="3:27"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</row>
    <row r="340" spans="3:27"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</row>
    <row r="341" spans="3:27"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</row>
    <row r="342" spans="3:27"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</row>
    <row r="343" spans="3:27"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</row>
    <row r="344" spans="3:27"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</row>
    <row r="345" spans="3:27"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</row>
    <row r="346" spans="3:27"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</row>
    <row r="347" spans="3:27"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</row>
    <row r="348" spans="3:27"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</row>
    <row r="349" spans="3:27"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</row>
    <row r="350" spans="3:27"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</row>
    <row r="351" spans="3:27"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</row>
    <row r="352" spans="3:27"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</row>
    <row r="353" spans="3:27"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</row>
    <row r="354" spans="3:27"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</row>
    <row r="355" spans="3:27"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</row>
    <row r="356" spans="3:27"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</row>
    <row r="357" spans="3:27"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</row>
    <row r="358" spans="3:27"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</row>
    <row r="359" spans="3:27"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</row>
    <row r="360" spans="3:27"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</row>
    <row r="361" spans="3:27"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</row>
    <row r="362" spans="3:27"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</row>
    <row r="363" spans="3:27"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</row>
    <row r="364" spans="3:27"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</row>
    <row r="365" spans="3:27"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</row>
    <row r="366" spans="3:27"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</row>
    <row r="367" spans="3:27"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</row>
    <row r="368" spans="3:27"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</row>
    <row r="369" spans="3:27"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</row>
    <row r="370" spans="3:27"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</row>
    <row r="371" spans="3:27"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</row>
    <row r="372" spans="3:27"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</row>
    <row r="373" spans="3:27"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</row>
    <row r="374" spans="3:27"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</row>
    <row r="375" spans="3:27"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</row>
    <row r="376" spans="3:27"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</row>
    <row r="377" spans="3:27"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</row>
    <row r="378" spans="3:27"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</row>
    <row r="379" spans="3:27"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</row>
    <row r="380" spans="3:27"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</row>
    <row r="381" spans="3:27"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</row>
    <row r="382" spans="3:27"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</row>
    <row r="383" spans="3:27"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</row>
    <row r="384" spans="3:27"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</row>
    <row r="385" spans="3:27"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</row>
    <row r="386" spans="3:27"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</row>
    <row r="387" spans="3:27"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</row>
    <row r="388" spans="3:27"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</row>
    <row r="389" spans="3:27"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</row>
    <row r="390" spans="3:27"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</row>
    <row r="391" spans="3:27"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</row>
    <row r="392" spans="3:27"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</row>
    <row r="393" spans="3:27"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</row>
    <row r="394" spans="3:27"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</row>
    <row r="395" spans="3:27"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</row>
    <row r="396" spans="3:27"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</row>
    <row r="397" spans="3:27"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</row>
    <row r="398" spans="3:27"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</row>
    <row r="399" spans="3:27"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</row>
    <row r="400" spans="3:27"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</row>
    <row r="401" spans="3:27"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</row>
    <row r="402" spans="3:27"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</row>
    <row r="403" spans="3:27"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</row>
    <row r="404" spans="3:27"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</row>
    <row r="405" spans="3:27"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</row>
    <row r="406" spans="3:27"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</row>
    <row r="407" spans="3:27"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</row>
    <row r="408" spans="3:27"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</row>
    <row r="409" spans="3:27"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</row>
    <row r="410" spans="3:27"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</row>
    <row r="411" spans="3:27"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</row>
    <row r="412" spans="3:27"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</row>
    <row r="413" spans="3:27"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</row>
    <row r="414" spans="3:27"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</row>
    <row r="415" spans="3:27"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</row>
    <row r="416" spans="3:27"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</row>
    <row r="417" spans="3:27"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</row>
    <row r="418" spans="3:27"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</row>
    <row r="419" spans="3:27"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</row>
    <row r="420" spans="3:27"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</row>
    <row r="421" spans="3:27"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</row>
    <row r="422" spans="3:27"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</row>
    <row r="423" spans="3:27"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</row>
    <row r="424" spans="3:27"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</row>
    <row r="425" spans="3:27"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</row>
    <row r="426" spans="3:27"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</row>
    <row r="427" spans="3:27"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</row>
    <row r="428" spans="3:27"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</row>
    <row r="429" spans="3:27"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</row>
    <row r="430" spans="3:27"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</row>
    <row r="431" spans="3:27"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</row>
    <row r="432" spans="3:27"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</row>
    <row r="433" spans="3:27"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</row>
    <row r="434" spans="3:27"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</row>
    <row r="435" spans="3:27"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</row>
    <row r="436" spans="3:27"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</row>
    <row r="437" spans="3:27"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</row>
    <row r="438" spans="3:27"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</row>
    <row r="439" spans="3:27"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</row>
    <row r="440" spans="3:27"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</row>
    <row r="441" spans="3:27"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</row>
    <row r="442" spans="3:27"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</row>
    <row r="443" spans="3:27"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</row>
    <row r="444" spans="3:27"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</row>
    <row r="445" spans="3:27"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</row>
    <row r="446" spans="3:27"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</row>
    <row r="447" spans="3:27"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</row>
    <row r="448" spans="3:27"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</row>
    <row r="449" spans="3:27"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</row>
    <row r="450" spans="3:27"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</row>
    <row r="451" spans="3:27"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</row>
    <row r="452" spans="3:27"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</row>
    <row r="453" spans="3:27"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</row>
    <row r="454" spans="3:27"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</row>
    <row r="455" spans="3:27"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</row>
    <row r="456" spans="3:27"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</row>
    <row r="457" spans="3:27"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</row>
    <row r="458" spans="3:27"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</row>
    <row r="459" spans="3:27"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</row>
    <row r="460" spans="3:27"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</row>
    <row r="461" spans="3:27"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</row>
    <row r="462" spans="3:27"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</row>
    <row r="463" spans="3:27"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</row>
    <row r="464" spans="3:27"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</row>
    <row r="465" spans="3:27"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</row>
    <row r="466" spans="3:27"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</row>
    <row r="467" spans="3:27"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</row>
    <row r="468" spans="3:27"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</row>
    <row r="469" spans="3:27"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</row>
    <row r="470" spans="3:27"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</row>
    <row r="471" spans="3:27"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</row>
    <row r="472" spans="3:27"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</row>
    <row r="473" spans="3:27"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</row>
    <row r="474" spans="3:27"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</row>
    <row r="475" spans="3:27"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</row>
    <row r="476" spans="3:27"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</row>
    <row r="477" spans="3:27"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</row>
    <row r="478" spans="3:27"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</row>
    <row r="479" spans="3:27"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</row>
    <row r="480" spans="3:27"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</row>
    <row r="481" spans="3:27"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</row>
    <row r="482" spans="3:27"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</row>
    <row r="483" spans="3:27"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</row>
    <row r="484" spans="3:27"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</row>
    <row r="485" spans="3:27"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</row>
    <row r="486" spans="3:27"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</row>
    <row r="487" spans="3:27"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</row>
    <row r="488" spans="3:27"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</row>
    <row r="489" spans="3:27"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</row>
    <row r="490" spans="3:27"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</row>
    <row r="491" spans="3:27"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</row>
    <row r="492" spans="3:27"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</row>
    <row r="493" spans="3:27"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</row>
    <row r="494" spans="3:27"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</row>
    <row r="495" spans="3:27"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</row>
    <row r="496" spans="3:27"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</row>
    <row r="497" spans="3:27"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</row>
    <row r="498" spans="3:27"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</row>
    <row r="499" spans="3:27"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</row>
    <row r="500" spans="3:27"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</row>
    <row r="501" spans="3:27"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</row>
    <row r="502" spans="3:27"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</row>
    <row r="503" spans="3:27">
      <c r="C503" s="57"/>
      <c r="D503" s="57"/>
      <c r="E503" s="57"/>
      <c r="F503" s="57"/>
      <c r="H503" s="57"/>
      <c r="J503" s="57"/>
      <c r="L503" s="57"/>
      <c r="N503" s="57"/>
      <c r="P503" s="57"/>
      <c r="R503" s="57"/>
      <c r="T503" s="57"/>
      <c r="V503" s="57"/>
      <c r="X503" s="57"/>
    </row>
    <row r="504" spans="3:27">
      <c r="C504" s="57"/>
      <c r="D504" s="57"/>
      <c r="E504" s="57"/>
      <c r="F504" s="57"/>
      <c r="H504" s="57"/>
      <c r="J504" s="57"/>
      <c r="L504" s="57"/>
      <c r="N504" s="57"/>
      <c r="P504" s="57"/>
      <c r="R504" s="57"/>
      <c r="T504" s="57"/>
      <c r="V504" s="57"/>
      <c r="X504" s="57"/>
    </row>
    <row r="505" spans="3:27">
      <c r="C505" s="57"/>
      <c r="D505" s="57"/>
      <c r="E505" s="57"/>
      <c r="F505" s="57"/>
      <c r="H505" s="57"/>
      <c r="J505" s="57"/>
      <c r="L505" s="57"/>
      <c r="N505" s="57"/>
      <c r="P505" s="57"/>
      <c r="R505" s="57"/>
      <c r="T505" s="57"/>
      <c r="V505" s="57"/>
      <c r="X505" s="57"/>
    </row>
    <row r="506" spans="3:27">
      <c r="C506" s="57"/>
      <c r="D506" s="57"/>
      <c r="E506" s="57"/>
      <c r="F506" s="57"/>
      <c r="H506" s="57"/>
      <c r="J506" s="57"/>
      <c r="L506" s="57"/>
      <c r="N506" s="57"/>
      <c r="P506" s="57"/>
      <c r="R506" s="57"/>
      <c r="T506" s="57"/>
      <c r="V506" s="57"/>
      <c r="X506" s="57"/>
    </row>
    <row r="507" spans="3:27">
      <c r="C507" s="57"/>
      <c r="D507" s="57"/>
      <c r="E507" s="57"/>
      <c r="F507" s="57"/>
      <c r="H507" s="57"/>
      <c r="J507" s="57"/>
      <c r="L507" s="57"/>
      <c r="N507" s="57"/>
      <c r="P507" s="57"/>
      <c r="R507" s="57"/>
      <c r="T507" s="57"/>
      <c r="V507" s="57"/>
      <c r="X507" s="57"/>
    </row>
    <row r="508" spans="3:27">
      <c r="C508" s="57"/>
      <c r="D508" s="57"/>
      <c r="E508" s="57"/>
      <c r="F508" s="57"/>
      <c r="H508" s="57"/>
      <c r="J508" s="57"/>
      <c r="L508" s="57"/>
      <c r="N508" s="57"/>
      <c r="P508" s="57"/>
      <c r="R508" s="57"/>
      <c r="T508" s="57"/>
      <c r="V508" s="57"/>
      <c r="X508" s="57"/>
    </row>
    <row r="509" spans="3:27">
      <c r="C509" s="57"/>
      <c r="D509" s="57"/>
      <c r="E509" s="57"/>
      <c r="F509" s="57"/>
      <c r="H509" s="57"/>
      <c r="J509" s="57"/>
      <c r="L509" s="57"/>
      <c r="N509" s="57"/>
      <c r="P509" s="57"/>
      <c r="R509" s="57"/>
      <c r="T509" s="57"/>
      <c r="V509" s="57"/>
      <c r="X509" s="57"/>
    </row>
    <row r="510" spans="3:27">
      <c r="C510" s="57"/>
      <c r="D510" s="57"/>
      <c r="E510" s="57"/>
      <c r="F510" s="57"/>
      <c r="H510" s="57"/>
      <c r="J510" s="57"/>
      <c r="L510" s="57"/>
      <c r="N510" s="57"/>
      <c r="P510" s="57"/>
      <c r="R510" s="57"/>
      <c r="T510" s="57"/>
      <c r="V510" s="57"/>
      <c r="X510" s="57"/>
    </row>
    <row r="511" spans="3:27">
      <c r="C511" s="57"/>
      <c r="D511" s="57"/>
      <c r="E511" s="57"/>
      <c r="F511" s="57"/>
      <c r="H511" s="57"/>
      <c r="J511" s="57"/>
      <c r="L511" s="57"/>
      <c r="N511" s="57"/>
      <c r="P511" s="57"/>
      <c r="R511" s="57"/>
      <c r="T511" s="57"/>
      <c r="V511" s="57"/>
      <c r="X511" s="57"/>
    </row>
    <row r="512" spans="3:27">
      <c r="C512" s="57"/>
      <c r="D512" s="57"/>
      <c r="E512" s="57"/>
      <c r="F512" s="57"/>
      <c r="H512" s="57"/>
      <c r="J512" s="57"/>
      <c r="L512" s="57"/>
      <c r="N512" s="57"/>
      <c r="P512" s="57"/>
      <c r="R512" s="57"/>
      <c r="T512" s="57"/>
      <c r="V512" s="57"/>
      <c r="X512" s="57"/>
    </row>
    <row r="513" spans="3:24">
      <c r="C513" s="57"/>
      <c r="D513" s="57"/>
      <c r="E513" s="57"/>
      <c r="F513" s="57"/>
      <c r="H513" s="57"/>
      <c r="J513" s="57"/>
      <c r="L513" s="57"/>
      <c r="N513" s="57"/>
      <c r="P513" s="57"/>
      <c r="R513" s="57"/>
      <c r="T513" s="57"/>
      <c r="V513" s="57"/>
      <c r="X513" s="57"/>
    </row>
    <row r="514" spans="3:24">
      <c r="C514" s="57"/>
      <c r="D514" s="57"/>
      <c r="E514" s="57"/>
      <c r="F514" s="57"/>
      <c r="H514" s="57"/>
      <c r="J514" s="57"/>
      <c r="L514" s="57"/>
      <c r="N514" s="57"/>
      <c r="P514" s="57"/>
      <c r="R514" s="57"/>
      <c r="T514" s="57"/>
      <c r="V514" s="57"/>
      <c r="X514" s="57"/>
    </row>
    <row r="515" spans="3:24">
      <c r="C515" s="57"/>
      <c r="D515" s="57"/>
      <c r="E515" s="57"/>
      <c r="F515" s="57"/>
      <c r="H515" s="57"/>
      <c r="J515" s="57"/>
      <c r="L515" s="57"/>
      <c r="N515" s="57"/>
      <c r="P515" s="57"/>
      <c r="R515" s="57"/>
      <c r="T515" s="57"/>
      <c r="V515" s="57"/>
      <c r="X515" s="57"/>
    </row>
    <row r="516" spans="3:24">
      <c r="C516" s="57"/>
      <c r="D516" s="57"/>
      <c r="E516" s="57"/>
      <c r="F516" s="57"/>
      <c r="H516" s="57"/>
      <c r="J516" s="57"/>
      <c r="L516" s="57"/>
      <c r="N516" s="57"/>
      <c r="P516" s="57"/>
      <c r="R516" s="57"/>
      <c r="T516" s="57"/>
      <c r="V516" s="57"/>
      <c r="X516" s="57"/>
    </row>
    <row r="517" spans="3:24">
      <c r="C517" s="57"/>
      <c r="D517" s="57"/>
      <c r="E517" s="57"/>
      <c r="F517" s="57"/>
      <c r="H517" s="57"/>
      <c r="J517" s="57"/>
      <c r="L517" s="57"/>
      <c r="N517" s="57"/>
      <c r="P517" s="57"/>
      <c r="R517" s="57"/>
      <c r="T517" s="57"/>
      <c r="V517" s="57"/>
      <c r="X517" s="57"/>
    </row>
    <row r="518" spans="3:24">
      <c r="C518" s="57"/>
      <c r="D518" s="57"/>
      <c r="E518" s="57"/>
      <c r="F518" s="57"/>
      <c r="H518" s="57"/>
      <c r="J518" s="57"/>
      <c r="L518" s="57"/>
      <c r="N518" s="57"/>
      <c r="P518" s="57"/>
      <c r="R518" s="57"/>
      <c r="T518" s="57"/>
      <c r="V518" s="57"/>
      <c r="X518" s="57"/>
    </row>
    <row r="519" spans="3:24">
      <c r="C519" s="57"/>
      <c r="D519" s="57"/>
      <c r="E519" s="57"/>
      <c r="F519" s="57"/>
      <c r="H519" s="57"/>
      <c r="J519" s="57"/>
      <c r="L519" s="57"/>
      <c r="N519" s="57"/>
      <c r="P519" s="57"/>
      <c r="R519" s="57"/>
      <c r="T519" s="57"/>
      <c r="V519" s="57"/>
      <c r="X519" s="57"/>
    </row>
    <row r="520" spans="3:24">
      <c r="C520" s="57"/>
      <c r="D520" s="57"/>
      <c r="E520" s="57"/>
      <c r="F520" s="57"/>
      <c r="H520" s="57"/>
      <c r="J520" s="57"/>
      <c r="L520" s="57"/>
      <c r="N520" s="57"/>
      <c r="P520" s="57"/>
      <c r="R520" s="57"/>
      <c r="T520" s="57"/>
      <c r="V520" s="57"/>
      <c r="X520" s="57"/>
    </row>
    <row r="521" spans="3:24">
      <c r="C521" s="57"/>
      <c r="D521" s="57"/>
      <c r="E521" s="57"/>
      <c r="F521" s="57"/>
      <c r="H521" s="57"/>
      <c r="J521" s="57"/>
      <c r="L521" s="57"/>
      <c r="N521" s="57"/>
      <c r="P521" s="57"/>
      <c r="R521" s="57"/>
      <c r="T521" s="57"/>
      <c r="V521" s="57"/>
      <c r="X521" s="57"/>
    </row>
    <row r="522" spans="3:24">
      <c r="C522" s="57"/>
      <c r="D522" s="57"/>
      <c r="E522" s="57"/>
      <c r="F522" s="57"/>
      <c r="H522" s="57"/>
      <c r="J522" s="57"/>
      <c r="L522" s="57"/>
      <c r="N522" s="57"/>
      <c r="P522" s="57"/>
      <c r="R522" s="57"/>
      <c r="T522" s="57"/>
      <c r="V522" s="57"/>
      <c r="X522" s="57"/>
    </row>
    <row r="523" spans="3:24">
      <c r="C523" s="57"/>
      <c r="D523" s="57"/>
      <c r="E523" s="57"/>
      <c r="F523" s="57"/>
      <c r="H523" s="57"/>
      <c r="J523" s="57"/>
      <c r="L523" s="57"/>
      <c r="N523" s="57"/>
      <c r="P523" s="57"/>
      <c r="R523" s="57"/>
      <c r="T523" s="57"/>
      <c r="V523" s="57"/>
      <c r="X523" s="57"/>
    </row>
    <row r="524" spans="3:24">
      <c r="C524" s="57"/>
      <c r="D524" s="57"/>
      <c r="E524" s="57"/>
      <c r="F524" s="57"/>
      <c r="H524" s="57"/>
      <c r="J524" s="57"/>
      <c r="L524" s="57"/>
      <c r="N524" s="57"/>
      <c r="P524" s="57"/>
      <c r="R524" s="57"/>
      <c r="T524" s="57"/>
      <c r="V524" s="57"/>
      <c r="X524" s="57"/>
    </row>
    <row r="525" spans="3:24">
      <c r="C525" s="57"/>
      <c r="D525" s="57"/>
      <c r="E525" s="57"/>
      <c r="F525" s="57"/>
      <c r="H525" s="57"/>
      <c r="J525" s="57"/>
      <c r="L525" s="57"/>
      <c r="N525" s="57"/>
      <c r="P525" s="57"/>
      <c r="R525" s="57"/>
      <c r="T525" s="57"/>
      <c r="V525" s="57"/>
      <c r="X525" s="57"/>
    </row>
    <row r="526" spans="3:24">
      <c r="C526" s="57"/>
      <c r="D526" s="57"/>
      <c r="E526" s="57"/>
      <c r="F526" s="57"/>
      <c r="H526" s="57"/>
      <c r="J526" s="57"/>
      <c r="L526" s="57"/>
      <c r="N526" s="57"/>
      <c r="P526" s="57"/>
      <c r="R526" s="57"/>
      <c r="T526" s="57"/>
      <c r="V526" s="57"/>
      <c r="X526" s="57"/>
    </row>
    <row r="527" spans="3:24">
      <c r="C527" s="57"/>
      <c r="D527" s="57"/>
      <c r="E527" s="57"/>
      <c r="F527" s="57"/>
      <c r="H527" s="57"/>
      <c r="J527" s="57"/>
      <c r="L527" s="57"/>
      <c r="N527" s="57"/>
      <c r="P527" s="57"/>
      <c r="R527" s="57"/>
      <c r="T527" s="57"/>
      <c r="V527" s="57"/>
      <c r="X527" s="57"/>
    </row>
    <row r="528" spans="3:24">
      <c r="C528" s="57"/>
      <c r="D528" s="57"/>
      <c r="E528" s="57"/>
      <c r="F528" s="57"/>
      <c r="H528" s="57"/>
      <c r="J528" s="57"/>
      <c r="L528" s="57"/>
      <c r="N528" s="57"/>
      <c r="P528" s="57"/>
      <c r="R528" s="57"/>
      <c r="T528" s="57"/>
      <c r="V528" s="57"/>
      <c r="X528" s="57"/>
    </row>
    <row r="529" spans="3:24">
      <c r="C529" s="57"/>
      <c r="D529" s="57"/>
      <c r="E529" s="57"/>
      <c r="F529" s="57"/>
      <c r="H529" s="57"/>
      <c r="J529" s="57"/>
      <c r="L529" s="57"/>
      <c r="N529" s="57"/>
      <c r="P529" s="57"/>
      <c r="R529" s="57"/>
      <c r="T529" s="57"/>
      <c r="V529" s="57"/>
      <c r="X529" s="57"/>
    </row>
    <row r="530" spans="3:24">
      <c r="C530" s="57"/>
      <c r="D530" s="57"/>
      <c r="E530" s="57"/>
      <c r="F530" s="57"/>
      <c r="H530" s="57"/>
      <c r="J530" s="57"/>
      <c r="L530" s="57"/>
      <c r="N530" s="57"/>
      <c r="P530" s="57"/>
      <c r="R530" s="57"/>
      <c r="T530" s="57"/>
      <c r="V530" s="57"/>
      <c r="X530" s="57"/>
    </row>
    <row r="531" spans="3:24">
      <c r="C531" s="57"/>
      <c r="D531" s="57"/>
      <c r="E531" s="57"/>
      <c r="F531" s="57"/>
      <c r="H531" s="57"/>
      <c r="J531" s="57"/>
      <c r="L531" s="57"/>
      <c r="N531" s="57"/>
      <c r="P531" s="57"/>
      <c r="R531" s="57"/>
      <c r="T531" s="57"/>
      <c r="V531" s="57"/>
      <c r="X531" s="57"/>
    </row>
    <row r="532" spans="3:24">
      <c r="C532" s="57"/>
      <c r="D532" s="57"/>
      <c r="E532" s="57"/>
      <c r="F532" s="57"/>
      <c r="H532" s="57"/>
      <c r="J532" s="57"/>
      <c r="L532" s="57"/>
      <c r="N532" s="57"/>
      <c r="P532" s="57"/>
      <c r="R532" s="57"/>
      <c r="T532" s="57"/>
      <c r="V532" s="57"/>
      <c r="X532" s="57"/>
    </row>
    <row r="533" spans="3:24">
      <c r="C533" s="57"/>
      <c r="D533" s="57"/>
      <c r="E533" s="57"/>
      <c r="F533" s="57"/>
      <c r="H533" s="57"/>
      <c r="J533" s="57"/>
      <c r="L533" s="57"/>
      <c r="N533" s="57"/>
      <c r="P533" s="57"/>
      <c r="R533" s="57"/>
      <c r="T533" s="57"/>
      <c r="V533" s="57"/>
      <c r="X533" s="57"/>
    </row>
    <row r="534" spans="3:24">
      <c r="C534" s="57"/>
      <c r="D534" s="57"/>
      <c r="E534" s="57"/>
      <c r="F534" s="57"/>
      <c r="H534" s="57"/>
      <c r="J534" s="57"/>
      <c r="L534" s="57"/>
      <c r="N534" s="57"/>
      <c r="P534" s="57"/>
      <c r="R534" s="57"/>
      <c r="T534" s="57"/>
      <c r="V534" s="57"/>
      <c r="X534" s="57"/>
    </row>
    <row r="535" spans="3:24">
      <c r="C535" s="57"/>
      <c r="D535" s="57"/>
      <c r="E535" s="57"/>
      <c r="F535" s="57"/>
      <c r="H535" s="57"/>
      <c r="J535" s="57"/>
      <c r="L535" s="57"/>
      <c r="N535" s="57"/>
      <c r="P535" s="57"/>
      <c r="R535" s="57"/>
      <c r="T535" s="57"/>
      <c r="V535" s="57"/>
      <c r="X535" s="57"/>
    </row>
    <row r="536" spans="3:24">
      <c r="C536" s="57"/>
      <c r="D536" s="57"/>
      <c r="E536" s="57"/>
      <c r="F536" s="57"/>
      <c r="H536" s="57"/>
      <c r="J536" s="57"/>
      <c r="L536" s="57"/>
      <c r="N536" s="57"/>
      <c r="P536" s="57"/>
      <c r="R536" s="57"/>
      <c r="T536" s="57"/>
      <c r="V536" s="57"/>
      <c r="X536" s="57"/>
    </row>
    <row r="537" spans="3:24">
      <c r="C537" s="57"/>
      <c r="D537" s="57"/>
      <c r="E537" s="57"/>
      <c r="F537" s="57"/>
      <c r="H537" s="57"/>
      <c r="J537" s="57"/>
      <c r="L537" s="57"/>
      <c r="N537" s="57"/>
      <c r="P537" s="57"/>
      <c r="R537" s="57"/>
      <c r="T537" s="57"/>
      <c r="V537" s="57"/>
      <c r="X537" s="57"/>
    </row>
    <row r="538" spans="3:24">
      <c r="C538" s="57"/>
      <c r="D538" s="57"/>
      <c r="E538" s="57"/>
      <c r="F538" s="57"/>
      <c r="H538" s="57"/>
      <c r="J538" s="57"/>
      <c r="L538" s="57"/>
      <c r="N538" s="57"/>
      <c r="P538" s="57"/>
      <c r="R538" s="57"/>
      <c r="T538" s="57"/>
      <c r="V538" s="57"/>
      <c r="X538" s="57"/>
    </row>
    <row r="539" spans="3:24">
      <c r="C539" s="57"/>
      <c r="D539" s="57"/>
      <c r="E539" s="57"/>
      <c r="F539" s="57"/>
      <c r="H539" s="57"/>
      <c r="J539" s="57"/>
      <c r="L539" s="57"/>
      <c r="N539" s="57"/>
      <c r="P539" s="57"/>
      <c r="R539" s="57"/>
      <c r="T539" s="57"/>
      <c r="V539" s="57"/>
      <c r="X539" s="57"/>
    </row>
    <row r="540" spans="3:24">
      <c r="C540" s="57"/>
      <c r="D540" s="57"/>
      <c r="E540" s="57"/>
      <c r="F540" s="57"/>
      <c r="H540" s="57"/>
      <c r="J540" s="57"/>
      <c r="L540" s="57"/>
      <c r="N540" s="57"/>
      <c r="P540" s="57"/>
      <c r="R540" s="57"/>
      <c r="T540" s="57"/>
      <c r="V540" s="57"/>
      <c r="X540" s="57"/>
    </row>
    <row r="541" spans="3:24">
      <c r="C541" s="57"/>
      <c r="D541" s="57"/>
      <c r="E541" s="57"/>
      <c r="F541" s="57"/>
      <c r="H541" s="57"/>
      <c r="J541" s="57"/>
      <c r="L541" s="57"/>
      <c r="N541" s="57"/>
      <c r="P541" s="57"/>
      <c r="R541" s="57"/>
      <c r="T541" s="57"/>
      <c r="V541" s="57"/>
      <c r="X541" s="57"/>
    </row>
    <row r="542" spans="3:24">
      <c r="C542" s="57"/>
      <c r="D542" s="57"/>
      <c r="E542" s="57"/>
      <c r="F542" s="57"/>
      <c r="H542" s="57"/>
      <c r="J542" s="57"/>
      <c r="L542" s="57"/>
      <c r="N542" s="57"/>
      <c r="P542" s="57"/>
      <c r="R542" s="57"/>
      <c r="T542" s="57"/>
      <c r="V542" s="57"/>
      <c r="X542" s="57"/>
    </row>
    <row r="543" spans="3:24">
      <c r="C543" s="57"/>
      <c r="D543" s="57"/>
      <c r="E543" s="57"/>
      <c r="F543" s="57"/>
      <c r="H543" s="57"/>
      <c r="J543" s="57"/>
      <c r="L543" s="57"/>
      <c r="N543" s="57"/>
      <c r="P543" s="57"/>
      <c r="R543" s="57"/>
      <c r="T543" s="57"/>
      <c r="V543" s="57"/>
      <c r="X543" s="57"/>
    </row>
    <row r="544" spans="3:24">
      <c r="C544" s="57"/>
      <c r="D544" s="57"/>
      <c r="E544" s="57"/>
      <c r="F544" s="57"/>
      <c r="H544" s="57"/>
      <c r="J544" s="57"/>
      <c r="L544" s="57"/>
      <c r="N544" s="57"/>
      <c r="P544" s="57"/>
      <c r="R544" s="57"/>
      <c r="T544" s="57"/>
      <c r="V544" s="57"/>
      <c r="X544" s="57"/>
    </row>
    <row r="545" spans="3:24">
      <c r="C545" s="57"/>
      <c r="D545" s="57"/>
      <c r="E545" s="57"/>
      <c r="F545" s="57"/>
      <c r="H545" s="57"/>
      <c r="J545" s="57"/>
      <c r="L545" s="57"/>
      <c r="N545" s="57"/>
      <c r="P545" s="57"/>
      <c r="R545" s="57"/>
      <c r="T545" s="57"/>
      <c r="V545" s="57"/>
      <c r="X545" s="57"/>
    </row>
    <row r="546" spans="3:24">
      <c r="C546" s="57"/>
      <c r="D546" s="57"/>
      <c r="E546" s="57"/>
      <c r="F546" s="57"/>
      <c r="H546" s="57"/>
      <c r="J546" s="57"/>
      <c r="L546" s="57"/>
      <c r="N546" s="57"/>
      <c r="P546" s="57"/>
      <c r="R546" s="57"/>
      <c r="T546" s="57"/>
      <c r="V546" s="57"/>
      <c r="X546" s="57"/>
    </row>
    <row r="547" spans="3:24">
      <c r="C547" s="57"/>
      <c r="D547" s="57"/>
      <c r="E547" s="57"/>
      <c r="F547" s="57"/>
      <c r="H547" s="57"/>
      <c r="J547" s="57"/>
      <c r="L547" s="57"/>
      <c r="N547" s="57"/>
      <c r="P547" s="57"/>
      <c r="R547" s="57"/>
      <c r="T547" s="57"/>
      <c r="V547" s="57"/>
      <c r="X547" s="57"/>
    </row>
    <row r="548" spans="3:24">
      <c r="C548" s="57"/>
      <c r="D548" s="57"/>
      <c r="E548" s="57"/>
      <c r="F548" s="57"/>
      <c r="H548" s="57"/>
      <c r="J548" s="57"/>
      <c r="L548" s="57"/>
      <c r="N548" s="57"/>
      <c r="P548" s="57"/>
      <c r="R548" s="57"/>
      <c r="T548" s="57"/>
      <c r="V548" s="57"/>
      <c r="X548" s="57"/>
    </row>
    <row r="549" spans="3:24">
      <c r="C549" s="57"/>
      <c r="D549" s="57"/>
      <c r="E549" s="57"/>
      <c r="F549" s="57"/>
      <c r="H549" s="57"/>
      <c r="J549" s="57"/>
      <c r="L549" s="57"/>
      <c r="N549" s="57"/>
      <c r="P549" s="57"/>
      <c r="R549" s="57"/>
      <c r="T549" s="57"/>
      <c r="V549" s="57"/>
      <c r="X549" s="57"/>
    </row>
    <row r="550" spans="3:24">
      <c r="C550" s="57"/>
      <c r="D550" s="57"/>
      <c r="E550" s="57"/>
      <c r="F550" s="57"/>
      <c r="H550" s="57"/>
      <c r="J550" s="57"/>
      <c r="L550" s="57"/>
      <c r="N550" s="57"/>
      <c r="P550" s="57"/>
      <c r="R550" s="57"/>
      <c r="T550" s="57"/>
      <c r="V550" s="57"/>
      <c r="X550" s="57"/>
    </row>
    <row r="551" spans="3:24">
      <c r="C551" s="57"/>
      <c r="D551" s="57"/>
      <c r="E551" s="57"/>
      <c r="F551" s="57"/>
      <c r="H551" s="57"/>
      <c r="J551" s="57"/>
      <c r="L551" s="57"/>
      <c r="N551" s="57"/>
      <c r="P551" s="57"/>
      <c r="R551" s="57"/>
      <c r="T551" s="57"/>
      <c r="V551" s="57"/>
      <c r="X551" s="57"/>
    </row>
    <row r="552" spans="3:24">
      <c r="C552" s="57"/>
      <c r="D552" s="57"/>
      <c r="E552" s="57"/>
      <c r="F552" s="57"/>
      <c r="H552" s="57"/>
      <c r="J552" s="57"/>
      <c r="L552" s="57"/>
      <c r="N552" s="57"/>
      <c r="P552" s="57"/>
      <c r="R552" s="57"/>
      <c r="T552" s="57"/>
      <c r="V552" s="57"/>
      <c r="X552" s="57"/>
    </row>
    <row r="553" spans="3:24">
      <c r="C553" s="57"/>
      <c r="D553" s="57"/>
      <c r="E553" s="57"/>
      <c r="F553" s="57"/>
      <c r="H553" s="57"/>
      <c r="J553" s="57"/>
      <c r="L553" s="57"/>
      <c r="N553" s="57"/>
      <c r="P553" s="57"/>
      <c r="R553" s="57"/>
      <c r="T553" s="57"/>
      <c r="V553" s="57"/>
      <c r="X553" s="57"/>
    </row>
    <row r="554" spans="3:24">
      <c r="C554" s="57"/>
      <c r="D554" s="57"/>
      <c r="E554" s="57"/>
      <c r="F554" s="57"/>
      <c r="H554" s="57"/>
      <c r="J554" s="57"/>
      <c r="L554" s="57"/>
      <c r="N554" s="57"/>
      <c r="P554" s="57"/>
      <c r="R554" s="57"/>
      <c r="T554" s="57"/>
      <c r="V554" s="57"/>
      <c r="X554" s="57"/>
    </row>
    <row r="555" spans="3:24">
      <c r="C555" s="57"/>
      <c r="D555" s="57"/>
      <c r="E555" s="57"/>
      <c r="F555" s="57"/>
      <c r="H555" s="57"/>
      <c r="J555" s="57"/>
      <c r="L555" s="57"/>
      <c r="N555" s="57"/>
      <c r="P555" s="57"/>
      <c r="R555" s="57"/>
      <c r="T555" s="57"/>
      <c r="V555" s="57"/>
      <c r="X555" s="57"/>
    </row>
    <row r="556" spans="3:24">
      <c r="C556" s="57"/>
      <c r="D556" s="57"/>
      <c r="E556" s="57"/>
      <c r="F556" s="57"/>
      <c r="H556" s="57"/>
      <c r="J556" s="57"/>
      <c r="L556" s="57"/>
      <c r="N556" s="57"/>
      <c r="P556" s="57"/>
      <c r="R556" s="57"/>
      <c r="T556" s="57"/>
      <c r="V556" s="57"/>
      <c r="X556" s="57"/>
    </row>
    <row r="557" spans="3:24">
      <c r="C557" s="57"/>
      <c r="D557" s="57"/>
      <c r="E557" s="57"/>
      <c r="F557" s="57"/>
      <c r="H557" s="57"/>
      <c r="J557" s="57"/>
      <c r="L557" s="57"/>
      <c r="N557" s="57"/>
      <c r="P557" s="57"/>
      <c r="R557" s="57"/>
      <c r="T557" s="57"/>
      <c r="V557" s="57"/>
      <c r="X557" s="57"/>
    </row>
    <row r="558" spans="3:24">
      <c r="C558" s="57"/>
      <c r="D558" s="57"/>
      <c r="E558" s="57"/>
      <c r="F558" s="57"/>
      <c r="H558" s="57"/>
      <c r="J558" s="57"/>
      <c r="L558" s="57"/>
      <c r="N558" s="57"/>
      <c r="P558" s="57"/>
      <c r="R558" s="57"/>
      <c r="T558" s="57"/>
      <c r="V558" s="57"/>
      <c r="X558" s="57"/>
    </row>
    <row r="559" spans="3:24">
      <c r="C559" s="57"/>
      <c r="D559" s="57"/>
      <c r="E559" s="57"/>
      <c r="F559" s="57"/>
      <c r="H559" s="57"/>
      <c r="J559" s="57"/>
      <c r="L559" s="57"/>
      <c r="N559" s="57"/>
      <c r="P559" s="57"/>
      <c r="R559" s="57"/>
      <c r="T559" s="57"/>
      <c r="V559" s="57"/>
      <c r="X559" s="57"/>
    </row>
    <row r="560" spans="3:24">
      <c r="C560" s="57"/>
      <c r="D560" s="57"/>
      <c r="E560" s="57"/>
      <c r="F560" s="57"/>
      <c r="H560" s="57"/>
      <c r="J560" s="57"/>
      <c r="L560" s="57"/>
      <c r="N560" s="57"/>
      <c r="P560" s="57"/>
      <c r="R560" s="57"/>
      <c r="T560" s="57"/>
      <c r="V560" s="57"/>
      <c r="X560" s="57"/>
    </row>
    <row r="561" spans="3:24">
      <c r="C561" s="57"/>
      <c r="D561" s="57"/>
      <c r="E561" s="57"/>
      <c r="F561" s="57"/>
      <c r="H561" s="57"/>
      <c r="J561" s="57"/>
      <c r="L561" s="57"/>
      <c r="N561" s="57"/>
      <c r="P561" s="57"/>
      <c r="R561" s="57"/>
      <c r="T561" s="57"/>
      <c r="V561" s="57"/>
      <c r="X561" s="57"/>
    </row>
    <row r="562" spans="3:24">
      <c r="C562" s="57"/>
      <c r="D562" s="57"/>
      <c r="E562" s="57"/>
      <c r="F562" s="57"/>
      <c r="H562" s="57"/>
      <c r="J562" s="57"/>
      <c r="L562" s="57"/>
      <c r="N562" s="57"/>
      <c r="P562" s="57"/>
      <c r="R562" s="57"/>
      <c r="T562" s="57"/>
      <c r="V562" s="57"/>
      <c r="X562" s="57"/>
    </row>
    <row r="563" spans="3:24">
      <c r="C563" s="57"/>
      <c r="D563" s="57"/>
      <c r="E563" s="57"/>
      <c r="F563" s="57"/>
      <c r="H563" s="57"/>
      <c r="J563" s="57"/>
      <c r="L563" s="57"/>
      <c r="N563" s="57"/>
      <c r="P563" s="57"/>
      <c r="R563" s="57"/>
      <c r="T563" s="57"/>
      <c r="V563" s="57"/>
      <c r="X563" s="57"/>
    </row>
    <row r="564" spans="3:24">
      <c r="C564" s="57"/>
      <c r="D564" s="57"/>
      <c r="E564" s="57"/>
      <c r="F564" s="57"/>
      <c r="H564" s="57"/>
      <c r="J564" s="57"/>
      <c r="L564" s="57"/>
      <c r="N564" s="57"/>
      <c r="P564" s="57"/>
      <c r="R564" s="57"/>
      <c r="T564" s="57"/>
      <c r="V564" s="57"/>
      <c r="X564" s="57"/>
    </row>
    <row r="565" spans="3:24">
      <c r="C565" s="57"/>
      <c r="D565" s="57"/>
      <c r="E565" s="57"/>
      <c r="F565" s="57"/>
      <c r="H565" s="57"/>
      <c r="J565" s="57"/>
      <c r="L565" s="57"/>
      <c r="N565" s="57"/>
      <c r="P565" s="57"/>
      <c r="R565" s="57"/>
      <c r="T565" s="57"/>
      <c r="V565" s="57"/>
      <c r="X565" s="57"/>
    </row>
    <row r="566" spans="3:24">
      <c r="C566" s="57"/>
      <c r="D566" s="57"/>
      <c r="E566" s="57"/>
      <c r="F566" s="57"/>
      <c r="H566" s="57"/>
      <c r="J566" s="57"/>
      <c r="L566" s="57"/>
      <c r="N566" s="57"/>
      <c r="P566" s="57"/>
      <c r="R566" s="57"/>
      <c r="T566" s="57"/>
      <c r="V566" s="57"/>
      <c r="X566" s="57"/>
    </row>
    <row r="567" spans="3:24">
      <c r="C567" s="57"/>
      <c r="D567" s="57"/>
      <c r="E567" s="57"/>
      <c r="F567" s="57"/>
      <c r="H567" s="57"/>
      <c r="J567" s="57"/>
      <c r="L567" s="57"/>
      <c r="N567" s="57"/>
      <c r="P567" s="57"/>
      <c r="R567" s="57"/>
      <c r="T567" s="57"/>
      <c r="V567" s="57"/>
      <c r="X567" s="57"/>
    </row>
    <row r="568" spans="3:24">
      <c r="C568" s="57"/>
      <c r="D568" s="57"/>
      <c r="E568" s="57"/>
      <c r="F568" s="57"/>
      <c r="H568" s="57"/>
      <c r="J568" s="57"/>
      <c r="L568" s="57"/>
      <c r="N568" s="57"/>
      <c r="P568" s="57"/>
      <c r="R568" s="57"/>
      <c r="T568" s="57"/>
      <c r="V568" s="57"/>
      <c r="X568" s="57"/>
    </row>
    <row r="569" spans="3:24">
      <c r="C569" s="57"/>
      <c r="D569" s="57"/>
      <c r="E569" s="57"/>
      <c r="F569" s="57"/>
      <c r="H569" s="57"/>
      <c r="J569" s="57"/>
      <c r="L569" s="57"/>
      <c r="N569" s="57"/>
      <c r="P569" s="57"/>
      <c r="R569" s="57"/>
      <c r="T569" s="57"/>
      <c r="V569" s="57"/>
      <c r="X569" s="57"/>
    </row>
    <row r="570" spans="3:24">
      <c r="C570" s="57"/>
      <c r="D570" s="57"/>
      <c r="E570" s="57"/>
      <c r="F570" s="57"/>
      <c r="H570" s="57"/>
      <c r="J570" s="57"/>
      <c r="L570" s="57"/>
      <c r="N570" s="57"/>
      <c r="P570" s="57"/>
      <c r="R570" s="57"/>
      <c r="T570" s="57"/>
      <c r="V570" s="57"/>
      <c r="X570" s="57"/>
    </row>
    <row r="571" spans="3:24">
      <c r="C571" s="57"/>
      <c r="D571" s="57"/>
      <c r="E571" s="57"/>
      <c r="F571" s="57"/>
      <c r="H571" s="57"/>
      <c r="J571" s="57"/>
      <c r="L571" s="57"/>
      <c r="N571" s="57"/>
      <c r="P571" s="57"/>
      <c r="R571" s="57"/>
      <c r="T571" s="57"/>
      <c r="V571" s="57"/>
      <c r="X571" s="57"/>
    </row>
    <row r="572" spans="3:24">
      <c r="C572" s="57"/>
      <c r="D572" s="57"/>
      <c r="E572" s="57"/>
      <c r="F572" s="57"/>
      <c r="H572" s="57"/>
      <c r="J572" s="57"/>
      <c r="L572" s="57"/>
      <c r="N572" s="57"/>
      <c r="P572" s="57"/>
      <c r="R572" s="57"/>
      <c r="T572" s="57"/>
      <c r="V572" s="57"/>
      <c r="X572" s="57"/>
    </row>
    <row r="573" spans="3:24">
      <c r="C573" s="57"/>
      <c r="D573" s="57"/>
      <c r="E573" s="57"/>
      <c r="F573" s="57"/>
      <c r="H573" s="57"/>
      <c r="J573" s="57"/>
      <c r="L573" s="57"/>
      <c r="N573" s="57"/>
      <c r="P573" s="57"/>
      <c r="R573" s="57"/>
      <c r="T573" s="57"/>
      <c r="V573" s="57"/>
      <c r="X573" s="57"/>
    </row>
    <row r="574" spans="3:24">
      <c r="C574" s="57"/>
      <c r="D574" s="57"/>
      <c r="E574" s="57"/>
      <c r="F574" s="57"/>
      <c r="H574" s="57"/>
      <c r="J574" s="57"/>
      <c r="L574" s="57"/>
      <c r="N574" s="57"/>
      <c r="P574" s="57"/>
      <c r="R574" s="57"/>
      <c r="T574" s="57"/>
      <c r="V574" s="57"/>
      <c r="X574" s="57"/>
    </row>
    <row r="575" spans="3:24">
      <c r="C575" s="57"/>
      <c r="D575" s="57"/>
      <c r="E575" s="57"/>
      <c r="F575" s="57"/>
      <c r="H575" s="57"/>
      <c r="J575" s="57"/>
      <c r="L575" s="57"/>
      <c r="N575" s="57"/>
      <c r="P575" s="57"/>
      <c r="R575" s="57"/>
      <c r="T575" s="57"/>
      <c r="V575" s="57"/>
      <c r="X575" s="57"/>
    </row>
    <row r="576" spans="3:24">
      <c r="C576" s="57"/>
      <c r="D576" s="57"/>
      <c r="E576" s="57"/>
      <c r="F576" s="57"/>
      <c r="H576" s="57"/>
      <c r="J576" s="57"/>
      <c r="L576" s="57"/>
      <c r="N576" s="57"/>
      <c r="P576" s="57"/>
      <c r="R576" s="57"/>
      <c r="T576" s="57"/>
      <c r="V576" s="57"/>
      <c r="X576" s="57"/>
    </row>
    <row r="577" spans="3:24">
      <c r="C577" s="57"/>
      <c r="D577" s="57"/>
      <c r="E577" s="57"/>
      <c r="F577" s="57"/>
      <c r="H577" s="57"/>
      <c r="J577" s="57"/>
      <c r="L577" s="57"/>
      <c r="N577" s="57"/>
      <c r="P577" s="57"/>
      <c r="R577" s="57"/>
      <c r="T577" s="57"/>
      <c r="V577" s="57"/>
      <c r="X577" s="57"/>
    </row>
    <row r="578" spans="3:24">
      <c r="C578" s="57"/>
      <c r="D578" s="57"/>
      <c r="E578" s="57"/>
      <c r="F578" s="57"/>
      <c r="H578" s="57"/>
      <c r="J578" s="57"/>
      <c r="L578" s="57"/>
      <c r="N578" s="57"/>
      <c r="P578" s="57"/>
      <c r="R578" s="57"/>
      <c r="T578" s="57"/>
      <c r="V578" s="57"/>
      <c r="X578" s="57"/>
    </row>
    <row r="579" spans="3:24">
      <c r="C579" s="57"/>
      <c r="D579" s="57"/>
      <c r="E579" s="57"/>
      <c r="F579" s="57"/>
      <c r="H579" s="57"/>
      <c r="J579" s="57"/>
      <c r="L579" s="57"/>
      <c r="N579" s="57"/>
      <c r="P579" s="57"/>
      <c r="R579" s="57"/>
      <c r="T579" s="57"/>
      <c r="V579" s="57"/>
      <c r="X579" s="57"/>
    </row>
    <row r="580" spans="3:24">
      <c r="C580" s="57"/>
      <c r="D580" s="57"/>
      <c r="E580" s="57"/>
      <c r="F580" s="57"/>
      <c r="H580" s="57"/>
      <c r="J580" s="57"/>
      <c r="L580" s="57"/>
      <c r="N580" s="57"/>
      <c r="P580" s="57"/>
      <c r="R580" s="57"/>
      <c r="T580" s="57"/>
      <c r="V580" s="57"/>
      <c r="X580" s="57"/>
    </row>
    <row r="581" spans="3:24">
      <c r="C581" s="57"/>
      <c r="D581" s="57"/>
      <c r="E581" s="57"/>
      <c r="F581" s="57"/>
      <c r="H581" s="57"/>
      <c r="J581" s="57"/>
      <c r="L581" s="57"/>
      <c r="N581" s="57"/>
      <c r="P581" s="57"/>
      <c r="R581" s="57"/>
      <c r="T581" s="57"/>
      <c r="V581" s="57"/>
      <c r="X581" s="57"/>
    </row>
    <row r="582" spans="3:24">
      <c r="C582" s="57"/>
      <c r="D582" s="57"/>
      <c r="E582" s="57"/>
      <c r="F582" s="57"/>
      <c r="H582" s="57"/>
      <c r="J582" s="57"/>
      <c r="L582" s="57"/>
      <c r="N582" s="57"/>
      <c r="P582" s="57"/>
      <c r="R582" s="57"/>
      <c r="T582" s="57"/>
      <c r="V582" s="57"/>
      <c r="X582" s="57"/>
    </row>
    <row r="583" spans="3:24">
      <c r="C583" s="57"/>
      <c r="D583" s="57"/>
      <c r="E583" s="57"/>
      <c r="F583" s="57"/>
      <c r="H583" s="57"/>
      <c r="J583" s="57"/>
      <c r="L583" s="57"/>
      <c r="N583" s="57"/>
      <c r="P583" s="57"/>
      <c r="R583" s="57"/>
      <c r="T583" s="57"/>
      <c r="V583" s="57"/>
      <c r="X583" s="57"/>
    </row>
    <row r="584" spans="3:24">
      <c r="C584" s="57"/>
      <c r="D584" s="57"/>
      <c r="E584" s="57"/>
      <c r="F584" s="57"/>
      <c r="H584" s="57"/>
      <c r="J584" s="57"/>
      <c r="L584" s="57"/>
      <c r="N584" s="57"/>
      <c r="P584" s="57"/>
      <c r="R584" s="57"/>
      <c r="T584" s="57"/>
      <c r="V584" s="57"/>
      <c r="X584" s="57"/>
    </row>
    <row r="585" spans="3:24">
      <c r="C585" s="57"/>
      <c r="D585" s="57"/>
      <c r="E585" s="57"/>
      <c r="F585" s="57"/>
      <c r="H585" s="57"/>
      <c r="J585" s="57"/>
      <c r="L585" s="57"/>
      <c r="N585" s="57"/>
      <c r="P585" s="57"/>
      <c r="R585" s="57"/>
      <c r="T585" s="57"/>
      <c r="V585" s="57"/>
      <c r="X585" s="57"/>
    </row>
    <row r="586" spans="3:24">
      <c r="C586" s="57"/>
      <c r="D586" s="57"/>
      <c r="E586" s="57"/>
      <c r="F586" s="57"/>
      <c r="H586" s="57"/>
      <c r="J586" s="57"/>
      <c r="L586" s="57"/>
      <c r="N586" s="57"/>
      <c r="P586" s="57"/>
      <c r="R586" s="57"/>
      <c r="T586" s="57"/>
      <c r="V586" s="57"/>
      <c r="X586" s="57"/>
    </row>
    <row r="587" spans="3:24">
      <c r="C587" s="57"/>
      <c r="D587" s="57"/>
      <c r="E587" s="57"/>
      <c r="F587" s="57"/>
      <c r="H587" s="57"/>
      <c r="J587" s="57"/>
      <c r="L587" s="57"/>
      <c r="N587" s="57"/>
      <c r="P587" s="57"/>
      <c r="R587" s="57"/>
      <c r="T587" s="57"/>
      <c r="V587" s="57"/>
      <c r="X587" s="57"/>
    </row>
    <row r="588" spans="3:24">
      <c r="C588" s="57"/>
      <c r="D588" s="57"/>
      <c r="E588" s="57"/>
      <c r="F588" s="57"/>
      <c r="H588" s="57"/>
      <c r="J588" s="57"/>
      <c r="L588" s="57"/>
      <c r="N588" s="57"/>
      <c r="P588" s="57"/>
      <c r="R588" s="57"/>
      <c r="T588" s="57"/>
      <c r="V588" s="57"/>
      <c r="X588" s="57"/>
    </row>
    <row r="589" spans="3:24">
      <c r="C589" s="57"/>
      <c r="D589" s="57"/>
      <c r="E589" s="57"/>
      <c r="F589" s="57"/>
      <c r="H589" s="57"/>
      <c r="J589" s="57"/>
      <c r="L589" s="57"/>
      <c r="N589" s="57"/>
      <c r="P589" s="57"/>
      <c r="R589" s="57"/>
      <c r="T589" s="57"/>
      <c r="V589" s="57"/>
      <c r="X589" s="57"/>
    </row>
    <row r="590" spans="3:24">
      <c r="C590" s="57"/>
      <c r="D590" s="57"/>
      <c r="E590" s="57"/>
      <c r="F590" s="57"/>
      <c r="H590" s="57"/>
      <c r="J590" s="57"/>
      <c r="L590" s="57"/>
      <c r="N590" s="57"/>
      <c r="P590" s="57"/>
      <c r="R590" s="57"/>
      <c r="T590" s="57"/>
      <c r="V590" s="57"/>
      <c r="X590" s="57"/>
    </row>
    <row r="591" spans="3:24">
      <c r="C591" s="57"/>
      <c r="D591" s="57"/>
      <c r="E591" s="57"/>
      <c r="F591" s="57"/>
      <c r="H591" s="57"/>
      <c r="J591" s="57"/>
      <c r="L591" s="57"/>
      <c r="N591" s="57"/>
      <c r="P591" s="57"/>
      <c r="R591" s="57"/>
      <c r="T591" s="57"/>
      <c r="V591" s="57"/>
      <c r="X591" s="57"/>
    </row>
    <row r="592" spans="3:24">
      <c r="C592" s="57"/>
      <c r="D592" s="57"/>
      <c r="E592" s="57"/>
      <c r="F592" s="57"/>
      <c r="H592" s="57"/>
      <c r="J592" s="57"/>
      <c r="L592" s="57"/>
      <c r="N592" s="57"/>
      <c r="P592" s="57"/>
      <c r="R592" s="57"/>
      <c r="T592" s="57"/>
      <c r="V592" s="57"/>
      <c r="X592" s="57"/>
    </row>
    <row r="593" spans="3:24">
      <c r="C593" s="57"/>
      <c r="D593" s="57"/>
      <c r="E593" s="57"/>
      <c r="F593" s="57"/>
      <c r="H593" s="57"/>
      <c r="J593" s="57"/>
      <c r="L593" s="57"/>
      <c r="N593" s="57"/>
      <c r="P593" s="57"/>
      <c r="R593" s="57"/>
      <c r="T593" s="57"/>
      <c r="V593" s="57"/>
      <c r="X593" s="57"/>
    </row>
    <row r="594" spans="3:24">
      <c r="C594" s="57"/>
      <c r="D594" s="57"/>
      <c r="E594" s="57"/>
      <c r="F594" s="57"/>
      <c r="H594" s="57"/>
      <c r="J594" s="57"/>
      <c r="L594" s="57"/>
      <c r="N594" s="57"/>
      <c r="P594" s="57"/>
      <c r="R594" s="57"/>
      <c r="T594" s="57"/>
      <c r="V594" s="57"/>
      <c r="X594" s="57"/>
    </row>
    <row r="595" spans="3:24">
      <c r="C595" s="57"/>
      <c r="D595" s="57"/>
      <c r="E595" s="57"/>
      <c r="F595" s="57"/>
      <c r="H595" s="57"/>
      <c r="J595" s="57"/>
      <c r="L595" s="57"/>
      <c r="N595" s="57"/>
      <c r="P595" s="57"/>
      <c r="R595" s="57"/>
      <c r="T595" s="57"/>
      <c r="V595" s="57"/>
      <c r="X595" s="57"/>
    </row>
    <row r="596" spans="3:24">
      <c r="C596" s="57"/>
      <c r="D596" s="57"/>
      <c r="E596" s="57"/>
      <c r="F596" s="57"/>
      <c r="H596" s="57"/>
      <c r="J596" s="57"/>
      <c r="L596" s="57"/>
      <c r="N596" s="57"/>
      <c r="P596" s="57"/>
      <c r="R596" s="57"/>
      <c r="T596" s="57"/>
      <c r="V596" s="57"/>
      <c r="X596" s="57"/>
    </row>
    <row r="597" spans="3:24">
      <c r="C597" s="57"/>
      <c r="D597" s="57"/>
      <c r="E597" s="57"/>
      <c r="F597" s="57"/>
      <c r="H597" s="57"/>
      <c r="J597" s="57"/>
      <c r="L597" s="57"/>
      <c r="N597" s="57"/>
      <c r="P597" s="57"/>
      <c r="R597" s="57"/>
      <c r="T597" s="57"/>
      <c r="V597" s="57"/>
      <c r="X597" s="57"/>
    </row>
    <row r="598" spans="3:24">
      <c r="C598" s="57"/>
      <c r="D598" s="57"/>
      <c r="E598" s="57"/>
      <c r="F598" s="57"/>
      <c r="H598" s="57"/>
      <c r="J598" s="57"/>
      <c r="L598" s="57"/>
      <c r="N598" s="57"/>
      <c r="P598" s="57"/>
      <c r="R598" s="57"/>
      <c r="T598" s="57"/>
      <c r="V598" s="57"/>
      <c r="X598" s="57"/>
    </row>
    <row r="599" spans="3:24">
      <c r="C599" s="57"/>
      <c r="D599" s="57"/>
      <c r="E599" s="57"/>
      <c r="F599" s="57"/>
      <c r="H599" s="57"/>
      <c r="J599" s="57"/>
      <c r="L599" s="57"/>
      <c r="N599" s="57"/>
      <c r="P599" s="57"/>
      <c r="R599" s="57"/>
      <c r="T599" s="57"/>
      <c r="V599" s="57"/>
      <c r="X599" s="57"/>
    </row>
    <row r="600" spans="3:24">
      <c r="C600" s="57"/>
      <c r="D600" s="57"/>
      <c r="E600" s="57"/>
      <c r="F600" s="57"/>
      <c r="H600" s="57"/>
      <c r="J600" s="57"/>
      <c r="L600" s="57"/>
      <c r="N600" s="57"/>
      <c r="P600" s="57"/>
      <c r="R600" s="57"/>
      <c r="T600" s="57"/>
      <c r="V600" s="57"/>
      <c r="X600" s="57"/>
    </row>
    <row r="601" spans="3:24">
      <c r="C601" s="57"/>
      <c r="D601" s="57"/>
      <c r="E601" s="57"/>
      <c r="F601" s="57"/>
      <c r="H601" s="57"/>
      <c r="J601" s="57"/>
      <c r="L601" s="57"/>
      <c r="N601" s="57"/>
      <c r="P601" s="57"/>
      <c r="R601" s="57"/>
      <c r="T601" s="57"/>
      <c r="V601" s="57"/>
      <c r="X601" s="57"/>
    </row>
    <row r="602" spans="3:24">
      <c r="C602" s="57"/>
      <c r="D602" s="57"/>
      <c r="E602" s="57"/>
      <c r="F602" s="57"/>
      <c r="H602" s="57"/>
      <c r="J602" s="57"/>
      <c r="L602" s="57"/>
      <c r="N602" s="57"/>
      <c r="P602" s="57"/>
      <c r="R602" s="57"/>
      <c r="T602" s="57"/>
      <c r="V602" s="57"/>
      <c r="X602" s="57"/>
    </row>
    <row r="603" spans="3:24">
      <c r="C603" s="57"/>
      <c r="D603" s="57"/>
      <c r="E603" s="57"/>
      <c r="F603" s="57"/>
      <c r="H603" s="57"/>
      <c r="J603" s="57"/>
      <c r="L603" s="57"/>
      <c r="N603" s="57"/>
      <c r="P603" s="57"/>
      <c r="R603" s="57"/>
      <c r="T603" s="57"/>
      <c r="V603" s="57"/>
      <c r="X603" s="57"/>
    </row>
    <row r="604" spans="3:24">
      <c r="C604" s="57"/>
      <c r="D604" s="57"/>
      <c r="E604" s="57"/>
      <c r="F604" s="57"/>
      <c r="H604" s="57"/>
      <c r="J604" s="57"/>
      <c r="L604" s="57"/>
      <c r="N604" s="57"/>
      <c r="P604" s="57"/>
      <c r="R604" s="57"/>
      <c r="T604" s="57"/>
      <c r="V604" s="57"/>
      <c r="X604" s="57"/>
    </row>
    <row r="605" spans="3:24">
      <c r="C605" s="57"/>
      <c r="D605" s="57"/>
      <c r="E605" s="57"/>
      <c r="F605" s="57"/>
      <c r="H605" s="57"/>
      <c r="J605" s="57"/>
      <c r="L605" s="57"/>
      <c r="N605" s="57"/>
      <c r="P605" s="57"/>
      <c r="R605" s="57"/>
      <c r="T605" s="57"/>
      <c r="V605" s="57"/>
      <c r="X605" s="57"/>
    </row>
    <row r="606" spans="3:24">
      <c r="C606" s="57"/>
      <c r="D606" s="57"/>
      <c r="E606" s="57"/>
      <c r="F606" s="57"/>
      <c r="H606" s="57"/>
      <c r="J606" s="57"/>
      <c r="L606" s="57"/>
      <c r="N606" s="57"/>
      <c r="P606" s="57"/>
      <c r="R606" s="57"/>
      <c r="T606" s="57"/>
      <c r="V606" s="57"/>
      <c r="X606" s="57"/>
    </row>
    <row r="607" spans="3:24">
      <c r="C607" s="57"/>
      <c r="D607" s="57"/>
      <c r="E607" s="57"/>
      <c r="F607" s="57"/>
      <c r="H607" s="57"/>
      <c r="J607" s="57"/>
      <c r="L607" s="57"/>
      <c r="N607" s="57"/>
      <c r="P607" s="57"/>
      <c r="R607" s="57"/>
      <c r="T607" s="57"/>
      <c r="V607" s="57"/>
      <c r="X607" s="57"/>
    </row>
    <row r="608" spans="3:24">
      <c r="C608" s="57"/>
      <c r="D608" s="57"/>
      <c r="E608" s="57"/>
      <c r="F608" s="57"/>
      <c r="H608" s="57"/>
      <c r="J608" s="57"/>
      <c r="L608" s="57"/>
      <c r="N608" s="57"/>
      <c r="P608" s="57"/>
      <c r="R608" s="57"/>
      <c r="T608" s="57"/>
      <c r="V608" s="57"/>
      <c r="X608" s="57"/>
    </row>
    <row r="609" spans="3:24">
      <c r="C609" s="57"/>
      <c r="D609" s="57"/>
      <c r="E609" s="57"/>
      <c r="F609" s="57"/>
      <c r="H609" s="57"/>
      <c r="J609" s="57"/>
      <c r="L609" s="57"/>
      <c r="N609" s="57"/>
      <c r="P609" s="57"/>
      <c r="R609" s="57"/>
      <c r="T609" s="57"/>
      <c r="V609" s="57"/>
      <c r="X609" s="57"/>
    </row>
    <row r="610" spans="3:24">
      <c r="C610" s="57"/>
      <c r="D610" s="57"/>
      <c r="E610" s="57"/>
      <c r="F610" s="57"/>
      <c r="H610" s="57"/>
      <c r="J610" s="57"/>
      <c r="L610" s="57"/>
      <c r="N610" s="57"/>
      <c r="P610" s="57"/>
      <c r="R610" s="57"/>
      <c r="T610" s="57"/>
      <c r="V610" s="57"/>
      <c r="X610" s="57"/>
    </row>
    <row r="611" spans="3:24">
      <c r="C611" s="57"/>
      <c r="D611" s="57"/>
      <c r="E611" s="57"/>
      <c r="F611" s="57"/>
      <c r="H611" s="57"/>
      <c r="J611" s="57"/>
      <c r="L611" s="57"/>
      <c r="N611" s="57"/>
      <c r="P611" s="57"/>
      <c r="R611" s="57"/>
      <c r="T611" s="57"/>
      <c r="V611" s="57"/>
      <c r="X611" s="57"/>
    </row>
    <row r="612" spans="3:24">
      <c r="C612" s="57"/>
      <c r="D612" s="57"/>
      <c r="E612" s="57"/>
      <c r="F612" s="57"/>
      <c r="H612" s="57"/>
      <c r="J612" s="57"/>
      <c r="L612" s="57"/>
      <c r="N612" s="57"/>
      <c r="P612" s="57"/>
      <c r="R612" s="57"/>
      <c r="T612" s="57"/>
      <c r="V612" s="57"/>
      <c r="X612" s="57"/>
    </row>
    <row r="613" spans="3:24">
      <c r="C613" s="57"/>
      <c r="D613" s="57"/>
      <c r="E613" s="57"/>
      <c r="F613" s="57"/>
      <c r="H613" s="57"/>
      <c r="J613" s="57"/>
      <c r="L613" s="57"/>
      <c r="N613" s="57"/>
      <c r="P613" s="57"/>
      <c r="R613" s="57"/>
      <c r="T613" s="57"/>
      <c r="V613" s="57"/>
      <c r="X613" s="57"/>
    </row>
    <row r="614" spans="3:24">
      <c r="C614" s="57"/>
      <c r="D614" s="57"/>
      <c r="E614" s="57"/>
      <c r="F614" s="57"/>
      <c r="H614" s="57"/>
      <c r="J614" s="57"/>
      <c r="L614" s="57"/>
      <c r="N614" s="57"/>
      <c r="P614" s="57"/>
      <c r="R614" s="57"/>
      <c r="T614" s="57"/>
      <c r="V614" s="57"/>
      <c r="X614" s="57"/>
    </row>
    <row r="615" spans="3:24">
      <c r="C615" s="57"/>
      <c r="D615" s="57"/>
      <c r="E615" s="57"/>
      <c r="F615" s="57"/>
      <c r="H615" s="57"/>
      <c r="J615" s="57"/>
      <c r="L615" s="57"/>
      <c r="N615" s="57"/>
      <c r="P615" s="57"/>
      <c r="R615" s="57"/>
      <c r="T615" s="57"/>
      <c r="V615" s="57"/>
      <c r="X615" s="57"/>
    </row>
    <row r="616" spans="3:24">
      <c r="C616" s="57"/>
      <c r="D616" s="57"/>
      <c r="E616" s="57"/>
      <c r="F616" s="57"/>
      <c r="H616" s="57"/>
      <c r="J616" s="57"/>
      <c r="L616" s="57"/>
      <c r="N616" s="57"/>
      <c r="P616" s="57"/>
      <c r="R616" s="57"/>
      <c r="T616" s="57"/>
      <c r="V616" s="57"/>
      <c r="X616" s="57"/>
    </row>
    <row r="617" spans="3:24">
      <c r="C617" s="57"/>
      <c r="D617" s="57"/>
      <c r="E617" s="57"/>
      <c r="F617" s="57"/>
      <c r="H617" s="57"/>
      <c r="J617" s="57"/>
      <c r="L617" s="57"/>
      <c r="N617" s="57"/>
      <c r="P617" s="57"/>
      <c r="R617" s="57"/>
      <c r="T617" s="57"/>
      <c r="V617" s="57"/>
      <c r="X617" s="57"/>
    </row>
    <row r="618" spans="3:24">
      <c r="C618" s="57"/>
      <c r="D618" s="57"/>
      <c r="E618" s="57"/>
      <c r="F618" s="57"/>
      <c r="H618" s="57"/>
      <c r="J618" s="57"/>
      <c r="L618" s="57"/>
      <c r="N618" s="57"/>
      <c r="P618" s="57"/>
      <c r="R618" s="57"/>
      <c r="T618" s="57"/>
      <c r="V618" s="57"/>
      <c r="X618" s="57"/>
    </row>
    <row r="619" spans="3:24">
      <c r="C619" s="57"/>
      <c r="D619" s="57"/>
      <c r="E619" s="57"/>
      <c r="F619" s="57"/>
      <c r="H619" s="57"/>
      <c r="J619" s="57"/>
      <c r="L619" s="57"/>
      <c r="N619" s="57"/>
      <c r="P619" s="57"/>
      <c r="R619" s="57"/>
      <c r="T619" s="57"/>
      <c r="V619" s="57"/>
      <c r="X619" s="57"/>
    </row>
    <row r="620" spans="3:24">
      <c r="C620" s="57"/>
      <c r="D620" s="57"/>
      <c r="E620" s="57"/>
      <c r="F620" s="57"/>
      <c r="H620" s="57"/>
      <c r="J620" s="57"/>
      <c r="L620" s="57"/>
      <c r="N620" s="57"/>
      <c r="P620" s="57"/>
      <c r="R620" s="57"/>
      <c r="T620" s="57"/>
      <c r="V620" s="57"/>
      <c r="X620" s="57"/>
    </row>
    <row r="621" spans="3:24">
      <c r="C621" s="57"/>
      <c r="D621" s="57"/>
      <c r="E621" s="57"/>
      <c r="F621" s="57"/>
      <c r="H621" s="57"/>
      <c r="J621" s="57"/>
      <c r="L621" s="57"/>
      <c r="N621" s="57"/>
      <c r="P621" s="57"/>
      <c r="R621" s="57"/>
      <c r="T621" s="57"/>
      <c r="V621" s="57"/>
      <c r="X621" s="57"/>
    </row>
    <row r="622" spans="3:24">
      <c r="C622" s="57"/>
      <c r="D622" s="57"/>
      <c r="E622" s="57"/>
      <c r="F622" s="57"/>
      <c r="H622" s="57"/>
      <c r="J622" s="57"/>
      <c r="L622" s="57"/>
      <c r="N622" s="57"/>
      <c r="P622" s="57"/>
      <c r="R622" s="57"/>
      <c r="T622" s="57"/>
      <c r="V622" s="57"/>
      <c r="X622" s="57"/>
    </row>
    <row r="623" spans="3:24">
      <c r="C623" s="57"/>
      <c r="D623" s="57"/>
      <c r="E623" s="57"/>
      <c r="F623" s="57"/>
      <c r="H623" s="57"/>
      <c r="J623" s="57"/>
      <c r="L623" s="57"/>
      <c r="N623" s="57"/>
      <c r="P623" s="57"/>
      <c r="R623" s="57"/>
      <c r="T623" s="57"/>
      <c r="V623" s="57"/>
      <c r="X623" s="57"/>
    </row>
    <row r="624" spans="3:24">
      <c r="C624" s="57"/>
      <c r="D624" s="57"/>
      <c r="E624" s="57"/>
      <c r="F624" s="57"/>
      <c r="H624" s="57"/>
      <c r="J624" s="57"/>
      <c r="L624" s="57"/>
      <c r="N624" s="57"/>
      <c r="P624" s="57"/>
      <c r="R624" s="57"/>
      <c r="T624" s="57"/>
      <c r="V624" s="57"/>
      <c r="X624" s="57"/>
    </row>
    <row r="625" spans="3:24">
      <c r="C625" s="57"/>
      <c r="D625" s="57"/>
      <c r="E625" s="57"/>
      <c r="F625" s="57"/>
      <c r="H625" s="57"/>
      <c r="J625" s="57"/>
      <c r="L625" s="57"/>
      <c r="N625" s="57"/>
      <c r="P625" s="57"/>
      <c r="R625" s="57"/>
      <c r="T625" s="57"/>
      <c r="V625" s="57"/>
      <c r="X625" s="57"/>
    </row>
    <row r="626" spans="3:24">
      <c r="C626" s="57"/>
      <c r="D626" s="57"/>
      <c r="E626" s="57"/>
      <c r="F626" s="57"/>
      <c r="H626" s="57"/>
      <c r="J626" s="57"/>
      <c r="L626" s="57"/>
      <c r="N626" s="57"/>
      <c r="P626" s="57"/>
      <c r="R626" s="57"/>
      <c r="T626" s="57"/>
      <c r="V626" s="57"/>
      <c r="X626" s="57"/>
    </row>
    <row r="627" spans="3:24">
      <c r="C627" s="57"/>
      <c r="D627" s="57"/>
      <c r="E627" s="57"/>
      <c r="F627" s="57"/>
      <c r="H627" s="57"/>
      <c r="J627" s="57"/>
      <c r="L627" s="57"/>
      <c r="N627" s="57"/>
      <c r="P627" s="57"/>
      <c r="R627" s="57"/>
      <c r="T627" s="57"/>
      <c r="V627" s="57"/>
      <c r="X627" s="57"/>
    </row>
    <row r="628" spans="3:24">
      <c r="C628" s="57"/>
      <c r="D628" s="57"/>
      <c r="E628" s="57"/>
      <c r="F628" s="57"/>
      <c r="H628" s="57"/>
      <c r="J628" s="57"/>
      <c r="L628" s="57"/>
      <c r="N628" s="57"/>
      <c r="P628" s="57"/>
      <c r="R628" s="57"/>
      <c r="T628" s="57"/>
      <c r="V628" s="57"/>
      <c r="X628" s="57"/>
    </row>
    <row r="629" spans="3:24">
      <c r="C629" s="57"/>
      <c r="D629" s="57"/>
      <c r="E629" s="57"/>
      <c r="F629" s="57"/>
      <c r="H629" s="57"/>
      <c r="J629" s="57"/>
      <c r="L629" s="57"/>
      <c r="N629" s="57"/>
      <c r="P629" s="57"/>
      <c r="R629" s="57"/>
      <c r="T629" s="57"/>
      <c r="V629" s="57"/>
      <c r="X629" s="57"/>
    </row>
    <row r="630" spans="3:24">
      <c r="C630" s="57"/>
      <c r="D630" s="57"/>
      <c r="E630" s="57"/>
      <c r="F630" s="57"/>
      <c r="H630" s="57"/>
      <c r="J630" s="57"/>
      <c r="L630" s="57"/>
      <c r="N630" s="57"/>
      <c r="P630" s="57"/>
      <c r="R630" s="57"/>
      <c r="T630" s="57"/>
      <c r="V630" s="57"/>
      <c r="X630" s="57"/>
    </row>
    <row r="631" spans="3:24">
      <c r="C631" s="57"/>
      <c r="D631" s="57"/>
      <c r="E631" s="57"/>
      <c r="F631" s="57"/>
      <c r="H631" s="57"/>
      <c r="J631" s="57"/>
      <c r="L631" s="57"/>
      <c r="N631" s="57"/>
      <c r="P631" s="57"/>
      <c r="R631" s="57"/>
      <c r="T631" s="57"/>
      <c r="V631" s="57"/>
      <c r="X631" s="57"/>
    </row>
    <row r="632" spans="3:24">
      <c r="C632" s="57"/>
      <c r="D632" s="57"/>
      <c r="E632" s="57"/>
      <c r="F632" s="57"/>
      <c r="H632" s="57"/>
      <c r="J632" s="57"/>
      <c r="L632" s="57"/>
      <c r="N632" s="57"/>
      <c r="P632" s="57"/>
      <c r="R632" s="57"/>
      <c r="T632" s="57"/>
      <c r="V632" s="57"/>
      <c r="X632" s="57"/>
    </row>
    <row r="633" spans="3:24">
      <c r="C633" s="57"/>
      <c r="D633" s="57"/>
      <c r="E633" s="57"/>
      <c r="F633" s="57"/>
      <c r="H633" s="57"/>
      <c r="J633" s="57"/>
      <c r="L633" s="57"/>
      <c r="N633" s="57"/>
      <c r="P633" s="57"/>
      <c r="R633" s="57"/>
      <c r="T633" s="57"/>
      <c r="V633" s="57"/>
      <c r="X633" s="57"/>
    </row>
    <row r="634" spans="3:24">
      <c r="C634" s="57"/>
      <c r="D634" s="57"/>
      <c r="E634" s="57"/>
      <c r="F634" s="57"/>
      <c r="H634" s="57"/>
      <c r="J634" s="57"/>
      <c r="L634" s="57"/>
      <c r="N634" s="57"/>
      <c r="P634" s="57"/>
      <c r="R634" s="57"/>
      <c r="T634" s="57"/>
      <c r="V634" s="57"/>
      <c r="X634" s="57"/>
    </row>
    <row r="635" spans="3:24">
      <c r="C635" s="57"/>
      <c r="D635" s="57"/>
      <c r="E635" s="57"/>
      <c r="F635" s="57"/>
      <c r="H635" s="57"/>
      <c r="J635" s="57"/>
      <c r="L635" s="57"/>
      <c r="N635" s="57"/>
      <c r="P635" s="57"/>
      <c r="R635" s="57"/>
      <c r="T635" s="57"/>
      <c r="V635" s="57"/>
      <c r="X635" s="57"/>
    </row>
    <row r="636" spans="3:24">
      <c r="C636" s="57"/>
      <c r="D636" s="57"/>
      <c r="E636" s="57"/>
      <c r="F636" s="57"/>
      <c r="H636" s="57"/>
      <c r="J636" s="57"/>
      <c r="L636" s="57"/>
      <c r="N636" s="57"/>
      <c r="P636" s="57"/>
      <c r="R636" s="57"/>
      <c r="T636" s="57"/>
      <c r="V636" s="57"/>
      <c r="X636" s="57"/>
    </row>
    <row r="637" spans="3:24">
      <c r="C637" s="57"/>
      <c r="D637" s="57"/>
      <c r="E637" s="57"/>
      <c r="F637" s="57"/>
      <c r="H637" s="57"/>
      <c r="J637" s="57"/>
      <c r="L637" s="57"/>
      <c r="N637" s="57"/>
      <c r="P637" s="57"/>
      <c r="R637" s="57"/>
      <c r="T637" s="57"/>
      <c r="V637" s="57"/>
      <c r="X637" s="57"/>
    </row>
    <row r="638" spans="3:24">
      <c r="C638" s="57"/>
      <c r="D638" s="57"/>
      <c r="E638" s="57"/>
      <c r="F638" s="57"/>
      <c r="H638" s="57"/>
      <c r="J638" s="57"/>
      <c r="L638" s="57"/>
      <c r="N638" s="57"/>
      <c r="P638" s="57"/>
      <c r="R638" s="57"/>
      <c r="T638" s="57"/>
      <c r="V638" s="57"/>
      <c r="X638" s="57"/>
    </row>
    <row r="639" spans="3:24">
      <c r="C639" s="57"/>
      <c r="D639" s="57"/>
      <c r="E639" s="57"/>
      <c r="F639" s="57"/>
      <c r="H639" s="57"/>
      <c r="J639" s="57"/>
      <c r="L639" s="57"/>
      <c r="N639" s="57"/>
      <c r="P639" s="57"/>
      <c r="R639" s="57"/>
      <c r="T639" s="57"/>
      <c r="V639" s="57"/>
      <c r="X639" s="57"/>
    </row>
    <row r="640" spans="3:24">
      <c r="C640" s="57"/>
      <c r="D640" s="57"/>
      <c r="E640" s="57"/>
      <c r="F640" s="57"/>
      <c r="H640" s="57"/>
      <c r="J640" s="57"/>
      <c r="L640" s="57"/>
      <c r="N640" s="57"/>
      <c r="P640" s="57"/>
      <c r="R640" s="57"/>
      <c r="T640" s="57"/>
      <c r="V640" s="57"/>
      <c r="X640" s="57"/>
    </row>
    <row r="641" spans="3:24">
      <c r="C641" s="57"/>
      <c r="D641" s="57"/>
      <c r="E641" s="57"/>
      <c r="F641" s="57"/>
      <c r="H641" s="57"/>
      <c r="J641" s="57"/>
      <c r="L641" s="57"/>
      <c r="N641" s="57"/>
      <c r="P641" s="57"/>
      <c r="R641" s="57"/>
      <c r="T641" s="57"/>
      <c r="V641" s="57"/>
      <c r="X641" s="57"/>
    </row>
    <row r="642" spans="3:24">
      <c r="C642" s="57"/>
      <c r="D642" s="57"/>
      <c r="E642" s="57"/>
      <c r="F642" s="57"/>
      <c r="H642" s="57"/>
      <c r="J642" s="57"/>
      <c r="L642" s="57"/>
      <c r="N642" s="57"/>
      <c r="P642" s="57"/>
      <c r="R642" s="57"/>
      <c r="T642" s="57"/>
      <c r="V642" s="57"/>
      <c r="X642" s="57"/>
    </row>
    <row r="643" spans="3:24">
      <c r="C643" s="57"/>
      <c r="D643" s="57"/>
      <c r="E643" s="57"/>
      <c r="F643" s="57"/>
      <c r="H643" s="57"/>
      <c r="J643" s="57"/>
      <c r="L643" s="57"/>
      <c r="N643" s="57"/>
      <c r="P643" s="57"/>
      <c r="R643" s="57"/>
      <c r="T643" s="57"/>
      <c r="V643" s="57"/>
      <c r="X643" s="57"/>
    </row>
    <row r="644" spans="3:24">
      <c r="C644" s="57"/>
      <c r="D644" s="57"/>
      <c r="E644" s="57"/>
      <c r="F644" s="57"/>
      <c r="H644" s="57"/>
      <c r="J644" s="57"/>
      <c r="L644" s="57"/>
      <c r="N644" s="57"/>
      <c r="P644" s="57"/>
      <c r="R644" s="57"/>
      <c r="T644" s="57"/>
      <c r="V644" s="57"/>
      <c r="X644" s="57"/>
    </row>
    <row r="645" spans="3:24">
      <c r="C645" s="57"/>
      <c r="D645" s="57"/>
      <c r="E645" s="57"/>
      <c r="F645" s="57"/>
      <c r="H645" s="57"/>
      <c r="J645" s="57"/>
      <c r="L645" s="57"/>
      <c r="N645" s="57"/>
      <c r="P645" s="57"/>
      <c r="R645" s="57"/>
      <c r="T645" s="57"/>
      <c r="V645" s="57"/>
      <c r="X645" s="57"/>
    </row>
    <row r="646" spans="3:24">
      <c r="C646" s="57"/>
      <c r="D646" s="57"/>
      <c r="E646" s="57"/>
      <c r="F646" s="57"/>
      <c r="H646" s="57"/>
      <c r="J646" s="57"/>
      <c r="L646" s="57"/>
      <c r="N646" s="57"/>
      <c r="P646" s="57"/>
      <c r="R646" s="57"/>
      <c r="T646" s="57"/>
      <c r="V646" s="57"/>
      <c r="X646" s="57"/>
    </row>
    <row r="647" spans="3:24">
      <c r="C647" s="57"/>
      <c r="D647" s="57"/>
      <c r="E647" s="57"/>
      <c r="F647" s="57"/>
      <c r="H647" s="57"/>
      <c r="J647" s="57"/>
      <c r="L647" s="57"/>
      <c r="N647" s="57"/>
      <c r="P647" s="57"/>
      <c r="R647" s="57"/>
      <c r="T647" s="57"/>
      <c r="V647" s="57"/>
      <c r="X647" s="57"/>
    </row>
    <row r="648" spans="3:24">
      <c r="C648" s="57"/>
      <c r="D648" s="57"/>
      <c r="E648" s="57"/>
      <c r="F648" s="57"/>
      <c r="H648" s="57"/>
      <c r="J648" s="57"/>
      <c r="L648" s="57"/>
      <c r="N648" s="57"/>
      <c r="P648" s="57"/>
      <c r="R648" s="57"/>
      <c r="T648" s="57"/>
      <c r="V648" s="57"/>
      <c r="X648" s="57"/>
    </row>
    <row r="649" spans="3:24">
      <c r="C649" s="57"/>
      <c r="D649" s="57"/>
      <c r="E649" s="57"/>
      <c r="F649" s="57"/>
      <c r="H649" s="57"/>
      <c r="J649" s="57"/>
      <c r="L649" s="57"/>
      <c r="N649" s="57"/>
      <c r="P649" s="57"/>
      <c r="R649" s="57"/>
      <c r="T649" s="57"/>
      <c r="V649" s="57"/>
      <c r="X649" s="57"/>
    </row>
    <row r="650" spans="3:24">
      <c r="C650" s="57"/>
      <c r="D650" s="57"/>
      <c r="E650" s="57"/>
      <c r="F650" s="57"/>
      <c r="H650" s="57"/>
      <c r="J650" s="57"/>
      <c r="L650" s="57"/>
      <c r="N650" s="57"/>
      <c r="P650" s="57"/>
      <c r="R650" s="57"/>
      <c r="T650" s="57"/>
      <c r="V650" s="57"/>
      <c r="X650" s="57"/>
    </row>
    <row r="651" spans="3:24">
      <c r="C651" s="57"/>
      <c r="D651" s="57"/>
      <c r="E651" s="57"/>
      <c r="F651" s="57"/>
      <c r="H651" s="57"/>
      <c r="J651" s="57"/>
      <c r="L651" s="57"/>
      <c r="N651" s="57"/>
      <c r="P651" s="57"/>
      <c r="R651" s="57"/>
      <c r="T651" s="57"/>
      <c r="V651" s="57"/>
      <c r="X651" s="57"/>
    </row>
    <row r="652" spans="3:24">
      <c r="C652" s="57"/>
      <c r="D652" s="57"/>
      <c r="E652" s="57"/>
      <c r="F652" s="57"/>
      <c r="H652" s="57"/>
      <c r="J652" s="57"/>
      <c r="L652" s="57"/>
      <c r="N652" s="57"/>
      <c r="P652" s="57"/>
      <c r="R652" s="57"/>
      <c r="T652" s="57"/>
      <c r="V652" s="57"/>
      <c r="X652" s="57"/>
    </row>
    <row r="653" spans="3:24">
      <c r="C653" s="57"/>
      <c r="D653" s="57"/>
      <c r="E653" s="57"/>
      <c r="F653" s="57"/>
      <c r="H653" s="57"/>
      <c r="J653" s="57"/>
      <c r="L653" s="57"/>
      <c r="N653" s="57"/>
      <c r="P653" s="57"/>
      <c r="R653" s="57"/>
      <c r="T653" s="57"/>
      <c r="V653" s="57"/>
      <c r="X653" s="57"/>
    </row>
    <row r="654" spans="3:24">
      <c r="C654" s="57"/>
      <c r="D654" s="57"/>
      <c r="E654" s="57"/>
      <c r="F654" s="57"/>
      <c r="H654" s="57"/>
      <c r="J654" s="57"/>
      <c r="L654" s="57"/>
      <c r="N654" s="57"/>
      <c r="P654" s="57"/>
      <c r="R654" s="57"/>
      <c r="T654" s="57"/>
      <c r="V654" s="57"/>
      <c r="X654" s="57"/>
    </row>
    <row r="655" spans="3:24">
      <c r="C655" s="57"/>
      <c r="D655" s="57"/>
      <c r="E655" s="57"/>
      <c r="F655" s="57"/>
      <c r="H655" s="57"/>
      <c r="J655" s="57"/>
      <c r="L655" s="57"/>
      <c r="N655" s="57"/>
      <c r="P655" s="57"/>
      <c r="R655" s="57"/>
      <c r="T655" s="57"/>
      <c r="V655" s="57"/>
      <c r="X655" s="57"/>
    </row>
    <row r="656" spans="3:24">
      <c r="C656" s="57"/>
      <c r="D656" s="57"/>
      <c r="E656" s="57"/>
      <c r="F656" s="57"/>
      <c r="H656" s="57"/>
      <c r="J656" s="57"/>
      <c r="L656" s="57"/>
      <c r="N656" s="57"/>
      <c r="P656" s="57"/>
      <c r="R656" s="57"/>
      <c r="T656" s="57"/>
      <c r="V656" s="57"/>
      <c r="X656" s="57"/>
    </row>
    <row r="657" spans="3:24">
      <c r="C657" s="57"/>
      <c r="D657" s="57"/>
      <c r="E657" s="57"/>
      <c r="F657" s="57"/>
      <c r="H657" s="57"/>
      <c r="J657" s="57"/>
      <c r="L657" s="57"/>
      <c r="N657" s="57"/>
      <c r="P657" s="57"/>
      <c r="R657" s="57"/>
      <c r="T657" s="57"/>
      <c r="V657" s="57"/>
      <c r="X657" s="57"/>
    </row>
    <row r="658" spans="3:24">
      <c r="C658" s="57"/>
      <c r="D658" s="57"/>
      <c r="E658" s="57"/>
      <c r="F658" s="57"/>
      <c r="H658" s="57"/>
      <c r="J658" s="57"/>
      <c r="L658" s="57"/>
      <c r="N658" s="57"/>
      <c r="P658" s="57"/>
      <c r="R658" s="57"/>
      <c r="T658" s="57"/>
      <c r="V658" s="57"/>
      <c r="X658" s="57"/>
    </row>
    <row r="659" spans="3:24">
      <c r="C659" s="57"/>
      <c r="D659" s="57"/>
      <c r="E659" s="57"/>
      <c r="F659" s="57"/>
      <c r="H659" s="57"/>
      <c r="J659" s="57"/>
      <c r="L659" s="57"/>
      <c r="N659" s="57"/>
      <c r="P659" s="57"/>
      <c r="R659" s="57"/>
      <c r="T659" s="57"/>
      <c r="V659" s="57"/>
      <c r="X659" s="57"/>
    </row>
    <row r="660" spans="3:24">
      <c r="C660" s="57"/>
      <c r="D660" s="57"/>
      <c r="E660" s="57"/>
      <c r="F660" s="57"/>
      <c r="H660" s="57"/>
      <c r="J660" s="57"/>
      <c r="L660" s="57"/>
      <c r="N660" s="57"/>
      <c r="P660" s="57"/>
      <c r="R660" s="57"/>
      <c r="T660" s="57"/>
      <c r="V660" s="57"/>
      <c r="X660" s="57"/>
    </row>
    <row r="661" spans="3:24">
      <c r="C661" s="57"/>
      <c r="D661" s="57"/>
      <c r="E661" s="57"/>
      <c r="F661" s="57"/>
      <c r="H661" s="57"/>
      <c r="J661" s="57"/>
      <c r="L661" s="57"/>
      <c r="N661" s="57"/>
      <c r="P661" s="57"/>
      <c r="R661" s="57"/>
      <c r="T661" s="57"/>
      <c r="V661" s="57"/>
      <c r="X661" s="57"/>
    </row>
    <row r="662" spans="3:24">
      <c r="C662" s="57"/>
      <c r="D662" s="57"/>
      <c r="E662" s="57"/>
      <c r="F662" s="57"/>
      <c r="H662" s="57"/>
      <c r="J662" s="57"/>
      <c r="L662" s="57"/>
      <c r="N662" s="57"/>
      <c r="P662" s="57"/>
      <c r="R662" s="57"/>
      <c r="T662" s="57"/>
      <c r="V662" s="57"/>
      <c r="X662" s="57"/>
    </row>
    <row r="663" spans="3:24">
      <c r="C663" s="57"/>
      <c r="D663" s="57"/>
      <c r="E663" s="57"/>
      <c r="F663" s="57"/>
      <c r="H663" s="57"/>
      <c r="J663" s="57"/>
      <c r="L663" s="57"/>
      <c r="N663" s="57"/>
      <c r="P663" s="57"/>
      <c r="R663" s="57"/>
      <c r="T663" s="57"/>
      <c r="V663" s="57"/>
      <c r="X663" s="57"/>
    </row>
    <row r="664" spans="3:24">
      <c r="C664" s="57"/>
      <c r="D664" s="57"/>
      <c r="E664" s="57"/>
      <c r="F664" s="57"/>
      <c r="H664" s="57"/>
      <c r="J664" s="57"/>
      <c r="L664" s="57"/>
      <c r="N664" s="57"/>
      <c r="P664" s="57"/>
      <c r="R664" s="57"/>
      <c r="T664" s="57"/>
      <c r="V664" s="57"/>
      <c r="X664" s="57"/>
    </row>
    <row r="665" spans="3:24">
      <c r="C665" s="57"/>
      <c r="D665" s="57"/>
      <c r="E665" s="57"/>
      <c r="F665" s="57"/>
      <c r="H665" s="57"/>
      <c r="J665" s="57"/>
      <c r="L665" s="57"/>
      <c r="N665" s="57"/>
      <c r="P665" s="57"/>
      <c r="R665" s="57"/>
      <c r="T665" s="57"/>
      <c r="V665" s="57"/>
      <c r="X665" s="57"/>
    </row>
    <row r="666" spans="3:24">
      <c r="C666" s="57"/>
      <c r="D666" s="57"/>
      <c r="E666" s="57"/>
      <c r="F666" s="57"/>
      <c r="H666" s="57"/>
      <c r="J666" s="57"/>
      <c r="L666" s="57"/>
      <c r="N666" s="57"/>
      <c r="P666" s="57"/>
      <c r="R666" s="57"/>
      <c r="T666" s="57"/>
      <c r="V666" s="57"/>
      <c r="X666" s="57"/>
    </row>
    <row r="667" spans="3:24">
      <c r="C667" s="57"/>
      <c r="D667" s="57"/>
      <c r="E667" s="57"/>
      <c r="F667" s="57"/>
      <c r="H667" s="57"/>
      <c r="J667" s="57"/>
      <c r="L667" s="57"/>
      <c r="N667" s="57"/>
      <c r="P667" s="57"/>
      <c r="R667" s="57"/>
      <c r="T667" s="57"/>
      <c r="V667" s="57"/>
      <c r="X667" s="57"/>
    </row>
    <row r="668" spans="3:24">
      <c r="C668" s="57"/>
      <c r="D668" s="57"/>
      <c r="E668" s="57"/>
      <c r="F668" s="57"/>
      <c r="H668" s="57"/>
      <c r="J668" s="57"/>
      <c r="L668" s="57"/>
      <c r="N668" s="57"/>
      <c r="P668" s="57"/>
      <c r="R668" s="57"/>
      <c r="T668" s="57"/>
      <c r="V668" s="57"/>
      <c r="X668" s="57"/>
    </row>
    <row r="669" spans="3:24">
      <c r="C669" s="57"/>
      <c r="D669" s="57"/>
      <c r="E669" s="57"/>
      <c r="F669" s="57"/>
      <c r="H669" s="57"/>
      <c r="J669" s="57"/>
      <c r="L669" s="57"/>
      <c r="N669" s="57"/>
      <c r="P669" s="57"/>
      <c r="R669" s="57"/>
      <c r="T669" s="57"/>
      <c r="V669" s="57"/>
      <c r="X669" s="57"/>
    </row>
    <row r="670" spans="3:24">
      <c r="C670" s="57"/>
      <c r="D670" s="57"/>
      <c r="E670" s="57"/>
      <c r="F670" s="57"/>
      <c r="H670" s="57"/>
      <c r="J670" s="57"/>
      <c r="L670" s="57"/>
      <c r="N670" s="57"/>
      <c r="P670" s="57"/>
      <c r="R670" s="57"/>
      <c r="T670" s="57"/>
      <c r="V670" s="57"/>
      <c r="X670" s="57"/>
    </row>
    <row r="671" spans="3:24">
      <c r="C671" s="57"/>
      <c r="D671" s="57"/>
      <c r="E671" s="57"/>
      <c r="F671" s="57"/>
      <c r="H671" s="57"/>
      <c r="J671" s="57"/>
      <c r="L671" s="57"/>
      <c r="N671" s="57"/>
      <c r="P671" s="57"/>
      <c r="R671" s="57"/>
      <c r="T671" s="57"/>
      <c r="V671" s="57"/>
      <c r="X671" s="57"/>
    </row>
    <row r="672" spans="3:24">
      <c r="C672" s="57"/>
      <c r="D672" s="57"/>
      <c r="E672" s="57"/>
      <c r="F672" s="57"/>
      <c r="H672" s="57"/>
      <c r="J672" s="57"/>
      <c r="L672" s="57"/>
      <c r="N672" s="57"/>
      <c r="P672" s="57"/>
      <c r="R672" s="57"/>
      <c r="T672" s="57"/>
      <c r="V672" s="57"/>
      <c r="X672" s="57"/>
    </row>
    <row r="673" spans="3:24">
      <c r="C673" s="57"/>
      <c r="D673" s="57"/>
      <c r="E673" s="57"/>
      <c r="F673" s="57"/>
      <c r="H673" s="57"/>
      <c r="J673" s="57"/>
      <c r="L673" s="57"/>
      <c r="N673" s="57"/>
      <c r="P673" s="57"/>
      <c r="R673" s="57"/>
      <c r="T673" s="57"/>
      <c r="V673" s="57"/>
      <c r="X673" s="57"/>
    </row>
    <row r="674" spans="3:24">
      <c r="C674" s="57"/>
      <c r="D674" s="57"/>
      <c r="E674" s="57"/>
      <c r="F674" s="57"/>
      <c r="H674" s="57"/>
      <c r="J674" s="57"/>
      <c r="L674" s="57"/>
      <c r="N674" s="57"/>
      <c r="P674" s="57"/>
      <c r="R674" s="57"/>
      <c r="T674" s="57"/>
      <c r="V674" s="57"/>
      <c r="X674" s="57"/>
    </row>
    <row r="675" spans="3:24">
      <c r="C675" s="57"/>
      <c r="D675" s="57"/>
      <c r="E675" s="57"/>
      <c r="F675" s="57"/>
      <c r="H675" s="57"/>
      <c r="J675" s="57"/>
      <c r="L675" s="57"/>
      <c r="N675" s="57"/>
      <c r="P675" s="57"/>
      <c r="R675" s="57"/>
      <c r="T675" s="57"/>
      <c r="V675" s="57"/>
      <c r="X675" s="57"/>
    </row>
    <row r="676" spans="3:24">
      <c r="C676" s="57"/>
      <c r="D676" s="57"/>
      <c r="E676" s="57"/>
      <c r="F676" s="57"/>
      <c r="H676" s="57"/>
      <c r="J676" s="57"/>
      <c r="L676" s="57"/>
      <c r="N676" s="57"/>
      <c r="P676" s="57"/>
      <c r="R676" s="57"/>
      <c r="T676" s="57"/>
      <c r="V676" s="57"/>
      <c r="X676" s="57"/>
    </row>
    <row r="677" spans="3:24">
      <c r="C677" s="57"/>
      <c r="D677" s="57"/>
      <c r="E677" s="57"/>
      <c r="F677" s="57"/>
      <c r="H677" s="57"/>
      <c r="J677" s="57"/>
      <c r="L677" s="57"/>
      <c r="N677" s="57"/>
      <c r="P677" s="57"/>
      <c r="R677" s="57"/>
      <c r="T677" s="57"/>
      <c r="V677" s="57"/>
      <c r="X677" s="57"/>
    </row>
    <row r="678" spans="3:24">
      <c r="C678" s="57"/>
      <c r="D678" s="57"/>
      <c r="E678" s="57"/>
      <c r="F678" s="57"/>
      <c r="H678" s="57"/>
      <c r="J678" s="57"/>
      <c r="L678" s="57"/>
      <c r="N678" s="57"/>
      <c r="P678" s="57"/>
      <c r="R678" s="57"/>
      <c r="T678" s="57"/>
      <c r="V678" s="57"/>
      <c r="X678" s="57"/>
    </row>
    <row r="679" spans="3:24">
      <c r="C679" s="57"/>
      <c r="D679" s="57"/>
      <c r="E679" s="57"/>
      <c r="F679" s="57"/>
      <c r="H679" s="57"/>
      <c r="J679" s="57"/>
      <c r="L679" s="57"/>
      <c r="N679" s="57"/>
      <c r="P679" s="57"/>
      <c r="R679" s="57"/>
      <c r="T679" s="57"/>
      <c r="V679" s="57"/>
      <c r="X679" s="57"/>
    </row>
    <row r="680" spans="3:24">
      <c r="C680" s="57"/>
      <c r="D680" s="57"/>
      <c r="E680" s="57"/>
      <c r="F680" s="57"/>
      <c r="H680" s="57"/>
      <c r="J680" s="57"/>
      <c r="L680" s="57"/>
      <c r="N680" s="57"/>
      <c r="P680" s="57"/>
      <c r="R680" s="57"/>
      <c r="T680" s="57"/>
      <c r="V680" s="57"/>
      <c r="X680" s="57"/>
    </row>
    <row r="681" spans="3:24">
      <c r="C681" s="57"/>
      <c r="D681" s="57"/>
      <c r="E681" s="57"/>
      <c r="F681" s="57"/>
      <c r="H681" s="57"/>
      <c r="J681" s="57"/>
      <c r="L681" s="57"/>
      <c r="N681" s="57"/>
      <c r="P681" s="57"/>
      <c r="R681" s="57"/>
      <c r="T681" s="57"/>
      <c r="V681" s="57"/>
      <c r="X681" s="57"/>
    </row>
    <row r="682" spans="3:24">
      <c r="C682" s="57"/>
      <c r="D682" s="57"/>
      <c r="E682" s="57"/>
      <c r="F682" s="57"/>
      <c r="H682" s="57"/>
      <c r="J682" s="57"/>
      <c r="L682" s="57"/>
      <c r="N682" s="57"/>
      <c r="P682" s="57"/>
      <c r="R682" s="57"/>
      <c r="T682" s="57"/>
      <c r="V682" s="57"/>
      <c r="X682" s="57"/>
    </row>
    <row r="683" spans="3:24">
      <c r="C683" s="57"/>
      <c r="D683" s="57"/>
      <c r="E683" s="57"/>
      <c r="F683" s="57"/>
      <c r="H683" s="57"/>
      <c r="J683" s="57"/>
      <c r="L683" s="57"/>
      <c r="N683" s="57"/>
      <c r="P683" s="57"/>
      <c r="R683" s="57"/>
      <c r="T683" s="57"/>
      <c r="V683" s="57"/>
      <c r="X683" s="57"/>
    </row>
    <row r="684" spans="3:24">
      <c r="C684" s="57"/>
      <c r="D684" s="57"/>
      <c r="E684" s="57"/>
      <c r="F684" s="57"/>
      <c r="H684" s="57"/>
      <c r="J684" s="57"/>
      <c r="L684" s="57"/>
      <c r="N684" s="57"/>
      <c r="P684" s="57"/>
      <c r="R684" s="57"/>
      <c r="T684" s="57"/>
      <c r="V684" s="57"/>
      <c r="X684" s="57"/>
    </row>
    <row r="685" spans="3:24">
      <c r="C685" s="57"/>
      <c r="D685" s="57"/>
      <c r="E685" s="57"/>
      <c r="F685" s="57"/>
      <c r="H685" s="57"/>
      <c r="J685" s="57"/>
      <c r="L685" s="57"/>
      <c r="N685" s="57"/>
      <c r="P685" s="57"/>
      <c r="R685" s="57"/>
      <c r="T685" s="57"/>
      <c r="V685" s="57"/>
      <c r="X685" s="57"/>
    </row>
    <row r="686" spans="3:24">
      <c r="C686" s="57"/>
      <c r="D686" s="57"/>
      <c r="E686" s="57"/>
      <c r="F686" s="57"/>
      <c r="H686" s="57"/>
      <c r="J686" s="57"/>
      <c r="L686" s="57"/>
      <c r="N686" s="57"/>
      <c r="P686" s="57"/>
      <c r="R686" s="57"/>
      <c r="T686" s="57"/>
      <c r="V686" s="57"/>
      <c r="X686" s="57"/>
    </row>
    <row r="687" spans="3:24">
      <c r="C687" s="57"/>
      <c r="D687" s="57"/>
      <c r="E687" s="57"/>
      <c r="F687" s="57"/>
      <c r="H687" s="57"/>
      <c r="J687" s="57"/>
      <c r="L687" s="57"/>
      <c r="N687" s="57"/>
      <c r="P687" s="57"/>
      <c r="R687" s="57"/>
      <c r="T687" s="57"/>
      <c r="V687" s="57"/>
      <c r="X687" s="57"/>
    </row>
    <row r="688" spans="3:24">
      <c r="C688" s="57"/>
      <c r="D688" s="57"/>
      <c r="E688" s="57"/>
      <c r="F688" s="57"/>
      <c r="H688" s="57"/>
      <c r="J688" s="57"/>
      <c r="L688" s="57"/>
      <c r="N688" s="57"/>
      <c r="P688" s="57"/>
      <c r="R688" s="57"/>
      <c r="T688" s="57"/>
      <c r="V688" s="57"/>
      <c r="X688" s="57"/>
    </row>
    <row r="689" spans="3:24">
      <c r="C689" s="57"/>
      <c r="D689" s="57"/>
      <c r="E689" s="57"/>
      <c r="F689" s="57"/>
      <c r="H689" s="57"/>
      <c r="J689" s="57"/>
      <c r="L689" s="57"/>
      <c r="N689" s="57"/>
      <c r="P689" s="57"/>
      <c r="R689" s="57"/>
      <c r="T689" s="57"/>
      <c r="V689" s="57"/>
      <c r="X689" s="57"/>
    </row>
    <row r="690" spans="3:24">
      <c r="C690" s="57"/>
      <c r="D690" s="57"/>
      <c r="E690" s="57"/>
      <c r="F690" s="57"/>
      <c r="H690" s="57"/>
      <c r="J690" s="57"/>
      <c r="L690" s="57"/>
      <c r="N690" s="57"/>
      <c r="P690" s="57"/>
      <c r="R690" s="57"/>
      <c r="T690" s="57"/>
      <c r="V690" s="57"/>
      <c r="X690" s="57"/>
    </row>
    <row r="691" spans="3:24">
      <c r="C691" s="57"/>
      <c r="D691" s="57"/>
      <c r="E691" s="57"/>
      <c r="F691" s="57"/>
      <c r="H691" s="57"/>
      <c r="J691" s="57"/>
      <c r="L691" s="57"/>
      <c r="N691" s="57"/>
      <c r="P691" s="57"/>
      <c r="R691" s="57"/>
      <c r="T691" s="57"/>
      <c r="V691" s="57"/>
      <c r="X691" s="57"/>
    </row>
    <row r="692" spans="3:24">
      <c r="C692" s="57"/>
      <c r="D692" s="57"/>
      <c r="E692" s="57"/>
      <c r="F692" s="57"/>
      <c r="H692" s="57"/>
      <c r="J692" s="57"/>
      <c r="L692" s="57"/>
      <c r="N692" s="57"/>
      <c r="P692" s="57"/>
      <c r="R692" s="57"/>
      <c r="T692" s="57"/>
      <c r="V692" s="57"/>
      <c r="X692" s="57"/>
    </row>
    <row r="693" spans="3:24">
      <c r="C693" s="57"/>
      <c r="D693" s="57"/>
      <c r="E693" s="57"/>
      <c r="F693" s="57"/>
      <c r="H693" s="57"/>
      <c r="J693" s="57"/>
      <c r="L693" s="57"/>
      <c r="N693" s="57"/>
      <c r="P693" s="57"/>
      <c r="R693" s="57"/>
      <c r="T693" s="57"/>
      <c r="V693" s="57"/>
      <c r="X693" s="57"/>
    </row>
    <row r="694" spans="3:24">
      <c r="C694" s="57"/>
      <c r="D694" s="57"/>
      <c r="E694" s="57"/>
      <c r="F694" s="57"/>
      <c r="H694" s="57"/>
      <c r="J694" s="57"/>
      <c r="L694" s="57"/>
      <c r="N694" s="57"/>
      <c r="P694" s="57"/>
      <c r="R694" s="57"/>
      <c r="T694" s="57"/>
      <c r="V694" s="57"/>
      <c r="X694" s="57"/>
    </row>
    <row r="695" spans="3:24">
      <c r="C695" s="57"/>
      <c r="D695" s="57"/>
      <c r="E695" s="57"/>
      <c r="F695" s="57"/>
      <c r="H695" s="57"/>
      <c r="J695" s="57"/>
      <c r="L695" s="57"/>
      <c r="N695" s="57"/>
      <c r="P695" s="57"/>
      <c r="R695" s="57"/>
      <c r="T695" s="57"/>
      <c r="V695" s="57"/>
      <c r="X695" s="57"/>
    </row>
    <row r="696" spans="3:24">
      <c r="C696" s="57"/>
      <c r="D696" s="57"/>
      <c r="E696" s="57"/>
      <c r="F696" s="57"/>
      <c r="H696" s="57"/>
      <c r="J696" s="57"/>
      <c r="L696" s="57"/>
      <c r="N696" s="57"/>
      <c r="P696" s="57"/>
      <c r="R696" s="57"/>
      <c r="T696" s="57"/>
      <c r="V696" s="57"/>
      <c r="X696" s="57"/>
    </row>
    <row r="697" spans="3:24">
      <c r="C697" s="57"/>
      <c r="D697" s="57"/>
      <c r="E697" s="57"/>
      <c r="F697" s="57"/>
      <c r="H697" s="57"/>
      <c r="J697" s="57"/>
      <c r="L697" s="57"/>
      <c r="N697" s="57"/>
      <c r="P697" s="57"/>
      <c r="R697" s="57"/>
      <c r="T697" s="57"/>
      <c r="V697" s="57"/>
      <c r="X697" s="57"/>
    </row>
    <row r="698" spans="3:24">
      <c r="C698" s="57"/>
      <c r="D698" s="57"/>
      <c r="E698" s="57"/>
      <c r="F698" s="57"/>
      <c r="H698" s="57"/>
      <c r="J698" s="57"/>
      <c r="L698" s="57"/>
      <c r="N698" s="57"/>
      <c r="P698" s="57"/>
      <c r="R698" s="57"/>
      <c r="T698" s="57"/>
      <c r="V698" s="57"/>
      <c r="X698" s="57"/>
    </row>
    <row r="699" spans="3:24">
      <c r="C699" s="57"/>
      <c r="D699" s="57"/>
      <c r="E699" s="57"/>
      <c r="F699" s="57"/>
      <c r="H699" s="57"/>
      <c r="J699" s="57"/>
      <c r="L699" s="57"/>
      <c r="N699" s="57"/>
      <c r="P699" s="57"/>
      <c r="R699" s="57"/>
      <c r="T699" s="57"/>
      <c r="V699" s="57"/>
      <c r="X699" s="57"/>
    </row>
    <row r="700" spans="3:24">
      <c r="C700" s="57"/>
      <c r="D700" s="57"/>
      <c r="E700" s="57"/>
      <c r="F700" s="57"/>
      <c r="H700" s="57"/>
      <c r="J700" s="57"/>
      <c r="L700" s="57"/>
      <c r="N700" s="57"/>
      <c r="P700" s="57"/>
      <c r="R700" s="57"/>
      <c r="T700" s="57"/>
      <c r="V700" s="57"/>
      <c r="X700" s="57"/>
    </row>
    <row r="701" spans="3:24">
      <c r="C701" s="57"/>
      <c r="D701" s="57"/>
      <c r="E701" s="57"/>
      <c r="F701" s="57"/>
      <c r="H701" s="57"/>
      <c r="J701" s="57"/>
      <c r="L701" s="57"/>
      <c r="N701" s="57"/>
      <c r="P701" s="57"/>
      <c r="R701" s="57"/>
      <c r="T701" s="57"/>
      <c r="V701" s="57"/>
      <c r="X701" s="57"/>
    </row>
    <row r="702" spans="3:24">
      <c r="C702" s="57"/>
      <c r="D702" s="57"/>
      <c r="E702" s="57"/>
      <c r="F702" s="57"/>
      <c r="H702" s="57"/>
      <c r="J702" s="57"/>
      <c r="L702" s="57"/>
      <c r="N702" s="57"/>
      <c r="P702" s="57"/>
      <c r="R702" s="57"/>
      <c r="T702" s="57"/>
      <c r="V702" s="57"/>
      <c r="X702" s="57"/>
    </row>
    <row r="703" spans="3:24">
      <c r="C703" s="57"/>
      <c r="D703" s="57"/>
      <c r="E703" s="57"/>
      <c r="F703" s="57"/>
      <c r="H703" s="57"/>
      <c r="J703" s="57"/>
      <c r="L703" s="57"/>
      <c r="N703" s="57"/>
      <c r="P703" s="57"/>
      <c r="R703" s="57"/>
      <c r="T703" s="57"/>
      <c r="V703" s="57"/>
      <c r="X703" s="57"/>
    </row>
    <row r="704" spans="3:24">
      <c r="C704" s="57"/>
      <c r="D704" s="57"/>
      <c r="E704" s="57"/>
      <c r="F704" s="57"/>
      <c r="H704" s="57"/>
      <c r="J704" s="57"/>
      <c r="L704" s="57"/>
      <c r="N704" s="57"/>
      <c r="P704" s="57"/>
      <c r="R704" s="57"/>
      <c r="T704" s="57"/>
      <c r="V704" s="57"/>
      <c r="X704" s="57"/>
    </row>
    <row r="705" spans="3:24">
      <c r="C705" s="57"/>
      <c r="D705" s="57"/>
      <c r="E705" s="57"/>
      <c r="F705" s="57"/>
      <c r="H705" s="57"/>
      <c r="J705" s="57"/>
      <c r="L705" s="57"/>
      <c r="N705" s="57"/>
      <c r="P705" s="57"/>
      <c r="R705" s="57"/>
      <c r="T705" s="57"/>
      <c r="V705" s="57"/>
      <c r="X705" s="57"/>
    </row>
    <row r="706" spans="3:24">
      <c r="C706" s="57"/>
      <c r="D706" s="57"/>
      <c r="E706" s="57"/>
      <c r="F706" s="57"/>
      <c r="H706" s="57"/>
      <c r="J706" s="57"/>
      <c r="L706" s="57"/>
      <c r="N706" s="57"/>
      <c r="P706" s="57"/>
      <c r="R706" s="57"/>
      <c r="T706" s="57"/>
      <c r="V706" s="57"/>
      <c r="X706" s="57"/>
    </row>
    <row r="707" spans="3:24">
      <c r="C707" s="57"/>
      <c r="D707" s="57"/>
      <c r="E707" s="57"/>
      <c r="F707" s="57"/>
      <c r="H707" s="57"/>
      <c r="J707" s="57"/>
      <c r="L707" s="57"/>
      <c r="N707" s="57"/>
      <c r="P707" s="57"/>
      <c r="R707" s="57"/>
      <c r="T707" s="57"/>
      <c r="V707" s="57"/>
      <c r="X707" s="57"/>
    </row>
    <row r="708" spans="3:24">
      <c r="C708" s="57"/>
      <c r="D708" s="57"/>
      <c r="E708" s="57"/>
      <c r="F708" s="57"/>
      <c r="H708" s="57"/>
      <c r="J708" s="57"/>
      <c r="L708" s="57"/>
      <c r="N708" s="57"/>
      <c r="P708" s="57"/>
      <c r="R708" s="57"/>
      <c r="T708" s="57"/>
      <c r="V708" s="57"/>
      <c r="X708" s="57"/>
    </row>
    <row r="709" spans="3:24">
      <c r="C709" s="57"/>
      <c r="D709" s="57"/>
      <c r="E709" s="57"/>
      <c r="F709" s="57"/>
      <c r="H709" s="57"/>
      <c r="J709" s="57"/>
      <c r="L709" s="57"/>
      <c r="N709" s="57"/>
      <c r="P709" s="57"/>
      <c r="R709" s="57"/>
      <c r="T709" s="57"/>
      <c r="V709" s="57"/>
      <c r="X709" s="57"/>
    </row>
    <row r="710" spans="3:24">
      <c r="C710" s="57"/>
      <c r="D710" s="57"/>
      <c r="E710" s="57"/>
      <c r="F710" s="57"/>
      <c r="H710" s="57"/>
      <c r="J710" s="57"/>
      <c r="L710" s="57"/>
      <c r="N710" s="57"/>
      <c r="P710" s="57"/>
      <c r="R710" s="57"/>
      <c r="T710" s="57"/>
      <c r="V710" s="57"/>
      <c r="X710" s="57"/>
    </row>
    <row r="711" spans="3:24">
      <c r="C711" s="57"/>
      <c r="D711" s="57"/>
      <c r="E711" s="57"/>
      <c r="F711" s="57"/>
      <c r="H711" s="57"/>
      <c r="J711" s="57"/>
      <c r="L711" s="57"/>
      <c r="N711" s="57"/>
      <c r="P711" s="57"/>
      <c r="R711" s="57"/>
      <c r="T711" s="57"/>
      <c r="V711" s="57"/>
      <c r="X711" s="57"/>
    </row>
    <row r="712" spans="3:24">
      <c r="C712" s="57"/>
      <c r="D712" s="57"/>
      <c r="E712" s="57"/>
      <c r="F712" s="57"/>
      <c r="H712" s="57"/>
      <c r="J712" s="57"/>
      <c r="L712" s="57"/>
      <c r="N712" s="57"/>
      <c r="P712" s="57"/>
      <c r="R712" s="57"/>
      <c r="T712" s="57"/>
      <c r="V712" s="57"/>
      <c r="X712" s="57"/>
    </row>
    <row r="713" spans="3:24">
      <c r="C713" s="57"/>
      <c r="D713" s="57"/>
      <c r="E713" s="57"/>
      <c r="F713" s="57"/>
      <c r="H713" s="57"/>
      <c r="J713" s="57"/>
      <c r="L713" s="57"/>
      <c r="N713" s="57"/>
      <c r="P713" s="57"/>
      <c r="R713" s="57"/>
      <c r="T713" s="57"/>
      <c r="V713" s="57"/>
      <c r="X713" s="57"/>
    </row>
    <row r="714" spans="3:24">
      <c r="C714" s="57"/>
      <c r="D714" s="57"/>
      <c r="E714" s="57"/>
      <c r="F714" s="57"/>
      <c r="H714" s="57"/>
      <c r="J714" s="57"/>
      <c r="L714" s="57"/>
      <c r="N714" s="57"/>
      <c r="P714" s="57"/>
      <c r="R714" s="57"/>
      <c r="T714" s="57"/>
      <c r="V714" s="57"/>
      <c r="X714" s="57"/>
    </row>
    <row r="715" spans="3:24">
      <c r="C715" s="57"/>
      <c r="D715" s="57"/>
      <c r="E715" s="57"/>
      <c r="F715" s="57"/>
      <c r="H715" s="57"/>
      <c r="J715" s="57"/>
      <c r="L715" s="57"/>
      <c r="N715" s="57"/>
      <c r="P715" s="57"/>
      <c r="R715" s="57"/>
      <c r="T715" s="57"/>
      <c r="V715" s="57"/>
      <c r="X715" s="57"/>
    </row>
    <row r="716" spans="3:24">
      <c r="C716" s="57"/>
      <c r="D716" s="57"/>
      <c r="E716" s="57"/>
      <c r="F716" s="57"/>
      <c r="H716" s="57"/>
      <c r="J716" s="57"/>
      <c r="L716" s="57"/>
      <c r="N716" s="57"/>
      <c r="P716" s="57"/>
      <c r="R716" s="57"/>
      <c r="T716" s="57"/>
      <c r="V716" s="57"/>
      <c r="X716" s="57"/>
    </row>
    <row r="717" spans="3:24">
      <c r="C717" s="57"/>
      <c r="D717" s="57"/>
      <c r="E717" s="57"/>
      <c r="F717" s="57"/>
      <c r="H717" s="57"/>
      <c r="J717" s="57"/>
      <c r="L717" s="57"/>
      <c r="N717" s="57"/>
      <c r="P717" s="57"/>
      <c r="R717" s="57"/>
      <c r="T717" s="57"/>
      <c r="V717" s="57"/>
      <c r="X717" s="57"/>
    </row>
    <row r="718" spans="3:24">
      <c r="C718" s="57"/>
      <c r="D718" s="57"/>
      <c r="E718" s="57"/>
      <c r="F718" s="57"/>
      <c r="H718" s="57"/>
      <c r="J718" s="57"/>
      <c r="L718" s="57"/>
      <c r="N718" s="57"/>
      <c r="P718" s="57"/>
      <c r="R718" s="57"/>
      <c r="T718" s="57"/>
      <c r="V718" s="57"/>
      <c r="X718" s="57"/>
    </row>
    <row r="719" spans="3:24">
      <c r="C719" s="57"/>
      <c r="D719" s="57"/>
      <c r="E719" s="57"/>
      <c r="F719" s="57"/>
      <c r="H719" s="57"/>
      <c r="J719" s="57"/>
      <c r="L719" s="57"/>
      <c r="N719" s="57"/>
      <c r="P719" s="57"/>
      <c r="R719" s="57"/>
      <c r="T719" s="57"/>
      <c r="V719" s="57"/>
      <c r="X719" s="57"/>
    </row>
    <row r="720" spans="3:24">
      <c r="C720" s="57"/>
      <c r="D720" s="57"/>
      <c r="E720" s="57"/>
      <c r="F720" s="57"/>
      <c r="H720" s="57"/>
      <c r="J720" s="57"/>
      <c r="L720" s="57"/>
      <c r="N720" s="57"/>
      <c r="P720" s="57"/>
      <c r="R720" s="57"/>
      <c r="T720" s="57"/>
      <c r="V720" s="57"/>
      <c r="X720" s="57"/>
    </row>
    <row r="721" spans="3:24">
      <c r="C721" s="57"/>
      <c r="D721" s="57"/>
      <c r="E721" s="57"/>
      <c r="F721" s="57"/>
      <c r="H721" s="57"/>
      <c r="J721" s="57"/>
      <c r="L721" s="57"/>
      <c r="N721" s="57"/>
      <c r="P721" s="57"/>
      <c r="R721" s="57"/>
      <c r="T721" s="57"/>
      <c r="V721" s="57"/>
      <c r="X721" s="57"/>
    </row>
    <row r="722" spans="3:24">
      <c r="C722" s="57"/>
      <c r="D722" s="57"/>
      <c r="E722" s="57"/>
      <c r="F722" s="57"/>
      <c r="H722" s="57"/>
      <c r="J722" s="57"/>
      <c r="L722" s="57"/>
      <c r="N722" s="57"/>
      <c r="P722" s="57"/>
      <c r="R722" s="57"/>
      <c r="T722" s="57"/>
      <c r="V722" s="57"/>
      <c r="X722" s="57"/>
    </row>
    <row r="723" spans="3:24">
      <c r="C723" s="57"/>
      <c r="D723" s="57"/>
      <c r="E723" s="57"/>
      <c r="F723" s="57"/>
      <c r="H723" s="57"/>
      <c r="J723" s="57"/>
      <c r="L723" s="57"/>
      <c r="N723" s="57"/>
      <c r="P723" s="57"/>
      <c r="R723" s="57"/>
      <c r="T723" s="57"/>
      <c r="V723" s="57"/>
      <c r="X723" s="57"/>
    </row>
    <row r="724" spans="3:24">
      <c r="C724" s="57"/>
      <c r="D724" s="57"/>
      <c r="E724" s="57"/>
      <c r="F724" s="57"/>
      <c r="H724" s="57"/>
      <c r="J724" s="57"/>
      <c r="L724" s="57"/>
      <c r="N724" s="57"/>
      <c r="P724" s="57"/>
      <c r="R724" s="57"/>
      <c r="T724" s="57"/>
      <c r="V724" s="57"/>
      <c r="X724" s="57"/>
    </row>
    <row r="725" spans="3:24">
      <c r="C725" s="57"/>
      <c r="D725" s="57"/>
      <c r="E725" s="57"/>
      <c r="F725" s="57"/>
      <c r="H725" s="57"/>
      <c r="J725" s="57"/>
      <c r="L725" s="57"/>
      <c r="N725" s="57"/>
      <c r="P725" s="57"/>
      <c r="R725" s="57"/>
      <c r="T725" s="57"/>
      <c r="V725" s="57"/>
      <c r="X725" s="57"/>
    </row>
    <row r="726" spans="3:24">
      <c r="C726" s="57"/>
      <c r="D726" s="57"/>
      <c r="E726" s="57"/>
      <c r="F726" s="57"/>
      <c r="H726" s="57"/>
      <c r="J726" s="57"/>
      <c r="L726" s="57"/>
      <c r="N726" s="57"/>
      <c r="P726" s="57"/>
      <c r="R726" s="57"/>
      <c r="T726" s="57"/>
      <c r="V726" s="57"/>
      <c r="X726" s="57"/>
    </row>
    <row r="727" spans="3:24">
      <c r="C727" s="57"/>
      <c r="D727" s="57"/>
      <c r="E727" s="57"/>
      <c r="F727" s="57"/>
      <c r="H727" s="57"/>
      <c r="J727" s="57"/>
      <c r="L727" s="57"/>
      <c r="N727" s="57"/>
      <c r="P727" s="57"/>
      <c r="R727" s="57"/>
      <c r="T727" s="57"/>
      <c r="V727" s="57"/>
      <c r="X727" s="57"/>
    </row>
    <row r="728" spans="3:24">
      <c r="C728" s="57"/>
      <c r="D728" s="57"/>
      <c r="E728" s="57"/>
      <c r="F728" s="57"/>
      <c r="H728" s="57"/>
      <c r="J728" s="57"/>
      <c r="L728" s="57"/>
      <c r="N728" s="57"/>
      <c r="P728" s="57"/>
      <c r="R728" s="57"/>
      <c r="T728" s="57"/>
      <c r="V728" s="57"/>
      <c r="X728" s="57"/>
    </row>
    <row r="729" spans="3:24">
      <c r="C729" s="57"/>
      <c r="D729" s="57"/>
      <c r="E729" s="57"/>
      <c r="F729" s="57"/>
      <c r="H729" s="57"/>
      <c r="J729" s="57"/>
      <c r="L729" s="57"/>
      <c r="N729" s="57"/>
      <c r="P729" s="57"/>
      <c r="R729" s="57"/>
      <c r="T729" s="57"/>
      <c r="V729" s="57"/>
      <c r="X729" s="57"/>
    </row>
    <row r="730" spans="3:24">
      <c r="C730" s="57"/>
      <c r="D730" s="57"/>
      <c r="E730" s="57"/>
      <c r="F730" s="57"/>
      <c r="H730" s="57"/>
      <c r="J730" s="57"/>
      <c r="L730" s="57"/>
      <c r="N730" s="57"/>
      <c r="P730" s="57"/>
      <c r="R730" s="57"/>
      <c r="T730" s="57"/>
      <c r="V730" s="57"/>
      <c r="X730" s="57"/>
    </row>
    <row r="731" spans="3:24">
      <c r="C731" s="57"/>
      <c r="D731" s="57"/>
      <c r="E731" s="57"/>
      <c r="F731" s="57"/>
      <c r="H731" s="57"/>
      <c r="J731" s="57"/>
      <c r="L731" s="57"/>
      <c r="N731" s="57"/>
      <c r="P731" s="57"/>
      <c r="R731" s="57"/>
      <c r="T731" s="57"/>
      <c r="V731" s="57"/>
      <c r="X731" s="57"/>
    </row>
    <row r="732" spans="3:24">
      <c r="C732" s="57"/>
      <c r="D732" s="57"/>
      <c r="E732" s="57"/>
      <c r="F732" s="57"/>
      <c r="H732" s="57"/>
      <c r="J732" s="57"/>
      <c r="L732" s="57"/>
      <c r="N732" s="57"/>
      <c r="P732" s="57"/>
      <c r="R732" s="57"/>
      <c r="T732" s="57"/>
      <c r="V732" s="57"/>
      <c r="X732" s="57"/>
    </row>
    <row r="733" spans="3:24">
      <c r="C733" s="57"/>
      <c r="D733" s="57"/>
      <c r="E733" s="57"/>
      <c r="F733" s="57"/>
      <c r="H733" s="57"/>
      <c r="J733" s="57"/>
      <c r="L733" s="57"/>
      <c r="N733" s="57"/>
      <c r="P733" s="57"/>
      <c r="R733" s="57"/>
      <c r="T733" s="57"/>
      <c r="V733" s="57"/>
      <c r="X733" s="57"/>
    </row>
    <row r="734" spans="3:24">
      <c r="C734" s="57"/>
      <c r="D734" s="57"/>
      <c r="E734" s="57"/>
      <c r="F734" s="57"/>
      <c r="H734" s="57"/>
      <c r="J734" s="57"/>
      <c r="L734" s="57"/>
      <c r="N734" s="57"/>
      <c r="P734" s="57"/>
      <c r="R734" s="57"/>
      <c r="T734" s="57"/>
      <c r="V734" s="57"/>
      <c r="X734" s="57"/>
    </row>
    <row r="735" spans="3:24">
      <c r="C735" s="57"/>
      <c r="D735" s="57"/>
      <c r="E735" s="57"/>
      <c r="F735" s="57"/>
      <c r="H735" s="57"/>
      <c r="J735" s="57"/>
      <c r="L735" s="57"/>
      <c r="N735" s="57"/>
      <c r="P735" s="57"/>
      <c r="R735" s="57"/>
      <c r="T735" s="57"/>
      <c r="V735" s="57"/>
      <c r="X735" s="57"/>
    </row>
    <row r="736" spans="3:24">
      <c r="C736" s="57"/>
      <c r="D736" s="57"/>
      <c r="E736" s="57"/>
      <c r="F736" s="57"/>
      <c r="H736" s="57"/>
      <c r="J736" s="57"/>
      <c r="L736" s="57"/>
      <c r="N736" s="57"/>
      <c r="P736" s="57"/>
      <c r="R736" s="57"/>
      <c r="T736" s="57"/>
      <c r="V736" s="57"/>
      <c r="X736" s="57"/>
    </row>
    <row r="737" spans="3:24">
      <c r="C737" s="57"/>
      <c r="D737" s="57"/>
      <c r="E737" s="57"/>
      <c r="F737" s="57"/>
      <c r="H737" s="57"/>
      <c r="J737" s="57"/>
      <c r="L737" s="57"/>
      <c r="N737" s="57"/>
      <c r="P737" s="57"/>
      <c r="R737" s="57"/>
      <c r="T737" s="57"/>
      <c r="V737" s="57"/>
      <c r="X737" s="57"/>
    </row>
    <row r="738" spans="3:24">
      <c r="C738" s="57"/>
      <c r="D738" s="57"/>
      <c r="E738" s="57"/>
      <c r="F738" s="57"/>
      <c r="H738" s="57"/>
      <c r="J738" s="57"/>
      <c r="L738" s="57"/>
      <c r="N738" s="57"/>
      <c r="P738" s="57"/>
      <c r="R738" s="57"/>
      <c r="T738" s="57"/>
      <c r="V738" s="57"/>
      <c r="X738" s="57"/>
    </row>
    <row r="739" spans="3:24">
      <c r="C739" s="57"/>
      <c r="D739" s="57"/>
      <c r="E739" s="57"/>
      <c r="F739" s="57"/>
      <c r="H739" s="57"/>
      <c r="J739" s="57"/>
      <c r="L739" s="57"/>
      <c r="N739" s="57"/>
      <c r="P739" s="57"/>
      <c r="R739" s="57"/>
      <c r="T739" s="57"/>
      <c r="V739" s="57"/>
      <c r="X739" s="57"/>
    </row>
    <row r="740" spans="3:24">
      <c r="C740" s="57"/>
      <c r="D740" s="57"/>
      <c r="E740" s="57"/>
      <c r="F740" s="57"/>
      <c r="H740" s="57"/>
      <c r="J740" s="57"/>
      <c r="L740" s="57"/>
      <c r="N740" s="57"/>
      <c r="P740" s="57"/>
      <c r="R740" s="57"/>
      <c r="T740" s="57"/>
      <c r="V740" s="57"/>
      <c r="X740" s="57"/>
    </row>
    <row r="741" spans="3:24">
      <c r="C741" s="57"/>
      <c r="D741" s="57"/>
      <c r="E741" s="57"/>
      <c r="F741" s="57"/>
      <c r="H741" s="57"/>
      <c r="J741" s="57"/>
      <c r="L741" s="57"/>
      <c r="N741" s="57"/>
      <c r="P741" s="57"/>
      <c r="R741" s="57"/>
      <c r="T741" s="57"/>
      <c r="V741" s="57"/>
      <c r="X741" s="57"/>
    </row>
    <row r="742" spans="3:24">
      <c r="C742" s="57"/>
      <c r="D742" s="57"/>
      <c r="E742" s="57"/>
      <c r="F742" s="57"/>
      <c r="H742" s="57"/>
      <c r="J742" s="57"/>
      <c r="L742" s="57"/>
      <c r="N742" s="57"/>
      <c r="P742" s="57"/>
      <c r="R742" s="57"/>
      <c r="T742" s="57"/>
      <c r="V742" s="57"/>
      <c r="X742" s="57"/>
    </row>
    <row r="743" spans="3:24">
      <c r="C743" s="57"/>
      <c r="D743" s="57"/>
      <c r="E743" s="57"/>
      <c r="F743" s="57"/>
      <c r="H743" s="57"/>
      <c r="J743" s="57"/>
      <c r="L743" s="57"/>
      <c r="N743" s="57"/>
      <c r="P743" s="57"/>
      <c r="R743" s="57"/>
      <c r="T743" s="57"/>
      <c r="V743" s="57"/>
      <c r="X743" s="57"/>
    </row>
    <row r="744" spans="3:24">
      <c r="C744" s="57"/>
      <c r="D744" s="57"/>
      <c r="E744" s="57"/>
      <c r="F744" s="57"/>
      <c r="H744" s="57"/>
      <c r="J744" s="57"/>
      <c r="L744" s="57"/>
      <c r="N744" s="57"/>
      <c r="P744" s="57"/>
      <c r="R744" s="57"/>
      <c r="T744" s="57"/>
      <c r="V744" s="57"/>
      <c r="X744" s="57"/>
    </row>
    <row r="745" spans="3:24">
      <c r="C745" s="57"/>
      <c r="D745" s="57"/>
      <c r="E745" s="57"/>
      <c r="F745" s="57"/>
      <c r="H745" s="57"/>
      <c r="J745" s="57"/>
      <c r="L745" s="57"/>
      <c r="N745" s="57"/>
      <c r="P745" s="57"/>
      <c r="R745" s="57"/>
      <c r="T745" s="57"/>
      <c r="V745" s="57"/>
      <c r="X745" s="57"/>
    </row>
    <row r="746" spans="3:24">
      <c r="C746" s="57"/>
      <c r="D746" s="57"/>
      <c r="E746" s="57"/>
      <c r="F746" s="57"/>
      <c r="H746" s="57"/>
      <c r="J746" s="57"/>
      <c r="L746" s="57"/>
      <c r="N746" s="57"/>
      <c r="P746" s="57"/>
      <c r="R746" s="57"/>
      <c r="T746" s="57"/>
      <c r="V746" s="57"/>
      <c r="X746" s="57"/>
    </row>
    <row r="747" spans="3:24">
      <c r="C747" s="57"/>
      <c r="D747" s="57"/>
      <c r="E747" s="57"/>
      <c r="F747" s="57"/>
      <c r="H747" s="57"/>
      <c r="J747" s="57"/>
      <c r="L747" s="57"/>
      <c r="N747" s="57"/>
      <c r="P747" s="57"/>
      <c r="R747" s="57"/>
      <c r="T747" s="57"/>
      <c r="V747" s="57"/>
      <c r="X747" s="57"/>
    </row>
    <row r="748" spans="3:24">
      <c r="C748" s="57"/>
      <c r="D748" s="57"/>
      <c r="E748" s="57"/>
      <c r="F748" s="57"/>
      <c r="H748" s="57"/>
      <c r="J748" s="57"/>
      <c r="L748" s="57"/>
      <c r="N748" s="57"/>
      <c r="P748" s="57"/>
      <c r="R748" s="57"/>
      <c r="T748" s="57"/>
      <c r="V748" s="57"/>
      <c r="X748" s="57"/>
    </row>
    <row r="749" spans="3:24">
      <c r="C749" s="57"/>
      <c r="D749" s="57"/>
      <c r="E749" s="57"/>
      <c r="F749" s="57"/>
      <c r="H749" s="57"/>
      <c r="J749" s="57"/>
      <c r="L749" s="57"/>
      <c r="N749" s="57"/>
      <c r="P749" s="57"/>
      <c r="R749" s="57"/>
      <c r="T749" s="57"/>
      <c r="V749" s="57"/>
      <c r="X749" s="57"/>
    </row>
    <row r="750" spans="3:24">
      <c r="C750" s="57"/>
      <c r="D750" s="57"/>
      <c r="E750" s="57"/>
      <c r="F750" s="57"/>
      <c r="H750" s="57"/>
      <c r="J750" s="57"/>
      <c r="L750" s="57"/>
      <c r="N750" s="57"/>
      <c r="P750" s="57"/>
      <c r="R750" s="57"/>
      <c r="T750" s="57"/>
      <c r="V750" s="57"/>
      <c r="X750" s="57"/>
    </row>
    <row r="751" spans="3:24">
      <c r="C751" s="57"/>
      <c r="D751" s="57"/>
      <c r="E751" s="57"/>
      <c r="F751" s="57"/>
      <c r="H751" s="57"/>
      <c r="J751" s="57"/>
      <c r="L751" s="57"/>
      <c r="N751" s="57"/>
      <c r="P751" s="57"/>
      <c r="R751" s="57"/>
      <c r="T751" s="57"/>
      <c r="V751" s="57"/>
      <c r="X751" s="57"/>
    </row>
    <row r="752" spans="3:24">
      <c r="C752" s="57"/>
      <c r="D752" s="57"/>
      <c r="E752" s="57"/>
      <c r="F752" s="57"/>
      <c r="H752" s="57"/>
      <c r="J752" s="57"/>
      <c r="L752" s="57"/>
      <c r="N752" s="57"/>
      <c r="P752" s="57"/>
      <c r="R752" s="57"/>
      <c r="T752" s="57"/>
      <c r="V752" s="57"/>
      <c r="X752" s="57"/>
    </row>
    <row r="753" spans="3:24">
      <c r="C753" s="57"/>
      <c r="D753" s="57"/>
      <c r="E753" s="57"/>
      <c r="F753" s="57"/>
      <c r="H753" s="57"/>
      <c r="J753" s="57"/>
      <c r="L753" s="57"/>
      <c r="N753" s="57"/>
      <c r="P753" s="57"/>
      <c r="R753" s="57"/>
      <c r="T753" s="57"/>
      <c r="V753" s="57"/>
      <c r="X753" s="57"/>
    </row>
    <row r="754" spans="3:24">
      <c r="C754" s="57"/>
      <c r="D754" s="57"/>
      <c r="E754" s="57"/>
      <c r="F754" s="57"/>
      <c r="H754" s="57"/>
      <c r="J754" s="57"/>
      <c r="L754" s="57"/>
      <c r="N754" s="57"/>
      <c r="P754" s="57"/>
      <c r="R754" s="57"/>
      <c r="T754" s="57"/>
      <c r="V754" s="57"/>
      <c r="X754" s="57"/>
    </row>
    <row r="755" spans="3:24">
      <c r="C755" s="57"/>
      <c r="D755" s="57"/>
      <c r="E755" s="57"/>
      <c r="F755" s="57"/>
      <c r="H755" s="57"/>
      <c r="J755" s="57"/>
      <c r="L755" s="57"/>
      <c r="N755" s="57"/>
      <c r="P755" s="57"/>
      <c r="R755" s="57"/>
      <c r="T755" s="57"/>
      <c r="V755" s="57"/>
      <c r="X755" s="57"/>
    </row>
    <row r="756" spans="3:24">
      <c r="C756" s="57"/>
      <c r="D756" s="57"/>
      <c r="E756" s="57"/>
      <c r="F756" s="57"/>
      <c r="H756" s="57"/>
      <c r="J756" s="57"/>
      <c r="L756" s="57"/>
      <c r="N756" s="57"/>
      <c r="P756" s="57"/>
      <c r="R756" s="57"/>
      <c r="T756" s="57"/>
      <c r="V756" s="57"/>
      <c r="X756" s="57"/>
    </row>
    <row r="757" spans="3:24">
      <c r="C757" s="57"/>
      <c r="D757" s="57"/>
      <c r="E757" s="57"/>
      <c r="F757" s="57"/>
      <c r="H757" s="57"/>
      <c r="J757" s="57"/>
      <c r="L757" s="57"/>
      <c r="N757" s="57"/>
      <c r="P757" s="57"/>
      <c r="R757" s="57"/>
      <c r="T757" s="57"/>
      <c r="V757" s="57"/>
      <c r="X757" s="57"/>
    </row>
    <row r="758" spans="3:24">
      <c r="C758" s="57"/>
      <c r="D758" s="57"/>
      <c r="E758" s="57"/>
      <c r="F758" s="57"/>
      <c r="H758" s="57"/>
      <c r="J758" s="57"/>
      <c r="L758" s="57"/>
      <c r="N758" s="57"/>
      <c r="P758" s="57"/>
      <c r="R758" s="57"/>
      <c r="T758" s="57"/>
      <c r="V758" s="57"/>
      <c r="X758" s="57"/>
    </row>
    <row r="759" spans="3:24">
      <c r="C759" s="57"/>
      <c r="D759" s="57"/>
      <c r="E759" s="57"/>
      <c r="F759" s="57"/>
      <c r="H759" s="57"/>
      <c r="J759" s="57"/>
      <c r="L759" s="57"/>
      <c r="N759" s="57"/>
      <c r="P759" s="57"/>
      <c r="R759" s="57"/>
      <c r="T759" s="57"/>
      <c r="V759" s="57"/>
      <c r="X759" s="57"/>
    </row>
    <row r="760" spans="3:24">
      <c r="C760" s="57"/>
      <c r="D760" s="57"/>
      <c r="E760" s="57"/>
      <c r="F760" s="57"/>
      <c r="H760" s="57"/>
      <c r="J760" s="57"/>
      <c r="L760" s="57"/>
      <c r="N760" s="57"/>
      <c r="P760" s="57"/>
      <c r="R760" s="57"/>
      <c r="T760" s="57"/>
      <c r="V760" s="57"/>
      <c r="X760" s="57"/>
    </row>
    <row r="761" spans="3:24">
      <c r="C761" s="57"/>
      <c r="D761" s="57"/>
      <c r="E761" s="57"/>
      <c r="F761" s="57"/>
      <c r="H761" s="57"/>
      <c r="J761" s="57"/>
      <c r="L761" s="57"/>
      <c r="N761" s="57"/>
      <c r="P761" s="57"/>
      <c r="R761" s="57"/>
      <c r="T761" s="57"/>
      <c r="V761" s="57"/>
      <c r="X761" s="57"/>
    </row>
    <row r="762" spans="3:24">
      <c r="C762" s="57"/>
      <c r="D762" s="57"/>
      <c r="E762" s="57"/>
      <c r="F762" s="57"/>
      <c r="H762" s="57"/>
      <c r="J762" s="57"/>
      <c r="L762" s="57"/>
      <c r="N762" s="57"/>
      <c r="P762" s="57"/>
      <c r="R762" s="57"/>
      <c r="T762" s="57"/>
      <c r="V762" s="57"/>
      <c r="X762" s="57"/>
    </row>
    <row r="763" spans="3:24">
      <c r="C763" s="57"/>
      <c r="D763" s="57"/>
      <c r="E763" s="57"/>
      <c r="F763" s="57"/>
      <c r="H763" s="57"/>
      <c r="J763" s="57"/>
      <c r="L763" s="57"/>
      <c r="N763" s="57"/>
      <c r="P763" s="57"/>
      <c r="R763" s="57"/>
      <c r="T763" s="57"/>
      <c r="V763" s="57"/>
      <c r="X763" s="57"/>
    </row>
    <row r="764" spans="3:24">
      <c r="C764" s="57"/>
      <c r="D764" s="57"/>
      <c r="E764" s="57"/>
      <c r="F764" s="57"/>
      <c r="H764" s="57"/>
      <c r="J764" s="57"/>
      <c r="L764" s="57"/>
      <c r="N764" s="57"/>
      <c r="P764" s="57"/>
      <c r="R764" s="57"/>
      <c r="T764" s="57"/>
      <c r="V764" s="57"/>
      <c r="X764" s="57"/>
    </row>
    <row r="765" spans="3:24">
      <c r="C765" s="57"/>
      <c r="D765" s="57"/>
      <c r="E765" s="57"/>
      <c r="F765" s="57"/>
      <c r="H765" s="57"/>
      <c r="J765" s="57"/>
      <c r="L765" s="57"/>
      <c r="N765" s="57"/>
      <c r="P765" s="57"/>
      <c r="R765" s="57"/>
      <c r="T765" s="57"/>
      <c r="V765" s="57"/>
      <c r="X765" s="57"/>
    </row>
    <row r="766" spans="3:24">
      <c r="C766" s="57"/>
      <c r="D766" s="57"/>
      <c r="E766" s="57"/>
      <c r="F766" s="57"/>
      <c r="H766" s="57"/>
      <c r="J766" s="57"/>
      <c r="L766" s="57"/>
      <c r="N766" s="57"/>
      <c r="P766" s="57"/>
      <c r="R766" s="57"/>
      <c r="T766" s="57"/>
      <c r="V766" s="57"/>
      <c r="X766" s="57"/>
    </row>
    <row r="767" spans="3:24">
      <c r="C767" s="57"/>
      <c r="D767" s="57"/>
      <c r="E767" s="57"/>
      <c r="F767" s="57"/>
      <c r="H767" s="57"/>
      <c r="J767" s="57"/>
      <c r="L767" s="57"/>
      <c r="N767" s="57"/>
      <c r="P767" s="57"/>
      <c r="R767" s="57"/>
      <c r="T767" s="57"/>
      <c r="V767" s="57"/>
      <c r="X767" s="57"/>
    </row>
    <row r="768" spans="3:24">
      <c r="C768" s="57"/>
      <c r="D768" s="57"/>
      <c r="E768" s="57"/>
      <c r="F768" s="57"/>
      <c r="H768" s="57"/>
      <c r="J768" s="57"/>
      <c r="L768" s="57"/>
      <c r="N768" s="57"/>
      <c r="P768" s="57"/>
      <c r="R768" s="57"/>
      <c r="T768" s="57"/>
      <c r="V768" s="57"/>
      <c r="X768" s="57"/>
    </row>
    <row r="769" spans="3:24">
      <c r="C769" s="57"/>
      <c r="D769" s="57"/>
      <c r="E769" s="57"/>
      <c r="F769" s="57"/>
      <c r="H769" s="57"/>
      <c r="J769" s="57"/>
      <c r="L769" s="57"/>
      <c r="N769" s="57"/>
      <c r="P769" s="57"/>
      <c r="R769" s="57"/>
      <c r="T769" s="57"/>
      <c r="V769" s="57"/>
      <c r="X769" s="57"/>
    </row>
    <row r="770" spans="3:24">
      <c r="C770" s="57"/>
      <c r="D770" s="57"/>
      <c r="E770" s="57"/>
      <c r="F770" s="57"/>
      <c r="H770" s="57"/>
      <c r="J770" s="57"/>
      <c r="L770" s="57"/>
      <c r="N770" s="57"/>
      <c r="P770" s="57"/>
      <c r="R770" s="57"/>
      <c r="T770" s="57"/>
      <c r="V770" s="57"/>
      <c r="X770" s="57"/>
    </row>
    <row r="771" spans="3:24">
      <c r="C771" s="57"/>
      <c r="D771" s="57"/>
      <c r="E771" s="57"/>
      <c r="F771" s="57"/>
      <c r="H771" s="57"/>
      <c r="J771" s="57"/>
      <c r="L771" s="57"/>
      <c r="N771" s="57"/>
      <c r="P771" s="57"/>
      <c r="R771" s="57"/>
      <c r="T771" s="57"/>
      <c r="V771" s="57"/>
      <c r="X771" s="57"/>
    </row>
    <row r="772" spans="3:24">
      <c r="C772" s="57"/>
      <c r="D772" s="57"/>
      <c r="E772" s="57"/>
      <c r="F772" s="57"/>
      <c r="H772" s="57"/>
      <c r="J772" s="57"/>
      <c r="L772" s="57"/>
      <c r="N772" s="57"/>
      <c r="P772" s="57"/>
      <c r="R772" s="57"/>
      <c r="T772" s="57"/>
      <c r="V772" s="57"/>
      <c r="X772" s="57"/>
    </row>
    <row r="773" spans="3:24">
      <c r="C773" s="57"/>
      <c r="D773" s="57"/>
      <c r="E773" s="57"/>
      <c r="F773" s="57"/>
      <c r="H773" s="57"/>
      <c r="J773" s="57"/>
      <c r="L773" s="57"/>
      <c r="N773" s="57"/>
      <c r="P773" s="57"/>
      <c r="R773" s="57"/>
      <c r="T773" s="57"/>
      <c r="V773" s="57"/>
      <c r="X773" s="57"/>
    </row>
    <row r="774" spans="3:24">
      <c r="C774" s="57"/>
      <c r="D774" s="57"/>
      <c r="E774" s="57"/>
      <c r="F774" s="57"/>
      <c r="H774" s="57"/>
      <c r="J774" s="57"/>
      <c r="L774" s="57"/>
      <c r="N774" s="57"/>
      <c r="P774" s="57"/>
      <c r="R774" s="57"/>
      <c r="T774" s="57"/>
      <c r="V774" s="57"/>
      <c r="X774" s="57"/>
    </row>
    <row r="775" spans="3:24">
      <c r="C775" s="57"/>
      <c r="D775" s="57"/>
      <c r="E775" s="57"/>
      <c r="F775" s="57"/>
      <c r="H775" s="57"/>
      <c r="J775" s="57"/>
      <c r="L775" s="57"/>
      <c r="N775" s="57"/>
      <c r="P775" s="57"/>
      <c r="R775" s="57"/>
      <c r="T775" s="57"/>
      <c r="V775" s="57"/>
      <c r="X775" s="57"/>
    </row>
    <row r="776" spans="3:24">
      <c r="C776" s="57"/>
      <c r="D776" s="57"/>
      <c r="E776" s="57"/>
      <c r="F776" s="57"/>
      <c r="H776" s="57"/>
      <c r="J776" s="57"/>
      <c r="L776" s="57"/>
      <c r="N776" s="57"/>
      <c r="P776" s="57"/>
      <c r="R776" s="57"/>
      <c r="T776" s="57"/>
      <c r="V776" s="57"/>
      <c r="X776" s="57"/>
    </row>
    <row r="777" spans="3:24">
      <c r="C777" s="57"/>
      <c r="D777" s="57"/>
      <c r="E777" s="57"/>
      <c r="F777" s="57"/>
      <c r="H777" s="57"/>
      <c r="J777" s="57"/>
      <c r="L777" s="57"/>
      <c r="N777" s="57"/>
      <c r="P777" s="57"/>
      <c r="R777" s="57"/>
      <c r="T777" s="57"/>
      <c r="V777" s="57"/>
      <c r="X777" s="57"/>
    </row>
    <row r="778" spans="3:24">
      <c r="C778" s="57"/>
      <c r="D778" s="57"/>
      <c r="E778" s="57"/>
      <c r="F778" s="57"/>
      <c r="H778" s="57"/>
      <c r="J778" s="57"/>
      <c r="L778" s="57"/>
      <c r="N778" s="57"/>
      <c r="P778" s="57"/>
      <c r="R778" s="57"/>
      <c r="T778" s="57"/>
      <c r="V778" s="57"/>
      <c r="X778" s="57"/>
    </row>
    <row r="779" spans="3:24">
      <c r="C779" s="57"/>
      <c r="D779" s="57"/>
      <c r="E779" s="57"/>
      <c r="F779" s="57"/>
      <c r="H779" s="57"/>
      <c r="J779" s="57"/>
      <c r="L779" s="57"/>
      <c r="N779" s="57"/>
      <c r="P779" s="57"/>
      <c r="R779" s="57"/>
      <c r="T779" s="57"/>
      <c r="V779" s="57"/>
      <c r="X779" s="57"/>
    </row>
    <row r="780" spans="3:24">
      <c r="C780" s="57"/>
      <c r="D780" s="57"/>
      <c r="E780" s="57"/>
      <c r="F780" s="57"/>
      <c r="H780" s="57"/>
      <c r="J780" s="57"/>
      <c r="L780" s="57"/>
      <c r="N780" s="57"/>
      <c r="P780" s="57"/>
      <c r="R780" s="57"/>
      <c r="T780" s="57"/>
      <c r="V780" s="57"/>
      <c r="X780" s="57"/>
    </row>
    <row r="781" spans="3:24">
      <c r="C781" s="57"/>
      <c r="D781" s="57"/>
      <c r="E781" s="57"/>
      <c r="F781" s="57"/>
      <c r="H781" s="57"/>
      <c r="J781" s="57"/>
      <c r="L781" s="57"/>
      <c r="N781" s="57"/>
      <c r="P781" s="57"/>
      <c r="R781" s="57"/>
      <c r="T781" s="57"/>
      <c r="V781" s="57"/>
      <c r="X781" s="57"/>
    </row>
    <row r="782" spans="3:24">
      <c r="C782" s="57"/>
      <c r="D782" s="57"/>
      <c r="E782" s="57"/>
      <c r="F782" s="57"/>
      <c r="H782" s="57"/>
      <c r="J782" s="57"/>
      <c r="L782" s="57"/>
      <c r="N782" s="57"/>
      <c r="P782" s="57"/>
      <c r="R782" s="57"/>
      <c r="T782" s="57"/>
      <c r="V782" s="57"/>
      <c r="X782" s="57"/>
    </row>
    <row r="783" spans="3:24">
      <c r="C783" s="57"/>
      <c r="D783" s="57"/>
      <c r="E783" s="57"/>
      <c r="F783" s="57"/>
      <c r="H783" s="57"/>
      <c r="J783" s="57"/>
      <c r="L783" s="57"/>
      <c r="N783" s="57"/>
      <c r="P783" s="57"/>
      <c r="R783" s="57"/>
      <c r="T783" s="57"/>
      <c r="V783" s="57"/>
      <c r="X783" s="57"/>
    </row>
    <row r="784" spans="3:24">
      <c r="C784" s="57"/>
      <c r="D784" s="57"/>
      <c r="E784" s="57"/>
      <c r="F784" s="57"/>
      <c r="H784" s="57"/>
      <c r="J784" s="57"/>
      <c r="L784" s="57"/>
      <c r="N784" s="57"/>
      <c r="P784" s="57"/>
      <c r="R784" s="57"/>
      <c r="T784" s="57"/>
      <c r="V784" s="57"/>
      <c r="X784" s="57"/>
    </row>
    <row r="785" spans="3:24">
      <c r="C785" s="57"/>
      <c r="D785" s="57"/>
      <c r="E785" s="57"/>
      <c r="F785" s="57"/>
      <c r="H785" s="57"/>
      <c r="J785" s="57"/>
      <c r="L785" s="57"/>
      <c r="N785" s="57"/>
      <c r="P785" s="57"/>
      <c r="R785" s="57"/>
      <c r="T785" s="57"/>
      <c r="V785" s="57"/>
      <c r="X785" s="57"/>
    </row>
    <row r="786" spans="3:24">
      <c r="C786" s="57"/>
      <c r="D786" s="57"/>
      <c r="E786" s="57"/>
      <c r="F786" s="57"/>
      <c r="H786" s="57"/>
      <c r="J786" s="57"/>
      <c r="L786" s="57"/>
      <c r="N786" s="57"/>
      <c r="P786" s="57"/>
      <c r="R786" s="57"/>
      <c r="T786" s="57"/>
      <c r="V786" s="57"/>
      <c r="X786" s="57"/>
    </row>
    <row r="787" spans="3:24">
      <c r="C787" s="57"/>
      <c r="D787" s="57"/>
      <c r="E787" s="57"/>
      <c r="F787" s="57"/>
      <c r="H787" s="57"/>
      <c r="J787" s="57"/>
      <c r="L787" s="57"/>
      <c r="N787" s="57"/>
      <c r="P787" s="57"/>
      <c r="R787" s="57"/>
      <c r="T787" s="57"/>
      <c r="V787" s="57"/>
      <c r="X787" s="57"/>
    </row>
    <row r="788" spans="3:24">
      <c r="C788" s="57"/>
      <c r="D788" s="57"/>
      <c r="E788" s="57"/>
      <c r="F788" s="57"/>
      <c r="H788" s="57"/>
      <c r="J788" s="57"/>
      <c r="L788" s="57"/>
      <c r="N788" s="57"/>
      <c r="P788" s="57"/>
      <c r="R788" s="57"/>
      <c r="T788" s="57"/>
      <c r="V788" s="57"/>
      <c r="X788" s="57"/>
    </row>
    <row r="789" spans="3:24">
      <c r="C789" s="57"/>
      <c r="D789" s="57"/>
      <c r="E789" s="57"/>
      <c r="F789" s="57"/>
      <c r="H789" s="57"/>
      <c r="J789" s="57"/>
      <c r="L789" s="57"/>
      <c r="N789" s="57"/>
      <c r="P789" s="57"/>
      <c r="R789" s="57"/>
      <c r="T789" s="57"/>
      <c r="V789" s="57"/>
      <c r="X789" s="57"/>
    </row>
    <row r="790" spans="3:24">
      <c r="C790" s="57"/>
      <c r="D790" s="57"/>
      <c r="E790" s="57"/>
      <c r="F790" s="57"/>
      <c r="H790" s="57"/>
      <c r="J790" s="57"/>
      <c r="L790" s="57"/>
      <c r="N790" s="57"/>
      <c r="P790" s="57"/>
      <c r="R790" s="57"/>
      <c r="T790" s="57"/>
      <c r="V790" s="57"/>
      <c r="X790" s="57"/>
    </row>
    <row r="791" spans="3:24">
      <c r="C791" s="57"/>
      <c r="D791" s="57"/>
      <c r="E791" s="57"/>
      <c r="F791" s="57"/>
      <c r="H791" s="57"/>
      <c r="J791" s="57"/>
      <c r="L791" s="57"/>
      <c r="N791" s="57"/>
      <c r="P791" s="57"/>
      <c r="R791" s="57"/>
      <c r="T791" s="57"/>
      <c r="V791" s="57"/>
      <c r="X791" s="57"/>
    </row>
    <row r="792" spans="3:24">
      <c r="C792" s="57"/>
      <c r="D792" s="57"/>
      <c r="E792" s="57"/>
      <c r="F792" s="57"/>
      <c r="H792" s="57"/>
      <c r="J792" s="57"/>
      <c r="L792" s="57"/>
      <c r="N792" s="57"/>
      <c r="P792" s="57"/>
      <c r="R792" s="57"/>
      <c r="T792" s="57"/>
      <c r="V792" s="57"/>
      <c r="X792" s="57"/>
    </row>
    <row r="793" spans="3:24">
      <c r="C793" s="57"/>
      <c r="D793" s="57"/>
      <c r="E793" s="57"/>
      <c r="F793" s="57"/>
      <c r="H793" s="57"/>
      <c r="J793" s="57"/>
      <c r="L793" s="57"/>
      <c r="N793" s="57"/>
      <c r="P793" s="57"/>
      <c r="R793" s="57"/>
      <c r="T793" s="57"/>
      <c r="V793" s="57"/>
      <c r="X793" s="57"/>
    </row>
    <row r="794" spans="3:24">
      <c r="C794" s="57"/>
      <c r="D794" s="57"/>
      <c r="E794" s="57"/>
      <c r="F794" s="57"/>
      <c r="H794" s="57"/>
      <c r="J794" s="57"/>
      <c r="L794" s="57"/>
      <c r="N794" s="57"/>
      <c r="P794" s="57"/>
      <c r="R794" s="57"/>
      <c r="T794" s="57"/>
      <c r="V794" s="57"/>
      <c r="X794" s="57"/>
    </row>
    <row r="795" spans="3:24">
      <c r="C795" s="57"/>
      <c r="D795" s="57"/>
      <c r="E795" s="57"/>
      <c r="F795" s="57"/>
      <c r="H795" s="57"/>
      <c r="J795" s="57"/>
      <c r="L795" s="57"/>
      <c r="N795" s="57"/>
      <c r="P795" s="57"/>
      <c r="R795" s="57"/>
      <c r="T795" s="57"/>
      <c r="V795" s="57"/>
      <c r="X795" s="57"/>
    </row>
    <row r="796" spans="3:24">
      <c r="C796" s="57"/>
      <c r="D796" s="57"/>
      <c r="E796" s="57"/>
      <c r="F796" s="57"/>
      <c r="H796" s="57"/>
      <c r="J796" s="57"/>
      <c r="L796" s="57"/>
      <c r="N796" s="57"/>
      <c r="P796" s="57"/>
      <c r="R796" s="57"/>
      <c r="T796" s="57"/>
      <c r="V796" s="57"/>
      <c r="X796" s="57"/>
    </row>
    <row r="797" spans="3:24">
      <c r="C797" s="57"/>
      <c r="D797" s="57"/>
      <c r="E797" s="57"/>
      <c r="F797" s="57"/>
      <c r="H797" s="57"/>
      <c r="J797" s="57"/>
      <c r="L797" s="57"/>
      <c r="N797" s="57"/>
      <c r="P797" s="57"/>
      <c r="R797" s="57"/>
      <c r="T797" s="57"/>
      <c r="V797" s="57"/>
      <c r="X797" s="57"/>
    </row>
    <row r="798" spans="3:24">
      <c r="C798" s="57"/>
      <c r="D798" s="57"/>
      <c r="E798" s="57"/>
      <c r="F798" s="57"/>
      <c r="H798" s="57"/>
      <c r="J798" s="57"/>
      <c r="L798" s="57"/>
      <c r="N798" s="57"/>
      <c r="P798" s="57"/>
      <c r="R798" s="57"/>
      <c r="T798" s="57"/>
      <c r="V798" s="57"/>
      <c r="X798" s="57"/>
    </row>
    <row r="799" spans="3:24">
      <c r="C799" s="57"/>
      <c r="D799" s="57"/>
      <c r="E799" s="57"/>
      <c r="F799" s="57"/>
      <c r="H799" s="57"/>
      <c r="J799" s="57"/>
      <c r="L799" s="57"/>
      <c r="N799" s="57"/>
      <c r="P799" s="57"/>
      <c r="R799" s="57"/>
      <c r="T799" s="57"/>
      <c r="V799" s="57"/>
      <c r="X799" s="57"/>
    </row>
    <row r="800" spans="3:24">
      <c r="C800" s="57"/>
      <c r="D800" s="57"/>
      <c r="E800" s="57"/>
      <c r="F800" s="57"/>
      <c r="H800" s="57"/>
      <c r="J800" s="57"/>
      <c r="L800" s="57"/>
      <c r="N800" s="57"/>
      <c r="P800" s="57"/>
      <c r="R800" s="57"/>
      <c r="T800" s="57"/>
      <c r="V800" s="57"/>
      <c r="X800" s="57"/>
    </row>
    <row r="801" spans="3:24">
      <c r="C801" s="57"/>
      <c r="D801" s="57"/>
      <c r="E801" s="57"/>
      <c r="F801" s="57"/>
      <c r="H801" s="57"/>
      <c r="J801" s="57"/>
      <c r="L801" s="57"/>
      <c r="N801" s="57"/>
      <c r="P801" s="57"/>
      <c r="R801" s="57"/>
      <c r="T801" s="57"/>
      <c r="V801" s="57"/>
      <c r="X801" s="57"/>
    </row>
    <row r="802" spans="3:24">
      <c r="C802" s="57"/>
      <c r="D802" s="57"/>
      <c r="E802" s="57"/>
      <c r="F802" s="57"/>
      <c r="H802" s="57"/>
      <c r="J802" s="57"/>
      <c r="L802" s="57"/>
      <c r="N802" s="57"/>
      <c r="P802" s="57"/>
      <c r="R802" s="57"/>
      <c r="T802" s="57"/>
      <c r="V802" s="57"/>
      <c r="X802" s="57"/>
    </row>
    <row r="803" spans="3:24">
      <c r="C803" s="57"/>
      <c r="D803" s="57"/>
      <c r="E803" s="57"/>
      <c r="F803" s="57"/>
      <c r="H803" s="57"/>
      <c r="J803" s="57"/>
      <c r="L803" s="57"/>
      <c r="N803" s="57"/>
      <c r="P803" s="57"/>
      <c r="R803" s="57"/>
      <c r="T803" s="57"/>
      <c r="V803" s="57"/>
      <c r="X803" s="57"/>
    </row>
    <row r="804" spans="3:24">
      <c r="C804" s="57"/>
      <c r="D804" s="57"/>
      <c r="E804" s="57"/>
      <c r="F804" s="57"/>
      <c r="H804" s="57"/>
      <c r="J804" s="57"/>
      <c r="L804" s="57"/>
      <c r="N804" s="57"/>
      <c r="P804" s="57"/>
      <c r="R804" s="57"/>
      <c r="T804" s="57"/>
      <c r="V804" s="57"/>
      <c r="X804" s="57"/>
    </row>
    <row r="805" spans="3:24">
      <c r="C805" s="57"/>
      <c r="D805" s="57"/>
      <c r="E805" s="57"/>
      <c r="F805" s="57"/>
      <c r="H805" s="57"/>
      <c r="J805" s="57"/>
      <c r="L805" s="57"/>
      <c r="N805" s="57"/>
      <c r="P805" s="57"/>
      <c r="R805" s="57"/>
      <c r="T805" s="57"/>
      <c r="V805" s="57"/>
      <c r="X805" s="57"/>
    </row>
    <row r="806" spans="3:24">
      <c r="C806" s="57"/>
      <c r="D806" s="57"/>
      <c r="E806" s="57"/>
      <c r="F806" s="57"/>
      <c r="H806" s="57"/>
      <c r="J806" s="57"/>
      <c r="L806" s="57"/>
      <c r="N806" s="57"/>
      <c r="P806" s="57"/>
      <c r="R806" s="57"/>
      <c r="T806" s="57"/>
      <c r="V806" s="57"/>
      <c r="X806" s="57"/>
    </row>
    <row r="807" spans="3:24">
      <c r="C807" s="57"/>
      <c r="D807" s="57"/>
      <c r="E807" s="57"/>
      <c r="F807" s="57"/>
      <c r="H807" s="57"/>
      <c r="J807" s="57"/>
      <c r="L807" s="57"/>
      <c r="N807" s="57"/>
      <c r="P807" s="57"/>
      <c r="R807" s="57"/>
      <c r="T807" s="57"/>
      <c r="V807" s="57"/>
      <c r="X807" s="57"/>
    </row>
    <row r="808" spans="3:24">
      <c r="C808" s="57"/>
      <c r="D808" s="57"/>
      <c r="E808" s="57"/>
      <c r="F808" s="57"/>
      <c r="H808" s="57"/>
      <c r="J808" s="57"/>
      <c r="L808" s="57"/>
      <c r="N808" s="57"/>
      <c r="P808" s="57"/>
      <c r="R808" s="57"/>
      <c r="T808" s="57"/>
      <c r="V808" s="57"/>
      <c r="X808" s="57"/>
    </row>
    <row r="809" spans="3:24">
      <c r="C809" s="57"/>
      <c r="D809" s="57"/>
      <c r="E809" s="57"/>
      <c r="F809" s="57"/>
      <c r="H809" s="57"/>
      <c r="J809" s="57"/>
      <c r="L809" s="57"/>
      <c r="N809" s="57"/>
      <c r="P809" s="57"/>
      <c r="R809" s="57"/>
      <c r="T809" s="57"/>
      <c r="V809" s="57"/>
      <c r="X809" s="57"/>
    </row>
    <row r="810" spans="3:24">
      <c r="C810" s="57"/>
      <c r="D810" s="57"/>
      <c r="E810" s="57"/>
      <c r="F810" s="57"/>
      <c r="H810" s="57"/>
      <c r="J810" s="57"/>
      <c r="L810" s="57"/>
      <c r="N810" s="57"/>
      <c r="P810" s="57"/>
      <c r="R810" s="57"/>
      <c r="T810" s="57"/>
      <c r="V810" s="57"/>
      <c r="X810" s="57"/>
    </row>
    <row r="811" spans="3:24">
      <c r="C811" s="57"/>
      <c r="D811" s="57"/>
      <c r="E811" s="57"/>
      <c r="F811" s="57"/>
      <c r="H811" s="57"/>
      <c r="J811" s="57"/>
      <c r="L811" s="57"/>
      <c r="N811" s="57"/>
      <c r="P811" s="57"/>
      <c r="R811" s="57"/>
      <c r="T811" s="57"/>
      <c r="V811" s="57"/>
      <c r="X811" s="57"/>
    </row>
    <row r="812" spans="3:24">
      <c r="C812" s="57"/>
      <c r="D812" s="57"/>
      <c r="E812" s="57"/>
      <c r="F812" s="57"/>
      <c r="H812" s="57"/>
      <c r="J812" s="57"/>
      <c r="L812" s="57"/>
      <c r="N812" s="57"/>
      <c r="P812" s="57"/>
      <c r="R812" s="57"/>
      <c r="T812" s="57"/>
      <c r="V812" s="57"/>
      <c r="X812" s="57"/>
    </row>
    <row r="813" spans="3:24">
      <c r="C813" s="57"/>
      <c r="D813" s="57"/>
      <c r="E813" s="57"/>
      <c r="F813" s="57"/>
      <c r="H813" s="57"/>
      <c r="J813" s="57"/>
      <c r="L813" s="57"/>
      <c r="N813" s="57"/>
      <c r="P813" s="57"/>
      <c r="R813" s="57"/>
      <c r="T813" s="57"/>
      <c r="V813" s="57"/>
      <c r="X813" s="57"/>
    </row>
    <row r="814" spans="3:24">
      <c r="C814" s="57"/>
      <c r="D814" s="57"/>
      <c r="E814" s="57"/>
      <c r="F814" s="57"/>
      <c r="H814" s="57"/>
      <c r="J814" s="57"/>
      <c r="L814" s="57"/>
      <c r="N814" s="57"/>
      <c r="P814" s="57"/>
      <c r="R814" s="57"/>
      <c r="T814" s="57"/>
      <c r="V814" s="57"/>
      <c r="X814" s="57"/>
    </row>
    <row r="815" spans="3:24">
      <c r="C815" s="57"/>
      <c r="D815" s="57"/>
      <c r="E815" s="57"/>
      <c r="F815" s="57"/>
      <c r="H815" s="57"/>
      <c r="J815" s="57"/>
      <c r="L815" s="57"/>
      <c r="N815" s="57"/>
      <c r="P815" s="57"/>
      <c r="R815" s="57"/>
      <c r="T815" s="57"/>
      <c r="V815" s="57"/>
      <c r="X815" s="57"/>
    </row>
    <row r="816" spans="3:24">
      <c r="C816" s="57"/>
      <c r="D816" s="57"/>
      <c r="E816" s="57"/>
      <c r="F816" s="57"/>
      <c r="H816" s="57"/>
      <c r="J816" s="57"/>
      <c r="L816" s="57"/>
      <c r="N816" s="57"/>
      <c r="P816" s="57"/>
      <c r="R816" s="57"/>
      <c r="T816" s="57"/>
      <c r="V816" s="57"/>
      <c r="X816" s="57"/>
    </row>
    <row r="817" spans="3:24">
      <c r="C817" s="57"/>
      <c r="D817" s="57"/>
      <c r="E817" s="57"/>
      <c r="F817" s="57"/>
      <c r="H817" s="57"/>
      <c r="J817" s="57"/>
      <c r="L817" s="57"/>
      <c r="N817" s="57"/>
      <c r="P817" s="57"/>
      <c r="R817" s="57"/>
      <c r="T817" s="57"/>
      <c r="V817" s="57"/>
      <c r="X817" s="57"/>
    </row>
    <row r="818" spans="3:24">
      <c r="C818" s="57"/>
      <c r="D818" s="57"/>
      <c r="E818" s="57"/>
      <c r="F818" s="57"/>
      <c r="H818" s="57"/>
      <c r="J818" s="57"/>
      <c r="L818" s="57"/>
      <c r="N818" s="57"/>
      <c r="P818" s="57"/>
      <c r="R818" s="57"/>
      <c r="T818" s="57"/>
      <c r="V818" s="57"/>
      <c r="X818" s="57"/>
    </row>
    <row r="819" spans="3:24">
      <c r="C819" s="57"/>
      <c r="D819" s="57"/>
      <c r="E819" s="57"/>
      <c r="F819" s="57"/>
      <c r="H819" s="57"/>
      <c r="J819" s="57"/>
      <c r="L819" s="57"/>
      <c r="N819" s="57"/>
      <c r="P819" s="57"/>
      <c r="R819" s="57"/>
      <c r="T819" s="57"/>
      <c r="V819" s="57"/>
      <c r="X819" s="57"/>
    </row>
    <row r="820" spans="3:24">
      <c r="C820" s="57"/>
      <c r="D820" s="57"/>
      <c r="E820" s="57"/>
      <c r="F820" s="57"/>
      <c r="H820" s="57"/>
      <c r="J820" s="57"/>
      <c r="L820" s="57"/>
      <c r="N820" s="57"/>
      <c r="P820" s="57"/>
      <c r="R820" s="57"/>
      <c r="T820" s="57"/>
      <c r="V820" s="57"/>
      <c r="X820" s="57"/>
    </row>
    <row r="821" spans="3:24">
      <c r="C821" s="57"/>
      <c r="D821" s="57"/>
      <c r="E821" s="57"/>
      <c r="F821" s="57"/>
      <c r="H821" s="57"/>
      <c r="J821" s="57"/>
      <c r="L821" s="57"/>
      <c r="N821" s="57"/>
      <c r="P821" s="57"/>
      <c r="R821" s="57"/>
      <c r="T821" s="57"/>
      <c r="V821" s="57"/>
      <c r="X821" s="57"/>
    </row>
    <row r="822" spans="3:24">
      <c r="C822" s="57"/>
      <c r="D822" s="57"/>
      <c r="E822" s="57"/>
      <c r="F822" s="57"/>
      <c r="H822" s="57"/>
      <c r="J822" s="57"/>
      <c r="L822" s="57"/>
      <c r="N822" s="57"/>
      <c r="P822" s="57"/>
      <c r="R822" s="57"/>
      <c r="T822" s="57"/>
      <c r="V822" s="57"/>
      <c r="X822" s="57"/>
    </row>
    <row r="823" spans="3:24">
      <c r="C823" s="57"/>
      <c r="D823" s="57"/>
      <c r="E823" s="57"/>
      <c r="F823" s="57"/>
      <c r="H823" s="57"/>
      <c r="J823" s="57"/>
      <c r="L823" s="57"/>
      <c r="N823" s="57"/>
      <c r="P823" s="57"/>
      <c r="R823" s="57"/>
      <c r="T823" s="57"/>
      <c r="V823" s="57"/>
      <c r="X823" s="57"/>
    </row>
    <row r="824" spans="3:24">
      <c r="C824" s="57"/>
      <c r="D824" s="57"/>
      <c r="E824" s="57"/>
      <c r="F824" s="57"/>
      <c r="H824" s="57"/>
      <c r="J824" s="57"/>
      <c r="L824" s="57"/>
      <c r="N824" s="57"/>
      <c r="P824" s="57"/>
      <c r="R824" s="57"/>
      <c r="T824" s="57"/>
      <c r="V824" s="57"/>
      <c r="X824" s="57"/>
    </row>
    <row r="825" spans="3:24">
      <c r="C825" s="57"/>
      <c r="D825" s="57"/>
      <c r="E825" s="57"/>
      <c r="F825" s="57"/>
      <c r="H825" s="57"/>
      <c r="J825" s="57"/>
      <c r="L825" s="57"/>
      <c r="N825" s="57"/>
      <c r="P825" s="57"/>
      <c r="R825" s="57"/>
      <c r="T825" s="57"/>
      <c r="V825" s="57"/>
      <c r="X825" s="57"/>
    </row>
    <row r="826" spans="3:24">
      <c r="C826" s="57"/>
      <c r="D826" s="57"/>
      <c r="E826" s="57"/>
      <c r="F826" s="57"/>
      <c r="H826" s="57"/>
      <c r="J826" s="57"/>
      <c r="L826" s="57"/>
      <c r="N826" s="57"/>
      <c r="P826" s="57"/>
      <c r="R826" s="57"/>
      <c r="T826" s="57"/>
      <c r="V826" s="57"/>
      <c r="X826" s="57"/>
    </row>
    <row r="827" spans="3:24">
      <c r="C827" s="57"/>
      <c r="D827" s="57"/>
      <c r="E827" s="57"/>
      <c r="F827" s="57"/>
      <c r="H827" s="57"/>
      <c r="J827" s="57"/>
      <c r="L827" s="57"/>
      <c r="N827" s="57"/>
      <c r="P827" s="57"/>
      <c r="R827" s="57"/>
      <c r="T827" s="57"/>
      <c r="V827" s="57"/>
      <c r="X827" s="57"/>
    </row>
    <row r="828" spans="3:24">
      <c r="C828" s="57"/>
      <c r="D828" s="57"/>
      <c r="E828" s="57"/>
      <c r="F828" s="57"/>
      <c r="H828" s="57"/>
      <c r="J828" s="57"/>
      <c r="L828" s="57"/>
      <c r="N828" s="57"/>
      <c r="P828" s="57"/>
      <c r="R828" s="57"/>
      <c r="T828" s="57"/>
      <c r="V828" s="57"/>
      <c r="X828" s="57"/>
    </row>
    <row r="829" spans="3:24">
      <c r="C829" s="57"/>
      <c r="D829" s="57"/>
      <c r="E829" s="57"/>
      <c r="F829" s="57"/>
      <c r="H829" s="57"/>
      <c r="J829" s="57"/>
      <c r="L829" s="57"/>
      <c r="N829" s="57"/>
      <c r="P829" s="57"/>
      <c r="R829" s="57"/>
      <c r="T829" s="57"/>
      <c r="V829" s="57"/>
      <c r="X829" s="57"/>
    </row>
    <row r="830" spans="3:24">
      <c r="C830" s="57"/>
      <c r="D830" s="57"/>
      <c r="E830" s="57"/>
      <c r="F830" s="57"/>
      <c r="H830" s="57"/>
      <c r="J830" s="57"/>
      <c r="L830" s="57"/>
      <c r="N830" s="57"/>
      <c r="P830" s="57"/>
      <c r="R830" s="57"/>
      <c r="T830" s="57"/>
      <c r="V830" s="57"/>
      <c r="X830" s="57"/>
    </row>
    <row r="831" spans="3:24">
      <c r="C831" s="57"/>
      <c r="D831" s="57"/>
      <c r="E831" s="57"/>
      <c r="F831" s="57"/>
      <c r="H831" s="57"/>
      <c r="J831" s="57"/>
      <c r="L831" s="57"/>
      <c r="N831" s="57"/>
      <c r="P831" s="57"/>
      <c r="R831" s="57"/>
      <c r="T831" s="57"/>
      <c r="V831" s="57"/>
      <c r="X831" s="57"/>
    </row>
    <row r="832" spans="3:24">
      <c r="C832" s="57"/>
      <c r="D832" s="57"/>
      <c r="E832" s="57"/>
      <c r="F832" s="57"/>
      <c r="H832" s="57"/>
      <c r="J832" s="57"/>
      <c r="L832" s="57"/>
      <c r="N832" s="57"/>
      <c r="P832" s="57"/>
      <c r="R832" s="57"/>
      <c r="T832" s="57"/>
      <c r="V832" s="57"/>
      <c r="X832" s="57"/>
    </row>
    <row r="833" spans="3:24">
      <c r="C833" s="57"/>
      <c r="D833" s="57"/>
      <c r="E833" s="57"/>
      <c r="F833" s="57"/>
      <c r="H833" s="57"/>
      <c r="J833" s="57"/>
      <c r="L833" s="57"/>
      <c r="N833" s="57"/>
      <c r="P833" s="57"/>
      <c r="R833" s="57"/>
      <c r="T833" s="57"/>
      <c r="V833" s="57"/>
      <c r="X833" s="57"/>
    </row>
    <row r="834" spans="3:24">
      <c r="C834" s="57"/>
      <c r="D834" s="57"/>
      <c r="E834" s="57"/>
      <c r="F834" s="57"/>
      <c r="H834" s="57"/>
      <c r="J834" s="57"/>
      <c r="L834" s="57"/>
      <c r="N834" s="57"/>
      <c r="P834" s="57"/>
      <c r="R834" s="57"/>
      <c r="T834" s="57"/>
      <c r="V834" s="57"/>
      <c r="X834" s="57"/>
    </row>
    <row r="835" spans="3:24">
      <c r="C835" s="57"/>
      <c r="D835" s="57"/>
      <c r="E835" s="57"/>
      <c r="F835" s="57"/>
      <c r="H835" s="57"/>
      <c r="J835" s="57"/>
      <c r="L835" s="57"/>
      <c r="N835" s="57"/>
      <c r="P835" s="57"/>
      <c r="R835" s="57"/>
      <c r="T835" s="57"/>
      <c r="V835" s="57"/>
      <c r="X835" s="57"/>
    </row>
    <row r="836" spans="3:24">
      <c r="C836" s="57"/>
      <c r="D836" s="57"/>
      <c r="E836" s="57"/>
      <c r="F836" s="57"/>
      <c r="H836" s="57"/>
      <c r="J836" s="57"/>
      <c r="L836" s="57"/>
      <c r="N836" s="57"/>
      <c r="P836" s="57"/>
      <c r="R836" s="57"/>
      <c r="T836" s="57"/>
      <c r="V836" s="57"/>
      <c r="X836" s="57"/>
    </row>
    <row r="837" spans="3:24">
      <c r="C837" s="57"/>
      <c r="D837" s="57"/>
      <c r="E837" s="57"/>
      <c r="F837" s="57"/>
      <c r="H837" s="57"/>
      <c r="J837" s="57"/>
      <c r="L837" s="57"/>
      <c r="N837" s="57"/>
      <c r="P837" s="57"/>
      <c r="R837" s="57"/>
      <c r="T837" s="57"/>
      <c r="V837" s="57"/>
      <c r="X837" s="57"/>
    </row>
    <row r="838" spans="3:24">
      <c r="C838" s="57"/>
      <c r="D838" s="57"/>
      <c r="E838" s="57"/>
      <c r="F838" s="57"/>
      <c r="H838" s="57"/>
      <c r="J838" s="57"/>
      <c r="L838" s="57"/>
      <c r="N838" s="57"/>
      <c r="P838" s="57"/>
      <c r="R838" s="57"/>
      <c r="T838" s="57"/>
      <c r="V838" s="57"/>
      <c r="X838" s="57"/>
    </row>
    <row r="839" spans="3:24">
      <c r="C839" s="57"/>
      <c r="D839" s="57"/>
      <c r="E839" s="57"/>
      <c r="F839" s="57"/>
      <c r="H839" s="57"/>
      <c r="J839" s="57"/>
      <c r="L839" s="57"/>
      <c r="N839" s="57"/>
      <c r="P839" s="57"/>
      <c r="R839" s="57"/>
      <c r="T839" s="57"/>
      <c r="V839" s="57"/>
      <c r="X839" s="57"/>
    </row>
    <row r="840" spans="3:24">
      <c r="C840" s="57"/>
      <c r="D840" s="57"/>
      <c r="E840" s="57"/>
      <c r="F840" s="57"/>
      <c r="H840" s="57"/>
      <c r="J840" s="57"/>
      <c r="L840" s="57"/>
      <c r="N840" s="57"/>
      <c r="P840" s="57"/>
      <c r="R840" s="57"/>
      <c r="T840" s="57"/>
      <c r="V840" s="57"/>
      <c r="X840" s="57"/>
    </row>
    <row r="841" spans="3:24">
      <c r="C841" s="57"/>
      <c r="D841" s="57"/>
      <c r="E841" s="57"/>
      <c r="F841" s="57"/>
      <c r="H841" s="57"/>
      <c r="J841" s="57"/>
      <c r="L841" s="57"/>
      <c r="N841" s="57"/>
      <c r="P841" s="57"/>
      <c r="R841" s="57"/>
      <c r="T841" s="57"/>
      <c r="V841" s="57"/>
      <c r="X841" s="57"/>
    </row>
    <row r="842" spans="3:24">
      <c r="C842" s="57"/>
      <c r="D842" s="57"/>
      <c r="E842" s="57"/>
      <c r="F842" s="57"/>
      <c r="H842" s="57"/>
      <c r="J842" s="57"/>
      <c r="L842" s="57"/>
      <c r="N842" s="57"/>
      <c r="P842" s="57"/>
      <c r="R842" s="57"/>
      <c r="T842" s="57"/>
      <c r="V842" s="57"/>
      <c r="X842" s="57"/>
    </row>
    <row r="843" spans="3:24">
      <c r="C843" s="57"/>
      <c r="D843" s="57"/>
      <c r="E843" s="57"/>
      <c r="F843" s="57"/>
      <c r="H843" s="57"/>
      <c r="J843" s="57"/>
      <c r="L843" s="57"/>
      <c r="N843" s="57"/>
      <c r="P843" s="57"/>
      <c r="R843" s="57"/>
      <c r="T843" s="57"/>
      <c r="V843" s="57"/>
      <c r="X843" s="57"/>
    </row>
    <row r="844" spans="3:24">
      <c r="C844" s="57"/>
      <c r="D844" s="57"/>
      <c r="E844" s="57"/>
      <c r="F844" s="57"/>
      <c r="H844" s="57"/>
      <c r="J844" s="57"/>
      <c r="L844" s="57"/>
      <c r="N844" s="57"/>
      <c r="P844" s="57"/>
      <c r="R844" s="57"/>
      <c r="T844" s="57"/>
      <c r="V844" s="57"/>
      <c r="X844" s="57"/>
    </row>
    <row r="845" spans="3:24">
      <c r="C845" s="57"/>
      <c r="D845" s="57"/>
      <c r="E845" s="57"/>
      <c r="F845" s="57"/>
      <c r="H845" s="57"/>
      <c r="J845" s="57"/>
      <c r="L845" s="57"/>
      <c r="N845" s="57"/>
      <c r="P845" s="57"/>
      <c r="R845" s="57"/>
      <c r="T845" s="57"/>
      <c r="V845" s="57"/>
      <c r="X845" s="57"/>
    </row>
    <row r="846" spans="3:24">
      <c r="C846" s="57"/>
      <c r="D846" s="57"/>
      <c r="E846" s="57"/>
      <c r="F846" s="57"/>
      <c r="H846" s="57"/>
      <c r="J846" s="57"/>
      <c r="L846" s="57"/>
      <c r="N846" s="57"/>
      <c r="P846" s="57"/>
      <c r="R846" s="57"/>
      <c r="T846" s="57"/>
      <c r="V846" s="57"/>
      <c r="X846" s="57"/>
    </row>
    <row r="847" spans="3:24">
      <c r="C847" s="57"/>
      <c r="D847" s="57"/>
      <c r="E847" s="57"/>
      <c r="F847" s="57"/>
      <c r="H847" s="57"/>
      <c r="J847" s="57"/>
      <c r="L847" s="57"/>
      <c r="N847" s="57"/>
      <c r="P847" s="57"/>
      <c r="R847" s="57"/>
      <c r="T847" s="57"/>
      <c r="V847" s="57"/>
      <c r="X847" s="57"/>
    </row>
    <row r="848" spans="3:24">
      <c r="C848" s="57"/>
      <c r="D848" s="57"/>
      <c r="E848" s="57"/>
      <c r="F848" s="57"/>
      <c r="H848" s="57"/>
      <c r="J848" s="57"/>
      <c r="L848" s="57"/>
      <c r="N848" s="57"/>
      <c r="P848" s="57"/>
      <c r="R848" s="57"/>
      <c r="T848" s="57"/>
      <c r="V848" s="57"/>
      <c r="X848" s="57"/>
    </row>
    <row r="849" spans="3:24">
      <c r="C849" s="57"/>
      <c r="D849" s="57"/>
      <c r="E849" s="57"/>
      <c r="F849" s="57"/>
      <c r="H849" s="57"/>
      <c r="J849" s="57"/>
      <c r="L849" s="57"/>
      <c r="N849" s="57"/>
      <c r="P849" s="57"/>
      <c r="R849" s="57"/>
      <c r="T849" s="57"/>
      <c r="V849" s="57"/>
      <c r="X849" s="57"/>
    </row>
    <row r="850" spans="3:24">
      <c r="C850" s="57"/>
      <c r="D850" s="57"/>
      <c r="E850" s="57"/>
      <c r="F850" s="57"/>
      <c r="H850" s="57"/>
      <c r="J850" s="57"/>
      <c r="L850" s="57"/>
      <c r="N850" s="57"/>
      <c r="P850" s="57"/>
      <c r="R850" s="57"/>
      <c r="T850" s="57"/>
      <c r="V850" s="57"/>
      <c r="X850" s="57"/>
    </row>
    <row r="851" spans="3:24">
      <c r="C851" s="57"/>
      <c r="D851" s="57"/>
      <c r="E851" s="57"/>
      <c r="F851" s="57"/>
      <c r="H851" s="57"/>
      <c r="J851" s="57"/>
      <c r="L851" s="57"/>
      <c r="N851" s="57"/>
      <c r="P851" s="57"/>
      <c r="R851" s="57"/>
      <c r="T851" s="57"/>
      <c r="V851" s="57"/>
      <c r="X851" s="57"/>
    </row>
    <row r="852" spans="3:24">
      <c r="C852" s="57"/>
      <c r="D852" s="57"/>
      <c r="E852" s="57"/>
      <c r="F852" s="57"/>
      <c r="H852" s="57"/>
      <c r="J852" s="57"/>
      <c r="L852" s="57"/>
      <c r="N852" s="57"/>
      <c r="P852" s="57"/>
      <c r="R852" s="57"/>
      <c r="T852" s="57"/>
      <c r="V852" s="57"/>
      <c r="X852" s="57"/>
    </row>
    <row r="853" spans="3:24">
      <c r="C853" s="57"/>
      <c r="D853" s="57"/>
      <c r="E853" s="57"/>
      <c r="F853" s="57"/>
      <c r="H853" s="57"/>
      <c r="J853" s="57"/>
      <c r="L853" s="57"/>
      <c r="N853" s="57"/>
      <c r="P853" s="57"/>
      <c r="R853" s="57"/>
      <c r="T853" s="57"/>
      <c r="V853" s="57"/>
      <c r="X853" s="57"/>
    </row>
    <row r="854" spans="3:24">
      <c r="C854" s="57"/>
      <c r="D854" s="57"/>
      <c r="E854" s="57"/>
      <c r="F854" s="57"/>
      <c r="H854" s="57"/>
      <c r="J854" s="57"/>
      <c r="L854" s="57"/>
      <c r="N854" s="57"/>
      <c r="P854" s="57"/>
      <c r="R854" s="57"/>
      <c r="T854" s="57"/>
      <c r="V854" s="57"/>
      <c r="X854" s="57"/>
    </row>
    <row r="855" spans="3:24">
      <c r="C855" s="57"/>
      <c r="D855" s="57"/>
      <c r="E855" s="57"/>
      <c r="F855" s="57"/>
      <c r="H855" s="57"/>
      <c r="J855" s="57"/>
      <c r="L855" s="57"/>
      <c r="N855" s="57"/>
      <c r="P855" s="57"/>
      <c r="R855" s="57"/>
      <c r="T855" s="57"/>
      <c r="V855" s="57"/>
      <c r="X855" s="57"/>
    </row>
    <row r="856" spans="3:24">
      <c r="C856" s="57"/>
      <c r="D856" s="57"/>
      <c r="E856" s="57"/>
      <c r="F856" s="57"/>
      <c r="H856" s="57"/>
      <c r="J856" s="57"/>
      <c r="L856" s="57"/>
      <c r="N856" s="57"/>
      <c r="P856" s="57"/>
      <c r="R856" s="57"/>
      <c r="T856" s="57"/>
      <c r="V856" s="57"/>
      <c r="X856" s="57"/>
    </row>
    <row r="857" spans="3:24">
      <c r="C857" s="57"/>
      <c r="D857" s="57"/>
      <c r="E857" s="57"/>
      <c r="F857" s="57"/>
      <c r="H857" s="57"/>
      <c r="J857" s="57"/>
      <c r="L857" s="57"/>
      <c r="N857" s="57"/>
      <c r="P857" s="57"/>
      <c r="R857" s="57"/>
      <c r="T857" s="57"/>
      <c r="V857" s="57"/>
      <c r="X857" s="57"/>
    </row>
    <row r="858" spans="3:24">
      <c r="C858" s="57"/>
      <c r="D858" s="57"/>
      <c r="E858" s="57"/>
      <c r="F858" s="57"/>
      <c r="H858" s="57"/>
      <c r="J858" s="57"/>
      <c r="L858" s="57"/>
      <c r="N858" s="57"/>
      <c r="P858" s="57"/>
      <c r="R858" s="57"/>
      <c r="T858" s="57"/>
      <c r="V858" s="57"/>
      <c r="X858" s="57"/>
    </row>
    <row r="859" spans="3:24">
      <c r="C859" s="57"/>
      <c r="D859" s="57"/>
      <c r="E859" s="57"/>
      <c r="F859" s="57"/>
      <c r="H859" s="57"/>
      <c r="J859" s="57"/>
      <c r="L859" s="57"/>
      <c r="N859" s="57"/>
      <c r="P859" s="57"/>
      <c r="R859" s="57"/>
      <c r="T859" s="57"/>
      <c r="V859" s="57"/>
      <c r="X859" s="57"/>
    </row>
    <row r="860" spans="3:24">
      <c r="C860" s="57"/>
      <c r="D860" s="57"/>
      <c r="E860" s="57"/>
      <c r="F860" s="57"/>
      <c r="H860" s="57"/>
      <c r="J860" s="57"/>
      <c r="L860" s="57"/>
      <c r="N860" s="57"/>
      <c r="P860" s="57"/>
      <c r="R860" s="57"/>
      <c r="T860" s="57"/>
      <c r="V860" s="57"/>
      <c r="X860" s="57"/>
    </row>
    <row r="861" spans="3:24">
      <c r="C861" s="57"/>
      <c r="D861" s="57"/>
      <c r="E861" s="57"/>
      <c r="F861" s="57"/>
      <c r="H861" s="57"/>
      <c r="J861" s="57"/>
      <c r="L861" s="57"/>
      <c r="N861" s="57"/>
      <c r="P861" s="57"/>
      <c r="R861" s="57"/>
      <c r="T861" s="57"/>
      <c r="V861" s="57"/>
      <c r="X861" s="57"/>
    </row>
    <row r="862" spans="3:24">
      <c r="C862" s="57"/>
      <c r="D862" s="57"/>
      <c r="E862" s="57"/>
      <c r="F862" s="57"/>
      <c r="H862" s="57"/>
      <c r="J862" s="57"/>
      <c r="L862" s="57"/>
      <c r="N862" s="57"/>
      <c r="P862" s="57"/>
      <c r="R862" s="57"/>
      <c r="T862" s="57"/>
      <c r="V862" s="57"/>
      <c r="X862" s="57"/>
    </row>
    <row r="863" spans="3:24">
      <c r="C863" s="57"/>
      <c r="D863" s="57"/>
      <c r="E863" s="57"/>
      <c r="F863" s="57"/>
      <c r="H863" s="57"/>
      <c r="J863" s="57"/>
      <c r="L863" s="57"/>
      <c r="N863" s="57"/>
      <c r="P863" s="57"/>
      <c r="R863" s="57"/>
      <c r="T863" s="57"/>
      <c r="V863" s="57"/>
      <c r="X863" s="57"/>
    </row>
    <row r="864" spans="3:24">
      <c r="C864" s="57"/>
      <c r="D864" s="57"/>
      <c r="E864" s="57"/>
      <c r="F864" s="57"/>
      <c r="H864" s="57"/>
      <c r="J864" s="57"/>
      <c r="L864" s="57"/>
      <c r="N864" s="57"/>
      <c r="P864" s="57"/>
      <c r="R864" s="57"/>
      <c r="T864" s="57"/>
      <c r="V864" s="57"/>
      <c r="X864" s="57"/>
    </row>
    <row r="865" spans="3:24">
      <c r="C865" s="57"/>
      <c r="D865" s="57"/>
      <c r="E865" s="57"/>
      <c r="F865" s="57"/>
      <c r="H865" s="57"/>
      <c r="J865" s="57"/>
      <c r="L865" s="57"/>
      <c r="N865" s="57"/>
      <c r="P865" s="57"/>
      <c r="R865" s="57"/>
      <c r="T865" s="57"/>
      <c r="V865" s="57"/>
      <c r="X865" s="57"/>
    </row>
    <row r="866" spans="3:24">
      <c r="C866" s="57"/>
      <c r="D866" s="57"/>
      <c r="E866" s="57"/>
      <c r="F866" s="57"/>
      <c r="H866" s="57"/>
      <c r="J866" s="57"/>
      <c r="L866" s="57"/>
      <c r="N866" s="57"/>
      <c r="P866" s="57"/>
      <c r="R866" s="57"/>
      <c r="T866" s="57"/>
      <c r="V866" s="57"/>
      <c r="X866" s="57"/>
    </row>
    <row r="867" spans="3:24">
      <c r="C867" s="57"/>
      <c r="D867" s="57"/>
      <c r="E867" s="57"/>
      <c r="F867" s="57"/>
      <c r="H867" s="57"/>
      <c r="J867" s="57"/>
      <c r="L867" s="57"/>
      <c r="N867" s="57"/>
      <c r="P867" s="57"/>
      <c r="R867" s="57"/>
      <c r="T867" s="57"/>
      <c r="V867" s="57"/>
      <c r="X867" s="57"/>
    </row>
    <row r="868" spans="3:24">
      <c r="C868" s="57"/>
      <c r="D868" s="57"/>
      <c r="E868" s="57"/>
      <c r="F868" s="57"/>
      <c r="H868" s="57"/>
      <c r="J868" s="57"/>
      <c r="L868" s="57"/>
      <c r="N868" s="57"/>
      <c r="P868" s="57"/>
      <c r="R868" s="57"/>
      <c r="T868" s="57"/>
      <c r="V868" s="57"/>
      <c r="X868" s="57"/>
    </row>
    <row r="869" spans="3:24">
      <c r="C869" s="57"/>
      <c r="D869" s="57"/>
      <c r="E869" s="57"/>
      <c r="F869" s="57"/>
      <c r="H869" s="57"/>
      <c r="J869" s="57"/>
      <c r="L869" s="57"/>
      <c r="N869" s="57"/>
      <c r="P869" s="57"/>
      <c r="R869" s="57"/>
      <c r="T869" s="57"/>
      <c r="V869" s="57"/>
      <c r="X869" s="57"/>
    </row>
    <row r="870" spans="3:24">
      <c r="C870" s="57"/>
      <c r="D870" s="57"/>
      <c r="E870" s="57"/>
      <c r="F870" s="57"/>
      <c r="H870" s="57"/>
      <c r="J870" s="57"/>
      <c r="L870" s="57"/>
      <c r="N870" s="57"/>
      <c r="P870" s="57"/>
      <c r="R870" s="57"/>
      <c r="T870" s="57"/>
      <c r="V870" s="57"/>
      <c r="X870" s="57"/>
    </row>
    <row r="871" spans="3:24">
      <c r="C871" s="57"/>
      <c r="D871" s="57"/>
      <c r="E871" s="57"/>
      <c r="F871" s="57"/>
      <c r="H871" s="57"/>
      <c r="J871" s="57"/>
      <c r="L871" s="57"/>
      <c r="N871" s="57"/>
      <c r="P871" s="57"/>
      <c r="R871" s="57"/>
      <c r="T871" s="57"/>
      <c r="V871" s="57"/>
      <c r="X871" s="57"/>
    </row>
    <row r="872" spans="3:24">
      <c r="C872" s="57"/>
      <c r="D872" s="57"/>
      <c r="E872" s="57"/>
      <c r="F872" s="57"/>
      <c r="H872" s="57"/>
      <c r="J872" s="57"/>
      <c r="L872" s="57"/>
      <c r="N872" s="57"/>
      <c r="P872" s="57"/>
      <c r="R872" s="57"/>
      <c r="T872" s="57"/>
      <c r="V872" s="57"/>
      <c r="X872" s="57"/>
    </row>
    <row r="873" spans="3:24">
      <c r="C873" s="57"/>
      <c r="D873" s="57"/>
      <c r="E873" s="57"/>
      <c r="F873" s="57"/>
      <c r="H873" s="57"/>
      <c r="J873" s="57"/>
      <c r="L873" s="57"/>
      <c r="N873" s="57"/>
      <c r="P873" s="57"/>
      <c r="R873" s="57"/>
      <c r="T873" s="57"/>
      <c r="V873" s="57"/>
      <c r="X873" s="57"/>
    </row>
    <row r="874" spans="3:24">
      <c r="C874" s="57"/>
      <c r="D874" s="57"/>
      <c r="E874" s="57"/>
      <c r="F874" s="57"/>
      <c r="H874" s="57"/>
      <c r="J874" s="57"/>
      <c r="L874" s="57"/>
      <c r="N874" s="57"/>
      <c r="P874" s="57"/>
      <c r="R874" s="57"/>
      <c r="T874" s="57"/>
      <c r="V874" s="57"/>
      <c r="X874" s="57"/>
    </row>
    <row r="875" spans="3:24">
      <c r="C875" s="57"/>
      <c r="D875" s="57"/>
      <c r="E875" s="57"/>
      <c r="F875" s="57"/>
      <c r="H875" s="57"/>
      <c r="J875" s="57"/>
      <c r="L875" s="57"/>
      <c r="N875" s="57"/>
      <c r="P875" s="57"/>
      <c r="R875" s="57"/>
      <c r="T875" s="57"/>
      <c r="V875" s="57"/>
      <c r="X875" s="57"/>
    </row>
    <row r="876" spans="3:24">
      <c r="C876" s="57"/>
      <c r="D876" s="57"/>
      <c r="E876" s="57"/>
      <c r="F876" s="57"/>
      <c r="H876" s="57"/>
      <c r="J876" s="57"/>
      <c r="L876" s="57"/>
      <c r="N876" s="57"/>
      <c r="P876" s="57"/>
      <c r="R876" s="57"/>
      <c r="T876" s="57"/>
      <c r="V876" s="57"/>
      <c r="X876" s="57"/>
    </row>
    <row r="877" spans="3:24">
      <c r="C877" s="57"/>
      <c r="D877" s="57"/>
      <c r="E877" s="57"/>
      <c r="F877" s="57"/>
      <c r="H877" s="57"/>
      <c r="J877" s="57"/>
      <c r="L877" s="57"/>
      <c r="N877" s="57"/>
      <c r="P877" s="57"/>
      <c r="R877" s="57"/>
      <c r="T877" s="57"/>
      <c r="V877" s="57"/>
      <c r="X877" s="57"/>
    </row>
    <row r="878" spans="3:24">
      <c r="C878" s="57"/>
      <c r="D878" s="57"/>
      <c r="E878" s="57"/>
      <c r="F878" s="57"/>
      <c r="H878" s="57"/>
      <c r="J878" s="57"/>
      <c r="L878" s="57"/>
      <c r="N878" s="57"/>
      <c r="P878" s="57"/>
      <c r="R878" s="57"/>
      <c r="T878" s="57"/>
      <c r="V878" s="57"/>
      <c r="X878" s="57"/>
    </row>
    <row r="879" spans="3:24">
      <c r="C879" s="57"/>
      <c r="D879" s="57"/>
      <c r="E879" s="57"/>
      <c r="F879" s="57"/>
      <c r="H879" s="57"/>
      <c r="J879" s="57"/>
      <c r="L879" s="57"/>
      <c r="N879" s="57"/>
      <c r="P879" s="57"/>
      <c r="R879" s="57"/>
      <c r="T879" s="57"/>
      <c r="V879" s="57"/>
      <c r="X879" s="57"/>
    </row>
    <row r="880" spans="3:24">
      <c r="C880" s="57"/>
      <c r="D880" s="57"/>
      <c r="E880" s="57"/>
      <c r="F880" s="57"/>
      <c r="H880" s="57"/>
      <c r="J880" s="57"/>
      <c r="L880" s="57"/>
      <c r="N880" s="57"/>
      <c r="P880" s="57"/>
      <c r="R880" s="57"/>
      <c r="T880" s="57"/>
      <c r="V880" s="57"/>
      <c r="X880" s="57"/>
    </row>
    <row r="881" spans="3:24">
      <c r="C881" s="57"/>
      <c r="D881" s="57"/>
      <c r="E881" s="57"/>
      <c r="F881" s="57"/>
      <c r="H881" s="57"/>
      <c r="J881" s="57"/>
      <c r="L881" s="57"/>
      <c r="N881" s="57"/>
      <c r="P881" s="57"/>
      <c r="R881" s="57"/>
      <c r="T881" s="57"/>
      <c r="V881" s="57"/>
      <c r="X881" s="57"/>
    </row>
    <row r="882" spans="3:24">
      <c r="C882" s="57"/>
      <c r="D882" s="57"/>
      <c r="E882" s="57"/>
      <c r="F882" s="57"/>
      <c r="H882" s="57"/>
      <c r="J882" s="57"/>
      <c r="L882" s="57"/>
      <c r="N882" s="57"/>
      <c r="P882" s="57"/>
      <c r="R882" s="57"/>
      <c r="T882" s="57"/>
      <c r="V882" s="57"/>
      <c r="X882" s="57"/>
    </row>
    <row r="883" spans="3:24">
      <c r="C883" s="57"/>
      <c r="D883" s="57"/>
      <c r="E883" s="57"/>
      <c r="F883" s="57"/>
      <c r="H883" s="57"/>
      <c r="J883" s="57"/>
      <c r="L883" s="57"/>
      <c r="N883" s="57"/>
      <c r="P883" s="57"/>
      <c r="R883" s="57"/>
      <c r="T883" s="57"/>
      <c r="V883" s="57"/>
      <c r="X883" s="57"/>
    </row>
    <row r="884" spans="3:24">
      <c r="C884" s="57"/>
      <c r="D884" s="57"/>
      <c r="E884" s="57"/>
      <c r="F884" s="57"/>
      <c r="H884" s="57"/>
      <c r="J884" s="57"/>
      <c r="L884" s="57"/>
      <c r="N884" s="57"/>
      <c r="P884" s="57"/>
      <c r="R884" s="57"/>
      <c r="T884" s="57"/>
      <c r="V884" s="57"/>
      <c r="X884" s="57"/>
    </row>
    <row r="885" spans="3:24">
      <c r="C885" s="57"/>
      <c r="D885" s="57"/>
      <c r="E885" s="57"/>
      <c r="F885" s="57"/>
      <c r="H885" s="57"/>
      <c r="J885" s="57"/>
      <c r="L885" s="57"/>
      <c r="N885" s="57"/>
      <c r="P885" s="57"/>
      <c r="R885" s="57"/>
      <c r="T885" s="57"/>
      <c r="V885" s="57"/>
      <c r="X885" s="57"/>
    </row>
    <row r="886" spans="3:24">
      <c r="C886" s="57"/>
      <c r="D886" s="57"/>
      <c r="E886" s="57"/>
      <c r="F886" s="57"/>
      <c r="H886" s="57"/>
      <c r="J886" s="57"/>
      <c r="L886" s="57"/>
      <c r="N886" s="57"/>
      <c r="P886" s="57"/>
      <c r="R886" s="57"/>
      <c r="T886" s="57"/>
      <c r="V886" s="57"/>
      <c r="X886" s="57"/>
    </row>
    <row r="887" spans="3:24">
      <c r="C887" s="57"/>
      <c r="D887" s="57"/>
      <c r="E887" s="57"/>
      <c r="F887" s="57"/>
      <c r="H887" s="57"/>
      <c r="J887" s="57"/>
      <c r="L887" s="57"/>
      <c r="N887" s="57"/>
      <c r="P887" s="57"/>
      <c r="R887" s="57"/>
      <c r="T887" s="57"/>
      <c r="V887" s="57"/>
      <c r="X887" s="57"/>
    </row>
    <row r="888" spans="3:24">
      <c r="C888" s="57"/>
      <c r="D888" s="57"/>
      <c r="E888" s="57"/>
      <c r="F888" s="57"/>
      <c r="H888" s="57"/>
      <c r="J888" s="57"/>
      <c r="L888" s="57"/>
      <c r="N888" s="57"/>
      <c r="P888" s="57"/>
      <c r="R888" s="57"/>
      <c r="T888" s="57"/>
      <c r="V888" s="57"/>
      <c r="X888" s="57"/>
    </row>
    <row r="889" spans="3:24">
      <c r="C889" s="57"/>
      <c r="D889" s="57"/>
      <c r="E889" s="57"/>
      <c r="F889" s="57"/>
      <c r="H889" s="57"/>
      <c r="J889" s="57"/>
      <c r="L889" s="57"/>
      <c r="N889" s="57"/>
      <c r="P889" s="57"/>
      <c r="R889" s="57"/>
      <c r="T889" s="57"/>
      <c r="V889" s="57"/>
      <c r="X889" s="57"/>
    </row>
    <row r="890" spans="3:24">
      <c r="C890" s="57"/>
      <c r="D890" s="57"/>
      <c r="E890" s="57"/>
      <c r="F890" s="57"/>
      <c r="H890" s="57"/>
      <c r="J890" s="57"/>
      <c r="L890" s="57"/>
      <c r="N890" s="57"/>
      <c r="P890" s="57"/>
      <c r="R890" s="57"/>
      <c r="T890" s="57"/>
      <c r="V890" s="57"/>
      <c r="X890" s="57"/>
    </row>
    <row r="891" spans="3:24">
      <c r="C891" s="57"/>
      <c r="D891" s="57"/>
      <c r="E891" s="57"/>
      <c r="F891" s="57"/>
      <c r="H891" s="57"/>
      <c r="J891" s="57"/>
      <c r="L891" s="57"/>
      <c r="N891" s="57"/>
      <c r="P891" s="57"/>
      <c r="R891" s="57"/>
      <c r="T891" s="57"/>
      <c r="V891" s="57"/>
      <c r="X891" s="57"/>
    </row>
    <row r="892" spans="3:24">
      <c r="C892" s="57"/>
      <c r="D892" s="57"/>
      <c r="E892" s="57"/>
      <c r="F892" s="57"/>
      <c r="H892" s="57"/>
      <c r="J892" s="57"/>
      <c r="L892" s="57"/>
      <c r="N892" s="57"/>
      <c r="P892" s="57"/>
      <c r="R892" s="57"/>
      <c r="T892" s="57"/>
      <c r="V892" s="57"/>
      <c r="X892" s="57"/>
    </row>
    <row r="893" spans="3:24">
      <c r="C893" s="57"/>
      <c r="D893" s="57"/>
      <c r="E893" s="57"/>
      <c r="F893" s="57"/>
      <c r="H893" s="57"/>
      <c r="J893" s="57"/>
      <c r="L893" s="57"/>
      <c r="N893" s="57"/>
      <c r="P893" s="57"/>
      <c r="R893" s="57"/>
      <c r="T893" s="57"/>
      <c r="V893" s="57"/>
      <c r="X893" s="57"/>
    </row>
    <row r="894" spans="3:24">
      <c r="C894" s="57"/>
      <c r="D894" s="57"/>
      <c r="E894" s="57"/>
      <c r="F894" s="57"/>
      <c r="H894" s="57"/>
      <c r="J894" s="57"/>
      <c r="L894" s="57"/>
      <c r="N894" s="57"/>
      <c r="P894" s="57"/>
      <c r="R894" s="57"/>
      <c r="T894" s="57"/>
      <c r="V894" s="57"/>
      <c r="X894" s="57"/>
    </row>
    <row r="895" spans="3:24">
      <c r="C895" s="57"/>
      <c r="D895" s="57"/>
      <c r="E895" s="57"/>
      <c r="F895" s="57"/>
      <c r="H895" s="57"/>
      <c r="J895" s="57"/>
      <c r="L895" s="57"/>
      <c r="N895" s="57"/>
      <c r="P895" s="57"/>
      <c r="R895" s="57"/>
      <c r="T895" s="57"/>
      <c r="V895" s="57"/>
      <c r="X895" s="57"/>
    </row>
    <row r="896" spans="3:24">
      <c r="C896" s="57"/>
      <c r="D896" s="57"/>
      <c r="E896" s="57"/>
      <c r="F896" s="57"/>
      <c r="H896" s="57"/>
      <c r="J896" s="57"/>
      <c r="L896" s="57"/>
      <c r="N896" s="57"/>
      <c r="P896" s="57"/>
      <c r="R896" s="57"/>
      <c r="T896" s="57"/>
      <c r="V896" s="57"/>
      <c r="X896" s="57"/>
    </row>
    <row r="897" spans="3:24">
      <c r="C897" s="57"/>
      <c r="D897" s="57"/>
      <c r="E897" s="57"/>
      <c r="F897" s="57"/>
      <c r="H897" s="57"/>
      <c r="J897" s="57"/>
      <c r="L897" s="57"/>
      <c r="N897" s="57"/>
      <c r="P897" s="57"/>
      <c r="R897" s="57"/>
      <c r="T897" s="57"/>
      <c r="V897" s="57"/>
      <c r="X897" s="57"/>
    </row>
    <row r="898" spans="3:24">
      <c r="C898" s="57"/>
      <c r="D898" s="57"/>
      <c r="E898" s="57"/>
      <c r="F898" s="57"/>
      <c r="H898" s="57"/>
      <c r="J898" s="57"/>
      <c r="L898" s="57"/>
      <c r="N898" s="57"/>
      <c r="P898" s="57"/>
      <c r="R898" s="57"/>
      <c r="T898" s="57"/>
      <c r="V898" s="57"/>
      <c r="X898" s="57"/>
    </row>
    <row r="899" spans="3:24">
      <c r="C899" s="57"/>
      <c r="D899" s="57"/>
      <c r="E899" s="57"/>
      <c r="F899" s="57"/>
      <c r="H899" s="57"/>
      <c r="J899" s="57"/>
      <c r="L899" s="57"/>
      <c r="N899" s="57"/>
      <c r="P899" s="57"/>
      <c r="R899" s="57"/>
      <c r="T899" s="57"/>
      <c r="V899" s="57"/>
      <c r="X899" s="57"/>
    </row>
    <row r="900" spans="3:24">
      <c r="C900" s="57"/>
      <c r="D900" s="57"/>
      <c r="E900" s="57"/>
      <c r="F900" s="57"/>
      <c r="H900" s="57"/>
      <c r="J900" s="57"/>
      <c r="L900" s="57"/>
      <c r="N900" s="57"/>
      <c r="P900" s="57"/>
      <c r="R900" s="57"/>
      <c r="T900" s="57"/>
      <c r="V900" s="57"/>
      <c r="X900" s="57"/>
    </row>
    <row r="901" spans="3:24">
      <c r="C901" s="57"/>
      <c r="D901" s="57"/>
      <c r="E901" s="57"/>
      <c r="F901" s="57"/>
      <c r="H901" s="57"/>
      <c r="J901" s="57"/>
      <c r="L901" s="57"/>
      <c r="N901" s="57"/>
      <c r="P901" s="57"/>
      <c r="R901" s="57"/>
      <c r="T901" s="57"/>
      <c r="V901" s="57"/>
      <c r="X901" s="57"/>
    </row>
    <row r="902" spans="3:24">
      <c r="C902" s="57"/>
      <c r="D902" s="57"/>
      <c r="E902" s="57"/>
      <c r="F902" s="57"/>
      <c r="H902" s="57"/>
      <c r="J902" s="57"/>
      <c r="L902" s="57"/>
      <c r="N902" s="57"/>
      <c r="P902" s="57"/>
      <c r="R902" s="57"/>
      <c r="T902" s="57"/>
      <c r="V902" s="57"/>
      <c r="X902" s="57"/>
    </row>
    <row r="903" spans="3:24">
      <c r="C903" s="57"/>
      <c r="D903" s="57"/>
      <c r="E903" s="57"/>
      <c r="F903" s="57"/>
      <c r="H903" s="57"/>
      <c r="J903" s="57"/>
      <c r="L903" s="57"/>
      <c r="N903" s="57"/>
      <c r="P903" s="57"/>
      <c r="R903" s="57"/>
      <c r="T903" s="57"/>
      <c r="V903" s="57"/>
      <c r="X903" s="57"/>
    </row>
    <row r="904" spans="3:24">
      <c r="C904" s="57"/>
      <c r="D904" s="57"/>
      <c r="E904" s="57"/>
      <c r="F904" s="57"/>
      <c r="H904" s="57"/>
      <c r="J904" s="57"/>
      <c r="L904" s="57"/>
      <c r="N904" s="57"/>
      <c r="P904" s="57"/>
      <c r="R904" s="57"/>
      <c r="T904" s="57"/>
      <c r="V904" s="57"/>
      <c r="X904" s="57"/>
    </row>
    <row r="905" spans="3:24">
      <c r="C905" s="57"/>
      <c r="D905" s="57"/>
      <c r="E905" s="57"/>
      <c r="F905" s="57"/>
      <c r="H905" s="57"/>
      <c r="J905" s="57"/>
      <c r="L905" s="57"/>
      <c r="N905" s="57"/>
      <c r="P905" s="57"/>
      <c r="R905" s="57"/>
      <c r="T905" s="57"/>
      <c r="V905" s="57"/>
      <c r="X905" s="57"/>
    </row>
    <row r="906" spans="3:24">
      <c r="C906" s="57"/>
      <c r="D906" s="57"/>
      <c r="E906" s="57"/>
      <c r="F906" s="57"/>
      <c r="H906" s="57"/>
      <c r="J906" s="57"/>
      <c r="L906" s="57"/>
      <c r="N906" s="57"/>
      <c r="P906" s="57"/>
      <c r="R906" s="57"/>
      <c r="T906" s="57"/>
      <c r="V906" s="57"/>
      <c r="X906" s="57"/>
    </row>
    <row r="907" spans="3:24">
      <c r="C907" s="57"/>
      <c r="D907" s="57"/>
      <c r="E907" s="57"/>
      <c r="F907" s="57"/>
      <c r="H907" s="57"/>
      <c r="J907" s="57"/>
      <c r="L907" s="57"/>
      <c r="N907" s="57"/>
      <c r="P907" s="57"/>
      <c r="R907" s="57"/>
      <c r="T907" s="57"/>
      <c r="V907" s="57"/>
      <c r="X907" s="57"/>
    </row>
    <row r="908" spans="3:24">
      <c r="C908" s="57"/>
      <c r="D908" s="57"/>
      <c r="E908" s="57"/>
      <c r="F908" s="57"/>
      <c r="H908" s="57"/>
      <c r="J908" s="57"/>
      <c r="L908" s="57"/>
      <c r="N908" s="57"/>
      <c r="P908" s="57"/>
      <c r="R908" s="57"/>
      <c r="T908" s="57"/>
      <c r="V908" s="57"/>
      <c r="X908" s="57"/>
    </row>
    <row r="909" spans="3:24">
      <c r="C909" s="57"/>
      <c r="D909" s="57"/>
      <c r="E909" s="57"/>
      <c r="F909" s="57"/>
      <c r="H909" s="57"/>
      <c r="J909" s="57"/>
      <c r="L909" s="57"/>
      <c r="N909" s="57"/>
      <c r="P909" s="57"/>
      <c r="R909" s="57"/>
      <c r="T909" s="57"/>
      <c r="V909" s="57"/>
      <c r="X909" s="57"/>
    </row>
    <row r="910" spans="3:24">
      <c r="C910" s="57"/>
      <c r="D910" s="57"/>
      <c r="E910" s="57"/>
      <c r="F910" s="57"/>
      <c r="H910" s="57"/>
      <c r="J910" s="57"/>
      <c r="L910" s="57"/>
      <c r="N910" s="57"/>
      <c r="P910" s="57"/>
      <c r="R910" s="57"/>
      <c r="T910" s="57"/>
      <c r="V910" s="57"/>
      <c r="X910" s="57"/>
    </row>
    <row r="911" spans="3:24">
      <c r="C911" s="57"/>
      <c r="D911" s="57"/>
      <c r="E911" s="57"/>
      <c r="F911" s="57"/>
      <c r="H911" s="57"/>
      <c r="J911" s="57"/>
      <c r="L911" s="57"/>
      <c r="N911" s="57"/>
      <c r="P911" s="57"/>
      <c r="R911" s="57"/>
      <c r="T911" s="57"/>
      <c r="V911" s="57"/>
      <c r="X911" s="57"/>
    </row>
    <row r="912" spans="3:24">
      <c r="C912" s="57"/>
      <c r="D912" s="57"/>
      <c r="E912" s="57"/>
      <c r="F912" s="57"/>
      <c r="H912" s="57"/>
      <c r="J912" s="57"/>
      <c r="L912" s="57"/>
      <c r="N912" s="57"/>
      <c r="P912" s="57"/>
      <c r="R912" s="57"/>
      <c r="T912" s="57"/>
      <c r="V912" s="57"/>
      <c r="X912" s="57"/>
    </row>
    <row r="913" spans="3:24">
      <c r="C913" s="57"/>
      <c r="D913" s="57"/>
      <c r="E913" s="57"/>
      <c r="F913" s="57"/>
      <c r="H913" s="57"/>
      <c r="J913" s="57"/>
      <c r="L913" s="57"/>
      <c r="N913" s="57"/>
      <c r="P913" s="57"/>
      <c r="R913" s="57"/>
      <c r="T913" s="57"/>
      <c r="V913" s="57"/>
      <c r="X913" s="57"/>
    </row>
    <row r="914" spans="3:24">
      <c r="C914" s="57"/>
      <c r="D914" s="57"/>
      <c r="E914" s="57"/>
      <c r="F914" s="57"/>
      <c r="H914" s="57"/>
      <c r="J914" s="57"/>
      <c r="L914" s="57"/>
      <c r="N914" s="57"/>
      <c r="P914" s="57"/>
      <c r="R914" s="57"/>
      <c r="T914" s="57"/>
      <c r="V914" s="57"/>
      <c r="X914" s="57"/>
    </row>
    <row r="915" spans="3:24">
      <c r="C915" s="57"/>
      <c r="D915" s="57"/>
      <c r="E915" s="57"/>
      <c r="F915" s="57"/>
      <c r="H915" s="57"/>
      <c r="J915" s="57"/>
      <c r="L915" s="57"/>
      <c r="N915" s="57"/>
      <c r="P915" s="57"/>
      <c r="R915" s="57"/>
      <c r="T915" s="57"/>
      <c r="V915" s="57"/>
      <c r="X915" s="57"/>
    </row>
    <row r="916" spans="3:24">
      <c r="C916" s="57"/>
      <c r="D916" s="57"/>
      <c r="E916" s="57"/>
      <c r="F916" s="57"/>
      <c r="H916" s="57"/>
      <c r="J916" s="57"/>
      <c r="L916" s="57"/>
      <c r="N916" s="57"/>
      <c r="P916" s="57"/>
      <c r="R916" s="57"/>
      <c r="T916" s="57"/>
      <c r="V916" s="57"/>
      <c r="X916" s="57"/>
    </row>
    <row r="917" spans="3:24">
      <c r="C917" s="57"/>
      <c r="D917" s="57"/>
      <c r="E917" s="57"/>
      <c r="F917" s="57"/>
      <c r="H917" s="57"/>
      <c r="J917" s="57"/>
      <c r="L917" s="57"/>
      <c r="N917" s="57"/>
      <c r="P917" s="57"/>
      <c r="R917" s="57"/>
      <c r="T917" s="57"/>
      <c r="V917" s="57"/>
      <c r="X917" s="57"/>
    </row>
    <row r="918" spans="3:24">
      <c r="C918" s="57"/>
      <c r="D918" s="57"/>
      <c r="E918" s="57"/>
      <c r="F918" s="57"/>
      <c r="H918" s="57"/>
      <c r="J918" s="57"/>
      <c r="L918" s="57"/>
      <c r="N918" s="57"/>
      <c r="P918" s="57"/>
      <c r="R918" s="57"/>
      <c r="T918" s="57"/>
      <c r="V918" s="57"/>
      <c r="X918" s="57"/>
    </row>
    <row r="919" spans="3:24">
      <c r="C919" s="57"/>
      <c r="D919" s="57"/>
      <c r="E919" s="57"/>
      <c r="F919" s="57"/>
      <c r="H919" s="57"/>
      <c r="J919" s="57"/>
      <c r="L919" s="57"/>
      <c r="N919" s="57"/>
      <c r="P919" s="57"/>
      <c r="R919" s="57"/>
      <c r="T919" s="57"/>
      <c r="V919" s="57"/>
      <c r="X919" s="57"/>
    </row>
    <row r="920" spans="3:24">
      <c r="C920" s="57"/>
      <c r="D920" s="57"/>
      <c r="E920" s="57"/>
      <c r="F920" s="57"/>
      <c r="H920" s="57"/>
      <c r="J920" s="57"/>
      <c r="L920" s="57"/>
      <c r="N920" s="57"/>
      <c r="P920" s="57"/>
      <c r="R920" s="57"/>
      <c r="T920" s="57"/>
      <c r="V920" s="57"/>
      <c r="X920" s="57"/>
    </row>
    <row r="921" spans="3:24">
      <c r="C921" s="57"/>
      <c r="D921" s="57"/>
      <c r="E921" s="57"/>
      <c r="F921" s="57"/>
      <c r="H921" s="57"/>
      <c r="J921" s="57"/>
      <c r="L921" s="57"/>
      <c r="N921" s="57"/>
      <c r="P921" s="57"/>
      <c r="R921" s="57"/>
      <c r="T921" s="57"/>
      <c r="V921" s="57"/>
      <c r="X921" s="57"/>
    </row>
    <row r="922" spans="3:24">
      <c r="C922" s="57"/>
      <c r="D922" s="57"/>
      <c r="E922" s="57"/>
      <c r="F922" s="57"/>
      <c r="H922" s="57"/>
      <c r="J922" s="57"/>
      <c r="L922" s="57"/>
      <c r="N922" s="57"/>
      <c r="P922" s="57"/>
      <c r="R922" s="57"/>
      <c r="T922" s="57"/>
      <c r="V922" s="57"/>
      <c r="X922" s="57"/>
    </row>
    <row r="923" spans="3:24">
      <c r="C923" s="57"/>
      <c r="D923" s="57"/>
      <c r="E923" s="57"/>
      <c r="F923" s="57"/>
      <c r="H923" s="57"/>
      <c r="J923" s="57"/>
      <c r="L923" s="57"/>
      <c r="N923" s="57"/>
      <c r="P923" s="57"/>
      <c r="R923" s="57"/>
      <c r="T923" s="57"/>
      <c r="V923" s="57"/>
      <c r="X923" s="57"/>
    </row>
    <row r="924" spans="3:24">
      <c r="C924" s="57"/>
      <c r="D924" s="57"/>
      <c r="E924" s="57"/>
      <c r="F924" s="57"/>
      <c r="H924" s="57"/>
      <c r="J924" s="57"/>
      <c r="L924" s="57"/>
      <c r="N924" s="57"/>
      <c r="P924" s="57"/>
      <c r="R924" s="57"/>
      <c r="T924" s="57"/>
      <c r="V924" s="57"/>
      <c r="X924" s="57"/>
    </row>
    <row r="925" spans="3:24">
      <c r="C925" s="57"/>
      <c r="D925" s="57"/>
      <c r="E925" s="57"/>
      <c r="F925" s="57"/>
      <c r="H925" s="57"/>
      <c r="J925" s="57"/>
      <c r="L925" s="57"/>
      <c r="N925" s="57"/>
      <c r="P925" s="57"/>
      <c r="R925" s="57"/>
      <c r="T925" s="57"/>
      <c r="V925" s="57"/>
      <c r="X925" s="57"/>
    </row>
    <row r="926" spans="3:24">
      <c r="C926" s="57"/>
      <c r="D926" s="57"/>
      <c r="E926" s="57"/>
      <c r="F926" s="57"/>
      <c r="H926" s="57"/>
      <c r="J926" s="57"/>
      <c r="L926" s="57"/>
      <c r="N926" s="57"/>
      <c r="P926" s="57"/>
      <c r="R926" s="57"/>
      <c r="T926" s="57"/>
      <c r="V926" s="57"/>
      <c r="X926" s="57"/>
    </row>
    <row r="927" spans="3:24">
      <c r="C927" s="57"/>
      <c r="D927" s="57"/>
      <c r="E927" s="57"/>
      <c r="F927" s="57"/>
      <c r="H927" s="57"/>
      <c r="J927" s="57"/>
      <c r="L927" s="57"/>
      <c r="N927" s="57"/>
      <c r="P927" s="57"/>
      <c r="R927" s="57"/>
      <c r="T927" s="57"/>
      <c r="V927" s="57"/>
      <c r="X927" s="57"/>
    </row>
    <row r="928" spans="3:24">
      <c r="C928" s="57"/>
      <c r="D928" s="57"/>
      <c r="E928" s="57"/>
      <c r="F928" s="57"/>
      <c r="H928" s="57"/>
      <c r="J928" s="57"/>
      <c r="L928" s="57"/>
      <c r="N928" s="57"/>
      <c r="P928" s="57"/>
      <c r="R928" s="57"/>
      <c r="T928" s="57"/>
      <c r="V928" s="57"/>
      <c r="X928" s="57"/>
    </row>
    <row r="929" spans="3:24">
      <c r="C929" s="57"/>
      <c r="D929" s="57"/>
      <c r="E929" s="57"/>
      <c r="F929" s="57"/>
      <c r="H929" s="57"/>
      <c r="J929" s="57"/>
      <c r="L929" s="57"/>
      <c r="N929" s="57"/>
      <c r="P929" s="57"/>
      <c r="R929" s="57"/>
      <c r="T929" s="57"/>
      <c r="V929" s="57"/>
      <c r="X929" s="57"/>
    </row>
    <row r="930" spans="3:24">
      <c r="C930" s="57"/>
      <c r="D930" s="57"/>
      <c r="E930" s="57"/>
      <c r="F930" s="57"/>
      <c r="H930" s="57"/>
      <c r="J930" s="57"/>
      <c r="L930" s="57"/>
      <c r="N930" s="57"/>
      <c r="P930" s="57"/>
      <c r="R930" s="57"/>
      <c r="T930" s="57"/>
      <c r="V930" s="57"/>
      <c r="X930" s="57"/>
    </row>
    <row r="931" spans="3:24">
      <c r="C931" s="57"/>
      <c r="D931" s="57"/>
      <c r="E931" s="57"/>
      <c r="F931" s="57"/>
      <c r="H931" s="57"/>
      <c r="J931" s="57"/>
      <c r="L931" s="57"/>
      <c r="N931" s="57"/>
      <c r="P931" s="57"/>
      <c r="R931" s="57"/>
      <c r="T931" s="57"/>
      <c r="V931" s="57"/>
      <c r="X931" s="57"/>
    </row>
    <row r="932" spans="3:24">
      <c r="C932" s="57"/>
      <c r="D932" s="57"/>
      <c r="E932" s="57"/>
      <c r="F932" s="57"/>
      <c r="H932" s="57"/>
      <c r="J932" s="57"/>
      <c r="L932" s="57"/>
      <c r="N932" s="57"/>
      <c r="P932" s="57"/>
      <c r="R932" s="57"/>
      <c r="T932" s="57"/>
      <c r="V932" s="57"/>
      <c r="X932" s="57"/>
    </row>
    <row r="933" spans="3:24">
      <c r="C933" s="57"/>
      <c r="D933" s="57"/>
      <c r="E933" s="57"/>
      <c r="F933" s="57"/>
      <c r="H933" s="57"/>
      <c r="J933" s="57"/>
      <c r="L933" s="57"/>
      <c r="N933" s="57"/>
      <c r="P933" s="57"/>
      <c r="R933" s="57"/>
      <c r="T933" s="57"/>
      <c r="V933" s="57"/>
      <c r="X933" s="57"/>
    </row>
    <row r="934" spans="3:24">
      <c r="C934" s="57"/>
      <c r="D934" s="57"/>
      <c r="E934" s="57"/>
      <c r="F934" s="57"/>
      <c r="H934" s="57"/>
      <c r="J934" s="57"/>
      <c r="L934" s="57"/>
      <c r="N934" s="57"/>
      <c r="P934" s="57"/>
      <c r="R934" s="57"/>
      <c r="T934" s="57"/>
      <c r="V934" s="57"/>
      <c r="X934" s="57"/>
    </row>
    <row r="935" spans="3:24">
      <c r="C935" s="57"/>
      <c r="D935" s="57"/>
      <c r="E935" s="57"/>
      <c r="F935" s="57"/>
      <c r="H935" s="57"/>
      <c r="J935" s="57"/>
      <c r="L935" s="57"/>
      <c r="N935" s="57"/>
      <c r="P935" s="57"/>
      <c r="R935" s="57"/>
      <c r="T935" s="57"/>
      <c r="V935" s="57"/>
      <c r="X935" s="57"/>
    </row>
    <row r="936" spans="3:24">
      <c r="C936" s="57"/>
      <c r="D936" s="57"/>
      <c r="E936" s="57"/>
      <c r="F936" s="57"/>
      <c r="H936" s="57"/>
      <c r="J936" s="57"/>
      <c r="L936" s="57"/>
      <c r="N936" s="57"/>
      <c r="P936" s="57"/>
      <c r="R936" s="57"/>
      <c r="T936" s="57"/>
      <c r="V936" s="57"/>
      <c r="X936" s="57"/>
    </row>
    <row r="937" spans="3:24">
      <c r="C937" s="57"/>
      <c r="D937" s="57"/>
      <c r="E937" s="57"/>
      <c r="F937" s="57"/>
      <c r="H937" s="57"/>
      <c r="J937" s="57"/>
      <c r="L937" s="57"/>
      <c r="N937" s="57"/>
      <c r="P937" s="57"/>
      <c r="R937" s="57"/>
      <c r="T937" s="57"/>
      <c r="V937" s="57"/>
      <c r="X937" s="57"/>
    </row>
    <row r="938" spans="3:24">
      <c r="C938" s="57"/>
      <c r="D938" s="57"/>
      <c r="E938" s="57"/>
      <c r="F938" s="57"/>
      <c r="H938" s="57"/>
      <c r="J938" s="57"/>
      <c r="L938" s="57"/>
      <c r="N938" s="57"/>
      <c r="P938" s="57"/>
      <c r="R938" s="57"/>
      <c r="T938" s="57"/>
      <c r="V938" s="57"/>
      <c r="X938" s="57"/>
    </row>
    <row r="939" spans="3:24">
      <c r="C939" s="57"/>
      <c r="D939" s="57"/>
      <c r="E939" s="57"/>
      <c r="F939" s="57"/>
      <c r="H939" s="57"/>
      <c r="J939" s="57"/>
      <c r="L939" s="57"/>
      <c r="N939" s="57"/>
      <c r="P939" s="57"/>
      <c r="R939" s="57"/>
      <c r="T939" s="57"/>
      <c r="V939" s="57"/>
      <c r="X939" s="57"/>
    </row>
    <row r="940" spans="3:24">
      <c r="C940" s="57"/>
      <c r="D940" s="57"/>
      <c r="E940" s="57"/>
      <c r="F940" s="57"/>
      <c r="H940" s="57"/>
      <c r="J940" s="57"/>
      <c r="L940" s="57"/>
      <c r="N940" s="57"/>
      <c r="P940" s="57"/>
      <c r="R940" s="57"/>
      <c r="T940" s="57"/>
      <c r="V940" s="57"/>
      <c r="X940" s="57"/>
    </row>
    <row r="941" spans="3:24">
      <c r="C941" s="57"/>
      <c r="D941" s="57"/>
      <c r="E941" s="57"/>
      <c r="F941" s="57"/>
      <c r="H941" s="57"/>
      <c r="J941" s="57"/>
      <c r="L941" s="57"/>
      <c r="N941" s="57"/>
      <c r="P941" s="57"/>
      <c r="R941" s="57"/>
      <c r="T941" s="57"/>
      <c r="V941" s="57"/>
      <c r="X941" s="57"/>
    </row>
    <row r="942" spans="3:24">
      <c r="C942" s="57"/>
      <c r="D942" s="57"/>
      <c r="E942" s="57"/>
      <c r="F942" s="57"/>
      <c r="H942" s="57"/>
      <c r="J942" s="57"/>
      <c r="L942" s="57"/>
      <c r="N942" s="57"/>
      <c r="P942" s="57"/>
      <c r="R942" s="57"/>
      <c r="T942" s="57"/>
      <c r="V942" s="57"/>
      <c r="X942" s="57"/>
    </row>
    <row r="943" spans="3:24">
      <c r="C943" s="57"/>
      <c r="D943" s="57"/>
      <c r="E943" s="57"/>
      <c r="F943" s="57"/>
      <c r="H943" s="57"/>
      <c r="J943" s="57"/>
      <c r="L943" s="57"/>
      <c r="N943" s="57"/>
      <c r="P943" s="57"/>
      <c r="R943" s="57"/>
      <c r="T943" s="57"/>
      <c r="V943" s="57"/>
      <c r="X943" s="57"/>
    </row>
    <row r="944" spans="3:24">
      <c r="C944" s="57"/>
      <c r="D944" s="57"/>
      <c r="E944" s="57"/>
      <c r="F944" s="57"/>
      <c r="H944" s="57"/>
      <c r="J944" s="57"/>
      <c r="L944" s="57"/>
      <c r="N944" s="57"/>
      <c r="P944" s="57"/>
      <c r="R944" s="57"/>
      <c r="T944" s="57"/>
      <c r="V944" s="57"/>
      <c r="X944" s="57"/>
    </row>
    <row r="945" spans="3:24">
      <c r="C945" s="57"/>
      <c r="D945" s="57"/>
      <c r="E945" s="57"/>
      <c r="F945" s="57"/>
      <c r="H945" s="57"/>
      <c r="J945" s="57"/>
      <c r="L945" s="57"/>
      <c r="N945" s="57"/>
      <c r="P945" s="57"/>
      <c r="R945" s="57"/>
      <c r="T945" s="57"/>
      <c r="V945" s="57"/>
      <c r="X945" s="57"/>
    </row>
    <row r="946" spans="3:24">
      <c r="C946" s="57"/>
      <c r="D946" s="57"/>
      <c r="E946" s="57"/>
      <c r="F946" s="57"/>
      <c r="H946" s="57"/>
      <c r="J946" s="57"/>
      <c r="L946" s="57"/>
      <c r="N946" s="57"/>
      <c r="P946" s="57"/>
      <c r="R946" s="57"/>
      <c r="T946" s="57"/>
      <c r="V946" s="57"/>
      <c r="X946" s="57"/>
    </row>
    <row r="947" spans="3:24">
      <c r="C947" s="57"/>
      <c r="D947" s="57"/>
      <c r="E947" s="57"/>
      <c r="F947" s="57"/>
      <c r="H947" s="57"/>
      <c r="J947" s="57"/>
      <c r="L947" s="57"/>
      <c r="N947" s="57"/>
      <c r="P947" s="57"/>
      <c r="R947" s="57"/>
      <c r="T947" s="57"/>
      <c r="V947" s="57"/>
      <c r="X947" s="57"/>
    </row>
    <row r="948" spans="3:24">
      <c r="C948" s="57"/>
      <c r="D948" s="57"/>
      <c r="E948" s="57"/>
      <c r="F948" s="57"/>
      <c r="H948" s="57"/>
      <c r="J948" s="57"/>
      <c r="L948" s="57"/>
      <c r="N948" s="57"/>
      <c r="P948" s="57"/>
      <c r="R948" s="57"/>
      <c r="T948" s="57"/>
      <c r="V948" s="57"/>
      <c r="X948" s="57"/>
    </row>
    <row r="949" spans="3:24">
      <c r="C949" s="57"/>
      <c r="D949" s="57"/>
      <c r="E949" s="57"/>
      <c r="F949" s="57"/>
      <c r="H949" s="57"/>
      <c r="J949" s="57"/>
      <c r="L949" s="57"/>
      <c r="N949" s="57"/>
      <c r="P949" s="57"/>
      <c r="R949" s="57"/>
      <c r="T949" s="57"/>
      <c r="V949" s="57"/>
      <c r="X949" s="57"/>
    </row>
    <row r="950" spans="3:24">
      <c r="C950" s="57"/>
      <c r="D950" s="57"/>
      <c r="E950" s="57"/>
      <c r="F950" s="57"/>
      <c r="H950" s="57"/>
      <c r="J950" s="57"/>
      <c r="L950" s="57"/>
      <c r="N950" s="57"/>
      <c r="P950" s="57"/>
      <c r="R950" s="57"/>
      <c r="T950" s="57"/>
      <c r="V950" s="57"/>
      <c r="X950" s="57"/>
    </row>
    <row r="951" spans="3:24">
      <c r="C951" s="57"/>
      <c r="D951" s="57"/>
      <c r="E951" s="57"/>
      <c r="F951" s="57"/>
      <c r="H951" s="57"/>
      <c r="J951" s="57"/>
      <c r="L951" s="57"/>
      <c r="N951" s="57"/>
      <c r="P951" s="57"/>
      <c r="R951" s="57"/>
      <c r="T951" s="57"/>
      <c r="V951" s="57"/>
      <c r="X951" s="57"/>
    </row>
    <row r="952" spans="3:24">
      <c r="C952" s="57"/>
      <c r="D952" s="57"/>
      <c r="E952" s="57"/>
      <c r="F952" s="57"/>
      <c r="H952" s="57"/>
      <c r="J952" s="57"/>
      <c r="L952" s="57"/>
      <c r="N952" s="57"/>
      <c r="P952" s="57"/>
      <c r="R952" s="57"/>
      <c r="T952" s="57"/>
      <c r="V952" s="57"/>
      <c r="X952" s="57"/>
    </row>
    <row r="953" spans="3:24">
      <c r="C953" s="57"/>
      <c r="D953" s="57"/>
      <c r="E953" s="57"/>
      <c r="F953" s="57"/>
      <c r="H953" s="57"/>
      <c r="J953" s="57"/>
      <c r="L953" s="57"/>
      <c r="N953" s="57"/>
      <c r="P953" s="57"/>
      <c r="R953" s="57"/>
      <c r="T953" s="57"/>
      <c r="V953" s="57"/>
      <c r="X953" s="57"/>
    </row>
    <row r="954" spans="3:24">
      <c r="C954" s="57"/>
      <c r="D954" s="57"/>
      <c r="E954" s="57"/>
      <c r="F954" s="57"/>
      <c r="H954" s="57"/>
      <c r="J954" s="57"/>
      <c r="L954" s="57"/>
      <c r="N954" s="57"/>
      <c r="P954" s="57"/>
      <c r="R954" s="57"/>
      <c r="T954" s="57"/>
      <c r="V954" s="57"/>
      <c r="X954" s="57"/>
    </row>
    <row r="955" spans="3:24">
      <c r="C955" s="57"/>
      <c r="D955" s="57"/>
      <c r="E955" s="57"/>
      <c r="F955" s="57"/>
      <c r="H955" s="57"/>
      <c r="J955" s="57"/>
      <c r="L955" s="57"/>
      <c r="N955" s="57"/>
      <c r="P955" s="57"/>
      <c r="R955" s="57"/>
      <c r="T955" s="57"/>
      <c r="V955" s="57"/>
      <c r="X955" s="57"/>
    </row>
    <row r="956" spans="3:24">
      <c r="C956" s="57"/>
      <c r="D956" s="57"/>
      <c r="E956" s="57"/>
      <c r="F956" s="57"/>
      <c r="H956" s="57"/>
      <c r="J956" s="57"/>
      <c r="L956" s="57"/>
      <c r="N956" s="57"/>
      <c r="P956" s="57"/>
      <c r="R956" s="57"/>
      <c r="T956" s="57"/>
      <c r="V956" s="57"/>
      <c r="X956" s="57"/>
    </row>
    <row r="957" spans="3:24">
      <c r="C957" s="57"/>
      <c r="D957" s="57"/>
      <c r="E957" s="57"/>
      <c r="F957" s="57"/>
      <c r="H957" s="57"/>
      <c r="J957" s="57"/>
      <c r="L957" s="57"/>
      <c r="N957" s="57"/>
      <c r="P957" s="57"/>
      <c r="R957" s="57"/>
      <c r="T957" s="57"/>
      <c r="V957" s="57"/>
      <c r="X957" s="57"/>
    </row>
    <row r="958" spans="3:24">
      <c r="C958" s="57"/>
      <c r="D958" s="57"/>
      <c r="E958" s="57"/>
      <c r="F958" s="57"/>
      <c r="H958" s="57"/>
      <c r="J958" s="57"/>
      <c r="L958" s="57"/>
      <c r="N958" s="57"/>
      <c r="P958" s="57"/>
      <c r="R958" s="57"/>
      <c r="T958" s="57"/>
      <c r="V958" s="57"/>
      <c r="X958" s="57"/>
    </row>
    <row r="959" spans="3:24">
      <c r="C959" s="57"/>
      <c r="D959" s="57"/>
      <c r="E959" s="57"/>
      <c r="F959" s="57"/>
      <c r="H959" s="57"/>
      <c r="J959" s="57"/>
      <c r="L959" s="57"/>
      <c r="N959" s="57"/>
      <c r="P959" s="57"/>
      <c r="R959" s="57"/>
      <c r="T959" s="57"/>
      <c r="V959" s="57"/>
      <c r="X959" s="57"/>
    </row>
    <row r="960" spans="3:24">
      <c r="C960" s="57"/>
      <c r="D960" s="57"/>
      <c r="E960" s="57"/>
      <c r="F960" s="57"/>
      <c r="H960" s="57"/>
      <c r="J960" s="57"/>
      <c r="L960" s="57"/>
      <c r="N960" s="57"/>
      <c r="P960" s="57"/>
      <c r="R960" s="57"/>
      <c r="T960" s="57"/>
      <c r="V960" s="57"/>
      <c r="X960" s="57"/>
    </row>
    <row r="961" spans="3:24">
      <c r="C961" s="57"/>
      <c r="D961" s="57"/>
      <c r="E961" s="57"/>
      <c r="F961" s="57"/>
      <c r="H961" s="57"/>
      <c r="J961" s="57"/>
      <c r="L961" s="57"/>
      <c r="N961" s="57"/>
      <c r="P961" s="57"/>
      <c r="R961" s="57"/>
      <c r="T961" s="57"/>
      <c r="V961" s="57"/>
      <c r="X961" s="57"/>
    </row>
    <row r="962" spans="3:24">
      <c r="C962" s="57"/>
      <c r="D962" s="57"/>
      <c r="E962" s="57"/>
      <c r="F962" s="57"/>
      <c r="H962" s="57"/>
      <c r="J962" s="57"/>
      <c r="L962" s="57"/>
      <c r="N962" s="57"/>
      <c r="P962" s="57"/>
      <c r="R962" s="57"/>
      <c r="T962" s="57"/>
      <c r="V962" s="57"/>
      <c r="X962" s="57"/>
    </row>
    <row r="963" spans="3:24">
      <c r="C963" s="57"/>
      <c r="D963" s="57"/>
      <c r="E963" s="57"/>
      <c r="F963" s="57"/>
      <c r="H963" s="57"/>
      <c r="J963" s="57"/>
      <c r="L963" s="57"/>
      <c r="N963" s="57"/>
      <c r="P963" s="57"/>
      <c r="R963" s="57"/>
      <c r="T963" s="57"/>
      <c r="V963" s="57"/>
      <c r="X963" s="57"/>
    </row>
    <row r="964" spans="3:24">
      <c r="C964" s="57"/>
      <c r="D964" s="57"/>
      <c r="E964" s="57"/>
      <c r="F964" s="57"/>
      <c r="H964" s="57"/>
      <c r="J964" s="57"/>
      <c r="L964" s="57"/>
      <c r="N964" s="57"/>
      <c r="P964" s="57"/>
      <c r="R964" s="57"/>
      <c r="T964" s="57"/>
      <c r="V964" s="57"/>
      <c r="X964" s="57"/>
    </row>
    <row r="965" spans="3:24">
      <c r="C965" s="57"/>
      <c r="D965" s="57"/>
      <c r="E965" s="57"/>
      <c r="F965" s="57"/>
      <c r="H965" s="57"/>
      <c r="J965" s="57"/>
      <c r="L965" s="57"/>
      <c r="N965" s="57"/>
      <c r="P965" s="57"/>
      <c r="R965" s="57"/>
      <c r="T965" s="57"/>
      <c r="V965" s="57"/>
      <c r="X965" s="57"/>
    </row>
    <row r="966" spans="3:24">
      <c r="C966" s="57"/>
      <c r="D966" s="57"/>
      <c r="E966" s="57"/>
      <c r="F966" s="57"/>
      <c r="H966" s="57"/>
      <c r="J966" s="57"/>
      <c r="L966" s="57"/>
      <c r="N966" s="57"/>
      <c r="P966" s="57"/>
      <c r="R966" s="57"/>
      <c r="T966" s="57"/>
      <c r="V966" s="57"/>
      <c r="X966" s="57"/>
    </row>
    <row r="967" spans="3:24">
      <c r="C967" s="57"/>
      <c r="D967" s="57"/>
      <c r="E967" s="57"/>
      <c r="F967" s="57"/>
      <c r="H967" s="57"/>
      <c r="J967" s="57"/>
      <c r="L967" s="57"/>
      <c r="N967" s="57"/>
      <c r="P967" s="57"/>
      <c r="R967" s="57"/>
      <c r="T967" s="57"/>
      <c r="V967" s="57"/>
      <c r="X967" s="57"/>
    </row>
    <row r="968" spans="3:24">
      <c r="C968" s="57"/>
      <c r="D968" s="57"/>
      <c r="E968" s="57"/>
      <c r="F968" s="57"/>
      <c r="H968" s="57"/>
      <c r="J968" s="57"/>
      <c r="L968" s="57"/>
      <c r="N968" s="57"/>
      <c r="P968" s="57"/>
      <c r="R968" s="57"/>
      <c r="T968" s="57"/>
      <c r="V968" s="57"/>
      <c r="X968" s="57"/>
    </row>
    <row r="969" spans="3:24">
      <c r="C969" s="57"/>
      <c r="D969" s="57"/>
      <c r="E969" s="57"/>
      <c r="F969" s="57"/>
      <c r="H969" s="57"/>
      <c r="J969" s="57"/>
      <c r="L969" s="57"/>
      <c r="N969" s="57"/>
      <c r="P969" s="57"/>
      <c r="R969" s="57"/>
      <c r="T969" s="57"/>
      <c r="V969" s="57"/>
      <c r="X969" s="57"/>
    </row>
    <row r="970" spans="3:24">
      <c r="C970" s="57"/>
      <c r="D970" s="57"/>
      <c r="E970" s="57"/>
      <c r="F970" s="57"/>
      <c r="H970" s="57"/>
      <c r="J970" s="57"/>
      <c r="L970" s="57"/>
      <c r="N970" s="57"/>
      <c r="P970" s="57"/>
      <c r="R970" s="57"/>
      <c r="T970" s="57"/>
      <c r="V970" s="57"/>
      <c r="X970" s="57"/>
    </row>
    <row r="971" spans="3:24">
      <c r="C971" s="57"/>
      <c r="D971" s="57"/>
      <c r="E971" s="57"/>
      <c r="F971" s="57"/>
      <c r="H971" s="57"/>
      <c r="J971" s="57"/>
      <c r="L971" s="57"/>
      <c r="N971" s="57"/>
      <c r="P971" s="57"/>
      <c r="R971" s="57"/>
      <c r="T971" s="57"/>
      <c r="V971" s="57"/>
      <c r="X971" s="57"/>
    </row>
    <row r="972" spans="3:24">
      <c r="C972" s="57"/>
      <c r="D972" s="57"/>
      <c r="E972" s="57"/>
      <c r="F972" s="57"/>
      <c r="H972" s="57"/>
      <c r="J972" s="57"/>
      <c r="L972" s="57"/>
      <c r="N972" s="57"/>
      <c r="P972" s="57"/>
      <c r="R972" s="57"/>
      <c r="T972" s="57"/>
      <c r="V972" s="57"/>
      <c r="X972" s="57"/>
    </row>
    <row r="973" spans="3:24">
      <c r="C973" s="57"/>
      <c r="D973" s="57"/>
      <c r="E973" s="57"/>
      <c r="F973" s="57"/>
      <c r="H973" s="57"/>
      <c r="J973" s="57"/>
      <c r="L973" s="57"/>
      <c r="N973" s="57"/>
      <c r="P973" s="57"/>
      <c r="R973" s="57"/>
      <c r="T973" s="57"/>
      <c r="V973" s="57"/>
      <c r="X973" s="57"/>
    </row>
    <row r="974" spans="3:24">
      <c r="C974" s="57"/>
      <c r="D974" s="57"/>
      <c r="E974" s="57"/>
      <c r="F974" s="57"/>
      <c r="H974" s="57"/>
      <c r="J974" s="57"/>
      <c r="L974" s="57"/>
      <c r="N974" s="57"/>
      <c r="P974" s="57"/>
      <c r="R974" s="57"/>
      <c r="T974" s="57"/>
      <c r="V974" s="57"/>
      <c r="X974" s="57"/>
    </row>
    <row r="975" spans="3:24">
      <c r="C975" s="57"/>
      <c r="D975" s="57"/>
      <c r="E975" s="57"/>
      <c r="F975" s="57"/>
      <c r="H975" s="57"/>
      <c r="J975" s="57"/>
      <c r="L975" s="57"/>
      <c r="N975" s="57"/>
      <c r="P975" s="57"/>
      <c r="R975" s="57"/>
      <c r="T975" s="57"/>
      <c r="V975" s="57"/>
      <c r="X975" s="57"/>
    </row>
    <row r="976" spans="3:24">
      <c r="C976" s="57"/>
      <c r="D976" s="57"/>
      <c r="E976" s="57"/>
      <c r="F976" s="57"/>
      <c r="H976" s="57"/>
      <c r="J976" s="57"/>
      <c r="L976" s="57"/>
      <c r="N976" s="57"/>
      <c r="P976" s="57"/>
      <c r="R976" s="57"/>
      <c r="T976" s="57"/>
      <c r="V976" s="57"/>
      <c r="X976" s="57"/>
    </row>
    <row r="977" spans="3:24">
      <c r="C977" s="57"/>
      <c r="D977" s="57"/>
      <c r="E977" s="57"/>
      <c r="F977" s="57"/>
      <c r="H977" s="57"/>
      <c r="J977" s="57"/>
      <c r="L977" s="57"/>
      <c r="N977" s="57"/>
      <c r="P977" s="57"/>
      <c r="R977" s="57"/>
      <c r="T977" s="57"/>
      <c r="V977" s="57"/>
      <c r="X977" s="57"/>
    </row>
    <row r="978" spans="3:24">
      <c r="C978" s="57"/>
      <c r="D978" s="57"/>
      <c r="E978" s="57"/>
      <c r="F978" s="57"/>
      <c r="H978" s="57"/>
      <c r="J978" s="57"/>
      <c r="L978" s="57"/>
      <c r="N978" s="57"/>
      <c r="P978" s="57"/>
      <c r="R978" s="57"/>
      <c r="T978" s="57"/>
      <c r="V978" s="57"/>
      <c r="X978" s="57"/>
    </row>
    <row r="979" spans="3:24">
      <c r="C979" s="57"/>
      <c r="D979" s="57"/>
      <c r="E979" s="57"/>
      <c r="F979" s="57"/>
      <c r="H979" s="57"/>
      <c r="J979" s="57"/>
      <c r="L979" s="57"/>
      <c r="N979" s="57"/>
      <c r="P979" s="57"/>
      <c r="R979" s="57"/>
      <c r="T979" s="57"/>
      <c r="V979" s="57"/>
      <c r="X979" s="57"/>
    </row>
    <row r="980" spans="3:24">
      <c r="C980" s="57"/>
      <c r="D980" s="57"/>
      <c r="E980" s="57"/>
      <c r="F980" s="57"/>
      <c r="H980" s="57"/>
      <c r="J980" s="57"/>
      <c r="L980" s="57"/>
      <c r="N980" s="57"/>
      <c r="P980" s="57"/>
      <c r="R980" s="57"/>
      <c r="T980" s="57"/>
      <c r="V980" s="57"/>
      <c r="X980" s="57"/>
    </row>
    <row r="981" spans="3:24">
      <c r="C981" s="57"/>
      <c r="D981" s="57"/>
      <c r="E981" s="57"/>
      <c r="F981" s="57"/>
      <c r="H981" s="57"/>
      <c r="J981" s="57"/>
      <c r="L981" s="57"/>
      <c r="N981" s="57"/>
      <c r="P981" s="57"/>
      <c r="R981" s="57"/>
      <c r="T981" s="57"/>
      <c r="V981" s="57"/>
      <c r="X981" s="57"/>
    </row>
    <row r="982" spans="3:24">
      <c r="C982" s="57"/>
      <c r="D982" s="57"/>
      <c r="E982" s="57"/>
      <c r="F982" s="57"/>
      <c r="H982" s="57"/>
      <c r="J982" s="57"/>
      <c r="L982" s="57"/>
      <c r="N982" s="57"/>
      <c r="P982" s="57"/>
      <c r="R982" s="57"/>
      <c r="T982" s="57"/>
      <c r="V982" s="57"/>
      <c r="X982" s="57"/>
    </row>
    <row r="983" spans="3:24">
      <c r="C983" s="57"/>
      <c r="D983" s="57"/>
      <c r="E983" s="57"/>
      <c r="F983" s="57"/>
      <c r="H983" s="57"/>
      <c r="J983" s="57"/>
      <c r="L983" s="57"/>
      <c r="N983" s="57"/>
      <c r="P983" s="57"/>
      <c r="R983" s="57"/>
      <c r="T983" s="57"/>
      <c r="V983" s="57"/>
      <c r="X983" s="57"/>
    </row>
    <row r="984" spans="3:24">
      <c r="C984" s="57"/>
      <c r="D984" s="57"/>
      <c r="E984" s="57"/>
      <c r="F984" s="57"/>
      <c r="H984" s="57"/>
      <c r="J984" s="57"/>
      <c r="L984" s="57"/>
      <c r="N984" s="57"/>
      <c r="P984" s="57"/>
      <c r="R984" s="57"/>
      <c r="T984" s="57"/>
      <c r="V984" s="57"/>
      <c r="X984" s="57"/>
    </row>
    <row r="985" spans="3:24">
      <c r="C985" s="57"/>
      <c r="D985" s="57"/>
      <c r="E985" s="57"/>
      <c r="F985" s="57"/>
      <c r="H985" s="57"/>
      <c r="J985" s="57"/>
      <c r="L985" s="57"/>
      <c r="N985" s="57"/>
      <c r="P985" s="57"/>
      <c r="R985" s="57"/>
      <c r="T985" s="57"/>
      <c r="V985" s="57"/>
      <c r="X985" s="57"/>
    </row>
    <row r="986" spans="3:24">
      <c r="C986" s="57"/>
      <c r="D986" s="57"/>
      <c r="E986" s="57"/>
      <c r="F986" s="57"/>
      <c r="H986" s="57"/>
      <c r="J986" s="57"/>
      <c r="L986" s="57"/>
      <c r="N986" s="57"/>
      <c r="P986" s="57"/>
      <c r="R986" s="57"/>
      <c r="T986" s="57"/>
      <c r="V986" s="57"/>
      <c r="X986" s="57"/>
    </row>
    <row r="987" spans="3:24">
      <c r="C987" s="57"/>
      <c r="D987" s="57"/>
      <c r="E987" s="57"/>
      <c r="F987" s="57"/>
      <c r="H987" s="57"/>
      <c r="J987" s="57"/>
      <c r="L987" s="57"/>
      <c r="N987" s="57"/>
      <c r="P987" s="57"/>
      <c r="R987" s="57"/>
      <c r="T987" s="57"/>
      <c r="V987" s="57"/>
      <c r="X987" s="57"/>
    </row>
    <row r="988" spans="3:24">
      <c r="C988" s="57"/>
      <c r="D988" s="57"/>
      <c r="E988" s="57"/>
      <c r="F988" s="57"/>
      <c r="H988" s="57"/>
      <c r="J988" s="57"/>
      <c r="L988" s="57"/>
      <c r="N988" s="57"/>
      <c r="P988" s="57"/>
      <c r="R988" s="57"/>
      <c r="T988" s="57"/>
      <c r="V988" s="57"/>
      <c r="X988" s="57"/>
    </row>
    <row r="989" spans="3:24">
      <c r="C989" s="57"/>
      <c r="D989" s="57"/>
      <c r="E989" s="57"/>
      <c r="F989" s="57"/>
      <c r="H989" s="57"/>
      <c r="J989" s="57"/>
      <c r="L989" s="57"/>
      <c r="N989" s="57"/>
      <c r="P989" s="57"/>
      <c r="R989" s="57"/>
      <c r="T989" s="57"/>
      <c r="V989" s="57"/>
      <c r="X989" s="57"/>
    </row>
    <row r="990" spans="3:24">
      <c r="C990" s="57"/>
      <c r="D990" s="57"/>
      <c r="E990" s="57"/>
      <c r="F990" s="57"/>
      <c r="H990" s="57"/>
      <c r="J990" s="57"/>
      <c r="L990" s="57"/>
      <c r="N990" s="57"/>
      <c r="P990" s="57"/>
      <c r="R990" s="57"/>
      <c r="T990" s="57"/>
      <c r="V990" s="57"/>
      <c r="X990" s="57"/>
    </row>
    <row r="991" spans="3:24">
      <c r="C991" s="57"/>
      <c r="D991" s="57"/>
      <c r="E991" s="57"/>
      <c r="F991" s="57"/>
      <c r="H991" s="57"/>
      <c r="J991" s="57"/>
      <c r="L991" s="57"/>
      <c r="N991" s="57"/>
      <c r="P991" s="57"/>
      <c r="R991" s="57"/>
      <c r="T991" s="57"/>
      <c r="V991" s="57"/>
      <c r="X991" s="57"/>
    </row>
    <row r="992" spans="3:24">
      <c r="C992" s="57"/>
      <c r="D992" s="57"/>
      <c r="E992" s="57"/>
      <c r="F992" s="57"/>
      <c r="H992" s="57"/>
      <c r="J992" s="57"/>
      <c r="L992" s="57"/>
      <c r="N992" s="57"/>
      <c r="P992" s="57"/>
      <c r="R992" s="57"/>
      <c r="T992" s="57"/>
      <c r="V992" s="57"/>
      <c r="X992" s="57"/>
    </row>
    <row r="993" spans="3:24">
      <c r="C993" s="57"/>
      <c r="D993" s="57"/>
      <c r="E993" s="57"/>
      <c r="F993" s="57"/>
      <c r="H993" s="57"/>
      <c r="J993" s="57"/>
      <c r="L993" s="57"/>
      <c r="N993" s="57"/>
      <c r="P993" s="57"/>
      <c r="R993" s="57"/>
      <c r="T993" s="57"/>
      <c r="V993" s="57"/>
      <c r="X993" s="57"/>
    </row>
    <row r="994" spans="3:24">
      <c r="C994" s="57"/>
      <c r="D994" s="57"/>
      <c r="E994" s="57"/>
      <c r="F994" s="57"/>
      <c r="H994" s="57"/>
      <c r="J994" s="57"/>
      <c r="L994" s="57"/>
      <c r="N994" s="57"/>
      <c r="P994" s="57"/>
      <c r="R994" s="57"/>
      <c r="T994" s="57"/>
      <c r="V994" s="57"/>
      <c r="X994" s="57"/>
    </row>
    <row r="995" spans="3:24">
      <c r="C995" s="57"/>
      <c r="D995" s="57"/>
      <c r="E995" s="57"/>
      <c r="F995" s="57"/>
      <c r="H995" s="57"/>
      <c r="J995" s="57"/>
      <c r="L995" s="57"/>
      <c r="N995" s="57"/>
      <c r="P995" s="57"/>
      <c r="R995" s="57"/>
      <c r="T995" s="57"/>
      <c r="V995" s="57"/>
      <c r="X995" s="57"/>
    </row>
    <row r="996" spans="3:24">
      <c r="C996" s="57"/>
      <c r="D996" s="57"/>
      <c r="E996" s="57"/>
      <c r="F996" s="57"/>
      <c r="H996" s="57"/>
      <c r="J996" s="57"/>
      <c r="L996" s="57"/>
      <c r="N996" s="57"/>
      <c r="P996" s="57"/>
      <c r="R996" s="57"/>
      <c r="T996" s="57"/>
      <c r="V996" s="57"/>
      <c r="X996" s="57"/>
    </row>
    <row r="997" spans="3:24">
      <c r="C997" s="57"/>
      <c r="D997" s="57"/>
      <c r="E997" s="57"/>
      <c r="F997" s="57"/>
      <c r="H997" s="57"/>
      <c r="J997" s="57"/>
      <c r="L997" s="57"/>
      <c r="N997" s="57"/>
      <c r="P997" s="57"/>
      <c r="R997" s="57"/>
      <c r="T997" s="57"/>
      <c r="V997" s="57"/>
      <c r="X997" s="57"/>
    </row>
    <row r="998" spans="3:24">
      <c r="C998" s="57"/>
      <c r="D998" s="57"/>
      <c r="E998" s="57"/>
      <c r="F998" s="57"/>
      <c r="H998" s="57"/>
      <c r="J998" s="57"/>
      <c r="L998" s="57"/>
      <c r="N998" s="57"/>
      <c r="P998" s="57"/>
      <c r="R998" s="57"/>
      <c r="T998" s="57"/>
      <c r="V998" s="57"/>
      <c r="X998" s="57"/>
    </row>
    <row r="999" spans="3:24">
      <c r="C999" s="57"/>
      <c r="D999" s="57"/>
      <c r="E999" s="57"/>
      <c r="F999" s="57"/>
      <c r="H999" s="57"/>
      <c r="J999" s="57"/>
      <c r="L999" s="57"/>
      <c r="N999" s="57"/>
      <c r="P999" s="57"/>
      <c r="R999" s="57"/>
      <c r="T999" s="57"/>
      <c r="V999" s="57"/>
      <c r="X999" s="57"/>
    </row>
    <row r="1000" spans="3:24">
      <c r="C1000" s="57"/>
      <c r="D1000" s="57"/>
      <c r="E1000" s="57"/>
      <c r="F1000" s="57"/>
      <c r="H1000" s="57"/>
      <c r="J1000" s="57"/>
      <c r="L1000" s="57"/>
      <c r="N1000" s="57"/>
      <c r="P1000" s="57"/>
      <c r="R1000" s="57"/>
      <c r="T1000" s="57"/>
      <c r="V1000" s="57"/>
      <c r="X1000" s="57"/>
    </row>
    <row r="1001" spans="3:24">
      <c r="C1001" s="57"/>
      <c r="D1001" s="57"/>
      <c r="E1001" s="57"/>
      <c r="F1001" s="57"/>
      <c r="H1001" s="57"/>
      <c r="J1001" s="57"/>
      <c r="L1001" s="57"/>
      <c r="N1001" s="57"/>
      <c r="P1001" s="57"/>
      <c r="R1001" s="57"/>
      <c r="T1001" s="57"/>
      <c r="V1001" s="57"/>
      <c r="X1001" s="57"/>
    </row>
    <row r="1002" spans="3:24">
      <c r="C1002" s="57"/>
      <c r="D1002" s="57"/>
      <c r="E1002" s="57"/>
      <c r="F1002" s="57"/>
      <c r="H1002" s="57"/>
      <c r="J1002" s="57"/>
      <c r="L1002" s="57"/>
      <c r="N1002" s="57"/>
      <c r="P1002" s="57"/>
      <c r="R1002" s="57"/>
      <c r="T1002" s="57"/>
      <c r="V1002" s="57"/>
      <c r="X1002" s="57"/>
    </row>
    <row r="1003" spans="3:24">
      <c r="C1003" s="57"/>
      <c r="D1003" s="57"/>
      <c r="E1003" s="57"/>
      <c r="F1003" s="57"/>
      <c r="H1003" s="57"/>
      <c r="J1003" s="57"/>
      <c r="L1003" s="57"/>
      <c r="N1003" s="57"/>
      <c r="P1003" s="57"/>
      <c r="R1003" s="57"/>
      <c r="T1003" s="57"/>
      <c r="V1003" s="57"/>
      <c r="X1003" s="57"/>
    </row>
    <row r="1004" spans="3:24">
      <c r="C1004" s="57"/>
      <c r="D1004" s="57"/>
      <c r="E1004" s="57"/>
      <c r="F1004" s="57"/>
      <c r="H1004" s="57"/>
      <c r="J1004" s="57"/>
      <c r="L1004" s="57"/>
      <c r="N1004" s="57"/>
      <c r="P1004" s="57"/>
      <c r="R1004" s="57"/>
      <c r="T1004" s="57"/>
      <c r="V1004" s="57"/>
      <c r="X1004" s="57"/>
    </row>
    <row r="1005" spans="3:24">
      <c r="C1005" s="57"/>
      <c r="D1005" s="57"/>
      <c r="E1005" s="57"/>
      <c r="F1005" s="57"/>
      <c r="H1005" s="57"/>
      <c r="J1005" s="57"/>
      <c r="L1005" s="57"/>
      <c r="N1005" s="57"/>
      <c r="P1005" s="57"/>
      <c r="R1005" s="57"/>
      <c r="T1005" s="57"/>
      <c r="V1005" s="57"/>
      <c r="X1005" s="57"/>
    </row>
    <row r="1006" spans="3:24">
      <c r="C1006" s="57"/>
      <c r="D1006" s="57"/>
      <c r="E1006" s="57"/>
      <c r="F1006" s="57"/>
      <c r="H1006" s="57"/>
      <c r="J1006" s="57"/>
      <c r="L1006" s="57"/>
      <c r="N1006" s="57"/>
      <c r="P1006" s="57"/>
      <c r="R1006" s="57"/>
      <c r="T1006" s="57"/>
      <c r="V1006" s="57"/>
      <c r="X1006" s="57"/>
    </row>
    <row r="1007" spans="3:24">
      <c r="C1007" s="57"/>
      <c r="D1007" s="57"/>
      <c r="E1007" s="57"/>
      <c r="F1007" s="57"/>
      <c r="H1007" s="57"/>
      <c r="J1007" s="57"/>
      <c r="L1007" s="57"/>
      <c r="N1007" s="57"/>
      <c r="P1007" s="57"/>
      <c r="R1007" s="57"/>
      <c r="T1007" s="57"/>
      <c r="V1007" s="57"/>
      <c r="X1007" s="57"/>
    </row>
    <row r="1008" spans="3:24">
      <c r="C1008" s="57"/>
      <c r="D1008" s="57"/>
      <c r="E1008" s="57"/>
      <c r="F1008" s="57"/>
      <c r="H1008" s="57"/>
      <c r="J1008" s="57"/>
      <c r="L1008" s="57"/>
      <c r="N1008" s="57"/>
      <c r="P1008" s="57"/>
      <c r="R1008" s="57"/>
      <c r="T1008" s="57"/>
      <c r="V1008" s="57"/>
      <c r="X1008" s="57"/>
    </row>
    <row r="1009" spans="3:24">
      <c r="C1009" s="57"/>
      <c r="D1009" s="57"/>
      <c r="E1009" s="57"/>
      <c r="F1009" s="57"/>
      <c r="H1009" s="57"/>
      <c r="J1009" s="57"/>
      <c r="L1009" s="57"/>
      <c r="N1009" s="57"/>
      <c r="P1009" s="57"/>
      <c r="R1009" s="57"/>
      <c r="T1009" s="57"/>
      <c r="V1009" s="57"/>
      <c r="X1009" s="57"/>
    </row>
    <row r="1010" spans="3:24">
      <c r="C1010" s="57"/>
      <c r="D1010" s="57"/>
      <c r="E1010" s="57"/>
      <c r="F1010" s="57"/>
      <c r="H1010" s="57"/>
      <c r="J1010" s="57"/>
      <c r="L1010" s="57"/>
      <c r="N1010" s="57"/>
      <c r="P1010" s="57"/>
      <c r="R1010" s="57"/>
      <c r="T1010" s="57"/>
      <c r="V1010" s="57"/>
      <c r="X1010" s="57"/>
    </row>
    <row r="1011" spans="3:24">
      <c r="C1011" s="57"/>
      <c r="D1011" s="57"/>
      <c r="E1011" s="57"/>
      <c r="F1011" s="57"/>
      <c r="H1011" s="57"/>
      <c r="J1011" s="57"/>
      <c r="L1011" s="57"/>
      <c r="N1011" s="57"/>
      <c r="P1011" s="57"/>
      <c r="R1011" s="57"/>
      <c r="T1011" s="57"/>
      <c r="V1011" s="57"/>
      <c r="X1011" s="57"/>
    </row>
    <row r="1012" spans="3:24">
      <c r="C1012" s="57"/>
      <c r="D1012" s="57"/>
      <c r="E1012" s="57"/>
      <c r="F1012" s="57"/>
      <c r="H1012" s="57"/>
      <c r="J1012" s="57"/>
      <c r="L1012" s="57"/>
      <c r="N1012" s="57"/>
      <c r="P1012" s="57"/>
      <c r="R1012" s="57"/>
      <c r="T1012" s="57"/>
      <c r="V1012" s="57"/>
      <c r="X1012" s="57"/>
    </row>
    <row r="1013" spans="3:24">
      <c r="C1013" s="57"/>
      <c r="D1013" s="57"/>
      <c r="E1013" s="57"/>
      <c r="F1013" s="57"/>
      <c r="H1013" s="57"/>
      <c r="J1013" s="57"/>
      <c r="L1013" s="57"/>
      <c r="N1013" s="57"/>
      <c r="P1013" s="57"/>
      <c r="R1013" s="57"/>
      <c r="T1013" s="57"/>
      <c r="V1013" s="57"/>
      <c r="X1013" s="57"/>
    </row>
    <row r="1014" spans="3:24">
      <c r="C1014" s="57"/>
      <c r="D1014" s="57"/>
      <c r="E1014" s="57"/>
      <c r="F1014" s="57"/>
      <c r="H1014" s="57"/>
      <c r="J1014" s="57"/>
      <c r="L1014" s="57"/>
      <c r="N1014" s="57"/>
      <c r="P1014" s="57"/>
      <c r="R1014" s="57"/>
      <c r="T1014" s="57"/>
      <c r="V1014" s="57"/>
      <c r="X1014" s="57"/>
    </row>
    <row r="1015" spans="3:24">
      <c r="C1015" s="57"/>
      <c r="D1015" s="57"/>
      <c r="E1015" s="57"/>
      <c r="F1015" s="57"/>
      <c r="H1015" s="57"/>
      <c r="J1015" s="57"/>
      <c r="L1015" s="57"/>
      <c r="N1015" s="57"/>
      <c r="P1015" s="57"/>
      <c r="R1015" s="57"/>
      <c r="T1015" s="57"/>
      <c r="V1015" s="57"/>
      <c r="X1015" s="57"/>
    </row>
    <row r="1016" spans="3:24">
      <c r="C1016" s="57"/>
      <c r="D1016" s="57"/>
      <c r="E1016" s="57"/>
      <c r="F1016" s="57"/>
      <c r="H1016" s="57"/>
      <c r="J1016" s="57"/>
      <c r="L1016" s="57"/>
      <c r="N1016" s="57"/>
      <c r="P1016" s="57"/>
      <c r="R1016" s="57"/>
      <c r="T1016" s="57"/>
      <c r="V1016" s="57"/>
      <c r="X1016" s="57"/>
    </row>
    <row r="1017" spans="3:24">
      <c r="C1017" s="57"/>
      <c r="D1017" s="57"/>
      <c r="E1017" s="57"/>
      <c r="F1017" s="57"/>
      <c r="H1017" s="57"/>
      <c r="J1017" s="57"/>
      <c r="L1017" s="57"/>
      <c r="N1017" s="57"/>
      <c r="P1017" s="57"/>
      <c r="R1017" s="57"/>
      <c r="T1017" s="57"/>
      <c r="V1017" s="57"/>
      <c r="X1017" s="57"/>
    </row>
    <row r="1018" spans="3:24">
      <c r="C1018" s="57"/>
      <c r="D1018" s="57"/>
      <c r="E1018" s="57"/>
      <c r="F1018" s="57"/>
      <c r="H1018" s="57"/>
      <c r="J1018" s="57"/>
      <c r="L1018" s="57"/>
      <c r="N1018" s="57"/>
      <c r="P1018" s="57"/>
      <c r="R1018" s="57"/>
      <c r="T1018" s="57"/>
      <c r="V1018" s="57"/>
      <c r="X1018" s="57"/>
    </row>
    <row r="1019" spans="3:24">
      <c r="C1019" s="57"/>
      <c r="D1019" s="57"/>
      <c r="E1019" s="57"/>
      <c r="F1019" s="57"/>
      <c r="H1019" s="57"/>
      <c r="J1019" s="57"/>
      <c r="L1019" s="57"/>
      <c r="N1019" s="57"/>
      <c r="P1019" s="57"/>
      <c r="R1019" s="57"/>
      <c r="T1019" s="57"/>
      <c r="V1019" s="57"/>
      <c r="X1019" s="57"/>
    </row>
    <row r="1020" spans="3:24">
      <c r="C1020" s="57"/>
      <c r="D1020" s="57"/>
      <c r="E1020" s="57"/>
      <c r="F1020" s="57"/>
      <c r="H1020" s="57"/>
      <c r="J1020" s="57"/>
      <c r="L1020" s="57"/>
      <c r="N1020" s="57"/>
      <c r="P1020" s="57"/>
      <c r="R1020" s="57"/>
      <c r="T1020" s="57"/>
      <c r="V1020" s="57"/>
      <c r="X1020" s="57"/>
    </row>
    <row r="1021" spans="3:24">
      <c r="C1021" s="57"/>
      <c r="D1021" s="57"/>
      <c r="E1021" s="57"/>
      <c r="F1021" s="57"/>
      <c r="H1021" s="57"/>
      <c r="J1021" s="57"/>
      <c r="L1021" s="57"/>
      <c r="N1021" s="57"/>
      <c r="P1021" s="57"/>
      <c r="R1021" s="57"/>
      <c r="T1021" s="57"/>
      <c r="V1021" s="57"/>
      <c r="X1021" s="57"/>
    </row>
    <row r="1022" spans="3:24">
      <c r="C1022" s="57"/>
      <c r="D1022" s="57"/>
      <c r="E1022" s="57"/>
      <c r="F1022" s="57"/>
      <c r="H1022" s="57"/>
      <c r="J1022" s="57"/>
      <c r="L1022" s="57"/>
      <c r="N1022" s="57"/>
      <c r="P1022" s="57"/>
      <c r="R1022" s="57"/>
      <c r="T1022" s="57"/>
      <c r="V1022" s="57"/>
      <c r="X1022" s="57"/>
    </row>
    <row r="1023" spans="3:24">
      <c r="C1023" s="57"/>
      <c r="D1023" s="57"/>
      <c r="E1023" s="57"/>
      <c r="F1023" s="57"/>
      <c r="H1023" s="57"/>
      <c r="J1023" s="57"/>
      <c r="L1023" s="57"/>
      <c r="N1023" s="57"/>
      <c r="P1023" s="57"/>
      <c r="R1023" s="57"/>
      <c r="T1023" s="57"/>
      <c r="V1023" s="57"/>
      <c r="X1023" s="57"/>
    </row>
    <row r="1024" spans="3:24">
      <c r="C1024" s="57"/>
      <c r="D1024" s="57"/>
      <c r="E1024" s="57"/>
      <c r="F1024" s="57"/>
      <c r="H1024" s="57"/>
      <c r="J1024" s="57"/>
      <c r="L1024" s="57"/>
      <c r="N1024" s="57"/>
      <c r="P1024" s="57"/>
      <c r="R1024" s="57"/>
      <c r="T1024" s="57"/>
      <c r="V1024" s="57"/>
      <c r="X1024" s="57"/>
    </row>
    <row r="1025" spans="3:24">
      <c r="C1025" s="57"/>
      <c r="D1025" s="57"/>
      <c r="E1025" s="57"/>
      <c r="F1025" s="57"/>
      <c r="H1025" s="57"/>
      <c r="J1025" s="57"/>
      <c r="L1025" s="57"/>
      <c r="N1025" s="57"/>
      <c r="P1025" s="57"/>
      <c r="R1025" s="57"/>
      <c r="T1025" s="57"/>
      <c r="V1025" s="57"/>
      <c r="X1025" s="57"/>
    </row>
    <row r="1026" spans="3:24">
      <c r="C1026" s="57"/>
      <c r="D1026" s="57"/>
      <c r="E1026" s="57"/>
      <c r="F1026" s="57"/>
      <c r="H1026" s="57"/>
      <c r="J1026" s="57"/>
      <c r="L1026" s="57"/>
      <c r="N1026" s="57"/>
      <c r="P1026" s="57"/>
      <c r="R1026" s="57"/>
      <c r="T1026" s="57"/>
      <c r="V1026" s="57"/>
      <c r="X1026" s="57"/>
    </row>
    <row r="1027" spans="3:24">
      <c r="C1027" s="57"/>
      <c r="D1027" s="57"/>
      <c r="E1027" s="57"/>
      <c r="F1027" s="57"/>
      <c r="H1027" s="57"/>
      <c r="J1027" s="57"/>
      <c r="L1027" s="57"/>
      <c r="N1027" s="57"/>
      <c r="P1027" s="57"/>
      <c r="R1027" s="57"/>
      <c r="T1027" s="57"/>
      <c r="V1027" s="57"/>
      <c r="X1027" s="57"/>
    </row>
    <row r="1028" spans="3:24">
      <c r="C1028" s="57"/>
      <c r="D1028" s="57"/>
      <c r="E1028" s="57"/>
      <c r="F1028" s="57"/>
      <c r="H1028" s="57"/>
      <c r="J1028" s="57"/>
      <c r="L1028" s="57"/>
      <c r="N1028" s="57"/>
      <c r="P1028" s="57"/>
      <c r="R1028" s="57"/>
      <c r="T1028" s="57"/>
      <c r="V1028" s="57"/>
      <c r="X1028" s="57"/>
    </row>
    <row r="1029" spans="3:24">
      <c r="C1029" s="57"/>
      <c r="D1029" s="57"/>
      <c r="E1029" s="57"/>
      <c r="F1029" s="57"/>
      <c r="H1029" s="57"/>
      <c r="J1029" s="57"/>
      <c r="L1029" s="57"/>
      <c r="N1029" s="57"/>
      <c r="P1029" s="57"/>
      <c r="R1029" s="57"/>
      <c r="T1029" s="57"/>
      <c r="V1029" s="57"/>
      <c r="X1029" s="57"/>
    </row>
    <row r="1030" spans="3:24">
      <c r="C1030" s="57"/>
      <c r="D1030" s="57"/>
      <c r="E1030" s="57"/>
      <c r="F1030" s="57"/>
      <c r="H1030" s="57"/>
      <c r="J1030" s="57"/>
      <c r="L1030" s="57"/>
      <c r="N1030" s="57"/>
      <c r="P1030" s="57"/>
      <c r="R1030" s="57"/>
      <c r="T1030" s="57"/>
      <c r="V1030" s="57"/>
      <c r="X1030" s="57"/>
    </row>
    <row r="1031" spans="3:24">
      <c r="C1031" s="57"/>
      <c r="D1031" s="57"/>
      <c r="E1031" s="57"/>
      <c r="F1031" s="57"/>
      <c r="H1031" s="57"/>
      <c r="J1031" s="57"/>
      <c r="L1031" s="57"/>
      <c r="N1031" s="57"/>
      <c r="P1031" s="57"/>
      <c r="R1031" s="57"/>
      <c r="T1031" s="57"/>
      <c r="V1031" s="57"/>
      <c r="X1031" s="57"/>
    </row>
    <row r="1032" spans="3:24">
      <c r="C1032" s="57"/>
      <c r="D1032" s="57"/>
      <c r="E1032" s="57"/>
      <c r="F1032" s="57"/>
      <c r="H1032" s="57"/>
      <c r="J1032" s="57"/>
      <c r="L1032" s="57"/>
      <c r="N1032" s="57"/>
      <c r="P1032" s="57"/>
      <c r="R1032" s="57"/>
      <c r="T1032" s="57"/>
      <c r="V1032" s="57"/>
      <c r="X1032" s="57"/>
    </row>
    <row r="1033" spans="3:24">
      <c r="C1033" s="57"/>
      <c r="D1033" s="57"/>
      <c r="E1033" s="57"/>
      <c r="F1033" s="57"/>
      <c r="H1033" s="57"/>
      <c r="J1033" s="57"/>
      <c r="L1033" s="57"/>
      <c r="N1033" s="57"/>
      <c r="P1033" s="57"/>
      <c r="R1033" s="57"/>
      <c r="T1033" s="57"/>
      <c r="V1033" s="57"/>
      <c r="X1033" s="57"/>
    </row>
    <row r="1034" spans="3:24">
      <c r="C1034" s="57"/>
      <c r="D1034" s="57"/>
      <c r="E1034" s="57"/>
      <c r="F1034" s="57"/>
      <c r="H1034" s="57"/>
      <c r="J1034" s="57"/>
      <c r="L1034" s="57"/>
      <c r="N1034" s="57"/>
      <c r="P1034" s="57"/>
      <c r="R1034" s="57"/>
      <c r="T1034" s="57"/>
      <c r="V1034" s="57"/>
      <c r="X1034" s="57"/>
    </row>
    <row r="1035" spans="3:24">
      <c r="C1035" s="57"/>
      <c r="D1035" s="57"/>
      <c r="E1035" s="57"/>
      <c r="F1035" s="57"/>
      <c r="H1035" s="57"/>
      <c r="J1035" s="57"/>
      <c r="L1035" s="57"/>
      <c r="N1035" s="57"/>
      <c r="P1035" s="57"/>
      <c r="R1035" s="57"/>
      <c r="T1035" s="57"/>
      <c r="V1035" s="57"/>
      <c r="X1035" s="57"/>
    </row>
    <row r="1036" spans="3:24">
      <c r="C1036" s="57"/>
      <c r="D1036" s="57"/>
      <c r="E1036" s="57"/>
      <c r="F1036" s="57"/>
      <c r="H1036" s="57"/>
      <c r="J1036" s="57"/>
      <c r="L1036" s="57"/>
      <c r="N1036" s="57"/>
      <c r="P1036" s="57"/>
      <c r="R1036" s="57"/>
      <c r="T1036" s="57"/>
      <c r="V1036" s="57"/>
      <c r="X1036" s="57"/>
    </row>
    <row r="1037" spans="3:24">
      <c r="C1037" s="57"/>
      <c r="D1037" s="57"/>
      <c r="E1037" s="57"/>
      <c r="F1037" s="57"/>
      <c r="H1037" s="57"/>
      <c r="J1037" s="57"/>
      <c r="L1037" s="57"/>
      <c r="N1037" s="57"/>
      <c r="P1037" s="57"/>
      <c r="R1037" s="57"/>
      <c r="T1037" s="57"/>
      <c r="V1037" s="57"/>
      <c r="X1037" s="57"/>
    </row>
    <row r="1038" spans="3:24">
      <c r="C1038" s="57"/>
      <c r="D1038" s="57"/>
      <c r="E1038" s="57"/>
      <c r="F1038" s="57"/>
      <c r="H1038" s="57"/>
      <c r="J1038" s="57"/>
      <c r="L1038" s="57"/>
      <c r="N1038" s="57"/>
      <c r="P1038" s="57"/>
      <c r="R1038" s="57"/>
      <c r="T1038" s="57"/>
      <c r="V1038" s="57"/>
      <c r="X1038" s="57"/>
    </row>
    <row r="1039" spans="3:24">
      <c r="C1039" s="57"/>
      <c r="D1039" s="57"/>
      <c r="E1039" s="57"/>
      <c r="F1039" s="57"/>
      <c r="H1039" s="57"/>
      <c r="J1039" s="57"/>
      <c r="L1039" s="57"/>
      <c r="N1039" s="57"/>
      <c r="P1039" s="57"/>
      <c r="R1039" s="57"/>
      <c r="T1039" s="57"/>
      <c r="V1039" s="57"/>
      <c r="X1039" s="57"/>
    </row>
    <row r="1040" spans="3:24">
      <c r="C1040" s="57"/>
      <c r="D1040" s="57"/>
      <c r="E1040" s="57"/>
      <c r="F1040" s="57"/>
      <c r="H1040" s="57"/>
      <c r="J1040" s="57"/>
      <c r="L1040" s="57"/>
      <c r="N1040" s="57"/>
      <c r="P1040" s="57"/>
      <c r="R1040" s="57"/>
      <c r="T1040" s="57"/>
      <c r="V1040" s="57"/>
      <c r="X1040" s="57"/>
    </row>
    <row r="1041" spans="3:24">
      <c r="C1041" s="57"/>
      <c r="D1041" s="57"/>
      <c r="E1041" s="57"/>
      <c r="F1041" s="57"/>
      <c r="H1041" s="57"/>
      <c r="J1041" s="57"/>
      <c r="L1041" s="57"/>
      <c r="N1041" s="57"/>
      <c r="P1041" s="57"/>
      <c r="R1041" s="57"/>
      <c r="T1041" s="57"/>
      <c r="V1041" s="57"/>
      <c r="X1041" s="57"/>
    </row>
    <row r="1042" spans="3:24">
      <c r="C1042" s="57"/>
      <c r="D1042" s="57"/>
      <c r="E1042" s="57"/>
      <c r="F1042" s="57"/>
      <c r="H1042" s="57"/>
      <c r="J1042" s="57"/>
      <c r="L1042" s="57"/>
      <c r="N1042" s="57"/>
      <c r="P1042" s="57"/>
      <c r="R1042" s="57"/>
      <c r="T1042" s="57"/>
      <c r="V1042" s="57"/>
      <c r="X1042" s="57"/>
    </row>
    <row r="1043" spans="3:24">
      <c r="C1043" s="57"/>
      <c r="D1043" s="57"/>
      <c r="E1043" s="57"/>
      <c r="F1043" s="57"/>
      <c r="H1043" s="57"/>
      <c r="J1043" s="57"/>
      <c r="L1043" s="57"/>
      <c r="N1043" s="57"/>
      <c r="P1043" s="57"/>
      <c r="R1043" s="57"/>
      <c r="T1043" s="57"/>
      <c r="V1043" s="57"/>
      <c r="X1043" s="57"/>
    </row>
    <row r="1044" spans="3:24">
      <c r="C1044" s="57"/>
      <c r="D1044" s="57"/>
      <c r="E1044" s="57"/>
      <c r="F1044" s="57"/>
      <c r="H1044" s="57"/>
      <c r="J1044" s="57"/>
      <c r="L1044" s="57"/>
      <c r="N1044" s="57"/>
      <c r="P1044" s="57"/>
      <c r="R1044" s="57"/>
      <c r="T1044" s="57"/>
      <c r="V1044" s="57"/>
      <c r="X1044" s="57"/>
    </row>
    <row r="1045" spans="3:24">
      <c r="C1045" s="57"/>
      <c r="D1045" s="57"/>
      <c r="E1045" s="57"/>
      <c r="F1045" s="57"/>
      <c r="H1045" s="57"/>
      <c r="J1045" s="57"/>
      <c r="L1045" s="57"/>
      <c r="N1045" s="57"/>
      <c r="P1045" s="57"/>
      <c r="R1045" s="57"/>
      <c r="T1045" s="57"/>
      <c r="V1045" s="57"/>
      <c r="X1045" s="57"/>
    </row>
    <row r="1046" spans="3:24">
      <c r="C1046" s="57"/>
      <c r="D1046" s="57"/>
      <c r="E1046" s="57"/>
      <c r="F1046" s="57"/>
      <c r="H1046" s="57"/>
      <c r="J1046" s="57"/>
      <c r="L1046" s="57"/>
      <c r="N1046" s="57"/>
      <c r="P1046" s="57"/>
      <c r="R1046" s="57"/>
      <c r="T1046" s="57"/>
      <c r="V1046" s="57"/>
      <c r="X1046" s="57"/>
    </row>
    <row r="1047" spans="3:24">
      <c r="C1047" s="57"/>
      <c r="D1047" s="57"/>
      <c r="E1047" s="57"/>
      <c r="F1047" s="57"/>
      <c r="H1047" s="57"/>
      <c r="J1047" s="57"/>
      <c r="L1047" s="57"/>
      <c r="N1047" s="57"/>
      <c r="P1047" s="57"/>
      <c r="R1047" s="57"/>
      <c r="T1047" s="57"/>
      <c r="V1047" s="57"/>
      <c r="X1047" s="57"/>
    </row>
    <row r="1048" spans="3:24">
      <c r="C1048" s="57"/>
      <c r="D1048" s="57"/>
      <c r="E1048" s="57"/>
      <c r="F1048" s="57"/>
      <c r="H1048" s="57"/>
      <c r="J1048" s="57"/>
      <c r="L1048" s="57"/>
      <c r="N1048" s="57"/>
      <c r="P1048" s="57"/>
      <c r="R1048" s="57"/>
      <c r="T1048" s="57"/>
      <c r="V1048" s="57"/>
      <c r="X1048" s="57"/>
    </row>
    <row r="1049" spans="3:24">
      <c r="C1049" s="57"/>
      <c r="D1049" s="57"/>
      <c r="E1049" s="57"/>
      <c r="F1049" s="57"/>
      <c r="H1049" s="57"/>
      <c r="J1049" s="57"/>
      <c r="L1049" s="57"/>
      <c r="N1049" s="57"/>
      <c r="P1049" s="57"/>
      <c r="R1049" s="57"/>
      <c r="T1049" s="57"/>
      <c r="V1049" s="57"/>
      <c r="X1049" s="57"/>
    </row>
    <row r="1050" spans="3:24">
      <c r="C1050" s="57"/>
      <c r="D1050" s="57"/>
      <c r="E1050" s="57"/>
      <c r="F1050" s="57"/>
      <c r="H1050" s="57"/>
      <c r="J1050" s="57"/>
      <c r="L1050" s="57"/>
      <c r="N1050" s="57"/>
      <c r="P1050" s="57"/>
      <c r="R1050" s="57"/>
      <c r="T1050" s="57"/>
      <c r="V1050" s="57"/>
      <c r="X1050" s="57"/>
    </row>
    <row r="1051" spans="3:24">
      <c r="C1051" s="57"/>
      <c r="D1051" s="57"/>
      <c r="E1051" s="57"/>
      <c r="F1051" s="57"/>
      <c r="H1051" s="57"/>
      <c r="J1051" s="57"/>
      <c r="L1051" s="57"/>
      <c r="N1051" s="57"/>
      <c r="P1051" s="57"/>
      <c r="R1051" s="57"/>
      <c r="T1051" s="57"/>
      <c r="V1051" s="57"/>
      <c r="X1051" s="57"/>
    </row>
    <row r="1052" spans="3:24">
      <c r="C1052" s="57"/>
      <c r="D1052" s="57"/>
      <c r="E1052" s="57"/>
      <c r="F1052" s="57"/>
      <c r="H1052" s="57"/>
      <c r="J1052" s="57"/>
      <c r="L1052" s="57"/>
      <c r="N1052" s="57"/>
      <c r="P1052" s="57"/>
      <c r="R1052" s="57"/>
      <c r="T1052" s="57"/>
      <c r="V1052" s="57"/>
      <c r="X1052" s="57"/>
    </row>
    <row r="1053" spans="3:24">
      <c r="C1053" s="57"/>
      <c r="D1053" s="57"/>
      <c r="E1053" s="57"/>
      <c r="F1053" s="57"/>
      <c r="H1053" s="57"/>
      <c r="J1053" s="57"/>
      <c r="L1053" s="57"/>
      <c r="N1053" s="57"/>
      <c r="P1053" s="57"/>
      <c r="R1053" s="57"/>
      <c r="T1053" s="57"/>
      <c r="V1053" s="57"/>
      <c r="X1053" s="57"/>
    </row>
    <row r="1054" spans="3:24">
      <c r="C1054" s="57"/>
      <c r="D1054" s="57"/>
      <c r="E1054" s="57"/>
      <c r="F1054" s="57"/>
      <c r="H1054" s="57"/>
      <c r="J1054" s="57"/>
      <c r="L1054" s="57"/>
      <c r="N1054" s="57"/>
      <c r="P1054" s="57"/>
      <c r="R1054" s="57"/>
      <c r="T1054" s="57"/>
      <c r="V1054" s="57"/>
      <c r="X1054" s="57"/>
    </row>
    <row r="1055" spans="3:24">
      <c r="C1055" s="57"/>
      <c r="D1055" s="57"/>
      <c r="E1055" s="57"/>
      <c r="F1055" s="57"/>
      <c r="H1055" s="57"/>
      <c r="J1055" s="57"/>
      <c r="L1055" s="57"/>
      <c r="N1055" s="57"/>
      <c r="P1055" s="57"/>
      <c r="R1055" s="57"/>
      <c r="T1055" s="57"/>
      <c r="V1055" s="57"/>
      <c r="X1055" s="57"/>
    </row>
    <row r="1056" spans="3:24">
      <c r="C1056" s="57"/>
      <c r="D1056" s="57"/>
      <c r="E1056" s="57"/>
      <c r="F1056" s="57"/>
      <c r="H1056" s="57"/>
      <c r="J1056" s="57"/>
      <c r="L1056" s="57"/>
      <c r="N1056" s="57"/>
      <c r="P1056" s="57"/>
      <c r="R1056" s="57"/>
      <c r="T1056" s="57"/>
      <c r="V1056" s="57"/>
      <c r="X1056" s="57"/>
    </row>
    <row r="1057" spans="3:24">
      <c r="C1057" s="57"/>
      <c r="D1057" s="57"/>
      <c r="E1057" s="57"/>
      <c r="F1057" s="57"/>
      <c r="H1057" s="57"/>
      <c r="J1057" s="57"/>
      <c r="L1057" s="57"/>
      <c r="N1057" s="57"/>
      <c r="P1057" s="57"/>
      <c r="R1057" s="57"/>
      <c r="T1057" s="57"/>
      <c r="V1057" s="57"/>
      <c r="X1057" s="57"/>
    </row>
    <row r="1058" spans="3:24">
      <c r="C1058" s="57"/>
      <c r="D1058" s="57"/>
      <c r="E1058" s="57"/>
      <c r="F1058" s="57"/>
      <c r="H1058" s="57"/>
      <c r="J1058" s="57"/>
      <c r="L1058" s="57"/>
      <c r="N1058" s="57"/>
      <c r="P1058" s="57"/>
      <c r="R1058" s="57"/>
      <c r="T1058" s="57"/>
      <c r="V1058" s="57"/>
      <c r="X1058" s="57"/>
    </row>
    <row r="1059" spans="3:24">
      <c r="C1059" s="57"/>
      <c r="D1059" s="57"/>
      <c r="E1059" s="57"/>
      <c r="F1059" s="57"/>
      <c r="H1059" s="57"/>
      <c r="J1059" s="57"/>
      <c r="L1059" s="57"/>
      <c r="N1059" s="57"/>
      <c r="P1059" s="57"/>
      <c r="R1059" s="57"/>
      <c r="T1059" s="57"/>
      <c r="V1059" s="57"/>
      <c r="X1059" s="57"/>
    </row>
    <row r="1060" spans="3:24">
      <c r="C1060" s="57"/>
      <c r="D1060" s="57"/>
      <c r="E1060" s="57"/>
      <c r="F1060" s="57"/>
      <c r="H1060" s="57"/>
      <c r="J1060" s="57"/>
      <c r="L1060" s="57"/>
      <c r="N1060" s="57"/>
      <c r="P1060" s="57"/>
      <c r="R1060" s="57"/>
      <c r="T1060" s="57"/>
      <c r="V1060" s="57"/>
      <c r="X1060" s="57"/>
    </row>
    <row r="1061" spans="3:24">
      <c r="C1061" s="57"/>
      <c r="D1061" s="57"/>
      <c r="E1061" s="57"/>
      <c r="F1061" s="57"/>
      <c r="H1061" s="57"/>
      <c r="J1061" s="57"/>
      <c r="L1061" s="57"/>
      <c r="N1061" s="57"/>
      <c r="P1061" s="57"/>
      <c r="R1061" s="57"/>
      <c r="T1061" s="57"/>
      <c r="V1061" s="57"/>
      <c r="X1061" s="57"/>
    </row>
    <row r="1062" spans="3:24">
      <c r="C1062" s="57"/>
      <c r="D1062" s="57"/>
      <c r="E1062" s="57"/>
      <c r="F1062" s="57"/>
      <c r="H1062" s="57"/>
      <c r="J1062" s="57"/>
      <c r="L1062" s="57"/>
      <c r="N1062" s="57"/>
      <c r="P1062" s="57"/>
      <c r="R1062" s="57"/>
      <c r="T1062" s="57"/>
      <c r="V1062" s="57"/>
      <c r="X1062" s="57"/>
    </row>
    <row r="1063" spans="3:24">
      <c r="C1063" s="57"/>
      <c r="D1063" s="57"/>
      <c r="E1063" s="57"/>
      <c r="F1063" s="57"/>
      <c r="H1063" s="57"/>
      <c r="J1063" s="57"/>
      <c r="L1063" s="57"/>
      <c r="N1063" s="57"/>
      <c r="P1063" s="57"/>
      <c r="R1063" s="57"/>
      <c r="T1063" s="57"/>
      <c r="V1063" s="57"/>
      <c r="X1063" s="57"/>
    </row>
    <row r="1064" spans="3:24">
      <c r="C1064" s="57"/>
      <c r="D1064" s="57"/>
      <c r="E1064" s="57"/>
      <c r="F1064" s="57"/>
      <c r="H1064" s="57"/>
      <c r="J1064" s="57"/>
      <c r="L1064" s="57"/>
      <c r="N1064" s="57"/>
      <c r="P1064" s="57"/>
      <c r="R1064" s="57"/>
      <c r="T1064" s="57"/>
      <c r="V1064" s="57"/>
      <c r="X1064" s="57"/>
    </row>
    <row r="1065" spans="3:24">
      <c r="C1065" s="57"/>
      <c r="D1065" s="57"/>
      <c r="E1065" s="57"/>
      <c r="F1065" s="57"/>
      <c r="H1065" s="57"/>
      <c r="J1065" s="57"/>
      <c r="L1065" s="57"/>
      <c r="N1065" s="57"/>
      <c r="P1065" s="57"/>
      <c r="R1065" s="57"/>
      <c r="T1065" s="57"/>
      <c r="V1065" s="57"/>
      <c r="X1065" s="57"/>
    </row>
    <row r="1066" spans="3:24">
      <c r="C1066" s="57"/>
      <c r="D1066" s="57"/>
      <c r="E1066" s="57"/>
      <c r="F1066" s="57"/>
      <c r="H1066" s="57"/>
      <c r="J1066" s="57"/>
      <c r="L1066" s="57"/>
      <c r="N1066" s="57"/>
      <c r="P1066" s="57"/>
      <c r="R1066" s="57"/>
      <c r="T1066" s="57"/>
      <c r="V1066" s="57"/>
      <c r="X1066" s="57"/>
    </row>
    <row r="1067" spans="3:24">
      <c r="C1067" s="57"/>
      <c r="D1067" s="57"/>
      <c r="E1067" s="57"/>
      <c r="F1067" s="57"/>
      <c r="H1067" s="57"/>
      <c r="J1067" s="57"/>
      <c r="L1067" s="57"/>
      <c r="N1067" s="57"/>
      <c r="P1067" s="57"/>
      <c r="R1067" s="57"/>
      <c r="T1067" s="57"/>
      <c r="V1067" s="57"/>
      <c r="X1067" s="57"/>
    </row>
    <row r="1068" spans="3:24">
      <c r="C1068" s="57"/>
      <c r="D1068" s="57"/>
      <c r="E1068" s="57"/>
      <c r="F1068" s="57"/>
      <c r="H1068" s="57"/>
      <c r="J1068" s="57"/>
      <c r="L1068" s="57"/>
      <c r="N1068" s="57"/>
      <c r="P1068" s="57"/>
      <c r="R1068" s="57"/>
      <c r="T1068" s="57"/>
      <c r="V1068" s="57"/>
      <c r="X1068" s="57"/>
    </row>
    <row r="1069" spans="3:24">
      <c r="C1069" s="57"/>
      <c r="D1069" s="57"/>
      <c r="E1069" s="57"/>
      <c r="F1069" s="57"/>
      <c r="H1069" s="57"/>
      <c r="J1069" s="57"/>
      <c r="L1069" s="57"/>
      <c r="N1069" s="57"/>
      <c r="P1069" s="57"/>
      <c r="R1069" s="57"/>
      <c r="T1069" s="57"/>
      <c r="V1069" s="57"/>
      <c r="X1069" s="57"/>
    </row>
    <row r="1070" spans="3:24">
      <c r="C1070" s="57"/>
      <c r="D1070" s="57"/>
      <c r="E1070" s="57"/>
      <c r="F1070" s="57"/>
      <c r="H1070" s="57"/>
      <c r="J1070" s="57"/>
      <c r="L1070" s="57"/>
      <c r="N1070" s="57"/>
      <c r="P1070" s="57"/>
      <c r="R1070" s="57"/>
      <c r="T1070" s="57"/>
      <c r="V1070" s="57"/>
      <c r="X1070" s="57"/>
    </row>
    <row r="1071" spans="3:24">
      <c r="C1071" s="57"/>
      <c r="D1071" s="57"/>
      <c r="E1071" s="57"/>
      <c r="F1071" s="57"/>
      <c r="H1071" s="57"/>
      <c r="J1071" s="57"/>
      <c r="L1071" s="57"/>
      <c r="N1071" s="57"/>
      <c r="P1071" s="57"/>
      <c r="R1071" s="57"/>
      <c r="T1071" s="57"/>
      <c r="V1071" s="57"/>
      <c r="X1071" s="57"/>
    </row>
    <row r="1072" spans="3:24">
      <c r="C1072" s="57"/>
      <c r="D1072" s="57"/>
      <c r="E1072" s="57"/>
      <c r="F1072" s="57"/>
      <c r="H1072" s="57"/>
      <c r="J1072" s="57"/>
      <c r="L1072" s="57"/>
      <c r="N1072" s="57"/>
      <c r="P1072" s="57"/>
      <c r="R1072" s="57"/>
      <c r="T1072" s="57"/>
      <c r="V1072" s="57"/>
      <c r="X1072" s="57"/>
    </row>
    <row r="1073" spans="3:24">
      <c r="C1073" s="57"/>
      <c r="D1073" s="57"/>
      <c r="E1073" s="57"/>
      <c r="F1073" s="57"/>
      <c r="H1073" s="57"/>
      <c r="J1073" s="57"/>
      <c r="L1073" s="57"/>
      <c r="N1073" s="57"/>
      <c r="P1073" s="57"/>
      <c r="R1073" s="57"/>
      <c r="T1073" s="57"/>
      <c r="V1073" s="57"/>
      <c r="X1073" s="57"/>
    </row>
    <row r="1074" spans="3:24">
      <c r="C1074" s="57"/>
      <c r="D1074" s="57"/>
      <c r="E1074" s="57"/>
      <c r="F1074" s="57"/>
      <c r="H1074" s="57"/>
      <c r="J1074" s="57"/>
      <c r="L1074" s="57"/>
      <c r="N1074" s="57"/>
      <c r="P1074" s="57"/>
      <c r="R1074" s="57"/>
      <c r="T1074" s="57"/>
      <c r="V1074" s="57"/>
      <c r="X1074" s="57"/>
    </row>
    <row r="1075" spans="3:24">
      <c r="C1075" s="57"/>
      <c r="D1075" s="57"/>
      <c r="E1075" s="57"/>
      <c r="F1075" s="57"/>
      <c r="H1075" s="57"/>
      <c r="J1075" s="57"/>
      <c r="L1075" s="57"/>
      <c r="N1075" s="57"/>
      <c r="P1075" s="57"/>
      <c r="R1075" s="57"/>
      <c r="T1075" s="57"/>
      <c r="V1075" s="57"/>
      <c r="X1075" s="57"/>
    </row>
    <row r="1076" spans="3:24">
      <c r="C1076" s="57"/>
      <c r="D1076" s="57"/>
      <c r="E1076" s="57"/>
      <c r="F1076" s="57"/>
      <c r="H1076" s="57"/>
      <c r="J1076" s="57"/>
      <c r="L1076" s="57"/>
      <c r="N1076" s="57"/>
      <c r="P1076" s="57"/>
      <c r="R1076" s="57"/>
      <c r="T1076" s="57"/>
      <c r="V1076" s="57"/>
      <c r="X1076" s="57"/>
    </row>
    <row r="1077" spans="3:24">
      <c r="C1077" s="57"/>
      <c r="D1077" s="57"/>
      <c r="E1077" s="57"/>
      <c r="F1077" s="57"/>
      <c r="H1077" s="57"/>
      <c r="J1077" s="57"/>
      <c r="L1077" s="57"/>
      <c r="N1077" s="57"/>
      <c r="P1077" s="57"/>
      <c r="R1077" s="57"/>
      <c r="T1077" s="57"/>
      <c r="V1077" s="57"/>
      <c r="X1077" s="57"/>
    </row>
    <row r="1078" spans="3:24">
      <c r="C1078" s="57"/>
      <c r="D1078" s="57"/>
      <c r="E1078" s="57"/>
      <c r="F1078" s="57"/>
      <c r="H1078" s="57"/>
      <c r="J1078" s="57"/>
      <c r="L1078" s="57"/>
      <c r="N1078" s="57"/>
      <c r="P1078" s="57"/>
      <c r="R1078" s="57"/>
      <c r="T1078" s="57"/>
      <c r="V1078" s="57"/>
      <c r="X1078" s="57"/>
    </row>
    <row r="1079" spans="3:24">
      <c r="C1079" s="57"/>
      <c r="D1079" s="57"/>
      <c r="E1079" s="57"/>
      <c r="F1079" s="57"/>
      <c r="H1079" s="57"/>
      <c r="J1079" s="57"/>
      <c r="L1079" s="57"/>
      <c r="N1079" s="57"/>
      <c r="P1079" s="57"/>
      <c r="R1079" s="57"/>
      <c r="T1079" s="57"/>
      <c r="V1079" s="57"/>
      <c r="X1079" s="57"/>
    </row>
    <row r="1080" spans="3:24">
      <c r="C1080" s="57"/>
      <c r="D1080" s="57"/>
      <c r="E1080" s="57"/>
      <c r="F1080" s="57"/>
      <c r="H1080" s="57"/>
      <c r="J1080" s="57"/>
      <c r="L1080" s="57"/>
      <c r="N1080" s="57"/>
      <c r="P1080" s="57"/>
      <c r="R1080" s="57"/>
      <c r="T1080" s="57"/>
      <c r="V1080" s="57"/>
      <c r="X1080" s="57"/>
    </row>
    <row r="1081" spans="3:24">
      <c r="C1081" s="57"/>
      <c r="D1081" s="57"/>
      <c r="E1081" s="57"/>
      <c r="F1081" s="57"/>
      <c r="H1081" s="57"/>
      <c r="J1081" s="57"/>
      <c r="L1081" s="57"/>
      <c r="N1081" s="57"/>
      <c r="P1081" s="57"/>
      <c r="R1081" s="57"/>
      <c r="T1081" s="57"/>
      <c r="V1081" s="57"/>
      <c r="X1081" s="57"/>
    </row>
    <row r="1082" spans="3:24">
      <c r="C1082" s="57"/>
      <c r="D1082" s="57"/>
      <c r="E1082" s="57"/>
      <c r="F1082" s="57"/>
      <c r="H1082" s="57"/>
      <c r="J1082" s="57"/>
      <c r="L1082" s="57"/>
      <c r="N1082" s="57"/>
      <c r="P1082" s="57"/>
      <c r="R1082" s="57"/>
      <c r="T1082" s="57"/>
      <c r="V1082" s="57"/>
      <c r="X1082" s="57"/>
    </row>
    <row r="1083" spans="3:24">
      <c r="C1083" s="57"/>
      <c r="D1083" s="57"/>
      <c r="E1083" s="57"/>
      <c r="F1083" s="57"/>
      <c r="H1083" s="57"/>
      <c r="J1083" s="57"/>
      <c r="L1083" s="57"/>
      <c r="N1083" s="57"/>
      <c r="P1083" s="57"/>
      <c r="R1083" s="57"/>
      <c r="T1083" s="57"/>
      <c r="V1083" s="57"/>
      <c r="X1083" s="57"/>
    </row>
    <row r="1084" spans="3:24">
      <c r="C1084" s="57"/>
      <c r="D1084" s="57"/>
      <c r="E1084" s="57"/>
      <c r="F1084" s="57"/>
      <c r="H1084" s="57"/>
      <c r="J1084" s="57"/>
      <c r="L1084" s="57"/>
      <c r="N1084" s="57"/>
      <c r="P1084" s="57"/>
      <c r="R1084" s="57"/>
      <c r="T1084" s="57"/>
      <c r="V1084" s="57"/>
      <c r="X1084" s="57"/>
    </row>
    <row r="1085" spans="3:24">
      <c r="C1085" s="57"/>
      <c r="D1085" s="57"/>
      <c r="E1085" s="57"/>
      <c r="F1085" s="57"/>
      <c r="H1085" s="57"/>
      <c r="J1085" s="57"/>
      <c r="L1085" s="57"/>
      <c r="N1085" s="57"/>
      <c r="P1085" s="57"/>
      <c r="R1085" s="57"/>
      <c r="T1085" s="57"/>
      <c r="V1085" s="57"/>
      <c r="X1085" s="57"/>
    </row>
    <row r="1086" spans="3:24">
      <c r="C1086" s="57"/>
      <c r="D1086" s="57"/>
      <c r="E1086" s="57"/>
      <c r="F1086" s="57"/>
      <c r="H1086" s="57"/>
      <c r="J1086" s="57"/>
      <c r="L1086" s="57"/>
      <c r="N1086" s="57"/>
      <c r="P1086" s="57"/>
      <c r="R1086" s="57"/>
      <c r="T1086" s="57"/>
      <c r="V1086" s="57"/>
      <c r="X1086" s="57"/>
    </row>
    <row r="1087" spans="3:24">
      <c r="C1087" s="57"/>
      <c r="D1087" s="57"/>
      <c r="E1087" s="57"/>
      <c r="F1087" s="57"/>
      <c r="H1087" s="57"/>
      <c r="J1087" s="57"/>
      <c r="L1087" s="57"/>
      <c r="N1087" s="57"/>
      <c r="P1087" s="57"/>
      <c r="R1087" s="57"/>
      <c r="T1087" s="57"/>
      <c r="V1087" s="57"/>
      <c r="X1087" s="57"/>
    </row>
    <row r="1088" spans="3:24">
      <c r="C1088" s="57"/>
      <c r="D1088" s="57"/>
      <c r="E1088" s="57"/>
      <c r="F1088" s="57"/>
      <c r="H1088" s="57"/>
      <c r="J1088" s="57"/>
      <c r="L1088" s="57"/>
      <c r="N1088" s="57"/>
      <c r="P1088" s="57"/>
      <c r="R1088" s="57"/>
      <c r="T1088" s="57"/>
      <c r="V1088" s="57"/>
      <c r="X1088" s="57"/>
    </row>
    <row r="1089" spans="3:24">
      <c r="C1089" s="57"/>
      <c r="D1089" s="57"/>
      <c r="E1089" s="57"/>
      <c r="F1089" s="57"/>
      <c r="H1089" s="57"/>
      <c r="J1089" s="57"/>
      <c r="L1089" s="57"/>
      <c r="N1089" s="57"/>
      <c r="P1089" s="57"/>
      <c r="R1089" s="57"/>
      <c r="T1089" s="57"/>
      <c r="V1089" s="57"/>
      <c r="X1089" s="57"/>
    </row>
    <row r="1090" spans="3:24">
      <c r="C1090" s="57"/>
      <c r="D1090" s="57"/>
      <c r="E1090" s="57"/>
      <c r="F1090" s="57"/>
      <c r="H1090" s="57"/>
      <c r="J1090" s="57"/>
      <c r="L1090" s="57"/>
      <c r="N1090" s="57"/>
      <c r="P1090" s="57"/>
      <c r="R1090" s="57"/>
      <c r="T1090" s="57"/>
      <c r="V1090" s="57"/>
      <c r="X1090" s="57"/>
    </row>
    <row r="1091" spans="3:24">
      <c r="C1091" s="57"/>
      <c r="D1091" s="57"/>
      <c r="E1091" s="57"/>
      <c r="F1091" s="57"/>
      <c r="H1091" s="57"/>
      <c r="J1091" s="57"/>
      <c r="L1091" s="57"/>
      <c r="N1091" s="57"/>
      <c r="P1091" s="57"/>
      <c r="R1091" s="57"/>
      <c r="T1091" s="57"/>
      <c r="V1091" s="57"/>
      <c r="X1091" s="57"/>
    </row>
    <row r="1092" spans="3:24">
      <c r="C1092" s="57"/>
      <c r="D1092" s="57"/>
      <c r="E1092" s="57"/>
      <c r="F1092" s="57"/>
      <c r="H1092" s="57"/>
      <c r="J1092" s="57"/>
      <c r="L1092" s="57"/>
      <c r="N1092" s="57"/>
      <c r="P1092" s="57"/>
      <c r="R1092" s="57"/>
      <c r="T1092" s="57"/>
      <c r="V1092" s="57"/>
      <c r="X1092" s="57"/>
    </row>
    <row r="1093" spans="3:24">
      <c r="C1093" s="57"/>
      <c r="D1093" s="57"/>
      <c r="E1093" s="57"/>
      <c r="F1093" s="57"/>
      <c r="H1093" s="57"/>
      <c r="J1093" s="57"/>
      <c r="L1093" s="57"/>
      <c r="N1093" s="57"/>
      <c r="P1093" s="57"/>
      <c r="R1093" s="57"/>
      <c r="T1093" s="57"/>
      <c r="V1093" s="57"/>
      <c r="X1093" s="57"/>
    </row>
    <row r="1094" spans="3:24">
      <c r="C1094" s="57"/>
      <c r="D1094" s="57"/>
      <c r="E1094" s="57"/>
      <c r="F1094" s="57"/>
      <c r="H1094" s="57"/>
      <c r="J1094" s="57"/>
      <c r="L1094" s="57"/>
      <c r="N1094" s="57"/>
      <c r="P1094" s="57"/>
      <c r="R1094" s="57"/>
      <c r="T1094" s="57"/>
      <c r="V1094" s="57"/>
      <c r="X1094" s="57"/>
    </row>
    <row r="1095" spans="3:24">
      <c r="C1095" s="57"/>
      <c r="D1095" s="57"/>
      <c r="E1095" s="57"/>
      <c r="F1095" s="57"/>
      <c r="H1095" s="57"/>
      <c r="J1095" s="57"/>
      <c r="L1095" s="57"/>
      <c r="N1095" s="57"/>
      <c r="P1095" s="57"/>
      <c r="R1095" s="57"/>
      <c r="T1095" s="57"/>
      <c r="V1095" s="57"/>
      <c r="X1095" s="57"/>
    </row>
    <row r="1096" spans="3:24">
      <c r="C1096" s="57"/>
      <c r="D1096" s="57"/>
      <c r="E1096" s="57"/>
      <c r="F1096" s="57"/>
      <c r="H1096" s="57"/>
      <c r="J1096" s="57"/>
      <c r="L1096" s="57"/>
      <c r="N1096" s="57"/>
      <c r="P1096" s="57"/>
      <c r="R1096" s="57"/>
      <c r="T1096" s="57"/>
      <c r="V1096" s="57"/>
      <c r="X1096" s="57"/>
    </row>
    <row r="1097" spans="3:24">
      <c r="C1097" s="57"/>
      <c r="D1097" s="57"/>
      <c r="E1097" s="57"/>
      <c r="F1097" s="57"/>
      <c r="H1097" s="57"/>
      <c r="J1097" s="57"/>
      <c r="L1097" s="57"/>
      <c r="N1097" s="57"/>
      <c r="P1097" s="57"/>
      <c r="R1097" s="57"/>
      <c r="T1097" s="57"/>
      <c r="V1097" s="57"/>
      <c r="X1097" s="57"/>
    </row>
    <row r="1098" spans="3:24">
      <c r="C1098" s="57"/>
      <c r="D1098" s="57"/>
      <c r="E1098" s="57"/>
      <c r="F1098" s="57"/>
      <c r="H1098" s="57"/>
      <c r="J1098" s="57"/>
      <c r="L1098" s="57"/>
      <c r="N1098" s="57"/>
      <c r="P1098" s="57"/>
      <c r="R1098" s="57"/>
      <c r="T1098" s="57"/>
      <c r="V1098" s="57"/>
      <c r="X1098" s="57"/>
    </row>
    <row r="1099" spans="3:24">
      <c r="C1099" s="57"/>
      <c r="D1099" s="57"/>
      <c r="E1099" s="57"/>
      <c r="F1099" s="57"/>
      <c r="H1099" s="57"/>
      <c r="J1099" s="57"/>
      <c r="L1099" s="57"/>
      <c r="N1099" s="57"/>
      <c r="P1099" s="57"/>
      <c r="R1099" s="57"/>
      <c r="T1099" s="57"/>
      <c r="V1099" s="57"/>
      <c r="X1099" s="57"/>
    </row>
    <row r="1100" spans="3:24">
      <c r="C1100" s="57"/>
      <c r="D1100" s="57"/>
      <c r="E1100" s="57"/>
      <c r="F1100" s="57"/>
      <c r="H1100" s="57"/>
      <c r="J1100" s="57"/>
      <c r="L1100" s="57"/>
      <c r="N1100" s="57"/>
      <c r="P1100" s="57"/>
      <c r="R1100" s="57"/>
      <c r="T1100" s="57"/>
      <c r="V1100" s="57"/>
      <c r="X1100" s="57"/>
    </row>
    <row r="1101" spans="3:24">
      <c r="C1101" s="57"/>
      <c r="D1101" s="57"/>
      <c r="E1101" s="57"/>
      <c r="F1101" s="57"/>
      <c r="H1101" s="57"/>
      <c r="J1101" s="57"/>
      <c r="L1101" s="57"/>
      <c r="N1101" s="57"/>
      <c r="P1101" s="57"/>
      <c r="R1101" s="57"/>
      <c r="T1101" s="57"/>
      <c r="V1101" s="57"/>
      <c r="X1101" s="57"/>
    </row>
    <row r="1102" spans="3:24">
      <c r="C1102" s="57"/>
      <c r="D1102" s="57"/>
      <c r="E1102" s="57"/>
      <c r="F1102" s="57"/>
      <c r="H1102" s="57"/>
      <c r="J1102" s="57"/>
      <c r="L1102" s="57"/>
      <c r="N1102" s="57"/>
      <c r="P1102" s="57"/>
      <c r="R1102" s="57"/>
      <c r="T1102" s="57"/>
      <c r="V1102" s="57"/>
      <c r="X1102" s="57"/>
    </row>
    <row r="1103" spans="3:24">
      <c r="C1103" s="57"/>
      <c r="D1103" s="57"/>
      <c r="E1103" s="57"/>
      <c r="F1103" s="57"/>
      <c r="H1103" s="57"/>
      <c r="J1103" s="57"/>
      <c r="L1103" s="57"/>
      <c r="N1103" s="57"/>
      <c r="P1103" s="57"/>
      <c r="R1103" s="57"/>
      <c r="T1103" s="57"/>
      <c r="V1103" s="57"/>
      <c r="X1103" s="57"/>
    </row>
    <row r="1104" spans="3:24">
      <c r="C1104" s="57"/>
      <c r="D1104" s="57"/>
      <c r="E1104" s="57"/>
      <c r="F1104" s="57"/>
      <c r="H1104" s="57"/>
      <c r="J1104" s="57"/>
      <c r="L1104" s="57"/>
      <c r="N1104" s="57"/>
      <c r="P1104" s="57"/>
      <c r="R1104" s="57"/>
      <c r="T1104" s="57"/>
      <c r="V1104" s="57"/>
      <c r="X1104" s="57"/>
    </row>
    <row r="1105" spans="3:24">
      <c r="C1105" s="57"/>
      <c r="D1105" s="57"/>
      <c r="E1105" s="57"/>
      <c r="F1105" s="57"/>
      <c r="H1105" s="57"/>
      <c r="J1105" s="57"/>
      <c r="L1105" s="57"/>
      <c r="N1105" s="57"/>
      <c r="P1105" s="57"/>
      <c r="R1105" s="57"/>
      <c r="T1105" s="57"/>
      <c r="V1105" s="57"/>
      <c r="X1105" s="57"/>
    </row>
    <row r="1106" spans="3:24">
      <c r="C1106" s="57"/>
      <c r="D1106" s="57"/>
      <c r="E1106" s="57"/>
      <c r="F1106" s="57"/>
      <c r="H1106" s="57"/>
      <c r="J1106" s="57"/>
      <c r="L1106" s="57"/>
      <c r="N1106" s="57"/>
      <c r="P1106" s="57"/>
      <c r="R1106" s="57"/>
      <c r="T1106" s="57"/>
      <c r="V1106" s="57"/>
      <c r="X1106" s="57"/>
    </row>
    <row r="1107" spans="3:24">
      <c r="C1107" s="57"/>
      <c r="D1107" s="57"/>
      <c r="E1107" s="57"/>
      <c r="F1107" s="57"/>
      <c r="H1107" s="57"/>
      <c r="J1107" s="57"/>
      <c r="L1107" s="57"/>
      <c r="N1107" s="57"/>
      <c r="P1107" s="57"/>
      <c r="R1107" s="57"/>
      <c r="T1107" s="57"/>
      <c r="V1107" s="57"/>
      <c r="X1107" s="57"/>
    </row>
    <row r="1108" spans="3:24">
      <c r="C1108" s="57"/>
      <c r="D1108" s="57"/>
      <c r="E1108" s="57"/>
      <c r="F1108" s="57"/>
      <c r="H1108" s="57"/>
      <c r="J1108" s="57"/>
      <c r="L1108" s="57"/>
      <c r="N1108" s="57"/>
      <c r="P1108" s="57"/>
      <c r="R1108" s="57"/>
      <c r="T1108" s="57"/>
      <c r="V1108" s="57"/>
      <c r="X1108" s="57"/>
    </row>
    <row r="1109" spans="3:24">
      <c r="C1109" s="57"/>
      <c r="D1109" s="57"/>
      <c r="E1109" s="57"/>
      <c r="F1109" s="57"/>
      <c r="H1109" s="57"/>
      <c r="J1109" s="57"/>
      <c r="L1109" s="57"/>
      <c r="N1109" s="57"/>
      <c r="P1109" s="57"/>
      <c r="R1109" s="57"/>
      <c r="T1109" s="57"/>
      <c r="V1109" s="57"/>
      <c r="X1109" s="57"/>
    </row>
    <row r="1110" spans="3:24">
      <c r="C1110" s="57"/>
      <c r="D1110" s="57"/>
      <c r="E1110" s="57"/>
      <c r="F1110" s="57"/>
      <c r="H1110" s="57"/>
      <c r="J1110" s="57"/>
      <c r="L1110" s="57"/>
      <c r="N1110" s="57"/>
      <c r="P1110" s="57"/>
      <c r="R1110" s="57"/>
      <c r="T1110" s="57"/>
      <c r="V1110" s="57"/>
      <c r="X1110" s="57"/>
    </row>
    <row r="1111" spans="3:24">
      <c r="C1111" s="57"/>
      <c r="D1111" s="57"/>
      <c r="E1111" s="57"/>
      <c r="F1111" s="57"/>
      <c r="H1111" s="57"/>
      <c r="J1111" s="57"/>
      <c r="L1111" s="57"/>
      <c r="N1111" s="57"/>
      <c r="P1111" s="57"/>
      <c r="R1111" s="57"/>
      <c r="T1111" s="57"/>
      <c r="V1111" s="57"/>
      <c r="X1111" s="57"/>
    </row>
    <row r="1112" spans="3:24">
      <c r="C1112" s="57"/>
      <c r="D1112" s="57"/>
      <c r="E1112" s="57"/>
      <c r="F1112" s="57"/>
      <c r="H1112" s="57"/>
      <c r="J1112" s="57"/>
      <c r="L1112" s="57"/>
      <c r="N1112" s="57"/>
      <c r="P1112" s="57"/>
      <c r="R1112" s="57"/>
      <c r="T1112" s="57"/>
      <c r="V1112" s="57"/>
      <c r="X1112" s="57"/>
    </row>
    <row r="1113" spans="3:24">
      <c r="C1113" s="57"/>
      <c r="D1113" s="57"/>
      <c r="E1113" s="57"/>
      <c r="F1113" s="57"/>
      <c r="H1113" s="57"/>
      <c r="J1113" s="57"/>
      <c r="L1113" s="57"/>
      <c r="N1113" s="57"/>
      <c r="P1113" s="57"/>
      <c r="R1113" s="57"/>
      <c r="T1113" s="57"/>
      <c r="V1113" s="57"/>
      <c r="X1113" s="57"/>
    </row>
    <row r="1114" spans="3:24">
      <c r="C1114" s="57"/>
      <c r="D1114" s="57"/>
      <c r="E1114" s="57"/>
      <c r="F1114" s="57"/>
      <c r="H1114" s="57"/>
      <c r="J1114" s="57"/>
      <c r="L1114" s="57"/>
      <c r="N1114" s="57"/>
      <c r="P1114" s="57"/>
      <c r="R1114" s="57"/>
      <c r="T1114" s="57"/>
      <c r="V1114" s="57"/>
      <c r="X1114" s="57"/>
    </row>
    <row r="1115" spans="3:24">
      <c r="C1115" s="57"/>
      <c r="D1115" s="57"/>
      <c r="E1115" s="57"/>
      <c r="F1115" s="57"/>
      <c r="H1115" s="57"/>
      <c r="J1115" s="57"/>
      <c r="L1115" s="57"/>
      <c r="N1115" s="57"/>
      <c r="P1115" s="57"/>
      <c r="R1115" s="57"/>
      <c r="T1115" s="57"/>
      <c r="V1115" s="57"/>
      <c r="X1115" s="57"/>
    </row>
    <row r="1116" spans="3:24">
      <c r="C1116" s="57"/>
      <c r="D1116" s="57"/>
      <c r="E1116" s="57"/>
      <c r="F1116" s="57"/>
      <c r="H1116" s="57"/>
      <c r="J1116" s="57"/>
      <c r="L1116" s="57"/>
      <c r="N1116" s="57"/>
      <c r="P1116" s="57"/>
      <c r="R1116" s="57"/>
      <c r="T1116" s="57"/>
      <c r="V1116" s="57"/>
      <c r="X1116" s="57"/>
    </row>
    <row r="1117" spans="3:24">
      <c r="C1117" s="57"/>
      <c r="D1117" s="57"/>
      <c r="E1117" s="57"/>
      <c r="F1117" s="57"/>
      <c r="H1117" s="57"/>
      <c r="J1117" s="57"/>
      <c r="L1117" s="57"/>
      <c r="N1117" s="57"/>
      <c r="P1117" s="57"/>
      <c r="R1117" s="57"/>
      <c r="T1117" s="57"/>
      <c r="V1117" s="57"/>
      <c r="X1117" s="57"/>
    </row>
    <row r="1118" spans="3:24">
      <c r="C1118" s="57"/>
      <c r="D1118" s="57"/>
      <c r="E1118" s="57"/>
      <c r="F1118" s="57"/>
      <c r="H1118" s="57"/>
      <c r="J1118" s="57"/>
      <c r="L1118" s="57"/>
      <c r="N1118" s="57"/>
      <c r="P1118" s="57"/>
      <c r="R1118" s="57"/>
      <c r="T1118" s="57"/>
      <c r="V1118" s="57"/>
      <c r="X1118" s="57"/>
    </row>
    <row r="1119" spans="3:24">
      <c r="C1119" s="57"/>
      <c r="D1119" s="57"/>
      <c r="E1119" s="57"/>
      <c r="F1119" s="57"/>
      <c r="H1119" s="57"/>
      <c r="J1119" s="57"/>
      <c r="L1119" s="57"/>
      <c r="N1119" s="57"/>
      <c r="P1119" s="57"/>
      <c r="R1119" s="57"/>
      <c r="T1119" s="57"/>
      <c r="V1119" s="57"/>
      <c r="X1119" s="57"/>
    </row>
    <row r="1120" spans="3:24">
      <c r="C1120" s="57"/>
      <c r="D1120" s="57"/>
      <c r="E1120" s="57"/>
      <c r="F1120" s="57"/>
      <c r="H1120" s="57"/>
      <c r="J1120" s="57"/>
      <c r="L1120" s="57"/>
      <c r="N1120" s="57"/>
      <c r="P1120" s="57"/>
      <c r="R1120" s="57"/>
      <c r="T1120" s="57"/>
      <c r="V1120" s="57"/>
      <c r="X1120" s="57"/>
    </row>
    <row r="1121" spans="3:24">
      <c r="C1121" s="57"/>
      <c r="D1121" s="57"/>
      <c r="E1121" s="57"/>
      <c r="F1121" s="57"/>
      <c r="H1121" s="57"/>
      <c r="J1121" s="57"/>
      <c r="L1121" s="57"/>
      <c r="N1121" s="57"/>
      <c r="P1121" s="57"/>
      <c r="R1121" s="57"/>
      <c r="T1121" s="57"/>
      <c r="V1121" s="57"/>
      <c r="X1121" s="57"/>
    </row>
    <row r="1122" spans="3:24">
      <c r="C1122" s="57"/>
      <c r="D1122" s="57"/>
      <c r="E1122" s="57"/>
      <c r="F1122" s="57"/>
      <c r="H1122" s="57"/>
      <c r="J1122" s="57"/>
      <c r="L1122" s="57"/>
      <c r="N1122" s="57"/>
      <c r="P1122" s="57"/>
      <c r="R1122" s="57"/>
      <c r="T1122" s="57"/>
      <c r="V1122" s="57"/>
      <c r="X1122" s="57"/>
    </row>
    <row r="1123" spans="3:24">
      <c r="C1123" s="57"/>
      <c r="D1123" s="57"/>
      <c r="E1123" s="57"/>
      <c r="F1123" s="57"/>
      <c r="H1123" s="57"/>
      <c r="J1123" s="57"/>
      <c r="L1123" s="57"/>
      <c r="N1123" s="57"/>
      <c r="P1123" s="57"/>
      <c r="R1123" s="57"/>
      <c r="T1123" s="57"/>
      <c r="V1123" s="57"/>
      <c r="X1123" s="57"/>
    </row>
    <row r="1124" spans="3:24">
      <c r="C1124" s="57"/>
      <c r="D1124" s="57"/>
      <c r="E1124" s="57"/>
      <c r="F1124" s="57"/>
      <c r="H1124" s="57"/>
      <c r="J1124" s="57"/>
      <c r="L1124" s="57"/>
      <c r="N1124" s="57"/>
      <c r="P1124" s="57"/>
      <c r="R1124" s="57"/>
      <c r="T1124" s="57"/>
      <c r="V1124" s="57"/>
      <c r="X1124" s="57"/>
    </row>
    <row r="1125" spans="3:24">
      <c r="C1125" s="57"/>
      <c r="D1125" s="57"/>
      <c r="E1125" s="57"/>
      <c r="F1125" s="57"/>
      <c r="H1125" s="57"/>
      <c r="J1125" s="57"/>
      <c r="L1125" s="57"/>
      <c r="N1125" s="57"/>
      <c r="P1125" s="57"/>
      <c r="R1125" s="57"/>
      <c r="T1125" s="57"/>
      <c r="V1125" s="57"/>
      <c r="X1125" s="57"/>
    </row>
    <row r="1126" spans="3:24">
      <c r="C1126" s="57"/>
      <c r="D1126" s="57"/>
      <c r="E1126" s="57"/>
      <c r="F1126" s="57"/>
      <c r="H1126" s="57"/>
      <c r="J1126" s="57"/>
      <c r="L1126" s="57"/>
      <c r="N1126" s="57"/>
      <c r="P1126" s="57"/>
      <c r="R1126" s="57"/>
      <c r="T1126" s="57"/>
      <c r="V1126" s="57"/>
      <c r="X1126" s="57"/>
    </row>
    <row r="1127" spans="3:24">
      <c r="C1127" s="57"/>
      <c r="D1127" s="57"/>
      <c r="E1127" s="57"/>
      <c r="F1127" s="57"/>
      <c r="H1127" s="57"/>
      <c r="J1127" s="57"/>
      <c r="L1127" s="57"/>
      <c r="N1127" s="57"/>
      <c r="P1127" s="57"/>
      <c r="R1127" s="57"/>
      <c r="T1127" s="57"/>
      <c r="V1127" s="57"/>
      <c r="X1127" s="57"/>
    </row>
    <row r="1128" spans="3:24">
      <c r="C1128" s="57"/>
      <c r="D1128" s="57"/>
      <c r="E1128" s="57"/>
      <c r="F1128" s="57"/>
      <c r="H1128" s="57"/>
      <c r="J1128" s="57"/>
      <c r="L1128" s="57"/>
      <c r="N1128" s="57"/>
      <c r="P1128" s="57"/>
      <c r="R1128" s="57"/>
      <c r="T1128" s="57"/>
      <c r="V1128" s="57"/>
      <c r="X1128" s="57"/>
    </row>
    <row r="1129" spans="3:24">
      <c r="C1129" s="57"/>
      <c r="D1129" s="57"/>
      <c r="E1129" s="57"/>
      <c r="F1129" s="57"/>
      <c r="H1129" s="57"/>
      <c r="J1129" s="57"/>
      <c r="L1129" s="57"/>
      <c r="N1129" s="57"/>
      <c r="P1129" s="57"/>
      <c r="R1129" s="57"/>
      <c r="T1129" s="57"/>
      <c r="V1129" s="57"/>
      <c r="X1129" s="57"/>
    </row>
    <row r="1130" spans="3:24">
      <c r="C1130" s="57"/>
      <c r="D1130" s="57"/>
      <c r="E1130" s="57"/>
      <c r="F1130" s="57"/>
      <c r="H1130" s="57"/>
      <c r="J1130" s="57"/>
      <c r="L1130" s="57"/>
      <c r="N1130" s="57"/>
      <c r="P1130" s="57"/>
      <c r="R1130" s="57"/>
      <c r="T1130" s="57"/>
      <c r="V1130" s="57"/>
      <c r="X1130" s="57"/>
    </row>
    <row r="1131" spans="3:24">
      <c r="C1131" s="57"/>
      <c r="D1131" s="57"/>
      <c r="E1131" s="57"/>
      <c r="F1131" s="57"/>
      <c r="H1131" s="57"/>
      <c r="J1131" s="57"/>
      <c r="L1131" s="57"/>
      <c r="N1131" s="57"/>
      <c r="P1131" s="57"/>
      <c r="R1131" s="57"/>
      <c r="T1131" s="57"/>
      <c r="V1131" s="57"/>
      <c r="X1131" s="57"/>
    </row>
    <row r="1132" spans="3:24">
      <c r="C1132" s="57"/>
      <c r="D1132" s="57"/>
      <c r="E1132" s="57"/>
      <c r="F1132" s="57"/>
      <c r="H1132" s="57"/>
      <c r="J1132" s="57"/>
      <c r="L1132" s="57"/>
      <c r="N1132" s="57"/>
      <c r="P1132" s="57"/>
      <c r="R1132" s="57"/>
      <c r="T1132" s="57"/>
      <c r="V1132" s="57"/>
      <c r="X1132" s="57"/>
    </row>
    <row r="1133" spans="3:24">
      <c r="C1133" s="57"/>
      <c r="D1133" s="57"/>
      <c r="E1133" s="57"/>
      <c r="F1133" s="57"/>
      <c r="H1133" s="57"/>
      <c r="J1133" s="57"/>
      <c r="L1133" s="57"/>
      <c r="N1133" s="57"/>
      <c r="P1133" s="57"/>
      <c r="R1133" s="57"/>
      <c r="T1133" s="57"/>
      <c r="V1133" s="57"/>
      <c r="X1133" s="57"/>
    </row>
    <row r="1134" spans="3:24">
      <c r="C1134" s="57"/>
      <c r="D1134" s="57"/>
      <c r="E1134" s="57"/>
      <c r="F1134" s="57"/>
      <c r="H1134" s="57"/>
      <c r="J1134" s="57"/>
      <c r="L1134" s="57"/>
      <c r="N1134" s="57"/>
      <c r="P1134" s="57"/>
      <c r="R1134" s="57"/>
      <c r="T1134" s="57"/>
      <c r="V1134" s="57"/>
      <c r="X1134" s="57"/>
    </row>
    <row r="1135" spans="3:24">
      <c r="C1135" s="57"/>
      <c r="D1135" s="57"/>
      <c r="E1135" s="57"/>
      <c r="F1135" s="57"/>
      <c r="H1135" s="57"/>
      <c r="J1135" s="57"/>
      <c r="L1135" s="57"/>
      <c r="N1135" s="57"/>
      <c r="P1135" s="57"/>
      <c r="R1135" s="57"/>
      <c r="T1135" s="57"/>
      <c r="V1135" s="57"/>
      <c r="X1135" s="57"/>
    </row>
    <row r="1136" spans="3:24">
      <c r="C1136" s="57"/>
      <c r="D1136" s="57"/>
      <c r="E1136" s="57"/>
      <c r="F1136" s="57"/>
      <c r="H1136" s="57"/>
      <c r="J1136" s="57"/>
      <c r="L1136" s="57"/>
      <c r="N1136" s="57"/>
      <c r="P1136" s="57"/>
      <c r="R1136" s="57"/>
      <c r="T1136" s="57"/>
      <c r="V1136" s="57"/>
      <c r="X1136" s="57"/>
    </row>
    <row r="1137" spans="3:24">
      <c r="C1137" s="57"/>
      <c r="D1137" s="57"/>
      <c r="E1137" s="57"/>
      <c r="F1137" s="57"/>
      <c r="H1137" s="57"/>
      <c r="J1137" s="57"/>
      <c r="L1137" s="57"/>
      <c r="N1137" s="57"/>
      <c r="P1137" s="57"/>
      <c r="R1137" s="57"/>
      <c r="T1137" s="57"/>
      <c r="V1137" s="57"/>
      <c r="X1137" s="57"/>
    </row>
    <row r="1138" spans="3:24">
      <c r="C1138" s="57"/>
      <c r="D1138" s="57"/>
      <c r="E1138" s="57"/>
      <c r="F1138" s="57"/>
      <c r="H1138" s="57"/>
      <c r="J1138" s="57"/>
      <c r="L1138" s="57"/>
      <c r="N1138" s="57"/>
      <c r="P1138" s="57"/>
      <c r="R1138" s="57"/>
      <c r="T1138" s="57"/>
      <c r="V1138" s="57"/>
      <c r="X1138" s="57"/>
    </row>
    <row r="1139" spans="3:24">
      <c r="C1139" s="57"/>
      <c r="D1139" s="57"/>
      <c r="E1139" s="57"/>
      <c r="F1139" s="57"/>
      <c r="H1139" s="57"/>
      <c r="J1139" s="57"/>
      <c r="L1139" s="57"/>
      <c r="N1139" s="57"/>
      <c r="P1139" s="57"/>
      <c r="R1139" s="57"/>
      <c r="T1139" s="57"/>
      <c r="V1139" s="57"/>
      <c r="X1139" s="57"/>
    </row>
    <row r="1140" spans="3:24">
      <c r="C1140" s="57"/>
      <c r="D1140" s="57"/>
      <c r="E1140" s="57"/>
      <c r="F1140" s="57"/>
      <c r="H1140" s="57"/>
      <c r="J1140" s="57"/>
      <c r="L1140" s="57"/>
      <c r="N1140" s="57"/>
      <c r="P1140" s="57"/>
      <c r="R1140" s="57"/>
      <c r="T1140" s="57"/>
      <c r="V1140" s="57"/>
      <c r="X1140" s="57"/>
    </row>
    <row r="1141" spans="3:24">
      <c r="C1141" s="57"/>
      <c r="D1141" s="57"/>
      <c r="E1141" s="57"/>
      <c r="F1141" s="57"/>
      <c r="H1141" s="57"/>
      <c r="J1141" s="57"/>
      <c r="L1141" s="57"/>
      <c r="N1141" s="57"/>
      <c r="P1141" s="57"/>
      <c r="R1141" s="57"/>
      <c r="T1141" s="57"/>
      <c r="V1141" s="57"/>
      <c r="X1141" s="57"/>
    </row>
    <row r="1142" spans="3:24">
      <c r="C1142" s="57"/>
      <c r="D1142" s="57"/>
      <c r="E1142" s="57"/>
      <c r="F1142" s="57"/>
      <c r="H1142" s="57"/>
      <c r="J1142" s="57"/>
      <c r="L1142" s="57"/>
      <c r="N1142" s="57"/>
      <c r="P1142" s="57"/>
      <c r="R1142" s="57"/>
      <c r="T1142" s="57"/>
      <c r="V1142" s="57"/>
      <c r="X1142" s="57"/>
    </row>
    <row r="1143" spans="3:24">
      <c r="C1143" s="57"/>
      <c r="D1143" s="57"/>
      <c r="E1143" s="57"/>
      <c r="F1143" s="57"/>
      <c r="H1143" s="57"/>
      <c r="J1143" s="57"/>
      <c r="L1143" s="57"/>
      <c r="N1143" s="57"/>
      <c r="P1143" s="57"/>
      <c r="R1143" s="57"/>
      <c r="T1143" s="57"/>
      <c r="V1143" s="57"/>
      <c r="X1143" s="57"/>
    </row>
    <row r="1144" spans="3:24">
      <c r="C1144" s="57"/>
      <c r="D1144" s="57"/>
      <c r="E1144" s="57"/>
      <c r="F1144" s="57"/>
      <c r="H1144" s="57"/>
      <c r="J1144" s="57"/>
      <c r="L1144" s="57"/>
      <c r="N1144" s="57"/>
      <c r="P1144" s="57"/>
      <c r="R1144" s="57"/>
      <c r="T1144" s="57"/>
      <c r="V1144" s="57"/>
      <c r="X1144" s="57"/>
    </row>
    <row r="1145" spans="3:24">
      <c r="C1145" s="57"/>
      <c r="D1145" s="57"/>
      <c r="E1145" s="57"/>
      <c r="F1145" s="57"/>
      <c r="H1145" s="57"/>
      <c r="J1145" s="57"/>
      <c r="L1145" s="57"/>
      <c r="N1145" s="57"/>
      <c r="P1145" s="57"/>
      <c r="R1145" s="57"/>
      <c r="T1145" s="57"/>
      <c r="V1145" s="57"/>
      <c r="X1145" s="57"/>
    </row>
    <row r="1146" spans="3:24">
      <c r="C1146" s="57"/>
      <c r="D1146" s="57"/>
      <c r="E1146" s="57"/>
      <c r="F1146" s="57"/>
      <c r="H1146" s="57"/>
      <c r="J1146" s="57"/>
      <c r="L1146" s="57"/>
      <c r="N1146" s="57"/>
      <c r="P1146" s="57"/>
      <c r="R1146" s="57"/>
      <c r="T1146" s="57"/>
      <c r="V1146" s="57"/>
      <c r="X1146" s="57"/>
    </row>
    <row r="1147" spans="3:24">
      <c r="C1147" s="57"/>
      <c r="D1147" s="57"/>
      <c r="E1147" s="57"/>
      <c r="F1147" s="57"/>
      <c r="H1147" s="57"/>
      <c r="J1147" s="57"/>
      <c r="L1147" s="57"/>
      <c r="N1147" s="57"/>
      <c r="P1147" s="57"/>
      <c r="R1147" s="57"/>
      <c r="T1147" s="57"/>
      <c r="V1147" s="57"/>
      <c r="X1147" s="57"/>
    </row>
    <row r="1148" spans="3:24">
      <c r="C1148" s="57"/>
      <c r="D1148" s="57"/>
      <c r="E1148" s="57"/>
      <c r="F1148" s="57"/>
      <c r="H1148" s="57"/>
      <c r="J1148" s="57"/>
      <c r="L1148" s="57"/>
      <c r="N1148" s="57"/>
      <c r="P1148" s="57"/>
      <c r="R1148" s="57"/>
      <c r="T1148" s="57"/>
      <c r="V1148" s="57"/>
      <c r="X1148" s="57"/>
    </row>
    <row r="1149" spans="3:24">
      <c r="C1149" s="57"/>
      <c r="D1149" s="57"/>
      <c r="E1149" s="57"/>
      <c r="F1149" s="57"/>
      <c r="H1149" s="57"/>
      <c r="J1149" s="57"/>
      <c r="L1149" s="57"/>
      <c r="N1149" s="57"/>
      <c r="P1149" s="57"/>
      <c r="R1149" s="57"/>
      <c r="T1149" s="57"/>
      <c r="V1149" s="57"/>
      <c r="X1149" s="57"/>
    </row>
    <row r="1150" spans="3:24">
      <c r="C1150" s="57"/>
      <c r="D1150" s="57"/>
      <c r="E1150" s="57"/>
      <c r="F1150" s="57"/>
      <c r="H1150" s="57"/>
      <c r="J1150" s="57"/>
      <c r="L1150" s="57"/>
      <c r="N1150" s="57"/>
      <c r="P1150" s="57"/>
      <c r="R1150" s="57"/>
      <c r="T1150" s="57"/>
      <c r="V1150" s="57"/>
      <c r="X1150" s="57"/>
    </row>
    <row r="1151" spans="3:24">
      <c r="C1151" s="57"/>
      <c r="D1151" s="57"/>
      <c r="E1151" s="57"/>
      <c r="F1151" s="57"/>
      <c r="H1151" s="57"/>
      <c r="J1151" s="57"/>
      <c r="L1151" s="57"/>
      <c r="N1151" s="57"/>
      <c r="P1151" s="57"/>
      <c r="R1151" s="57"/>
      <c r="T1151" s="57"/>
      <c r="V1151" s="57"/>
      <c r="X1151" s="57"/>
    </row>
    <row r="1152" spans="3:24">
      <c r="C1152" s="57"/>
      <c r="D1152" s="57"/>
      <c r="E1152" s="57"/>
      <c r="F1152" s="57"/>
      <c r="H1152" s="57"/>
      <c r="J1152" s="57"/>
      <c r="L1152" s="57"/>
      <c r="N1152" s="57"/>
      <c r="P1152" s="57"/>
      <c r="R1152" s="57"/>
      <c r="T1152" s="57"/>
      <c r="V1152" s="57"/>
      <c r="X1152" s="57"/>
    </row>
    <row r="1153" spans="3:24">
      <c r="C1153" s="57"/>
      <c r="D1153" s="57"/>
      <c r="E1153" s="57"/>
      <c r="F1153" s="57"/>
      <c r="H1153" s="57"/>
      <c r="J1153" s="57"/>
      <c r="L1153" s="57"/>
      <c r="N1153" s="57"/>
      <c r="P1153" s="57"/>
      <c r="R1153" s="57"/>
      <c r="T1153" s="57"/>
      <c r="V1153" s="57"/>
      <c r="X1153" s="57"/>
    </row>
    <row r="1154" spans="3:24">
      <c r="C1154" s="57"/>
      <c r="D1154" s="57"/>
      <c r="E1154" s="57"/>
      <c r="F1154" s="57"/>
      <c r="H1154" s="57"/>
      <c r="J1154" s="57"/>
      <c r="L1154" s="57"/>
      <c r="N1154" s="57"/>
      <c r="P1154" s="57"/>
      <c r="R1154" s="57"/>
      <c r="T1154" s="57"/>
      <c r="V1154" s="57"/>
      <c r="X1154" s="57"/>
    </row>
    <row r="1155" spans="3:24">
      <c r="C1155" s="57"/>
      <c r="D1155" s="57"/>
      <c r="E1155" s="57"/>
      <c r="F1155" s="57"/>
      <c r="H1155" s="57"/>
      <c r="J1155" s="57"/>
      <c r="L1155" s="57"/>
      <c r="N1155" s="57"/>
      <c r="P1155" s="57"/>
      <c r="R1155" s="57"/>
      <c r="T1155" s="57"/>
      <c r="V1155" s="57"/>
      <c r="X1155" s="57"/>
    </row>
    <row r="1156" spans="3:24">
      <c r="C1156" s="57"/>
      <c r="D1156" s="57"/>
      <c r="E1156" s="57"/>
      <c r="F1156" s="57"/>
      <c r="H1156" s="57"/>
      <c r="J1156" s="57"/>
      <c r="L1156" s="57"/>
      <c r="N1156" s="57"/>
      <c r="P1156" s="57"/>
      <c r="R1156" s="57"/>
      <c r="T1156" s="57"/>
      <c r="V1156" s="57"/>
      <c r="X1156" s="57"/>
    </row>
    <row r="1157" spans="3:24">
      <c r="C1157" s="57"/>
      <c r="D1157" s="57"/>
      <c r="E1157" s="57"/>
      <c r="F1157" s="57"/>
      <c r="H1157" s="57"/>
      <c r="J1157" s="57"/>
      <c r="L1157" s="57"/>
      <c r="N1157" s="57"/>
      <c r="P1157" s="57"/>
      <c r="R1157" s="57"/>
      <c r="T1157" s="57"/>
      <c r="V1157" s="57"/>
      <c r="X1157" s="57"/>
    </row>
    <row r="1158" spans="3:24">
      <c r="C1158" s="57"/>
      <c r="D1158" s="57"/>
      <c r="E1158" s="57"/>
      <c r="F1158" s="57"/>
      <c r="H1158" s="57"/>
      <c r="J1158" s="57"/>
      <c r="L1158" s="57"/>
      <c r="N1158" s="57"/>
      <c r="P1158" s="57"/>
      <c r="R1158" s="57"/>
      <c r="T1158" s="57"/>
      <c r="V1158" s="57"/>
      <c r="X1158" s="57"/>
    </row>
    <row r="1159" spans="3:24">
      <c r="C1159" s="57"/>
      <c r="D1159" s="57"/>
      <c r="E1159" s="57"/>
      <c r="F1159" s="57"/>
      <c r="H1159" s="57"/>
      <c r="J1159" s="57"/>
      <c r="L1159" s="57"/>
      <c r="N1159" s="57"/>
      <c r="P1159" s="57"/>
      <c r="R1159" s="57"/>
      <c r="T1159" s="57"/>
      <c r="V1159" s="57"/>
      <c r="X1159" s="57"/>
    </row>
    <row r="1160" spans="3:24">
      <c r="C1160" s="57"/>
      <c r="D1160" s="57"/>
      <c r="E1160" s="57"/>
      <c r="F1160" s="57"/>
      <c r="H1160" s="57"/>
      <c r="J1160" s="57"/>
      <c r="L1160" s="57"/>
      <c r="N1160" s="57"/>
      <c r="P1160" s="57"/>
      <c r="R1160" s="57"/>
      <c r="T1160" s="57"/>
      <c r="V1160" s="57"/>
      <c r="X1160" s="57"/>
    </row>
    <row r="1161" spans="3:24">
      <c r="C1161" s="57"/>
      <c r="D1161" s="57"/>
      <c r="E1161" s="57"/>
      <c r="F1161" s="57"/>
      <c r="H1161" s="57"/>
      <c r="J1161" s="57"/>
      <c r="L1161" s="57"/>
      <c r="N1161" s="57"/>
      <c r="P1161" s="57"/>
      <c r="R1161" s="57"/>
      <c r="T1161" s="57"/>
      <c r="V1161" s="57"/>
      <c r="X1161" s="57"/>
    </row>
    <row r="1162" spans="3:24">
      <c r="C1162" s="57"/>
      <c r="D1162" s="57"/>
      <c r="E1162" s="57"/>
      <c r="F1162" s="57"/>
      <c r="H1162" s="57"/>
      <c r="J1162" s="57"/>
      <c r="L1162" s="57"/>
      <c r="N1162" s="57"/>
      <c r="P1162" s="57"/>
      <c r="R1162" s="57"/>
      <c r="T1162" s="57"/>
      <c r="V1162" s="57"/>
      <c r="X1162" s="57"/>
    </row>
    <row r="1163" spans="3:24">
      <c r="C1163" s="57"/>
      <c r="D1163" s="57"/>
      <c r="E1163" s="57"/>
      <c r="F1163" s="57"/>
      <c r="H1163" s="57"/>
      <c r="J1163" s="57"/>
      <c r="L1163" s="57"/>
      <c r="N1163" s="57"/>
      <c r="P1163" s="57"/>
      <c r="R1163" s="57"/>
      <c r="T1163" s="57"/>
      <c r="V1163" s="57"/>
      <c r="X1163" s="57"/>
    </row>
    <row r="1164" spans="3:24">
      <c r="C1164" s="57"/>
      <c r="D1164" s="57"/>
      <c r="E1164" s="57"/>
      <c r="F1164" s="57"/>
      <c r="H1164" s="57"/>
      <c r="J1164" s="57"/>
      <c r="L1164" s="57"/>
      <c r="N1164" s="57"/>
      <c r="P1164" s="57"/>
      <c r="R1164" s="57"/>
      <c r="T1164" s="57"/>
      <c r="V1164" s="57"/>
      <c r="X1164" s="57"/>
    </row>
    <row r="1165" spans="3:24">
      <c r="C1165" s="57"/>
      <c r="D1165" s="57"/>
      <c r="E1165" s="57"/>
      <c r="F1165" s="57"/>
      <c r="H1165" s="57"/>
      <c r="J1165" s="57"/>
      <c r="L1165" s="57"/>
      <c r="N1165" s="57"/>
      <c r="P1165" s="57"/>
      <c r="R1165" s="57"/>
      <c r="T1165" s="57"/>
      <c r="V1165" s="57"/>
      <c r="X1165" s="57"/>
    </row>
    <row r="1166" spans="3:24">
      <c r="C1166" s="57"/>
      <c r="D1166" s="57"/>
      <c r="E1166" s="57"/>
      <c r="F1166" s="57"/>
      <c r="H1166" s="57"/>
      <c r="J1166" s="57"/>
      <c r="L1166" s="57"/>
      <c r="N1166" s="57"/>
      <c r="P1166" s="57"/>
      <c r="R1166" s="57"/>
      <c r="T1166" s="57"/>
      <c r="V1166" s="57"/>
      <c r="X1166" s="57"/>
    </row>
    <row r="1167" spans="3:24">
      <c r="C1167" s="57"/>
      <c r="D1167" s="57"/>
      <c r="E1167" s="57"/>
      <c r="F1167" s="57"/>
      <c r="H1167" s="57"/>
      <c r="J1167" s="57"/>
      <c r="L1167" s="57"/>
      <c r="N1167" s="57"/>
      <c r="P1167" s="57"/>
      <c r="R1167" s="57"/>
      <c r="T1167" s="57"/>
      <c r="V1167" s="57"/>
      <c r="X1167" s="57"/>
    </row>
    <row r="1168" spans="3:24">
      <c r="C1168" s="57"/>
      <c r="D1168" s="57"/>
      <c r="E1168" s="57"/>
      <c r="F1168" s="57"/>
      <c r="H1168" s="57"/>
      <c r="J1168" s="57"/>
      <c r="L1168" s="57"/>
      <c r="N1168" s="57"/>
      <c r="P1168" s="57"/>
      <c r="R1168" s="57"/>
      <c r="T1168" s="57"/>
      <c r="V1168" s="57"/>
      <c r="X1168" s="57"/>
    </row>
    <row r="1169" spans="3:24">
      <c r="C1169" s="57"/>
      <c r="D1169" s="57"/>
      <c r="E1169" s="57"/>
      <c r="F1169" s="57"/>
      <c r="H1169" s="57"/>
      <c r="J1169" s="57"/>
      <c r="L1169" s="57"/>
      <c r="N1169" s="57"/>
      <c r="P1169" s="57"/>
      <c r="R1169" s="57"/>
      <c r="T1169" s="57"/>
      <c r="V1169" s="57"/>
      <c r="X1169" s="57"/>
    </row>
    <row r="1170" spans="3:24">
      <c r="C1170" s="57"/>
      <c r="D1170" s="57"/>
      <c r="E1170" s="57"/>
      <c r="F1170" s="57"/>
      <c r="H1170" s="57"/>
      <c r="J1170" s="57"/>
      <c r="L1170" s="57"/>
      <c r="N1170" s="57"/>
      <c r="P1170" s="57"/>
      <c r="R1170" s="57"/>
      <c r="T1170" s="57"/>
      <c r="V1170" s="57"/>
      <c r="X1170" s="57"/>
    </row>
    <row r="1171" spans="3:24">
      <c r="C1171" s="57"/>
      <c r="D1171" s="57"/>
      <c r="E1171" s="57"/>
      <c r="F1171" s="57"/>
      <c r="H1171" s="57"/>
      <c r="J1171" s="57"/>
      <c r="L1171" s="57"/>
      <c r="N1171" s="57"/>
      <c r="P1171" s="57"/>
      <c r="R1171" s="57"/>
      <c r="T1171" s="57"/>
      <c r="V1171" s="57"/>
      <c r="X1171" s="57"/>
    </row>
    <row r="1172" spans="3:24">
      <c r="C1172" s="57"/>
      <c r="D1172" s="57"/>
      <c r="E1172" s="57"/>
      <c r="F1172" s="57"/>
      <c r="H1172" s="57"/>
      <c r="J1172" s="57"/>
      <c r="L1172" s="57"/>
      <c r="N1172" s="57"/>
      <c r="P1172" s="57"/>
      <c r="R1172" s="57"/>
      <c r="T1172" s="57"/>
      <c r="V1172" s="57"/>
      <c r="X1172" s="57"/>
    </row>
    <row r="1173" spans="3:24">
      <c r="C1173" s="57"/>
      <c r="D1173" s="57"/>
      <c r="E1173" s="57"/>
      <c r="F1173" s="57"/>
      <c r="H1173" s="57"/>
      <c r="J1173" s="57"/>
      <c r="L1173" s="57"/>
      <c r="N1173" s="57"/>
      <c r="P1173" s="57"/>
      <c r="R1173" s="57"/>
      <c r="T1173" s="57"/>
      <c r="V1173" s="57"/>
      <c r="X1173" s="57"/>
    </row>
    <row r="1174" spans="3:24">
      <c r="C1174" s="57"/>
      <c r="D1174" s="57"/>
      <c r="E1174" s="57"/>
      <c r="F1174" s="57"/>
      <c r="H1174" s="57"/>
      <c r="J1174" s="57"/>
      <c r="L1174" s="57"/>
      <c r="N1174" s="57"/>
      <c r="P1174" s="57"/>
      <c r="R1174" s="57"/>
      <c r="T1174" s="57"/>
      <c r="V1174" s="57"/>
      <c r="X1174" s="57"/>
    </row>
    <row r="1175" spans="3:24">
      <c r="C1175" s="57"/>
      <c r="D1175" s="57"/>
      <c r="E1175" s="57"/>
      <c r="F1175" s="57"/>
      <c r="H1175" s="57"/>
      <c r="J1175" s="57"/>
      <c r="L1175" s="57"/>
      <c r="N1175" s="57"/>
      <c r="P1175" s="57"/>
      <c r="R1175" s="57"/>
      <c r="T1175" s="57"/>
      <c r="V1175" s="57"/>
      <c r="X1175" s="57"/>
    </row>
    <row r="1176" spans="3:24">
      <c r="C1176" s="57"/>
      <c r="D1176" s="57"/>
      <c r="E1176" s="57"/>
      <c r="F1176" s="57"/>
      <c r="H1176" s="57"/>
      <c r="J1176" s="57"/>
      <c r="L1176" s="57"/>
      <c r="N1176" s="57"/>
      <c r="P1176" s="57"/>
      <c r="R1176" s="57"/>
      <c r="T1176" s="57"/>
      <c r="V1176" s="57"/>
      <c r="X1176" s="57"/>
    </row>
    <row r="1177" spans="3:24">
      <c r="C1177" s="57"/>
      <c r="D1177" s="57"/>
      <c r="E1177" s="57"/>
      <c r="F1177" s="57"/>
      <c r="H1177" s="57"/>
      <c r="J1177" s="57"/>
      <c r="L1177" s="57"/>
      <c r="N1177" s="57"/>
      <c r="P1177" s="57"/>
      <c r="R1177" s="57"/>
      <c r="T1177" s="57"/>
      <c r="V1177" s="57"/>
      <c r="X1177" s="57"/>
    </row>
    <row r="1178" spans="3:24">
      <c r="C1178" s="57"/>
      <c r="D1178" s="57"/>
      <c r="E1178" s="57"/>
      <c r="F1178" s="57"/>
      <c r="H1178" s="57"/>
      <c r="J1178" s="57"/>
      <c r="L1178" s="57"/>
      <c r="N1178" s="57"/>
      <c r="P1178" s="57"/>
      <c r="R1178" s="57"/>
      <c r="T1178" s="57"/>
      <c r="V1178" s="57"/>
      <c r="X1178" s="57"/>
    </row>
    <row r="1179" spans="3:24">
      <c r="C1179" s="57"/>
      <c r="D1179" s="57"/>
      <c r="E1179" s="57"/>
      <c r="F1179" s="57"/>
      <c r="H1179" s="57"/>
      <c r="J1179" s="57"/>
      <c r="L1179" s="57"/>
      <c r="N1179" s="57"/>
      <c r="P1179" s="57"/>
      <c r="R1179" s="57"/>
      <c r="T1179" s="57"/>
      <c r="V1179" s="57"/>
      <c r="X1179" s="57"/>
    </row>
    <row r="1180" spans="3:24">
      <c r="C1180" s="57"/>
      <c r="D1180" s="57"/>
      <c r="E1180" s="57"/>
      <c r="F1180" s="57"/>
      <c r="H1180" s="57"/>
      <c r="J1180" s="57"/>
      <c r="L1180" s="57"/>
      <c r="N1180" s="57"/>
      <c r="P1180" s="57"/>
      <c r="R1180" s="57"/>
      <c r="T1180" s="57"/>
      <c r="V1180" s="57"/>
      <c r="X1180" s="57"/>
    </row>
    <row r="1181" spans="3:24">
      <c r="C1181" s="57"/>
      <c r="D1181" s="57"/>
      <c r="E1181" s="57"/>
      <c r="F1181" s="57"/>
      <c r="H1181" s="57"/>
      <c r="J1181" s="57"/>
      <c r="L1181" s="57"/>
      <c r="N1181" s="57"/>
      <c r="P1181" s="57"/>
      <c r="R1181" s="57"/>
      <c r="T1181" s="57"/>
      <c r="V1181" s="57"/>
      <c r="X1181" s="57"/>
    </row>
    <row r="1182" spans="3:24">
      <c r="C1182" s="57"/>
      <c r="D1182" s="57"/>
      <c r="E1182" s="57"/>
      <c r="F1182" s="57"/>
      <c r="H1182" s="57"/>
      <c r="J1182" s="57"/>
      <c r="L1182" s="57"/>
      <c r="N1182" s="57"/>
      <c r="P1182" s="57"/>
      <c r="R1182" s="57"/>
      <c r="T1182" s="57"/>
      <c r="V1182" s="57"/>
      <c r="X1182" s="57"/>
    </row>
    <row r="1183" spans="3:24">
      <c r="C1183" s="57"/>
      <c r="D1183" s="57"/>
      <c r="E1183" s="57"/>
      <c r="F1183" s="57"/>
      <c r="H1183" s="57"/>
      <c r="J1183" s="57"/>
      <c r="L1183" s="57"/>
      <c r="N1183" s="57"/>
      <c r="P1183" s="57"/>
      <c r="R1183" s="57"/>
      <c r="T1183" s="57"/>
      <c r="V1183" s="57"/>
      <c r="X1183" s="57"/>
    </row>
    <row r="1184" spans="3:24">
      <c r="C1184" s="57"/>
      <c r="D1184" s="57"/>
      <c r="E1184" s="57"/>
      <c r="F1184" s="57"/>
      <c r="H1184" s="57"/>
      <c r="J1184" s="57"/>
      <c r="L1184" s="57"/>
      <c r="N1184" s="57"/>
      <c r="P1184" s="57"/>
      <c r="R1184" s="57"/>
      <c r="T1184" s="57"/>
      <c r="V1184" s="57"/>
      <c r="X1184" s="57"/>
    </row>
    <row r="1185" spans="3:24">
      <c r="C1185" s="57"/>
      <c r="D1185" s="57"/>
      <c r="E1185" s="57"/>
      <c r="F1185" s="57"/>
      <c r="H1185" s="57"/>
      <c r="J1185" s="57"/>
      <c r="L1185" s="57"/>
      <c r="N1185" s="57"/>
      <c r="P1185" s="57"/>
      <c r="R1185" s="57"/>
      <c r="T1185" s="57"/>
      <c r="V1185" s="57"/>
      <c r="X1185" s="57"/>
    </row>
    <row r="1186" spans="3:24">
      <c r="C1186" s="57"/>
      <c r="D1186" s="57"/>
      <c r="E1186" s="57"/>
      <c r="F1186" s="57"/>
      <c r="H1186" s="57"/>
      <c r="J1186" s="57"/>
      <c r="L1186" s="57"/>
      <c r="N1186" s="57"/>
      <c r="P1186" s="57"/>
      <c r="R1186" s="57"/>
      <c r="T1186" s="57"/>
      <c r="V1186" s="57"/>
      <c r="X1186" s="57"/>
    </row>
    <row r="1187" spans="3:24">
      <c r="C1187" s="57"/>
      <c r="D1187" s="57"/>
      <c r="E1187" s="57"/>
      <c r="F1187" s="57"/>
      <c r="H1187" s="57"/>
      <c r="J1187" s="57"/>
      <c r="L1187" s="57"/>
      <c r="N1187" s="57"/>
      <c r="P1187" s="57"/>
      <c r="R1187" s="57"/>
      <c r="T1187" s="57"/>
      <c r="V1187" s="57"/>
      <c r="X1187" s="57"/>
    </row>
    <row r="1188" spans="3:24">
      <c r="C1188" s="57"/>
      <c r="D1188" s="57"/>
      <c r="E1188" s="57"/>
      <c r="F1188" s="57"/>
      <c r="H1188" s="57"/>
      <c r="J1188" s="57"/>
      <c r="L1188" s="57"/>
      <c r="N1188" s="57"/>
      <c r="P1188" s="57"/>
      <c r="R1188" s="57"/>
      <c r="T1188" s="57"/>
      <c r="V1188" s="57"/>
      <c r="X1188" s="57"/>
    </row>
    <row r="1189" spans="3:24">
      <c r="C1189" s="57"/>
      <c r="D1189" s="57"/>
      <c r="E1189" s="57"/>
      <c r="F1189" s="57"/>
      <c r="H1189" s="57"/>
      <c r="J1189" s="57"/>
      <c r="L1189" s="57"/>
      <c r="N1189" s="57"/>
      <c r="P1189" s="57"/>
      <c r="R1189" s="57"/>
      <c r="T1189" s="57"/>
      <c r="V1189" s="57"/>
      <c r="X1189" s="57"/>
    </row>
    <row r="1190" spans="3:24">
      <c r="C1190" s="57"/>
      <c r="D1190" s="57"/>
      <c r="E1190" s="57"/>
      <c r="F1190" s="57"/>
      <c r="H1190" s="57"/>
      <c r="J1190" s="57"/>
      <c r="L1190" s="57"/>
      <c r="N1190" s="57"/>
      <c r="P1190" s="57"/>
      <c r="R1190" s="57"/>
      <c r="T1190" s="57"/>
      <c r="V1190" s="57"/>
      <c r="X1190" s="57"/>
    </row>
    <row r="1191" spans="3:24">
      <c r="C1191" s="57"/>
      <c r="D1191" s="57"/>
      <c r="E1191" s="57"/>
      <c r="F1191" s="57"/>
      <c r="H1191" s="57"/>
      <c r="J1191" s="57"/>
      <c r="L1191" s="57"/>
      <c r="N1191" s="57"/>
      <c r="P1191" s="57"/>
      <c r="R1191" s="57"/>
      <c r="T1191" s="57"/>
      <c r="V1191" s="57"/>
      <c r="X1191" s="57"/>
    </row>
    <row r="1192" spans="3:24">
      <c r="C1192" s="57"/>
      <c r="D1192" s="57"/>
      <c r="E1192" s="57"/>
      <c r="F1192" s="57"/>
      <c r="H1192" s="57"/>
      <c r="J1192" s="57"/>
      <c r="L1192" s="57"/>
      <c r="N1192" s="57"/>
      <c r="P1192" s="57"/>
      <c r="R1192" s="57"/>
      <c r="T1192" s="57"/>
      <c r="V1192" s="57"/>
      <c r="X1192" s="57"/>
    </row>
    <row r="1193" spans="3:24">
      <c r="C1193" s="57"/>
      <c r="D1193" s="57"/>
      <c r="E1193" s="57"/>
      <c r="F1193" s="57"/>
      <c r="H1193" s="57"/>
      <c r="J1193" s="57"/>
      <c r="L1193" s="57"/>
      <c r="N1193" s="57"/>
      <c r="P1193" s="57"/>
      <c r="R1193" s="57"/>
      <c r="T1193" s="57"/>
      <c r="V1193" s="57"/>
      <c r="X1193" s="57"/>
    </row>
    <row r="1194" spans="3:24">
      <c r="C1194" s="57"/>
      <c r="D1194" s="57"/>
      <c r="E1194" s="57"/>
      <c r="F1194" s="57"/>
      <c r="H1194" s="57"/>
      <c r="J1194" s="57"/>
      <c r="L1194" s="57"/>
      <c r="N1194" s="57"/>
      <c r="P1194" s="57"/>
      <c r="R1194" s="57"/>
      <c r="T1194" s="57"/>
      <c r="V1194" s="57"/>
      <c r="X1194" s="57"/>
    </row>
    <row r="1195" spans="3:24">
      <c r="C1195" s="57"/>
      <c r="D1195" s="57"/>
      <c r="E1195" s="57"/>
      <c r="F1195" s="57"/>
      <c r="H1195" s="57"/>
      <c r="J1195" s="57"/>
      <c r="L1195" s="57"/>
      <c r="N1195" s="57"/>
      <c r="P1195" s="57"/>
      <c r="R1195" s="57"/>
      <c r="T1195" s="57"/>
      <c r="V1195" s="57"/>
      <c r="X1195" s="57"/>
    </row>
    <row r="1196" spans="3:24">
      <c r="C1196" s="57"/>
      <c r="D1196" s="57"/>
      <c r="E1196" s="57"/>
      <c r="F1196" s="57"/>
      <c r="H1196" s="57"/>
      <c r="J1196" s="57"/>
      <c r="L1196" s="57"/>
      <c r="N1196" s="57"/>
      <c r="P1196" s="57"/>
      <c r="R1196" s="57"/>
      <c r="T1196" s="57"/>
      <c r="V1196" s="57"/>
      <c r="X1196" s="57"/>
    </row>
    <row r="1197" spans="3:24">
      <c r="C1197" s="57"/>
      <c r="D1197" s="57"/>
      <c r="E1197" s="57"/>
      <c r="F1197" s="57"/>
      <c r="H1197" s="57"/>
      <c r="J1197" s="57"/>
      <c r="L1197" s="57"/>
      <c r="N1197" s="57"/>
      <c r="P1197" s="57"/>
      <c r="R1197" s="57"/>
      <c r="T1197" s="57"/>
      <c r="V1197" s="57"/>
      <c r="X1197" s="57"/>
    </row>
    <row r="1198" spans="3:24">
      <c r="C1198" s="57"/>
      <c r="D1198" s="57"/>
      <c r="E1198" s="57"/>
      <c r="F1198" s="57"/>
      <c r="H1198" s="57"/>
      <c r="J1198" s="57"/>
      <c r="L1198" s="57"/>
      <c r="N1198" s="57"/>
      <c r="P1198" s="57"/>
      <c r="R1198" s="57"/>
      <c r="T1198" s="57"/>
      <c r="V1198" s="57"/>
      <c r="X1198" s="57"/>
    </row>
    <row r="1199" spans="3:24">
      <c r="C1199" s="57"/>
      <c r="D1199" s="57"/>
      <c r="E1199" s="57"/>
      <c r="F1199" s="57"/>
      <c r="H1199" s="57"/>
      <c r="J1199" s="57"/>
      <c r="L1199" s="57"/>
      <c r="N1199" s="57"/>
      <c r="P1199" s="57"/>
      <c r="R1199" s="57"/>
      <c r="T1199" s="57"/>
      <c r="V1199" s="57"/>
      <c r="X1199" s="57"/>
    </row>
    <row r="1200" spans="3:24">
      <c r="C1200" s="57"/>
      <c r="D1200" s="57"/>
      <c r="E1200" s="57"/>
      <c r="F1200" s="57"/>
      <c r="H1200" s="57"/>
      <c r="J1200" s="57"/>
      <c r="L1200" s="57"/>
      <c r="N1200" s="57"/>
      <c r="P1200" s="57"/>
      <c r="R1200" s="57"/>
      <c r="T1200" s="57"/>
      <c r="V1200" s="57"/>
      <c r="X1200" s="57"/>
    </row>
    <row r="1201" spans="3:24">
      <c r="C1201" s="57"/>
      <c r="D1201" s="57"/>
      <c r="E1201" s="57"/>
      <c r="F1201" s="57"/>
      <c r="H1201" s="57"/>
      <c r="J1201" s="57"/>
      <c r="L1201" s="57"/>
      <c r="N1201" s="57"/>
      <c r="P1201" s="57"/>
      <c r="R1201" s="57"/>
      <c r="T1201" s="57"/>
      <c r="V1201" s="57"/>
      <c r="X1201" s="57"/>
    </row>
    <row r="1202" spans="3:24">
      <c r="C1202" s="57"/>
      <c r="D1202" s="57"/>
      <c r="E1202" s="57"/>
      <c r="F1202" s="57"/>
      <c r="H1202" s="57"/>
      <c r="J1202" s="57"/>
      <c r="L1202" s="57"/>
      <c r="N1202" s="57"/>
      <c r="P1202" s="57"/>
      <c r="R1202" s="57"/>
      <c r="T1202" s="57"/>
      <c r="V1202" s="57"/>
      <c r="X1202" s="57"/>
    </row>
    <row r="1203" spans="3:24">
      <c r="C1203" s="57"/>
      <c r="D1203" s="57"/>
      <c r="E1203" s="57"/>
      <c r="F1203" s="57"/>
      <c r="H1203" s="57"/>
      <c r="J1203" s="57"/>
      <c r="L1203" s="57"/>
      <c r="N1203" s="57"/>
      <c r="P1203" s="57"/>
      <c r="R1203" s="57"/>
      <c r="T1203" s="57"/>
      <c r="V1203" s="57"/>
      <c r="X1203" s="57"/>
    </row>
    <row r="1204" spans="3:24">
      <c r="C1204" s="57"/>
      <c r="D1204" s="57"/>
      <c r="E1204" s="57"/>
      <c r="F1204" s="57"/>
      <c r="H1204" s="57"/>
      <c r="J1204" s="57"/>
      <c r="L1204" s="57"/>
      <c r="N1204" s="57"/>
      <c r="P1204" s="57"/>
      <c r="R1204" s="57"/>
      <c r="T1204" s="57"/>
      <c r="V1204" s="57"/>
      <c r="X1204" s="57"/>
    </row>
    <row r="1205" spans="3:24">
      <c r="C1205" s="57"/>
      <c r="D1205" s="57"/>
      <c r="E1205" s="57"/>
      <c r="F1205" s="57"/>
      <c r="H1205" s="57"/>
      <c r="J1205" s="57"/>
      <c r="L1205" s="57"/>
      <c r="N1205" s="57"/>
      <c r="P1205" s="57"/>
      <c r="R1205" s="57"/>
      <c r="T1205" s="57"/>
      <c r="V1205" s="57"/>
      <c r="X1205" s="57"/>
    </row>
    <row r="1206" spans="3:24">
      <c r="C1206" s="57"/>
      <c r="D1206" s="57"/>
      <c r="E1206" s="57"/>
      <c r="F1206" s="57"/>
      <c r="H1206" s="57"/>
      <c r="J1206" s="57"/>
      <c r="L1206" s="57"/>
      <c r="N1206" s="57"/>
      <c r="P1206" s="57"/>
      <c r="R1206" s="57"/>
      <c r="T1206" s="57"/>
      <c r="V1206" s="57"/>
      <c r="X1206" s="57"/>
    </row>
    <row r="1207" spans="3:24">
      <c r="C1207" s="57"/>
      <c r="D1207" s="57"/>
      <c r="E1207" s="57"/>
      <c r="F1207" s="57"/>
      <c r="H1207" s="57"/>
      <c r="J1207" s="57"/>
      <c r="L1207" s="57"/>
      <c r="N1207" s="57"/>
      <c r="P1207" s="57"/>
      <c r="R1207" s="57"/>
      <c r="T1207" s="57"/>
      <c r="V1207" s="57"/>
      <c r="X1207" s="57"/>
    </row>
    <row r="1208" spans="3:24">
      <c r="C1208" s="57"/>
      <c r="D1208" s="57"/>
      <c r="E1208" s="57"/>
      <c r="F1208" s="57"/>
      <c r="H1208" s="57"/>
      <c r="J1208" s="57"/>
      <c r="L1208" s="57"/>
      <c r="N1208" s="57"/>
      <c r="P1208" s="57"/>
      <c r="R1208" s="57"/>
      <c r="T1208" s="57"/>
      <c r="V1208" s="57"/>
      <c r="X1208" s="57"/>
    </row>
    <row r="1209" spans="3:24">
      <c r="C1209" s="57"/>
      <c r="D1209" s="57"/>
      <c r="E1209" s="57"/>
      <c r="F1209" s="57"/>
      <c r="H1209" s="57"/>
      <c r="J1209" s="57"/>
      <c r="L1209" s="57"/>
      <c r="N1209" s="57"/>
      <c r="P1209" s="57"/>
      <c r="R1209" s="57"/>
      <c r="T1209" s="57"/>
      <c r="V1209" s="57"/>
      <c r="X1209" s="57"/>
    </row>
    <row r="1210" spans="3:24">
      <c r="C1210" s="57"/>
      <c r="D1210" s="57"/>
      <c r="E1210" s="57"/>
      <c r="F1210" s="57"/>
      <c r="H1210" s="57"/>
      <c r="J1210" s="57"/>
      <c r="L1210" s="57"/>
      <c r="N1210" s="57"/>
      <c r="P1210" s="57"/>
      <c r="R1210" s="57"/>
      <c r="T1210" s="57"/>
      <c r="V1210" s="57"/>
      <c r="X1210" s="57"/>
    </row>
    <row r="1211" spans="3:24">
      <c r="C1211" s="57"/>
      <c r="D1211" s="57"/>
      <c r="E1211" s="57"/>
      <c r="F1211" s="57"/>
      <c r="H1211" s="57"/>
      <c r="J1211" s="57"/>
      <c r="L1211" s="57"/>
      <c r="N1211" s="57"/>
      <c r="P1211" s="57"/>
      <c r="R1211" s="57"/>
      <c r="T1211" s="57"/>
      <c r="V1211" s="57"/>
      <c r="X1211" s="57"/>
    </row>
    <row r="1212" spans="3:24">
      <c r="C1212" s="57"/>
      <c r="D1212" s="57"/>
      <c r="E1212" s="57"/>
      <c r="F1212" s="57"/>
      <c r="H1212" s="57"/>
      <c r="J1212" s="57"/>
      <c r="L1212" s="57"/>
      <c r="N1212" s="57"/>
      <c r="P1212" s="57"/>
      <c r="R1212" s="57"/>
      <c r="T1212" s="57"/>
      <c r="V1212" s="57"/>
      <c r="X1212" s="57"/>
    </row>
    <row r="1213" spans="3:24">
      <c r="C1213" s="57"/>
      <c r="D1213" s="57"/>
      <c r="E1213" s="57"/>
      <c r="F1213" s="57"/>
      <c r="H1213" s="57"/>
      <c r="J1213" s="57"/>
      <c r="L1213" s="57"/>
      <c r="N1213" s="57"/>
      <c r="P1213" s="57"/>
      <c r="R1213" s="57"/>
      <c r="T1213" s="57"/>
      <c r="V1213" s="57"/>
      <c r="X1213" s="57"/>
    </row>
    <row r="1214" spans="3:24">
      <c r="C1214" s="57"/>
      <c r="D1214" s="57"/>
      <c r="E1214" s="57"/>
      <c r="F1214" s="57"/>
      <c r="H1214" s="57"/>
      <c r="J1214" s="57"/>
      <c r="L1214" s="57"/>
      <c r="N1214" s="57"/>
      <c r="P1214" s="57"/>
      <c r="R1214" s="57"/>
      <c r="T1214" s="57"/>
      <c r="V1214" s="57"/>
      <c r="X1214" s="57"/>
    </row>
    <row r="1215" spans="3:24">
      <c r="C1215" s="57"/>
      <c r="D1215" s="57"/>
      <c r="E1215" s="57"/>
      <c r="F1215" s="57"/>
      <c r="H1215" s="57"/>
      <c r="J1215" s="57"/>
      <c r="L1215" s="57"/>
      <c r="N1215" s="57"/>
      <c r="P1215" s="57"/>
      <c r="R1215" s="57"/>
      <c r="T1215" s="57"/>
      <c r="V1215" s="57"/>
      <c r="X1215" s="57"/>
    </row>
    <row r="1216" spans="3:24">
      <c r="C1216" s="57"/>
      <c r="D1216" s="57"/>
      <c r="E1216" s="57"/>
      <c r="F1216" s="57"/>
      <c r="H1216" s="57"/>
      <c r="J1216" s="57"/>
      <c r="L1216" s="57"/>
      <c r="N1216" s="57"/>
      <c r="P1216" s="57"/>
      <c r="R1216" s="57"/>
      <c r="T1216" s="57"/>
      <c r="V1216" s="57"/>
      <c r="X1216" s="57"/>
    </row>
    <row r="1217" spans="3:24">
      <c r="C1217" s="57"/>
      <c r="D1217" s="57"/>
      <c r="E1217" s="57"/>
      <c r="F1217" s="57"/>
      <c r="H1217" s="57"/>
      <c r="J1217" s="57"/>
      <c r="L1217" s="57"/>
      <c r="N1217" s="57"/>
      <c r="P1217" s="57"/>
      <c r="R1217" s="57"/>
      <c r="T1217" s="57"/>
      <c r="V1217" s="57"/>
      <c r="X1217" s="57"/>
    </row>
    <row r="1218" spans="3:24">
      <c r="C1218" s="57"/>
      <c r="D1218" s="57"/>
      <c r="E1218" s="57"/>
      <c r="F1218" s="57"/>
      <c r="H1218" s="57"/>
      <c r="J1218" s="57"/>
      <c r="L1218" s="57"/>
      <c r="N1218" s="57"/>
      <c r="P1218" s="57"/>
      <c r="R1218" s="57"/>
      <c r="T1218" s="57"/>
      <c r="V1218" s="57"/>
      <c r="X1218" s="57"/>
    </row>
    <row r="1219" spans="3:24">
      <c r="C1219" s="57"/>
      <c r="D1219" s="57"/>
      <c r="E1219" s="57"/>
      <c r="F1219" s="57"/>
      <c r="H1219" s="57"/>
      <c r="J1219" s="57"/>
      <c r="L1219" s="57"/>
      <c r="N1219" s="57"/>
      <c r="P1219" s="57"/>
      <c r="R1219" s="57"/>
      <c r="T1219" s="57"/>
      <c r="V1219" s="57"/>
      <c r="X1219" s="57"/>
    </row>
    <row r="1220" spans="3:24">
      <c r="C1220" s="57"/>
      <c r="D1220" s="57"/>
      <c r="E1220" s="57"/>
      <c r="F1220" s="57"/>
      <c r="H1220" s="57"/>
      <c r="J1220" s="57"/>
      <c r="L1220" s="57"/>
      <c r="N1220" s="57"/>
      <c r="P1220" s="57"/>
      <c r="R1220" s="57"/>
      <c r="T1220" s="57"/>
      <c r="V1220" s="57"/>
      <c r="X1220" s="57"/>
    </row>
    <row r="1221" spans="3:24">
      <c r="C1221" s="57"/>
      <c r="D1221" s="57"/>
      <c r="E1221" s="57"/>
      <c r="F1221" s="57"/>
      <c r="H1221" s="57"/>
      <c r="J1221" s="57"/>
      <c r="L1221" s="57"/>
      <c r="N1221" s="57"/>
      <c r="P1221" s="57"/>
      <c r="R1221" s="57"/>
      <c r="T1221" s="57"/>
      <c r="V1221" s="57"/>
      <c r="X1221" s="57"/>
    </row>
    <row r="1222" spans="3:24">
      <c r="C1222" s="57"/>
      <c r="D1222" s="57"/>
      <c r="E1222" s="57"/>
      <c r="F1222" s="57"/>
      <c r="H1222" s="57"/>
      <c r="J1222" s="57"/>
      <c r="L1222" s="57"/>
      <c r="N1222" s="57"/>
      <c r="P1222" s="57"/>
      <c r="R1222" s="57"/>
      <c r="T1222" s="57"/>
      <c r="V1222" s="57"/>
      <c r="X1222" s="57"/>
    </row>
    <row r="1223" spans="3:24">
      <c r="C1223" s="57"/>
      <c r="D1223" s="57"/>
      <c r="E1223" s="57"/>
      <c r="F1223" s="57"/>
      <c r="H1223" s="57"/>
      <c r="J1223" s="57"/>
      <c r="L1223" s="57"/>
      <c r="N1223" s="57"/>
      <c r="P1223" s="57"/>
      <c r="R1223" s="57"/>
      <c r="T1223" s="57"/>
      <c r="V1223" s="57"/>
      <c r="X1223" s="57"/>
    </row>
    <row r="1224" spans="3:24">
      <c r="C1224" s="57"/>
      <c r="D1224" s="57"/>
      <c r="E1224" s="57"/>
      <c r="F1224" s="57"/>
      <c r="H1224" s="57"/>
      <c r="J1224" s="57"/>
      <c r="L1224" s="57"/>
      <c r="N1224" s="57"/>
      <c r="P1224" s="57"/>
      <c r="R1224" s="57"/>
      <c r="T1224" s="57"/>
      <c r="V1224" s="57"/>
      <c r="X1224" s="57"/>
    </row>
    <row r="1225" spans="3:24">
      <c r="C1225" s="57"/>
      <c r="D1225" s="57"/>
      <c r="E1225" s="57"/>
      <c r="F1225" s="57"/>
      <c r="H1225" s="57"/>
      <c r="J1225" s="57"/>
      <c r="L1225" s="57"/>
      <c r="N1225" s="57"/>
      <c r="P1225" s="57"/>
      <c r="R1225" s="57"/>
      <c r="T1225" s="57"/>
      <c r="V1225" s="57"/>
      <c r="X1225" s="57"/>
    </row>
    <row r="1226" spans="3:24">
      <c r="C1226" s="57"/>
      <c r="D1226" s="57"/>
      <c r="E1226" s="57"/>
      <c r="F1226" s="57"/>
      <c r="H1226" s="57"/>
      <c r="J1226" s="57"/>
      <c r="L1226" s="57"/>
      <c r="N1226" s="57"/>
      <c r="P1226" s="57"/>
      <c r="R1226" s="57"/>
      <c r="T1226" s="57"/>
      <c r="V1226" s="57"/>
      <c r="X1226" s="57"/>
    </row>
    <row r="1227" spans="3:24">
      <c r="C1227" s="57"/>
      <c r="D1227" s="57"/>
      <c r="E1227" s="57"/>
      <c r="F1227" s="57"/>
      <c r="H1227" s="57"/>
      <c r="J1227" s="57"/>
      <c r="L1227" s="57"/>
      <c r="N1227" s="57"/>
      <c r="P1227" s="57"/>
      <c r="R1227" s="57"/>
      <c r="T1227" s="57"/>
      <c r="V1227" s="57"/>
      <c r="X1227" s="57"/>
    </row>
    <row r="1228" spans="3:24">
      <c r="C1228" s="57"/>
      <c r="D1228" s="57"/>
      <c r="E1228" s="57"/>
      <c r="F1228" s="57"/>
      <c r="H1228" s="57"/>
      <c r="J1228" s="57"/>
      <c r="L1228" s="57"/>
      <c r="N1228" s="57"/>
      <c r="P1228" s="57"/>
      <c r="R1228" s="57"/>
      <c r="T1228" s="57"/>
      <c r="V1228" s="57"/>
      <c r="X1228" s="57"/>
    </row>
    <row r="1229" spans="3:24">
      <c r="C1229" s="57"/>
      <c r="D1229" s="57"/>
      <c r="E1229" s="57"/>
      <c r="F1229" s="57"/>
      <c r="H1229" s="57"/>
      <c r="J1229" s="57"/>
      <c r="L1229" s="57"/>
      <c r="N1229" s="57"/>
      <c r="P1229" s="57"/>
      <c r="R1229" s="57"/>
      <c r="T1229" s="57"/>
      <c r="V1229" s="57"/>
      <c r="X1229" s="57"/>
    </row>
    <row r="1230" spans="3:24">
      <c r="C1230" s="57"/>
      <c r="D1230" s="57"/>
      <c r="E1230" s="57"/>
      <c r="F1230" s="57"/>
      <c r="H1230" s="57"/>
      <c r="J1230" s="57"/>
      <c r="L1230" s="57"/>
      <c r="N1230" s="57"/>
      <c r="P1230" s="57"/>
      <c r="R1230" s="57"/>
      <c r="T1230" s="57"/>
      <c r="V1230" s="57"/>
      <c r="X1230" s="57"/>
    </row>
    <row r="1231" spans="3:24">
      <c r="C1231" s="57"/>
      <c r="D1231" s="57"/>
      <c r="E1231" s="57"/>
      <c r="F1231" s="57"/>
      <c r="H1231" s="57"/>
      <c r="J1231" s="57"/>
      <c r="L1231" s="57"/>
      <c r="N1231" s="57"/>
      <c r="P1231" s="57"/>
      <c r="R1231" s="57"/>
      <c r="T1231" s="57"/>
      <c r="V1231" s="57"/>
      <c r="X1231" s="57"/>
    </row>
    <row r="1232" spans="3:24">
      <c r="C1232" s="57"/>
      <c r="D1232" s="57"/>
      <c r="E1232" s="57"/>
      <c r="F1232" s="57"/>
      <c r="H1232" s="57"/>
      <c r="J1232" s="57"/>
      <c r="L1232" s="57"/>
      <c r="N1232" s="57"/>
      <c r="P1232" s="57"/>
      <c r="R1232" s="57"/>
      <c r="T1232" s="57"/>
      <c r="V1232" s="57"/>
      <c r="X1232" s="57"/>
    </row>
    <row r="1233" spans="3:24">
      <c r="C1233" s="57"/>
      <c r="D1233" s="57"/>
      <c r="E1233" s="57"/>
      <c r="F1233" s="57"/>
      <c r="H1233" s="57"/>
      <c r="J1233" s="57"/>
      <c r="L1233" s="57"/>
      <c r="N1233" s="57"/>
      <c r="P1233" s="57"/>
      <c r="R1233" s="57"/>
      <c r="T1233" s="57"/>
      <c r="V1233" s="57"/>
      <c r="X1233" s="57"/>
    </row>
    <row r="1234" spans="3:24">
      <c r="C1234" s="57"/>
      <c r="D1234" s="57"/>
      <c r="E1234" s="57"/>
      <c r="F1234" s="57"/>
      <c r="H1234" s="57"/>
      <c r="J1234" s="57"/>
      <c r="L1234" s="57"/>
      <c r="N1234" s="57"/>
      <c r="P1234" s="57"/>
      <c r="R1234" s="57"/>
      <c r="T1234" s="57"/>
      <c r="V1234" s="57"/>
      <c r="X1234" s="57"/>
    </row>
    <row r="1235" spans="3:24">
      <c r="C1235" s="57"/>
      <c r="D1235" s="57"/>
      <c r="E1235" s="57"/>
      <c r="F1235" s="57"/>
      <c r="H1235" s="57"/>
      <c r="J1235" s="57"/>
      <c r="L1235" s="57"/>
      <c r="N1235" s="57"/>
      <c r="P1235" s="57"/>
      <c r="R1235" s="57"/>
      <c r="T1235" s="57"/>
      <c r="V1235" s="57"/>
      <c r="X1235" s="57"/>
    </row>
    <row r="1236" spans="3:24">
      <c r="C1236" s="57"/>
      <c r="D1236" s="57"/>
      <c r="E1236" s="57"/>
      <c r="F1236" s="57"/>
      <c r="H1236" s="57"/>
      <c r="J1236" s="57"/>
      <c r="L1236" s="57"/>
      <c r="N1236" s="57"/>
      <c r="P1236" s="57"/>
      <c r="R1236" s="57"/>
      <c r="T1236" s="57"/>
      <c r="V1236" s="57"/>
      <c r="X1236" s="57"/>
    </row>
    <row r="1237" spans="3:24">
      <c r="C1237" s="57"/>
      <c r="D1237" s="57"/>
      <c r="E1237" s="57"/>
      <c r="F1237" s="57"/>
      <c r="H1237" s="57"/>
      <c r="J1237" s="57"/>
      <c r="L1237" s="57"/>
      <c r="N1237" s="57"/>
      <c r="P1237" s="57"/>
      <c r="R1237" s="57"/>
      <c r="T1237" s="57"/>
      <c r="V1237" s="57"/>
      <c r="X1237" s="57"/>
    </row>
    <row r="1238" spans="3:24">
      <c r="C1238" s="57"/>
      <c r="D1238" s="57"/>
      <c r="E1238" s="57"/>
      <c r="F1238" s="57"/>
      <c r="H1238" s="57"/>
      <c r="J1238" s="57"/>
      <c r="L1238" s="57"/>
      <c r="N1238" s="57"/>
      <c r="P1238" s="57"/>
      <c r="R1238" s="57"/>
      <c r="T1238" s="57"/>
      <c r="V1238" s="57"/>
      <c r="X1238" s="57"/>
    </row>
    <row r="1239" spans="3:24">
      <c r="C1239" s="57"/>
      <c r="D1239" s="57"/>
      <c r="E1239" s="57"/>
      <c r="F1239" s="57"/>
      <c r="H1239" s="57"/>
      <c r="J1239" s="57"/>
      <c r="L1239" s="57"/>
      <c r="N1239" s="57"/>
      <c r="P1239" s="57"/>
      <c r="R1239" s="57"/>
      <c r="T1239" s="57"/>
      <c r="V1239" s="57"/>
      <c r="X1239" s="57"/>
    </row>
    <row r="1240" spans="3:24">
      <c r="C1240" s="57"/>
      <c r="D1240" s="57"/>
      <c r="E1240" s="57"/>
      <c r="F1240" s="57"/>
      <c r="H1240" s="57"/>
      <c r="J1240" s="57"/>
      <c r="L1240" s="57"/>
      <c r="N1240" s="57"/>
      <c r="P1240" s="57"/>
      <c r="R1240" s="57"/>
      <c r="T1240" s="57"/>
      <c r="V1240" s="57"/>
      <c r="X1240" s="57"/>
    </row>
    <row r="1241" spans="3:24">
      <c r="C1241" s="57"/>
      <c r="D1241" s="57"/>
      <c r="E1241" s="57"/>
      <c r="F1241" s="57"/>
      <c r="H1241" s="57"/>
      <c r="J1241" s="57"/>
      <c r="L1241" s="57"/>
      <c r="N1241" s="57"/>
      <c r="P1241" s="57"/>
      <c r="R1241" s="57"/>
      <c r="T1241" s="57"/>
      <c r="V1241" s="57"/>
      <c r="X1241" s="57"/>
    </row>
    <row r="1242" spans="3:24">
      <c r="C1242" s="57"/>
      <c r="D1242" s="57"/>
      <c r="E1242" s="57"/>
      <c r="F1242" s="57"/>
      <c r="H1242" s="57"/>
      <c r="J1242" s="57"/>
      <c r="L1242" s="57"/>
      <c r="N1242" s="57"/>
      <c r="P1242" s="57"/>
      <c r="R1242" s="57"/>
      <c r="T1242" s="57"/>
      <c r="V1242" s="57"/>
      <c r="X1242" s="57"/>
    </row>
    <row r="1243" spans="3:24">
      <c r="C1243" s="57"/>
      <c r="D1243" s="57"/>
      <c r="E1243" s="57"/>
      <c r="F1243" s="57"/>
      <c r="H1243" s="57"/>
      <c r="J1243" s="57"/>
      <c r="L1243" s="57"/>
      <c r="N1243" s="57"/>
      <c r="P1243" s="57"/>
      <c r="R1243" s="57"/>
      <c r="T1243" s="57"/>
      <c r="V1243" s="57"/>
      <c r="X1243" s="57"/>
    </row>
    <row r="1244" spans="3:24">
      <c r="C1244" s="57"/>
      <c r="D1244" s="57"/>
      <c r="E1244" s="57"/>
      <c r="F1244" s="57"/>
      <c r="H1244" s="57"/>
      <c r="J1244" s="57"/>
      <c r="L1244" s="57"/>
      <c r="N1244" s="57"/>
      <c r="P1244" s="57"/>
      <c r="R1244" s="57"/>
      <c r="T1244" s="57"/>
      <c r="V1244" s="57"/>
      <c r="X1244" s="57"/>
    </row>
    <row r="1245" spans="3:24">
      <c r="C1245" s="57"/>
      <c r="D1245" s="57"/>
      <c r="E1245" s="57"/>
      <c r="F1245" s="57"/>
      <c r="H1245" s="57"/>
      <c r="J1245" s="57"/>
      <c r="L1245" s="57"/>
      <c r="N1245" s="57"/>
      <c r="P1245" s="57"/>
      <c r="R1245" s="57"/>
      <c r="T1245" s="57"/>
      <c r="V1245" s="57"/>
      <c r="X1245" s="57"/>
    </row>
    <row r="1246" spans="3:24">
      <c r="C1246" s="57"/>
      <c r="D1246" s="57"/>
      <c r="E1246" s="57"/>
      <c r="F1246" s="57"/>
      <c r="H1246" s="57"/>
      <c r="J1246" s="57"/>
      <c r="L1246" s="57"/>
      <c r="N1246" s="57"/>
      <c r="P1246" s="57"/>
      <c r="R1246" s="57"/>
      <c r="T1246" s="57"/>
      <c r="V1246" s="57"/>
      <c r="X1246" s="57"/>
    </row>
    <row r="1247" spans="3:24">
      <c r="C1247" s="57"/>
      <c r="D1247" s="57"/>
      <c r="E1247" s="57"/>
      <c r="F1247" s="57"/>
      <c r="H1247" s="57"/>
      <c r="J1247" s="57"/>
      <c r="L1247" s="57"/>
      <c r="N1247" s="57"/>
      <c r="P1247" s="57"/>
      <c r="R1247" s="57"/>
      <c r="T1247" s="57"/>
      <c r="V1247" s="57"/>
      <c r="X1247" s="57"/>
    </row>
    <row r="1248" spans="3:24">
      <c r="C1248" s="57"/>
      <c r="D1248" s="57"/>
      <c r="E1248" s="57"/>
      <c r="F1248" s="57"/>
      <c r="H1248" s="57"/>
      <c r="J1248" s="57"/>
      <c r="L1248" s="57"/>
      <c r="N1248" s="57"/>
      <c r="P1248" s="57"/>
      <c r="R1248" s="57"/>
      <c r="T1248" s="57"/>
      <c r="V1248" s="57"/>
      <c r="X1248" s="57"/>
    </row>
    <row r="1249" spans="2:27">
      <c r="C1249" s="57"/>
      <c r="D1249" s="57"/>
      <c r="E1249" s="57"/>
      <c r="F1249" s="57"/>
      <c r="H1249" s="57"/>
      <c r="J1249" s="57"/>
      <c r="L1249" s="57"/>
      <c r="N1249" s="57"/>
      <c r="P1249" s="57"/>
      <c r="R1249" s="57"/>
      <c r="T1249" s="57"/>
      <c r="V1249" s="57"/>
      <c r="X1249" s="57"/>
    </row>
    <row r="1250" spans="2:27">
      <c r="B1250" s="57"/>
      <c r="C1250" s="57"/>
      <c r="D1250" s="57"/>
      <c r="E1250" s="57"/>
      <c r="F1250" s="57"/>
      <c r="H1250" s="57"/>
      <c r="J1250" s="57"/>
      <c r="L1250" s="57"/>
      <c r="N1250" s="57"/>
      <c r="P1250" s="57"/>
      <c r="R1250" s="57"/>
      <c r="T1250" s="57"/>
      <c r="V1250" s="57"/>
      <c r="X1250" s="57"/>
      <c r="Z1250" s="57"/>
      <c r="AA1250" s="57"/>
    </row>
    <row r="1251" spans="2:27">
      <c r="B1251" s="57"/>
      <c r="C1251" s="57"/>
      <c r="D1251" s="57"/>
      <c r="E1251" s="57"/>
      <c r="F1251" s="57"/>
      <c r="H1251" s="57"/>
      <c r="J1251" s="57"/>
      <c r="L1251" s="57"/>
      <c r="N1251" s="57"/>
      <c r="P1251" s="57"/>
      <c r="R1251" s="57"/>
      <c r="T1251" s="57"/>
      <c r="V1251" s="57"/>
      <c r="X1251" s="57"/>
      <c r="Z1251" s="57"/>
      <c r="AA1251" s="57"/>
    </row>
    <row r="1252" spans="2:27">
      <c r="B1252" s="57"/>
      <c r="C1252" s="57"/>
      <c r="D1252" s="57"/>
      <c r="E1252" s="57"/>
      <c r="F1252" s="57"/>
      <c r="H1252" s="57"/>
      <c r="J1252" s="57"/>
      <c r="L1252" s="57"/>
      <c r="N1252" s="57"/>
      <c r="P1252" s="57"/>
      <c r="R1252" s="57"/>
      <c r="T1252" s="57"/>
      <c r="V1252" s="57"/>
      <c r="X1252" s="57"/>
      <c r="Z1252" s="57"/>
      <c r="AA1252" s="57"/>
    </row>
    <row r="1253" spans="2:27">
      <c r="B1253" s="57"/>
      <c r="C1253" s="57"/>
      <c r="D1253" s="57"/>
      <c r="E1253" s="57"/>
      <c r="F1253" s="57"/>
      <c r="H1253" s="57"/>
      <c r="J1253" s="57"/>
      <c r="L1253" s="57"/>
      <c r="N1253" s="57"/>
      <c r="P1253" s="57"/>
      <c r="R1253" s="57"/>
      <c r="T1253" s="57"/>
      <c r="V1253" s="57"/>
      <c r="X1253" s="57"/>
      <c r="Z1253" s="57"/>
      <c r="AA1253" s="57"/>
    </row>
    <row r="1254" spans="2:27">
      <c r="B1254" s="57"/>
      <c r="C1254" s="57"/>
      <c r="D1254" s="57"/>
      <c r="E1254" s="57"/>
      <c r="F1254" s="57"/>
      <c r="H1254" s="57"/>
      <c r="J1254" s="57"/>
      <c r="L1254" s="57"/>
      <c r="N1254" s="57"/>
      <c r="P1254" s="57"/>
      <c r="R1254" s="57"/>
      <c r="T1254" s="57"/>
      <c r="V1254" s="57"/>
      <c r="X1254" s="57"/>
      <c r="Z1254" s="57"/>
      <c r="AA1254" s="57"/>
    </row>
    <row r="1255" spans="2:27">
      <c r="B1255" s="57"/>
      <c r="C1255" s="57"/>
      <c r="D1255" s="57"/>
      <c r="E1255" s="57"/>
      <c r="F1255" s="57"/>
      <c r="H1255" s="57"/>
      <c r="J1255" s="57"/>
      <c r="L1255" s="57"/>
      <c r="N1255" s="57"/>
      <c r="P1255" s="57"/>
      <c r="R1255" s="57"/>
      <c r="T1255" s="57"/>
      <c r="V1255" s="57"/>
      <c r="X1255" s="57"/>
      <c r="Z1255" s="57"/>
      <c r="AA1255" s="57"/>
    </row>
    <row r="1256" spans="2:27">
      <c r="B1256" s="57"/>
      <c r="C1256" s="57"/>
      <c r="D1256" s="57"/>
      <c r="E1256" s="57"/>
      <c r="F1256" s="57"/>
      <c r="H1256" s="57"/>
      <c r="J1256" s="57"/>
      <c r="L1256" s="57"/>
      <c r="N1256" s="57"/>
      <c r="P1256" s="57"/>
      <c r="R1256" s="57"/>
      <c r="T1256" s="57"/>
      <c r="V1256" s="57"/>
      <c r="X1256" s="57"/>
      <c r="Z1256" s="57"/>
      <c r="AA1256" s="57"/>
    </row>
    <row r="1257" spans="2:27">
      <c r="B1257" s="57"/>
      <c r="C1257" s="57"/>
      <c r="D1257" s="57"/>
      <c r="E1257" s="57"/>
      <c r="F1257" s="57"/>
      <c r="H1257" s="57"/>
      <c r="J1257" s="57"/>
      <c r="L1257" s="57"/>
      <c r="N1257" s="57"/>
      <c r="P1257" s="57"/>
      <c r="R1257" s="57"/>
      <c r="T1257" s="57"/>
      <c r="V1257" s="57"/>
      <c r="X1257" s="57"/>
      <c r="Z1257" s="57"/>
      <c r="AA1257" s="57"/>
    </row>
    <row r="1258" spans="2:27">
      <c r="B1258" s="57"/>
      <c r="C1258" s="57"/>
      <c r="D1258" s="57"/>
      <c r="E1258" s="57"/>
      <c r="F1258" s="57"/>
      <c r="H1258" s="57"/>
      <c r="J1258" s="57"/>
      <c r="L1258" s="57"/>
      <c r="N1258" s="57"/>
      <c r="P1258" s="57"/>
      <c r="R1258" s="57"/>
      <c r="T1258" s="57"/>
      <c r="V1258" s="57"/>
      <c r="X1258" s="57"/>
      <c r="Z1258" s="57"/>
      <c r="AA1258" s="57"/>
    </row>
    <row r="1259" spans="2:27">
      <c r="B1259" s="57"/>
      <c r="C1259" s="57"/>
      <c r="D1259" s="57"/>
      <c r="E1259" s="57"/>
      <c r="F1259" s="57"/>
      <c r="H1259" s="57"/>
      <c r="J1259" s="57"/>
      <c r="L1259" s="57"/>
      <c r="N1259" s="57"/>
      <c r="P1259" s="57"/>
      <c r="R1259" s="57"/>
      <c r="T1259" s="57"/>
      <c r="V1259" s="57"/>
      <c r="X1259" s="57"/>
      <c r="Z1259" s="57"/>
      <c r="AA1259" s="57"/>
    </row>
    <row r="1260" spans="2:27">
      <c r="B1260" s="57"/>
      <c r="C1260" s="57"/>
      <c r="D1260" s="57"/>
      <c r="E1260" s="57"/>
      <c r="F1260" s="57"/>
      <c r="H1260" s="57"/>
      <c r="J1260" s="57"/>
      <c r="L1260" s="57"/>
      <c r="N1260" s="57"/>
      <c r="P1260" s="57"/>
      <c r="R1260" s="57"/>
      <c r="T1260" s="57"/>
      <c r="V1260" s="57"/>
      <c r="X1260" s="57"/>
      <c r="Z1260" s="57"/>
      <c r="AA1260" s="57"/>
    </row>
    <row r="1261" spans="2:27">
      <c r="B1261" s="57"/>
      <c r="C1261" s="57"/>
      <c r="D1261" s="57"/>
      <c r="E1261" s="57"/>
      <c r="F1261" s="57"/>
      <c r="H1261" s="57"/>
      <c r="J1261" s="57"/>
      <c r="L1261" s="57"/>
      <c r="N1261" s="57"/>
      <c r="P1261" s="57"/>
      <c r="R1261" s="57"/>
      <c r="T1261" s="57"/>
      <c r="V1261" s="57"/>
      <c r="X1261" s="57"/>
      <c r="Z1261" s="57"/>
      <c r="AA1261" s="57"/>
    </row>
    <row r="1262" spans="2:27">
      <c r="B1262" s="57"/>
      <c r="C1262" s="57"/>
      <c r="D1262" s="57"/>
      <c r="E1262" s="57"/>
      <c r="F1262" s="57"/>
      <c r="H1262" s="57"/>
      <c r="J1262" s="57"/>
      <c r="L1262" s="57"/>
      <c r="N1262" s="57"/>
      <c r="P1262" s="57"/>
      <c r="R1262" s="57"/>
      <c r="T1262" s="57"/>
      <c r="V1262" s="57"/>
      <c r="X1262" s="57"/>
      <c r="Z1262" s="57"/>
      <c r="AA1262" s="57"/>
    </row>
    <row r="1263" spans="2:27">
      <c r="B1263" s="57"/>
      <c r="C1263" s="57"/>
      <c r="D1263" s="57"/>
      <c r="E1263" s="57"/>
      <c r="F1263" s="57"/>
      <c r="H1263" s="57"/>
      <c r="J1263" s="57"/>
      <c r="L1263" s="57"/>
      <c r="N1263" s="57"/>
      <c r="P1263" s="57"/>
      <c r="R1263" s="57"/>
      <c r="T1263" s="57"/>
      <c r="V1263" s="57"/>
      <c r="X1263" s="57"/>
      <c r="Z1263" s="57"/>
      <c r="AA1263" s="57"/>
    </row>
    <row r="1264" spans="2:27">
      <c r="B1264" s="57"/>
      <c r="C1264" s="57"/>
      <c r="D1264" s="57"/>
      <c r="E1264" s="57"/>
      <c r="F1264" s="57"/>
      <c r="H1264" s="57"/>
      <c r="J1264" s="57"/>
      <c r="L1264" s="57"/>
      <c r="N1264" s="57"/>
      <c r="P1264" s="57"/>
      <c r="R1264" s="57"/>
      <c r="T1264" s="57"/>
      <c r="V1264" s="57"/>
      <c r="X1264" s="57"/>
      <c r="Z1264" s="57"/>
      <c r="AA1264" s="57"/>
    </row>
    <row r="1265" spans="2:27">
      <c r="B1265" s="57"/>
      <c r="C1265" s="57"/>
      <c r="D1265" s="57"/>
      <c r="E1265" s="57"/>
      <c r="F1265" s="57"/>
      <c r="H1265" s="57"/>
      <c r="J1265" s="57"/>
      <c r="L1265" s="57"/>
      <c r="N1265" s="57"/>
      <c r="P1265" s="57"/>
      <c r="R1265" s="57"/>
      <c r="T1265" s="57"/>
      <c r="V1265" s="57"/>
      <c r="X1265" s="57"/>
      <c r="Z1265" s="57"/>
      <c r="AA1265" s="57"/>
    </row>
    <row r="1266" spans="2:27">
      <c r="B1266" s="57"/>
      <c r="C1266" s="57"/>
      <c r="D1266" s="57"/>
      <c r="E1266" s="57"/>
      <c r="F1266" s="57"/>
      <c r="H1266" s="57"/>
      <c r="J1266" s="57"/>
      <c r="L1266" s="57"/>
      <c r="N1266" s="57"/>
      <c r="P1266" s="57"/>
      <c r="R1266" s="57"/>
      <c r="T1266" s="57"/>
      <c r="V1266" s="57"/>
      <c r="X1266" s="57"/>
      <c r="Z1266" s="57"/>
      <c r="AA1266" s="57"/>
    </row>
    <row r="1267" spans="2:27">
      <c r="B1267" s="57"/>
      <c r="C1267" s="57"/>
      <c r="D1267" s="57"/>
      <c r="E1267" s="57"/>
      <c r="F1267" s="57"/>
      <c r="H1267" s="57"/>
      <c r="J1267" s="57"/>
      <c r="L1267" s="57"/>
      <c r="N1267" s="57"/>
      <c r="P1267" s="57"/>
      <c r="R1267" s="57"/>
      <c r="T1267" s="57"/>
      <c r="V1267" s="57"/>
      <c r="X1267" s="57"/>
      <c r="Z1267" s="57"/>
      <c r="AA1267" s="57"/>
    </row>
    <row r="1268" spans="2:27">
      <c r="B1268" s="57"/>
      <c r="C1268" s="57"/>
      <c r="D1268" s="57"/>
      <c r="E1268" s="57"/>
      <c r="F1268" s="57"/>
      <c r="H1268" s="57"/>
      <c r="J1268" s="57"/>
      <c r="L1268" s="57"/>
      <c r="N1268" s="57"/>
      <c r="P1268" s="57"/>
      <c r="R1268" s="57"/>
      <c r="T1268" s="57"/>
      <c r="V1268" s="57"/>
      <c r="X1268" s="57"/>
      <c r="Z1268" s="57"/>
      <c r="AA1268" s="57"/>
    </row>
    <row r="1269" spans="2:27">
      <c r="B1269" s="57"/>
      <c r="C1269" s="57"/>
      <c r="D1269" s="57"/>
      <c r="E1269" s="57"/>
      <c r="F1269" s="57"/>
      <c r="H1269" s="57"/>
      <c r="J1269" s="57"/>
      <c r="L1269" s="57"/>
      <c r="N1269" s="57"/>
      <c r="P1269" s="57"/>
      <c r="R1269" s="57"/>
      <c r="T1269" s="57"/>
      <c r="V1269" s="57"/>
      <c r="X1269" s="57"/>
      <c r="Z1269" s="57"/>
      <c r="AA1269" s="57"/>
    </row>
    <row r="1270" spans="2:27">
      <c r="B1270" s="57"/>
      <c r="C1270" s="57"/>
      <c r="D1270" s="57"/>
      <c r="E1270" s="57"/>
      <c r="F1270" s="57"/>
      <c r="H1270" s="57"/>
      <c r="J1270" s="57"/>
      <c r="L1270" s="57"/>
      <c r="N1270" s="57"/>
      <c r="P1270" s="57"/>
      <c r="R1270" s="57"/>
      <c r="T1270" s="57"/>
      <c r="V1270" s="57"/>
      <c r="X1270" s="57"/>
      <c r="Z1270" s="57"/>
      <c r="AA1270" s="57"/>
    </row>
    <row r="1271" spans="2:27">
      <c r="B1271" s="57"/>
      <c r="C1271" s="57"/>
      <c r="D1271" s="57"/>
      <c r="E1271" s="57"/>
      <c r="F1271" s="57"/>
      <c r="H1271" s="57"/>
      <c r="J1271" s="57"/>
      <c r="L1271" s="57"/>
      <c r="N1271" s="57"/>
      <c r="P1271" s="57"/>
      <c r="R1271" s="57"/>
      <c r="T1271" s="57"/>
      <c r="V1271" s="57"/>
      <c r="X1271" s="57"/>
      <c r="Z1271" s="57"/>
      <c r="AA1271" s="57"/>
    </row>
    <row r="1272" spans="2:27">
      <c r="B1272" s="57"/>
      <c r="C1272" s="57"/>
      <c r="D1272" s="57"/>
      <c r="E1272" s="57"/>
      <c r="F1272" s="57"/>
      <c r="H1272" s="57"/>
      <c r="J1272" s="57"/>
      <c r="L1272" s="57"/>
      <c r="N1272" s="57"/>
      <c r="P1272" s="57"/>
      <c r="R1272" s="57"/>
      <c r="T1272" s="57"/>
      <c r="V1272" s="57"/>
      <c r="X1272" s="57"/>
      <c r="Z1272" s="57"/>
      <c r="AA1272" s="57"/>
    </row>
    <row r="1273" spans="2:27">
      <c r="B1273" s="57"/>
      <c r="C1273" s="57"/>
      <c r="D1273" s="57"/>
      <c r="E1273" s="57"/>
      <c r="F1273" s="57"/>
      <c r="H1273" s="57"/>
      <c r="J1273" s="57"/>
      <c r="L1273" s="57"/>
      <c r="N1273" s="57"/>
      <c r="P1273" s="57"/>
      <c r="R1273" s="57"/>
      <c r="T1273" s="57"/>
      <c r="V1273" s="57"/>
      <c r="X1273" s="57"/>
      <c r="Z1273" s="57"/>
      <c r="AA1273" s="57"/>
    </row>
    <row r="1274" spans="2:27">
      <c r="B1274" s="57"/>
      <c r="C1274" s="57"/>
      <c r="D1274" s="57"/>
      <c r="E1274" s="57"/>
      <c r="F1274" s="57"/>
      <c r="H1274" s="57"/>
      <c r="J1274" s="57"/>
      <c r="L1274" s="57"/>
      <c r="N1274" s="57"/>
      <c r="P1274" s="57"/>
      <c r="R1274" s="57"/>
      <c r="T1274" s="57"/>
      <c r="V1274" s="57"/>
      <c r="X1274" s="57"/>
      <c r="Z1274" s="57"/>
      <c r="AA1274" s="57"/>
    </row>
    <row r="1275" spans="2:27">
      <c r="B1275" s="57"/>
      <c r="C1275" s="57"/>
      <c r="D1275" s="57"/>
      <c r="E1275" s="57"/>
      <c r="F1275" s="57"/>
      <c r="H1275" s="57"/>
      <c r="J1275" s="57"/>
      <c r="L1275" s="57"/>
      <c r="N1275" s="57"/>
      <c r="P1275" s="57"/>
      <c r="R1275" s="57"/>
      <c r="T1275" s="57"/>
      <c r="V1275" s="57"/>
      <c r="X1275" s="57"/>
      <c r="Z1275" s="57"/>
      <c r="AA1275" s="57"/>
    </row>
    <row r="1276" spans="2:27">
      <c r="B1276" s="57"/>
      <c r="C1276" s="57"/>
      <c r="D1276" s="57"/>
      <c r="E1276" s="57"/>
      <c r="F1276" s="57"/>
      <c r="H1276" s="57"/>
      <c r="J1276" s="57"/>
      <c r="L1276" s="57"/>
      <c r="N1276" s="57"/>
      <c r="P1276" s="57"/>
      <c r="R1276" s="57"/>
      <c r="T1276" s="57"/>
      <c r="V1276" s="57"/>
      <c r="X1276" s="57"/>
      <c r="Z1276" s="57"/>
      <c r="AA1276" s="57"/>
    </row>
    <row r="1277" spans="2:27">
      <c r="B1277" s="57"/>
      <c r="C1277" s="57"/>
      <c r="D1277" s="57"/>
      <c r="E1277" s="57"/>
      <c r="F1277" s="57"/>
      <c r="H1277" s="57"/>
      <c r="J1277" s="57"/>
      <c r="L1277" s="57"/>
      <c r="N1277" s="57"/>
      <c r="P1277" s="57"/>
      <c r="R1277" s="57"/>
      <c r="T1277" s="57"/>
      <c r="V1277" s="57"/>
      <c r="X1277" s="57"/>
      <c r="Z1277" s="57"/>
      <c r="AA1277" s="57"/>
    </row>
    <row r="1278" spans="2:27">
      <c r="B1278" s="57"/>
      <c r="C1278" s="57"/>
      <c r="D1278" s="57"/>
      <c r="E1278" s="57"/>
      <c r="F1278" s="57"/>
      <c r="H1278" s="57"/>
      <c r="J1278" s="57"/>
      <c r="L1278" s="57"/>
      <c r="N1278" s="57"/>
      <c r="P1278" s="57"/>
      <c r="R1278" s="57"/>
      <c r="T1278" s="57"/>
      <c r="V1278" s="57"/>
      <c r="X1278" s="57"/>
      <c r="Z1278" s="57"/>
      <c r="AA1278" s="57"/>
    </row>
    <row r="1279" spans="2:27">
      <c r="B1279" s="57"/>
      <c r="C1279" s="57"/>
      <c r="D1279" s="57"/>
      <c r="E1279" s="57"/>
      <c r="F1279" s="57"/>
      <c r="H1279" s="57"/>
      <c r="J1279" s="57"/>
      <c r="L1279" s="57"/>
      <c r="N1279" s="57"/>
      <c r="P1279" s="57"/>
      <c r="R1279" s="57"/>
      <c r="T1279" s="57"/>
      <c r="V1279" s="57"/>
      <c r="X1279" s="57"/>
      <c r="Z1279" s="57"/>
      <c r="AA1279" s="57"/>
    </row>
    <row r="1280" spans="2:27">
      <c r="B1280" s="57"/>
      <c r="C1280" s="57"/>
      <c r="D1280" s="57"/>
      <c r="E1280" s="57"/>
      <c r="F1280" s="57"/>
      <c r="H1280" s="57"/>
      <c r="J1280" s="57"/>
      <c r="L1280" s="57"/>
      <c r="N1280" s="57"/>
      <c r="P1280" s="57"/>
      <c r="R1280" s="57"/>
      <c r="T1280" s="57"/>
      <c r="V1280" s="57"/>
      <c r="X1280" s="57"/>
      <c r="Z1280" s="57"/>
      <c r="AA1280" s="57"/>
    </row>
    <row r="1281" spans="2:27">
      <c r="B1281" s="57"/>
      <c r="C1281" s="57"/>
      <c r="D1281" s="57"/>
      <c r="E1281" s="57"/>
      <c r="F1281" s="57"/>
      <c r="H1281" s="57"/>
      <c r="J1281" s="57"/>
      <c r="L1281" s="57"/>
      <c r="N1281" s="57"/>
      <c r="P1281" s="57"/>
      <c r="R1281" s="57"/>
      <c r="T1281" s="57"/>
      <c r="V1281" s="57"/>
      <c r="X1281" s="57"/>
      <c r="Z1281" s="57"/>
      <c r="AA1281" s="57"/>
    </row>
    <row r="1282" spans="2:27">
      <c r="B1282" s="57"/>
      <c r="C1282" s="57"/>
      <c r="D1282" s="57"/>
      <c r="E1282" s="57"/>
      <c r="F1282" s="57"/>
      <c r="H1282" s="57"/>
      <c r="J1282" s="57"/>
      <c r="L1282" s="57"/>
      <c r="N1282" s="57"/>
      <c r="P1282" s="57"/>
      <c r="R1282" s="57"/>
      <c r="T1282" s="57"/>
      <c r="V1282" s="57"/>
      <c r="X1282" s="57"/>
      <c r="Z1282" s="57"/>
      <c r="AA1282" s="57"/>
    </row>
    <row r="1283" spans="2:27">
      <c r="B1283" s="57"/>
      <c r="C1283" s="57"/>
      <c r="D1283" s="57"/>
      <c r="E1283" s="57"/>
      <c r="F1283" s="57"/>
      <c r="H1283" s="57"/>
      <c r="J1283" s="57"/>
      <c r="L1283" s="57"/>
      <c r="N1283" s="57"/>
      <c r="P1283" s="57"/>
      <c r="R1283" s="57"/>
      <c r="T1283" s="57"/>
      <c r="V1283" s="57"/>
      <c r="X1283" s="57"/>
      <c r="Z1283" s="57"/>
      <c r="AA1283" s="57"/>
    </row>
    <row r="1284" spans="2:27">
      <c r="B1284" s="57"/>
      <c r="C1284" s="57"/>
      <c r="D1284" s="57"/>
      <c r="E1284" s="57"/>
      <c r="F1284" s="57"/>
      <c r="H1284" s="57"/>
      <c r="J1284" s="57"/>
      <c r="L1284" s="57"/>
      <c r="N1284" s="57"/>
      <c r="P1284" s="57"/>
      <c r="R1284" s="57"/>
      <c r="T1284" s="57"/>
      <c r="V1284" s="57"/>
      <c r="X1284" s="57"/>
      <c r="Z1284" s="57"/>
      <c r="AA1284" s="57"/>
    </row>
    <row r="1285" spans="2:27">
      <c r="B1285" s="57"/>
      <c r="C1285" s="57"/>
      <c r="D1285" s="57"/>
      <c r="E1285" s="57"/>
      <c r="F1285" s="57"/>
      <c r="H1285" s="57"/>
      <c r="J1285" s="57"/>
      <c r="L1285" s="57"/>
      <c r="N1285" s="57"/>
      <c r="P1285" s="57"/>
      <c r="R1285" s="57"/>
      <c r="T1285" s="57"/>
      <c r="V1285" s="57"/>
      <c r="X1285" s="57"/>
      <c r="Z1285" s="57"/>
      <c r="AA1285" s="57"/>
    </row>
    <row r="1286" spans="2:27">
      <c r="B1286" s="57"/>
      <c r="C1286" s="57"/>
      <c r="D1286" s="57"/>
      <c r="E1286" s="57"/>
      <c r="F1286" s="57"/>
      <c r="H1286" s="57"/>
      <c r="J1286" s="57"/>
      <c r="L1286" s="57"/>
      <c r="N1286" s="57"/>
      <c r="P1286" s="57"/>
      <c r="R1286" s="57"/>
      <c r="T1286" s="57"/>
      <c r="V1286" s="57"/>
      <c r="X1286" s="57"/>
      <c r="Z1286" s="57"/>
      <c r="AA1286" s="57"/>
    </row>
    <row r="1287" spans="2:27">
      <c r="B1287" s="57"/>
      <c r="C1287" s="57"/>
      <c r="D1287" s="57"/>
      <c r="E1287" s="57"/>
      <c r="F1287" s="57"/>
      <c r="H1287" s="57"/>
      <c r="J1287" s="57"/>
      <c r="L1287" s="57"/>
      <c r="N1287" s="57"/>
      <c r="P1287" s="57"/>
      <c r="R1287" s="57"/>
      <c r="T1287" s="57"/>
      <c r="V1287" s="57"/>
      <c r="X1287" s="57"/>
      <c r="Z1287" s="57"/>
      <c r="AA1287" s="57"/>
    </row>
    <row r="1288" spans="2:27">
      <c r="B1288" s="57"/>
      <c r="C1288" s="57"/>
      <c r="D1288" s="57"/>
      <c r="E1288" s="57"/>
      <c r="F1288" s="57"/>
      <c r="H1288" s="57"/>
      <c r="J1288" s="57"/>
      <c r="L1288" s="57"/>
      <c r="N1288" s="57"/>
      <c r="P1288" s="57"/>
      <c r="R1288" s="57"/>
      <c r="T1288" s="57"/>
      <c r="V1288" s="57"/>
      <c r="X1288" s="57"/>
      <c r="Z1288" s="57"/>
      <c r="AA1288" s="57"/>
    </row>
    <row r="1289" spans="2:27">
      <c r="B1289" s="57"/>
      <c r="C1289" s="57"/>
      <c r="D1289" s="57"/>
      <c r="E1289" s="57"/>
      <c r="F1289" s="57"/>
      <c r="H1289" s="57"/>
      <c r="J1289" s="57"/>
      <c r="L1289" s="57"/>
      <c r="N1289" s="57"/>
      <c r="P1289" s="57"/>
      <c r="R1289" s="57"/>
      <c r="T1289" s="57"/>
      <c r="V1289" s="57"/>
      <c r="X1289" s="57"/>
      <c r="Z1289" s="57"/>
      <c r="AA1289" s="57"/>
    </row>
    <row r="1290" spans="2:27">
      <c r="B1290" s="57"/>
      <c r="C1290" s="57"/>
      <c r="D1290" s="57"/>
      <c r="E1290" s="57"/>
      <c r="F1290" s="57"/>
      <c r="H1290" s="57"/>
      <c r="J1290" s="57"/>
      <c r="L1290" s="57"/>
      <c r="N1290" s="57"/>
      <c r="P1290" s="57"/>
      <c r="R1290" s="57"/>
      <c r="T1290" s="57"/>
      <c r="V1290" s="57"/>
      <c r="X1290" s="57"/>
      <c r="Z1290" s="57"/>
      <c r="AA1290" s="57"/>
    </row>
    <row r="1291" spans="2:27">
      <c r="B1291" s="57"/>
      <c r="C1291" s="57"/>
      <c r="D1291" s="57"/>
      <c r="E1291" s="57"/>
      <c r="F1291" s="57"/>
      <c r="H1291" s="57"/>
      <c r="J1291" s="57"/>
      <c r="L1291" s="57"/>
      <c r="N1291" s="57"/>
      <c r="P1291" s="57"/>
      <c r="R1291" s="57"/>
      <c r="T1291" s="57"/>
      <c r="V1291" s="57"/>
      <c r="X1291" s="57"/>
      <c r="Z1291" s="57"/>
      <c r="AA1291" s="57"/>
    </row>
    <row r="1292" spans="2:27">
      <c r="B1292" s="57"/>
      <c r="C1292" s="57"/>
      <c r="D1292" s="57"/>
      <c r="E1292" s="57"/>
      <c r="F1292" s="57"/>
      <c r="H1292" s="57"/>
      <c r="J1292" s="57"/>
      <c r="L1292" s="57"/>
      <c r="N1292" s="57"/>
      <c r="P1292" s="57"/>
      <c r="R1292" s="57"/>
      <c r="T1292" s="57"/>
      <c r="V1292" s="57"/>
      <c r="X1292" s="57"/>
      <c r="Z1292" s="57"/>
      <c r="AA1292" s="57"/>
    </row>
    <row r="1293" spans="2:27">
      <c r="B1293" s="57"/>
      <c r="C1293" s="57"/>
      <c r="D1293" s="57"/>
      <c r="E1293" s="57"/>
      <c r="F1293" s="57"/>
      <c r="H1293" s="57"/>
      <c r="J1293" s="57"/>
      <c r="L1293" s="57"/>
      <c r="N1293" s="57"/>
      <c r="P1293" s="57"/>
      <c r="R1293" s="57"/>
      <c r="T1293" s="57"/>
      <c r="V1293" s="57"/>
      <c r="X1293" s="57"/>
      <c r="Z1293" s="57"/>
      <c r="AA1293" s="57"/>
    </row>
    <row r="1294" spans="2:27">
      <c r="B1294" s="57"/>
      <c r="C1294" s="57"/>
      <c r="D1294" s="57"/>
      <c r="E1294" s="57"/>
      <c r="F1294" s="57"/>
      <c r="H1294" s="57"/>
      <c r="J1294" s="57"/>
      <c r="L1294" s="57"/>
      <c r="N1294" s="57"/>
      <c r="P1294" s="57"/>
      <c r="R1294" s="57"/>
      <c r="T1294" s="57"/>
      <c r="V1294" s="57"/>
      <c r="X1294" s="57"/>
      <c r="Z1294" s="57"/>
      <c r="AA1294" s="57"/>
    </row>
    <row r="1295" spans="2:27">
      <c r="B1295" s="57"/>
      <c r="C1295" s="57"/>
      <c r="D1295" s="57"/>
      <c r="E1295" s="57"/>
      <c r="F1295" s="57"/>
      <c r="H1295" s="57"/>
      <c r="J1295" s="57"/>
      <c r="L1295" s="57"/>
      <c r="N1295" s="57"/>
      <c r="P1295" s="57"/>
      <c r="R1295" s="57"/>
      <c r="T1295" s="57"/>
      <c r="V1295" s="57"/>
      <c r="X1295" s="57"/>
      <c r="Z1295" s="57"/>
      <c r="AA1295" s="57"/>
    </row>
    <row r="1296" spans="2:27">
      <c r="B1296" s="57"/>
      <c r="C1296" s="57"/>
      <c r="D1296" s="57"/>
      <c r="E1296" s="57"/>
      <c r="F1296" s="57"/>
      <c r="H1296" s="57"/>
      <c r="J1296" s="57"/>
      <c r="L1296" s="57"/>
      <c r="N1296" s="57"/>
      <c r="P1296" s="57"/>
      <c r="R1296" s="57"/>
      <c r="T1296" s="57"/>
      <c r="V1296" s="57"/>
      <c r="X1296" s="57"/>
      <c r="Z1296" s="57"/>
      <c r="AA1296" s="57"/>
    </row>
    <row r="1297" spans="2:27">
      <c r="B1297" s="57"/>
      <c r="C1297" s="57"/>
      <c r="D1297" s="57"/>
      <c r="E1297" s="57"/>
      <c r="F1297" s="57"/>
      <c r="H1297" s="57"/>
      <c r="J1297" s="57"/>
      <c r="L1297" s="57"/>
      <c r="N1297" s="57"/>
      <c r="P1297" s="57"/>
      <c r="R1297" s="57"/>
      <c r="T1297" s="57"/>
      <c r="V1297" s="57"/>
      <c r="X1297" s="57"/>
      <c r="Z1297" s="57"/>
      <c r="AA1297" s="57"/>
    </row>
    <row r="1298" spans="2:27">
      <c r="B1298" s="57"/>
      <c r="C1298" s="57"/>
      <c r="D1298" s="57"/>
      <c r="E1298" s="57"/>
      <c r="F1298" s="57"/>
      <c r="H1298" s="57"/>
      <c r="J1298" s="57"/>
      <c r="L1298" s="57"/>
      <c r="N1298" s="57"/>
      <c r="P1298" s="57"/>
      <c r="R1298" s="57"/>
      <c r="T1298" s="57"/>
      <c r="V1298" s="57"/>
      <c r="X1298" s="57"/>
      <c r="Z1298" s="57"/>
      <c r="AA1298" s="57"/>
    </row>
    <row r="1299" spans="2:27">
      <c r="B1299" s="57"/>
      <c r="C1299" s="57"/>
      <c r="D1299" s="57"/>
      <c r="E1299" s="57"/>
      <c r="F1299" s="57"/>
      <c r="H1299" s="57"/>
      <c r="J1299" s="57"/>
      <c r="L1299" s="57"/>
      <c r="N1299" s="57"/>
      <c r="P1299" s="57"/>
      <c r="R1299" s="57"/>
      <c r="T1299" s="57"/>
      <c r="V1299" s="57"/>
      <c r="X1299" s="57"/>
      <c r="Z1299" s="57"/>
      <c r="AA1299" s="57"/>
    </row>
    <row r="1300" spans="2:27">
      <c r="B1300" s="57"/>
      <c r="C1300" s="57"/>
      <c r="D1300" s="57"/>
      <c r="E1300" s="57"/>
      <c r="F1300" s="57"/>
      <c r="H1300" s="57"/>
      <c r="J1300" s="57"/>
      <c r="L1300" s="57"/>
      <c r="N1300" s="57"/>
      <c r="P1300" s="57"/>
      <c r="R1300" s="57"/>
      <c r="T1300" s="57"/>
      <c r="V1300" s="57"/>
      <c r="X1300" s="57"/>
      <c r="Z1300" s="57"/>
      <c r="AA1300" s="57"/>
    </row>
    <row r="1301" spans="2:27">
      <c r="B1301" s="57"/>
      <c r="C1301" s="57"/>
      <c r="D1301" s="57"/>
      <c r="E1301" s="57"/>
      <c r="F1301" s="57"/>
      <c r="H1301" s="57"/>
      <c r="J1301" s="57"/>
      <c r="L1301" s="57"/>
      <c r="N1301" s="57"/>
      <c r="P1301" s="57"/>
      <c r="R1301" s="57"/>
      <c r="T1301" s="57"/>
      <c r="V1301" s="57"/>
      <c r="X1301" s="57"/>
      <c r="Z1301" s="57"/>
      <c r="AA1301" s="57"/>
    </row>
    <row r="1302" spans="2:27">
      <c r="B1302" s="57"/>
      <c r="C1302" s="57"/>
      <c r="D1302" s="57"/>
      <c r="E1302" s="57"/>
      <c r="F1302" s="57"/>
      <c r="H1302" s="57"/>
      <c r="J1302" s="57"/>
      <c r="L1302" s="57"/>
      <c r="N1302" s="57"/>
      <c r="P1302" s="57"/>
      <c r="R1302" s="57"/>
      <c r="T1302" s="57"/>
      <c r="V1302" s="57"/>
      <c r="X1302" s="57"/>
      <c r="Z1302" s="57"/>
      <c r="AA1302" s="57"/>
    </row>
    <row r="1303" spans="2:27">
      <c r="B1303" s="57"/>
      <c r="C1303" s="57"/>
      <c r="D1303" s="57"/>
      <c r="E1303" s="57"/>
      <c r="F1303" s="57"/>
      <c r="H1303" s="57"/>
      <c r="J1303" s="57"/>
      <c r="L1303" s="57"/>
      <c r="N1303" s="57"/>
      <c r="P1303" s="57"/>
      <c r="R1303" s="57"/>
      <c r="T1303" s="57"/>
      <c r="V1303" s="57"/>
      <c r="X1303" s="57"/>
      <c r="Z1303" s="57"/>
      <c r="AA1303" s="57"/>
    </row>
    <row r="1304" spans="2:27">
      <c r="B1304" s="57"/>
      <c r="C1304" s="57"/>
      <c r="D1304" s="57"/>
      <c r="E1304" s="57"/>
      <c r="F1304" s="57"/>
      <c r="H1304" s="57"/>
      <c r="J1304" s="57"/>
      <c r="L1304" s="57"/>
      <c r="N1304" s="57"/>
      <c r="P1304" s="57"/>
      <c r="R1304" s="57"/>
      <c r="T1304" s="57"/>
      <c r="V1304" s="57"/>
      <c r="X1304" s="57"/>
      <c r="Z1304" s="57"/>
      <c r="AA1304" s="57"/>
    </row>
    <row r="1305" spans="2:27">
      <c r="B1305" s="57"/>
      <c r="C1305" s="57"/>
      <c r="D1305" s="57"/>
      <c r="E1305" s="57"/>
      <c r="F1305" s="57"/>
      <c r="H1305" s="57"/>
      <c r="J1305" s="57"/>
      <c r="L1305" s="57"/>
      <c r="N1305" s="57"/>
      <c r="P1305" s="57"/>
      <c r="R1305" s="57"/>
      <c r="T1305" s="57"/>
      <c r="V1305" s="57"/>
      <c r="X1305" s="57"/>
      <c r="Z1305" s="57"/>
      <c r="AA1305" s="57"/>
    </row>
    <row r="1306" spans="2:27">
      <c r="B1306" s="57"/>
      <c r="C1306" s="57"/>
      <c r="D1306" s="57"/>
      <c r="E1306" s="57"/>
      <c r="F1306" s="57"/>
      <c r="H1306" s="57"/>
      <c r="J1306" s="57"/>
      <c r="L1306" s="57"/>
      <c r="N1306" s="57"/>
      <c r="P1306" s="57"/>
      <c r="R1306" s="57"/>
      <c r="T1306" s="57"/>
      <c r="V1306" s="57"/>
      <c r="X1306" s="57"/>
      <c r="Z1306" s="57"/>
      <c r="AA1306" s="57"/>
    </row>
    <row r="1307" spans="2:27">
      <c r="B1307" s="57"/>
      <c r="C1307" s="57"/>
      <c r="D1307" s="57"/>
      <c r="E1307" s="57"/>
      <c r="F1307" s="57"/>
      <c r="H1307" s="57"/>
      <c r="J1307" s="57"/>
      <c r="L1307" s="57"/>
      <c r="N1307" s="57"/>
      <c r="P1307" s="57"/>
      <c r="R1307" s="57"/>
      <c r="T1307" s="57"/>
      <c r="V1307" s="57"/>
      <c r="X1307" s="57"/>
      <c r="Z1307" s="57"/>
      <c r="AA1307" s="57"/>
    </row>
    <row r="1308" spans="2:27">
      <c r="B1308" s="57"/>
      <c r="C1308" s="57"/>
      <c r="D1308" s="57"/>
      <c r="E1308" s="57"/>
      <c r="F1308" s="57"/>
      <c r="H1308" s="57"/>
      <c r="J1308" s="57"/>
      <c r="L1308" s="57"/>
      <c r="N1308" s="57"/>
      <c r="P1308" s="57"/>
      <c r="R1308" s="57"/>
      <c r="T1308" s="57"/>
      <c r="V1308" s="57"/>
      <c r="X1308" s="57"/>
      <c r="Z1308" s="57"/>
      <c r="AA1308" s="57"/>
    </row>
    <row r="1309" spans="2:27">
      <c r="B1309" s="57"/>
      <c r="C1309" s="57"/>
      <c r="D1309" s="57"/>
      <c r="E1309" s="57"/>
      <c r="F1309" s="57"/>
      <c r="H1309" s="57"/>
      <c r="J1309" s="57"/>
      <c r="L1309" s="57"/>
      <c r="N1309" s="57"/>
      <c r="P1309" s="57"/>
      <c r="R1309" s="57"/>
      <c r="T1309" s="57"/>
      <c r="V1309" s="57"/>
      <c r="X1309" s="57"/>
      <c r="Z1309" s="57"/>
      <c r="AA1309" s="57"/>
    </row>
    <row r="1310" spans="2:27">
      <c r="B1310" s="57"/>
      <c r="C1310" s="57"/>
      <c r="D1310" s="57"/>
      <c r="E1310" s="57"/>
      <c r="F1310" s="57"/>
      <c r="H1310" s="57"/>
      <c r="J1310" s="57"/>
      <c r="L1310" s="57"/>
      <c r="N1310" s="57"/>
      <c r="P1310" s="57"/>
      <c r="R1310" s="57"/>
      <c r="T1310" s="57"/>
      <c r="V1310" s="57"/>
      <c r="X1310" s="57"/>
      <c r="Z1310" s="57"/>
      <c r="AA1310" s="57"/>
    </row>
    <row r="1311" spans="2:27">
      <c r="B1311" s="57"/>
      <c r="C1311" s="57"/>
      <c r="D1311" s="57"/>
      <c r="E1311" s="57"/>
      <c r="F1311" s="57"/>
      <c r="H1311" s="57"/>
      <c r="J1311" s="57"/>
      <c r="L1311" s="57"/>
      <c r="N1311" s="57"/>
      <c r="P1311" s="57"/>
      <c r="R1311" s="57"/>
      <c r="T1311" s="57"/>
      <c r="V1311" s="57"/>
      <c r="X1311" s="57"/>
      <c r="Z1311" s="57"/>
      <c r="AA1311" s="57"/>
    </row>
    <row r="1312" spans="2:27">
      <c r="B1312" s="57"/>
      <c r="C1312" s="57"/>
      <c r="D1312" s="57"/>
      <c r="E1312" s="57"/>
      <c r="F1312" s="57"/>
      <c r="H1312" s="57"/>
      <c r="J1312" s="57"/>
      <c r="L1312" s="57"/>
      <c r="N1312" s="57"/>
      <c r="P1312" s="57"/>
      <c r="R1312" s="57"/>
      <c r="T1312" s="57"/>
      <c r="V1312" s="57"/>
      <c r="X1312" s="57"/>
      <c r="Z1312" s="57"/>
      <c r="AA1312" s="57"/>
    </row>
    <row r="1313" spans="2:27">
      <c r="B1313" s="57"/>
      <c r="C1313" s="57"/>
      <c r="D1313" s="57"/>
      <c r="E1313" s="57"/>
      <c r="F1313" s="57"/>
      <c r="H1313" s="57"/>
      <c r="J1313" s="57"/>
      <c r="L1313" s="57"/>
      <c r="N1313" s="57"/>
      <c r="P1313" s="57"/>
      <c r="R1313" s="57"/>
      <c r="T1313" s="57"/>
      <c r="V1313" s="57"/>
      <c r="X1313" s="57"/>
      <c r="Z1313" s="57"/>
      <c r="AA1313" s="57"/>
    </row>
    <row r="1314" spans="2:27">
      <c r="B1314" s="57"/>
      <c r="C1314" s="57"/>
      <c r="D1314" s="57"/>
      <c r="E1314" s="57"/>
      <c r="F1314" s="57"/>
      <c r="H1314" s="57"/>
      <c r="J1314" s="57"/>
      <c r="L1314" s="57"/>
      <c r="N1314" s="57"/>
      <c r="P1314" s="57"/>
      <c r="R1314" s="57"/>
      <c r="T1314" s="57"/>
      <c r="V1314" s="57"/>
      <c r="X1314" s="57"/>
      <c r="Z1314" s="57"/>
      <c r="AA1314" s="57"/>
    </row>
    <row r="1315" spans="2:27">
      <c r="B1315" s="57"/>
      <c r="C1315" s="57"/>
      <c r="D1315" s="57"/>
      <c r="E1315" s="57"/>
      <c r="F1315" s="57"/>
      <c r="H1315" s="57"/>
      <c r="J1315" s="57"/>
      <c r="L1315" s="57"/>
      <c r="N1315" s="57"/>
      <c r="P1315" s="57"/>
      <c r="R1315" s="57"/>
      <c r="T1315" s="57"/>
      <c r="V1315" s="57"/>
      <c r="X1315" s="57"/>
      <c r="Z1315" s="57"/>
      <c r="AA1315" s="57"/>
    </row>
    <row r="1316" spans="2:27">
      <c r="B1316" s="57"/>
      <c r="C1316" s="57"/>
      <c r="D1316" s="57"/>
      <c r="E1316" s="57"/>
      <c r="F1316" s="57"/>
      <c r="H1316" s="57"/>
      <c r="J1316" s="57"/>
      <c r="L1316" s="57"/>
      <c r="N1316" s="57"/>
      <c r="P1316" s="57"/>
      <c r="R1316" s="57"/>
      <c r="T1316" s="57"/>
      <c r="V1316" s="57"/>
      <c r="X1316" s="57"/>
      <c r="Z1316" s="57"/>
      <c r="AA1316" s="57"/>
    </row>
    <row r="1317" spans="2:27">
      <c r="B1317" s="57"/>
      <c r="C1317" s="57"/>
      <c r="D1317" s="57"/>
      <c r="E1317" s="57"/>
      <c r="F1317" s="57"/>
      <c r="H1317" s="57"/>
      <c r="J1317" s="57"/>
      <c r="L1317" s="57"/>
      <c r="N1317" s="57"/>
      <c r="P1317" s="57"/>
      <c r="R1317" s="57"/>
      <c r="T1317" s="57"/>
      <c r="V1317" s="57"/>
      <c r="X1317" s="57"/>
      <c r="Z1317" s="57"/>
      <c r="AA1317" s="57"/>
    </row>
    <row r="1318" spans="2:27">
      <c r="B1318" s="57"/>
      <c r="C1318" s="57"/>
      <c r="D1318" s="57"/>
      <c r="E1318" s="57"/>
      <c r="F1318" s="57"/>
      <c r="H1318" s="57"/>
      <c r="J1318" s="57"/>
      <c r="L1318" s="57"/>
      <c r="N1318" s="57"/>
      <c r="P1318" s="57"/>
      <c r="R1318" s="57"/>
      <c r="T1318" s="57"/>
      <c r="V1318" s="57"/>
      <c r="X1318" s="57"/>
      <c r="Z1318" s="57"/>
      <c r="AA1318" s="57"/>
    </row>
    <row r="1319" spans="2:27">
      <c r="B1319" s="57"/>
      <c r="C1319" s="57"/>
      <c r="D1319" s="57"/>
      <c r="E1319" s="57"/>
      <c r="F1319" s="57"/>
      <c r="H1319" s="57"/>
      <c r="J1319" s="57"/>
      <c r="L1319" s="57"/>
      <c r="N1319" s="57"/>
      <c r="P1319" s="57"/>
      <c r="R1319" s="57"/>
      <c r="T1319" s="57"/>
      <c r="V1319" s="57"/>
      <c r="X1319" s="57"/>
      <c r="Z1319" s="57"/>
      <c r="AA1319" s="57"/>
    </row>
    <row r="1320" spans="2:27">
      <c r="B1320" s="57"/>
      <c r="C1320" s="57"/>
      <c r="D1320" s="57"/>
      <c r="E1320" s="57"/>
      <c r="F1320" s="57"/>
      <c r="H1320" s="57"/>
      <c r="J1320" s="57"/>
      <c r="L1320" s="57"/>
      <c r="N1320" s="57"/>
      <c r="P1320" s="57"/>
      <c r="R1320" s="57"/>
      <c r="T1320" s="57"/>
      <c r="V1320" s="57"/>
      <c r="X1320" s="57"/>
      <c r="Z1320" s="57"/>
      <c r="AA1320" s="57"/>
    </row>
    <row r="1321" spans="2:27">
      <c r="B1321" s="57"/>
      <c r="C1321" s="57"/>
      <c r="D1321" s="57"/>
      <c r="E1321" s="57"/>
      <c r="F1321" s="57"/>
      <c r="H1321" s="57"/>
      <c r="J1321" s="57"/>
      <c r="L1321" s="57"/>
      <c r="N1321" s="57"/>
      <c r="P1321" s="57"/>
      <c r="R1321" s="57"/>
      <c r="T1321" s="57"/>
      <c r="V1321" s="57"/>
      <c r="X1321" s="57"/>
      <c r="Z1321" s="57"/>
      <c r="AA1321" s="57"/>
    </row>
    <row r="1322" spans="2:27">
      <c r="B1322" s="57"/>
      <c r="C1322" s="57"/>
      <c r="D1322" s="57"/>
      <c r="E1322" s="57"/>
      <c r="F1322" s="57"/>
      <c r="H1322" s="57"/>
      <c r="J1322" s="57"/>
      <c r="L1322" s="57"/>
      <c r="N1322" s="57"/>
      <c r="P1322" s="57"/>
      <c r="R1322" s="57"/>
      <c r="T1322" s="57"/>
      <c r="V1322" s="57"/>
      <c r="X1322" s="57"/>
      <c r="Z1322" s="57"/>
      <c r="AA1322" s="57"/>
    </row>
    <row r="1323" spans="2:27">
      <c r="B1323" s="57"/>
      <c r="C1323" s="57"/>
      <c r="D1323" s="57"/>
      <c r="E1323" s="57"/>
      <c r="F1323" s="57"/>
      <c r="H1323" s="57"/>
      <c r="J1323" s="57"/>
      <c r="L1323" s="57"/>
      <c r="N1323" s="57"/>
      <c r="P1323" s="57"/>
      <c r="R1323" s="57"/>
      <c r="T1323" s="57"/>
      <c r="V1323" s="57"/>
      <c r="X1323" s="57"/>
      <c r="Z1323" s="57"/>
      <c r="AA1323" s="57"/>
    </row>
    <row r="1324" spans="2:27">
      <c r="B1324" s="57"/>
      <c r="C1324" s="57"/>
      <c r="D1324" s="57"/>
      <c r="E1324" s="57"/>
      <c r="F1324" s="57"/>
      <c r="H1324" s="57"/>
      <c r="J1324" s="57"/>
      <c r="L1324" s="57"/>
      <c r="N1324" s="57"/>
      <c r="P1324" s="57"/>
      <c r="R1324" s="57"/>
      <c r="T1324" s="57"/>
      <c r="V1324" s="57"/>
      <c r="X1324" s="57"/>
      <c r="Z1324" s="57"/>
      <c r="AA1324" s="57"/>
    </row>
    <row r="1325" spans="2:27">
      <c r="B1325" s="57"/>
      <c r="C1325" s="57"/>
      <c r="D1325" s="57"/>
      <c r="E1325" s="57"/>
      <c r="F1325" s="57"/>
      <c r="H1325" s="57"/>
      <c r="J1325" s="57"/>
      <c r="L1325" s="57"/>
      <c r="N1325" s="57"/>
      <c r="P1325" s="57"/>
      <c r="R1325" s="57"/>
      <c r="T1325" s="57"/>
      <c r="V1325" s="57"/>
      <c r="X1325" s="57"/>
      <c r="Z1325" s="57"/>
      <c r="AA1325" s="57"/>
    </row>
    <row r="1326" spans="2:27">
      <c r="B1326" s="57"/>
      <c r="C1326" s="57"/>
      <c r="D1326" s="57"/>
      <c r="E1326" s="57"/>
      <c r="F1326" s="57"/>
      <c r="H1326" s="57"/>
      <c r="J1326" s="57"/>
      <c r="L1326" s="57"/>
      <c r="N1326" s="57"/>
      <c r="P1326" s="57"/>
      <c r="R1326" s="57"/>
      <c r="T1326" s="57"/>
      <c r="V1326" s="57"/>
      <c r="X1326" s="57"/>
      <c r="Z1326" s="57"/>
      <c r="AA1326" s="57"/>
    </row>
    <row r="1327" spans="2:27">
      <c r="B1327" s="57"/>
      <c r="C1327" s="57"/>
      <c r="D1327" s="57"/>
      <c r="E1327" s="57"/>
      <c r="F1327" s="57"/>
      <c r="H1327" s="57"/>
      <c r="J1327" s="57"/>
      <c r="L1327" s="57"/>
      <c r="N1327" s="57"/>
      <c r="P1327" s="57"/>
      <c r="R1327" s="57"/>
      <c r="T1327" s="57"/>
      <c r="V1327" s="57"/>
      <c r="X1327" s="57"/>
      <c r="Z1327" s="57"/>
      <c r="AA1327" s="57"/>
    </row>
    <row r="1328" spans="2:27">
      <c r="B1328" s="57"/>
      <c r="C1328" s="57"/>
      <c r="D1328" s="57"/>
      <c r="E1328" s="57"/>
      <c r="F1328" s="57"/>
      <c r="H1328" s="57"/>
      <c r="J1328" s="57"/>
      <c r="L1328" s="57"/>
      <c r="N1328" s="57"/>
      <c r="P1328" s="57"/>
      <c r="R1328" s="57"/>
      <c r="T1328" s="57"/>
      <c r="V1328" s="57"/>
      <c r="X1328" s="57"/>
      <c r="Z1328" s="57"/>
      <c r="AA1328" s="57"/>
    </row>
    <row r="1329" spans="2:27">
      <c r="B1329" s="57"/>
      <c r="C1329" s="57"/>
      <c r="D1329" s="57"/>
      <c r="E1329" s="57"/>
      <c r="F1329" s="57"/>
      <c r="H1329" s="57"/>
      <c r="J1329" s="57"/>
      <c r="L1329" s="57"/>
      <c r="N1329" s="57"/>
      <c r="P1329" s="57"/>
      <c r="R1329" s="57"/>
      <c r="T1329" s="57"/>
      <c r="V1329" s="57"/>
      <c r="X1329" s="57"/>
      <c r="Z1329" s="57"/>
      <c r="AA1329" s="57"/>
    </row>
    <row r="1330" spans="2:27">
      <c r="B1330" s="57"/>
      <c r="C1330" s="57"/>
      <c r="D1330" s="57"/>
      <c r="E1330" s="57"/>
      <c r="F1330" s="57"/>
      <c r="H1330" s="57"/>
      <c r="J1330" s="57"/>
      <c r="L1330" s="57"/>
      <c r="N1330" s="57"/>
      <c r="P1330" s="57"/>
      <c r="R1330" s="57"/>
      <c r="T1330" s="57"/>
      <c r="V1330" s="57"/>
      <c r="X1330" s="57"/>
      <c r="Z1330" s="57"/>
      <c r="AA1330" s="57"/>
    </row>
    <row r="1331" spans="2:27">
      <c r="B1331" s="57"/>
      <c r="C1331" s="57"/>
      <c r="D1331" s="57"/>
      <c r="E1331" s="57"/>
      <c r="F1331" s="57"/>
      <c r="H1331" s="57"/>
      <c r="J1331" s="57"/>
      <c r="L1331" s="57"/>
      <c r="N1331" s="57"/>
      <c r="P1331" s="57"/>
      <c r="R1331" s="57"/>
      <c r="T1331" s="57"/>
      <c r="V1331" s="57"/>
      <c r="X1331" s="57"/>
      <c r="Z1331" s="57"/>
      <c r="AA1331" s="57"/>
    </row>
    <row r="1332" spans="2:27">
      <c r="B1332" s="57"/>
      <c r="C1332" s="57"/>
      <c r="D1332" s="57"/>
      <c r="E1332" s="57"/>
      <c r="F1332" s="57"/>
      <c r="H1332" s="57"/>
      <c r="J1332" s="57"/>
      <c r="L1332" s="57"/>
      <c r="N1332" s="57"/>
      <c r="P1332" s="57"/>
      <c r="R1332" s="57"/>
      <c r="T1332" s="57"/>
      <c r="V1332" s="57"/>
      <c r="X1332" s="57"/>
      <c r="Z1332" s="57"/>
      <c r="AA1332" s="57"/>
    </row>
    <row r="1333" spans="2:27">
      <c r="B1333" s="57"/>
      <c r="C1333" s="57"/>
      <c r="D1333" s="57"/>
      <c r="E1333" s="57"/>
      <c r="F1333" s="57"/>
      <c r="H1333" s="57"/>
      <c r="J1333" s="57"/>
      <c r="L1333" s="57"/>
      <c r="N1333" s="57"/>
      <c r="P1333" s="57"/>
      <c r="R1333" s="57"/>
      <c r="T1333" s="57"/>
      <c r="V1333" s="57"/>
      <c r="X1333" s="57"/>
      <c r="Z1333" s="57"/>
      <c r="AA1333" s="57"/>
    </row>
    <row r="1334" spans="2:27">
      <c r="B1334" s="57"/>
      <c r="C1334" s="57"/>
      <c r="D1334" s="57"/>
      <c r="E1334" s="57"/>
      <c r="F1334" s="57"/>
      <c r="H1334" s="57"/>
      <c r="J1334" s="57"/>
      <c r="L1334" s="57"/>
      <c r="N1334" s="57"/>
      <c r="P1334" s="57"/>
      <c r="R1334" s="57"/>
      <c r="T1334" s="57"/>
      <c r="V1334" s="57"/>
      <c r="X1334" s="57"/>
      <c r="Z1334" s="57"/>
      <c r="AA1334" s="57"/>
    </row>
    <row r="1335" spans="2:27">
      <c r="B1335" s="57"/>
      <c r="C1335" s="57"/>
      <c r="D1335" s="57"/>
      <c r="E1335" s="57"/>
      <c r="F1335" s="57"/>
      <c r="H1335" s="57"/>
      <c r="J1335" s="57"/>
      <c r="L1335" s="57"/>
      <c r="N1335" s="57"/>
      <c r="P1335" s="57"/>
      <c r="R1335" s="57"/>
      <c r="T1335" s="57"/>
      <c r="V1335" s="57"/>
      <c r="X1335" s="57"/>
      <c r="Z1335" s="57"/>
      <c r="AA1335" s="57"/>
    </row>
    <row r="1336" spans="2:27">
      <c r="B1336" s="57"/>
      <c r="C1336" s="57"/>
      <c r="D1336" s="57"/>
      <c r="E1336" s="57"/>
      <c r="F1336" s="57"/>
      <c r="H1336" s="57"/>
      <c r="J1336" s="57"/>
      <c r="L1336" s="57"/>
      <c r="N1336" s="57"/>
      <c r="P1336" s="57"/>
      <c r="R1336" s="57"/>
      <c r="T1336" s="57"/>
      <c r="V1336" s="57"/>
      <c r="X1336" s="57"/>
      <c r="Z1336" s="57"/>
      <c r="AA1336" s="57"/>
    </row>
    <row r="1337" spans="2:27">
      <c r="B1337" s="57"/>
      <c r="C1337" s="57"/>
      <c r="D1337" s="57"/>
      <c r="E1337" s="57"/>
      <c r="F1337" s="57"/>
      <c r="H1337" s="57"/>
      <c r="J1337" s="57"/>
      <c r="L1337" s="57"/>
      <c r="N1337" s="57"/>
      <c r="P1337" s="57"/>
      <c r="R1337" s="57"/>
      <c r="T1337" s="57"/>
      <c r="V1337" s="57"/>
      <c r="X1337" s="57"/>
      <c r="Z1337" s="57"/>
      <c r="AA1337" s="57"/>
    </row>
    <row r="1338" spans="2:27">
      <c r="B1338" s="57"/>
      <c r="C1338" s="57"/>
      <c r="D1338" s="57"/>
      <c r="E1338" s="57"/>
      <c r="F1338" s="57"/>
      <c r="H1338" s="57"/>
      <c r="J1338" s="57"/>
      <c r="L1338" s="57"/>
      <c r="N1338" s="57"/>
      <c r="P1338" s="57"/>
      <c r="R1338" s="57"/>
      <c r="T1338" s="57"/>
      <c r="V1338" s="57"/>
      <c r="X1338" s="57"/>
      <c r="Z1338" s="57"/>
      <c r="AA1338" s="57"/>
    </row>
    <row r="1339" spans="2:27">
      <c r="B1339" s="57"/>
      <c r="C1339" s="57"/>
      <c r="D1339" s="57"/>
      <c r="E1339" s="57"/>
      <c r="F1339" s="57"/>
      <c r="H1339" s="57"/>
      <c r="J1339" s="57"/>
      <c r="L1339" s="57"/>
      <c r="N1339" s="57"/>
      <c r="P1339" s="57"/>
      <c r="R1339" s="57"/>
      <c r="T1339" s="57"/>
      <c r="V1339" s="57"/>
      <c r="X1339" s="57"/>
      <c r="Z1339" s="57"/>
      <c r="AA1339" s="57"/>
    </row>
    <row r="1340" spans="2:27">
      <c r="B1340" s="57"/>
      <c r="C1340" s="57"/>
      <c r="D1340" s="57"/>
      <c r="E1340" s="57"/>
      <c r="F1340" s="57"/>
      <c r="H1340" s="57"/>
      <c r="J1340" s="57"/>
      <c r="L1340" s="57"/>
      <c r="N1340" s="57"/>
      <c r="P1340" s="57"/>
      <c r="R1340" s="57"/>
      <c r="T1340" s="57"/>
      <c r="V1340" s="57"/>
      <c r="X1340" s="57"/>
      <c r="Z1340" s="57"/>
      <c r="AA1340" s="57"/>
    </row>
    <row r="1341" spans="2:27">
      <c r="B1341" s="57"/>
      <c r="C1341" s="57"/>
      <c r="D1341" s="57"/>
      <c r="E1341" s="57"/>
      <c r="F1341" s="57"/>
      <c r="H1341" s="57"/>
      <c r="J1341" s="57"/>
      <c r="L1341" s="57"/>
      <c r="N1341" s="57"/>
      <c r="P1341" s="57"/>
      <c r="R1341" s="57"/>
      <c r="T1341" s="57"/>
      <c r="V1341" s="57"/>
      <c r="X1341" s="57"/>
      <c r="Z1341" s="57"/>
      <c r="AA1341" s="57"/>
    </row>
    <row r="1342" spans="2:27">
      <c r="B1342" s="57"/>
      <c r="C1342" s="57"/>
      <c r="D1342" s="57"/>
      <c r="E1342" s="57"/>
      <c r="F1342" s="57"/>
      <c r="H1342" s="57"/>
      <c r="J1342" s="57"/>
      <c r="L1342" s="57"/>
      <c r="N1342" s="57"/>
      <c r="P1342" s="57"/>
      <c r="R1342" s="57"/>
      <c r="T1342" s="57"/>
      <c r="V1342" s="57"/>
      <c r="X1342" s="57"/>
      <c r="Z1342" s="57"/>
      <c r="AA1342" s="57"/>
    </row>
    <row r="1343" spans="2:27">
      <c r="B1343" s="57"/>
      <c r="C1343" s="57"/>
      <c r="D1343" s="57"/>
      <c r="E1343" s="57"/>
      <c r="F1343" s="57"/>
      <c r="H1343" s="57"/>
      <c r="J1343" s="57"/>
      <c r="L1343" s="57"/>
      <c r="N1343" s="57"/>
      <c r="P1343" s="57"/>
      <c r="R1343" s="57"/>
      <c r="T1343" s="57"/>
      <c r="V1343" s="57"/>
      <c r="X1343" s="57"/>
      <c r="Z1343" s="57"/>
      <c r="AA1343" s="57"/>
    </row>
    <row r="1344" spans="2:27">
      <c r="B1344" s="57"/>
      <c r="C1344" s="57"/>
      <c r="D1344" s="57"/>
      <c r="E1344" s="57"/>
      <c r="F1344" s="57"/>
      <c r="H1344" s="57"/>
      <c r="J1344" s="57"/>
      <c r="L1344" s="57"/>
      <c r="N1344" s="57"/>
      <c r="P1344" s="57"/>
      <c r="R1344" s="57"/>
      <c r="T1344" s="57"/>
      <c r="V1344" s="57"/>
      <c r="X1344" s="57"/>
      <c r="Z1344" s="57"/>
      <c r="AA1344" s="57"/>
    </row>
    <row r="1345" spans="2:27">
      <c r="B1345" s="57"/>
      <c r="C1345" s="57"/>
      <c r="D1345" s="57"/>
      <c r="E1345" s="57"/>
      <c r="F1345" s="57"/>
      <c r="H1345" s="57"/>
      <c r="J1345" s="57"/>
      <c r="L1345" s="57"/>
      <c r="N1345" s="57"/>
      <c r="P1345" s="57"/>
      <c r="R1345" s="57"/>
      <c r="T1345" s="57"/>
      <c r="V1345" s="57"/>
      <c r="X1345" s="57"/>
      <c r="Z1345" s="57"/>
      <c r="AA1345" s="57"/>
    </row>
    <row r="1346" spans="2:27">
      <c r="B1346" s="57"/>
      <c r="C1346" s="57"/>
      <c r="D1346" s="57"/>
      <c r="E1346" s="57"/>
      <c r="F1346" s="57"/>
      <c r="H1346" s="57"/>
      <c r="J1346" s="57"/>
      <c r="L1346" s="57"/>
      <c r="N1346" s="57"/>
      <c r="P1346" s="57"/>
      <c r="R1346" s="57"/>
      <c r="T1346" s="57"/>
      <c r="V1346" s="57"/>
      <c r="X1346" s="57"/>
      <c r="Z1346" s="57"/>
      <c r="AA1346" s="57"/>
    </row>
    <row r="1347" spans="2:27">
      <c r="B1347" s="57"/>
      <c r="C1347" s="57"/>
      <c r="D1347" s="57"/>
      <c r="E1347" s="57"/>
      <c r="F1347" s="57"/>
      <c r="H1347" s="57"/>
      <c r="J1347" s="57"/>
      <c r="L1347" s="57"/>
      <c r="N1347" s="57"/>
      <c r="P1347" s="57"/>
      <c r="R1347" s="57"/>
      <c r="T1347" s="57"/>
      <c r="V1347" s="57"/>
      <c r="X1347" s="57"/>
      <c r="Z1347" s="57"/>
      <c r="AA1347" s="57"/>
    </row>
    <row r="1348" spans="2:27">
      <c r="B1348" s="57"/>
      <c r="C1348" s="57"/>
      <c r="D1348" s="57"/>
      <c r="E1348" s="57"/>
      <c r="F1348" s="57"/>
      <c r="H1348" s="57"/>
      <c r="J1348" s="57"/>
      <c r="L1348" s="57"/>
      <c r="N1348" s="57"/>
      <c r="P1348" s="57"/>
      <c r="R1348" s="57"/>
      <c r="T1348" s="57"/>
      <c r="V1348" s="57"/>
      <c r="X1348" s="57"/>
      <c r="Z1348" s="57"/>
      <c r="AA1348" s="57"/>
    </row>
    <row r="1349" spans="2:27">
      <c r="B1349" s="57"/>
      <c r="C1349" s="57"/>
      <c r="D1349" s="57"/>
      <c r="E1349" s="57"/>
      <c r="F1349" s="57"/>
      <c r="H1349" s="57"/>
      <c r="J1349" s="57"/>
      <c r="L1349" s="57"/>
      <c r="N1349" s="57"/>
      <c r="P1349" s="57"/>
      <c r="R1349" s="57"/>
      <c r="T1349" s="57"/>
      <c r="V1349" s="57"/>
      <c r="X1349" s="57"/>
      <c r="Z1349" s="57"/>
      <c r="AA1349" s="57"/>
    </row>
    <row r="1350" spans="2:27">
      <c r="B1350" s="57"/>
      <c r="C1350" s="57"/>
      <c r="D1350" s="57"/>
      <c r="E1350" s="57"/>
      <c r="F1350" s="57"/>
      <c r="H1350" s="57"/>
      <c r="J1350" s="57"/>
      <c r="L1350" s="57"/>
      <c r="N1350" s="57"/>
      <c r="P1350" s="57"/>
      <c r="R1350" s="57"/>
      <c r="T1350" s="57"/>
      <c r="V1350" s="57"/>
      <c r="X1350" s="57"/>
      <c r="Z1350" s="57"/>
      <c r="AA1350" s="57"/>
    </row>
    <row r="1351" spans="2:27">
      <c r="B1351" s="57"/>
      <c r="C1351" s="57"/>
      <c r="D1351" s="57"/>
      <c r="E1351" s="57"/>
      <c r="F1351" s="57"/>
      <c r="H1351" s="57"/>
      <c r="J1351" s="57"/>
      <c r="L1351" s="57"/>
      <c r="N1351" s="57"/>
      <c r="P1351" s="57"/>
      <c r="R1351" s="57"/>
      <c r="T1351" s="57"/>
      <c r="V1351" s="57"/>
      <c r="X1351" s="57"/>
      <c r="Z1351" s="57"/>
      <c r="AA1351" s="57"/>
    </row>
    <row r="1352" spans="2:27">
      <c r="B1352" s="57"/>
      <c r="C1352" s="57"/>
      <c r="D1352" s="57"/>
      <c r="E1352" s="57"/>
      <c r="F1352" s="57"/>
      <c r="H1352" s="57"/>
      <c r="J1352" s="57"/>
      <c r="L1352" s="57"/>
      <c r="N1352" s="57"/>
      <c r="P1352" s="57"/>
      <c r="R1352" s="57"/>
      <c r="T1352" s="57"/>
      <c r="V1352" s="57"/>
      <c r="X1352" s="57"/>
      <c r="Z1352" s="57"/>
      <c r="AA1352" s="57"/>
    </row>
    <row r="1353" spans="2:27">
      <c r="B1353" s="57"/>
      <c r="C1353" s="57"/>
      <c r="D1353" s="57"/>
      <c r="E1353" s="57"/>
      <c r="F1353" s="57"/>
      <c r="H1353" s="57"/>
      <c r="J1353" s="57"/>
      <c r="L1353" s="57"/>
      <c r="N1353" s="57"/>
      <c r="P1353" s="57"/>
      <c r="R1353" s="57"/>
      <c r="T1353" s="57"/>
      <c r="V1353" s="57"/>
      <c r="X1353" s="57"/>
      <c r="Z1353" s="57"/>
      <c r="AA1353" s="57"/>
    </row>
    <row r="1354" spans="2:27">
      <c r="B1354" s="57"/>
      <c r="C1354" s="57"/>
      <c r="D1354" s="57"/>
      <c r="E1354" s="57"/>
      <c r="F1354" s="57"/>
      <c r="H1354" s="57"/>
      <c r="J1354" s="57"/>
      <c r="L1354" s="57"/>
      <c r="N1354" s="57"/>
      <c r="P1354" s="57"/>
      <c r="R1354" s="57"/>
      <c r="T1354" s="57"/>
      <c r="V1354" s="57"/>
      <c r="X1354" s="57"/>
      <c r="Z1354" s="57"/>
      <c r="AA1354" s="57"/>
    </row>
    <row r="1355" spans="2:27">
      <c r="B1355" s="57"/>
      <c r="C1355" s="57"/>
      <c r="D1355" s="57"/>
      <c r="E1355" s="57"/>
      <c r="F1355" s="57"/>
      <c r="H1355" s="57"/>
      <c r="J1355" s="57"/>
      <c r="L1355" s="57"/>
      <c r="N1355" s="57"/>
      <c r="P1355" s="57"/>
      <c r="R1355" s="57"/>
      <c r="T1355" s="57"/>
      <c r="V1355" s="57"/>
      <c r="X1355" s="57"/>
      <c r="Z1355" s="57"/>
      <c r="AA1355" s="57"/>
    </row>
    <row r="1356" spans="2:27">
      <c r="B1356" s="57"/>
      <c r="C1356" s="57"/>
      <c r="D1356" s="57"/>
      <c r="E1356" s="57"/>
      <c r="F1356" s="57"/>
      <c r="H1356" s="57"/>
      <c r="J1356" s="57"/>
      <c r="L1356" s="57"/>
      <c r="N1356" s="57"/>
      <c r="P1356" s="57"/>
      <c r="R1356" s="57"/>
      <c r="T1356" s="57"/>
      <c r="V1356" s="57"/>
      <c r="X1356" s="57"/>
      <c r="Z1356" s="57"/>
      <c r="AA1356" s="57"/>
    </row>
    <row r="1357" spans="2:27">
      <c r="B1357" s="57"/>
      <c r="C1357" s="57"/>
      <c r="D1357" s="57"/>
      <c r="E1357" s="57"/>
      <c r="F1357" s="57"/>
      <c r="H1357" s="57"/>
      <c r="J1357" s="57"/>
      <c r="L1357" s="57"/>
      <c r="N1357" s="57"/>
      <c r="P1357" s="57"/>
      <c r="R1357" s="57"/>
      <c r="T1357" s="57"/>
      <c r="V1357" s="57"/>
      <c r="X1357" s="57"/>
      <c r="Z1357" s="57"/>
      <c r="AA1357" s="57"/>
    </row>
    <row r="1358" spans="2:27">
      <c r="B1358" s="57"/>
      <c r="C1358" s="57"/>
      <c r="D1358" s="57"/>
      <c r="E1358" s="57"/>
      <c r="F1358" s="57"/>
      <c r="H1358" s="57"/>
      <c r="J1358" s="57"/>
      <c r="L1358" s="57"/>
      <c r="N1358" s="57"/>
      <c r="P1358" s="57"/>
      <c r="R1358" s="57"/>
      <c r="T1358" s="57"/>
      <c r="V1358" s="57"/>
      <c r="X1358" s="57"/>
      <c r="Z1358" s="57"/>
      <c r="AA1358" s="57"/>
    </row>
    <row r="1359" spans="2:27">
      <c r="B1359" s="57"/>
      <c r="C1359" s="57"/>
      <c r="D1359" s="57"/>
      <c r="E1359" s="57"/>
      <c r="F1359" s="57"/>
      <c r="H1359" s="57"/>
      <c r="J1359" s="57"/>
      <c r="L1359" s="57"/>
      <c r="N1359" s="57"/>
      <c r="P1359" s="57"/>
      <c r="R1359" s="57"/>
      <c r="T1359" s="57"/>
      <c r="V1359" s="57"/>
      <c r="X1359" s="57"/>
      <c r="Z1359" s="57"/>
      <c r="AA1359" s="57"/>
    </row>
    <row r="1360" spans="2:27">
      <c r="B1360" s="57"/>
      <c r="C1360" s="57"/>
      <c r="D1360" s="57"/>
      <c r="E1360" s="57"/>
      <c r="F1360" s="57"/>
      <c r="H1360" s="57"/>
      <c r="J1360" s="57"/>
      <c r="L1360" s="57"/>
      <c r="N1360" s="57"/>
      <c r="P1360" s="57"/>
      <c r="R1360" s="57"/>
      <c r="T1360" s="57"/>
      <c r="V1360" s="57"/>
      <c r="X1360" s="57"/>
      <c r="Z1360" s="57"/>
      <c r="AA1360" s="57"/>
    </row>
    <row r="1361" spans="2:27">
      <c r="B1361" s="57"/>
      <c r="C1361" s="57"/>
      <c r="D1361" s="57"/>
      <c r="E1361" s="57"/>
      <c r="F1361" s="57"/>
      <c r="H1361" s="57"/>
      <c r="J1361" s="57"/>
      <c r="L1361" s="57"/>
      <c r="N1361" s="57"/>
      <c r="P1361" s="57"/>
      <c r="R1361" s="57"/>
      <c r="T1361" s="57"/>
      <c r="V1361" s="57"/>
      <c r="X1361" s="57"/>
      <c r="Z1361" s="57"/>
      <c r="AA1361" s="57"/>
    </row>
    <row r="1362" spans="2:27">
      <c r="B1362" s="57"/>
      <c r="C1362" s="57"/>
      <c r="D1362" s="57"/>
      <c r="E1362" s="57"/>
      <c r="F1362" s="57"/>
      <c r="H1362" s="57"/>
      <c r="J1362" s="57"/>
      <c r="L1362" s="57"/>
      <c r="N1362" s="57"/>
      <c r="P1362" s="57"/>
      <c r="R1362" s="57"/>
      <c r="T1362" s="57"/>
      <c r="V1362" s="57"/>
      <c r="X1362" s="57"/>
      <c r="Z1362" s="57"/>
      <c r="AA1362" s="57"/>
    </row>
    <row r="1363" spans="2:27">
      <c r="B1363" s="57"/>
      <c r="C1363" s="57"/>
      <c r="D1363" s="57"/>
      <c r="E1363" s="57"/>
      <c r="F1363" s="57"/>
      <c r="H1363" s="57"/>
      <c r="J1363" s="57"/>
      <c r="L1363" s="57"/>
      <c r="N1363" s="57"/>
      <c r="P1363" s="57"/>
      <c r="R1363" s="57"/>
      <c r="T1363" s="57"/>
      <c r="V1363" s="57"/>
      <c r="X1363" s="57"/>
      <c r="Z1363" s="57"/>
      <c r="AA1363" s="57"/>
    </row>
    <row r="1364" spans="2:27">
      <c r="B1364" s="57"/>
      <c r="C1364" s="57"/>
      <c r="D1364" s="57"/>
      <c r="E1364" s="57"/>
      <c r="F1364" s="57"/>
      <c r="H1364" s="57"/>
      <c r="J1364" s="57"/>
      <c r="L1364" s="57"/>
      <c r="N1364" s="57"/>
      <c r="P1364" s="57"/>
      <c r="R1364" s="57"/>
      <c r="T1364" s="57"/>
      <c r="V1364" s="57"/>
      <c r="X1364" s="57"/>
      <c r="Z1364" s="57"/>
      <c r="AA1364" s="57"/>
    </row>
    <row r="1365" spans="2:27">
      <c r="B1365" s="57"/>
      <c r="C1365" s="57"/>
      <c r="D1365" s="57"/>
      <c r="E1365" s="57"/>
      <c r="F1365" s="57"/>
      <c r="H1365" s="57"/>
      <c r="J1365" s="57"/>
      <c r="L1365" s="57"/>
      <c r="N1365" s="57"/>
      <c r="P1365" s="57"/>
      <c r="R1365" s="57"/>
      <c r="T1365" s="57"/>
      <c r="V1365" s="57"/>
      <c r="X1365" s="57"/>
      <c r="Z1365" s="57"/>
      <c r="AA1365" s="57"/>
    </row>
    <row r="1366" spans="2:27">
      <c r="B1366" s="57"/>
      <c r="C1366" s="57"/>
      <c r="D1366" s="57"/>
      <c r="E1366" s="57"/>
      <c r="F1366" s="57"/>
      <c r="H1366" s="57"/>
      <c r="J1366" s="57"/>
      <c r="L1366" s="57"/>
      <c r="N1366" s="57"/>
      <c r="P1366" s="57"/>
      <c r="R1366" s="57"/>
      <c r="T1366" s="57"/>
      <c r="V1366" s="57"/>
      <c r="X1366" s="57"/>
      <c r="Z1366" s="57"/>
      <c r="AA1366" s="57"/>
    </row>
    <row r="1367" spans="2:27">
      <c r="B1367" s="57"/>
      <c r="C1367" s="57"/>
      <c r="D1367" s="57"/>
      <c r="E1367" s="57"/>
      <c r="F1367" s="57"/>
      <c r="H1367" s="57"/>
      <c r="J1367" s="57"/>
      <c r="L1367" s="57"/>
      <c r="N1367" s="57"/>
      <c r="P1367" s="57"/>
      <c r="R1367" s="57"/>
      <c r="T1367" s="57"/>
      <c r="V1367" s="57"/>
      <c r="X1367" s="57"/>
      <c r="Z1367" s="57"/>
      <c r="AA1367" s="57"/>
    </row>
    <row r="1368" spans="2:27">
      <c r="B1368" s="57"/>
      <c r="C1368" s="57"/>
      <c r="D1368" s="57"/>
      <c r="E1368" s="57"/>
      <c r="F1368" s="57"/>
      <c r="H1368" s="57"/>
      <c r="J1368" s="57"/>
      <c r="L1368" s="57"/>
      <c r="N1368" s="57"/>
      <c r="P1368" s="57"/>
      <c r="R1368" s="57"/>
      <c r="T1368" s="57"/>
      <c r="V1368" s="57"/>
      <c r="X1368" s="57"/>
      <c r="Z1368" s="57"/>
      <c r="AA1368" s="57"/>
    </row>
    <row r="1369" spans="2:27">
      <c r="B1369" s="57"/>
      <c r="C1369" s="57"/>
      <c r="D1369" s="57"/>
      <c r="E1369" s="57"/>
      <c r="F1369" s="57"/>
      <c r="H1369" s="57"/>
      <c r="J1369" s="57"/>
      <c r="L1369" s="57"/>
      <c r="N1369" s="57"/>
      <c r="P1369" s="57"/>
      <c r="R1369" s="57"/>
      <c r="T1369" s="57"/>
      <c r="V1369" s="57"/>
      <c r="X1369" s="57"/>
      <c r="Z1369" s="57"/>
      <c r="AA1369" s="57"/>
    </row>
    <row r="1370" spans="2:27">
      <c r="B1370" s="57"/>
      <c r="C1370" s="57"/>
      <c r="D1370" s="57"/>
      <c r="E1370" s="57"/>
      <c r="F1370" s="57"/>
      <c r="H1370" s="57"/>
      <c r="J1370" s="57"/>
      <c r="L1370" s="57"/>
      <c r="N1370" s="57"/>
      <c r="P1370" s="57"/>
      <c r="R1370" s="57"/>
      <c r="T1370" s="57"/>
      <c r="V1370" s="57"/>
      <c r="X1370" s="57"/>
      <c r="Z1370" s="57"/>
      <c r="AA1370" s="57"/>
    </row>
    <row r="1371" spans="2:27">
      <c r="B1371" s="57"/>
      <c r="C1371" s="57"/>
      <c r="D1371" s="57"/>
      <c r="E1371" s="57"/>
      <c r="F1371" s="57"/>
      <c r="H1371" s="57"/>
      <c r="J1371" s="57"/>
      <c r="L1371" s="57"/>
      <c r="N1371" s="57"/>
      <c r="P1371" s="57"/>
      <c r="R1371" s="57"/>
      <c r="T1371" s="57"/>
      <c r="V1371" s="57"/>
      <c r="X1371" s="57"/>
      <c r="Z1371" s="57"/>
      <c r="AA1371" s="57"/>
    </row>
    <row r="1372" spans="2:27">
      <c r="B1372" s="57"/>
      <c r="C1372" s="57"/>
      <c r="D1372" s="57"/>
      <c r="E1372" s="57"/>
      <c r="F1372" s="57"/>
      <c r="H1372" s="57"/>
      <c r="J1372" s="57"/>
      <c r="L1372" s="57"/>
      <c r="N1372" s="57"/>
      <c r="P1372" s="57"/>
      <c r="R1372" s="57"/>
      <c r="T1372" s="57"/>
      <c r="V1372" s="57"/>
      <c r="X1372" s="57"/>
      <c r="Z1372" s="57"/>
      <c r="AA1372" s="57"/>
    </row>
    <row r="1373" spans="2:27">
      <c r="B1373" s="57"/>
      <c r="C1373" s="57"/>
      <c r="D1373" s="57"/>
      <c r="E1373" s="57"/>
      <c r="F1373" s="57"/>
      <c r="H1373" s="57"/>
      <c r="J1373" s="57"/>
      <c r="L1373" s="57"/>
      <c r="N1373" s="57"/>
      <c r="P1373" s="57"/>
      <c r="R1373" s="57"/>
      <c r="T1373" s="57"/>
      <c r="V1373" s="57"/>
      <c r="X1373" s="57"/>
      <c r="Z1373" s="57"/>
      <c r="AA1373" s="57"/>
    </row>
    <row r="1374" spans="2:27">
      <c r="B1374" s="57"/>
      <c r="C1374" s="57"/>
      <c r="D1374" s="57"/>
      <c r="E1374" s="57"/>
      <c r="F1374" s="57"/>
      <c r="H1374" s="57"/>
      <c r="J1374" s="57"/>
      <c r="L1374" s="57"/>
      <c r="N1374" s="57"/>
      <c r="P1374" s="57"/>
      <c r="R1374" s="57"/>
      <c r="T1374" s="57"/>
      <c r="V1374" s="57"/>
      <c r="X1374" s="57"/>
      <c r="Z1374" s="57"/>
      <c r="AA1374" s="57"/>
    </row>
    <row r="1375" spans="2:27">
      <c r="B1375" s="57"/>
      <c r="C1375" s="57"/>
      <c r="D1375" s="57"/>
      <c r="E1375" s="57"/>
      <c r="F1375" s="57"/>
      <c r="H1375" s="57"/>
      <c r="J1375" s="57"/>
      <c r="L1375" s="57"/>
      <c r="N1375" s="57"/>
      <c r="P1375" s="57"/>
      <c r="R1375" s="57"/>
      <c r="T1375" s="57"/>
      <c r="V1375" s="57"/>
      <c r="X1375" s="57"/>
      <c r="Z1375" s="57"/>
      <c r="AA1375" s="57"/>
    </row>
    <row r="1376" spans="2:27">
      <c r="B1376" s="57"/>
      <c r="C1376" s="57"/>
      <c r="D1376" s="57"/>
      <c r="E1376" s="57"/>
      <c r="F1376" s="57"/>
      <c r="H1376" s="57"/>
      <c r="J1376" s="57"/>
      <c r="L1376" s="57"/>
      <c r="N1376" s="57"/>
      <c r="P1376" s="57"/>
      <c r="R1376" s="57"/>
      <c r="T1376" s="57"/>
      <c r="V1376" s="57"/>
      <c r="X1376" s="57"/>
      <c r="Z1376" s="57"/>
      <c r="AA1376" s="57"/>
    </row>
    <row r="1377" spans="2:27">
      <c r="B1377" s="57"/>
      <c r="C1377" s="57"/>
      <c r="D1377" s="57"/>
      <c r="E1377" s="57"/>
      <c r="F1377" s="57"/>
      <c r="H1377" s="57"/>
      <c r="J1377" s="57"/>
      <c r="L1377" s="57"/>
      <c r="N1377" s="57"/>
      <c r="P1377" s="57"/>
      <c r="R1377" s="57"/>
      <c r="T1377" s="57"/>
      <c r="V1377" s="57"/>
      <c r="X1377" s="57"/>
      <c r="Z1377" s="57"/>
      <c r="AA1377" s="57"/>
    </row>
  </sheetData>
  <mergeCells count="2">
    <mergeCell ref="A1:AA1"/>
    <mergeCell ref="A2:AA2"/>
  </mergeCells>
  <pageMargins left="0.7" right="0.7" top="0.75" bottom="0.75" header="0.3" footer="0.3"/>
</worksheet>
</file>

<file path=xl/worksheets/sheet4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C1377"/>
  <sheetViews>
    <sheetView topLeftCell="A80" zoomScaleNormal="100" workbookViewId="0">
      <selection activeCell="AB117" sqref="AB117:AC121"/>
    </sheetView>
  </sheetViews>
  <sheetFormatPr baseColWidth="10" defaultRowHeight="13"/>
  <cols>
    <col min="1" max="1" width="25" bestFit="1" customWidth="1"/>
    <col min="2" max="2" width="4" bestFit="1" customWidth="1"/>
    <col min="3" max="3" width="3.5" style="59" customWidth="1"/>
    <col min="4" max="4" width="3.5" customWidth="1"/>
    <col min="5" max="5" width="3.5" style="59" customWidth="1"/>
    <col min="6" max="6" width="3.5" customWidth="1"/>
    <col min="7" max="7" width="3.5" style="58" customWidth="1"/>
    <col min="8" max="8" width="3.5" customWidth="1"/>
    <col min="9" max="9" width="3.5" style="58" customWidth="1"/>
    <col min="10" max="10" width="3.5" customWidth="1"/>
    <col min="11" max="11" width="3.5" style="58" customWidth="1"/>
    <col min="12" max="12" width="3.5" customWidth="1"/>
    <col min="13" max="13" width="3.5" style="58" customWidth="1"/>
    <col min="14" max="14" width="3.5" customWidth="1"/>
    <col min="15" max="15" width="3.5" style="58" customWidth="1"/>
    <col min="16" max="16" width="3.5" customWidth="1"/>
    <col min="17" max="17" width="3.5" style="58" customWidth="1"/>
    <col min="18" max="18" width="3.5" customWidth="1"/>
    <col min="19" max="19" width="3.5" style="58" customWidth="1"/>
    <col min="20" max="20" width="3.5" customWidth="1"/>
    <col min="21" max="21" width="3.5" style="58" customWidth="1"/>
    <col min="22" max="22" width="3.5" customWidth="1"/>
    <col min="23" max="23" width="3.5" style="58" customWidth="1"/>
    <col min="24" max="24" width="3.5" customWidth="1"/>
    <col min="25" max="25" width="3.5" style="58" customWidth="1"/>
    <col min="26" max="26" width="3.5" customWidth="1"/>
    <col min="27" max="27" width="6.83203125" customWidth="1"/>
    <col min="28" max="256" width="8.83203125" customWidth="1"/>
  </cols>
  <sheetData>
    <row r="1" spans="1:27" ht="18">
      <c r="A1" s="221" t="s">
        <v>203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spans="1:27">
      <c r="A2" s="222" t="s">
        <v>235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4"/>
    </row>
    <row r="3" spans="1:27">
      <c r="A3" s="5" t="s">
        <v>0</v>
      </c>
      <c r="B3" s="52">
        <v>0</v>
      </c>
      <c r="C3" s="53">
        <v>3</v>
      </c>
      <c r="D3" s="52">
        <v>6</v>
      </c>
      <c r="E3" s="53">
        <v>9</v>
      </c>
      <c r="F3" s="52">
        <v>12</v>
      </c>
      <c r="G3" s="53">
        <v>15</v>
      </c>
      <c r="H3" s="52">
        <v>18</v>
      </c>
      <c r="I3" s="53">
        <v>21</v>
      </c>
      <c r="J3" s="52">
        <v>24</v>
      </c>
      <c r="K3" s="53">
        <v>27</v>
      </c>
      <c r="L3" s="52">
        <v>30</v>
      </c>
      <c r="M3" s="53">
        <v>33</v>
      </c>
      <c r="N3" s="52">
        <v>36</v>
      </c>
      <c r="O3" s="53">
        <v>39</v>
      </c>
      <c r="P3" s="52">
        <v>42</v>
      </c>
      <c r="Q3" s="53">
        <v>45</v>
      </c>
      <c r="R3" s="52">
        <v>48</v>
      </c>
      <c r="S3" s="53">
        <v>51</v>
      </c>
      <c r="T3" s="54">
        <v>54</v>
      </c>
      <c r="U3" s="53">
        <v>57</v>
      </c>
      <c r="V3" s="54">
        <v>60</v>
      </c>
      <c r="W3" s="53">
        <v>63</v>
      </c>
      <c r="X3" s="54">
        <v>66</v>
      </c>
      <c r="Y3" s="53">
        <v>69</v>
      </c>
      <c r="Z3" s="54">
        <v>72</v>
      </c>
      <c r="AA3" s="52" t="s">
        <v>204</v>
      </c>
    </row>
    <row r="4" spans="1:27">
      <c r="A4" s="5" t="s">
        <v>2</v>
      </c>
      <c r="B4" s="6"/>
      <c r="C4" s="55"/>
      <c r="D4" s="6"/>
      <c r="E4" s="55"/>
      <c r="F4" s="6"/>
      <c r="G4" s="55"/>
      <c r="H4" s="6"/>
      <c r="I4" s="55"/>
      <c r="J4" s="6"/>
      <c r="K4" s="55"/>
      <c r="L4" s="6"/>
      <c r="M4" s="55"/>
      <c r="N4" s="6"/>
      <c r="O4" s="55"/>
      <c r="P4" s="6"/>
      <c r="Q4" s="55"/>
      <c r="R4" s="6"/>
      <c r="S4" s="55"/>
      <c r="T4" s="8"/>
      <c r="U4" s="55"/>
      <c r="V4" s="8"/>
      <c r="W4" s="55"/>
      <c r="X4" s="8"/>
      <c r="Y4" s="55"/>
      <c r="Z4" s="8"/>
      <c r="AA4" s="6"/>
    </row>
    <row r="5" spans="1:27" ht="14">
      <c r="A5" s="25" t="s">
        <v>25</v>
      </c>
      <c r="B5" s="10"/>
      <c r="C5" s="56"/>
      <c r="D5" s="10"/>
      <c r="E5" s="56"/>
      <c r="F5" s="10"/>
      <c r="G5" s="56"/>
      <c r="H5" s="10"/>
      <c r="I5" s="56"/>
      <c r="J5" s="10"/>
      <c r="K5" s="56"/>
      <c r="L5" s="10"/>
      <c r="M5" s="56"/>
      <c r="N5" s="10"/>
      <c r="O5" s="56"/>
      <c r="P5" s="10"/>
      <c r="Q5" s="56"/>
      <c r="R5" s="10"/>
      <c r="S5" s="56"/>
      <c r="T5" s="10"/>
      <c r="U5" s="56"/>
      <c r="V5" s="10"/>
      <c r="W5" s="56"/>
      <c r="X5" s="10"/>
      <c r="Y5" s="56"/>
      <c r="Z5" s="10"/>
      <c r="AA5" s="6"/>
    </row>
    <row r="6" spans="1:27" ht="14">
      <c r="A6" s="24" t="s">
        <v>206</v>
      </c>
      <c r="B6" s="10"/>
      <c r="C6" s="56"/>
      <c r="D6" s="10"/>
      <c r="E6" s="56"/>
      <c r="F6" s="10"/>
      <c r="G6" s="56"/>
      <c r="H6" s="10"/>
      <c r="I6" s="56"/>
      <c r="J6" s="10"/>
      <c r="K6" s="56"/>
      <c r="L6" s="10"/>
      <c r="M6" s="56">
        <v>1</v>
      </c>
      <c r="N6" s="10">
        <v>15</v>
      </c>
      <c r="O6" s="56">
        <v>7</v>
      </c>
      <c r="P6" s="10"/>
      <c r="Q6" s="56"/>
      <c r="R6" s="10"/>
      <c r="S6" s="56"/>
      <c r="T6" s="10"/>
      <c r="U6" s="56">
        <v>7</v>
      </c>
      <c r="V6" s="10">
        <v>10</v>
      </c>
      <c r="W6" s="56">
        <v>4</v>
      </c>
      <c r="X6" s="10"/>
      <c r="Y6" s="56"/>
      <c r="Z6" s="10">
        <v>10</v>
      </c>
      <c r="AA6" s="6"/>
    </row>
    <row r="7" spans="1:27" ht="14">
      <c r="A7" s="25" t="s">
        <v>205</v>
      </c>
      <c r="B7" s="10"/>
      <c r="C7" s="56"/>
      <c r="D7" s="10"/>
      <c r="E7" s="56"/>
      <c r="F7" s="10"/>
      <c r="G7" s="56"/>
      <c r="H7" s="10"/>
      <c r="I7" s="56"/>
      <c r="J7" s="10"/>
      <c r="K7" s="56"/>
      <c r="L7" s="10"/>
      <c r="M7" s="56"/>
      <c r="N7" s="10"/>
      <c r="O7" s="56"/>
      <c r="P7" s="10"/>
      <c r="Q7" s="56"/>
      <c r="R7" s="10"/>
      <c r="S7" s="56"/>
      <c r="T7" s="10"/>
      <c r="U7" s="56"/>
      <c r="V7" s="10"/>
      <c r="W7" s="56"/>
      <c r="X7" s="10"/>
      <c r="Y7" s="56"/>
      <c r="Z7" s="10"/>
      <c r="AA7" s="6"/>
    </row>
    <row r="8" spans="1:27" ht="14">
      <c r="A8" s="12" t="s">
        <v>4</v>
      </c>
      <c r="B8" s="10"/>
      <c r="C8" s="56"/>
      <c r="D8" s="10"/>
      <c r="E8" s="56"/>
      <c r="F8" s="10"/>
      <c r="G8" s="56"/>
      <c r="H8" s="10"/>
      <c r="I8" s="56"/>
      <c r="J8" s="10"/>
      <c r="K8" s="56"/>
      <c r="L8" s="10"/>
      <c r="M8" s="56"/>
      <c r="N8" s="10">
        <v>2</v>
      </c>
      <c r="O8" s="56">
        <v>10</v>
      </c>
      <c r="P8" s="10"/>
      <c r="Q8" s="56"/>
      <c r="R8" s="10"/>
      <c r="S8" s="56"/>
      <c r="T8" s="10"/>
      <c r="U8" s="56">
        <v>1</v>
      </c>
      <c r="V8" s="10">
        <v>2</v>
      </c>
      <c r="W8" s="56"/>
      <c r="X8" s="10"/>
      <c r="Y8" s="56"/>
      <c r="Z8" s="10"/>
      <c r="AA8" s="6"/>
    </row>
    <row r="9" spans="1:27" ht="14">
      <c r="A9" s="25" t="s">
        <v>45</v>
      </c>
      <c r="B9" s="10"/>
      <c r="C9" s="56"/>
      <c r="D9" s="10"/>
      <c r="E9" s="56"/>
      <c r="F9" s="10"/>
      <c r="G9" s="56"/>
      <c r="H9" s="10"/>
      <c r="I9" s="56"/>
      <c r="J9" s="10"/>
      <c r="K9" s="56"/>
      <c r="L9" s="10"/>
      <c r="M9" s="56"/>
      <c r="N9" s="10"/>
      <c r="O9" s="56"/>
      <c r="P9" s="10"/>
      <c r="Q9" s="56"/>
      <c r="R9" s="10"/>
      <c r="S9" s="56"/>
      <c r="T9" s="10"/>
      <c r="U9" s="56"/>
      <c r="V9" s="10"/>
      <c r="W9" s="56"/>
      <c r="X9" s="10"/>
      <c r="Y9" s="56"/>
      <c r="Z9" s="10"/>
      <c r="AA9" s="6"/>
    </row>
    <row r="10" spans="1:27" ht="14">
      <c r="A10" s="25" t="s">
        <v>27</v>
      </c>
      <c r="B10" s="10"/>
      <c r="C10" s="56"/>
      <c r="D10" s="10"/>
      <c r="E10" s="56"/>
      <c r="F10" s="10"/>
      <c r="G10" s="56"/>
      <c r="H10" s="10"/>
      <c r="I10" s="56"/>
      <c r="J10" s="10"/>
      <c r="K10" s="56"/>
      <c r="L10" s="10"/>
      <c r="M10" s="56"/>
      <c r="N10" s="10"/>
      <c r="O10" s="56"/>
      <c r="P10" s="10"/>
      <c r="Q10" s="56"/>
      <c r="R10" s="10"/>
      <c r="S10" s="56"/>
      <c r="T10" s="10"/>
      <c r="U10" s="56"/>
      <c r="V10" s="10"/>
      <c r="W10" s="56"/>
      <c r="X10" s="10"/>
      <c r="Y10" s="56"/>
      <c r="Z10" s="10"/>
      <c r="AA10" s="6"/>
    </row>
    <row r="11" spans="1:27" ht="14">
      <c r="A11" s="24" t="s">
        <v>26</v>
      </c>
      <c r="B11" s="10"/>
      <c r="C11" s="56"/>
      <c r="D11" s="10"/>
      <c r="E11" s="56"/>
      <c r="F11" s="10"/>
      <c r="G11" s="56"/>
      <c r="H11" s="10"/>
      <c r="I11" s="56"/>
      <c r="J11" s="10"/>
      <c r="K11" s="56"/>
      <c r="L11" s="10"/>
      <c r="M11" s="56"/>
      <c r="N11" s="10"/>
      <c r="O11" s="56"/>
      <c r="P11" s="10"/>
      <c r="Q11" s="56"/>
      <c r="R11" s="10"/>
      <c r="S11" s="56"/>
      <c r="T11" s="10"/>
      <c r="U11" s="56"/>
      <c r="V11" s="10"/>
      <c r="W11" s="56"/>
      <c r="X11" s="10"/>
      <c r="Y11" s="56"/>
      <c r="Z11" s="10"/>
      <c r="AA11" s="6"/>
    </row>
    <row r="12" spans="1:27" ht="14">
      <c r="A12" s="13" t="s">
        <v>51</v>
      </c>
      <c r="B12" s="10"/>
      <c r="C12" s="56"/>
      <c r="D12" s="10"/>
      <c r="E12" s="56"/>
      <c r="F12" s="10"/>
      <c r="G12" s="56"/>
      <c r="H12" s="10"/>
      <c r="I12" s="56"/>
      <c r="J12" s="10"/>
      <c r="K12" s="56"/>
      <c r="L12" s="10"/>
      <c r="M12" s="56"/>
      <c r="N12" s="10"/>
      <c r="O12" s="56"/>
      <c r="P12" s="10"/>
      <c r="Q12" s="56"/>
      <c r="R12" s="10"/>
      <c r="S12" s="56"/>
      <c r="T12" s="10"/>
      <c r="U12" s="56"/>
      <c r="V12" s="10"/>
      <c r="W12" s="56"/>
      <c r="X12" s="10"/>
      <c r="Y12" s="56"/>
      <c r="Z12" s="10"/>
      <c r="AA12" s="6"/>
    </row>
    <row r="13" spans="1:27" ht="14">
      <c r="A13" s="24" t="s">
        <v>29</v>
      </c>
      <c r="B13" s="10"/>
      <c r="C13" s="56"/>
      <c r="D13" s="10"/>
      <c r="E13" s="56"/>
      <c r="F13" s="10"/>
      <c r="G13" s="56"/>
      <c r="H13" s="10"/>
      <c r="I13" s="56"/>
      <c r="J13" s="10"/>
      <c r="K13" s="56"/>
      <c r="L13" s="10"/>
      <c r="M13" s="56"/>
      <c r="N13" s="10"/>
      <c r="O13" s="56"/>
      <c r="P13" s="10"/>
      <c r="Q13" s="56"/>
      <c r="R13" s="10"/>
      <c r="S13" s="56"/>
      <c r="T13" s="10"/>
      <c r="U13" s="56"/>
      <c r="V13" s="10"/>
      <c r="W13" s="56"/>
      <c r="X13" s="10"/>
      <c r="Y13" s="56"/>
      <c r="Z13" s="10"/>
      <c r="AA13" s="6"/>
    </row>
    <row r="14" spans="1:27" ht="14">
      <c r="A14" s="13" t="s">
        <v>76</v>
      </c>
      <c r="B14" s="10"/>
      <c r="C14" s="56"/>
      <c r="D14" s="10"/>
      <c r="E14" s="56"/>
      <c r="F14" s="10"/>
      <c r="G14" s="56"/>
      <c r="H14" s="10"/>
      <c r="I14" s="56"/>
      <c r="J14" s="10"/>
      <c r="K14" s="56"/>
      <c r="L14" s="10"/>
      <c r="M14" s="56"/>
      <c r="N14" s="10"/>
      <c r="O14" s="56"/>
      <c r="P14" s="10"/>
      <c r="Q14" s="56"/>
      <c r="R14" s="10"/>
      <c r="S14" s="56"/>
      <c r="T14" s="10"/>
      <c r="U14" s="56"/>
      <c r="V14" s="10"/>
      <c r="W14" s="56"/>
      <c r="X14" s="10"/>
      <c r="Y14" s="56"/>
      <c r="Z14" s="10"/>
      <c r="AA14" s="6"/>
    </row>
    <row r="15" spans="1:27" ht="14">
      <c r="A15" s="13" t="s">
        <v>77</v>
      </c>
      <c r="B15" s="10"/>
      <c r="C15" s="56"/>
      <c r="D15" s="10"/>
      <c r="E15" s="56"/>
      <c r="F15" s="10"/>
      <c r="G15" s="56"/>
      <c r="H15" s="10"/>
      <c r="I15" s="56"/>
      <c r="J15" s="10"/>
      <c r="K15" s="56"/>
      <c r="L15" s="10"/>
      <c r="M15" s="56"/>
      <c r="N15" s="10"/>
      <c r="O15" s="56"/>
      <c r="P15" s="10"/>
      <c r="Q15" s="56"/>
      <c r="R15" s="10"/>
      <c r="S15" s="56"/>
      <c r="T15" s="10"/>
      <c r="U15" s="56"/>
      <c r="V15" s="10"/>
      <c r="W15" s="56"/>
      <c r="X15" s="10"/>
      <c r="Y15" s="56"/>
      <c r="Z15" s="10"/>
      <c r="AA15" s="6"/>
    </row>
    <row r="16" spans="1:27" ht="14">
      <c r="A16" s="25" t="s">
        <v>5</v>
      </c>
      <c r="B16" s="10"/>
      <c r="C16" s="56"/>
      <c r="D16" s="10"/>
      <c r="E16" s="56"/>
      <c r="F16" s="10"/>
      <c r="G16" s="56"/>
      <c r="H16" s="10"/>
      <c r="I16" s="56"/>
      <c r="J16" s="10"/>
      <c r="K16" s="56"/>
      <c r="L16" s="10"/>
      <c r="M16" s="56"/>
      <c r="N16" s="10"/>
      <c r="O16" s="56"/>
      <c r="P16" s="10"/>
      <c r="Q16" s="56"/>
      <c r="R16" s="10"/>
      <c r="S16" s="56"/>
      <c r="T16" s="10"/>
      <c r="U16" s="56"/>
      <c r="V16" s="10"/>
      <c r="W16" s="56">
        <v>25</v>
      </c>
      <c r="X16" s="10"/>
      <c r="Y16" s="56"/>
      <c r="Z16" s="10"/>
      <c r="AA16" s="6"/>
    </row>
    <row r="17" spans="1:27" ht="14">
      <c r="A17" s="12" t="s">
        <v>79</v>
      </c>
      <c r="B17" s="10"/>
      <c r="C17" s="56"/>
      <c r="D17" s="10"/>
      <c r="E17" s="56"/>
      <c r="F17" s="10"/>
      <c r="G17" s="56"/>
      <c r="H17" s="10"/>
      <c r="I17" s="56"/>
      <c r="J17" s="10"/>
      <c r="K17" s="56"/>
      <c r="L17" s="10"/>
      <c r="M17" s="56"/>
      <c r="N17" s="10"/>
      <c r="O17" s="56"/>
      <c r="P17" s="10"/>
      <c r="Q17" s="56"/>
      <c r="R17" s="10"/>
      <c r="S17" s="56"/>
      <c r="T17" s="10"/>
      <c r="U17" s="56"/>
      <c r="V17" s="10"/>
      <c r="W17" s="56"/>
      <c r="X17" s="10"/>
      <c r="Y17" s="56"/>
      <c r="Z17" s="10"/>
      <c r="AA17" s="6"/>
    </row>
    <row r="18" spans="1:27" ht="14">
      <c r="A18" s="25" t="s">
        <v>102</v>
      </c>
      <c r="B18" s="10"/>
      <c r="C18" s="56"/>
      <c r="D18" s="10"/>
      <c r="E18" s="56"/>
      <c r="F18" s="10"/>
      <c r="G18" s="56"/>
      <c r="H18" s="10"/>
      <c r="I18" s="56"/>
      <c r="J18" s="10"/>
      <c r="K18" s="56"/>
      <c r="L18" s="10"/>
      <c r="M18" s="56"/>
      <c r="N18" s="10"/>
      <c r="O18" s="56"/>
      <c r="P18" s="10"/>
      <c r="Q18" s="56"/>
      <c r="R18" s="10"/>
      <c r="S18" s="56"/>
      <c r="T18" s="10"/>
      <c r="U18" s="56"/>
      <c r="V18" s="10"/>
      <c r="W18" s="56"/>
      <c r="X18" s="10"/>
      <c r="Y18" s="56"/>
      <c r="Z18" s="10"/>
      <c r="AA18" s="6"/>
    </row>
    <row r="19" spans="1:27" ht="14">
      <c r="A19" s="12" t="s">
        <v>78</v>
      </c>
      <c r="B19" s="10"/>
      <c r="C19" s="56"/>
      <c r="D19" s="10"/>
      <c r="E19" s="56"/>
      <c r="F19" s="10"/>
      <c r="G19" s="56"/>
      <c r="H19" s="10"/>
      <c r="I19" s="56"/>
      <c r="J19" s="10"/>
      <c r="K19" s="56"/>
      <c r="L19" s="10"/>
      <c r="M19" s="56"/>
      <c r="N19" s="10"/>
      <c r="O19" s="56"/>
      <c r="P19" s="10"/>
      <c r="Q19" s="56"/>
      <c r="R19" s="10"/>
      <c r="S19" s="56"/>
      <c r="T19" s="10"/>
      <c r="U19" s="56"/>
      <c r="V19" s="10"/>
      <c r="W19" s="56"/>
      <c r="X19" s="10"/>
      <c r="Y19" s="56"/>
      <c r="Z19" s="10"/>
      <c r="AA19" s="6"/>
    </row>
    <row r="20" spans="1:27" ht="14">
      <c r="A20" s="12" t="s">
        <v>6</v>
      </c>
      <c r="B20" s="10"/>
      <c r="C20" s="56"/>
      <c r="D20" s="10"/>
      <c r="E20" s="56"/>
      <c r="F20" s="10"/>
      <c r="G20" s="56"/>
      <c r="H20" s="10"/>
      <c r="I20" s="56"/>
      <c r="J20" s="10"/>
      <c r="K20" s="56"/>
      <c r="L20" s="10"/>
      <c r="M20" s="56">
        <v>12</v>
      </c>
      <c r="N20" s="10">
        <v>37</v>
      </c>
      <c r="O20" s="56">
        <v>3</v>
      </c>
      <c r="P20" s="10">
        <v>1</v>
      </c>
      <c r="Q20" s="56"/>
      <c r="R20" s="10"/>
      <c r="S20" s="56"/>
      <c r="T20" s="10"/>
      <c r="U20" s="56">
        <v>1</v>
      </c>
      <c r="V20" s="10">
        <v>2</v>
      </c>
      <c r="W20" s="56"/>
      <c r="X20" s="10"/>
      <c r="Y20" s="56"/>
      <c r="Z20" s="10">
        <v>2</v>
      </c>
      <c r="AA20" s="6"/>
    </row>
    <row r="21" spans="1:27" ht="14">
      <c r="A21" s="12" t="s">
        <v>7</v>
      </c>
      <c r="B21" s="10"/>
      <c r="C21" s="56"/>
      <c r="D21" s="10"/>
      <c r="E21" s="56"/>
      <c r="F21" s="10"/>
      <c r="G21" s="56"/>
      <c r="H21" s="10"/>
      <c r="I21" s="56"/>
      <c r="J21" s="10"/>
      <c r="K21" s="56"/>
      <c r="L21" s="10"/>
      <c r="M21" s="56"/>
      <c r="N21" s="10"/>
      <c r="O21" s="56"/>
      <c r="P21" s="10"/>
      <c r="Q21" s="56"/>
      <c r="R21" s="10"/>
      <c r="S21" s="56"/>
      <c r="T21" s="10"/>
      <c r="U21" s="56"/>
      <c r="V21" s="10"/>
      <c r="W21" s="56"/>
      <c r="X21" s="10"/>
      <c r="Y21" s="56"/>
      <c r="Z21" s="10"/>
      <c r="AA21" s="6"/>
    </row>
    <row r="22" spans="1:27" ht="14">
      <c r="A22" s="12" t="s">
        <v>207</v>
      </c>
      <c r="B22" s="10"/>
      <c r="C22" s="56"/>
      <c r="D22" s="10"/>
      <c r="E22" s="56"/>
      <c r="F22" s="10"/>
      <c r="G22" s="56"/>
      <c r="H22" s="10"/>
      <c r="I22" s="56"/>
      <c r="J22" s="10"/>
      <c r="K22" s="56"/>
      <c r="L22" s="10"/>
      <c r="M22" s="56"/>
      <c r="N22" s="10"/>
      <c r="O22" s="56"/>
      <c r="P22" s="10"/>
      <c r="Q22" s="56"/>
      <c r="R22" s="10"/>
      <c r="S22" s="56"/>
      <c r="T22" s="10"/>
      <c r="U22" s="56"/>
      <c r="V22" s="10"/>
      <c r="W22" s="56"/>
      <c r="X22" s="10"/>
      <c r="Y22" s="56"/>
      <c r="Z22" s="10"/>
      <c r="AA22" s="6"/>
    </row>
    <row r="23" spans="1:27" ht="14">
      <c r="A23" s="12" t="s">
        <v>28</v>
      </c>
      <c r="B23" s="10"/>
      <c r="C23" s="56"/>
      <c r="D23" s="10"/>
      <c r="E23" s="56"/>
      <c r="F23" s="10"/>
      <c r="G23" s="56"/>
      <c r="H23" s="10"/>
      <c r="I23" s="56"/>
      <c r="J23" s="10"/>
      <c r="K23" s="56"/>
      <c r="L23" s="10"/>
      <c r="M23" s="56"/>
      <c r="N23" s="10"/>
      <c r="O23" s="56"/>
      <c r="P23" s="10"/>
      <c r="Q23" s="56"/>
      <c r="R23" s="10"/>
      <c r="S23" s="56"/>
      <c r="T23" s="10"/>
      <c r="U23" s="56"/>
      <c r="V23" s="10"/>
      <c r="W23" s="56"/>
      <c r="X23" s="10"/>
      <c r="Y23" s="56"/>
      <c r="Z23" s="10"/>
      <c r="AA23" s="6"/>
    </row>
    <row r="24" spans="1:27" ht="14">
      <c r="A24" s="25" t="s">
        <v>8</v>
      </c>
      <c r="B24" s="10"/>
      <c r="C24" s="56"/>
      <c r="D24" s="10"/>
      <c r="E24" s="56"/>
      <c r="F24" s="10"/>
      <c r="G24" s="56"/>
      <c r="H24" s="10"/>
      <c r="I24" s="56"/>
      <c r="J24" s="10"/>
      <c r="K24" s="56"/>
      <c r="L24" s="10"/>
      <c r="M24" s="56"/>
      <c r="N24" s="10"/>
      <c r="O24" s="56"/>
      <c r="P24" s="10"/>
      <c r="Q24" s="56"/>
      <c r="R24" s="10"/>
      <c r="S24" s="56"/>
      <c r="T24" s="10"/>
      <c r="U24" s="56"/>
      <c r="V24" s="10"/>
      <c r="W24" s="56"/>
      <c r="X24" s="10"/>
      <c r="Y24" s="56"/>
      <c r="Z24" s="10"/>
      <c r="AA24" s="6"/>
    </row>
    <row r="25" spans="1:27" ht="15.75" customHeight="1">
      <c r="A25" s="25" t="s">
        <v>224</v>
      </c>
      <c r="B25" s="10"/>
      <c r="C25" s="56"/>
      <c r="D25" s="10"/>
      <c r="E25" s="56"/>
      <c r="F25" s="10"/>
      <c r="G25" s="56"/>
      <c r="H25" s="10"/>
      <c r="I25" s="56"/>
      <c r="J25" s="10"/>
      <c r="K25" s="56"/>
      <c r="L25" s="10"/>
      <c r="M25" s="56"/>
      <c r="N25" s="10"/>
      <c r="O25" s="56"/>
      <c r="P25" s="10"/>
      <c r="Q25" s="56"/>
      <c r="R25" s="10"/>
      <c r="S25" s="56"/>
      <c r="T25" s="10"/>
      <c r="U25" s="56"/>
      <c r="V25" s="10"/>
      <c r="W25" s="56"/>
      <c r="X25" s="10"/>
      <c r="Y25" s="56"/>
      <c r="Z25" s="10"/>
      <c r="AA25" s="6"/>
    </row>
    <row r="26" spans="1:27" ht="14">
      <c r="A26" s="12" t="s">
        <v>208</v>
      </c>
      <c r="B26" s="10"/>
      <c r="C26" s="56"/>
      <c r="D26" s="10"/>
      <c r="E26" s="56"/>
      <c r="F26" s="10"/>
      <c r="G26" s="56"/>
      <c r="H26" s="10"/>
      <c r="I26" s="56"/>
      <c r="J26" s="10"/>
      <c r="K26" s="56"/>
      <c r="L26" s="10"/>
      <c r="M26" s="56"/>
      <c r="N26" s="10"/>
      <c r="O26" s="56"/>
      <c r="P26" s="10"/>
      <c r="Q26" s="56"/>
      <c r="R26" s="10"/>
      <c r="S26" s="56"/>
      <c r="T26" s="10"/>
      <c r="U26" s="56"/>
      <c r="V26" s="10"/>
      <c r="W26" s="56"/>
      <c r="X26" s="10"/>
      <c r="Y26" s="56"/>
      <c r="Z26" s="10"/>
      <c r="AA26" s="6"/>
    </row>
    <row r="27" spans="1:27" ht="14">
      <c r="A27" s="12" t="s">
        <v>23</v>
      </c>
      <c r="B27" s="10">
        <v>100</v>
      </c>
      <c r="C27" s="56">
        <v>90</v>
      </c>
      <c r="D27" s="10">
        <v>90</v>
      </c>
      <c r="E27" s="56">
        <v>90</v>
      </c>
      <c r="F27" s="10">
        <v>90</v>
      </c>
      <c r="G27" s="56">
        <v>90</v>
      </c>
      <c r="H27" s="10">
        <v>85</v>
      </c>
      <c r="I27" s="56">
        <v>87</v>
      </c>
      <c r="J27" s="10">
        <v>95</v>
      </c>
      <c r="K27" s="56">
        <v>95</v>
      </c>
      <c r="L27" s="10">
        <v>90</v>
      </c>
      <c r="M27" s="56">
        <v>30</v>
      </c>
      <c r="N27" s="10">
        <v>30</v>
      </c>
      <c r="O27" s="56"/>
      <c r="P27" s="10">
        <v>95</v>
      </c>
      <c r="Q27" s="56">
        <v>97</v>
      </c>
      <c r="R27" s="10">
        <v>95</v>
      </c>
      <c r="S27" s="56">
        <v>95</v>
      </c>
      <c r="T27" s="10">
        <v>94</v>
      </c>
      <c r="U27" s="56">
        <v>50</v>
      </c>
      <c r="V27" s="10"/>
      <c r="W27" s="56"/>
      <c r="X27" s="10">
        <v>95</v>
      </c>
      <c r="Y27" s="56">
        <v>97</v>
      </c>
      <c r="Z27" s="10">
        <v>50</v>
      </c>
      <c r="AA27" s="6"/>
    </row>
    <row r="28" spans="1:27" ht="14">
      <c r="A28" s="25" t="s">
        <v>209</v>
      </c>
      <c r="B28" s="10"/>
      <c r="C28" s="56"/>
      <c r="D28" s="10"/>
      <c r="E28" s="56"/>
      <c r="F28" s="10"/>
      <c r="G28" s="56"/>
      <c r="H28" s="10"/>
      <c r="I28" s="56"/>
      <c r="J28" s="10"/>
      <c r="K28" s="56"/>
      <c r="L28" s="10"/>
      <c r="M28" s="56"/>
      <c r="N28" s="10"/>
      <c r="O28" s="56"/>
      <c r="P28" s="10"/>
      <c r="Q28" s="56"/>
      <c r="R28" s="10"/>
      <c r="S28" s="56"/>
      <c r="T28" s="10"/>
      <c r="U28" s="56"/>
      <c r="V28" s="10"/>
      <c r="W28" s="56"/>
      <c r="X28" s="10"/>
      <c r="Y28" s="56"/>
      <c r="Z28" s="10"/>
      <c r="AA28" s="6"/>
    </row>
    <row r="29" spans="1:27" ht="14">
      <c r="A29" s="25" t="s">
        <v>83</v>
      </c>
      <c r="B29" s="10"/>
      <c r="C29" s="56"/>
      <c r="D29" s="10"/>
      <c r="E29" s="56"/>
      <c r="F29" s="10"/>
      <c r="G29" s="56"/>
      <c r="H29" s="10"/>
      <c r="I29" s="56"/>
      <c r="J29" s="10"/>
      <c r="K29" s="56"/>
      <c r="L29" s="10"/>
      <c r="M29" s="56"/>
      <c r="N29" s="10"/>
      <c r="O29" s="56"/>
      <c r="P29" s="10"/>
      <c r="Q29" s="56"/>
      <c r="R29" s="10"/>
      <c r="S29" s="56"/>
      <c r="T29" s="10"/>
      <c r="U29" s="56"/>
      <c r="V29" s="10"/>
      <c r="W29" s="56"/>
      <c r="X29" s="10"/>
      <c r="Y29" s="56"/>
      <c r="Z29" s="10"/>
      <c r="AA29" s="6"/>
    </row>
    <row r="30" spans="1:27" ht="14">
      <c r="A30" s="25" t="s">
        <v>128</v>
      </c>
      <c r="B30" s="10"/>
      <c r="C30" s="56"/>
      <c r="D30" s="10"/>
      <c r="E30" s="56"/>
      <c r="F30" s="10"/>
      <c r="G30" s="56"/>
      <c r="H30" s="10"/>
      <c r="I30" s="56"/>
      <c r="J30" s="10"/>
      <c r="K30" s="56"/>
      <c r="L30" s="10"/>
      <c r="M30" s="56"/>
      <c r="N30" s="10"/>
      <c r="O30" s="56"/>
      <c r="P30" s="10"/>
      <c r="Q30" s="56"/>
      <c r="R30" s="10"/>
      <c r="S30" s="56"/>
      <c r="T30" s="10"/>
      <c r="U30" s="56"/>
      <c r="V30" s="10"/>
      <c r="W30" s="56"/>
      <c r="X30" s="10"/>
      <c r="Y30" s="56"/>
      <c r="Z30" s="10"/>
      <c r="AA30" s="6"/>
    </row>
    <row r="31" spans="1:27" ht="14">
      <c r="A31" s="25" t="s">
        <v>181</v>
      </c>
      <c r="B31" s="10"/>
      <c r="C31" s="56"/>
      <c r="D31" s="10"/>
      <c r="E31" s="56"/>
      <c r="F31" s="10"/>
      <c r="G31" s="56"/>
      <c r="H31" s="10"/>
      <c r="I31" s="56"/>
      <c r="J31" s="10"/>
      <c r="K31" s="56"/>
      <c r="L31" s="10"/>
      <c r="M31" s="56"/>
      <c r="N31" s="10"/>
      <c r="O31" s="56"/>
      <c r="P31" s="10"/>
      <c r="Q31" s="56"/>
      <c r="R31" s="10"/>
      <c r="S31" s="56"/>
      <c r="T31" s="10"/>
      <c r="U31" s="56"/>
      <c r="V31" s="10"/>
      <c r="W31" s="56"/>
      <c r="X31" s="10"/>
      <c r="Y31" s="56"/>
      <c r="Z31" s="10"/>
      <c r="AA31" s="6"/>
    </row>
    <row r="32" spans="1:27" ht="14">
      <c r="A32" s="12" t="s">
        <v>210</v>
      </c>
      <c r="B32" s="10"/>
      <c r="C32" s="56"/>
      <c r="D32" s="10"/>
      <c r="E32" s="56"/>
      <c r="F32" s="10"/>
      <c r="G32" s="56"/>
      <c r="H32" s="10"/>
      <c r="I32" s="56"/>
      <c r="J32" s="10"/>
      <c r="K32" s="56"/>
      <c r="L32" s="10"/>
      <c r="M32" s="56"/>
      <c r="N32" s="10"/>
      <c r="O32" s="56"/>
      <c r="P32" s="10"/>
      <c r="Q32" s="56"/>
      <c r="R32" s="10"/>
      <c r="S32" s="56"/>
      <c r="T32" s="10"/>
      <c r="U32" s="56"/>
      <c r="V32" s="10"/>
      <c r="W32" s="56"/>
      <c r="X32" s="10"/>
      <c r="Y32" s="56"/>
      <c r="Z32" s="10"/>
      <c r="AA32" s="6"/>
    </row>
    <row r="33" spans="1:27" ht="14">
      <c r="A33" s="12" t="s">
        <v>225</v>
      </c>
      <c r="B33" s="10"/>
      <c r="C33" s="56"/>
      <c r="D33" s="10"/>
      <c r="E33" s="56"/>
      <c r="F33" s="10"/>
      <c r="G33" s="56"/>
      <c r="H33" s="10"/>
      <c r="I33" s="56"/>
      <c r="J33" s="10"/>
      <c r="K33" s="56"/>
      <c r="L33" s="10"/>
      <c r="M33" s="56"/>
      <c r="N33" s="10"/>
      <c r="O33" s="56"/>
      <c r="P33" s="10"/>
      <c r="Q33" s="56"/>
      <c r="R33" s="10"/>
      <c r="S33" s="56"/>
      <c r="T33" s="10"/>
      <c r="U33" s="56"/>
      <c r="V33" s="10"/>
      <c r="W33" s="56"/>
      <c r="X33" s="10"/>
      <c r="Y33" s="56"/>
      <c r="Z33" s="10"/>
      <c r="AA33" s="6"/>
    </row>
    <row r="34" spans="1:27" ht="14">
      <c r="A34" s="13" t="s">
        <v>33</v>
      </c>
      <c r="B34" s="10"/>
      <c r="C34" s="56"/>
      <c r="D34" s="10"/>
      <c r="E34" s="56"/>
      <c r="F34" s="10"/>
      <c r="G34" s="56"/>
      <c r="H34" s="10"/>
      <c r="I34" s="56"/>
      <c r="J34" s="10"/>
      <c r="K34" s="56"/>
      <c r="L34" s="10"/>
      <c r="M34" s="56"/>
      <c r="N34" s="10"/>
      <c r="O34" s="56"/>
      <c r="P34" s="10"/>
      <c r="Q34" s="56"/>
      <c r="R34" s="10"/>
      <c r="S34" s="56"/>
      <c r="T34" s="10"/>
      <c r="U34" s="56"/>
      <c r="V34" s="10"/>
      <c r="W34" s="56"/>
      <c r="X34" s="10"/>
      <c r="Y34" s="56"/>
      <c r="Z34" s="10"/>
      <c r="AA34" s="6"/>
    </row>
    <row r="35" spans="1:27" ht="14">
      <c r="A35" s="24" t="s">
        <v>93</v>
      </c>
      <c r="B35" s="10"/>
      <c r="C35" s="56"/>
      <c r="D35" s="10"/>
      <c r="E35" s="56"/>
      <c r="F35" s="10"/>
      <c r="G35" s="56"/>
      <c r="H35" s="10"/>
      <c r="I35" s="56"/>
      <c r="J35" s="10"/>
      <c r="K35" s="56"/>
      <c r="L35" s="10"/>
      <c r="M35" s="56"/>
      <c r="N35" s="10"/>
      <c r="O35" s="56"/>
      <c r="P35" s="10"/>
      <c r="Q35" s="56"/>
      <c r="R35" s="10"/>
      <c r="S35" s="56"/>
      <c r="T35" s="10"/>
      <c r="U35" s="56"/>
      <c r="V35" s="10"/>
      <c r="W35" s="56"/>
      <c r="X35" s="10"/>
      <c r="Y35" s="56"/>
      <c r="Z35" s="10"/>
      <c r="AA35" s="6"/>
    </row>
    <row r="36" spans="1:27">
      <c r="A36" s="15" t="s">
        <v>9</v>
      </c>
      <c r="B36" s="10"/>
      <c r="C36" s="56"/>
      <c r="D36" s="10"/>
      <c r="E36" s="56"/>
      <c r="F36" s="10"/>
      <c r="G36" s="56"/>
      <c r="H36" s="10"/>
      <c r="I36" s="56">
        <v>2</v>
      </c>
      <c r="J36" s="10"/>
      <c r="K36" s="56"/>
      <c r="L36" s="10"/>
      <c r="M36" s="56"/>
      <c r="N36" s="10"/>
      <c r="O36" s="56"/>
      <c r="P36" s="10"/>
      <c r="Q36" s="56"/>
      <c r="R36" s="10"/>
      <c r="S36" s="56"/>
      <c r="T36" s="10"/>
      <c r="U36" s="56"/>
      <c r="V36" s="10"/>
      <c r="W36" s="56"/>
      <c r="X36" s="10"/>
      <c r="Y36" s="56"/>
      <c r="Z36" s="10"/>
      <c r="AA36" s="6"/>
    </row>
    <row r="37" spans="1:27">
      <c r="A37" s="15" t="s">
        <v>211</v>
      </c>
      <c r="B37" s="10"/>
      <c r="C37" s="56"/>
      <c r="D37" s="10"/>
      <c r="E37" s="56"/>
      <c r="F37" s="10"/>
      <c r="G37" s="56"/>
      <c r="H37" s="10"/>
      <c r="I37" s="56"/>
      <c r="J37" s="10"/>
      <c r="K37" s="56"/>
      <c r="L37" s="10"/>
      <c r="M37" s="56"/>
      <c r="N37" s="10"/>
      <c r="O37" s="56"/>
      <c r="P37" s="10"/>
      <c r="Q37" s="56"/>
      <c r="R37" s="10"/>
      <c r="S37" s="56"/>
      <c r="T37" s="10"/>
      <c r="U37" s="56"/>
      <c r="V37" s="10"/>
      <c r="W37" s="56"/>
      <c r="X37" s="10"/>
      <c r="Y37" s="56"/>
      <c r="Z37" s="10"/>
      <c r="AA37" s="6"/>
    </row>
    <row r="38" spans="1:27">
      <c r="A38" s="15" t="s">
        <v>226</v>
      </c>
      <c r="B38" s="10"/>
      <c r="C38" s="56"/>
      <c r="D38" s="10"/>
      <c r="E38" s="56"/>
      <c r="F38" s="10"/>
      <c r="G38" s="56"/>
      <c r="H38" s="10"/>
      <c r="I38" s="56"/>
      <c r="J38" s="10"/>
      <c r="K38" s="56"/>
      <c r="L38" s="10"/>
      <c r="M38" s="56"/>
      <c r="N38" s="10"/>
      <c r="O38" s="56"/>
      <c r="P38" s="10"/>
      <c r="Q38" s="56"/>
      <c r="R38" s="10"/>
      <c r="S38" s="56"/>
      <c r="T38" s="10"/>
      <c r="U38" s="56"/>
      <c r="V38" s="10"/>
      <c r="W38" s="56"/>
      <c r="X38" s="10"/>
      <c r="Y38" s="56"/>
      <c r="Z38" s="10"/>
      <c r="AA38" s="6"/>
    </row>
    <row r="39" spans="1:27">
      <c r="A39" s="15" t="s">
        <v>31</v>
      </c>
      <c r="B39" s="10"/>
      <c r="C39" s="56"/>
      <c r="D39" s="10"/>
      <c r="E39" s="56"/>
      <c r="F39" s="10"/>
      <c r="G39" s="56"/>
      <c r="H39" s="10"/>
      <c r="I39" s="56"/>
      <c r="J39" s="10"/>
      <c r="K39" s="56"/>
      <c r="L39" s="10"/>
      <c r="M39" s="56"/>
      <c r="N39" s="10"/>
      <c r="O39" s="56"/>
      <c r="P39" s="10"/>
      <c r="Q39" s="56"/>
      <c r="R39" s="10"/>
      <c r="S39" s="56"/>
      <c r="T39" s="10"/>
      <c r="U39" s="56"/>
      <c r="V39" s="10"/>
      <c r="W39" s="56"/>
      <c r="X39" s="10"/>
      <c r="Y39" s="56"/>
      <c r="Z39" s="10"/>
      <c r="AA39" s="6"/>
    </row>
    <row r="40" spans="1:27">
      <c r="A40" s="15" t="s">
        <v>32</v>
      </c>
      <c r="B40" s="10"/>
      <c r="C40" s="56"/>
      <c r="D40" s="10"/>
      <c r="E40" s="56"/>
      <c r="F40" s="10"/>
      <c r="G40" s="56"/>
      <c r="H40" s="10"/>
      <c r="I40" s="56"/>
      <c r="J40" s="10"/>
      <c r="K40" s="56"/>
      <c r="L40" s="10"/>
      <c r="M40" s="56"/>
      <c r="N40" s="10"/>
      <c r="O40" s="56"/>
      <c r="P40" s="10"/>
      <c r="Q40" s="56"/>
      <c r="R40" s="10"/>
      <c r="S40" s="56"/>
      <c r="T40" s="10"/>
      <c r="U40" s="56"/>
      <c r="V40" s="10"/>
      <c r="W40" s="56"/>
      <c r="X40" s="10"/>
      <c r="Y40" s="56"/>
      <c r="Z40" s="10"/>
      <c r="AA40" s="6"/>
    </row>
    <row r="41" spans="1:27">
      <c r="A41" s="15" t="s">
        <v>52</v>
      </c>
      <c r="B41" s="10"/>
      <c r="C41" s="56"/>
      <c r="D41" s="10"/>
      <c r="E41" s="56"/>
      <c r="F41" s="10"/>
      <c r="G41" s="56"/>
      <c r="H41" s="10"/>
      <c r="I41" s="56"/>
      <c r="J41" s="10"/>
      <c r="K41" s="56"/>
      <c r="L41" s="10"/>
      <c r="M41" s="56"/>
      <c r="N41" s="10"/>
      <c r="O41" s="56"/>
      <c r="P41" s="10"/>
      <c r="Q41" s="56"/>
      <c r="R41" s="10"/>
      <c r="S41" s="56"/>
      <c r="T41" s="10"/>
      <c r="U41" s="56"/>
      <c r="V41" s="10"/>
      <c r="W41" s="56"/>
      <c r="X41" s="10"/>
      <c r="Y41" s="56"/>
      <c r="Z41" s="10"/>
      <c r="AA41" s="6"/>
    </row>
    <row r="42" spans="1:27">
      <c r="A42" s="16" t="s">
        <v>10</v>
      </c>
      <c r="B42" s="10"/>
      <c r="C42" s="56"/>
      <c r="D42" s="10"/>
      <c r="E42" s="56"/>
      <c r="F42" s="10"/>
      <c r="G42" s="56"/>
      <c r="H42" s="10"/>
      <c r="I42" s="56"/>
      <c r="J42" s="10"/>
      <c r="K42" s="56"/>
      <c r="L42" s="10"/>
      <c r="M42" s="56"/>
      <c r="N42" s="10"/>
      <c r="O42" s="56"/>
      <c r="P42" s="10"/>
      <c r="Q42" s="56"/>
      <c r="R42" s="10"/>
      <c r="S42" s="56"/>
      <c r="T42" s="10"/>
      <c r="U42" s="56"/>
      <c r="V42" s="10"/>
      <c r="W42" s="56"/>
      <c r="X42" s="10"/>
      <c r="Y42" s="56"/>
      <c r="Z42" s="10"/>
      <c r="AA42" s="6"/>
    </row>
    <row r="43" spans="1:27">
      <c r="A43" s="15" t="s">
        <v>39</v>
      </c>
      <c r="B43" s="10"/>
      <c r="C43" s="56"/>
      <c r="D43" s="10"/>
      <c r="E43" s="56"/>
      <c r="F43" s="10"/>
      <c r="G43" s="56"/>
      <c r="H43" s="10"/>
      <c r="I43" s="56"/>
      <c r="J43" s="10"/>
      <c r="K43" s="56"/>
      <c r="L43" s="10"/>
      <c r="M43" s="56"/>
      <c r="N43" s="10"/>
      <c r="O43" s="56"/>
      <c r="P43" s="10"/>
      <c r="Q43" s="56"/>
      <c r="R43" s="10"/>
      <c r="S43" s="56"/>
      <c r="T43" s="10"/>
      <c r="U43" s="56"/>
      <c r="V43" s="10"/>
      <c r="W43" s="56"/>
      <c r="X43" s="10"/>
      <c r="Y43" s="56"/>
      <c r="Z43" s="10"/>
      <c r="AA43" s="6"/>
    </row>
    <row r="44" spans="1:27">
      <c r="A44" s="15" t="s">
        <v>11</v>
      </c>
      <c r="B44" s="10"/>
      <c r="C44" s="56"/>
      <c r="D44" s="10"/>
      <c r="E44" s="56"/>
      <c r="F44" s="10"/>
      <c r="G44" s="56"/>
      <c r="H44" s="10"/>
      <c r="I44" s="56"/>
      <c r="J44" s="10"/>
      <c r="K44" s="56"/>
      <c r="L44" s="10"/>
      <c r="M44" s="56"/>
      <c r="N44" s="10"/>
      <c r="O44" s="56"/>
      <c r="P44" s="10"/>
      <c r="Q44" s="56"/>
      <c r="R44" s="10"/>
      <c r="S44" s="56"/>
      <c r="T44" s="10"/>
      <c r="U44" s="56"/>
      <c r="V44" s="10"/>
      <c r="W44" s="56"/>
      <c r="X44" s="10"/>
      <c r="Y44" s="56"/>
      <c r="Z44" s="10"/>
      <c r="AA44" s="6"/>
    </row>
    <row r="45" spans="1:27">
      <c r="A45" s="16" t="s">
        <v>94</v>
      </c>
      <c r="B45" s="10"/>
      <c r="C45" s="56"/>
      <c r="D45" s="10"/>
      <c r="E45" s="56"/>
      <c r="F45" s="10"/>
      <c r="G45" s="56"/>
      <c r="H45" s="10"/>
      <c r="I45" s="56"/>
      <c r="J45" s="10"/>
      <c r="K45" s="56"/>
      <c r="L45" s="10"/>
      <c r="M45" s="56"/>
      <c r="N45" s="10"/>
      <c r="O45" s="56"/>
      <c r="P45" s="10"/>
      <c r="Q45" s="56"/>
      <c r="R45" s="10"/>
      <c r="S45" s="56"/>
      <c r="T45" s="10"/>
      <c r="U45" s="56"/>
      <c r="V45" s="10"/>
      <c r="W45" s="56"/>
      <c r="X45" s="10"/>
      <c r="Y45" s="56"/>
      <c r="Z45" s="10"/>
      <c r="AA45" s="6"/>
    </row>
    <row r="46" spans="1:27">
      <c r="A46" s="16" t="s">
        <v>95</v>
      </c>
      <c r="B46" s="10"/>
      <c r="C46" s="56"/>
      <c r="D46" s="10"/>
      <c r="E46" s="56"/>
      <c r="F46" s="10"/>
      <c r="G46" s="56"/>
      <c r="H46" s="10"/>
      <c r="I46" s="56"/>
      <c r="J46" s="10"/>
      <c r="K46" s="56"/>
      <c r="L46" s="10"/>
      <c r="M46" s="56"/>
      <c r="N46" s="10"/>
      <c r="O46" s="56"/>
      <c r="P46" s="10"/>
      <c r="Q46" s="56"/>
      <c r="R46" s="10"/>
      <c r="S46" s="56"/>
      <c r="T46" s="10"/>
      <c r="U46" s="56"/>
      <c r="V46" s="10"/>
      <c r="W46" s="56"/>
      <c r="X46" s="10"/>
      <c r="Y46" s="56"/>
      <c r="Z46" s="10"/>
      <c r="AA46" s="6"/>
    </row>
    <row r="47" spans="1:27">
      <c r="A47" s="15" t="s">
        <v>12</v>
      </c>
      <c r="B47" s="10"/>
      <c r="C47" s="56"/>
      <c r="D47" s="10"/>
      <c r="E47" s="56"/>
      <c r="F47" s="10"/>
      <c r="G47" s="56"/>
      <c r="H47" s="10"/>
      <c r="I47" s="56"/>
      <c r="J47" s="10"/>
      <c r="K47" s="56"/>
      <c r="L47" s="10"/>
      <c r="M47" s="56"/>
      <c r="N47" s="10"/>
      <c r="O47" s="56"/>
      <c r="P47" s="10"/>
      <c r="Q47" s="56"/>
      <c r="R47" s="10"/>
      <c r="S47" s="56"/>
      <c r="T47" s="10"/>
      <c r="U47" s="56"/>
      <c r="V47" s="10"/>
      <c r="W47" s="56"/>
      <c r="X47" s="10"/>
      <c r="Y47" s="56"/>
      <c r="Z47" s="10"/>
      <c r="AA47" s="6"/>
    </row>
    <row r="48" spans="1:27">
      <c r="A48" s="15" t="s">
        <v>40</v>
      </c>
      <c r="B48" s="10"/>
      <c r="C48" s="56"/>
      <c r="D48" s="10"/>
      <c r="E48" s="56"/>
      <c r="F48" s="10"/>
      <c r="G48" s="56"/>
      <c r="H48" s="10"/>
      <c r="I48" s="56"/>
      <c r="J48" s="10"/>
      <c r="K48" s="56"/>
      <c r="L48" s="10"/>
      <c r="M48" s="56"/>
      <c r="N48" s="10"/>
      <c r="O48" s="56"/>
      <c r="P48" s="10"/>
      <c r="Q48" s="56"/>
      <c r="R48" s="10"/>
      <c r="S48" s="56"/>
      <c r="T48" s="10"/>
      <c r="U48" s="56"/>
      <c r="V48" s="10"/>
      <c r="W48" s="56"/>
      <c r="X48" s="10"/>
      <c r="Y48" s="56"/>
      <c r="Z48" s="10"/>
      <c r="AA48" s="6"/>
    </row>
    <row r="49" spans="1:27">
      <c r="A49" s="16" t="s">
        <v>41</v>
      </c>
      <c r="B49" s="10"/>
      <c r="C49" s="56"/>
      <c r="D49" s="10"/>
      <c r="E49" s="56"/>
      <c r="F49" s="10"/>
      <c r="G49" s="56"/>
      <c r="H49" s="10"/>
      <c r="I49" s="56"/>
      <c r="J49" s="10"/>
      <c r="K49" s="56"/>
      <c r="L49" s="10"/>
      <c r="M49" s="56"/>
      <c r="N49" s="10"/>
      <c r="O49" s="56"/>
      <c r="P49" s="10"/>
      <c r="Q49" s="56"/>
      <c r="R49" s="10"/>
      <c r="S49" s="56"/>
      <c r="T49" s="10"/>
      <c r="U49" s="56"/>
      <c r="V49" s="10"/>
      <c r="W49" s="56"/>
      <c r="X49" s="10"/>
      <c r="Y49" s="56"/>
      <c r="Z49" s="10"/>
      <c r="AA49" s="6"/>
    </row>
    <row r="50" spans="1:27">
      <c r="A50" s="15" t="s">
        <v>44</v>
      </c>
      <c r="B50" s="10"/>
      <c r="C50" s="56"/>
      <c r="D50" s="10"/>
      <c r="E50" s="56"/>
      <c r="F50" s="10"/>
      <c r="G50" s="56"/>
      <c r="H50" s="10"/>
      <c r="I50" s="56"/>
      <c r="J50" s="10"/>
      <c r="K50" s="56"/>
      <c r="L50" s="10"/>
      <c r="M50" s="56"/>
      <c r="N50" s="10"/>
      <c r="O50" s="56"/>
      <c r="P50" s="10"/>
      <c r="Q50" s="56"/>
      <c r="R50" s="10"/>
      <c r="S50" s="56"/>
      <c r="T50" s="10"/>
      <c r="U50" s="56"/>
      <c r="V50" s="10"/>
      <c r="W50" s="56"/>
      <c r="X50" s="10"/>
      <c r="Y50" s="56"/>
      <c r="Z50" s="10"/>
      <c r="AA50" s="6"/>
    </row>
    <row r="51" spans="1:27">
      <c r="A51" s="15" t="s">
        <v>62</v>
      </c>
      <c r="B51" s="10"/>
      <c r="C51" s="56"/>
      <c r="D51" s="10"/>
      <c r="E51" s="56"/>
      <c r="F51" s="10"/>
      <c r="G51" s="56"/>
      <c r="H51" s="10"/>
      <c r="I51" s="56"/>
      <c r="J51" s="10"/>
      <c r="K51" s="56"/>
      <c r="L51" s="10"/>
      <c r="M51" s="56"/>
      <c r="N51" s="10"/>
      <c r="O51" s="56"/>
      <c r="P51" s="10"/>
      <c r="Q51" s="56"/>
      <c r="R51" s="10"/>
      <c r="S51" s="56"/>
      <c r="T51" s="10"/>
      <c r="U51" s="56"/>
      <c r="V51" s="10"/>
      <c r="W51" s="56"/>
      <c r="X51" s="10"/>
      <c r="Y51" s="56"/>
      <c r="Z51" s="10"/>
      <c r="AA51" s="6"/>
    </row>
    <row r="52" spans="1:27">
      <c r="A52" s="15" t="s">
        <v>179</v>
      </c>
      <c r="B52" s="10"/>
      <c r="C52" s="56"/>
      <c r="D52" s="10"/>
      <c r="E52" s="56"/>
      <c r="F52" s="10"/>
      <c r="G52" s="56"/>
      <c r="H52" s="10"/>
      <c r="I52" s="56"/>
      <c r="J52" s="10"/>
      <c r="K52" s="56"/>
      <c r="L52" s="10"/>
      <c r="M52" s="56"/>
      <c r="N52" s="10"/>
      <c r="O52" s="56"/>
      <c r="P52" s="10"/>
      <c r="Q52" s="56"/>
      <c r="R52" s="10"/>
      <c r="S52" s="56"/>
      <c r="T52" s="10"/>
      <c r="U52" s="56"/>
      <c r="V52" s="10"/>
      <c r="W52" s="56"/>
      <c r="X52" s="10"/>
      <c r="Y52" s="56"/>
      <c r="Z52" s="10"/>
      <c r="AA52" s="6"/>
    </row>
    <row r="53" spans="1:27">
      <c r="A53" s="16" t="s">
        <v>34</v>
      </c>
      <c r="B53" s="10"/>
      <c r="C53" s="56"/>
      <c r="D53" s="10"/>
      <c r="E53" s="56"/>
      <c r="F53" s="10"/>
      <c r="G53" s="56"/>
      <c r="H53" s="10"/>
      <c r="I53" s="56"/>
      <c r="J53" s="10"/>
      <c r="K53" s="56"/>
      <c r="L53" s="10"/>
      <c r="M53" s="56"/>
      <c r="N53" s="10"/>
      <c r="O53" s="56"/>
      <c r="P53" s="10"/>
      <c r="Q53" s="56"/>
      <c r="R53" s="10"/>
      <c r="S53" s="56"/>
      <c r="T53" s="10"/>
      <c r="U53" s="56"/>
      <c r="V53" s="10"/>
      <c r="W53" s="56"/>
      <c r="X53" s="10"/>
      <c r="Y53" s="56"/>
      <c r="Z53" s="10"/>
      <c r="AA53" s="6"/>
    </row>
    <row r="54" spans="1:27">
      <c r="A54" s="16" t="s">
        <v>35</v>
      </c>
      <c r="B54" s="10"/>
      <c r="C54" s="56"/>
      <c r="D54" s="10"/>
      <c r="E54" s="56"/>
      <c r="F54" s="10"/>
      <c r="G54" s="56"/>
      <c r="H54" s="10"/>
      <c r="I54" s="56"/>
      <c r="J54" s="10"/>
      <c r="K54" s="56"/>
      <c r="L54" s="10"/>
      <c r="M54" s="56"/>
      <c r="N54" s="10"/>
      <c r="O54" s="56"/>
      <c r="P54" s="10"/>
      <c r="Q54" s="56"/>
      <c r="R54" s="10"/>
      <c r="S54" s="56"/>
      <c r="T54" s="10"/>
      <c r="U54" s="56"/>
      <c r="V54" s="10"/>
      <c r="W54" s="56"/>
      <c r="X54" s="10"/>
      <c r="Y54" s="56"/>
      <c r="Z54" s="10"/>
      <c r="AA54" s="6"/>
    </row>
    <row r="55" spans="1:27">
      <c r="A55" s="15" t="s">
        <v>37</v>
      </c>
      <c r="B55" s="10"/>
      <c r="C55" s="56"/>
      <c r="D55" s="10"/>
      <c r="E55" s="56"/>
      <c r="F55" s="10"/>
      <c r="G55" s="56"/>
      <c r="H55" s="10"/>
      <c r="I55" s="56"/>
      <c r="J55" s="10"/>
      <c r="K55" s="56"/>
      <c r="L55" s="10"/>
      <c r="M55" s="56"/>
      <c r="N55" s="10"/>
      <c r="O55" s="56"/>
      <c r="P55" s="10"/>
      <c r="Q55" s="56"/>
      <c r="R55" s="10"/>
      <c r="S55" s="56"/>
      <c r="T55" s="10"/>
      <c r="U55" s="56"/>
      <c r="V55" s="10"/>
      <c r="W55" s="56"/>
      <c r="X55" s="10"/>
      <c r="Y55" s="56"/>
      <c r="Z55" s="10"/>
      <c r="AA55" s="6"/>
    </row>
    <row r="56" spans="1:27" ht="14">
      <c r="A56" s="25" t="s">
        <v>24</v>
      </c>
      <c r="B56" s="10"/>
      <c r="C56" s="56"/>
      <c r="D56" s="10"/>
      <c r="E56" s="56"/>
      <c r="F56" s="10"/>
      <c r="G56" s="56"/>
      <c r="H56" s="10"/>
      <c r="I56" s="56"/>
      <c r="J56" s="10"/>
      <c r="K56" s="56"/>
      <c r="L56" s="10"/>
      <c r="M56" s="56"/>
      <c r="N56" s="10"/>
      <c r="O56" s="56"/>
      <c r="P56" s="10"/>
      <c r="Q56" s="56"/>
      <c r="R56" s="10"/>
      <c r="S56" s="56"/>
      <c r="T56" s="10"/>
      <c r="U56" s="56"/>
      <c r="V56" s="10"/>
      <c r="W56" s="56"/>
      <c r="X56" s="10"/>
      <c r="Y56" s="56"/>
      <c r="Z56" s="10"/>
      <c r="AA56" s="6"/>
    </row>
    <row r="57" spans="1:27" ht="14">
      <c r="A57" s="25" t="s">
        <v>43</v>
      </c>
      <c r="B57" s="10"/>
      <c r="C57" s="56"/>
      <c r="D57" s="10"/>
      <c r="E57" s="56"/>
      <c r="F57" s="10"/>
      <c r="G57" s="56"/>
      <c r="H57" s="10"/>
      <c r="I57" s="56"/>
      <c r="J57" s="10"/>
      <c r="K57" s="56"/>
      <c r="L57" s="10"/>
      <c r="M57" s="56"/>
      <c r="N57" s="10"/>
      <c r="O57" s="56"/>
      <c r="P57" s="10"/>
      <c r="Q57" s="56"/>
      <c r="R57" s="10"/>
      <c r="S57" s="56"/>
      <c r="T57" s="10"/>
      <c r="U57" s="56"/>
      <c r="V57" s="10"/>
      <c r="W57" s="56"/>
      <c r="X57" s="10"/>
      <c r="Y57" s="56"/>
      <c r="Z57" s="10"/>
      <c r="AA57" s="6"/>
    </row>
    <row r="58" spans="1:27" ht="14">
      <c r="A58" s="12" t="s">
        <v>212</v>
      </c>
      <c r="B58" s="10"/>
      <c r="C58" s="56"/>
      <c r="D58" s="10"/>
      <c r="E58" s="56"/>
      <c r="F58" s="10"/>
      <c r="G58" s="56"/>
      <c r="H58" s="10"/>
      <c r="I58" s="56"/>
      <c r="J58" s="10"/>
      <c r="K58" s="56"/>
      <c r="L58" s="10"/>
      <c r="M58" s="56"/>
      <c r="N58" s="10"/>
      <c r="O58" s="56"/>
      <c r="P58" s="10"/>
      <c r="Q58" s="56"/>
      <c r="R58" s="10"/>
      <c r="S58" s="56"/>
      <c r="T58" s="10"/>
      <c r="U58" s="56"/>
      <c r="V58" s="10"/>
      <c r="W58" s="56"/>
      <c r="X58" s="10"/>
      <c r="Y58" s="56"/>
      <c r="Z58" s="10"/>
      <c r="AA58" s="6"/>
    </row>
    <row r="59" spans="1:27" ht="14">
      <c r="A59" s="12" t="s">
        <v>30</v>
      </c>
      <c r="B59" s="10"/>
      <c r="C59" s="56"/>
      <c r="D59" s="10"/>
      <c r="E59" s="56"/>
      <c r="F59" s="10"/>
      <c r="G59" s="56"/>
      <c r="H59" s="10"/>
      <c r="I59" s="56"/>
      <c r="J59" s="10"/>
      <c r="K59" s="56"/>
      <c r="L59" s="10"/>
      <c r="M59" s="56"/>
      <c r="N59" s="10"/>
      <c r="O59" s="56"/>
      <c r="P59" s="10"/>
      <c r="Q59" s="56"/>
      <c r="R59" s="10"/>
      <c r="S59" s="56"/>
      <c r="T59" s="10"/>
      <c r="U59" s="56">
        <v>1</v>
      </c>
      <c r="V59" s="10"/>
      <c r="W59" s="56"/>
      <c r="X59" s="10"/>
      <c r="Y59" s="56"/>
      <c r="Z59" s="10"/>
      <c r="AA59" s="6"/>
    </row>
    <row r="60" spans="1:27">
      <c r="A60" s="15" t="s">
        <v>145</v>
      </c>
      <c r="B60" s="10"/>
      <c r="C60" s="56"/>
      <c r="D60" s="10"/>
      <c r="E60" s="56"/>
      <c r="F60" s="10"/>
      <c r="G60" s="56"/>
      <c r="H60" s="10"/>
      <c r="I60" s="56"/>
      <c r="J60" s="10"/>
      <c r="K60" s="56"/>
      <c r="L60" s="10"/>
      <c r="M60" s="56"/>
      <c r="N60" s="10"/>
      <c r="O60" s="56"/>
      <c r="P60" s="10"/>
      <c r="Q60" s="56"/>
      <c r="R60" s="10"/>
      <c r="S60" s="56"/>
      <c r="T60" s="10"/>
      <c r="U60" s="56"/>
      <c r="V60" s="10"/>
      <c r="W60" s="56"/>
      <c r="X60" s="10"/>
      <c r="Y60" s="56"/>
      <c r="Z60" s="10"/>
      <c r="AA60" s="6"/>
    </row>
    <row r="61" spans="1:27" ht="14">
      <c r="A61" s="25" t="s">
        <v>213</v>
      </c>
      <c r="B61" s="10"/>
      <c r="C61" s="56"/>
      <c r="D61" s="10"/>
      <c r="E61" s="56"/>
      <c r="F61" s="10"/>
      <c r="G61" s="56"/>
      <c r="H61" s="10"/>
      <c r="I61" s="56"/>
      <c r="J61" s="10"/>
      <c r="K61" s="56"/>
      <c r="L61" s="10"/>
      <c r="M61" s="56"/>
      <c r="N61" s="10"/>
      <c r="O61" s="56"/>
      <c r="P61" s="10"/>
      <c r="Q61" s="56"/>
      <c r="R61" s="10"/>
      <c r="S61" s="56"/>
      <c r="T61" s="10"/>
      <c r="U61" s="56"/>
      <c r="V61" s="10"/>
      <c r="W61" s="56"/>
      <c r="X61" s="10"/>
      <c r="Y61" s="56"/>
      <c r="Z61" s="10"/>
      <c r="AA61" s="6"/>
    </row>
    <row r="62" spans="1:27" ht="14">
      <c r="A62" s="25" t="s">
        <v>180</v>
      </c>
      <c r="B62" s="10"/>
      <c r="C62" s="56"/>
      <c r="D62" s="10"/>
      <c r="E62" s="56"/>
      <c r="F62" s="10"/>
      <c r="G62" s="56"/>
      <c r="H62" s="10"/>
      <c r="I62" s="56"/>
      <c r="J62" s="10"/>
      <c r="K62" s="56"/>
      <c r="L62" s="10"/>
      <c r="M62" s="56"/>
      <c r="N62" s="10"/>
      <c r="O62" s="56"/>
      <c r="P62" s="10"/>
      <c r="Q62" s="56"/>
      <c r="R62" s="10"/>
      <c r="S62" s="56"/>
      <c r="T62" s="10"/>
      <c r="U62" s="56"/>
      <c r="V62" s="10"/>
      <c r="W62" s="56"/>
      <c r="X62" s="10"/>
      <c r="Y62" s="56"/>
      <c r="Z62" s="10"/>
      <c r="AA62" s="6"/>
    </row>
    <row r="63" spans="1:27" ht="14">
      <c r="A63" s="25" t="s">
        <v>38</v>
      </c>
      <c r="B63" s="10"/>
      <c r="C63" s="56"/>
      <c r="D63" s="10"/>
      <c r="E63" s="56"/>
      <c r="F63" s="10"/>
      <c r="G63" s="56"/>
      <c r="H63" s="10"/>
      <c r="I63" s="56"/>
      <c r="J63" s="10"/>
      <c r="K63" s="56"/>
      <c r="L63" s="10"/>
      <c r="M63" s="56"/>
      <c r="N63" s="10"/>
      <c r="O63" s="56"/>
      <c r="P63" s="10"/>
      <c r="Q63" s="56"/>
      <c r="R63" s="10"/>
      <c r="S63" s="56"/>
      <c r="T63" s="10"/>
      <c r="U63" s="56"/>
      <c r="V63" s="10"/>
      <c r="W63" s="56"/>
      <c r="X63" s="10"/>
      <c r="Y63" s="56"/>
      <c r="Z63" s="10"/>
      <c r="AA63" s="6"/>
    </row>
    <row r="64" spans="1:27" ht="14">
      <c r="A64" s="25" t="s">
        <v>73</v>
      </c>
      <c r="B64" s="10"/>
      <c r="C64" s="56"/>
      <c r="D64" s="10"/>
      <c r="E64" s="56"/>
      <c r="F64" s="10"/>
      <c r="G64" s="56"/>
      <c r="H64" s="10"/>
      <c r="I64" s="56"/>
      <c r="J64" s="10"/>
      <c r="K64" s="56"/>
      <c r="L64" s="10"/>
      <c r="M64" s="56"/>
      <c r="N64" s="10"/>
      <c r="O64" s="56"/>
      <c r="P64" s="10"/>
      <c r="Q64" s="56"/>
      <c r="R64" s="10"/>
      <c r="S64" s="56"/>
      <c r="T64" s="10"/>
      <c r="U64" s="56"/>
      <c r="V64" s="10"/>
      <c r="W64" s="56"/>
      <c r="X64" s="10"/>
      <c r="Y64" s="56"/>
      <c r="Z64" s="10"/>
      <c r="AA64" s="6"/>
    </row>
    <row r="65" spans="1:27">
      <c r="A65" s="30" t="s">
        <v>60</v>
      </c>
      <c r="B65" s="10"/>
      <c r="C65" s="56"/>
      <c r="D65" s="10"/>
      <c r="E65" s="56"/>
      <c r="F65" s="10"/>
      <c r="G65" s="56"/>
      <c r="H65" s="10"/>
      <c r="I65" s="56"/>
      <c r="J65" s="10"/>
      <c r="K65" s="56"/>
      <c r="L65" s="10"/>
      <c r="M65" s="56"/>
      <c r="N65" s="10"/>
      <c r="O65" s="56"/>
      <c r="P65" s="10"/>
      <c r="Q65" s="56"/>
      <c r="R65" s="10"/>
      <c r="S65" s="56"/>
      <c r="T65" s="10"/>
      <c r="U65" s="56"/>
      <c r="V65" s="10"/>
      <c r="W65" s="56"/>
      <c r="X65" s="10"/>
      <c r="Y65" s="56"/>
      <c r="Z65" s="10"/>
      <c r="AA65" s="6"/>
    </row>
    <row r="66" spans="1:27" ht="14">
      <c r="A66" s="25" t="s">
        <v>64</v>
      </c>
      <c r="B66" s="10"/>
      <c r="C66" s="56"/>
      <c r="D66" s="10"/>
      <c r="E66" s="56"/>
      <c r="F66" s="10"/>
      <c r="G66" s="56"/>
      <c r="H66" s="10"/>
      <c r="I66" s="56"/>
      <c r="J66" s="10"/>
      <c r="K66" s="56"/>
      <c r="L66" s="10"/>
      <c r="M66" s="56"/>
      <c r="N66" s="10"/>
      <c r="O66" s="56"/>
      <c r="P66" s="10"/>
      <c r="Q66" s="56"/>
      <c r="R66" s="10"/>
      <c r="S66" s="56"/>
      <c r="T66" s="10"/>
      <c r="U66" s="56"/>
      <c r="V66" s="10"/>
      <c r="W66" s="56"/>
      <c r="X66" s="10"/>
      <c r="Y66" s="56"/>
      <c r="Z66" s="10"/>
      <c r="AA66" s="6"/>
    </row>
    <row r="67" spans="1:27" ht="14">
      <c r="A67" s="25" t="s">
        <v>61</v>
      </c>
      <c r="B67" s="10"/>
      <c r="C67" s="56"/>
      <c r="D67" s="10"/>
      <c r="E67" s="56"/>
      <c r="F67" s="10"/>
      <c r="G67" s="56"/>
      <c r="H67" s="10"/>
      <c r="I67" s="56"/>
      <c r="J67" s="10"/>
      <c r="K67" s="56"/>
      <c r="L67" s="10"/>
      <c r="M67" s="56"/>
      <c r="N67" s="10"/>
      <c r="O67" s="56"/>
      <c r="P67" s="10"/>
      <c r="Q67" s="56"/>
      <c r="R67" s="10"/>
      <c r="S67" s="56"/>
      <c r="T67" s="10"/>
      <c r="U67" s="56"/>
      <c r="V67" s="10"/>
      <c r="W67" s="56"/>
      <c r="X67" s="10"/>
      <c r="Y67" s="56"/>
      <c r="Z67" s="10"/>
      <c r="AA67" s="6"/>
    </row>
    <row r="68" spans="1:27" ht="15.75" customHeight="1">
      <c r="A68" s="16" t="s">
        <v>13</v>
      </c>
      <c r="B68" s="10"/>
      <c r="C68" s="56"/>
      <c r="D68" s="10"/>
      <c r="E68" s="56"/>
      <c r="F68" s="10"/>
      <c r="G68" s="56"/>
      <c r="H68" s="10"/>
      <c r="I68" s="56"/>
      <c r="J68" s="10"/>
      <c r="K68" s="56"/>
      <c r="L68" s="10"/>
      <c r="M68" s="56"/>
      <c r="N68" s="10"/>
      <c r="O68" s="56"/>
      <c r="P68" s="10"/>
      <c r="Q68" s="56"/>
      <c r="R68" s="10"/>
      <c r="S68" s="56"/>
      <c r="T68" s="10"/>
      <c r="U68" s="56"/>
      <c r="V68" s="10"/>
      <c r="W68" s="56"/>
      <c r="X68" s="10"/>
      <c r="Y68" s="56"/>
      <c r="Z68" s="10"/>
      <c r="AA68" s="6"/>
    </row>
    <row r="69" spans="1:27">
      <c r="A69" s="16" t="s">
        <v>55</v>
      </c>
      <c r="B69" s="10"/>
      <c r="C69" s="56"/>
      <c r="D69" s="10"/>
      <c r="E69" s="56"/>
      <c r="F69" s="10"/>
      <c r="G69" s="56"/>
      <c r="H69" s="10"/>
      <c r="I69" s="56"/>
      <c r="J69" s="10"/>
      <c r="K69" s="56"/>
      <c r="L69" s="10"/>
      <c r="M69" s="56"/>
      <c r="N69" s="10"/>
      <c r="O69" s="56"/>
      <c r="P69" s="10"/>
      <c r="Q69" s="56"/>
      <c r="R69" s="10"/>
      <c r="S69" s="56"/>
      <c r="T69" s="10"/>
      <c r="U69" s="56"/>
      <c r="V69" s="10"/>
      <c r="W69" s="56"/>
      <c r="X69" s="10"/>
      <c r="Y69" s="56"/>
      <c r="Z69" s="10"/>
      <c r="AA69" s="6"/>
    </row>
    <row r="70" spans="1:27">
      <c r="A70" s="15" t="s">
        <v>42</v>
      </c>
      <c r="B70" s="10"/>
      <c r="C70" s="56"/>
      <c r="D70" s="10"/>
      <c r="E70" s="56"/>
      <c r="F70" s="10"/>
      <c r="G70" s="56"/>
      <c r="H70" s="10"/>
      <c r="I70" s="56"/>
      <c r="J70" s="10"/>
      <c r="K70" s="56"/>
      <c r="L70" s="10"/>
      <c r="M70" s="56"/>
      <c r="N70" s="10"/>
      <c r="O70" s="56"/>
      <c r="P70" s="10"/>
      <c r="Q70" s="56"/>
      <c r="R70" s="10"/>
      <c r="S70" s="56"/>
      <c r="T70" s="10"/>
      <c r="U70" s="56"/>
      <c r="V70" s="10"/>
      <c r="W70" s="56"/>
      <c r="X70" s="10"/>
      <c r="Y70" s="56"/>
      <c r="Z70" s="10"/>
      <c r="AA70" s="6"/>
    </row>
    <row r="71" spans="1:27">
      <c r="A71" s="15" t="s">
        <v>214</v>
      </c>
      <c r="B71" s="10"/>
      <c r="C71" s="56"/>
      <c r="D71" s="10"/>
      <c r="E71" s="56"/>
      <c r="F71" s="10"/>
      <c r="G71" s="56"/>
      <c r="H71" s="10"/>
      <c r="I71" s="56"/>
      <c r="J71" s="10"/>
      <c r="K71" s="56"/>
      <c r="L71" s="10"/>
      <c r="M71" s="56"/>
      <c r="N71" s="10"/>
      <c r="O71" s="56"/>
      <c r="P71" s="10"/>
      <c r="Q71" s="56"/>
      <c r="R71" s="10"/>
      <c r="S71" s="56"/>
      <c r="T71" s="10"/>
      <c r="U71" s="56"/>
      <c r="V71" s="10"/>
      <c r="W71" s="56"/>
      <c r="X71" s="10"/>
      <c r="Y71" s="56"/>
      <c r="Z71" s="10"/>
      <c r="AA71" s="6"/>
    </row>
    <row r="72" spans="1:27">
      <c r="A72" s="16" t="s">
        <v>215</v>
      </c>
      <c r="B72" s="10"/>
      <c r="C72" s="56"/>
      <c r="D72" s="10"/>
      <c r="E72" s="56"/>
      <c r="F72" s="10"/>
      <c r="G72" s="56"/>
      <c r="H72" s="10"/>
      <c r="I72" s="56"/>
      <c r="J72" s="10"/>
      <c r="K72" s="56"/>
      <c r="L72" s="10"/>
      <c r="M72" s="56"/>
      <c r="N72" s="10"/>
      <c r="O72" s="56"/>
      <c r="P72" s="10"/>
      <c r="Q72" s="56"/>
      <c r="R72" s="10"/>
      <c r="S72" s="56"/>
      <c r="T72" s="10"/>
      <c r="U72" s="56"/>
      <c r="V72" s="10"/>
      <c r="W72" s="56"/>
      <c r="X72" s="10"/>
      <c r="Y72" s="56"/>
      <c r="Z72" s="10"/>
      <c r="AA72" s="6"/>
    </row>
    <row r="73" spans="1:27">
      <c r="A73" s="16" t="s">
        <v>216</v>
      </c>
      <c r="B73" s="10"/>
      <c r="C73" s="56"/>
      <c r="D73" s="10"/>
      <c r="E73" s="56"/>
      <c r="F73" s="10"/>
      <c r="G73" s="56"/>
      <c r="H73" s="10"/>
      <c r="I73" s="56"/>
      <c r="J73" s="10"/>
      <c r="K73" s="56"/>
      <c r="L73" s="10"/>
      <c r="M73" s="56"/>
      <c r="N73" s="10"/>
      <c r="O73" s="56"/>
      <c r="P73" s="10"/>
      <c r="Q73" s="56"/>
      <c r="R73" s="10"/>
      <c r="S73" s="56"/>
      <c r="T73" s="10"/>
      <c r="U73" s="56"/>
      <c r="V73" s="10"/>
      <c r="W73" s="56"/>
      <c r="X73" s="10"/>
      <c r="Y73" s="56"/>
      <c r="Z73" s="10"/>
      <c r="AA73" s="6"/>
    </row>
    <row r="74" spans="1:27">
      <c r="A74" s="16" t="s">
        <v>15</v>
      </c>
      <c r="B74" s="10"/>
      <c r="C74" s="56"/>
      <c r="D74" s="10"/>
      <c r="E74" s="56"/>
      <c r="F74" s="10"/>
      <c r="G74" s="56"/>
      <c r="H74" s="10"/>
      <c r="I74" s="56"/>
      <c r="J74" s="10"/>
      <c r="K74" s="56"/>
      <c r="L74" s="10"/>
      <c r="M74" s="56"/>
      <c r="N74" s="10"/>
      <c r="O74" s="56"/>
      <c r="P74" s="10"/>
      <c r="Q74" s="56"/>
      <c r="R74" s="10"/>
      <c r="S74" s="56"/>
      <c r="T74" s="10"/>
      <c r="U74" s="56"/>
      <c r="V74" s="10"/>
      <c r="W74" s="56"/>
      <c r="X74" s="10"/>
      <c r="Y74" s="56"/>
      <c r="Z74" s="10"/>
      <c r="AA74" s="6"/>
    </row>
    <row r="75" spans="1:27">
      <c r="A75" s="15" t="s">
        <v>217</v>
      </c>
      <c r="B75" s="10"/>
      <c r="C75" s="56"/>
      <c r="D75" s="10"/>
      <c r="E75" s="56"/>
      <c r="F75" s="10"/>
      <c r="G75" s="56"/>
      <c r="H75" s="10"/>
      <c r="I75" s="56"/>
      <c r="J75" s="10"/>
      <c r="K75" s="56"/>
      <c r="L75" s="10"/>
      <c r="M75" s="56"/>
      <c r="N75" s="10"/>
      <c r="O75" s="56"/>
      <c r="P75" s="10"/>
      <c r="Q75" s="56"/>
      <c r="R75" s="10"/>
      <c r="S75" s="56"/>
      <c r="T75" s="10"/>
      <c r="U75" s="56"/>
      <c r="V75" s="10"/>
      <c r="W75" s="56"/>
      <c r="X75" s="10"/>
      <c r="Y75" s="56"/>
      <c r="Z75" s="10"/>
      <c r="AA75" s="6"/>
    </row>
    <row r="76" spans="1:27">
      <c r="A76" s="16" t="s">
        <v>218</v>
      </c>
      <c r="B76" s="10"/>
      <c r="C76" s="56"/>
      <c r="D76" s="10"/>
      <c r="E76" s="56"/>
      <c r="F76" s="10"/>
      <c r="G76" s="56"/>
      <c r="H76" s="10"/>
      <c r="I76" s="56"/>
      <c r="J76" s="10"/>
      <c r="K76" s="56"/>
      <c r="L76" s="10"/>
      <c r="M76" s="56"/>
      <c r="N76" s="10"/>
      <c r="O76" s="56"/>
      <c r="P76" s="10"/>
      <c r="Q76" s="56"/>
      <c r="R76" s="10"/>
      <c r="S76" s="56"/>
      <c r="T76" s="10"/>
      <c r="U76" s="56"/>
      <c r="V76" s="10"/>
      <c r="W76" s="56"/>
      <c r="X76" s="10"/>
      <c r="Y76" s="56"/>
      <c r="Z76" s="10"/>
      <c r="AA76" s="6"/>
    </row>
    <row r="77" spans="1:27">
      <c r="A77" s="15" t="s">
        <v>36</v>
      </c>
      <c r="B77" s="10"/>
      <c r="C77" s="56"/>
      <c r="D77" s="10"/>
      <c r="E77" s="56"/>
      <c r="F77" s="10"/>
      <c r="G77" s="56"/>
      <c r="H77" s="10"/>
      <c r="I77" s="56"/>
      <c r="J77" s="10"/>
      <c r="K77" s="56"/>
      <c r="L77" s="10"/>
      <c r="M77" s="56"/>
      <c r="N77" s="10"/>
      <c r="O77" s="56"/>
      <c r="P77" s="10"/>
      <c r="Q77" s="56"/>
      <c r="R77" s="10"/>
      <c r="S77" s="56"/>
      <c r="T77" s="10"/>
      <c r="U77" s="56"/>
      <c r="V77" s="10"/>
      <c r="W77" s="56"/>
      <c r="X77" s="10"/>
      <c r="Y77" s="56"/>
      <c r="Z77" s="10"/>
      <c r="AA77" s="6"/>
    </row>
    <row r="78" spans="1:27">
      <c r="A78" s="16" t="s">
        <v>81</v>
      </c>
      <c r="B78" s="10"/>
      <c r="C78" s="56"/>
      <c r="D78" s="10"/>
      <c r="E78" s="56"/>
      <c r="F78" s="10"/>
      <c r="G78" s="56"/>
      <c r="H78" s="10"/>
      <c r="I78" s="56"/>
      <c r="J78" s="10"/>
      <c r="K78" s="56"/>
      <c r="L78" s="10"/>
      <c r="M78" s="56"/>
      <c r="N78" s="10"/>
      <c r="O78" s="56"/>
      <c r="P78" s="10"/>
      <c r="Q78" s="56"/>
      <c r="R78" s="10"/>
      <c r="S78" s="56"/>
      <c r="T78" s="10"/>
      <c r="U78" s="56"/>
      <c r="V78" s="10"/>
      <c r="W78" s="56"/>
      <c r="X78" s="10"/>
      <c r="Y78" s="56"/>
      <c r="Z78" s="10"/>
      <c r="AA78" s="6"/>
    </row>
    <row r="79" spans="1:27">
      <c r="A79" s="16" t="s">
        <v>74</v>
      </c>
      <c r="B79" s="10"/>
      <c r="C79" s="56"/>
      <c r="D79" s="10"/>
      <c r="E79" s="56"/>
      <c r="F79" s="10"/>
      <c r="G79" s="56"/>
      <c r="H79" s="10"/>
      <c r="I79" s="56"/>
      <c r="J79" s="10"/>
      <c r="K79" s="56"/>
      <c r="L79" s="10"/>
      <c r="M79" s="56"/>
      <c r="N79" s="10"/>
      <c r="O79" s="56"/>
      <c r="P79" s="10"/>
      <c r="Q79" s="56"/>
      <c r="R79" s="10"/>
      <c r="S79" s="56"/>
      <c r="T79" s="10"/>
      <c r="U79" s="56"/>
      <c r="V79" s="10"/>
      <c r="W79" s="56"/>
      <c r="X79" s="10"/>
      <c r="Y79" s="56"/>
      <c r="Z79" s="10"/>
      <c r="AA79" s="6"/>
    </row>
    <row r="80" spans="1:27">
      <c r="A80" s="16" t="s">
        <v>56</v>
      </c>
      <c r="B80" s="10"/>
      <c r="C80" s="56"/>
      <c r="D80" s="10"/>
      <c r="E80" s="56"/>
      <c r="F80" s="10"/>
      <c r="G80" s="56"/>
      <c r="H80" s="10"/>
      <c r="I80" s="56"/>
      <c r="J80" s="10"/>
      <c r="K80" s="56"/>
      <c r="L80" s="10"/>
      <c r="M80" s="56"/>
      <c r="N80" s="10"/>
      <c r="O80" s="56"/>
      <c r="P80" s="10"/>
      <c r="Q80" s="56"/>
      <c r="R80" s="10"/>
      <c r="S80" s="56"/>
      <c r="T80" s="10"/>
      <c r="U80" s="56"/>
      <c r="V80" s="10"/>
      <c r="W80" s="56"/>
      <c r="X80" s="10"/>
      <c r="Y80" s="56"/>
      <c r="Z80" s="10"/>
      <c r="AA80" s="6"/>
    </row>
    <row r="81" spans="1:27">
      <c r="A81" s="16" t="s">
        <v>17</v>
      </c>
      <c r="B81" s="10"/>
      <c r="C81" s="56"/>
      <c r="D81" s="10"/>
      <c r="E81" s="56"/>
      <c r="F81" s="10"/>
      <c r="G81" s="56"/>
      <c r="H81" s="10"/>
      <c r="I81" s="56"/>
      <c r="J81" s="10"/>
      <c r="K81" s="56"/>
      <c r="L81" s="10"/>
      <c r="M81" s="56"/>
      <c r="N81" s="10"/>
      <c r="O81" s="56"/>
      <c r="P81" s="10"/>
      <c r="Q81" s="56"/>
      <c r="R81" s="10"/>
      <c r="S81" s="56"/>
      <c r="T81" s="10"/>
      <c r="U81" s="56"/>
      <c r="V81" s="10"/>
      <c r="W81" s="56"/>
      <c r="X81" s="10"/>
      <c r="Y81" s="56"/>
      <c r="Z81" s="10"/>
      <c r="AA81" s="6"/>
    </row>
    <row r="82" spans="1:27">
      <c r="A82" s="16" t="s">
        <v>18</v>
      </c>
      <c r="B82" s="10"/>
      <c r="C82" s="56"/>
      <c r="D82" s="10"/>
      <c r="E82" s="56"/>
      <c r="F82" s="10"/>
      <c r="G82" s="56"/>
      <c r="H82" s="10"/>
      <c r="I82" s="56"/>
      <c r="J82" s="10"/>
      <c r="K82" s="56"/>
      <c r="L82" s="10"/>
      <c r="M82" s="56"/>
      <c r="N82" s="10"/>
      <c r="O82" s="56"/>
      <c r="P82" s="10"/>
      <c r="Q82" s="56"/>
      <c r="R82" s="10"/>
      <c r="S82" s="56"/>
      <c r="T82" s="10"/>
      <c r="U82" s="56"/>
      <c r="V82" s="10"/>
      <c r="W82" s="56"/>
      <c r="X82" s="10"/>
      <c r="Y82" s="56"/>
      <c r="Z82" s="10"/>
      <c r="AA82" s="6"/>
    </row>
    <row r="83" spans="1:27">
      <c r="A83" s="16" t="s">
        <v>219</v>
      </c>
      <c r="B83" s="10"/>
      <c r="C83" s="56"/>
      <c r="D83" s="10"/>
      <c r="E83" s="56"/>
      <c r="F83" s="10"/>
      <c r="G83" s="56"/>
      <c r="H83" s="10"/>
      <c r="I83" s="56"/>
      <c r="J83" s="10"/>
      <c r="K83" s="56"/>
      <c r="L83" s="10"/>
      <c r="M83" s="56"/>
      <c r="N83" s="10"/>
      <c r="O83" s="56"/>
      <c r="P83" s="10"/>
      <c r="Q83" s="56"/>
      <c r="R83" s="10"/>
      <c r="S83" s="56"/>
      <c r="T83" s="10"/>
      <c r="U83" s="56"/>
      <c r="V83" s="10"/>
      <c r="W83" s="56"/>
      <c r="X83" s="10"/>
      <c r="Y83" s="56"/>
      <c r="Z83" s="10"/>
      <c r="AA83" s="6"/>
    </row>
    <row r="84" spans="1:27">
      <c r="A84" s="15" t="s">
        <v>129</v>
      </c>
      <c r="B84" s="10"/>
      <c r="C84" s="56"/>
      <c r="D84" s="10"/>
      <c r="E84" s="56"/>
      <c r="F84" s="10"/>
      <c r="G84" s="56"/>
      <c r="H84" s="10"/>
      <c r="I84" s="56"/>
      <c r="J84" s="10"/>
      <c r="K84" s="56"/>
      <c r="L84" s="10"/>
      <c r="M84" s="56"/>
      <c r="N84" s="10"/>
      <c r="O84" s="56"/>
      <c r="P84" s="10"/>
      <c r="Q84" s="56"/>
      <c r="R84" s="10"/>
      <c r="S84" s="56"/>
      <c r="T84" s="10"/>
      <c r="U84" s="56"/>
      <c r="V84" s="10"/>
      <c r="W84" s="56"/>
      <c r="X84" s="10"/>
      <c r="Y84" s="56"/>
      <c r="Z84" s="10"/>
      <c r="AA84" s="6"/>
    </row>
    <row r="85" spans="1:27">
      <c r="A85" s="16" t="s">
        <v>19</v>
      </c>
      <c r="B85" s="10"/>
      <c r="C85" s="56"/>
      <c r="D85" s="10"/>
      <c r="E85" s="56"/>
      <c r="F85" s="10"/>
      <c r="G85" s="56"/>
      <c r="H85" s="10"/>
      <c r="I85" s="56"/>
      <c r="J85" s="10"/>
      <c r="K85" s="56"/>
      <c r="L85" s="10"/>
      <c r="M85" s="56"/>
      <c r="N85" s="10"/>
      <c r="O85" s="56"/>
      <c r="P85" s="10"/>
      <c r="Q85" s="56"/>
      <c r="R85" s="10"/>
      <c r="S85" s="56"/>
      <c r="T85" s="10"/>
      <c r="U85" s="56"/>
      <c r="V85" s="10"/>
      <c r="W85" s="56"/>
      <c r="X85" s="10"/>
      <c r="Y85" s="56"/>
      <c r="Z85" s="10"/>
      <c r="AA85" s="6"/>
    </row>
    <row r="86" spans="1:27">
      <c r="A86" s="15" t="s">
        <v>91</v>
      </c>
      <c r="B86" s="10"/>
      <c r="C86" s="56"/>
      <c r="D86" s="10"/>
      <c r="E86" s="56"/>
      <c r="F86" s="10"/>
      <c r="G86" s="56"/>
      <c r="H86" s="10"/>
      <c r="I86" s="56"/>
      <c r="J86" s="10"/>
      <c r="K86" s="56"/>
      <c r="L86" s="10"/>
      <c r="M86" s="56"/>
      <c r="N86" s="10"/>
      <c r="O86" s="56"/>
      <c r="P86" s="10"/>
      <c r="Q86" s="56"/>
      <c r="R86" s="10"/>
      <c r="S86" s="56"/>
      <c r="T86" s="10"/>
      <c r="U86" s="56"/>
      <c r="V86" s="10"/>
      <c r="W86" s="56"/>
      <c r="X86" s="10"/>
      <c r="Y86" s="56"/>
      <c r="Z86" s="10"/>
      <c r="AA86" s="6"/>
    </row>
    <row r="87" spans="1:27">
      <c r="A87" s="16" t="s">
        <v>220</v>
      </c>
      <c r="B87" s="10"/>
      <c r="C87" s="56"/>
      <c r="D87" s="10"/>
      <c r="E87" s="56"/>
      <c r="F87" s="10"/>
      <c r="G87" s="56"/>
      <c r="H87" s="10"/>
      <c r="I87" s="56"/>
      <c r="J87" s="10"/>
      <c r="K87" s="56"/>
      <c r="L87" s="10"/>
      <c r="M87" s="56"/>
      <c r="N87" s="10"/>
      <c r="O87" s="56"/>
      <c r="P87" s="10"/>
      <c r="Q87" s="56"/>
      <c r="R87" s="10"/>
      <c r="S87" s="56"/>
      <c r="T87" s="10"/>
      <c r="U87" s="56"/>
      <c r="V87" s="10"/>
      <c r="W87" s="56"/>
      <c r="X87" s="10"/>
      <c r="Y87" s="56"/>
      <c r="Z87" s="10"/>
      <c r="AA87" s="6"/>
    </row>
    <row r="88" spans="1:27">
      <c r="A88" s="16" t="s">
        <v>20</v>
      </c>
      <c r="B88" s="10"/>
      <c r="C88" s="56"/>
      <c r="D88" s="10"/>
      <c r="E88" s="56"/>
      <c r="F88" s="10"/>
      <c r="G88" s="56"/>
      <c r="H88" s="10"/>
      <c r="I88" s="56"/>
      <c r="J88" s="10"/>
      <c r="K88" s="56"/>
      <c r="L88" s="10"/>
      <c r="M88" s="56"/>
      <c r="N88" s="10"/>
      <c r="O88" s="56"/>
      <c r="P88" s="10"/>
      <c r="Q88" s="56"/>
      <c r="R88" s="10"/>
      <c r="S88" s="56"/>
      <c r="T88" s="10"/>
      <c r="U88" s="56"/>
      <c r="V88" s="10"/>
      <c r="W88" s="56"/>
      <c r="X88" s="10"/>
      <c r="Y88" s="56"/>
      <c r="Z88" s="10"/>
      <c r="AA88" s="6"/>
    </row>
    <row r="89" spans="1:27">
      <c r="A89" s="16" t="s">
        <v>21</v>
      </c>
      <c r="B89" s="10"/>
      <c r="C89" s="56"/>
      <c r="D89" s="10"/>
      <c r="E89" s="56"/>
      <c r="F89" s="10"/>
      <c r="G89" s="56"/>
      <c r="H89" s="10"/>
      <c r="I89" s="56"/>
      <c r="J89" s="10"/>
      <c r="K89" s="56"/>
      <c r="L89" s="10"/>
      <c r="M89" s="56"/>
      <c r="N89" s="10"/>
      <c r="O89" s="56"/>
      <c r="P89" s="10"/>
      <c r="Q89" s="56"/>
      <c r="R89" s="10"/>
      <c r="S89" s="56"/>
      <c r="T89" s="10"/>
      <c r="U89" s="56"/>
      <c r="V89" s="10"/>
      <c r="W89" s="56"/>
      <c r="X89" s="10"/>
      <c r="Y89" s="56"/>
      <c r="Z89" s="10"/>
      <c r="AA89" s="6"/>
    </row>
    <row r="90" spans="1:27">
      <c r="A90" s="15" t="s">
        <v>227</v>
      </c>
      <c r="B90" s="10"/>
      <c r="C90" s="56"/>
      <c r="D90" s="10"/>
      <c r="E90" s="56"/>
      <c r="F90" s="10"/>
      <c r="G90" s="56"/>
      <c r="H90" s="10"/>
      <c r="I90" s="56"/>
      <c r="J90" s="10"/>
      <c r="K90" s="56"/>
      <c r="L90" s="10"/>
      <c r="M90" s="56"/>
      <c r="N90" s="10"/>
      <c r="O90" s="56"/>
      <c r="P90" s="10"/>
      <c r="Q90" s="56"/>
      <c r="R90" s="10"/>
      <c r="S90" s="56"/>
      <c r="T90" s="10"/>
      <c r="U90" s="56"/>
      <c r="V90" s="10"/>
      <c r="W90" s="56"/>
      <c r="X90" s="10"/>
      <c r="Y90" s="56"/>
      <c r="Z90" s="10"/>
      <c r="AA90" s="6"/>
    </row>
    <row r="91" spans="1:27">
      <c r="A91" s="16" t="s">
        <v>92</v>
      </c>
      <c r="B91" s="10"/>
      <c r="C91" s="56"/>
      <c r="D91" s="10"/>
      <c r="E91" s="56"/>
      <c r="F91" s="10"/>
      <c r="G91" s="56"/>
      <c r="H91" s="10"/>
      <c r="I91" s="56"/>
      <c r="J91" s="10"/>
      <c r="K91" s="56"/>
      <c r="L91" s="10"/>
      <c r="M91" s="56"/>
      <c r="N91" s="10"/>
      <c r="O91" s="56"/>
      <c r="P91" s="10"/>
      <c r="Q91" s="56"/>
      <c r="R91" s="10"/>
      <c r="S91" s="56"/>
      <c r="T91" s="10"/>
      <c r="U91" s="56"/>
      <c r="V91" s="10"/>
      <c r="W91" s="56"/>
      <c r="X91" s="10"/>
      <c r="Y91" s="56"/>
      <c r="Z91" s="10"/>
      <c r="AA91" s="6"/>
    </row>
    <row r="92" spans="1:27">
      <c r="A92" s="15" t="s">
        <v>87</v>
      </c>
      <c r="B92" s="10"/>
      <c r="C92" s="56"/>
      <c r="D92" s="10"/>
      <c r="E92" s="56"/>
      <c r="F92" s="10"/>
      <c r="G92" s="56"/>
      <c r="H92" s="10"/>
      <c r="I92" s="56"/>
      <c r="J92" s="10"/>
      <c r="K92" s="56"/>
      <c r="L92" s="10"/>
      <c r="M92" s="56"/>
      <c r="N92" s="10"/>
      <c r="O92" s="56"/>
      <c r="P92" s="10"/>
      <c r="Q92" s="56"/>
      <c r="R92" s="10"/>
      <c r="S92" s="56"/>
      <c r="T92" s="10"/>
      <c r="U92" s="56"/>
      <c r="V92" s="10"/>
      <c r="W92" s="56"/>
      <c r="X92" s="10"/>
      <c r="Y92" s="56"/>
      <c r="Z92" s="10"/>
      <c r="AA92" s="6"/>
    </row>
    <row r="93" spans="1:27">
      <c r="A93" s="16" t="s">
        <v>65</v>
      </c>
      <c r="B93" s="10"/>
      <c r="C93" s="56"/>
      <c r="D93" s="10"/>
      <c r="E93" s="56"/>
      <c r="F93" s="10"/>
      <c r="G93" s="56"/>
      <c r="H93" s="10"/>
      <c r="I93" s="56"/>
      <c r="J93" s="10"/>
      <c r="K93" s="56"/>
      <c r="L93" s="10"/>
      <c r="M93" s="56"/>
      <c r="N93" s="10"/>
      <c r="O93" s="56"/>
      <c r="P93" s="10"/>
      <c r="Q93" s="56"/>
      <c r="R93" s="10"/>
      <c r="S93" s="56"/>
      <c r="T93" s="10"/>
      <c r="U93" s="56"/>
      <c r="V93" s="10"/>
      <c r="W93" s="56"/>
      <c r="X93" s="10"/>
      <c r="Y93" s="56"/>
      <c r="Z93" s="10"/>
      <c r="AA93" s="6"/>
    </row>
    <row r="94" spans="1:27">
      <c r="A94" s="15" t="s">
        <v>46</v>
      </c>
      <c r="B94" s="10"/>
      <c r="C94" s="56"/>
      <c r="D94" s="10"/>
      <c r="E94" s="56"/>
      <c r="F94" s="10"/>
      <c r="G94" s="56"/>
      <c r="H94" s="10"/>
      <c r="I94" s="56"/>
      <c r="J94" s="10"/>
      <c r="K94" s="56"/>
      <c r="L94" s="10"/>
      <c r="M94" s="56"/>
      <c r="N94" s="10"/>
      <c r="O94" s="56"/>
      <c r="P94" s="10"/>
      <c r="Q94" s="56"/>
      <c r="R94" s="10"/>
      <c r="S94" s="56"/>
      <c r="T94" s="10"/>
      <c r="U94" s="56"/>
      <c r="V94" s="10"/>
      <c r="W94" s="56"/>
      <c r="X94" s="10"/>
      <c r="Y94" s="56"/>
      <c r="Z94" s="10"/>
      <c r="AA94" s="6"/>
    </row>
    <row r="95" spans="1:27">
      <c r="A95" s="16" t="s">
        <v>221</v>
      </c>
      <c r="B95" s="10"/>
      <c r="C95" s="56"/>
      <c r="D95" s="10"/>
      <c r="E95" s="56"/>
      <c r="F95" s="10"/>
      <c r="G95" s="56"/>
      <c r="H95" s="10"/>
      <c r="I95" s="56"/>
      <c r="J95" s="10"/>
      <c r="K95" s="56"/>
      <c r="L95" s="10"/>
      <c r="M95" s="56"/>
      <c r="N95" s="10"/>
      <c r="O95" s="56"/>
      <c r="P95" s="10"/>
      <c r="Q95" s="56"/>
      <c r="R95" s="10"/>
      <c r="S95" s="56"/>
      <c r="T95" s="10"/>
      <c r="U95" s="56"/>
      <c r="V95" s="10"/>
      <c r="W95" s="56"/>
      <c r="X95" s="10"/>
      <c r="Y95" s="56"/>
      <c r="Z95" s="10"/>
      <c r="AA95" s="6"/>
    </row>
    <row r="96" spans="1:27">
      <c r="A96" s="16" t="s">
        <v>222</v>
      </c>
      <c r="B96" s="10"/>
      <c r="C96" s="56"/>
      <c r="D96" s="10"/>
      <c r="E96" s="56"/>
      <c r="F96" s="10"/>
      <c r="G96" s="56"/>
      <c r="H96" s="10"/>
      <c r="I96" s="56"/>
      <c r="J96" s="10"/>
      <c r="K96" s="56"/>
      <c r="L96" s="10"/>
      <c r="M96" s="56"/>
      <c r="N96" s="10"/>
      <c r="O96" s="56"/>
      <c r="P96" s="10"/>
      <c r="Q96" s="56"/>
      <c r="R96" s="10"/>
      <c r="S96" s="56"/>
      <c r="T96" s="10"/>
      <c r="U96" s="56"/>
      <c r="V96" s="10"/>
      <c r="W96" s="56"/>
      <c r="X96" s="10"/>
      <c r="Y96" s="56"/>
      <c r="Z96" s="10"/>
      <c r="AA96" s="6"/>
    </row>
    <row r="97" spans="1:27">
      <c r="A97" s="16" t="s">
        <v>66</v>
      </c>
      <c r="B97" s="10"/>
      <c r="C97" s="56"/>
      <c r="D97" s="10"/>
      <c r="E97" s="56"/>
      <c r="F97" s="10"/>
      <c r="G97" s="56"/>
      <c r="H97" s="10"/>
      <c r="I97" s="56"/>
      <c r="J97" s="10"/>
      <c r="K97" s="56"/>
      <c r="L97" s="10"/>
      <c r="M97" s="56"/>
      <c r="N97" s="10"/>
      <c r="O97" s="56"/>
      <c r="P97" s="10"/>
      <c r="Q97" s="56"/>
      <c r="R97" s="10"/>
      <c r="S97" s="56"/>
      <c r="T97" s="10"/>
      <c r="U97" s="56"/>
      <c r="V97" s="10"/>
      <c r="W97" s="56"/>
      <c r="X97" s="10"/>
      <c r="Y97" s="56"/>
      <c r="Z97" s="10"/>
      <c r="AA97" s="6"/>
    </row>
    <row r="98" spans="1:27">
      <c r="A98" s="15" t="s">
        <v>54</v>
      </c>
      <c r="B98" s="10"/>
      <c r="C98" s="56"/>
      <c r="D98" s="10"/>
      <c r="E98" s="56"/>
      <c r="F98" s="10"/>
      <c r="G98" s="56"/>
      <c r="H98" s="10"/>
      <c r="I98" s="56"/>
      <c r="J98" s="10"/>
      <c r="K98" s="56"/>
      <c r="L98" s="10"/>
      <c r="M98" s="56"/>
      <c r="N98" s="10"/>
      <c r="O98" s="56"/>
      <c r="P98" s="10"/>
      <c r="Q98" s="56"/>
      <c r="R98" s="10"/>
      <c r="S98" s="56"/>
      <c r="T98" s="10"/>
      <c r="U98" s="56"/>
      <c r="V98" s="10"/>
      <c r="W98" s="56"/>
      <c r="X98" s="10"/>
      <c r="Y98" s="56"/>
      <c r="Z98" s="10"/>
      <c r="AA98" s="6"/>
    </row>
    <row r="99" spans="1:27">
      <c r="A99" s="16" t="s">
        <v>58</v>
      </c>
      <c r="B99" s="10"/>
      <c r="C99" s="56"/>
      <c r="D99" s="10"/>
      <c r="E99" s="56"/>
      <c r="F99" s="10"/>
      <c r="G99" s="56"/>
      <c r="H99" s="10"/>
      <c r="I99" s="56"/>
      <c r="J99" s="10"/>
      <c r="K99" s="56"/>
      <c r="L99" s="10"/>
      <c r="M99" s="56"/>
      <c r="N99" s="10"/>
      <c r="O99" s="56"/>
      <c r="P99" s="10"/>
      <c r="Q99" s="56"/>
      <c r="R99" s="10"/>
      <c r="S99" s="56"/>
      <c r="T99" s="10"/>
      <c r="U99" s="56"/>
      <c r="V99" s="10"/>
      <c r="W99" s="56"/>
      <c r="X99" s="10"/>
      <c r="Y99" s="56"/>
      <c r="Z99" s="10"/>
      <c r="AA99" s="6"/>
    </row>
    <row r="100" spans="1:27">
      <c r="A100" s="15" t="s">
        <v>80</v>
      </c>
      <c r="B100" s="10"/>
      <c r="C100" s="56"/>
      <c r="D100" s="10"/>
      <c r="E100" s="56"/>
      <c r="F100" s="10"/>
      <c r="G100" s="56"/>
      <c r="H100" s="10"/>
      <c r="I100" s="56"/>
      <c r="J100" s="10"/>
      <c r="K100" s="56"/>
      <c r="L100" s="10"/>
      <c r="M100" s="56"/>
      <c r="N100" s="10"/>
      <c r="O100" s="56"/>
      <c r="P100" s="10"/>
      <c r="Q100" s="56"/>
      <c r="R100" s="10"/>
      <c r="S100" s="56"/>
      <c r="T100" s="10"/>
      <c r="U100" s="56"/>
      <c r="V100" s="10"/>
      <c r="W100" s="56"/>
      <c r="X100" s="10"/>
      <c r="Y100" s="56"/>
      <c r="Z100" s="10"/>
      <c r="AA100" s="6"/>
    </row>
    <row r="101" spans="1:27">
      <c r="A101" s="15" t="s">
        <v>48</v>
      </c>
      <c r="B101" s="10"/>
      <c r="C101" s="56"/>
      <c r="D101" s="10"/>
      <c r="E101" s="56"/>
      <c r="F101" s="10"/>
      <c r="G101" s="56"/>
      <c r="H101" s="10"/>
      <c r="I101" s="56"/>
      <c r="J101" s="10"/>
      <c r="K101" s="56"/>
      <c r="L101" s="10"/>
      <c r="M101" s="56"/>
      <c r="N101" s="10"/>
      <c r="O101" s="56"/>
      <c r="P101" s="10"/>
      <c r="Q101" s="56"/>
      <c r="R101" s="10"/>
      <c r="S101" s="56"/>
      <c r="T101" s="10"/>
      <c r="U101" s="56"/>
      <c r="V101" s="10"/>
      <c r="W101" s="56"/>
      <c r="X101" s="10"/>
      <c r="Y101" s="56"/>
      <c r="Z101" s="10"/>
      <c r="AA101" s="6"/>
    </row>
    <row r="102" spans="1:27">
      <c r="A102" s="16" t="s">
        <v>22</v>
      </c>
      <c r="B102" s="10"/>
      <c r="C102" s="56"/>
      <c r="D102" s="10"/>
      <c r="E102" s="56"/>
      <c r="F102" s="10"/>
      <c r="G102" s="56"/>
      <c r="H102" s="10"/>
      <c r="I102" s="56"/>
      <c r="J102" s="10"/>
      <c r="K102" s="56"/>
      <c r="L102" s="10"/>
      <c r="M102" s="56">
        <v>2</v>
      </c>
      <c r="N102" s="10">
        <v>5</v>
      </c>
      <c r="O102" s="56">
        <v>60</v>
      </c>
      <c r="P102" s="10"/>
      <c r="Q102" s="56"/>
      <c r="R102" s="10"/>
      <c r="S102" s="56"/>
      <c r="T102" s="10"/>
      <c r="U102" s="56">
        <v>30</v>
      </c>
      <c r="V102" s="10">
        <v>75</v>
      </c>
      <c r="W102" s="56">
        <v>5</v>
      </c>
      <c r="X102" s="10"/>
      <c r="Y102" s="56"/>
      <c r="Z102" s="10">
        <v>30</v>
      </c>
      <c r="AA102" s="6"/>
    </row>
    <row r="103" spans="1:27">
      <c r="A103" s="16" t="s">
        <v>182</v>
      </c>
      <c r="B103" s="10"/>
      <c r="C103" s="56"/>
      <c r="D103" s="10"/>
      <c r="E103" s="56"/>
      <c r="F103" s="10"/>
      <c r="G103" s="56"/>
      <c r="H103" s="10"/>
      <c r="I103" s="56"/>
      <c r="J103" s="10"/>
      <c r="K103" s="56"/>
      <c r="L103" s="10"/>
      <c r="M103" s="56"/>
      <c r="N103" s="10"/>
      <c r="O103" s="56"/>
      <c r="P103" s="10"/>
      <c r="Q103" s="56"/>
      <c r="R103" s="10"/>
      <c r="S103" s="56"/>
      <c r="T103" s="10"/>
      <c r="U103" s="56"/>
      <c r="V103" s="10"/>
      <c r="W103" s="56"/>
      <c r="X103" s="10"/>
      <c r="Y103" s="56"/>
      <c r="Z103" s="10"/>
      <c r="AA103" s="6"/>
    </row>
    <row r="104" spans="1:27">
      <c r="A104" s="15"/>
      <c r="B104" s="10"/>
      <c r="C104" s="56"/>
      <c r="D104" s="10"/>
      <c r="E104" s="56"/>
      <c r="F104" s="10"/>
      <c r="G104" s="56"/>
      <c r="H104" s="10"/>
      <c r="I104" s="56"/>
      <c r="J104" s="10"/>
      <c r="K104" s="56"/>
      <c r="L104" s="10"/>
      <c r="M104" s="56"/>
      <c r="N104" s="10"/>
      <c r="O104" s="56"/>
      <c r="P104" s="10"/>
      <c r="Q104" s="56"/>
      <c r="R104" s="10"/>
      <c r="S104" s="56"/>
      <c r="T104" s="10"/>
      <c r="U104" s="56"/>
      <c r="V104" s="10"/>
      <c r="W104" s="56"/>
      <c r="X104" s="10"/>
      <c r="Y104" s="56"/>
      <c r="Z104" s="10"/>
      <c r="AA104" s="6"/>
    </row>
    <row r="105" spans="1:27">
      <c r="A105" s="17"/>
      <c r="B105" s="10"/>
      <c r="C105" s="56"/>
      <c r="D105" s="10"/>
      <c r="E105" s="56"/>
      <c r="F105" s="10"/>
      <c r="G105" s="56"/>
      <c r="H105" s="10"/>
      <c r="I105" s="56"/>
      <c r="J105" s="10"/>
      <c r="K105" s="56"/>
      <c r="L105" s="10"/>
      <c r="M105" s="56"/>
      <c r="N105" s="10"/>
      <c r="O105" s="56"/>
      <c r="P105" s="10"/>
      <c r="Q105" s="56"/>
      <c r="R105" s="10"/>
      <c r="S105" s="56"/>
      <c r="T105" s="10"/>
      <c r="U105" s="56"/>
      <c r="V105" s="10"/>
      <c r="W105" s="56"/>
      <c r="X105" s="10"/>
      <c r="Y105" s="56"/>
      <c r="Z105" s="10"/>
      <c r="AA105" s="6"/>
    </row>
    <row r="106" spans="1:27">
      <c r="A106" s="17"/>
      <c r="B106" s="10"/>
      <c r="C106" s="56"/>
      <c r="D106" s="10"/>
      <c r="E106" s="56"/>
      <c r="F106" s="10"/>
      <c r="G106" s="56"/>
      <c r="H106" s="10"/>
      <c r="I106" s="56"/>
      <c r="J106" s="10"/>
      <c r="K106" s="56"/>
      <c r="L106" s="10"/>
      <c r="M106" s="56"/>
      <c r="N106" s="10"/>
      <c r="O106" s="56"/>
      <c r="P106" s="10"/>
      <c r="Q106" s="56"/>
      <c r="R106" s="10"/>
      <c r="S106" s="56"/>
      <c r="T106" s="10"/>
      <c r="U106" s="56"/>
      <c r="V106" s="10"/>
      <c r="W106" s="56"/>
      <c r="X106" s="10"/>
      <c r="Y106" s="56"/>
      <c r="Z106" s="10"/>
      <c r="AA106" s="6"/>
    </row>
    <row r="107" spans="1:27">
      <c r="A107" s="17"/>
      <c r="B107" s="10"/>
      <c r="C107" s="56"/>
      <c r="D107" s="10"/>
      <c r="E107" s="56"/>
      <c r="F107" s="10"/>
      <c r="G107" s="56"/>
      <c r="H107" s="10"/>
      <c r="I107" s="56"/>
      <c r="J107" s="10"/>
      <c r="K107" s="56"/>
      <c r="L107" s="10"/>
      <c r="M107" s="56"/>
      <c r="N107" s="10"/>
      <c r="O107" s="56"/>
      <c r="P107" s="10"/>
      <c r="Q107" s="56"/>
      <c r="R107" s="10"/>
      <c r="S107" s="56"/>
      <c r="T107" s="10"/>
      <c r="U107" s="56"/>
      <c r="V107" s="10"/>
      <c r="W107" s="56"/>
      <c r="X107" s="10"/>
      <c r="Y107" s="56"/>
      <c r="Z107" s="10"/>
      <c r="AA107" s="6"/>
    </row>
    <row r="108" spans="1:27">
      <c r="A108" s="17"/>
      <c r="B108" s="10"/>
      <c r="C108" s="56"/>
      <c r="D108" s="10"/>
      <c r="E108" s="56"/>
      <c r="F108" s="10"/>
      <c r="G108" s="56"/>
      <c r="H108" s="10"/>
      <c r="I108" s="56"/>
      <c r="J108" s="10"/>
      <c r="K108" s="56"/>
      <c r="L108" s="10"/>
      <c r="M108" s="56"/>
      <c r="N108" s="10"/>
      <c r="O108" s="56"/>
      <c r="P108" s="10"/>
      <c r="Q108" s="56"/>
      <c r="R108" s="10"/>
      <c r="S108" s="56"/>
      <c r="T108" s="10"/>
      <c r="U108" s="56"/>
      <c r="V108" s="10"/>
      <c r="W108" s="56"/>
      <c r="X108" s="10"/>
      <c r="Y108" s="56"/>
      <c r="Z108" s="10"/>
      <c r="AA108" s="6"/>
    </row>
    <row r="109" spans="1:27">
      <c r="A109" s="17" t="s">
        <v>90</v>
      </c>
      <c r="B109" s="10"/>
      <c r="C109" s="56"/>
      <c r="D109" s="10"/>
      <c r="E109" s="56"/>
      <c r="F109" s="10"/>
      <c r="G109" s="56"/>
      <c r="H109" s="10"/>
      <c r="I109" s="56"/>
      <c r="J109" s="10"/>
      <c r="K109" s="56"/>
      <c r="L109" s="10"/>
      <c r="M109" s="56">
        <v>40</v>
      </c>
      <c r="N109" s="10"/>
      <c r="O109" s="56">
        <v>15</v>
      </c>
      <c r="P109" s="10"/>
      <c r="Q109" s="56"/>
      <c r="R109" s="10"/>
      <c r="S109" s="56"/>
      <c r="T109" s="10"/>
      <c r="U109" s="56">
        <v>15</v>
      </c>
      <c r="V109" s="10">
        <v>3</v>
      </c>
      <c r="W109" s="56">
        <v>75</v>
      </c>
      <c r="X109" s="10"/>
      <c r="Y109" s="56"/>
      <c r="Z109" s="10">
        <v>10</v>
      </c>
      <c r="AA109" s="6"/>
    </row>
    <row r="110" spans="1:27">
      <c r="A110" s="17" t="s">
        <v>67</v>
      </c>
      <c r="B110" s="10"/>
      <c r="C110" s="56"/>
      <c r="D110" s="10"/>
      <c r="E110" s="56"/>
      <c r="F110" s="10"/>
      <c r="G110" s="56"/>
      <c r="H110" s="10"/>
      <c r="I110" s="56"/>
      <c r="J110" s="10"/>
      <c r="K110" s="56"/>
      <c r="L110" s="10"/>
      <c r="M110" s="56"/>
      <c r="N110" s="10"/>
      <c r="O110" s="56"/>
      <c r="P110" s="10"/>
      <c r="Q110" s="56"/>
      <c r="R110" s="10"/>
      <c r="S110" s="56"/>
      <c r="T110" s="10"/>
      <c r="U110" s="56"/>
      <c r="V110" s="10"/>
      <c r="W110" s="56"/>
      <c r="X110" s="10"/>
      <c r="Y110" s="56"/>
      <c r="Z110" s="10"/>
      <c r="AA110" s="6"/>
    </row>
    <row r="111" spans="1:27">
      <c r="A111" s="17" t="s">
        <v>70</v>
      </c>
      <c r="B111" s="10"/>
      <c r="C111" s="56"/>
      <c r="D111" s="10"/>
      <c r="E111" s="56"/>
      <c r="F111" s="10"/>
      <c r="G111" s="56"/>
      <c r="H111" s="10"/>
      <c r="I111" s="56"/>
      <c r="J111" s="10"/>
      <c r="K111" s="56"/>
      <c r="L111" s="10"/>
      <c r="M111" s="56"/>
      <c r="N111" s="10"/>
      <c r="O111" s="56"/>
      <c r="P111" s="10"/>
      <c r="Q111" s="56"/>
      <c r="R111" s="10"/>
      <c r="S111" s="56"/>
      <c r="T111" s="10"/>
      <c r="U111" s="56"/>
      <c r="V111" s="10">
        <v>8</v>
      </c>
      <c r="W111" s="56">
        <v>3</v>
      </c>
      <c r="X111" s="10"/>
      <c r="Y111" s="56"/>
      <c r="Z111" s="10"/>
      <c r="AA111" s="6"/>
    </row>
    <row r="112" spans="1:27" ht="14">
      <c r="A112" s="60" t="s">
        <v>228</v>
      </c>
      <c r="B112" s="10"/>
      <c r="C112" s="56"/>
      <c r="D112" s="10"/>
      <c r="E112" s="56"/>
      <c r="F112" s="10"/>
      <c r="G112" s="56"/>
      <c r="H112" s="10"/>
      <c r="I112" s="56"/>
      <c r="J112" s="10"/>
      <c r="K112" s="56"/>
      <c r="L112" s="10"/>
      <c r="M112" s="56"/>
      <c r="N112" s="10"/>
      <c r="O112" s="56"/>
      <c r="P112" s="10"/>
      <c r="Q112" s="56"/>
      <c r="R112" s="10"/>
      <c r="S112" s="56"/>
      <c r="T112" s="10"/>
      <c r="U112" s="56"/>
      <c r="V112" s="10"/>
      <c r="W112" s="56"/>
      <c r="X112" s="10"/>
      <c r="Y112" s="56"/>
      <c r="Z112" s="10"/>
      <c r="AA112" s="6"/>
    </row>
    <row r="113" spans="1:29">
      <c r="A113" s="17" t="s">
        <v>49</v>
      </c>
      <c r="B113" s="10"/>
      <c r="C113" s="56">
        <v>10</v>
      </c>
      <c r="D113" s="10">
        <v>10</v>
      </c>
      <c r="E113" s="56">
        <v>10</v>
      </c>
      <c r="F113" s="10">
        <v>10</v>
      </c>
      <c r="G113" s="56">
        <v>10</v>
      </c>
      <c r="H113" s="10">
        <v>15</v>
      </c>
      <c r="I113" s="56">
        <v>13</v>
      </c>
      <c r="J113" s="10">
        <v>5</v>
      </c>
      <c r="K113" s="56">
        <v>5</v>
      </c>
      <c r="L113" s="10">
        <v>10</v>
      </c>
      <c r="M113" s="56">
        <v>12</v>
      </c>
      <c r="N113" s="10">
        <v>15</v>
      </c>
      <c r="O113" s="56">
        <v>5</v>
      </c>
      <c r="P113" s="10">
        <v>5</v>
      </c>
      <c r="Q113" s="56">
        <v>2</v>
      </c>
      <c r="R113" s="10">
        <v>5</v>
      </c>
      <c r="S113" s="56">
        <v>5</v>
      </c>
      <c r="T113" s="10">
        <v>6</v>
      </c>
      <c r="U113" s="56">
        <v>4</v>
      </c>
      <c r="V113" s="10"/>
      <c r="W113" s="56"/>
      <c r="X113" s="10">
        <v>5</v>
      </c>
      <c r="Y113" s="56">
        <v>5</v>
      </c>
      <c r="Z113" s="10">
        <v>3</v>
      </c>
      <c r="AA113" s="6"/>
    </row>
    <row r="117" spans="1:29"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t="s">
        <v>242</v>
      </c>
      <c r="AC117" t="s">
        <v>139</v>
      </c>
    </row>
    <row r="118" spans="1:29">
      <c r="A118" s="66" t="s">
        <v>237</v>
      </c>
      <c r="B118">
        <f>SUM(B5:B103)</f>
        <v>100</v>
      </c>
      <c r="C118">
        <f t="shared" ref="C118:Z118" si="0">SUM(C5:C103)</f>
        <v>90</v>
      </c>
      <c r="D118">
        <f t="shared" si="0"/>
        <v>90</v>
      </c>
      <c r="E118">
        <f t="shared" si="0"/>
        <v>90</v>
      </c>
      <c r="F118">
        <f t="shared" si="0"/>
        <v>90</v>
      </c>
      <c r="G118">
        <f t="shared" si="0"/>
        <v>90</v>
      </c>
      <c r="H118">
        <f t="shared" si="0"/>
        <v>85</v>
      </c>
      <c r="I118">
        <f t="shared" si="0"/>
        <v>89</v>
      </c>
      <c r="J118">
        <f t="shared" si="0"/>
        <v>95</v>
      </c>
      <c r="K118">
        <f t="shared" si="0"/>
        <v>95</v>
      </c>
      <c r="L118">
        <f t="shared" si="0"/>
        <v>90</v>
      </c>
      <c r="M118">
        <f t="shared" si="0"/>
        <v>45</v>
      </c>
      <c r="N118">
        <f t="shared" si="0"/>
        <v>89</v>
      </c>
      <c r="O118">
        <f t="shared" si="0"/>
        <v>80</v>
      </c>
      <c r="P118">
        <f t="shared" si="0"/>
        <v>96</v>
      </c>
      <c r="Q118">
        <f t="shared" si="0"/>
        <v>97</v>
      </c>
      <c r="R118">
        <f t="shared" si="0"/>
        <v>95</v>
      </c>
      <c r="S118">
        <f t="shared" si="0"/>
        <v>95</v>
      </c>
      <c r="T118">
        <f t="shared" si="0"/>
        <v>94</v>
      </c>
      <c r="U118">
        <f t="shared" si="0"/>
        <v>90</v>
      </c>
      <c r="V118">
        <f t="shared" si="0"/>
        <v>89</v>
      </c>
      <c r="W118">
        <f t="shared" si="0"/>
        <v>34</v>
      </c>
      <c r="X118">
        <f t="shared" si="0"/>
        <v>95</v>
      </c>
      <c r="Y118">
        <f t="shared" si="0"/>
        <v>97</v>
      </c>
      <c r="Z118">
        <f t="shared" si="0"/>
        <v>92</v>
      </c>
      <c r="AA118" s="57"/>
    </row>
    <row r="119" spans="1:29" ht="14">
      <c r="A119" s="67" t="s">
        <v>97</v>
      </c>
      <c r="B119">
        <f>SUM(B5:B7,B9:B11,B13,B16,B18,B24:B25,B28:B31,B35:B41,B43:B44,B47:B48,B50:B52,B55:B57,B60:B67,B70:B71,B75,B77,B84,B86,B90,B92,B94,B98,B100:B101)</f>
        <v>0</v>
      </c>
      <c r="C119">
        <f t="shared" ref="C119:Z119" si="1">SUM(C5:C7,C9:C11,C13,C16,C18,C24:C25,C28:C31,C35:C41,C43:C44,C47:C48,C50:C52,C55:C57,C60:C67,C70:C71,C75,C77,C84,C86,C90,C92,C94,C98,C100:C101)</f>
        <v>0</v>
      </c>
      <c r="D119">
        <f t="shared" si="1"/>
        <v>0</v>
      </c>
      <c r="E119">
        <f t="shared" si="1"/>
        <v>0</v>
      </c>
      <c r="F119">
        <f t="shared" si="1"/>
        <v>0</v>
      </c>
      <c r="G119">
        <f t="shared" si="1"/>
        <v>0</v>
      </c>
      <c r="H119">
        <f t="shared" si="1"/>
        <v>0</v>
      </c>
      <c r="I119">
        <f t="shared" si="1"/>
        <v>2</v>
      </c>
      <c r="J119">
        <f t="shared" si="1"/>
        <v>0</v>
      </c>
      <c r="K119">
        <f t="shared" si="1"/>
        <v>0</v>
      </c>
      <c r="L119">
        <f t="shared" si="1"/>
        <v>0</v>
      </c>
      <c r="M119">
        <f t="shared" si="1"/>
        <v>1</v>
      </c>
      <c r="N119">
        <f t="shared" si="1"/>
        <v>15</v>
      </c>
      <c r="O119">
        <f t="shared" si="1"/>
        <v>7</v>
      </c>
      <c r="P119">
        <f t="shared" si="1"/>
        <v>0</v>
      </c>
      <c r="Q119">
        <f t="shared" si="1"/>
        <v>0</v>
      </c>
      <c r="R119">
        <f t="shared" si="1"/>
        <v>0</v>
      </c>
      <c r="S119">
        <f t="shared" si="1"/>
        <v>0</v>
      </c>
      <c r="T119">
        <f t="shared" si="1"/>
        <v>0</v>
      </c>
      <c r="U119">
        <f t="shared" si="1"/>
        <v>7</v>
      </c>
      <c r="V119">
        <f t="shared" si="1"/>
        <v>10</v>
      </c>
      <c r="W119">
        <f t="shared" si="1"/>
        <v>29</v>
      </c>
      <c r="X119">
        <f t="shared" si="1"/>
        <v>0</v>
      </c>
      <c r="Y119">
        <f t="shared" si="1"/>
        <v>0</v>
      </c>
      <c r="Z119">
        <f t="shared" si="1"/>
        <v>10</v>
      </c>
      <c r="AA119" s="57"/>
      <c r="AB119">
        <v>3.24</v>
      </c>
      <c r="AC119">
        <v>1.3580378001611981</v>
      </c>
    </row>
    <row r="120" spans="1:29">
      <c r="A120" s="68" t="s">
        <v>238</v>
      </c>
      <c r="B120">
        <f>SUM(B8,B12,B14:B15,B17,B19:B23,B26:B27,B32:B34,B42,B45:B46,B49,B53:B54,B58:B59,B68:B69,B72:B74,B76,B78:B82,B83,B85,B87:B89,B91,B93,B95:B97,B99,B102:B103)</f>
        <v>100</v>
      </c>
      <c r="C120">
        <f t="shared" ref="C120:H120" si="2">SUM(C8,C12,C14:C15,C17,C19:C23,C26:C27,C32:C34,C42,C45:C46,C49,C53:C54,C58:C59,C68:C69,C72:C74,C76,C78:C82,C83,C85,C87:C89,C91,C93,C95:C97,C99,C102:C103)</f>
        <v>90</v>
      </c>
      <c r="D120">
        <f t="shared" si="2"/>
        <v>90</v>
      </c>
      <c r="E120">
        <f t="shared" si="2"/>
        <v>90</v>
      </c>
      <c r="F120">
        <f t="shared" si="2"/>
        <v>90</v>
      </c>
      <c r="G120">
        <f t="shared" si="2"/>
        <v>90</v>
      </c>
      <c r="H120">
        <f t="shared" si="2"/>
        <v>85</v>
      </c>
      <c r="I120">
        <f t="shared" ref="I120:O120" si="3">SUM(I8,I12,I14:I15,I17,I19:I23,I26:I27,I32:I34,I42,I45:I46,I49,I53:I54,I58:I59,I68:I69,I72:I74,I76,I78:I82,I83,I85,I87:I89,I91,I93,I95:I97,I99,I102:I103)</f>
        <v>87</v>
      </c>
      <c r="J120">
        <f t="shared" si="3"/>
        <v>95</v>
      </c>
      <c r="K120">
        <f t="shared" si="3"/>
        <v>95</v>
      </c>
      <c r="L120">
        <f t="shared" si="3"/>
        <v>90</v>
      </c>
      <c r="M120">
        <f t="shared" si="3"/>
        <v>44</v>
      </c>
      <c r="N120">
        <f t="shared" si="3"/>
        <v>74</v>
      </c>
      <c r="O120">
        <f t="shared" si="3"/>
        <v>73</v>
      </c>
      <c r="P120">
        <f t="shared" ref="P120:U120" si="4">SUM(P8,P12,P14:P15,P17,P19:P23,P26:P27,P32:P34,P42,P45:P46,P49,P53:P54,P58:P59,P68:P69,P72:P74,P76,P78:P82,P83,P85,P87:P89,P91,P93,P95:P97,P99,P102:P103)</f>
        <v>96</v>
      </c>
      <c r="Q120">
        <f t="shared" si="4"/>
        <v>97</v>
      </c>
      <c r="R120">
        <f t="shared" si="4"/>
        <v>95</v>
      </c>
      <c r="S120">
        <f t="shared" si="4"/>
        <v>95</v>
      </c>
      <c r="T120">
        <f t="shared" si="4"/>
        <v>94</v>
      </c>
      <c r="U120">
        <f t="shared" si="4"/>
        <v>83</v>
      </c>
      <c r="V120">
        <f>SUM(V8,V12,V14:V15,V17,V19:V23,V26:V27,V32:V34,V42,V45:V46,V49,V53:V54,V58:V59,V68:V69,V72:V74,V76,V78:V82,V83,V85,V87:V89,V91,V93,V95:V97,V99,V102:V103)</f>
        <v>79</v>
      </c>
      <c r="W120">
        <f>SUM(W8,W12,W14:W15,W17,W19:W23,W26:W27,W32:W34,W42,W45:W46,W49,W53:W54,W58:W59,W68:W69,W72:W74,W76,W78:W82,W83,W85,W87:W89,W91,W93,W95:W97,W99,W102:W103)</f>
        <v>5</v>
      </c>
      <c r="X120">
        <f>SUM(X8,X12,X14:X15,X17,X19:X23,X26:X27,X32:X34,X42,X45:X46,X49,X53:X54,X58:X59,X68:X69,X72:X74,X76,X78:X82,X83,X85,X87:X89,X91,X93,X95:X97,X99,X102:X103)</f>
        <v>95</v>
      </c>
      <c r="Y120">
        <f>SUM(Y8,Y12,Y14:Y15,Y17,Y19:Y23,Y26:Y27,Y32:Y34,Y42,Y45:Y46,Y49,Y53:Y54,Y58:Y59,Y68:Y69,Y72:Y74,Y76,Y78:Y82,Y83,Y85,Y87:Y89,Y91,Y93,Y95:Y97,Y99,Y102:Y103)</f>
        <v>97</v>
      </c>
      <c r="Z120">
        <f>SUM(Z8,Z12,Z14:Z15,Z17,Z19:Z23,Z26:Z27,Z32:Z34,Z42,Z45:Z46,Z49,Z53:Z54,Z58:Z59,Z68:Z69,Z72:Z74,Z76,Z78:Z82,Z83,Z85,Z87:Z89,Z91,Z93,Z95:Z97,Z99,Z102:Z103)</f>
        <v>82</v>
      </c>
      <c r="AA120" s="57"/>
      <c r="AB120">
        <v>84.44</v>
      </c>
      <c r="AC120">
        <v>4.0324020963523308</v>
      </c>
    </row>
    <row r="121" spans="1:29">
      <c r="A121" s="68" t="s">
        <v>239</v>
      </c>
      <c r="B121">
        <f>SUM(B109:B113)</f>
        <v>0</v>
      </c>
      <c r="C121">
        <f t="shared" ref="C121:Z121" si="5">SUM(C109:C113)</f>
        <v>10</v>
      </c>
      <c r="D121">
        <f t="shared" si="5"/>
        <v>10</v>
      </c>
      <c r="E121">
        <f t="shared" si="5"/>
        <v>10</v>
      </c>
      <c r="F121">
        <f t="shared" si="5"/>
        <v>10</v>
      </c>
      <c r="G121">
        <f t="shared" si="5"/>
        <v>10</v>
      </c>
      <c r="H121">
        <f t="shared" si="5"/>
        <v>15</v>
      </c>
      <c r="I121">
        <f t="shared" si="5"/>
        <v>13</v>
      </c>
      <c r="J121">
        <f t="shared" si="5"/>
        <v>5</v>
      </c>
      <c r="K121">
        <f t="shared" si="5"/>
        <v>5</v>
      </c>
      <c r="L121">
        <f t="shared" si="5"/>
        <v>10</v>
      </c>
      <c r="M121">
        <f t="shared" si="5"/>
        <v>52</v>
      </c>
      <c r="N121">
        <f t="shared" si="5"/>
        <v>15</v>
      </c>
      <c r="O121">
        <f t="shared" si="5"/>
        <v>20</v>
      </c>
      <c r="P121">
        <f t="shared" si="5"/>
        <v>5</v>
      </c>
      <c r="Q121">
        <f t="shared" si="5"/>
        <v>2</v>
      </c>
      <c r="R121">
        <f t="shared" si="5"/>
        <v>5</v>
      </c>
      <c r="S121">
        <f t="shared" si="5"/>
        <v>5</v>
      </c>
      <c r="T121">
        <f t="shared" si="5"/>
        <v>6</v>
      </c>
      <c r="U121">
        <f t="shared" si="5"/>
        <v>19</v>
      </c>
      <c r="V121">
        <f t="shared" si="5"/>
        <v>11</v>
      </c>
      <c r="W121">
        <f t="shared" si="5"/>
        <v>78</v>
      </c>
      <c r="X121">
        <f t="shared" si="5"/>
        <v>5</v>
      </c>
      <c r="Y121">
        <f t="shared" si="5"/>
        <v>5</v>
      </c>
      <c r="Z121">
        <f t="shared" si="5"/>
        <v>13</v>
      </c>
      <c r="AA121" s="57"/>
      <c r="AB121">
        <v>13.56</v>
      </c>
      <c r="AC121">
        <v>3.3357058223610387</v>
      </c>
    </row>
    <row r="122" spans="1:29"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</row>
    <row r="123" spans="1:29"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</row>
    <row r="124" spans="1:29"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</row>
    <row r="125" spans="1:29"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</row>
    <row r="126" spans="1:29"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</row>
    <row r="127" spans="1:29"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</row>
    <row r="128" spans="1:29"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</row>
    <row r="129" spans="3:27"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</row>
    <row r="130" spans="3:27"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</row>
    <row r="131" spans="3:27"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</row>
    <row r="132" spans="3:27"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</row>
    <row r="133" spans="3:27"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</row>
    <row r="134" spans="3:27"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</row>
    <row r="135" spans="3:27"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</row>
    <row r="136" spans="3:27"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</row>
    <row r="137" spans="3:27"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</row>
    <row r="138" spans="3:27"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</row>
    <row r="139" spans="3:27"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</row>
    <row r="140" spans="3:27"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</row>
    <row r="141" spans="3:27"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</row>
    <row r="142" spans="3:27"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</row>
    <row r="143" spans="3:27"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</row>
    <row r="144" spans="3:27"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</row>
    <row r="145" spans="3:27"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</row>
    <row r="146" spans="3:27"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</row>
    <row r="147" spans="3:27"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</row>
    <row r="148" spans="3:27"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</row>
    <row r="149" spans="3:27"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</row>
    <row r="150" spans="3:27"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</row>
    <row r="151" spans="3:27"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</row>
    <row r="152" spans="3:27"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</row>
    <row r="153" spans="3:27"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</row>
    <row r="154" spans="3:27"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</row>
    <row r="155" spans="3:27"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</row>
    <row r="156" spans="3:27"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</row>
    <row r="157" spans="3:27"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</row>
    <row r="158" spans="3:27"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</row>
    <row r="159" spans="3:27"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</row>
    <row r="160" spans="3:27"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</row>
    <row r="161" spans="3:27"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</row>
    <row r="162" spans="3:27"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</row>
    <row r="163" spans="3:27"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</row>
    <row r="164" spans="3:27"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</row>
    <row r="165" spans="3:27"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</row>
    <row r="166" spans="3:27"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</row>
    <row r="167" spans="3:27"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</row>
    <row r="168" spans="3:27"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</row>
    <row r="169" spans="3:27"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</row>
    <row r="170" spans="3:27"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</row>
    <row r="171" spans="3:27"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</row>
    <row r="172" spans="3:27"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</row>
    <row r="173" spans="3:27"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</row>
    <row r="174" spans="3:27"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</row>
    <row r="175" spans="3:27"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</row>
    <row r="176" spans="3:27"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</row>
    <row r="177" spans="3:27"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</row>
    <row r="178" spans="3:27"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</row>
    <row r="179" spans="3:27"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</row>
    <row r="180" spans="3:27"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</row>
    <row r="181" spans="3:27"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</row>
    <row r="182" spans="3:27"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</row>
    <row r="183" spans="3:27"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</row>
    <row r="184" spans="3:27"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</row>
    <row r="185" spans="3:27"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</row>
    <row r="186" spans="3:27"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</row>
    <row r="187" spans="3:27"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</row>
    <row r="188" spans="3:27"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</row>
    <row r="189" spans="3:27"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</row>
    <row r="190" spans="3:27"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</row>
    <row r="191" spans="3:27"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</row>
    <row r="192" spans="3:27"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</row>
    <row r="193" spans="3:27"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</row>
    <row r="194" spans="3:27"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</row>
    <row r="195" spans="3:27"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</row>
    <row r="196" spans="3:27"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</row>
    <row r="197" spans="3:27"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</row>
    <row r="198" spans="3:27"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</row>
    <row r="199" spans="3:27"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</row>
    <row r="200" spans="3:27"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</row>
    <row r="201" spans="3:27"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</row>
    <row r="202" spans="3:27"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</row>
    <row r="203" spans="3:27"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</row>
    <row r="204" spans="3:27"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</row>
    <row r="205" spans="3:27"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</row>
    <row r="206" spans="3:27"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</row>
    <row r="207" spans="3:27"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</row>
    <row r="208" spans="3:27"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</row>
    <row r="209" spans="3:27"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</row>
    <row r="210" spans="3:27"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</row>
    <row r="211" spans="3:27"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</row>
    <row r="212" spans="3:27"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</row>
    <row r="213" spans="3:27"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</row>
    <row r="214" spans="3:27"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</row>
    <row r="215" spans="3:27"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</row>
    <row r="216" spans="3:27"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</row>
    <row r="217" spans="3:27"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</row>
    <row r="218" spans="3:27"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</row>
    <row r="219" spans="3:27"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</row>
    <row r="220" spans="3:27"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</row>
    <row r="221" spans="3:27"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</row>
    <row r="222" spans="3:27"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</row>
    <row r="223" spans="3:27"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</row>
    <row r="224" spans="3:27"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</row>
    <row r="225" spans="3:27"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</row>
    <row r="226" spans="3:27"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</row>
    <row r="227" spans="3:27"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</row>
    <row r="228" spans="3:27"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</row>
    <row r="229" spans="3:27"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</row>
    <row r="230" spans="3:27"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</row>
    <row r="231" spans="3:27"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</row>
    <row r="232" spans="3:27"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</row>
    <row r="233" spans="3:27"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</row>
    <row r="234" spans="3:27"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</row>
    <row r="235" spans="3:27"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</row>
    <row r="236" spans="3:27"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</row>
    <row r="237" spans="3:27"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</row>
    <row r="238" spans="3:27"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</row>
    <row r="239" spans="3:27"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</row>
    <row r="240" spans="3:27"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</row>
    <row r="241" spans="3:27"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</row>
    <row r="242" spans="3:27"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</row>
    <row r="243" spans="3:27"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</row>
    <row r="244" spans="3:27"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</row>
    <row r="245" spans="3:27"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</row>
    <row r="246" spans="3:27"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</row>
    <row r="247" spans="3:27"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</row>
    <row r="248" spans="3:27"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</row>
    <row r="249" spans="3:27"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</row>
    <row r="250" spans="3:27"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</row>
    <row r="251" spans="3:27"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</row>
    <row r="252" spans="3:27"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</row>
    <row r="253" spans="3:27"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</row>
    <row r="254" spans="3:27"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</row>
    <row r="255" spans="3:27"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</row>
    <row r="256" spans="3:27"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</row>
    <row r="257" spans="3:27"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</row>
    <row r="258" spans="3:27"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</row>
    <row r="259" spans="3:27"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</row>
    <row r="260" spans="3:27"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</row>
    <row r="261" spans="3:27"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</row>
    <row r="262" spans="3:27"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</row>
    <row r="263" spans="3:27"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</row>
    <row r="264" spans="3:27"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</row>
    <row r="265" spans="3:27"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</row>
    <row r="266" spans="3:27"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</row>
    <row r="267" spans="3:27"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</row>
    <row r="268" spans="3:27"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</row>
    <row r="269" spans="3:27"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</row>
    <row r="270" spans="3:27"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</row>
    <row r="271" spans="3:27"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</row>
    <row r="272" spans="3:27"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</row>
    <row r="273" spans="3:27"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</row>
    <row r="274" spans="3:27"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</row>
    <row r="275" spans="3:27"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</row>
    <row r="276" spans="3:27"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</row>
    <row r="277" spans="3:27"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</row>
    <row r="278" spans="3:27"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</row>
    <row r="279" spans="3:27"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</row>
    <row r="280" spans="3:27"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</row>
    <row r="281" spans="3:27"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</row>
    <row r="282" spans="3:27"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</row>
    <row r="283" spans="3:27"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</row>
    <row r="284" spans="3:27"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</row>
    <row r="285" spans="3:27"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</row>
    <row r="286" spans="3:27"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</row>
    <row r="287" spans="3:27"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</row>
    <row r="288" spans="3:27"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</row>
    <row r="289" spans="3:27"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</row>
    <row r="290" spans="3:27"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</row>
    <row r="291" spans="3:27"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</row>
    <row r="292" spans="3:27"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</row>
    <row r="293" spans="3:27"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</row>
    <row r="294" spans="3:27"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</row>
    <row r="295" spans="3:27"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</row>
    <row r="296" spans="3:27"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</row>
    <row r="297" spans="3:27"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</row>
    <row r="298" spans="3:27"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</row>
    <row r="299" spans="3:27"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</row>
    <row r="300" spans="3:27"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</row>
    <row r="301" spans="3:27"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</row>
    <row r="302" spans="3:27"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</row>
    <row r="303" spans="3:27"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</row>
    <row r="304" spans="3:27"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</row>
    <row r="305" spans="3:27"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</row>
    <row r="306" spans="3:27"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</row>
    <row r="307" spans="3:27"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</row>
    <row r="308" spans="3:27"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</row>
    <row r="309" spans="3:27"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</row>
    <row r="310" spans="3:27"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</row>
    <row r="311" spans="3:27"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</row>
    <row r="312" spans="3:27"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</row>
    <row r="313" spans="3:27"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</row>
    <row r="314" spans="3:27"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</row>
    <row r="315" spans="3:27"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</row>
    <row r="316" spans="3:27"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</row>
    <row r="317" spans="3:27"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</row>
    <row r="318" spans="3:27"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</row>
    <row r="319" spans="3:27"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</row>
    <row r="320" spans="3:27"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</row>
    <row r="321" spans="3:27"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</row>
    <row r="322" spans="3:27"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</row>
    <row r="323" spans="3:27"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</row>
    <row r="324" spans="3:27"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</row>
    <row r="325" spans="3:27"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</row>
    <row r="326" spans="3:27"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</row>
    <row r="327" spans="3:27"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</row>
    <row r="328" spans="3:27"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</row>
    <row r="329" spans="3:27"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</row>
    <row r="330" spans="3:27"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</row>
    <row r="331" spans="3:27"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</row>
    <row r="332" spans="3:27"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</row>
    <row r="333" spans="3:27"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</row>
    <row r="334" spans="3:27"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</row>
    <row r="335" spans="3:27"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</row>
    <row r="336" spans="3:27"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</row>
    <row r="337" spans="3:27"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</row>
    <row r="338" spans="3:27"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</row>
    <row r="339" spans="3:27"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</row>
    <row r="340" spans="3:27"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</row>
    <row r="341" spans="3:27"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</row>
    <row r="342" spans="3:27"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</row>
    <row r="343" spans="3:27"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</row>
    <row r="344" spans="3:27"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</row>
    <row r="345" spans="3:27"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</row>
    <row r="346" spans="3:27"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</row>
    <row r="347" spans="3:27"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</row>
    <row r="348" spans="3:27"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</row>
    <row r="349" spans="3:27"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</row>
    <row r="350" spans="3:27"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</row>
    <row r="351" spans="3:27"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</row>
    <row r="352" spans="3:27"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</row>
    <row r="353" spans="3:27"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</row>
    <row r="354" spans="3:27"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</row>
    <row r="355" spans="3:27"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</row>
    <row r="356" spans="3:27"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</row>
    <row r="357" spans="3:27"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</row>
    <row r="358" spans="3:27"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</row>
    <row r="359" spans="3:27"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</row>
    <row r="360" spans="3:27"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</row>
    <row r="361" spans="3:27"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</row>
    <row r="362" spans="3:27"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</row>
    <row r="363" spans="3:27"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</row>
    <row r="364" spans="3:27"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</row>
    <row r="365" spans="3:27"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</row>
    <row r="366" spans="3:27"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</row>
    <row r="367" spans="3:27"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</row>
    <row r="368" spans="3:27"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</row>
    <row r="369" spans="3:27"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</row>
    <row r="370" spans="3:27"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</row>
    <row r="371" spans="3:27"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</row>
    <row r="372" spans="3:27"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</row>
    <row r="373" spans="3:27"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</row>
    <row r="374" spans="3:27"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</row>
    <row r="375" spans="3:27"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</row>
    <row r="376" spans="3:27"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</row>
    <row r="377" spans="3:27"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</row>
    <row r="378" spans="3:27"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</row>
    <row r="379" spans="3:27"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</row>
    <row r="380" spans="3:27"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</row>
    <row r="381" spans="3:27"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</row>
    <row r="382" spans="3:27"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</row>
    <row r="383" spans="3:27"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</row>
    <row r="384" spans="3:27"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</row>
    <row r="385" spans="3:27"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</row>
    <row r="386" spans="3:27"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</row>
    <row r="387" spans="3:27"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</row>
    <row r="388" spans="3:27"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</row>
    <row r="389" spans="3:27"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</row>
    <row r="390" spans="3:27"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</row>
    <row r="391" spans="3:27"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</row>
    <row r="392" spans="3:27"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</row>
    <row r="393" spans="3:27"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</row>
    <row r="394" spans="3:27"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</row>
    <row r="395" spans="3:27"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</row>
    <row r="396" spans="3:27"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</row>
    <row r="397" spans="3:27"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</row>
    <row r="398" spans="3:27"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</row>
    <row r="399" spans="3:27"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</row>
    <row r="400" spans="3:27"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</row>
    <row r="401" spans="3:27"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</row>
    <row r="402" spans="3:27"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</row>
    <row r="403" spans="3:27"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</row>
    <row r="404" spans="3:27"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</row>
    <row r="405" spans="3:27"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</row>
    <row r="406" spans="3:27"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</row>
    <row r="407" spans="3:27"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</row>
    <row r="408" spans="3:27"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</row>
    <row r="409" spans="3:27"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</row>
    <row r="410" spans="3:27"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</row>
    <row r="411" spans="3:27"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</row>
    <row r="412" spans="3:27"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</row>
    <row r="413" spans="3:27"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</row>
    <row r="414" spans="3:27"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</row>
    <row r="415" spans="3:27"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</row>
    <row r="416" spans="3:27"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</row>
    <row r="417" spans="3:27"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</row>
    <row r="418" spans="3:27"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</row>
    <row r="419" spans="3:27"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</row>
    <row r="420" spans="3:27"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</row>
    <row r="421" spans="3:27"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</row>
    <row r="422" spans="3:27"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</row>
    <row r="423" spans="3:27"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</row>
    <row r="424" spans="3:27"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</row>
    <row r="425" spans="3:27"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</row>
    <row r="426" spans="3:27"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</row>
    <row r="427" spans="3:27"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</row>
    <row r="428" spans="3:27"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</row>
    <row r="429" spans="3:27"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</row>
    <row r="430" spans="3:27"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</row>
    <row r="431" spans="3:27"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</row>
    <row r="432" spans="3:27"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</row>
    <row r="433" spans="3:27"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</row>
    <row r="434" spans="3:27"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</row>
    <row r="435" spans="3:27"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</row>
    <row r="436" spans="3:27"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</row>
    <row r="437" spans="3:27"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</row>
    <row r="438" spans="3:27"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</row>
    <row r="439" spans="3:27"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</row>
    <row r="440" spans="3:27"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</row>
    <row r="441" spans="3:27"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</row>
    <row r="442" spans="3:27"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</row>
    <row r="443" spans="3:27"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</row>
    <row r="444" spans="3:27"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</row>
    <row r="445" spans="3:27"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</row>
    <row r="446" spans="3:27"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</row>
    <row r="447" spans="3:27"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</row>
    <row r="448" spans="3:27"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</row>
    <row r="449" spans="3:27"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</row>
    <row r="450" spans="3:27"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</row>
    <row r="451" spans="3:27"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</row>
    <row r="452" spans="3:27"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</row>
    <row r="453" spans="3:27"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</row>
    <row r="454" spans="3:27"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</row>
    <row r="455" spans="3:27"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</row>
    <row r="456" spans="3:27"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</row>
    <row r="457" spans="3:27"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</row>
    <row r="458" spans="3:27"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</row>
    <row r="459" spans="3:27"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</row>
    <row r="460" spans="3:27"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</row>
    <row r="461" spans="3:27"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</row>
    <row r="462" spans="3:27"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</row>
    <row r="463" spans="3:27"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</row>
    <row r="464" spans="3:27"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</row>
    <row r="465" spans="3:27"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</row>
    <row r="466" spans="3:27"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</row>
    <row r="467" spans="3:27"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</row>
    <row r="468" spans="3:27"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</row>
    <row r="469" spans="3:27"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</row>
    <row r="470" spans="3:27"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</row>
    <row r="471" spans="3:27"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</row>
    <row r="472" spans="3:27"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</row>
    <row r="473" spans="3:27"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</row>
    <row r="474" spans="3:27"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</row>
    <row r="475" spans="3:27"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</row>
    <row r="476" spans="3:27"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</row>
    <row r="477" spans="3:27"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</row>
    <row r="478" spans="3:27"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</row>
    <row r="479" spans="3:27"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</row>
    <row r="480" spans="3:27"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</row>
    <row r="481" spans="3:27"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</row>
    <row r="482" spans="3:27"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</row>
    <row r="483" spans="3:27"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</row>
    <row r="484" spans="3:27"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</row>
    <row r="485" spans="3:27"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</row>
    <row r="486" spans="3:27"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</row>
    <row r="487" spans="3:27"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</row>
    <row r="488" spans="3:27"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</row>
    <row r="489" spans="3:27"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</row>
    <row r="490" spans="3:27"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</row>
    <row r="491" spans="3:27"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</row>
    <row r="492" spans="3:27"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</row>
    <row r="493" spans="3:27"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</row>
    <row r="494" spans="3:27"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</row>
    <row r="495" spans="3:27"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</row>
    <row r="496" spans="3:27"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</row>
    <row r="497" spans="3:27"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</row>
    <row r="498" spans="3:27"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</row>
    <row r="499" spans="3:27"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</row>
    <row r="500" spans="3:27"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</row>
    <row r="501" spans="3:27"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</row>
    <row r="502" spans="3:27"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</row>
    <row r="503" spans="3:27">
      <c r="C503" s="57"/>
      <c r="D503" s="57"/>
      <c r="E503" s="57"/>
      <c r="F503" s="57"/>
      <c r="H503" s="57"/>
      <c r="J503" s="57"/>
      <c r="L503" s="57"/>
      <c r="N503" s="57"/>
      <c r="P503" s="57"/>
      <c r="R503" s="57"/>
      <c r="T503" s="57"/>
      <c r="V503" s="57"/>
      <c r="X503" s="57"/>
    </row>
    <row r="504" spans="3:27">
      <c r="C504" s="57"/>
      <c r="D504" s="57"/>
      <c r="E504" s="57"/>
      <c r="F504" s="57"/>
      <c r="H504" s="57"/>
      <c r="J504" s="57"/>
      <c r="L504" s="57"/>
      <c r="N504" s="57"/>
      <c r="P504" s="57"/>
      <c r="R504" s="57"/>
      <c r="T504" s="57"/>
      <c r="V504" s="57"/>
      <c r="X504" s="57"/>
    </row>
    <row r="505" spans="3:27">
      <c r="C505" s="57"/>
      <c r="D505" s="57"/>
      <c r="E505" s="57"/>
      <c r="F505" s="57"/>
      <c r="H505" s="57"/>
      <c r="J505" s="57"/>
      <c r="L505" s="57"/>
      <c r="N505" s="57"/>
      <c r="P505" s="57"/>
      <c r="R505" s="57"/>
      <c r="T505" s="57"/>
      <c r="V505" s="57"/>
      <c r="X505" s="57"/>
    </row>
    <row r="506" spans="3:27">
      <c r="C506" s="57"/>
      <c r="D506" s="57"/>
      <c r="E506" s="57"/>
      <c r="F506" s="57"/>
      <c r="H506" s="57"/>
      <c r="J506" s="57"/>
      <c r="L506" s="57"/>
      <c r="N506" s="57"/>
      <c r="P506" s="57"/>
      <c r="R506" s="57"/>
      <c r="T506" s="57"/>
      <c r="V506" s="57"/>
      <c r="X506" s="57"/>
    </row>
    <row r="507" spans="3:27">
      <c r="C507" s="57"/>
      <c r="D507" s="57"/>
      <c r="E507" s="57"/>
      <c r="F507" s="57"/>
      <c r="H507" s="57"/>
      <c r="J507" s="57"/>
      <c r="L507" s="57"/>
      <c r="N507" s="57"/>
      <c r="P507" s="57"/>
      <c r="R507" s="57"/>
      <c r="T507" s="57"/>
      <c r="V507" s="57"/>
      <c r="X507" s="57"/>
    </row>
    <row r="508" spans="3:27">
      <c r="C508" s="57"/>
      <c r="D508" s="57"/>
      <c r="E508" s="57"/>
      <c r="F508" s="57"/>
      <c r="H508" s="57"/>
      <c r="J508" s="57"/>
      <c r="L508" s="57"/>
      <c r="N508" s="57"/>
      <c r="P508" s="57"/>
      <c r="R508" s="57"/>
      <c r="T508" s="57"/>
      <c r="V508" s="57"/>
      <c r="X508" s="57"/>
    </row>
    <row r="509" spans="3:27">
      <c r="C509" s="57"/>
      <c r="D509" s="57"/>
      <c r="E509" s="57"/>
      <c r="F509" s="57"/>
      <c r="H509" s="57"/>
      <c r="J509" s="57"/>
      <c r="L509" s="57"/>
      <c r="N509" s="57"/>
      <c r="P509" s="57"/>
      <c r="R509" s="57"/>
      <c r="T509" s="57"/>
      <c r="V509" s="57"/>
      <c r="X509" s="57"/>
    </row>
    <row r="510" spans="3:27">
      <c r="C510" s="57"/>
      <c r="D510" s="57"/>
      <c r="E510" s="57"/>
      <c r="F510" s="57"/>
      <c r="H510" s="57"/>
      <c r="J510" s="57"/>
      <c r="L510" s="57"/>
      <c r="N510" s="57"/>
      <c r="P510" s="57"/>
      <c r="R510" s="57"/>
      <c r="T510" s="57"/>
      <c r="V510" s="57"/>
      <c r="X510" s="57"/>
    </row>
    <row r="511" spans="3:27">
      <c r="C511" s="57"/>
      <c r="D511" s="57"/>
      <c r="E511" s="57"/>
      <c r="F511" s="57"/>
      <c r="H511" s="57"/>
      <c r="J511" s="57"/>
      <c r="L511" s="57"/>
      <c r="N511" s="57"/>
      <c r="P511" s="57"/>
      <c r="R511" s="57"/>
      <c r="T511" s="57"/>
      <c r="V511" s="57"/>
      <c r="X511" s="57"/>
    </row>
    <row r="512" spans="3:27">
      <c r="C512" s="57"/>
      <c r="D512" s="57"/>
      <c r="E512" s="57"/>
      <c r="F512" s="57"/>
      <c r="H512" s="57"/>
      <c r="J512" s="57"/>
      <c r="L512" s="57"/>
      <c r="N512" s="57"/>
      <c r="P512" s="57"/>
      <c r="R512" s="57"/>
      <c r="T512" s="57"/>
      <c r="V512" s="57"/>
      <c r="X512" s="57"/>
    </row>
    <row r="513" spans="3:24">
      <c r="C513" s="57"/>
      <c r="D513" s="57"/>
      <c r="E513" s="57"/>
      <c r="F513" s="57"/>
      <c r="H513" s="57"/>
      <c r="J513" s="57"/>
      <c r="L513" s="57"/>
      <c r="N513" s="57"/>
      <c r="P513" s="57"/>
      <c r="R513" s="57"/>
      <c r="T513" s="57"/>
      <c r="V513" s="57"/>
      <c r="X513" s="57"/>
    </row>
    <row r="514" spans="3:24">
      <c r="C514" s="57"/>
      <c r="D514" s="57"/>
      <c r="E514" s="57"/>
      <c r="F514" s="57"/>
      <c r="H514" s="57"/>
      <c r="J514" s="57"/>
      <c r="L514" s="57"/>
      <c r="N514" s="57"/>
      <c r="P514" s="57"/>
      <c r="R514" s="57"/>
      <c r="T514" s="57"/>
      <c r="V514" s="57"/>
      <c r="X514" s="57"/>
    </row>
    <row r="515" spans="3:24">
      <c r="C515" s="57"/>
      <c r="D515" s="57"/>
      <c r="E515" s="57"/>
      <c r="F515" s="57"/>
      <c r="H515" s="57"/>
      <c r="J515" s="57"/>
      <c r="L515" s="57"/>
      <c r="N515" s="57"/>
      <c r="P515" s="57"/>
      <c r="R515" s="57"/>
      <c r="T515" s="57"/>
      <c r="V515" s="57"/>
      <c r="X515" s="57"/>
    </row>
    <row r="516" spans="3:24">
      <c r="C516" s="57"/>
      <c r="D516" s="57"/>
      <c r="E516" s="57"/>
      <c r="F516" s="57"/>
      <c r="H516" s="57"/>
      <c r="J516" s="57"/>
      <c r="L516" s="57"/>
      <c r="N516" s="57"/>
      <c r="P516" s="57"/>
      <c r="R516" s="57"/>
      <c r="T516" s="57"/>
      <c r="V516" s="57"/>
      <c r="X516" s="57"/>
    </row>
    <row r="517" spans="3:24">
      <c r="C517" s="57"/>
      <c r="D517" s="57"/>
      <c r="E517" s="57"/>
      <c r="F517" s="57"/>
      <c r="H517" s="57"/>
      <c r="J517" s="57"/>
      <c r="L517" s="57"/>
      <c r="N517" s="57"/>
      <c r="P517" s="57"/>
      <c r="R517" s="57"/>
      <c r="T517" s="57"/>
      <c r="V517" s="57"/>
      <c r="X517" s="57"/>
    </row>
    <row r="518" spans="3:24">
      <c r="C518" s="57"/>
      <c r="D518" s="57"/>
      <c r="E518" s="57"/>
      <c r="F518" s="57"/>
      <c r="H518" s="57"/>
      <c r="J518" s="57"/>
      <c r="L518" s="57"/>
      <c r="N518" s="57"/>
      <c r="P518" s="57"/>
      <c r="R518" s="57"/>
      <c r="T518" s="57"/>
      <c r="V518" s="57"/>
      <c r="X518" s="57"/>
    </row>
    <row r="519" spans="3:24">
      <c r="C519" s="57"/>
      <c r="D519" s="57"/>
      <c r="E519" s="57"/>
      <c r="F519" s="57"/>
      <c r="H519" s="57"/>
      <c r="J519" s="57"/>
      <c r="L519" s="57"/>
      <c r="N519" s="57"/>
      <c r="P519" s="57"/>
      <c r="R519" s="57"/>
      <c r="T519" s="57"/>
      <c r="V519" s="57"/>
      <c r="X519" s="57"/>
    </row>
    <row r="520" spans="3:24">
      <c r="C520" s="57"/>
      <c r="D520" s="57"/>
      <c r="E520" s="57"/>
      <c r="F520" s="57"/>
      <c r="H520" s="57"/>
      <c r="J520" s="57"/>
      <c r="L520" s="57"/>
      <c r="N520" s="57"/>
      <c r="P520" s="57"/>
      <c r="R520" s="57"/>
      <c r="T520" s="57"/>
      <c r="V520" s="57"/>
      <c r="X520" s="57"/>
    </row>
    <row r="521" spans="3:24">
      <c r="C521" s="57"/>
      <c r="D521" s="57"/>
      <c r="E521" s="57"/>
      <c r="F521" s="57"/>
      <c r="H521" s="57"/>
      <c r="J521" s="57"/>
      <c r="L521" s="57"/>
      <c r="N521" s="57"/>
      <c r="P521" s="57"/>
      <c r="R521" s="57"/>
      <c r="T521" s="57"/>
      <c r="V521" s="57"/>
      <c r="X521" s="57"/>
    </row>
    <row r="522" spans="3:24">
      <c r="C522" s="57"/>
      <c r="D522" s="57"/>
      <c r="E522" s="57"/>
      <c r="F522" s="57"/>
      <c r="H522" s="57"/>
      <c r="J522" s="57"/>
      <c r="L522" s="57"/>
      <c r="N522" s="57"/>
      <c r="P522" s="57"/>
      <c r="R522" s="57"/>
      <c r="T522" s="57"/>
      <c r="V522" s="57"/>
      <c r="X522" s="57"/>
    </row>
    <row r="523" spans="3:24">
      <c r="C523" s="57"/>
      <c r="D523" s="57"/>
      <c r="E523" s="57"/>
      <c r="F523" s="57"/>
      <c r="H523" s="57"/>
      <c r="J523" s="57"/>
      <c r="L523" s="57"/>
      <c r="N523" s="57"/>
      <c r="P523" s="57"/>
      <c r="R523" s="57"/>
      <c r="T523" s="57"/>
      <c r="V523" s="57"/>
      <c r="X523" s="57"/>
    </row>
    <row r="524" spans="3:24">
      <c r="C524" s="57"/>
      <c r="D524" s="57"/>
      <c r="E524" s="57"/>
      <c r="F524" s="57"/>
      <c r="H524" s="57"/>
      <c r="J524" s="57"/>
      <c r="L524" s="57"/>
      <c r="N524" s="57"/>
      <c r="P524" s="57"/>
      <c r="R524" s="57"/>
      <c r="T524" s="57"/>
      <c r="V524" s="57"/>
      <c r="X524" s="57"/>
    </row>
    <row r="525" spans="3:24">
      <c r="C525" s="57"/>
      <c r="D525" s="57"/>
      <c r="E525" s="57"/>
      <c r="F525" s="57"/>
      <c r="H525" s="57"/>
      <c r="J525" s="57"/>
      <c r="L525" s="57"/>
      <c r="N525" s="57"/>
      <c r="P525" s="57"/>
      <c r="R525" s="57"/>
      <c r="T525" s="57"/>
      <c r="V525" s="57"/>
      <c r="X525" s="57"/>
    </row>
    <row r="526" spans="3:24">
      <c r="C526" s="57"/>
      <c r="D526" s="57"/>
      <c r="E526" s="57"/>
      <c r="F526" s="57"/>
      <c r="H526" s="57"/>
      <c r="J526" s="57"/>
      <c r="L526" s="57"/>
      <c r="N526" s="57"/>
      <c r="P526" s="57"/>
      <c r="R526" s="57"/>
      <c r="T526" s="57"/>
      <c r="V526" s="57"/>
      <c r="X526" s="57"/>
    </row>
    <row r="527" spans="3:24">
      <c r="C527" s="57"/>
      <c r="D527" s="57"/>
      <c r="E527" s="57"/>
      <c r="F527" s="57"/>
      <c r="H527" s="57"/>
      <c r="J527" s="57"/>
      <c r="L527" s="57"/>
      <c r="N527" s="57"/>
      <c r="P527" s="57"/>
      <c r="R527" s="57"/>
      <c r="T527" s="57"/>
      <c r="V527" s="57"/>
      <c r="X527" s="57"/>
    </row>
    <row r="528" spans="3:24">
      <c r="C528" s="57"/>
      <c r="D528" s="57"/>
      <c r="E528" s="57"/>
      <c r="F528" s="57"/>
      <c r="H528" s="57"/>
      <c r="J528" s="57"/>
      <c r="L528" s="57"/>
      <c r="N528" s="57"/>
      <c r="P528" s="57"/>
      <c r="R528" s="57"/>
      <c r="T528" s="57"/>
      <c r="V528" s="57"/>
      <c r="X528" s="57"/>
    </row>
    <row r="529" spans="3:24">
      <c r="C529" s="57"/>
      <c r="D529" s="57"/>
      <c r="E529" s="57"/>
      <c r="F529" s="57"/>
      <c r="H529" s="57"/>
      <c r="J529" s="57"/>
      <c r="L529" s="57"/>
      <c r="N529" s="57"/>
      <c r="P529" s="57"/>
      <c r="R529" s="57"/>
      <c r="T529" s="57"/>
      <c r="V529" s="57"/>
      <c r="X529" s="57"/>
    </row>
    <row r="530" spans="3:24">
      <c r="C530" s="57"/>
      <c r="D530" s="57"/>
      <c r="E530" s="57"/>
      <c r="F530" s="57"/>
      <c r="H530" s="57"/>
      <c r="J530" s="57"/>
      <c r="L530" s="57"/>
      <c r="N530" s="57"/>
      <c r="P530" s="57"/>
      <c r="R530" s="57"/>
      <c r="T530" s="57"/>
      <c r="V530" s="57"/>
      <c r="X530" s="57"/>
    </row>
    <row r="531" spans="3:24">
      <c r="C531" s="57"/>
      <c r="D531" s="57"/>
      <c r="E531" s="57"/>
      <c r="F531" s="57"/>
      <c r="H531" s="57"/>
      <c r="J531" s="57"/>
      <c r="L531" s="57"/>
      <c r="N531" s="57"/>
      <c r="P531" s="57"/>
      <c r="R531" s="57"/>
      <c r="T531" s="57"/>
      <c r="V531" s="57"/>
      <c r="X531" s="57"/>
    </row>
    <row r="532" spans="3:24">
      <c r="C532" s="57"/>
      <c r="D532" s="57"/>
      <c r="E532" s="57"/>
      <c r="F532" s="57"/>
      <c r="H532" s="57"/>
      <c r="J532" s="57"/>
      <c r="L532" s="57"/>
      <c r="N532" s="57"/>
      <c r="P532" s="57"/>
      <c r="R532" s="57"/>
      <c r="T532" s="57"/>
      <c r="V532" s="57"/>
      <c r="X532" s="57"/>
    </row>
    <row r="533" spans="3:24">
      <c r="C533" s="57"/>
      <c r="D533" s="57"/>
      <c r="E533" s="57"/>
      <c r="F533" s="57"/>
      <c r="H533" s="57"/>
      <c r="J533" s="57"/>
      <c r="L533" s="57"/>
      <c r="N533" s="57"/>
      <c r="P533" s="57"/>
      <c r="R533" s="57"/>
      <c r="T533" s="57"/>
      <c r="V533" s="57"/>
      <c r="X533" s="57"/>
    </row>
    <row r="534" spans="3:24">
      <c r="C534" s="57"/>
      <c r="D534" s="57"/>
      <c r="E534" s="57"/>
      <c r="F534" s="57"/>
      <c r="H534" s="57"/>
      <c r="J534" s="57"/>
      <c r="L534" s="57"/>
      <c r="N534" s="57"/>
      <c r="P534" s="57"/>
      <c r="R534" s="57"/>
      <c r="T534" s="57"/>
      <c r="V534" s="57"/>
      <c r="X534" s="57"/>
    </row>
    <row r="535" spans="3:24">
      <c r="C535" s="57"/>
      <c r="D535" s="57"/>
      <c r="E535" s="57"/>
      <c r="F535" s="57"/>
      <c r="H535" s="57"/>
      <c r="J535" s="57"/>
      <c r="L535" s="57"/>
      <c r="N535" s="57"/>
      <c r="P535" s="57"/>
      <c r="R535" s="57"/>
      <c r="T535" s="57"/>
      <c r="V535" s="57"/>
      <c r="X535" s="57"/>
    </row>
    <row r="536" spans="3:24">
      <c r="C536" s="57"/>
      <c r="D536" s="57"/>
      <c r="E536" s="57"/>
      <c r="F536" s="57"/>
      <c r="H536" s="57"/>
      <c r="J536" s="57"/>
      <c r="L536" s="57"/>
      <c r="N536" s="57"/>
      <c r="P536" s="57"/>
      <c r="R536" s="57"/>
      <c r="T536" s="57"/>
      <c r="V536" s="57"/>
      <c r="X536" s="57"/>
    </row>
    <row r="537" spans="3:24">
      <c r="C537" s="57"/>
      <c r="D537" s="57"/>
      <c r="E537" s="57"/>
      <c r="F537" s="57"/>
      <c r="H537" s="57"/>
      <c r="J537" s="57"/>
      <c r="L537" s="57"/>
      <c r="N537" s="57"/>
      <c r="P537" s="57"/>
      <c r="R537" s="57"/>
      <c r="T537" s="57"/>
      <c r="V537" s="57"/>
      <c r="X537" s="57"/>
    </row>
    <row r="538" spans="3:24">
      <c r="C538" s="57"/>
      <c r="D538" s="57"/>
      <c r="E538" s="57"/>
      <c r="F538" s="57"/>
      <c r="H538" s="57"/>
      <c r="J538" s="57"/>
      <c r="L538" s="57"/>
      <c r="N538" s="57"/>
      <c r="P538" s="57"/>
      <c r="R538" s="57"/>
      <c r="T538" s="57"/>
      <c r="V538" s="57"/>
      <c r="X538" s="57"/>
    </row>
    <row r="539" spans="3:24">
      <c r="C539" s="57"/>
      <c r="D539" s="57"/>
      <c r="E539" s="57"/>
      <c r="F539" s="57"/>
      <c r="H539" s="57"/>
      <c r="J539" s="57"/>
      <c r="L539" s="57"/>
      <c r="N539" s="57"/>
      <c r="P539" s="57"/>
      <c r="R539" s="57"/>
      <c r="T539" s="57"/>
      <c r="V539" s="57"/>
      <c r="X539" s="57"/>
    </row>
    <row r="540" spans="3:24">
      <c r="C540" s="57"/>
      <c r="D540" s="57"/>
      <c r="E540" s="57"/>
      <c r="F540" s="57"/>
      <c r="H540" s="57"/>
      <c r="J540" s="57"/>
      <c r="L540" s="57"/>
      <c r="N540" s="57"/>
      <c r="P540" s="57"/>
      <c r="R540" s="57"/>
      <c r="T540" s="57"/>
      <c r="V540" s="57"/>
      <c r="X540" s="57"/>
    </row>
    <row r="541" spans="3:24">
      <c r="C541" s="57"/>
      <c r="D541" s="57"/>
      <c r="E541" s="57"/>
      <c r="F541" s="57"/>
      <c r="H541" s="57"/>
      <c r="J541" s="57"/>
      <c r="L541" s="57"/>
      <c r="N541" s="57"/>
      <c r="P541" s="57"/>
      <c r="R541" s="57"/>
      <c r="T541" s="57"/>
      <c r="V541" s="57"/>
      <c r="X541" s="57"/>
    </row>
    <row r="542" spans="3:24">
      <c r="C542" s="57"/>
      <c r="D542" s="57"/>
      <c r="E542" s="57"/>
      <c r="F542" s="57"/>
      <c r="H542" s="57"/>
      <c r="J542" s="57"/>
      <c r="L542" s="57"/>
      <c r="N542" s="57"/>
      <c r="P542" s="57"/>
      <c r="R542" s="57"/>
      <c r="T542" s="57"/>
      <c r="V542" s="57"/>
      <c r="X542" s="57"/>
    </row>
    <row r="543" spans="3:24">
      <c r="C543" s="57"/>
      <c r="D543" s="57"/>
      <c r="E543" s="57"/>
      <c r="F543" s="57"/>
      <c r="H543" s="57"/>
      <c r="J543" s="57"/>
      <c r="L543" s="57"/>
      <c r="N543" s="57"/>
      <c r="P543" s="57"/>
      <c r="R543" s="57"/>
      <c r="T543" s="57"/>
      <c r="V543" s="57"/>
      <c r="X543" s="57"/>
    </row>
    <row r="544" spans="3:24">
      <c r="C544" s="57"/>
      <c r="D544" s="57"/>
      <c r="E544" s="57"/>
      <c r="F544" s="57"/>
      <c r="H544" s="57"/>
      <c r="J544" s="57"/>
      <c r="L544" s="57"/>
      <c r="N544" s="57"/>
      <c r="P544" s="57"/>
      <c r="R544" s="57"/>
      <c r="T544" s="57"/>
      <c r="V544" s="57"/>
      <c r="X544" s="57"/>
    </row>
    <row r="545" spans="3:24">
      <c r="C545" s="57"/>
      <c r="D545" s="57"/>
      <c r="E545" s="57"/>
      <c r="F545" s="57"/>
      <c r="H545" s="57"/>
      <c r="J545" s="57"/>
      <c r="L545" s="57"/>
      <c r="N545" s="57"/>
      <c r="P545" s="57"/>
      <c r="R545" s="57"/>
      <c r="T545" s="57"/>
      <c r="V545" s="57"/>
      <c r="X545" s="57"/>
    </row>
    <row r="546" spans="3:24">
      <c r="C546" s="57"/>
      <c r="D546" s="57"/>
      <c r="E546" s="57"/>
      <c r="F546" s="57"/>
      <c r="H546" s="57"/>
      <c r="J546" s="57"/>
      <c r="L546" s="57"/>
      <c r="N546" s="57"/>
      <c r="P546" s="57"/>
      <c r="R546" s="57"/>
      <c r="T546" s="57"/>
      <c r="V546" s="57"/>
      <c r="X546" s="57"/>
    </row>
    <row r="547" spans="3:24">
      <c r="C547" s="57"/>
      <c r="D547" s="57"/>
      <c r="E547" s="57"/>
      <c r="F547" s="57"/>
      <c r="H547" s="57"/>
      <c r="J547" s="57"/>
      <c r="L547" s="57"/>
      <c r="N547" s="57"/>
      <c r="P547" s="57"/>
      <c r="R547" s="57"/>
      <c r="T547" s="57"/>
      <c r="V547" s="57"/>
      <c r="X547" s="57"/>
    </row>
    <row r="548" spans="3:24">
      <c r="C548" s="57"/>
      <c r="D548" s="57"/>
      <c r="E548" s="57"/>
      <c r="F548" s="57"/>
      <c r="H548" s="57"/>
      <c r="J548" s="57"/>
      <c r="L548" s="57"/>
      <c r="N548" s="57"/>
      <c r="P548" s="57"/>
      <c r="R548" s="57"/>
      <c r="T548" s="57"/>
      <c r="V548" s="57"/>
      <c r="X548" s="57"/>
    </row>
    <row r="549" spans="3:24">
      <c r="C549" s="57"/>
      <c r="D549" s="57"/>
      <c r="E549" s="57"/>
      <c r="F549" s="57"/>
      <c r="H549" s="57"/>
      <c r="J549" s="57"/>
      <c r="L549" s="57"/>
      <c r="N549" s="57"/>
      <c r="P549" s="57"/>
      <c r="R549" s="57"/>
      <c r="T549" s="57"/>
      <c r="V549" s="57"/>
      <c r="X549" s="57"/>
    </row>
    <row r="550" spans="3:24">
      <c r="C550" s="57"/>
      <c r="D550" s="57"/>
      <c r="E550" s="57"/>
      <c r="F550" s="57"/>
      <c r="H550" s="57"/>
      <c r="J550" s="57"/>
      <c r="L550" s="57"/>
      <c r="N550" s="57"/>
      <c r="P550" s="57"/>
      <c r="R550" s="57"/>
      <c r="T550" s="57"/>
      <c r="V550" s="57"/>
      <c r="X550" s="57"/>
    </row>
    <row r="551" spans="3:24">
      <c r="C551" s="57"/>
      <c r="D551" s="57"/>
      <c r="E551" s="57"/>
      <c r="F551" s="57"/>
      <c r="H551" s="57"/>
      <c r="J551" s="57"/>
      <c r="L551" s="57"/>
      <c r="N551" s="57"/>
      <c r="P551" s="57"/>
      <c r="R551" s="57"/>
      <c r="T551" s="57"/>
      <c r="V551" s="57"/>
      <c r="X551" s="57"/>
    </row>
    <row r="552" spans="3:24">
      <c r="C552" s="57"/>
      <c r="D552" s="57"/>
      <c r="E552" s="57"/>
      <c r="F552" s="57"/>
      <c r="H552" s="57"/>
      <c r="J552" s="57"/>
      <c r="L552" s="57"/>
      <c r="N552" s="57"/>
      <c r="P552" s="57"/>
      <c r="R552" s="57"/>
      <c r="T552" s="57"/>
      <c r="V552" s="57"/>
      <c r="X552" s="57"/>
    </row>
    <row r="553" spans="3:24">
      <c r="C553" s="57"/>
      <c r="D553" s="57"/>
      <c r="E553" s="57"/>
      <c r="F553" s="57"/>
      <c r="H553" s="57"/>
      <c r="J553" s="57"/>
      <c r="L553" s="57"/>
      <c r="N553" s="57"/>
      <c r="P553" s="57"/>
      <c r="R553" s="57"/>
      <c r="T553" s="57"/>
      <c r="V553" s="57"/>
      <c r="X553" s="57"/>
    </row>
    <row r="554" spans="3:24">
      <c r="C554" s="57"/>
      <c r="D554" s="57"/>
      <c r="E554" s="57"/>
      <c r="F554" s="57"/>
      <c r="H554" s="57"/>
      <c r="J554" s="57"/>
      <c r="L554" s="57"/>
      <c r="N554" s="57"/>
      <c r="P554" s="57"/>
      <c r="R554" s="57"/>
      <c r="T554" s="57"/>
      <c r="V554" s="57"/>
      <c r="X554" s="57"/>
    </row>
    <row r="555" spans="3:24">
      <c r="C555" s="57"/>
      <c r="D555" s="57"/>
      <c r="E555" s="57"/>
      <c r="F555" s="57"/>
      <c r="H555" s="57"/>
      <c r="J555" s="57"/>
      <c r="L555" s="57"/>
      <c r="N555" s="57"/>
      <c r="P555" s="57"/>
      <c r="R555" s="57"/>
      <c r="T555" s="57"/>
      <c r="V555" s="57"/>
      <c r="X555" s="57"/>
    </row>
    <row r="556" spans="3:24">
      <c r="C556" s="57"/>
      <c r="D556" s="57"/>
      <c r="E556" s="57"/>
      <c r="F556" s="57"/>
      <c r="H556" s="57"/>
      <c r="J556" s="57"/>
      <c r="L556" s="57"/>
      <c r="N556" s="57"/>
      <c r="P556" s="57"/>
      <c r="R556" s="57"/>
      <c r="T556" s="57"/>
      <c r="V556" s="57"/>
      <c r="X556" s="57"/>
    </row>
    <row r="557" spans="3:24">
      <c r="C557" s="57"/>
      <c r="D557" s="57"/>
      <c r="E557" s="57"/>
      <c r="F557" s="57"/>
      <c r="H557" s="57"/>
      <c r="J557" s="57"/>
      <c r="L557" s="57"/>
      <c r="N557" s="57"/>
      <c r="P557" s="57"/>
      <c r="R557" s="57"/>
      <c r="T557" s="57"/>
      <c r="V557" s="57"/>
      <c r="X557" s="57"/>
    </row>
    <row r="558" spans="3:24">
      <c r="C558" s="57"/>
      <c r="D558" s="57"/>
      <c r="E558" s="57"/>
      <c r="F558" s="57"/>
      <c r="H558" s="57"/>
      <c r="J558" s="57"/>
      <c r="L558" s="57"/>
      <c r="N558" s="57"/>
      <c r="P558" s="57"/>
      <c r="R558" s="57"/>
      <c r="T558" s="57"/>
      <c r="V558" s="57"/>
      <c r="X558" s="57"/>
    </row>
    <row r="559" spans="3:24">
      <c r="C559" s="57"/>
      <c r="D559" s="57"/>
      <c r="E559" s="57"/>
      <c r="F559" s="57"/>
      <c r="H559" s="57"/>
      <c r="J559" s="57"/>
      <c r="L559" s="57"/>
      <c r="N559" s="57"/>
      <c r="P559" s="57"/>
      <c r="R559" s="57"/>
      <c r="T559" s="57"/>
      <c r="V559" s="57"/>
      <c r="X559" s="57"/>
    </row>
    <row r="560" spans="3:24">
      <c r="C560" s="57"/>
      <c r="D560" s="57"/>
      <c r="E560" s="57"/>
      <c r="F560" s="57"/>
      <c r="H560" s="57"/>
      <c r="J560" s="57"/>
      <c r="L560" s="57"/>
      <c r="N560" s="57"/>
      <c r="P560" s="57"/>
      <c r="R560" s="57"/>
      <c r="T560" s="57"/>
      <c r="V560" s="57"/>
      <c r="X560" s="57"/>
    </row>
    <row r="561" spans="3:24">
      <c r="C561" s="57"/>
      <c r="D561" s="57"/>
      <c r="E561" s="57"/>
      <c r="F561" s="57"/>
      <c r="H561" s="57"/>
      <c r="J561" s="57"/>
      <c r="L561" s="57"/>
      <c r="N561" s="57"/>
      <c r="P561" s="57"/>
      <c r="R561" s="57"/>
      <c r="T561" s="57"/>
      <c r="V561" s="57"/>
      <c r="X561" s="57"/>
    </row>
    <row r="562" spans="3:24">
      <c r="C562" s="57"/>
      <c r="D562" s="57"/>
      <c r="E562" s="57"/>
      <c r="F562" s="57"/>
      <c r="H562" s="57"/>
      <c r="J562" s="57"/>
      <c r="L562" s="57"/>
      <c r="N562" s="57"/>
      <c r="P562" s="57"/>
      <c r="R562" s="57"/>
      <c r="T562" s="57"/>
      <c r="V562" s="57"/>
      <c r="X562" s="57"/>
    </row>
    <row r="563" spans="3:24">
      <c r="C563" s="57"/>
      <c r="D563" s="57"/>
      <c r="E563" s="57"/>
      <c r="F563" s="57"/>
      <c r="H563" s="57"/>
      <c r="J563" s="57"/>
      <c r="L563" s="57"/>
      <c r="N563" s="57"/>
      <c r="P563" s="57"/>
      <c r="R563" s="57"/>
      <c r="T563" s="57"/>
      <c r="V563" s="57"/>
      <c r="X563" s="57"/>
    </row>
    <row r="564" spans="3:24">
      <c r="C564" s="57"/>
      <c r="D564" s="57"/>
      <c r="E564" s="57"/>
      <c r="F564" s="57"/>
      <c r="H564" s="57"/>
      <c r="J564" s="57"/>
      <c r="L564" s="57"/>
      <c r="N564" s="57"/>
      <c r="P564" s="57"/>
      <c r="R564" s="57"/>
      <c r="T564" s="57"/>
      <c r="V564" s="57"/>
      <c r="X564" s="57"/>
    </row>
    <row r="565" spans="3:24">
      <c r="C565" s="57"/>
      <c r="D565" s="57"/>
      <c r="E565" s="57"/>
      <c r="F565" s="57"/>
      <c r="H565" s="57"/>
      <c r="J565" s="57"/>
      <c r="L565" s="57"/>
      <c r="N565" s="57"/>
      <c r="P565" s="57"/>
      <c r="R565" s="57"/>
      <c r="T565" s="57"/>
      <c r="V565" s="57"/>
      <c r="X565" s="57"/>
    </row>
    <row r="566" spans="3:24">
      <c r="C566" s="57"/>
      <c r="D566" s="57"/>
      <c r="E566" s="57"/>
      <c r="F566" s="57"/>
      <c r="H566" s="57"/>
      <c r="J566" s="57"/>
      <c r="L566" s="57"/>
      <c r="N566" s="57"/>
      <c r="P566" s="57"/>
      <c r="R566" s="57"/>
      <c r="T566" s="57"/>
      <c r="V566" s="57"/>
      <c r="X566" s="57"/>
    </row>
    <row r="567" spans="3:24">
      <c r="C567" s="57"/>
      <c r="D567" s="57"/>
      <c r="E567" s="57"/>
      <c r="F567" s="57"/>
      <c r="H567" s="57"/>
      <c r="J567" s="57"/>
      <c r="L567" s="57"/>
      <c r="N567" s="57"/>
      <c r="P567" s="57"/>
      <c r="R567" s="57"/>
      <c r="T567" s="57"/>
      <c r="V567" s="57"/>
      <c r="X567" s="57"/>
    </row>
    <row r="568" spans="3:24">
      <c r="C568" s="57"/>
      <c r="D568" s="57"/>
      <c r="E568" s="57"/>
      <c r="F568" s="57"/>
      <c r="H568" s="57"/>
      <c r="J568" s="57"/>
      <c r="L568" s="57"/>
      <c r="N568" s="57"/>
      <c r="P568" s="57"/>
      <c r="R568" s="57"/>
      <c r="T568" s="57"/>
      <c r="V568" s="57"/>
      <c r="X568" s="57"/>
    </row>
    <row r="569" spans="3:24">
      <c r="C569" s="57"/>
      <c r="D569" s="57"/>
      <c r="E569" s="57"/>
      <c r="F569" s="57"/>
      <c r="H569" s="57"/>
      <c r="J569" s="57"/>
      <c r="L569" s="57"/>
      <c r="N569" s="57"/>
      <c r="P569" s="57"/>
      <c r="R569" s="57"/>
      <c r="T569" s="57"/>
      <c r="V569" s="57"/>
      <c r="X569" s="57"/>
    </row>
    <row r="570" spans="3:24">
      <c r="C570" s="57"/>
      <c r="D570" s="57"/>
      <c r="E570" s="57"/>
      <c r="F570" s="57"/>
      <c r="H570" s="57"/>
      <c r="J570" s="57"/>
      <c r="L570" s="57"/>
      <c r="N570" s="57"/>
      <c r="P570" s="57"/>
      <c r="R570" s="57"/>
      <c r="T570" s="57"/>
      <c r="V570" s="57"/>
      <c r="X570" s="57"/>
    </row>
    <row r="571" spans="3:24">
      <c r="C571" s="57"/>
      <c r="D571" s="57"/>
      <c r="E571" s="57"/>
      <c r="F571" s="57"/>
      <c r="H571" s="57"/>
      <c r="J571" s="57"/>
      <c r="L571" s="57"/>
      <c r="N571" s="57"/>
      <c r="P571" s="57"/>
      <c r="R571" s="57"/>
      <c r="T571" s="57"/>
      <c r="V571" s="57"/>
      <c r="X571" s="57"/>
    </row>
    <row r="572" spans="3:24">
      <c r="C572" s="57"/>
      <c r="D572" s="57"/>
      <c r="E572" s="57"/>
      <c r="F572" s="57"/>
      <c r="H572" s="57"/>
      <c r="J572" s="57"/>
      <c r="L572" s="57"/>
      <c r="N572" s="57"/>
      <c r="P572" s="57"/>
      <c r="R572" s="57"/>
      <c r="T572" s="57"/>
      <c r="V572" s="57"/>
      <c r="X572" s="57"/>
    </row>
    <row r="573" spans="3:24">
      <c r="C573" s="57"/>
      <c r="D573" s="57"/>
      <c r="E573" s="57"/>
      <c r="F573" s="57"/>
      <c r="H573" s="57"/>
      <c r="J573" s="57"/>
      <c r="L573" s="57"/>
      <c r="N573" s="57"/>
      <c r="P573" s="57"/>
      <c r="R573" s="57"/>
      <c r="T573" s="57"/>
      <c r="V573" s="57"/>
      <c r="X573" s="57"/>
    </row>
    <row r="574" spans="3:24">
      <c r="C574" s="57"/>
      <c r="D574" s="57"/>
      <c r="E574" s="57"/>
      <c r="F574" s="57"/>
      <c r="H574" s="57"/>
      <c r="J574" s="57"/>
      <c r="L574" s="57"/>
      <c r="N574" s="57"/>
      <c r="P574" s="57"/>
      <c r="R574" s="57"/>
      <c r="T574" s="57"/>
      <c r="V574" s="57"/>
      <c r="X574" s="57"/>
    </row>
    <row r="575" spans="3:24">
      <c r="C575" s="57"/>
      <c r="D575" s="57"/>
      <c r="E575" s="57"/>
      <c r="F575" s="57"/>
      <c r="H575" s="57"/>
      <c r="J575" s="57"/>
      <c r="L575" s="57"/>
      <c r="N575" s="57"/>
      <c r="P575" s="57"/>
      <c r="R575" s="57"/>
      <c r="T575" s="57"/>
      <c r="V575" s="57"/>
      <c r="X575" s="57"/>
    </row>
    <row r="576" spans="3:24">
      <c r="C576" s="57"/>
      <c r="D576" s="57"/>
      <c r="E576" s="57"/>
      <c r="F576" s="57"/>
      <c r="H576" s="57"/>
      <c r="J576" s="57"/>
      <c r="L576" s="57"/>
      <c r="N576" s="57"/>
      <c r="P576" s="57"/>
      <c r="R576" s="57"/>
      <c r="T576" s="57"/>
      <c r="V576" s="57"/>
      <c r="X576" s="57"/>
    </row>
    <row r="577" spans="3:24">
      <c r="C577" s="57"/>
      <c r="D577" s="57"/>
      <c r="E577" s="57"/>
      <c r="F577" s="57"/>
      <c r="H577" s="57"/>
      <c r="J577" s="57"/>
      <c r="L577" s="57"/>
      <c r="N577" s="57"/>
      <c r="P577" s="57"/>
      <c r="R577" s="57"/>
      <c r="T577" s="57"/>
      <c r="V577" s="57"/>
      <c r="X577" s="57"/>
    </row>
    <row r="578" spans="3:24">
      <c r="C578" s="57"/>
      <c r="D578" s="57"/>
      <c r="E578" s="57"/>
      <c r="F578" s="57"/>
      <c r="H578" s="57"/>
      <c r="J578" s="57"/>
      <c r="L578" s="57"/>
      <c r="N578" s="57"/>
      <c r="P578" s="57"/>
      <c r="R578" s="57"/>
      <c r="T578" s="57"/>
      <c r="V578" s="57"/>
      <c r="X578" s="57"/>
    </row>
    <row r="579" spans="3:24">
      <c r="C579" s="57"/>
      <c r="D579" s="57"/>
      <c r="E579" s="57"/>
      <c r="F579" s="57"/>
      <c r="H579" s="57"/>
      <c r="J579" s="57"/>
      <c r="L579" s="57"/>
      <c r="N579" s="57"/>
      <c r="P579" s="57"/>
      <c r="R579" s="57"/>
      <c r="T579" s="57"/>
      <c r="V579" s="57"/>
      <c r="X579" s="57"/>
    </row>
    <row r="580" spans="3:24">
      <c r="C580" s="57"/>
      <c r="D580" s="57"/>
      <c r="E580" s="57"/>
      <c r="F580" s="57"/>
      <c r="H580" s="57"/>
      <c r="J580" s="57"/>
      <c r="L580" s="57"/>
      <c r="N580" s="57"/>
      <c r="P580" s="57"/>
      <c r="R580" s="57"/>
      <c r="T580" s="57"/>
      <c r="V580" s="57"/>
      <c r="X580" s="57"/>
    </row>
    <row r="581" spans="3:24">
      <c r="C581" s="57"/>
      <c r="D581" s="57"/>
      <c r="E581" s="57"/>
      <c r="F581" s="57"/>
      <c r="H581" s="57"/>
      <c r="J581" s="57"/>
      <c r="L581" s="57"/>
      <c r="N581" s="57"/>
      <c r="P581" s="57"/>
      <c r="R581" s="57"/>
      <c r="T581" s="57"/>
      <c r="V581" s="57"/>
      <c r="X581" s="57"/>
    </row>
    <row r="582" spans="3:24">
      <c r="C582" s="57"/>
      <c r="D582" s="57"/>
      <c r="E582" s="57"/>
      <c r="F582" s="57"/>
      <c r="H582" s="57"/>
      <c r="J582" s="57"/>
      <c r="L582" s="57"/>
      <c r="N582" s="57"/>
      <c r="P582" s="57"/>
      <c r="R582" s="57"/>
      <c r="T582" s="57"/>
      <c r="V582" s="57"/>
      <c r="X582" s="57"/>
    </row>
    <row r="583" spans="3:24">
      <c r="C583" s="57"/>
      <c r="D583" s="57"/>
      <c r="E583" s="57"/>
      <c r="F583" s="57"/>
      <c r="H583" s="57"/>
      <c r="J583" s="57"/>
      <c r="L583" s="57"/>
      <c r="N583" s="57"/>
      <c r="P583" s="57"/>
      <c r="R583" s="57"/>
      <c r="T583" s="57"/>
      <c r="V583" s="57"/>
      <c r="X583" s="57"/>
    </row>
    <row r="584" spans="3:24">
      <c r="C584" s="57"/>
      <c r="D584" s="57"/>
      <c r="E584" s="57"/>
      <c r="F584" s="57"/>
      <c r="H584" s="57"/>
      <c r="J584" s="57"/>
      <c r="L584" s="57"/>
      <c r="N584" s="57"/>
      <c r="P584" s="57"/>
      <c r="R584" s="57"/>
      <c r="T584" s="57"/>
      <c r="V584" s="57"/>
      <c r="X584" s="57"/>
    </row>
    <row r="585" spans="3:24">
      <c r="C585" s="57"/>
      <c r="D585" s="57"/>
      <c r="E585" s="57"/>
      <c r="F585" s="57"/>
      <c r="H585" s="57"/>
      <c r="J585" s="57"/>
      <c r="L585" s="57"/>
      <c r="N585" s="57"/>
      <c r="P585" s="57"/>
      <c r="R585" s="57"/>
      <c r="T585" s="57"/>
      <c r="V585" s="57"/>
      <c r="X585" s="57"/>
    </row>
    <row r="586" spans="3:24">
      <c r="C586" s="57"/>
      <c r="D586" s="57"/>
      <c r="E586" s="57"/>
      <c r="F586" s="57"/>
      <c r="H586" s="57"/>
      <c r="J586" s="57"/>
      <c r="L586" s="57"/>
      <c r="N586" s="57"/>
      <c r="P586" s="57"/>
      <c r="R586" s="57"/>
      <c r="T586" s="57"/>
      <c r="V586" s="57"/>
      <c r="X586" s="57"/>
    </row>
    <row r="587" spans="3:24">
      <c r="C587" s="57"/>
      <c r="D587" s="57"/>
      <c r="E587" s="57"/>
      <c r="F587" s="57"/>
      <c r="H587" s="57"/>
      <c r="J587" s="57"/>
      <c r="L587" s="57"/>
      <c r="N587" s="57"/>
      <c r="P587" s="57"/>
      <c r="R587" s="57"/>
      <c r="T587" s="57"/>
      <c r="V587" s="57"/>
      <c r="X587" s="57"/>
    </row>
    <row r="588" spans="3:24">
      <c r="C588" s="57"/>
      <c r="D588" s="57"/>
      <c r="E588" s="57"/>
      <c r="F588" s="57"/>
      <c r="H588" s="57"/>
      <c r="J588" s="57"/>
      <c r="L588" s="57"/>
      <c r="N588" s="57"/>
      <c r="P588" s="57"/>
      <c r="R588" s="57"/>
      <c r="T588" s="57"/>
      <c r="V588" s="57"/>
      <c r="X588" s="57"/>
    </row>
    <row r="589" spans="3:24">
      <c r="C589" s="57"/>
      <c r="D589" s="57"/>
      <c r="E589" s="57"/>
      <c r="F589" s="57"/>
      <c r="H589" s="57"/>
      <c r="J589" s="57"/>
      <c r="L589" s="57"/>
      <c r="N589" s="57"/>
      <c r="P589" s="57"/>
      <c r="R589" s="57"/>
      <c r="T589" s="57"/>
      <c r="V589" s="57"/>
      <c r="X589" s="57"/>
    </row>
    <row r="590" spans="3:24">
      <c r="C590" s="57"/>
      <c r="D590" s="57"/>
      <c r="E590" s="57"/>
      <c r="F590" s="57"/>
      <c r="H590" s="57"/>
      <c r="J590" s="57"/>
      <c r="L590" s="57"/>
      <c r="N590" s="57"/>
      <c r="P590" s="57"/>
      <c r="R590" s="57"/>
      <c r="T590" s="57"/>
      <c r="V590" s="57"/>
      <c r="X590" s="57"/>
    </row>
    <row r="591" spans="3:24">
      <c r="C591" s="57"/>
      <c r="D591" s="57"/>
      <c r="E591" s="57"/>
      <c r="F591" s="57"/>
      <c r="H591" s="57"/>
      <c r="J591" s="57"/>
      <c r="L591" s="57"/>
      <c r="N591" s="57"/>
      <c r="P591" s="57"/>
      <c r="R591" s="57"/>
      <c r="T591" s="57"/>
      <c r="V591" s="57"/>
      <c r="X591" s="57"/>
    </row>
    <row r="592" spans="3:24">
      <c r="C592" s="57"/>
      <c r="D592" s="57"/>
      <c r="E592" s="57"/>
      <c r="F592" s="57"/>
      <c r="H592" s="57"/>
      <c r="J592" s="57"/>
      <c r="L592" s="57"/>
      <c r="N592" s="57"/>
      <c r="P592" s="57"/>
      <c r="R592" s="57"/>
      <c r="T592" s="57"/>
      <c r="V592" s="57"/>
      <c r="X592" s="57"/>
    </row>
    <row r="593" spans="3:24">
      <c r="C593" s="57"/>
      <c r="D593" s="57"/>
      <c r="E593" s="57"/>
      <c r="F593" s="57"/>
      <c r="H593" s="57"/>
      <c r="J593" s="57"/>
      <c r="L593" s="57"/>
      <c r="N593" s="57"/>
      <c r="P593" s="57"/>
      <c r="R593" s="57"/>
      <c r="T593" s="57"/>
      <c r="V593" s="57"/>
      <c r="X593" s="57"/>
    </row>
    <row r="594" spans="3:24">
      <c r="C594" s="57"/>
      <c r="D594" s="57"/>
      <c r="E594" s="57"/>
      <c r="F594" s="57"/>
      <c r="H594" s="57"/>
      <c r="J594" s="57"/>
      <c r="L594" s="57"/>
      <c r="N594" s="57"/>
      <c r="P594" s="57"/>
      <c r="R594" s="57"/>
      <c r="T594" s="57"/>
      <c r="V594" s="57"/>
      <c r="X594" s="57"/>
    </row>
    <row r="595" spans="3:24">
      <c r="C595" s="57"/>
      <c r="D595" s="57"/>
      <c r="E595" s="57"/>
      <c r="F595" s="57"/>
      <c r="H595" s="57"/>
      <c r="J595" s="57"/>
      <c r="L595" s="57"/>
      <c r="N595" s="57"/>
      <c r="P595" s="57"/>
      <c r="R595" s="57"/>
      <c r="T595" s="57"/>
      <c r="V595" s="57"/>
      <c r="X595" s="57"/>
    </row>
    <row r="596" spans="3:24">
      <c r="C596" s="57"/>
      <c r="D596" s="57"/>
      <c r="E596" s="57"/>
      <c r="F596" s="57"/>
      <c r="H596" s="57"/>
      <c r="J596" s="57"/>
      <c r="L596" s="57"/>
      <c r="N596" s="57"/>
      <c r="P596" s="57"/>
      <c r="R596" s="57"/>
      <c r="T596" s="57"/>
      <c r="V596" s="57"/>
      <c r="X596" s="57"/>
    </row>
    <row r="597" spans="3:24">
      <c r="C597" s="57"/>
      <c r="D597" s="57"/>
      <c r="E597" s="57"/>
      <c r="F597" s="57"/>
      <c r="H597" s="57"/>
      <c r="J597" s="57"/>
      <c r="L597" s="57"/>
      <c r="N597" s="57"/>
      <c r="P597" s="57"/>
      <c r="R597" s="57"/>
      <c r="T597" s="57"/>
      <c r="V597" s="57"/>
      <c r="X597" s="57"/>
    </row>
    <row r="598" spans="3:24">
      <c r="C598" s="57"/>
      <c r="D598" s="57"/>
      <c r="E598" s="57"/>
      <c r="F598" s="57"/>
      <c r="H598" s="57"/>
      <c r="J598" s="57"/>
      <c r="L598" s="57"/>
      <c r="N598" s="57"/>
      <c r="P598" s="57"/>
      <c r="R598" s="57"/>
      <c r="T598" s="57"/>
      <c r="V598" s="57"/>
      <c r="X598" s="57"/>
    </row>
    <row r="599" spans="3:24">
      <c r="C599" s="57"/>
      <c r="D599" s="57"/>
      <c r="E599" s="57"/>
      <c r="F599" s="57"/>
      <c r="H599" s="57"/>
      <c r="J599" s="57"/>
      <c r="L599" s="57"/>
      <c r="N599" s="57"/>
      <c r="P599" s="57"/>
      <c r="R599" s="57"/>
      <c r="T599" s="57"/>
      <c r="V599" s="57"/>
      <c r="X599" s="57"/>
    </row>
    <row r="600" spans="3:24">
      <c r="C600" s="57"/>
      <c r="D600" s="57"/>
      <c r="E600" s="57"/>
      <c r="F600" s="57"/>
      <c r="H600" s="57"/>
      <c r="J600" s="57"/>
      <c r="L600" s="57"/>
      <c r="N600" s="57"/>
      <c r="P600" s="57"/>
      <c r="R600" s="57"/>
      <c r="T600" s="57"/>
      <c r="V600" s="57"/>
      <c r="X600" s="57"/>
    </row>
    <row r="601" spans="3:24">
      <c r="C601" s="57"/>
      <c r="D601" s="57"/>
      <c r="E601" s="57"/>
      <c r="F601" s="57"/>
      <c r="H601" s="57"/>
      <c r="J601" s="57"/>
      <c r="L601" s="57"/>
      <c r="N601" s="57"/>
      <c r="P601" s="57"/>
      <c r="R601" s="57"/>
      <c r="T601" s="57"/>
      <c r="V601" s="57"/>
      <c r="X601" s="57"/>
    </row>
    <row r="602" spans="3:24">
      <c r="C602" s="57"/>
      <c r="D602" s="57"/>
      <c r="E602" s="57"/>
      <c r="F602" s="57"/>
      <c r="H602" s="57"/>
      <c r="J602" s="57"/>
      <c r="L602" s="57"/>
      <c r="N602" s="57"/>
      <c r="P602" s="57"/>
      <c r="R602" s="57"/>
      <c r="T602" s="57"/>
      <c r="V602" s="57"/>
      <c r="X602" s="57"/>
    </row>
    <row r="603" spans="3:24">
      <c r="C603" s="57"/>
      <c r="D603" s="57"/>
      <c r="E603" s="57"/>
      <c r="F603" s="57"/>
      <c r="H603" s="57"/>
      <c r="J603" s="57"/>
      <c r="L603" s="57"/>
      <c r="N603" s="57"/>
      <c r="P603" s="57"/>
      <c r="R603" s="57"/>
      <c r="T603" s="57"/>
      <c r="V603" s="57"/>
      <c r="X603" s="57"/>
    </row>
    <row r="604" spans="3:24">
      <c r="C604" s="57"/>
      <c r="D604" s="57"/>
      <c r="E604" s="57"/>
      <c r="F604" s="57"/>
      <c r="H604" s="57"/>
      <c r="J604" s="57"/>
      <c r="L604" s="57"/>
      <c r="N604" s="57"/>
      <c r="P604" s="57"/>
      <c r="R604" s="57"/>
      <c r="T604" s="57"/>
      <c r="V604" s="57"/>
      <c r="X604" s="57"/>
    </row>
    <row r="605" spans="3:24">
      <c r="C605" s="57"/>
      <c r="D605" s="57"/>
      <c r="E605" s="57"/>
      <c r="F605" s="57"/>
      <c r="H605" s="57"/>
      <c r="J605" s="57"/>
      <c r="L605" s="57"/>
      <c r="N605" s="57"/>
      <c r="P605" s="57"/>
      <c r="R605" s="57"/>
      <c r="T605" s="57"/>
      <c r="V605" s="57"/>
      <c r="X605" s="57"/>
    </row>
    <row r="606" spans="3:24">
      <c r="C606" s="57"/>
      <c r="D606" s="57"/>
      <c r="E606" s="57"/>
      <c r="F606" s="57"/>
      <c r="H606" s="57"/>
      <c r="J606" s="57"/>
      <c r="L606" s="57"/>
      <c r="N606" s="57"/>
      <c r="P606" s="57"/>
      <c r="R606" s="57"/>
      <c r="T606" s="57"/>
      <c r="V606" s="57"/>
      <c r="X606" s="57"/>
    </row>
    <row r="607" spans="3:24">
      <c r="C607" s="57"/>
      <c r="D607" s="57"/>
      <c r="E607" s="57"/>
      <c r="F607" s="57"/>
      <c r="H607" s="57"/>
      <c r="J607" s="57"/>
      <c r="L607" s="57"/>
      <c r="N607" s="57"/>
      <c r="P607" s="57"/>
      <c r="R607" s="57"/>
      <c r="T607" s="57"/>
      <c r="V607" s="57"/>
      <c r="X607" s="57"/>
    </row>
    <row r="608" spans="3:24">
      <c r="C608" s="57"/>
      <c r="D608" s="57"/>
      <c r="E608" s="57"/>
      <c r="F608" s="57"/>
      <c r="H608" s="57"/>
      <c r="J608" s="57"/>
      <c r="L608" s="57"/>
      <c r="N608" s="57"/>
      <c r="P608" s="57"/>
      <c r="R608" s="57"/>
      <c r="T608" s="57"/>
      <c r="V608" s="57"/>
      <c r="X608" s="57"/>
    </row>
    <row r="609" spans="3:24">
      <c r="C609" s="57"/>
      <c r="D609" s="57"/>
      <c r="E609" s="57"/>
      <c r="F609" s="57"/>
      <c r="H609" s="57"/>
      <c r="J609" s="57"/>
      <c r="L609" s="57"/>
      <c r="N609" s="57"/>
      <c r="P609" s="57"/>
      <c r="R609" s="57"/>
      <c r="T609" s="57"/>
      <c r="V609" s="57"/>
      <c r="X609" s="57"/>
    </row>
    <row r="610" spans="3:24">
      <c r="C610" s="57"/>
      <c r="D610" s="57"/>
      <c r="E610" s="57"/>
      <c r="F610" s="57"/>
      <c r="H610" s="57"/>
      <c r="J610" s="57"/>
      <c r="L610" s="57"/>
      <c r="N610" s="57"/>
      <c r="P610" s="57"/>
      <c r="R610" s="57"/>
      <c r="T610" s="57"/>
      <c r="V610" s="57"/>
      <c r="X610" s="57"/>
    </row>
    <row r="611" spans="3:24">
      <c r="C611" s="57"/>
      <c r="D611" s="57"/>
      <c r="E611" s="57"/>
      <c r="F611" s="57"/>
      <c r="H611" s="57"/>
      <c r="J611" s="57"/>
      <c r="L611" s="57"/>
      <c r="N611" s="57"/>
      <c r="P611" s="57"/>
      <c r="R611" s="57"/>
      <c r="T611" s="57"/>
      <c r="V611" s="57"/>
      <c r="X611" s="57"/>
    </row>
    <row r="612" spans="3:24">
      <c r="C612" s="57"/>
      <c r="D612" s="57"/>
      <c r="E612" s="57"/>
      <c r="F612" s="57"/>
      <c r="H612" s="57"/>
      <c r="J612" s="57"/>
      <c r="L612" s="57"/>
      <c r="N612" s="57"/>
      <c r="P612" s="57"/>
      <c r="R612" s="57"/>
      <c r="T612" s="57"/>
      <c r="V612" s="57"/>
      <c r="X612" s="57"/>
    </row>
    <row r="613" spans="3:24">
      <c r="C613" s="57"/>
      <c r="D613" s="57"/>
      <c r="E613" s="57"/>
      <c r="F613" s="57"/>
      <c r="H613" s="57"/>
      <c r="J613" s="57"/>
      <c r="L613" s="57"/>
      <c r="N613" s="57"/>
      <c r="P613" s="57"/>
      <c r="R613" s="57"/>
      <c r="T613" s="57"/>
      <c r="V613" s="57"/>
      <c r="X613" s="57"/>
    </row>
    <row r="614" spans="3:24">
      <c r="C614" s="57"/>
      <c r="D614" s="57"/>
      <c r="E614" s="57"/>
      <c r="F614" s="57"/>
      <c r="H614" s="57"/>
      <c r="J614" s="57"/>
      <c r="L614" s="57"/>
      <c r="N614" s="57"/>
      <c r="P614" s="57"/>
      <c r="R614" s="57"/>
      <c r="T614" s="57"/>
      <c r="V614" s="57"/>
      <c r="X614" s="57"/>
    </row>
    <row r="615" spans="3:24">
      <c r="C615" s="57"/>
      <c r="D615" s="57"/>
      <c r="E615" s="57"/>
      <c r="F615" s="57"/>
      <c r="H615" s="57"/>
      <c r="J615" s="57"/>
      <c r="L615" s="57"/>
      <c r="N615" s="57"/>
      <c r="P615" s="57"/>
      <c r="R615" s="57"/>
      <c r="T615" s="57"/>
      <c r="V615" s="57"/>
      <c r="X615" s="57"/>
    </row>
    <row r="616" spans="3:24">
      <c r="C616" s="57"/>
      <c r="D616" s="57"/>
      <c r="E616" s="57"/>
      <c r="F616" s="57"/>
      <c r="H616" s="57"/>
      <c r="J616" s="57"/>
      <c r="L616" s="57"/>
      <c r="N616" s="57"/>
      <c r="P616" s="57"/>
      <c r="R616" s="57"/>
      <c r="T616" s="57"/>
      <c r="V616" s="57"/>
      <c r="X616" s="57"/>
    </row>
    <row r="617" spans="3:24">
      <c r="C617" s="57"/>
      <c r="D617" s="57"/>
      <c r="E617" s="57"/>
      <c r="F617" s="57"/>
      <c r="H617" s="57"/>
      <c r="J617" s="57"/>
      <c r="L617" s="57"/>
      <c r="N617" s="57"/>
      <c r="P617" s="57"/>
      <c r="R617" s="57"/>
      <c r="T617" s="57"/>
      <c r="V617" s="57"/>
      <c r="X617" s="57"/>
    </row>
    <row r="618" spans="3:24">
      <c r="C618" s="57"/>
      <c r="D618" s="57"/>
      <c r="E618" s="57"/>
      <c r="F618" s="57"/>
      <c r="H618" s="57"/>
      <c r="J618" s="57"/>
      <c r="L618" s="57"/>
      <c r="N618" s="57"/>
      <c r="P618" s="57"/>
      <c r="R618" s="57"/>
      <c r="T618" s="57"/>
      <c r="V618" s="57"/>
      <c r="X618" s="57"/>
    </row>
    <row r="619" spans="3:24">
      <c r="C619" s="57"/>
      <c r="D619" s="57"/>
      <c r="E619" s="57"/>
      <c r="F619" s="57"/>
      <c r="H619" s="57"/>
      <c r="J619" s="57"/>
      <c r="L619" s="57"/>
      <c r="N619" s="57"/>
      <c r="P619" s="57"/>
      <c r="R619" s="57"/>
      <c r="T619" s="57"/>
      <c r="V619" s="57"/>
      <c r="X619" s="57"/>
    </row>
    <row r="620" spans="3:24">
      <c r="C620" s="57"/>
      <c r="D620" s="57"/>
      <c r="E620" s="57"/>
      <c r="F620" s="57"/>
      <c r="H620" s="57"/>
      <c r="J620" s="57"/>
      <c r="L620" s="57"/>
      <c r="N620" s="57"/>
      <c r="P620" s="57"/>
      <c r="R620" s="57"/>
      <c r="T620" s="57"/>
      <c r="V620" s="57"/>
      <c r="X620" s="57"/>
    </row>
    <row r="621" spans="3:24">
      <c r="C621" s="57"/>
      <c r="D621" s="57"/>
      <c r="E621" s="57"/>
      <c r="F621" s="57"/>
      <c r="H621" s="57"/>
      <c r="J621" s="57"/>
      <c r="L621" s="57"/>
      <c r="N621" s="57"/>
      <c r="P621" s="57"/>
      <c r="R621" s="57"/>
      <c r="T621" s="57"/>
      <c r="V621" s="57"/>
      <c r="X621" s="57"/>
    </row>
    <row r="622" spans="3:24">
      <c r="C622" s="57"/>
      <c r="D622" s="57"/>
      <c r="E622" s="57"/>
      <c r="F622" s="57"/>
      <c r="H622" s="57"/>
      <c r="J622" s="57"/>
      <c r="L622" s="57"/>
      <c r="N622" s="57"/>
      <c r="P622" s="57"/>
      <c r="R622" s="57"/>
      <c r="T622" s="57"/>
      <c r="V622" s="57"/>
      <c r="X622" s="57"/>
    </row>
    <row r="623" spans="3:24">
      <c r="C623" s="57"/>
      <c r="D623" s="57"/>
      <c r="E623" s="57"/>
      <c r="F623" s="57"/>
      <c r="H623" s="57"/>
      <c r="J623" s="57"/>
      <c r="L623" s="57"/>
      <c r="N623" s="57"/>
      <c r="P623" s="57"/>
      <c r="R623" s="57"/>
      <c r="T623" s="57"/>
      <c r="V623" s="57"/>
      <c r="X623" s="57"/>
    </row>
    <row r="624" spans="3:24">
      <c r="C624" s="57"/>
      <c r="D624" s="57"/>
      <c r="E624" s="57"/>
      <c r="F624" s="57"/>
      <c r="H624" s="57"/>
      <c r="J624" s="57"/>
      <c r="L624" s="57"/>
      <c r="N624" s="57"/>
      <c r="P624" s="57"/>
      <c r="R624" s="57"/>
      <c r="T624" s="57"/>
      <c r="V624" s="57"/>
      <c r="X624" s="57"/>
    </row>
    <row r="625" spans="3:24">
      <c r="C625" s="57"/>
      <c r="D625" s="57"/>
      <c r="E625" s="57"/>
      <c r="F625" s="57"/>
      <c r="H625" s="57"/>
      <c r="J625" s="57"/>
      <c r="L625" s="57"/>
      <c r="N625" s="57"/>
      <c r="P625" s="57"/>
      <c r="R625" s="57"/>
      <c r="T625" s="57"/>
      <c r="V625" s="57"/>
      <c r="X625" s="57"/>
    </row>
    <row r="626" spans="3:24">
      <c r="C626" s="57"/>
      <c r="D626" s="57"/>
      <c r="E626" s="57"/>
      <c r="F626" s="57"/>
      <c r="H626" s="57"/>
      <c r="J626" s="57"/>
      <c r="L626" s="57"/>
      <c r="N626" s="57"/>
      <c r="P626" s="57"/>
      <c r="R626" s="57"/>
      <c r="T626" s="57"/>
      <c r="V626" s="57"/>
      <c r="X626" s="57"/>
    </row>
    <row r="627" spans="3:24">
      <c r="C627" s="57"/>
      <c r="D627" s="57"/>
      <c r="E627" s="57"/>
      <c r="F627" s="57"/>
      <c r="H627" s="57"/>
      <c r="J627" s="57"/>
      <c r="L627" s="57"/>
      <c r="N627" s="57"/>
      <c r="P627" s="57"/>
      <c r="R627" s="57"/>
      <c r="T627" s="57"/>
      <c r="V627" s="57"/>
      <c r="X627" s="57"/>
    </row>
    <row r="628" spans="3:24">
      <c r="C628" s="57"/>
      <c r="D628" s="57"/>
      <c r="E628" s="57"/>
      <c r="F628" s="57"/>
      <c r="H628" s="57"/>
      <c r="J628" s="57"/>
      <c r="L628" s="57"/>
      <c r="N628" s="57"/>
      <c r="P628" s="57"/>
      <c r="R628" s="57"/>
      <c r="T628" s="57"/>
      <c r="V628" s="57"/>
      <c r="X628" s="57"/>
    </row>
    <row r="629" spans="3:24">
      <c r="C629" s="57"/>
      <c r="D629" s="57"/>
      <c r="E629" s="57"/>
      <c r="F629" s="57"/>
      <c r="H629" s="57"/>
      <c r="J629" s="57"/>
      <c r="L629" s="57"/>
      <c r="N629" s="57"/>
      <c r="P629" s="57"/>
      <c r="R629" s="57"/>
      <c r="T629" s="57"/>
      <c r="V629" s="57"/>
      <c r="X629" s="57"/>
    </row>
    <row r="630" spans="3:24">
      <c r="C630" s="57"/>
      <c r="D630" s="57"/>
      <c r="E630" s="57"/>
      <c r="F630" s="57"/>
      <c r="H630" s="57"/>
      <c r="J630" s="57"/>
      <c r="L630" s="57"/>
      <c r="N630" s="57"/>
      <c r="P630" s="57"/>
      <c r="R630" s="57"/>
      <c r="T630" s="57"/>
      <c r="V630" s="57"/>
      <c r="X630" s="57"/>
    </row>
    <row r="631" spans="3:24">
      <c r="C631" s="57"/>
      <c r="D631" s="57"/>
      <c r="E631" s="57"/>
      <c r="F631" s="57"/>
      <c r="H631" s="57"/>
      <c r="J631" s="57"/>
      <c r="L631" s="57"/>
      <c r="N631" s="57"/>
      <c r="P631" s="57"/>
      <c r="R631" s="57"/>
      <c r="T631" s="57"/>
      <c r="V631" s="57"/>
      <c r="X631" s="57"/>
    </row>
    <row r="632" spans="3:24">
      <c r="C632" s="57"/>
      <c r="D632" s="57"/>
      <c r="E632" s="57"/>
      <c r="F632" s="57"/>
      <c r="H632" s="57"/>
      <c r="J632" s="57"/>
      <c r="L632" s="57"/>
      <c r="N632" s="57"/>
      <c r="P632" s="57"/>
      <c r="R632" s="57"/>
      <c r="T632" s="57"/>
      <c r="V632" s="57"/>
      <c r="X632" s="57"/>
    </row>
    <row r="633" spans="3:24">
      <c r="C633" s="57"/>
      <c r="D633" s="57"/>
      <c r="E633" s="57"/>
      <c r="F633" s="57"/>
      <c r="H633" s="57"/>
      <c r="J633" s="57"/>
      <c r="L633" s="57"/>
      <c r="N633" s="57"/>
      <c r="P633" s="57"/>
      <c r="R633" s="57"/>
      <c r="T633" s="57"/>
      <c r="V633" s="57"/>
      <c r="X633" s="57"/>
    </row>
    <row r="634" spans="3:24">
      <c r="C634" s="57"/>
      <c r="D634" s="57"/>
      <c r="E634" s="57"/>
      <c r="F634" s="57"/>
      <c r="H634" s="57"/>
      <c r="J634" s="57"/>
      <c r="L634" s="57"/>
      <c r="N634" s="57"/>
      <c r="P634" s="57"/>
      <c r="R634" s="57"/>
      <c r="T634" s="57"/>
      <c r="V634" s="57"/>
      <c r="X634" s="57"/>
    </row>
    <row r="635" spans="3:24">
      <c r="C635" s="57"/>
      <c r="D635" s="57"/>
      <c r="E635" s="57"/>
      <c r="F635" s="57"/>
      <c r="H635" s="57"/>
      <c r="J635" s="57"/>
      <c r="L635" s="57"/>
      <c r="N635" s="57"/>
      <c r="P635" s="57"/>
      <c r="R635" s="57"/>
      <c r="T635" s="57"/>
      <c r="V635" s="57"/>
      <c r="X635" s="57"/>
    </row>
    <row r="636" spans="3:24">
      <c r="C636" s="57"/>
      <c r="D636" s="57"/>
      <c r="E636" s="57"/>
      <c r="F636" s="57"/>
      <c r="H636" s="57"/>
      <c r="J636" s="57"/>
      <c r="L636" s="57"/>
      <c r="N636" s="57"/>
      <c r="P636" s="57"/>
      <c r="R636" s="57"/>
      <c r="T636" s="57"/>
      <c r="V636" s="57"/>
      <c r="X636" s="57"/>
    </row>
    <row r="637" spans="3:24">
      <c r="C637" s="57"/>
      <c r="D637" s="57"/>
      <c r="E637" s="57"/>
      <c r="F637" s="57"/>
      <c r="H637" s="57"/>
      <c r="J637" s="57"/>
      <c r="L637" s="57"/>
      <c r="N637" s="57"/>
      <c r="P637" s="57"/>
      <c r="R637" s="57"/>
      <c r="T637" s="57"/>
      <c r="V637" s="57"/>
      <c r="X637" s="57"/>
    </row>
    <row r="638" spans="3:24">
      <c r="C638" s="57"/>
      <c r="D638" s="57"/>
      <c r="E638" s="57"/>
      <c r="F638" s="57"/>
      <c r="H638" s="57"/>
      <c r="J638" s="57"/>
      <c r="L638" s="57"/>
      <c r="N638" s="57"/>
      <c r="P638" s="57"/>
      <c r="R638" s="57"/>
      <c r="T638" s="57"/>
      <c r="V638" s="57"/>
      <c r="X638" s="57"/>
    </row>
    <row r="639" spans="3:24">
      <c r="C639" s="57"/>
      <c r="D639" s="57"/>
      <c r="E639" s="57"/>
      <c r="F639" s="57"/>
      <c r="H639" s="57"/>
      <c r="J639" s="57"/>
      <c r="L639" s="57"/>
      <c r="N639" s="57"/>
      <c r="P639" s="57"/>
      <c r="R639" s="57"/>
      <c r="T639" s="57"/>
      <c r="V639" s="57"/>
      <c r="X639" s="57"/>
    </row>
    <row r="640" spans="3:24">
      <c r="C640" s="57"/>
      <c r="D640" s="57"/>
      <c r="E640" s="57"/>
      <c r="F640" s="57"/>
      <c r="H640" s="57"/>
      <c r="J640" s="57"/>
      <c r="L640" s="57"/>
      <c r="N640" s="57"/>
      <c r="P640" s="57"/>
      <c r="R640" s="57"/>
      <c r="T640" s="57"/>
      <c r="V640" s="57"/>
      <c r="X640" s="57"/>
    </row>
    <row r="641" spans="3:24">
      <c r="C641" s="57"/>
      <c r="D641" s="57"/>
      <c r="E641" s="57"/>
      <c r="F641" s="57"/>
      <c r="H641" s="57"/>
      <c r="J641" s="57"/>
      <c r="L641" s="57"/>
      <c r="N641" s="57"/>
      <c r="P641" s="57"/>
      <c r="R641" s="57"/>
      <c r="T641" s="57"/>
      <c r="V641" s="57"/>
      <c r="X641" s="57"/>
    </row>
    <row r="642" spans="3:24">
      <c r="C642" s="57"/>
      <c r="D642" s="57"/>
      <c r="E642" s="57"/>
      <c r="F642" s="57"/>
      <c r="H642" s="57"/>
      <c r="J642" s="57"/>
      <c r="L642" s="57"/>
      <c r="N642" s="57"/>
      <c r="P642" s="57"/>
      <c r="R642" s="57"/>
      <c r="T642" s="57"/>
      <c r="V642" s="57"/>
      <c r="X642" s="57"/>
    </row>
    <row r="643" spans="3:24">
      <c r="C643" s="57"/>
      <c r="D643" s="57"/>
      <c r="E643" s="57"/>
      <c r="F643" s="57"/>
      <c r="H643" s="57"/>
      <c r="J643" s="57"/>
      <c r="L643" s="57"/>
      <c r="N643" s="57"/>
      <c r="P643" s="57"/>
      <c r="R643" s="57"/>
      <c r="T643" s="57"/>
      <c r="V643" s="57"/>
      <c r="X643" s="57"/>
    </row>
    <row r="644" spans="3:24">
      <c r="C644" s="57"/>
      <c r="D644" s="57"/>
      <c r="E644" s="57"/>
      <c r="F644" s="57"/>
      <c r="H644" s="57"/>
      <c r="J644" s="57"/>
      <c r="L644" s="57"/>
      <c r="N644" s="57"/>
      <c r="P644" s="57"/>
      <c r="R644" s="57"/>
      <c r="T644" s="57"/>
      <c r="V644" s="57"/>
      <c r="X644" s="57"/>
    </row>
    <row r="645" spans="3:24">
      <c r="C645" s="57"/>
      <c r="D645" s="57"/>
      <c r="E645" s="57"/>
      <c r="F645" s="57"/>
      <c r="H645" s="57"/>
      <c r="J645" s="57"/>
      <c r="L645" s="57"/>
      <c r="N645" s="57"/>
      <c r="P645" s="57"/>
      <c r="R645" s="57"/>
      <c r="T645" s="57"/>
      <c r="V645" s="57"/>
      <c r="X645" s="57"/>
    </row>
    <row r="646" spans="3:24">
      <c r="C646" s="57"/>
      <c r="D646" s="57"/>
      <c r="E646" s="57"/>
      <c r="F646" s="57"/>
      <c r="H646" s="57"/>
      <c r="J646" s="57"/>
      <c r="L646" s="57"/>
      <c r="N646" s="57"/>
      <c r="P646" s="57"/>
      <c r="R646" s="57"/>
      <c r="T646" s="57"/>
      <c r="V646" s="57"/>
      <c r="X646" s="57"/>
    </row>
    <row r="647" spans="3:24">
      <c r="C647" s="57"/>
      <c r="D647" s="57"/>
      <c r="E647" s="57"/>
      <c r="F647" s="57"/>
      <c r="H647" s="57"/>
      <c r="J647" s="57"/>
      <c r="L647" s="57"/>
      <c r="N647" s="57"/>
      <c r="P647" s="57"/>
      <c r="R647" s="57"/>
      <c r="T647" s="57"/>
      <c r="V647" s="57"/>
      <c r="X647" s="57"/>
    </row>
    <row r="648" spans="3:24">
      <c r="C648" s="57"/>
      <c r="D648" s="57"/>
      <c r="E648" s="57"/>
      <c r="F648" s="57"/>
      <c r="H648" s="57"/>
      <c r="J648" s="57"/>
      <c r="L648" s="57"/>
      <c r="N648" s="57"/>
      <c r="P648" s="57"/>
      <c r="R648" s="57"/>
      <c r="T648" s="57"/>
      <c r="V648" s="57"/>
      <c r="X648" s="57"/>
    </row>
    <row r="649" spans="3:24">
      <c r="C649" s="57"/>
      <c r="D649" s="57"/>
      <c r="E649" s="57"/>
      <c r="F649" s="57"/>
      <c r="H649" s="57"/>
      <c r="J649" s="57"/>
      <c r="L649" s="57"/>
      <c r="N649" s="57"/>
      <c r="P649" s="57"/>
      <c r="R649" s="57"/>
      <c r="T649" s="57"/>
      <c r="V649" s="57"/>
      <c r="X649" s="57"/>
    </row>
    <row r="650" spans="3:24">
      <c r="C650" s="57"/>
      <c r="D650" s="57"/>
      <c r="E650" s="57"/>
      <c r="F650" s="57"/>
      <c r="H650" s="57"/>
      <c r="J650" s="57"/>
      <c r="L650" s="57"/>
      <c r="N650" s="57"/>
      <c r="P650" s="57"/>
      <c r="R650" s="57"/>
      <c r="T650" s="57"/>
      <c r="V650" s="57"/>
      <c r="X650" s="57"/>
    </row>
    <row r="651" spans="3:24">
      <c r="C651" s="57"/>
      <c r="D651" s="57"/>
      <c r="E651" s="57"/>
      <c r="F651" s="57"/>
      <c r="H651" s="57"/>
      <c r="J651" s="57"/>
      <c r="L651" s="57"/>
      <c r="N651" s="57"/>
      <c r="P651" s="57"/>
      <c r="R651" s="57"/>
      <c r="T651" s="57"/>
      <c r="V651" s="57"/>
      <c r="X651" s="57"/>
    </row>
    <row r="652" spans="3:24">
      <c r="C652" s="57"/>
      <c r="D652" s="57"/>
      <c r="E652" s="57"/>
      <c r="F652" s="57"/>
      <c r="H652" s="57"/>
      <c r="J652" s="57"/>
      <c r="L652" s="57"/>
      <c r="N652" s="57"/>
      <c r="P652" s="57"/>
      <c r="R652" s="57"/>
      <c r="T652" s="57"/>
      <c r="V652" s="57"/>
      <c r="X652" s="57"/>
    </row>
    <row r="653" spans="3:24">
      <c r="C653" s="57"/>
      <c r="D653" s="57"/>
      <c r="E653" s="57"/>
      <c r="F653" s="57"/>
      <c r="H653" s="57"/>
      <c r="J653" s="57"/>
      <c r="L653" s="57"/>
      <c r="N653" s="57"/>
      <c r="P653" s="57"/>
      <c r="R653" s="57"/>
      <c r="T653" s="57"/>
      <c r="V653" s="57"/>
      <c r="X653" s="57"/>
    </row>
    <row r="654" spans="3:24">
      <c r="C654" s="57"/>
      <c r="D654" s="57"/>
      <c r="E654" s="57"/>
      <c r="F654" s="57"/>
      <c r="H654" s="57"/>
      <c r="J654" s="57"/>
      <c r="L654" s="57"/>
      <c r="N654" s="57"/>
      <c r="P654" s="57"/>
      <c r="R654" s="57"/>
      <c r="T654" s="57"/>
      <c r="V654" s="57"/>
      <c r="X654" s="57"/>
    </row>
    <row r="655" spans="3:24">
      <c r="C655" s="57"/>
      <c r="D655" s="57"/>
      <c r="E655" s="57"/>
      <c r="F655" s="57"/>
      <c r="H655" s="57"/>
      <c r="J655" s="57"/>
      <c r="L655" s="57"/>
      <c r="N655" s="57"/>
      <c r="P655" s="57"/>
      <c r="R655" s="57"/>
      <c r="T655" s="57"/>
      <c r="V655" s="57"/>
      <c r="X655" s="57"/>
    </row>
    <row r="656" spans="3:24">
      <c r="C656" s="57"/>
      <c r="D656" s="57"/>
      <c r="E656" s="57"/>
      <c r="F656" s="57"/>
      <c r="H656" s="57"/>
      <c r="J656" s="57"/>
      <c r="L656" s="57"/>
      <c r="N656" s="57"/>
      <c r="P656" s="57"/>
      <c r="R656" s="57"/>
      <c r="T656" s="57"/>
      <c r="V656" s="57"/>
      <c r="X656" s="57"/>
    </row>
    <row r="657" spans="3:24">
      <c r="C657" s="57"/>
      <c r="D657" s="57"/>
      <c r="E657" s="57"/>
      <c r="F657" s="57"/>
      <c r="H657" s="57"/>
      <c r="J657" s="57"/>
      <c r="L657" s="57"/>
      <c r="N657" s="57"/>
      <c r="P657" s="57"/>
      <c r="R657" s="57"/>
      <c r="T657" s="57"/>
      <c r="V657" s="57"/>
      <c r="X657" s="57"/>
    </row>
    <row r="658" spans="3:24">
      <c r="C658" s="57"/>
      <c r="D658" s="57"/>
      <c r="E658" s="57"/>
      <c r="F658" s="57"/>
      <c r="H658" s="57"/>
      <c r="J658" s="57"/>
      <c r="L658" s="57"/>
      <c r="N658" s="57"/>
      <c r="P658" s="57"/>
      <c r="R658" s="57"/>
      <c r="T658" s="57"/>
      <c r="V658" s="57"/>
      <c r="X658" s="57"/>
    </row>
    <row r="659" spans="3:24">
      <c r="C659" s="57"/>
      <c r="D659" s="57"/>
      <c r="E659" s="57"/>
      <c r="F659" s="57"/>
      <c r="H659" s="57"/>
      <c r="J659" s="57"/>
      <c r="L659" s="57"/>
      <c r="N659" s="57"/>
      <c r="P659" s="57"/>
      <c r="R659" s="57"/>
      <c r="T659" s="57"/>
      <c r="V659" s="57"/>
      <c r="X659" s="57"/>
    </row>
    <row r="660" spans="3:24">
      <c r="C660" s="57"/>
      <c r="D660" s="57"/>
      <c r="E660" s="57"/>
      <c r="F660" s="57"/>
      <c r="H660" s="57"/>
      <c r="J660" s="57"/>
      <c r="L660" s="57"/>
      <c r="N660" s="57"/>
      <c r="P660" s="57"/>
      <c r="R660" s="57"/>
      <c r="T660" s="57"/>
      <c r="V660" s="57"/>
      <c r="X660" s="57"/>
    </row>
    <row r="661" spans="3:24">
      <c r="C661" s="57"/>
      <c r="D661" s="57"/>
      <c r="E661" s="57"/>
      <c r="F661" s="57"/>
      <c r="H661" s="57"/>
      <c r="J661" s="57"/>
      <c r="L661" s="57"/>
      <c r="N661" s="57"/>
      <c r="P661" s="57"/>
      <c r="R661" s="57"/>
      <c r="T661" s="57"/>
      <c r="V661" s="57"/>
      <c r="X661" s="57"/>
    </row>
    <row r="662" spans="3:24">
      <c r="C662" s="57"/>
      <c r="D662" s="57"/>
      <c r="E662" s="57"/>
      <c r="F662" s="57"/>
      <c r="H662" s="57"/>
      <c r="J662" s="57"/>
      <c r="L662" s="57"/>
      <c r="N662" s="57"/>
      <c r="P662" s="57"/>
      <c r="R662" s="57"/>
      <c r="T662" s="57"/>
      <c r="V662" s="57"/>
      <c r="X662" s="57"/>
    </row>
    <row r="663" spans="3:24">
      <c r="C663" s="57"/>
      <c r="D663" s="57"/>
      <c r="E663" s="57"/>
      <c r="F663" s="57"/>
      <c r="H663" s="57"/>
      <c r="J663" s="57"/>
      <c r="L663" s="57"/>
      <c r="N663" s="57"/>
      <c r="P663" s="57"/>
      <c r="R663" s="57"/>
      <c r="T663" s="57"/>
      <c r="V663" s="57"/>
      <c r="X663" s="57"/>
    </row>
    <row r="664" spans="3:24">
      <c r="C664" s="57"/>
      <c r="D664" s="57"/>
      <c r="E664" s="57"/>
      <c r="F664" s="57"/>
      <c r="H664" s="57"/>
      <c r="J664" s="57"/>
      <c r="L664" s="57"/>
      <c r="N664" s="57"/>
      <c r="P664" s="57"/>
      <c r="R664" s="57"/>
      <c r="T664" s="57"/>
      <c r="V664" s="57"/>
      <c r="X664" s="57"/>
    </row>
    <row r="665" spans="3:24">
      <c r="C665" s="57"/>
      <c r="D665" s="57"/>
      <c r="E665" s="57"/>
      <c r="F665" s="57"/>
      <c r="H665" s="57"/>
      <c r="J665" s="57"/>
      <c r="L665" s="57"/>
      <c r="N665" s="57"/>
      <c r="P665" s="57"/>
      <c r="R665" s="57"/>
      <c r="T665" s="57"/>
      <c r="V665" s="57"/>
      <c r="X665" s="57"/>
    </row>
    <row r="666" spans="3:24">
      <c r="C666" s="57"/>
      <c r="D666" s="57"/>
      <c r="E666" s="57"/>
      <c r="F666" s="57"/>
      <c r="H666" s="57"/>
      <c r="J666" s="57"/>
      <c r="L666" s="57"/>
      <c r="N666" s="57"/>
      <c r="P666" s="57"/>
      <c r="R666" s="57"/>
      <c r="T666" s="57"/>
      <c r="V666" s="57"/>
      <c r="X666" s="57"/>
    </row>
    <row r="667" spans="3:24">
      <c r="C667" s="57"/>
      <c r="D667" s="57"/>
      <c r="E667" s="57"/>
      <c r="F667" s="57"/>
      <c r="H667" s="57"/>
      <c r="J667" s="57"/>
      <c r="L667" s="57"/>
      <c r="N667" s="57"/>
      <c r="P667" s="57"/>
      <c r="R667" s="57"/>
      <c r="T667" s="57"/>
      <c r="V667" s="57"/>
      <c r="X667" s="57"/>
    </row>
    <row r="668" spans="3:24">
      <c r="C668" s="57"/>
      <c r="D668" s="57"/>
      <c r="E668" s="57"/>
      <c r="F668" s="57"/>
      <c r="H668" s="57"/>
      <c r="J668" s="57"/>
      <c r="L668" s="57"/>
      <c r="N668" s="57"/>
      <c r="P668" s="57"/>
      <c r="R668" s="57"/>
      <c r="T668" s="57"/>
      <c r="V668" s="57"/>
      <c r="X668" s="57"/>
    </row>
    <row r="669" spans="3:24">
      <c r="C669" s="57"/>
      <c r="D669" s="57"/>
      <c r="E669" s="57"/>
      <c r="F669" s="57"/>
      <c r="H669" s="57"/>
      <c r="J669" s="57"/>
      <c r="L669" s="57"/>
      <c r="N669" s="57"/>
      <c r="P669" s="57"/>
      <c r="R669" s="57"/>
      <c r="T669" s="57"/>
      <c r="V669" s="57"/>
      <c r="X669" s="57"/>
    </row>
    <row r="670" spans="3:24">
      <c r="C670" s="57"/>
      <c r="D670" s="57"/>
      <c r="E670" s="57"/>
      <c r="F670" s="57"/>
      <c r="H670" s="57"/>
      <c r="J670" s="57"/>
      <c r="L670" s="57"/>
      <c r="N670" s="57"/>
      <c r="P670" s="57"/>
      <c r="R670" s="57"/>
      <c r="T670" s="57"/>
      <c r="V670" s="57"/>
      <c r="X670" s="57"/>
    </row>
    <row r="671" spans="3:24">
      <c r="C671" s="57"/>
      <c r="D671" s="57"/>
      <c r="E671" s="57"/>
      <c r="F671" s="57"/>
      <c r="H671" s="57"/>
      <c r="J671" s="57"/>
      <c r="L671" s="57"/>
      <c r="N671" s="57"/>
      <c r="P671" s="57"/>
      <c r="R671" s="57"/>
      <c r="T671" s="57"/>
      <c r="V671" s="57"/>
      <c r="X671" s="57"/>
    </row>
    <row r="672" spans="3:24">
      <c r="C672" s="57"/>
      <c r="D672" s="57"/>
      <c r="E672" s="57"/>
      <c r="F672" s="57"/>
      <c r="H672" s="57"/>
      <c r="J672" s="57"/>
      <c r="L672" s="57"/>
      <c r="N672" s="57"/>
      <c r="P672" s="57"/>
      <c r="R672" s="57"/>
      <c r="T672" s="57"/>
      <c r="V672" s="57"/>
      <c r="X672" s="57"/>
    </row>
    <row r="673" spans="3:24">
      <c r="C673" s="57"/>
      <c r="D673" s="57"/>
      <c r="E673" s="57"/>
      <c r="F673" s="57"/>
      <c r="H673" s="57"/>
      <c r="J673" s="57"/>
      <c r="L673" s="57"/>
      <c r="N673" s="57"/>
      <c r="P673" s="57"/>
      <c r="R673" s="57"/>
      <c r="T673" s="57"/>
      <c r="V673" s="57"/>
      <c r="X673" s="57"/>
    </row>
    <row r="674" spans="3:24">
      <c r="C674" s="57"/>
      <c r="D674" s="57"/>
      <c r="E674" s="57"/>
      <c r="F674" s="57"/>
      <c r="H674" s="57"/>
      <c r="J674" s="57"/>
      <c r="L674" s="57"/>
      <c r="N674" s="57"/>
      <c r="P674" s="57"/>
      <c r="R674" s="57"/>
      <c r="T674" s="57"/>
      <c r="V674" s="57"/>
      <c r="X674" s="57"/>
    </row>
    <row r="675" spans="3:24">
      <c r="C675" s="57"/>
      <c r="D675" s="57"/>
      <c r="E675" s="57"/>
      <c r="F675" s="57"/>
      <c r="H675" s="57"/>
      <c r="J675" s="57"/>
      <c r="L675" s="57"/>
      <c r="N675" s="57"/>
      <c r="P675" s="57"/>
      <c r="R675" s="57"/>
      <c r="T675" s="57"/>
      <c r="V675" s="57"/>
      <c r="X675" s="57"/>
    </row>
    <row r="676" spans="3:24">
      <c r="C676" s="57"/>
      <c r="D676" s="57"/>
      <c r="E676" s="57"/>
      <c r="F676" s="57"/>
      <c r="H676" s="57"/>
      <c r="J676" s="57"/>
      <c r="L676" s="57"/>
      <c r="N676" s="57"/>
      <c r="P676" s="57"/>
      <c r="R676" s="57"/>
      <c r="T676" s="57"/>
      <c r="V676" s="57"/>
      <c r="X676" s="57"/>
    </row>
    <row r="677" spans="3:24">
      <c r="C677" s="57"/>
      <c r="D677" s="57"/>
      <c r="E677" s="57"/>
      <c r="F677" s="57"/>
      <c r="H677" s="57"/>
      <c r="J677" s="57"/>
      <c r="L677" s="57"/>
      <c r="N677" s="57"/>
      <c r="P677" s="57"/>
      <c r="R677" s="57"/>
      <c r="T677" s="57"/>
      <c r="V677" s="57"/>
      <c r="X677" s="57"/>
    </row>
    <row r="678" spans="3:24">
      <c r="C678" s="57"/>
      <c r="D678" s="57"/>
      <c r="E678" s="57"/>
      <c r="F678" s="57"/>
      <c r="H678" s="57"/>
      <c r="J678" s="57"/>
      <c r="L678" s="57"/>
      <c r="N678" s="57"/>
      <c r="P678" s="57"/>
      <c r="R678" s="57"/>
      <c r="T678" s="57"/>
      <c r="V678" s="57"/>
      <c r="X678" s="57"/>
    </row>
    <row r="679" spans="3:24">
      <c r="C679" s="57"/>
      <c r="D679" s="57"/>
      <c r="E679" s="57"/>
      <c r="F679" s="57"/>
      <c r="H679" s="57"/>
      <c r="J679" s="57"/>
      <c r="L679" s="57"/>
      <c r="N679" s="57"/>
      <c r="P679" s="57"/>
      <c r="R679" s="57"/>
      <c r="T679" s="57"/>
      <c r="V679" s="57"/>
      <c r="X679" s="57"/>
    </row>
    <row r="680" spans="3:24">
      <c r="C680" s="57"/>
      <c r="D680" s="57"/>
      <c r="E680" s="57"/>
      <c r="F680" s="57"/>
      <c r="H680" s="57"/>
      <c r="J680" s="57"/>
      <c r="L680" s="57"/>
      <c r="N680" s="57"/>
      <c r="P680" s="57"/>
      <c r="R680" s="57"/>
      <c r="T680" s="57"/>
      <c r="V680" s="57"/>
      <c r="X680" s="57"/>
    </row>
    <row r="681" spans="3:24">
      <c r="C681" s="57"/>
      <c r="D681" s="57"/>
      <c r="E681" s="57"/>
      <c r="F681" s="57"/>
      <c r="H681" s="57"/>
      <c r="J681" s="57"/>
      <c r="L681" s="57"/>
      <c r="N681" s="57"/>
      <c r="P681" s="57"/>
      <c r="R681" s="57"/>
      <c r="T681" s="57"/>
      <c r="V681" s="57"/>
      <c r="X681" s="57"/>
    </row>
    <row r="682" spans="3:24">
      <c r="C682" s="57"/>
      <c r="D682" s="57"/>
      <c r="E682" s="57"/>
      <c r="F682" s="57"/>
      <c r="H682" s="57"/>
      <c r="J682" s="57"/>
      <c r="L682" s="57"/>
      <c r="N682" s="57"/>
      <c r="P682" s="57"/>
      <c r="R682" s="57"/>
      <c r="T682" s="57"/>
      <c r="V682" s="57"/>
      <c r="X682" s="57"/>
    </row>
    <row r="683" spans="3:24">
      <c r="C683" s="57"/>
      <c r="D683" s="57"/>
      <c r="E683" s="57"/>
      <c r="F683" s="57"/>
      <c r="H683" s="57"/>
      <c r="J683" s="57"/>
      <c r="L683" s="57"/>
      <c r="N683" s="57"/>
      <c r="P683" s="57"/>
      <c r="R683" s="57"/>
      <c r="T683" s="57"/>
      <c r="V683" s="57"/>
      <c r="X683" s="57"/>
    </row>
    <row r="684" spans="3:24">
      <c r="C684" s="57"/>
      <c r="D684" s="57"/>
      <c r="E684" s="57"/>
      <c r="F684" s="57"/>
      <c r="H684" s="57"/>
      <c r="J684" s="57"/>
      <c r="L684" s="57"/>
      <c r="N684" s="57"/>
      <c r="P684" s="57"/>
      <c r="R684" s="57"/>
      <c r="T684" s="57"/>
      <c r="V684" s="57"/>
      <c r="X684" s="57"/>
    </row>
    <row r="685" spans="3:24">
      <c r="C685" s="57"/>
      <c r="D685" s="57"/>
      <c r="E685" s="57"/>
      <c r="F685" s="57"/>
      <c r="H685" s="57"/>
      <c r="J685" s="57"/>
      <c r="L685" s="57"/>
      <c r="N685" s="57"/>
      <c r="P685" s="57"/>
      <c r="R685" s="57"/>
      <c r="T685" s="57"/>
      <c r="V685" s="57"/>
      <c r="X685" s="57"/>
    </row>
    <row r="686" spans="3:24">
      <c r="C686" s="57"/>
      <c r="D686" s="57"/>
      <c r="E686" s="57"/>
      <c r="F686" s="57"/>
      <c r="H686" s="57"/>
      <c r="J686" s="57"/>
      <c r="L686" s="57"/>
      <c r="N686" s="57"/>
      <c r="P686" s="57"/>
      <c r="R686" s="57"/>
      <c r="T686" s="57"/>
      <c r="V686" s="57"/>
      <c r="X686" s="57"/>
    </row>
    <row r="687" spans="3:24">
      <c r="C687" s="57"/>
      <c r="D687" s="57"/>
      <c r="E687" s="57"/>
      <c r="F687" s="57"/>
      <c r="H687" s="57"/>
      <c r="J687" s="57"/>
      <c r="L687" s="57"/>
      <c r="N687" s="57"/>
      <c r="P687" s="57"/>
      <c r="R687" s="57"/>
      <c r="T687" s="57"/>
      <c r="V687" s="57"/>
      <c r="X687" s="57"/>
    </row>
    <row r="688" spans="3:24">
      <c r="C688" s="57"/>
      <c r="D688" s="57"/>
      <c r="E688" s="57"/>
      <c r="F688" s="57"/>
      <c r="H688" s="57"/>
      <c r="J688" s="57"/>
      <c r="L688" s="57"/>
      <c r="N688" s="57"/>
      <c r="P688" s="57"/>
      <c r="R688" s="57"/>
      <c r="T688" s="57"/>
      <c r="V688" s="57"/>
      <c r="X688" s="57"/>
    </row>
    <row r="689" spans="3:24">
      <c r="C689" s="57"/>
      <c r="D689" s="57"/>
      <c r="E689" s="57"/>
      <c r="F689" s="57"/>
      <c r="H689" s="57"/>
      <c r="J689" s="57"/>
      <c r="L689" s="57"/>
      <c r="N689" s="57"/>
      <c r="P689" s="57"/>
      <c r="R689" s="57"/>
      <c r="T689" s="57"/>
      <c r="V689" s="57"/>
      <c r="X689" s="57"/>
    </row>
    <row r="690" spans="3:24">
      <c r="C690" s="57"/>
      <c r="D690" s="57"/>
      <c r="E690" s="57"/>
      <c r="F690" s="57"/>
      <c r="H690" s="57"/>
      <c r="J690" s="57"/>
      <c r="L690" s="57"/>
      <c r="N690" s="57"/>
      <c r="P690" s="57"/>
      <c r="R690" s="57"/>
      <c r="T690" s="57"/>
      <c r="V690" s="57"/>
      <c r="X690" s="57"/>
    </row>
    <row r="691" spans="3:24">
      <c r="C691" s="57"/>
      <c r="D691" s="57"/>
      <c r="E691" s="57"/>
      <c r="F691" s="57"/>
      <c r="H691" s="57"/>
      <c r="J691" s="57"/>
      <c r="L691" s="57"/>
      <c r="N691" s="57"/>
      <c r="P691" s="57"/>
      <c r="R691" s="57"/>
      <c r="T691" s="57"/>
      <c r="V691" s="57"/>
      <c r="X691" s="57"/>
    </row>
    <row r="692" spans="3:24">
      <c r="C692" s="57"/>
      <c r="D692" s="57"/>
      <c r="E692" s="57"/>
      <c r="F692" s="57"/>
      <c r="H692" s="57"/>
      <c r="J692" s="57"/>
      <c r="L692" s="57"/>
      <c r="N692" s="57"/>
      <c r="P692" s="57"/>
      <c r="R692" s="57"/>
      <c r="T692" s="57"/>
      <c r="V692" s="57"/>
      <c r="X692" s="57"/>
    </row>
    <row r="693" spans="3:24">
      <c r="C693" s="57"/>
      <c r="D693" s="57"/>
      <c r="E693" s="57"/>
      <c r="F693" s="57"/>
      <c r="H693" s="57"/>
      <c r="J693" s="57"/>
      <c r="L693" s="57"/>
      <c r="N693" s="57"/>
      <c r="P693" s="57"/>
      <c r="R693" s="57"/>
      <c r="T693" s="57"/>
      <c r="V693" s="57"/>
      <c r="X693" s="57"/>
    </row>
    <row r="694" spans="3:24">
      <c r="C694" s="57"/>
      <c r="D694" s="57"/>
      <c r="E694" s="57"/>
      <c r="F694" s="57"/>
      <c r="H694" s="57"/>
      <c r="J694" s="57"/>
      <c r="L694" s="57"/>
      <c r="N694" s="57"/>
      <c r="P694" s="57"/>
      <c r="R694" s="57"/>
      <c r="T694" s="57"/>
      <c r="V694" s="57"/>
      <c r="X694" s="57"/>
    </row>
    <row r="695" spans="3:24">
      <c r="C695" s="57"/>
      <c r="D695" s="57"/>
      <c r="E695" s="57"/>
      <c r="F695" s="57"/>
      <c r="H695" s="57"/>
      <c r="J695" s="57"/>
      <c r="L695" s="57"/>
      <c r="N695" s="57"/>
      <c r="P695" s="57"/>
      <c r="R695" s="57"/>
      <c r="T695" s="57"/>
      <c r="V695" s="57"/>
      <c r="X695" s="57"/>
    </row>
    <row r="696" spans="3:24">
      <c r="C696" s="57"/>
      <c r="D696" s="57"/>
      <c r="E696" s="57"/>
      <c r="F696" s="57"/>
      <c r="H696" s="57"/>
      <c r="J696" s="57"/>
      <c r="L696" s="57"/>
      <c r="N696" s="57"/>
      <c r="P696" s="57"/>
      <c r="R696" s="57"/>
      <c r="T696" s="57"/>
      <c r="V696" s="57"/>
      <c r="X696" s="57"/>
    </row>
    <row r="697" spans="3:24">
      <c r="C697" s="57"/>
      <c r="D697" s="57"/>
      <c r="E697" s="57"/>
      <c r="F697" s="57"/>
      <c r="H697" s="57"/>
      <c r="J697" s="57"/>
      <c r="L697" s="57"/>
      <c r="N697" s="57"/>
      <c r="P697" s="57"/>
      <c r="R697" s="57"/>
      <c r="T697" s="57"/>
      <c r="V697" s="57"/>
      <c r="X697" s="57"/>
    </row>
    <row r="698" spans="3:24">
      <c r="C698" s="57"/>
      <c r="D698" s="57"/>
      <c r="E698" s="57"/>
      <c r="F698" s="57"/>
      <c r="H698" s="57"/>
      <c r="J698" s="57"/>
      <c r="L698" s="57"/>
      <c r="N698" s="57"/>
      <c r="P698" s="57"/>
      <c r="R698" s="57"/>
      <c r="T698" s="57"/>
      <c r="V698" s="57"/>
      <c r="X698" s="57"/>
    </row>
    <row r="699" spans="3:24">
      <c r="C699" s="57"/>
      <c r="D699" s="57"/>
      <c r="E699" s="57"/>
      <c r="F699" s="57"/>
      <c r="H699" s="57"/>
      <c r="J699" s="57"/>
      <c r="L699" s="57"/>
      <c r="N699" s="57"/>
      <c r="P699" s="57"/>
      <c r="R699" s="57"/>
      <c r="T699" s="57"/>
      <c r="V699" s="57"/>
      <c r="X699" s="57"/>
    </row>
    <row r="700" spans="3:24">
      <c r="C700" s="57"/>
      <c r="D700" s="57"/>
      <c r="E700" s="57"/>
      <c r="F700" s="57"/>
      <c r="H700" s="57"/>
      <c r="J700" s="57"/>
      <c r="L700" s="57"/>
      <c r="N700" s="57"/>
      <c r="P700" s="57"/>
      <c r="R700" s="57"/>
      <c r="T700" s="57"/>
      <c r="V700" s="57"/>
      <c r="X700" s="57"/>
    </row>
    <row r="701" spans="3:24">
      <c r="C701" s="57"/>
      <c r="D701" s="57"/>
      <c r="E701" s="57"/>
      <c r="F701" s="57"/>
      <c r="H701" s="57"/>
      <c r="J701" s="57"/>
      <c r="L701" s="57"/>
      <c r="N701" s="57"/>
      <c r="P701" s="57"/>
      <c r="R701" s="57"/>
      <c r="T701" s="57"/>
      <c r="V701" s="57"/>
      <c r="X701" s="57"/>
    </row>
    <row r="702" spans="3:24">
      <c r="C702" s="57"/>
      <c r="D702" s="57"/>
      <c r="E702" s="57"/>
      <c r="F702" s="57"/>
      <c r="H702" s="57"/>
      <c r="J702" s="57"/>
      <c r="L702" s="57"/>
      <c r="N702" s="57"/>
      <c r="P702" s="57"/>
      <c r="R702" s="57"/>
      <c r="T702" s="57"/>
      <c r="V702" s="57"/>
      <c r="X702" s="57"/>
    </row>
    <row r="703" spans="3:24">
      <c r="C703" s="57"/>
      <c r="D703" s="57"/>
      <c r="E703" s="57"/>
      <c r="F703" s="57"/>
      <c r="H703" s="57"/>
      <c r="J703" s="57"/>
      <c r="L703" s="57"/>
      <c r="N703" s="57"/>
      <c r="P703" s="57"/>
      <c r="R703" s="57"/>
      <c r="T703" s="57"/>
      <c r="V703" s="57"/>
      <c r="X703" s="57"/>
    </row>
    <row r="704" spans="3:24">
      <c r="C704" s="57"/>
      <c r="D704" s="57"/>
      <c r="E704" s="57"/>
      <c r="F704" s="57"/>
      <c r="H704" s="57"/>
      <c r="J704" s="57"/>
      <c r="L704" s="57"/>
      <c r="N704" s="57"/>
      <c r="P704" s="57"/>
      <c r="R704" s="57"/>
      <c r="T704" s="57"/>
      <c r="V704" s="57"/>
      <c r="X704" s="57"/>
    </row>
    <row r="705" spans="3:24">
      <c r="C705" s="57"/>
      <c r="D705" s="57"/>
      <c r="E705" s="57"/>
      <c r="F705" s="57"/>
      <c r="H705" s="57"/>
      <c r="J705" s="57"/>
      <c r="L705" s="57"/>
      <c r="N705" s="57"/>
      <c r="P705" s="57"/>
      <c r="R705" s="57"/>
      <c r="T705" s="57"/>
      <c r="V705" s="57"/>
      <c r="X705" s="57"/>
    </row>
    <row r="706" spans="3:24">
      <c r="C706" s="57"/>
      <c r="D706" s="57"/>
      <c r="E706" s="57"/>
      <c r="F706" s="57"/>
      <c r="H706" s="57"/>
      <c r="J706" s="57"/>
      <c r="L706" s="57"/>
      <c r="N706" s="57"/>
      <c r="P706" s="57"/>
      <c r="R706" s="57"/>
      <c r="T706" s="57"/>
      <c r="V706" s="57"/>
      <c r="X706" s="57"/>
    </row>
    <row r="707" spans="3:24">
      <c r="C707" s="57"/>
      <c r="D707" s="57"/>
      <c r="E707" s="57"/>
      <c r="F707" s="57"/>
      <c r="H707" s="57"/>
      <c r="J707" s="57"/>
      <c r="L707" s="57"/>
      <c r="N707" s="57"/>
      <c r="P707" s="57"/>
      <c r="R707" s="57"/>
      <c r="T707" s="57"/>
      <c r="V707" s="57"/>
      <c r="X707" s="57"/>
    </row>
    <row r="708" spans="3:24">
      <c r="C708" s="57"/>
      <c r="D708" s="57"/>
      <c r="E708" s="57"/>
      <c r="F708" s="57"/>
      <c r="H708" s="57"/>
      <c r="J708" s="57"/>
      <c r="L708" s="57"/>
      <c r="N708" s="57"/>
      <c r="P708" s="57"/>
      <c r="R708" s="57"/>
      <c r="T708" s="57"/>
      <c r="V708" s="57"/>
      <c r="X708" s="57"/>
    </row>
    <row r="709" spans="3:24">
      <c r="C709" s="57"/>
      <c r="D709" s="57"/>
      <c r="E709" s="57"/>
      <c r="F709" s="57"/>
      <c r="H709" s="57"/>
      <c r="J709" s="57"/>
      <c r="L709" s="57"/>
      <c r="N709" s="57"/>
      <c r="P709" s="57"/>
      <c r="R709" s="57"/>
      <c r="T709" s="57"/>
      <c r="V709" s="57"/>
      <c r="X709" s="57"/>
    </row>
    <row r="710" spans="3:24">
      <c r="C710" s="57"/>
      <c r="D710" s="57"/>
      <c r="E710" s="57"/>
      <c r="F710" s="57"/>
      <c r="H710" s="57"/>
      <c r="J710" s="57"/>
      <c r="L710" s="57"/>
      <c r="N710" s="57"/>
      <c r="P710" s="57"/>
      <c r="R710" s="57"/>
      <c r="T710" s="57"/>
      <c r="V710" s="57"/>
      <c r="X710" s="57"/>
    </row>
    <row r="711" spans="3:24">
      <c r="C711" s="57"/>
      <c r="D711" s="57"/>
      <c r="E711" s="57"/>
      <c r="F711" s="57"/>
      <c r="H711" s="57"/>
      <c r="J711" s="57"/>
      <c r="L711" s="57"/>
      <c r="N711" s="57"/>
      <c r="P711" s="57"/>
      <c r="R711" s="57"/>
      <c r="T711" s="57"/>
      <c r="V711" s="57"/>
      <c r="X711" s="57"/>
    </row>
    <row r="712" spans="3:24">
      <c r="C712" s="57"/>
      <c r="D712" s="57"/>
      <c r="E712" s="57"/>
      <c r="F712" s="57"/>
      <c r="H712" s="57"/>
      <c r="J712" s="57"/>
      <c r="L712" s="57"/>
      <c r="N712" s="57"/>
      <c r="P712" s="57"/>
      <c r="R712" s="57"/>
      <c r="T712" s="57"/>
      <c r="V712" s="57"/>
      <c r="X712" s="57"/>
    </row>
    <row r="713" spans="3:24">
      <c r="C713" s="57"/>
      <c r="D713" s="57"/>
      <c r="E713" s="57"/>
      <c r="F713" s="57"/>
      <c r="H713" s="57"/>
      <c r="J713" s="57"/>
      <c r="L713" s="57"/>
      <c r="N713" s="57"/>
      <c r="P713" s="57"/>
      <c r="R713" s="57"/>
      <c r="T713" s="57"/>
      <c r="V713" s="57"/>
      <c r="X713" s="57"/>
    </row>
    <row r="714" spans="3:24">
      <c r="C714" s="57"/>
      <c r="D714" s="57"/>
      <c r="E714" s="57"/>
      <c r="F714" s="57"/>
      <c r="H714" s="57"/>
      <c r="J714" s="57"/>
      <c r="L714" s="57"/>
      <c r="N714" s="57"/>
      <c r="P714" s="57"/>
      <c r="R714" s="57"/>
      <c r="T714" s="57"/>
      <c r="V714" s="57"/>
      <c r="X714" s="57"/>
    </row>
    <row r="715" spans="3:24">
      <c r="C715" s="57"/>
      <c r="D715" s="57"/>
      <c r="E715" s="57"/>
      <c r="F715" s="57"/>
      <c r="H715" s="57"/>
      <c r="J715" s="57"/>
      <c r="L715" s="57"/>
      <c r="N715" s="57"/>
      <c r="P715" s="57"/>
      <c r="R715" s="57"/>
      <c r="T715" s="57"/>
      <c r="V715" s="57"/>
      <c r="X715" s="57"/>
    </row>
    <row r="716" spans="3:24">
      <c r="C716" s="57"/>
      <c r="D716" s="57"/>
      <c r="E716" s="57"/>
      <c r="F716" s="57"/>
      <c r="H716" s="57"/>
      <c r="J716" s="57"/>
      <c r="L716" s="57"/>
      <c r="N716" s="57"/>
      <c r="P716" s="57"/>
      <c r="R716" s="57"/>
      <c r="T716" s="57"/>
      <c r="V716" s="57"/>
      <c r="X716" s="57"/>
    </row>
    <row r="717" spans="3:24">
      <c r="C717" s="57"/>
      <c r="D717" s="57"/>
      <c r="E717" s="57"/>
      <c r="F717" s="57"/>
      <c r="H717" s="57"/>
      <c r="J717" s="57"/>
      <c r="L717" s="57"/>
      <c r="N717" s="57"/>
      <c r="P717" s="57"/>
      <c r="R717" s="57"/>
      <c r="T717" s="57"/>
      <c r="V717" s="57"/>
      <c r="X717" s="57"/>
    </row>
    <row r="718" spans="3:24">
      <c r="C718" s="57"/>
      <c r="D718" s="57"/>
      <c r="E718" s="57"/>
      <c r="F718" s="57"/>
      <c r="H718" s="57"/>
      <c r="J718" s="57"/>
      <c r="L718" s="57"/>
      <c r="N718" s="57"/>
      <c r="P718" s="57"/>
      <c r="R718" s="57"/>
      <c r="T718" s="57"/>
      <c r="V718" s="57"/>
      <c r="X718" s="57"/>
    </row>
    <row r="719" spans="3:24">
      <c r="C719" s="57"/>
      <c r="D719" s="57"/>
      <c r="E719" s="57"/>
      <c r="F719" s="57"/>
      <c r="H719" s="57"/>
      <c r="J719" s="57"/>
      <c r="L719" s="57"/>
      <c r="N719" s="57"/>
      <c r="P719" s="57"/>
      <c r="R719" s="57"/>
      <c r="T719" s="57"/>
      <c r="V719" s="57"/>
      <c r="X719" s="57"/>
    </row>
    <row r="720" spans="3:24">
      <c r="C720" s="57"/>
      <c r="D720" s="57"/>
      <c r="E720" s="57"/>
      <c r="F720" s="57"/>
      <c r="H720" s="57"/>
      <c r="J720" s="57"/>
      <c r="L720" s="57"/>
      <c r="N720" s="57"/>
      <c r="P720" s="57"/>
      <c r="R720" s="57"/>
      <c r="T720" s="57"/>
      <c r="V720" s="57"/>
      <c r="X720" s="57"/>
    </row>
    <row r="721" spans="3:24">
      <c r="C721" s="57"/>
      <c r="D721" s="57"/>
      <c r="E721" s="57"/>
      <c r="F721" s="57"/>
      <c r="H721" s="57"/>
      <c r="J721" s="57"/>
      <c r="L721" s="57"/>
      <c r="N721" s="57"/>
      <c r="P721" s="57"/>
      <c r="R721" s="57"/>
      <c r="T721" s="57"/>
      <c r="V721" s="57"/>
      <c r="X721" s="57"/>
    </row>
    <row r="722" spans="3:24">
      <c r="C722" s="57"/>
      <c r="D722" s="57"/>
      <c r="E722" s="57"/>
      <c r="F722" s="57"/>
      <c r="H722" s="57"/>
      <c r="J722" s="57"/>
      <c r="L722" s="57"/>
      <c r="N722" s="57"/>
      <c r="P722" s="57"/>
      <c r="R722" s="57"/>
      <c r="T722" s="57"/>
      <c r="V722" s="57"/>
      <c r="X722" s="57"/>
    </row>
    <row r="723" spans="3:24">
      <c r="C723" s="57"/>
      <c r="D723" s="57"/>
      <c r="E723" s="57"/>
      <c r="F723" s="57"/>
      <c r="H723" s="57"/>
      <c r="J723" s="57"/>
      <c r="L723" s="57"/>
      <c r="N723" s="57"/>
      <c r="P723" s="57"/>
      <c r="R723" s="57"/>
      <c r="T723" s="57"/>
      <c r="V723" s="57"/>
      <c r="X723" s="57"/>
    </row>
    <row r="724" spans="3:24">
      <c r="C724" s="57"/>
      <c r="D724" s="57"/>
      <c r="E724" s="57"/>
      <c r="F724" s="57"/>
      <c r="H724" s="57"/>
      <c r="J724" s="57"/>
      <c r="L724" s="57"/>
      <c r="N724" s="57"/>
      <c r="P724" s="57"/>
      <c r="R724" s="57"/>
      <c r="T724" s="57"/>
      <c r="V724" s="57"/>
      <c r="X724" s="57"/>
    </row>
    <row r="725" spans="3:24">
      <c r="C725" s="57"/>
      <c r="D725" s="57"/>
      <c r="E725" s="57"/>
      <c r="F725" s="57"/>
      <c r="H725" s="57"/>
      <c r="J725" s="57"/>
      <c r="L725" s="57"/>
      <c r="N725" s="57"/>
      <c r="P725" s="57"/>
      <c r="R725" s="57"/>
      <c r="T725" s="57"/>
      <c r="V725" s="57"/>
      <c r="X725" s="57"/>
    </row>
    <row r="726" spans="3:24">
      <c r="C726" s="57"/>
      <c r="D726" s="57"/>
      <c r="E726" s="57"/>
      <c r="F726" s="57"/>
      <c r="H726" s="57"/>
      <c r="J726" s="57"/>
      <c r="L726" s="57"/>
      <c r="N726" s="57"/>
      <c r="P726" s="57"/>
      <c r="R726" s="57"/>
      <c r="T726" s="57"/>
      <c r="V726" s="57"/>
      <c r="X726" s="57"/>
    </row>
    <row r="727" spans="3:24">
      <c r="C727" s="57"/>
      <c r="D727" s="57"/>
      <c r="E727" s="57"/>
      <c r="F727" s="57"/>
      <c r="H727" s="57"/>
      <c r="J727" s="57"/>
      <c r="L727" s="57"/>
      <c r="N727" s="57"/>
      <c r="P727" s="57"/>
      <c r="R727" s="57"/>
      <c r="T727" s="57"/>
      <c r="V727" s="57"/>
      <c r="X727" s="57"/>
    </row>
    <row r="728" spans="3:24">
      <c r="C728" s="57"/>
      <c r="D728" s="57"/>
      <c r="E728" s="57"/>
      <c r="F728" s="57"/>
      <c r="H728" s="57"/>
      <c r="J728" s="57"/>
      <c r="L728" s="57"/>
      <c r="N728" s="57"/>
      <c r="P728" s="57"/>
      <c r="R728" s="57"/>
      <c r="T728" s="57"/>
      <c r="V728" s="57"/>
      <c r="X728" s="57"/>
    </row>
    <row r="729" spans="3:24">
      <c r="C729" s="57"/>
      <c r="D729" s="57"/>
      <c r="E729" s="57"/>
      <c r="F729" s="57"/>
      <c r="H729" s="57"/>
      <c r="J729" s="57"/>
      <c r="L729" s="57"/>
      <c r="N729" s="57"/>
      <c r="P729" s="57"/>
      <c r="R729" s="57"/>
      <c r="T729" s="57"/>
      <c r="V729" s="57"/>
      <c r="X729" s="57"/>
    </row>
    <row r="730" spans="3:24">
      <c r="C730" s="57"/>
      <c r="D730" s="57"/>
      <c r="E730" s="57"/>
      <c r="F730" s="57"/>
      <c r="H730" s="57"/>
      <c r="J730" s="57"/>
      <c r="L730" s="57"/>
      <c r="N730" s="57"/>
      <c r="P730" s="57"/>
      <c r="R730" s="57"/>
      <c r="T730" s="57"/>
      <c r="V730" s="57"/>
      <c r="X730" s="57"/>
    </row>
    <row r="731" spans="3:24">
      <c r="C731" s="57"/>
      <c r="D731" s="57"/>
      <c r="E731" s="57"/>
      <c r="F731" s="57"/>
      <c r="H731" s="57"/>
      <c r="J731" s="57"/>
      <c r="L731" s="57"/>
      <c r="N731" s="57"/>
      <c r="P731" s="57"/>
      <c r="R731" s="57"/>
      <c r="T731" s="57"/>
      <c r="V731" s="57"/>
      <c r="X731" s="57"/>
    </row>
    <row r="732" spans="3:24">
      <c r="C732" s="57"/>
      <c r="D732" s="57"/>
      <c r="E732" s="57"/>
      <c r="F732" s="57"/>
      <c r="H732" s="57"/>
      <c r="J732" s="57"/>
      <c r="L732" s="57"/>
      <c r="N732" s="57"/>
      <c r="P732" s="57"/>
      <c r="R732" s="57"/>
      <c r="T732" s="57"/>
      <c r="V732" s="57"/>
      <c r="X732" s="57"/>
    </row>
    <row r="733" spans="3:24">
      <c r="C733" s="57"/>
      <c r="D733" s="57"/>
      <c r="E733" s="57"/>
      <c r="F733" s="57"/>
      <c r="H733" s="57"/>
      <c r="J733" s="57"/>
      <c r="L733" s="57"/>
      <c r="N733" s="57"/>
      <c r="P733" s="57"/>
      <c r="R733" s="57"/>
      <c r="T733" s="57"/>
      <c r="V733" s="57"/>
      <c r="X733" s="57"/>
    </row>
    <row r="734" spans="3:24">
      <c r="C734" s="57"/>
      <c r="D734" s="57"/>
      <c r="E734" s="57"/>
      <c r="F734" s="57"/>
      <c r="H734" s="57"/>
      <c r="J734" s="57"/>
      <c r="L734" s="57"/>
      <c r="N734" s="57"/>
      <c r="P734" s="57"/>
      <c r="R734" s="57"/>
      <c r="T734" s="57"/>
      <c r="V734" s="57"/>
      <c r="X734" s="57"/>
    </row>
    <row r="735" spans="3:24">
      <c r="C735" s="57"/>
      <c r="D735" s="57"/>
      <c r="E735" s="57"/>
      <c r="F735" s="57"/>
      <c r="H735" s="57"/>
      <c r="J735" s="57"/>
      <c r="L735" s="57"/>
      <c r="N735" s="57"/>
      <c r="P735" s="57"/>
      <c r="R735" s="57"/>
      <c r="T735" s="57"/>
      <c r="V735" s="57"/>
      <c r="X735" s="57"/>
    </row>
    <row r="736" spans="3:24">
      <c r="C736" s="57"/>
      <c r="D736" s="57"/>
      <c r="E736" s="57"/>
      <c r="F736" s="57"/>
      <c r="H736" s="57"/>
      <c r="J736" s="57"/>
      <c r="L736" s="57"/>
      <c r="N736" s="57"/>
      <c r="P736" s="57"/>
      <c r="R736" s="57"/>
      <c r="T736" s="57"/>
      <c r="V736" s="57"/>
      <c r="X736" s="57"/>
    </row>
    <row r="737" spans="3:24">
      <c r="C737" s="57"/>
      <c r="D737" s="57"/>
      <c r="E737" s="57"/>
      <c r="F737" s="57"/>
      <c r="H737" s="57"/>
      <c r="J737" s="57"/>
      <c r="L737" s="57"/>
      <c r="N737" s="57"/>
      <c r="P737" s="57"/>
      <c r="R737" s="57"/>
      <c r="T737" s="57"/>
      <c r="V737" s="57"/>
      <c r="X737" s="57"/>
    </row>
    <row r="738" spans="3:24">
      <c r="C738" s="57"/>
      <c r="D738" s="57"/>
      <c r="E738" s="57"/>
      <c r="F738" s="57"/>
      <c r="H738" s="57"/>
      <c r="J738" s="57"/>
      <c r="L738" s="57"/>
      <c r="N738" s="57"/>
      <c r="P738" s="57"/>
      <c r="R738" s="57"/>
      <c r="T738" s="57"/>
      <c r="V738" s="57"/>
      <c r="X738" s="57"/>
    </row>
    <row r="739" spans="3:24">
      <c r="C739" s="57"/>
      <c r="D739" s="57"/>
      <c r="E739" s="57"/>
      <c r="F739" s="57"/>
      <c r="H739" s="57"/>
      <c r="J739" s="57"/>
      <c r="L739" s="57"/>
      <c r="N739" s="57"/>
      <c r="P739" s="57"/>
      <c r="R739" s="57"/>
      <c r="T739" s="57"/>
      <c r="V739" s="57"/>
      <c r="X739" s="57"/>
    </row>
    <row r="740" spans="3:24">
      <c r="C740" s="57"/>
      <c r="D740" s="57"/>
      <c r="E740" s="57"/>
      <c r="F740" s="57"/>
      <c r="H740" s="57"/>
      <c r="J740" s="57"/>
      <c r="L740" s="57"/>
      <c r="N740" s="57"/>
      <c r="P740" s="57"/>
      <c r="R740" s="57"/>
      <c r="T740" s="57"/>
      <c r="V740" s="57"/>
      <c r="X740" s="57"/>
    </row>
    <row r="741" spans="3:24">
      <c r="C741" s="57"/>
      <c r="D741" s="57"/>
      <c r="E741" s="57"/>
      <c r="F741" s="57"/>
      <c r="H741" s="57"/>
      <c r="J741" s="57"/>
      <c r="L741" s="57"/>
      <c r="N741" s="57"/>
      <c r="P741" s="57"/>
      <c r="R741" s="57"/>
      <c r="T741" s="57"/>
      <c r="V741" s="57"/>
      <c r="X741" s="57"/>
    </row>
    <row r="742" spans="3:24">
      <c r="C742" s="57"/>
      <c r="D742" s="57"/>
      <c r="E742" s="57"/>
      <c r="F742" s="57"/>
      <c r="H742" s="57"/>
      <c r="J742" s="57"/>
      <c r="L742" s="57"/>
      <c r="N742" s="57"/>
      <c r="P742" s="57"/>
      <c r="R742" s="57"/>
      <c r="T742" s="57"/>
      <c r="V742" s="57"/>
      <c r="X742" s="57"/>
    </row>
    <row r="743" spans="3:24">
      <c r="C743" s="57"/>
      <c r="D743" s="57"/>
      <c r="E743" s="57"/>
      <c r="F743" s="57"/>
      <c r="H743" s="57"/>
      <c r="J743" s="57"/>
      <c r="L743" s="57"/>
      <c r="N743" s="57"/>
      <c r="P743" s="57"/>
      <c r="R743" s="57"/>
      <c r="T743" s="57"/>
      <c r="V743" s="57"/>
      <c r="X743" s="57"/>
    </row>
    <row r="744" spans="3:24">
      <c r="C744" s="57"/>
      <c r="D744" s="57"/>
      <c r="E744" s="57"/>
      <c r="F744" s="57"/>
      <c r="H744" s="57"/>
      <c r="J744" s="57"/>
      <c r="L744" s="57"/>
      <c r="N744" s="57"/>
      <c r="P744" s="57"/>
      <c r="R744" s="57"/>
      <c r="T744" s="57"/>
      <c r="V744" s="57"/>
      <c r="X744" s="57"/>
    </row>
    <row r="745" spans="3:24">
      <c r="C745" s="57"/>
      <c r="D745" s="57"/>
      <c r="E745" s="57"/>
      <c r="F745" s="57"/>
      <c r="H745" s="57"/>
      <c r="J745" s="57"/>
      <c r="L745" s="57"/>
      <c r="N745" s="57"/>
      <c r="P745" s="57"/>
      <c r="R745" s="57"/>
      <c r="T745" s="57"/>
      <c r="V745" s="57"/>
      <c r="X745" s="57"/>
    </row>
    <row r="746" spans="3:24">
      <c r="C746" s="57"/>
      <c r="D746" s="57"/>
      <c r="E746" s="57"/>
      <c r="F746" s="57"/>
      <c r="H746" s="57"/>
      <c r="J746" s="57"/>
      <c r="L746" s="57"/>
      <c r="N746" s="57"/>
      <c r="P746" s="57"/>
      <c r="R746" s="57"/>
      <c r="T746" s="57"/>
      <c r="V746" s="57"/>
      <c r="X746" s="57"/>
    </row>
    <row r="747" spans="3:24">
      <c r="C747" s="57"/>
      <c r="D747" s="57"/>
      <c r="E747" s="57"/>
      <c r="F747" s="57"/>
      <c r="H747" s="57"/>
      <c r="J747" s="57"/>
      <c r="L747" s="57"/>
      <c r="N747" s="57"/>
      <c r="P747" s="57"/>
      <c r="R747" s="57"/>
      <c r="T747" s="57"/>
      <c r="V747" s="57"/>
      <c r="X747" s="57"/>
    </row>
    <row r="748" spans="3:24">
      <c r="C748" s="57"/>
      <c r="D748" s="57"/>
      <c r="E748" s="57"/>
      <c r="F748" s="57"/>
      <c r="H748" s="57"/>
      <c r="J748" s="57"/>
      <c r="L748" s="57"/>
      <c r="N748" s="57"/>
      <c r="P748" s="57"/>
      <c r="R748" s="57"/>
      <c r="T748" s="57"/>
      <c r="V748" s="57"/>
      <c r="X748" s="57"/>
    </row>
    <row r="749" spans="3:24">
      <c r="C749" s="57"/>
      <c r="D749" s="57"/>
      <c r="E749" s="57"/>
      <c r="F749" s="57"/>
      <c r="H749" s="57"/>
      <c r="J749" s="57"/>
      <c r="L749" s="57"/>
      <c r="N749" s="57"/>
      <c r="P749" s="57"/>
      <c r="R749" s="57"/>
      <c r="T749" s="57"/>
      <c r="V749" s="57"/>
      <c r="X749" s="57"/>
    </row>
    <row r="750" spans="3:24">
      <c r="C750" s="57"/>
      <c r="D750" s="57"/>
      <c r="E750" s="57"/>
      <c r="F750" s="57"/>
      <c r="H750" s="57"/>
      <c r="J750" s="57"/>
      <c r="L750" s="57"/>
      <c r="N750" s="57"/>
      <c r="P750" s="57"/>
      <c r="R750" s="57"/>
      <c r="T750" s="57"/>
      <c r="V750" s="57"/>
      <c r="X750" s="57"/>
    </row>
    <row r="751" spans="3:24">
      <c r="C751" s="57"/>
      <c r="D751" s="57"/>
      <c r="E751" s="57"/>
      <c r="F751" s="57"/>
      <c r="H751" s="57"/>
      <c r="J751" s="57"/>
      <c r="L751" s="57"/>
      <c r="N751" s="57"/>
      <c r="P751" s="57"/>
      <c r="R751" s="57"/>
      <c r="T751" s="57"/>
      <c r="V751" s="57"/>
      <c r="X751" s="57"/>
    </row>
    <row r="752" spans="3:24">
      <c r="C752" s="57"/>
      <c r="D752" s="57"/>
      <c r="E752" s="57"/>
      <c r="F752" s="57"/>
      <c r="H752" s="57"/>
      <c r="J752" s="57"/>
      <c r="L752" s="57"/>
      <c r="N752" s="57"/>
      <c r="P752" s="57"/>
      <c r="R752" s="57"/>
      <c r="T752" s="57"/>
      <c r="V752" s="57"/>
      <c r="X752" s="57"/>
    </row>
    <row r="753" spans="3:24">
      <c r="C753" s="57"/>
      <c r="D753" s="57"/>
      <c r="E753" s="57"/>
      <c r="F753" s="57"/>
      <c r="H753" s="57"/>
      <c r="J753" s="57"/>
      <c r="L753" s="57"/>
      <c r="N753" s="57"/>
      <c r="P753" s="57"/>
      <c r="R753" s="57"/>
      <c r="T753" s="57"/>
      <c r="V753" s="57"/>
      <c r="X753" s="57"/>
    </row>
    <row r="754" spans="3:24">
      <c r="C754" s="57"/>
      <c r="D754" s="57"/>
      <c r="E754" s="57"/>
      <c r="F754" s="57"/>
      <c r="H754" s="57"/>
      <c r="J754" s="57"/>
      <c r="L754" s="57"/>
      <c r="N754" s="57"/>
      <c r="P754" s="57"/>
      <c r="R754" s="57"/>
      <c r="T754" s="57"/>
      <c r="V754" s="57"/>
      <c r="X754" s="57"/>
    </row>
    <row r="755" spans="3:24">
      <c r="C755" s="57"/>
      <c r="D755" s="57"/>
      <c r="E755" s="57"/>
      <c r="F755" s="57"/>
      <c r="H755" s="57"/>
      <c r="J755" s="57"/>
      <c r="L755" s="57"/>
      <c r="N755" s="57"/>
      <c r="P755" s="57"/>
      <c r="R755" s="57"/>
      <c r="T755" s="57"/>
      <c r="V755" s="57"/>
      <c r="X755" s="57"/>
    </row>
    <row r="756" spans="3:24">
      <c r="C756" s="57"/>
      <c r="D756" s="57"/>
      <c r="E756" s="57"/>
      <c r="F756" s="57"/>
      <c r="H756" s="57"/>
      <c r="J756" s="57"/>
      <c r="L756" s="57"/>
      <c r="N756" s="57"/>
      <c r="P756" s="57"/>
      <c r="R756" s="57"/>
      <c r="T756" s="57"/>
      <c r="V756" s="57"/>
      <c r="X756" s="57"/>
    </row>
    <row r="757" spans="3:24">
      <c r="C757" s="57"/>
      <c r="D757" s="57"/>
      <c r="E757" s="57"/>
      <c r="F757" s="57"/>
      <c r="H757" s="57"/>
      <c r="J757" s="57"/>
      <c r="L757" s="57"/>
      <c r="N757" s="57"/>
      <c r="P757" s="57"/>
      <c r="R757" s="57"/>
      <c r="T757" s="57"/>
      <c r="V757" s="57"/>
      <c r="X757" s="57"/>
    </row>
    <row r="758" spans="3:24">
      <c r="C758" s="57"/>
      <c r="D758" s="57"/>
      <c r="E758" s="57"/>
      <c r="F758" s="57"/>
      <c r="H758" s="57"/>
      <c r="J758" s="57"/>
      <c r="L758" s="57"/>
      <c r="N758" s="57"/>
      <c r="P758" s="57"/>
      <c r="R758" s="57"/>
      <c r="T758" s="57"/>
      <c r="V758" s="57"/>
      <c r="X758" s="57"/>
    </row>
    <row r="759" spans="3:24">
      <c r="C759" s="57"/>
      <c r="D759" s="57"/>
      <c r="E759" s="57"/>
      <c r="F759" s="57"/>
      <c r="H759" s="57"/>
      <c r="J759" s="57"/>
      <c r="L759" s="57"/>
      <c r="N759" s="57"/>
      <c r="P759" s="57"/>
      <c r="R759" s="57"/>
      <c r="T759" s="57"/>
      <c r="V759" s="57"/>
      <c r="X759" s="57"/>
    </row>
    <row r="760" spans="3:24">
      <c r="C760" s="57"/>
      <c r="D760" s="57"/>
      <c r="E760" s="57"/>
      <c r="F760" s="57"/>
      <c r="H760" s="57"/>
      <c r="J760" s="57"/>
      <c r="L760" s="57"/>
      <c r="N760" s="57"/>
      <c r="P760" s="57"/>
      <c r="R760" s="57"/>
      <c r="T760" s="57"/>
      <c r="V760" s="57"/>
      <c r="X760" s="57"/>
    </row>
    <row r="761" spans="3:24">
      <c r="C761" s="57"/>
      <c r="D761" s="57"/>
      <c r="E761" s="57"/>
      <c r="F761" s="57"/>
      <c r="H761" s="57"/>
      <c r="J761" s="57"/>
      <c r="L761" s="57"/>
      <c r="N761" s="57"/>
      <c r="P761" s="57"/>
      <c r="R761" s="57"/>
      <c r="T761" s="57"/>
      <c r="V761" s="57"/>
      <c r="X761" s="57"/>
    </row>
    <row r="762" spans="3:24">
      <c r="C762" s="57"/>
      <c r="D762" s="57"/>
      <c r="E762" s="57"/>
      <c r="F762" s="57"/>
      <c r="H762" s="57"/>
      <c r="J762" s="57"/>
      <c r="L762" s="57"/>
      <c r="N762" s="57"/>
      <c r="P762" s="57"/>
      <c r="R762" s="57"/>
      <c r="T762" s="57"/>
      <c r="V762" s="57"/>
      <c r="X762" s="57"/>
    </row>
    <row r="763" spans="3:24">
      <c r="C763" s="57"/>
      <c r="D763" s="57"/>
      <c r="E763" s="57"/>
      <c r="F763" s="57"/>
      <c r="H763" s="57"/>
      <c r="J763" s="57"/>
      <c r="L763" s="57"/>
      <c r="N763" s="57"/>
      <c r="P763" s="57"/>
      <c r="R763" s="57"/>
      <c r="T763" s="57"/>
      <c r="V763" s="57"/>
      <c r="X763" s="57"/>
    </row>
    <row r="764" spans="3:24">
      <c r="C764" s="57"/>
      <c r="D764" s="57"/>
      <c r="E764" s="57"/>
      <c r="F764" s="57"/>
      <c r="H764" s="57"/>
      <c r="J764" s="57"/>
      <c r="L764" s="57"/>
      <c r="N764" s="57"/>
      <c r="P764" s="57"/>
      <c r="R764" s="57"/>
      <c r="T764" s="57"/>
      <c r="V764" s="57"/>
      <c r="X764" s="57"/>
    </row>
    <row r="765" spans="3:24">
      <c r="C765" s="57"/>
      <c r="D765" s="57"/>
      <c r="E765" s="57"/>
      <c r="F765" s="57"/>
      <c r="H765" s="57"/>
      <c r="J765" s="57"/>
      <c r="L765" s="57"/>
      <c r="N765" s="57"/>
      <c r="P765" s="57"/>
      <c r="R765" s="57"/>
      <c r="T765" s="57"/>
      <c r="V765" s="57"/>
      <c r="X765" s="57"/>
    </row>
    <row r="766" spans="3:24">
      <c r="C766" s="57"/>
      <c r="D766" s="57"/>
      <c r="E766" s="57"/>
      <c r="F766" s="57"/>
      <c r="H766" s="57"/>
      <c r="J766" s="57"/>
      <c r="L766" s="57"/>
      <c r="N766" s="57"/>
      <c r="P766" s="57"/>
      <c r="R766" s="57"/>
      <c r="T766" s="57"/>
      <c r="V766" s="57"/>
      <c r="X766" s="57"/>
    </row>
    <row r="767" spans="3:24">
      <c r="C767" s="57"/>
      <c r="D767" s="57"/>
      <c r="E767" s="57"/>
      <c r="F767" s="57"/>
      <c r="H767" s="57"/>
      <c r="J767" s="57"/>
      <c r="L767" s="57"/>
      <c r="N767" s="57"/>
      <c r="P767" s="57"/>
      <c r="R767" s="57"/>
      <c r="T767" s="57"/>
      <c r="V767" s="57"/>
      <c r="X767" s="57"/>
    </row>
    <row r="768" spans="3:24">
      <c r="C768" s="57"/>
      <c r="D768" s="57"/>
      <c r="E768" s="57"/>
      <c r="F768" s="57"/>
      <c r="H768" s="57"/>
      <c r="J768" s="57"/>
      <c r="L768" s="57"/>
      <c r="N768" s="57"/>
      <c r="P768" s="57"/>
      <c r="R768" s="57"/>
      <c r="T768" s="57"/>
      <c r="V768" s="57"/>
      <c r="X768" s="57"/>
    </row>
    <row r="769" spans="3:24">
      <c r="C769" s="57"/>
      <c r="D769" s="57"/>
      <c r="E769" s="57"/>
      <c r="F769" s="57"/>
      <c r="H769" s="57"/>
      <c r="J769" s="57"/>
      <c r="L769" s="57"/>
      <c r="N769" s="57"/>
      <c r="P769" s="57"/>
      <c r="R769" s="57"/>
      <c r="T769" s="57"/>
      <c r="V769" s="57"/>
      <c r="X769" s="57"/>
    </row>
    <row r="770" spans="3:24">
      <c r="C770" s="57"/>
      <c r="D770" s="57"/>
      <c r="E770" s="57"/>
      <c r="F770" s="57"/>
      <c r="H770" s="57"/>
      <c r="J770" s="57"/>
      <c r="L770" s="57"/>
      <c r="N770" s="57"/>
      <c r="P770" s="57"/>
      <c r="R770" s="57"/>
      <c r="T770" s="57"/>
      <c r="V770" s="57"/>
      <c r="X770" s="57"/>
    </row>
    <row r="771" spans="3:24">
      <c r="C771" s="57"/>
      <c r="D771" s="57"/>
      <c r="E771" s="57"/>
      <c r="F771" s="57"/>
      <c r="H771" s="57"/>
      <c r="J771" s="57"/>
      <c r="L771" s="57"/>
      <c r="N771" s="57"/>
      <c r="P771" s="57"/>
      <c r="R771" s="57"/>
      <c r="T771" s="57"/>
      <c r="V771" s="57"/>
      <c r="X771" s="57"/>
    </row>
    <row r="772" spans="3:24">
      <c r="C772" s="57"/>
      <c r="D772" s="57"/>
      <c r="E772" s="57"/>
      <c r="F772" s="57"/>
      <c r="H772" s="57"/>
      <c r="J772" s="57"/>
      <c r="L772" s="57"/>
      <c r="N772" s="57"/>
      <c r="P772" s="57"/>
      <c r="R772" s="57"/>
      <c r="T772" s="57"/>
      <c r="V772" s="57"/>
      <c r="X772" s="57"/>
    </row>
    <row r="773" spans="3:24">
      <c r="C773" s="57"/>
      <c r="D773" s="57"/>
      <c r="E773" s="57"/>
      <c r="F773" s="57"/>
      <c r="H773" s="57"/>
      <c r="J773" s="57"/>
      <c r="L773" s="57"/>
      <c r="N773" s="57"/>
      <c r="P773" s="57"/>
      <c r="R773" s="57"/>
      <c r="T773" s="57"/>
      <c r="V773" s="57"/>
      <c r="X773" s="57"/>
    </row>
    <row r="774" spans="3:24">
      <c r="C774" s="57"/>
      <c r="D774" s="57"/>
      <c r="E774" s="57"/>
      <c r="F774" s="57"/>
      <c r="H774" s="57"/>
      <c r="J774" s="57"/>
      <c r="L774" s="57"/>
      <c r="N774" s="57"/>
      <c r="P774" s="57"/>
      <c r="R774" s="57"/>
      <c r="T774" s="57"/>
      <c r="V774" s="57"/>
      <c r="X774" s="57"/>
    </row>
    <row r="775" spans="3:24">
      <c r="C775" s="57"/>
      <c r="D775" s="57"/>
      <c r="E775" s="57"/>
      <c r="F775" s="57"/>
      <c r="H775" s="57"/>
      <c r="J775" s="57"/>
      <c r="L775" s="57"/>
      <c r="N775" s="57"/>
      <c r="P775" s="57"/>
      <c r="R775" s="57"/>
      <c r="T775" s="57"/>
      <c r="V775" s="57"/>
      <c r="X775" s="57"/>
    </row>
    <row r="776" spans="3:24">
      <c r="C776" s="57"/>
      <c r="D776" s="57"/>
      <c r="E776" s="57"/>
      <c r="F776" s="57"/>
      <c r="H776" s="57"/>
      <c r="J776" s="57"/>
      <c r="L776" s="57"/>
      <c r="N776" s="57"/>
      <c r="P776" s="57"/>
      <c r="R776" s="57"/>
      <c r="T776" s="57"/>
      <c r="V776" s="57"/>
      <c r="X776" s="57"/>
    </row>
    <row r="777" spans="3:24">
      <c r="C777" s="57"/>
      <c r="D777" s="57"/>
      <c r="E777" s="57"/>
      <c r="F777" s="57"/>
      <c r="H777" s="57"/>
      <c r="J777" s="57"/>
      <c r="L777" s="57"/>
      <c r="N777" s="57"/>
      <c r="P777" s="57"/>
      <c r="R777" s="57"/>
      <c r="T777" s="57"/>
      <c r="V777" s="57"/>
      <c r="X777" s="57"/>
    </row>
    <row r="778" spans="3:24">
      <c r="C778" s="57"/>
      <c r="D778" s="57"/>
      <c r="E778" s="57"/>
      <c r="F778" s="57"/>
      <c r="H778" s="57"/>
      <c r="J778" s="57"/>
      <c r="L778" s="57"/>
      <c r="N778" s="57"/>
      <c r="P778" s="57"/>
      <c r="R778" s="57"/>
      <c r="T778" s="57"/>
      <c r="V778" s="57"/>
      <c r="X778" s="57"/>
    </row>
    <row r="779" spans="3:24">
      <c r="C779" s="57"/>
      <c r="D779" s="57"/>
      <c r="E779" s="57"/>
      <c r="F779" s="57"/>
      <c r="H779" s="57"/>
      <c r="J779" s="57"/>
      <c r="L779" s="57"/>
      <c r="N779" s="57"/>
      <c r="P779" s="57"/>
      <c r="R779" s="57"/>
      <c r="T779" s="57"/>
      <c r="V779" s="57"/>
      <c r="X779" s="57"/>
    </row>
    <row r="780" spans="3:24">
      <c r="C780" s="57"/>
      <c r="D780" s="57"/>
      <c r="E780" s="57"/>
      <c r="F780" s="57"/>
      <c r="H780" s="57"/>
      <c r="J780" s="57"/>
      <c r="L780" s="57"/>
      <c r="N780" s="57"/>
      <c r="P780" s="57"/>
      <c r="R780" s="57"/>
      <c r="T780" s="57"/>
      <c r="V780" s="57"/>
      <c r="X780" s="57"/>
    </row>
    <row r="781" spans="3:24">
      <c r="C781" s="57"/>
      <c r="D781" s="57"/>
      <c r="E781" s="57"/>
      <c r="F781" s="57"/>
      <c r="H781" s="57"/>
      <c r="J781" s="57"/>
      <c r="L781" s="57"/>
      <c r="N781" s="57"/>
      <c r="P781" s="57"/>
      <c r="R781" s="57"/>
      <c r="T781" s="57"/>
      <c r="V781" s="57"/>
      <c r="X781" s="57"/>
    </row>
    <row r="782" spans="3:24">
      <c r="C782" s="57"/>
      <c r="D782" s="57"/>
      <c r="E782" s="57"/>
      <c r="F782" s="57"/>
      <c r="H782" s="57"/>
      <c r="J782" s="57"/>
      <c r="L782" s="57"/>
      <c r="N782" s="57"/>
      <c r="P782" s="57"/>
      <c r="R782" s="57"/>
      <c r="T782" s="57"/>
      <c r="V782" s="57"/>
      <c r="X782" s="57"/>
    </row>
    <row r="783" spans="3:24">
      <c r="C783" s="57"/>
      <c r="D783" s="57"/>
      <c r="E783" s="57"/>
      <c r="F783" s="57"/>
      <c r="H783" s="57"/>
      <c r="J783" s="57"/>
      <c r="L783" s="57"/>
      <c r="N783" s="57"/>
      <c r="P783" s="57"/>
      <c r="R783" s="57"/>
      <c r="T783" s="57"/>
      <c r="V783" s="57"/>
      <c r="X783" s="57"/>
    </row>
    <row r="784" spans="3:24">
      <c r="C784" s="57"/>
      <c r="D784" s="57"/>
      <c r="E784" s="57"/>
      <c r="F784" s="57"/>
      <c r="H784" s="57"/>
      <c r="J784" s="57"/>
      <c r="L784" s="57"/>
      <c r="N784" s="57"/>
      <c r="P784" s="57"/>
      <c r="R784" s="57"/>
      <c r="T784" s="57"/>
      <c r="V784" s="57"/>
      <c r="X784" s="57"/>
    </row>
    <row r="785" spans="3:24">
      <c r="C785" s="57"/>
      <c r="D785" s="57"/>
      <c r="E785" s="57"/>
      <c r="F785" s="57"/>
      <c r="H785" s="57"/>
      <c r="J785" s="57"/>
      <c r="L785" s="57"/>
      <c r="N785" s="57"/>
      <c r="P785" s="57"/>
      <c r="R785" s="57"/>
      <c r="T785" s="57"/>
      <c r="V785" s="57"/>
      <c r="X785" s="57"/>
    </row>
    <row r="786" spans="3:24">
      <c r="C786" s="57"/>
      <c r="D786" s="57"/>
      <c r="E786" s="57"/>
      <c r="F786" s="57"/>
      <c r="H786" s="57"/>
      <c r="J786" s="57"/>
      <c r="L786" s="57"/>
      <c r="N786" s="57"/>
      <c r="P786" s="57"/>
      <c r="R786" s="57"/>
      <c r="T786" s="57"/>
      <c r="V786" s="57"/>
      <c r="X786" s="57"/>
    </row>
    <row r="787" spans="3:24">
      <c r="C787" s="57"/>
      <c r="D787" s="57"/>
      <c r="E787" s="57"/>
      <c r="F787" s="57"/>
      <c r="H787" s="57"/>
      <c r="J787" s="57"/>
      <c r="L787" s="57"/>
      <c r="N787" s="57"/>
      <c r="P787" s="57"/>
      <c r="R787" s="57"/>
      <c r="T787" s="57"/>
      <c r="V787" s="57"/>
      <c r="X787" s="57"/>
    </row>
    <row r="788" spans="3:24">
      <c r="C788" s="57"/>
      <c r="D788" s="57"/>
      <c r="E788" s="57"/>
      <c r="F788" s="57"/>
      <c r="H788" s="57"/>
      <c r="J788" s="57"/>
      <c r="L788" s="57"/>
      <c r="N788" s="57"/>
      <c r="P788" s="57"/>
      <c r="R788" s="57"/>
      <c r="T788" s="57"/>
      <c r="V788" s="57"/>
      <c r="X788" s="57"/>
    </row>
    <row r="789" spans="3:24">
      <c r="C789" s="57"/>
      <c r="D789" s="57"/>
      <c r="E789" s="57"/>
      <c r="F789" s="57"/>
      <c r="H789" s="57"/>
      <c r="J789" s="57"/>
      <c r="L789" s="57"/>
      <c r="N789" s="57"/>
      <c r="P789" s="57"/>
      <c r="R789" s="57"/>
      <c r="T789" s="57"/>
      <c r="V789" s="57"/>
      <c r="X789" s="57"/>
    </row>
    <row r="790" spans="3:24">
      <c r="C790" s="57"/>
      <c r="D790" s="57"/>
      <c r="E790" s="57"/>
      <c r="F790" s="57"/>
      <c r="H790" s="57"/>
      <c r="J790" s="57"/>
      <c r="L790" s="57"/>
      <c r="N790" s="57"/>
      <c r="P790" s="57"/>
      <c r="R790" s="57"/>
      <c r="T790" s="57"/>
      <c r="V790" s="57"/>
      <c r="X790" s="57"/>
    </row>
    <row r="791" spans="3:24">
      <c r="C791" s="57"/>
      <c r="D791" s="57"/>
      <c r="E791" s="57"/>
      <c r="F791" s="57"/>
      <c r="H791" s="57"/>
      <c r="J791" s="57"/>
      <c r="L791" s="57"/>
      <c r="N791" s="57"/>
      <c r="P791" s="57"/>
      <c r="R791" s="57"/>
      <c r="T791" s="57"/>
      <c r="V791" s="57"/>
      <c r="X791" s="57"/>
    </row>
    <row r="792" spans="3:24">
      <c r="C792" s="57"/>
      <c r="D792" s="57"/>
      <c r="E792" s="57"/>
      <c r="F792" s="57"/>
      <c r="H792" s="57"/>
      <c r="J792" s="57"/>
      <c r="L792" s="57"/>
      <c r="N792" s="57"/>
      <c r="P792" s="57"/>
      <c r="R792" s="57"/>
      <c r="T792" s="57"/>
      <c r="V792" s="57"/>
      <c r="X792" s="57"/>
    </row>
    <row r="793" spans="3:24">
      <c r="C793" s="57"/>
      <c r="D793" s="57"/>
      <c r="E793" s="57"/>
      <c r="F793" s="57"/>
      <c r="H793" s="57"/>
      <c r="J793" s="57"/>
      <c r="L793" s="57"/>
      <c r="N793" s="57"/>
      <c r="P793" s="57"/>
      <c r="R793" s="57"/>
      <c r="T793" s="57"/>
      <c r="V793" s="57"/>
      <c r="X793" s="57"/>
    </row>
    <row r="794" spans="3:24">
      <c r="C794" s="57"/>
      <c r="D794" s="57"/>
      <c r="E794" s="57"/>
      <c r="F794" s="57"/>
      <c r="H794" s="57"/>
      <c r="J794" s="57"/>
      <c r="L794" s="57"/>
      <c r="N794" s="57"/>
      <c r="P794" s="57"/>
      <c r="R794" s="57"/>
      <c r="T794" s="57"/>
      <c r="V794" s="57"/>
      <c r="X794" s="57"/>
    </row>
    <row r="795" spans="3:24">
      <c r="C795" s="57"/>
      <c r="D795" s="57"/>
      <c r="E795" s="57"/>
      <c r="F795" s="57"/>
      <c r="H795" s="57"/>
      <c r="J795" s="57"/>
      <c r="L795" s="57"/>
      <c r="N795" s="57"/>
      <c r="P795" s="57"/>
      <c r="R795" s="57"/>
      <c r="T795" s="57"/>
      <c r="V795" s="57"/>
      <c r="X795" s="57"/>
    </row>
    <row r="796" spans="3:24">
      <c r="C796" s="57"/>
      <c r="D796" s="57"/>
      <c r="E796" s="57"/>
      <c r="F796" s="57"/>
      <c r="H796" s="57"/>
      <c r="J796" s="57"/>
      <c r="L796" s="57"/>
      <c r="N796" s="57"/>
      <c r="P796" s="57"/>
      <c r="R796" s="57"/>
      <c r="T796" s="57"/>
      <c r="V796" s="57"/>
      <c r="X796" s="57"/>
    </row>
    <row r="797" spans="3:24">
      <c r="C797" s="57"/>
      <c r="D797" s="57"/>
      <c r="E797" s="57"/>
      <c r="F797" s="57"/>
      <c r="H797" s="57"/>
      <c r="J797" s="57"/>
      <c r="L797" s="57"/>
      <c r="N797" s="57"/>
      <c r="P797" s="57"/>
      <c r="R797" s="57"/>
      <c r="T797" s="57"/>
      <c r="V797" s="57"/>
      <c r="X797" s="57"/>
    </row>
    <row r="798" spans="3:24">
      <c r="C798" s="57"/>
      <c r="D798" s="57"/>
      <c r="E798" s="57"/>
      <c r="F798" s="57"/>
      <c r="H798" s="57"/>
      <c r="J798" s="57"/>
      <c r="L798" s="57"/>
      <c r="N798" s="57"/>
      <c r="P798" s="57"/>
      <c r="R798" s="57"/>
      <c r="T798" s="57"/>
      <c r="V798" s="57"/>
      <c r="X798" s="57"/>
    </row>
    <row r="799" spans="3:24">
      <c r="C799" s="57"/>
      <c r="D799" s="57"/>
      <c r="E799" s="57"/>
      <c r="F799" s="57"/>
      <c r="H799" s="57"/>
      <c r="J799" s="57"/>
      <c r="L799" s="57"/>
      <c r="N799" s="57"/>
      <c r="P799" s="57"/>
      <c r="R799" s="57"/>
      <c r="T799" s="57"/>
      <c r="V799" s="57"/>
      <c r="X799" s="57"/>
    </row>
    <row r="800" spans="3:24">
      <c r="C800" s="57"/>
      <c r="D800" s="57"/>
      <c r="E800" s="57"/>
      <c r="F800" s="57"/>
      <c r="H800" s="57"/>
      <c r="J800" s="57"/>
      <c r="L800" s="57"/>
      <c r="N800" s="57"/>
      <c r="P800" s="57"/>
      <c r="R800" s="57"/>
      <c r="T800" s="57"/>
      <c r="V800" s="57"/>
      <c r="X800" s="57"/>
    </row>
    <row r="801" spans="3:24">
      <c r="C801" s="57"/>
      <c r="D801" s="57"/>
      <c r="E801" s="57"/>
      <c r="F801" s="57"/>
      <c r="H801" s="57"/>
      <c r="J801" s="57"/>
      <c r="L801" s="57"/>
      <c r="N801" s="57"/>
      <c r="P801" s="57"/>
      <c r="R801" s="57"/>
      <c r="T801" s="57"/>
      <c r="V801" s="57"/>
      <c r="X801" s="57"/>
    </row>
    <row r="802" spans="3:24">
      <c r="C802" s="57"/>
      <c r="D802" s="57"/>
      <c r="E802" s="57"/>
      <c r="F802" s="57"/>
      <c r="H802" s="57"/>
      <c r="J802" s="57"/>
      <c r="L802" s="57"/>
      <c r="N802" s="57"/>
      <c r="P802" s="57"/>
      <c r="R802" s="57"/>
      <c r="T802" s="57"/>
      <c r="V802" s="57"/>
      <c r="X802" s="57"/>
    </row>
    <row r="803" spans="3:24">
      <c r="C803" s="57"/>
      <c r="D803" s="57"/>
      <c r="E803" s="57"/>
      <c r="F803" s="57"/>
      <c r="H803" s="57"/>
      <c r="J803" s="57"/>
      <c r="L803" s="57"/>
      <c r="N803" s="57"/>
      <c r="P803" s="57"/>
      <c r="R803" s="57"/>
      <c r="T803" s="57"/>
      <c r="V803" s="57"/>
      <c r="X803" s="57"/>
    </row>
    <row r="804" spans="3:24">
      <c r="C804" s="57"/>
      <c r="D804" s="57"/>
      <c r="E804" s="57"/>
      <c r="F804" s="57"/>
      <c r="H804" s="57"/>
      <c r="J804" s="57"/>
      <c r="L804" s="57"/>
      <c r="N804" s="57"/>
      <c r="P804" s="57"/>
      <c r="R804" s="57"/>
      <c r="T804" s="57"/>
      <c r="V804" s="57"/>
      <c r="X804" s="57"/>
    </row>
    <row r="805" spans="3:24">
      <c r="C805" s="57"/>
      <c r="D805" s="57"/>
      <c r="E805" s="57"/>
      <c r="F805" s="57"/>
      <c r="H805" s="57"/>
      <c r="J805" s="57"/>
      <c r="L805" s="57"/>
      <c r="N805" s="57"/>
      <c r="P805" s="57"/>
      <c r="R805" s="57"/>
      <c r="T805" s="57"/>
      <c r="V805" s="57"/>
      <c r="X805" s="57"/>
    </row>
    <row r="806" spans="3:24">
      <c r="C806" s="57"/>
      <c r="D806" s="57"/>
      <c r="E806" s="57"/>
      <c r="F806" s="57"/>
      <c r="H806" s="57"/>
      <c r="J806" s="57"/>
      <c r="L806" s="57"/>
      <c r="N806" s="57"/>
      <c r="P806" s="57"/>
      <c r="R806" s="57"/>
      <c r="T806" s="57"/>
      <c r="V806" s="57"/>
      <c r="X806" s="57"/>
    </row>
    <row r="807" spans="3:24">
      <c r="C807" s="57"/>
      <c r="D807" s="57"/>
      <c r="E807" s="57"/>
      <c r="F807" s="57"/>
      <c r="H807" s="57"/>
      <c r="J807" s="57"/>
      <c r="L807" s="57"/>
      <c r="N807" s="57"/>
      <c r="P807" s="57"/>
      <c r="R807" s="57"/>
      <c r="T807" s="57"/>
      <c r="V807" s="57"/>
      <c r="X807" s="57"/>
    </row>
    <row r="808" spans="3:24">
      <c r="C808" s="57"/>
      <c r="D808" s="57"/>
      <c r="E808" s="57"/>
      <c r="F808" s="57"/>
      <c r="H808" s="57"/>
      <c r="J808" s="57"/>
      <c r="L808" s="57"/>
      <c r="N808" s="57"/>
      <c r="P808" s="57"/>
      <c r="R808" s="57"/>
      <c r="T808" s="57"/>
      <c r="V808" s="57"/>
      <c r="X808" s="57"/>
    </row>
    <row r="809" spans="3:24">
      <c r="C809" s="57"/>
      <c r="D809" s="57"/>
      <c r="E809" s="57"/>
      <c r="F809" s="57"/>
      <c r="H809" s="57"/>
      <c r="J809" s="57"/>
      <c r="L809" s="57"/>
      <c r="N809" s="57"/>
      <c r="P809" s="57"/>
      <c r="R809" s="57"/>
      <c r="T809" s="57"/>
      <c r="V809" s="57"/>
      <c r="X809" s="57"/>
    </row>
    <row r="810" spans="3:24">
      <c r="C810" s="57"/>
      <c r="D810" s="57"/>
      <c r="E810" s="57"/>
      <c r="F810" s="57"/>
      <c r="H810" s="57"/>
      <c r="J810" s="57"/>
      <c r="L810" s="57"/>
      <c r="N810" s="57"/>
      <c r="P810" s="57"/>
      <c r="R810" s="57"/>
      <c r="T810" s="57"/>
      <c r="V810" s="57"/>
      <c r="X810" s="57"/>
    </row>
    <row r="811" spans="3:24">
      <c r="C811" s="57"/>
      <c r="D811" s="57"/>
      <c r="E811" s="57"/>
      <c r="F811" s="57"/>
      <c r="H811" s="57"/>
      <c r="J811" s="57"/>
      <c r="L811" s="57"/>
      <c r="N811" s="57"/>
      <c r="P811" s="57"/>
      <c r="R811" s="57"/>
      <c r="T811" s="57"/>
      <c r="V811" s="57"/>
      <c r="X811" s="57"/>
    </row>
    <row r="812" spans="3:24">
      <c r="C812" s="57"/>
      <c r="D812" s="57"/>
      <c r="E812" s="57"/>
      <c r="F812" s="57"/>
      <c r="H812" s="57"/>
      <c r="J812" s="57"/>
      <c r="L812" s="57"/>
      <c r="N812" s="57"/>
      <c r="P812" s="57"/>
      <c r="R812" s="57"/>
      <c r="T812" s="57"/>
      <c r="V812" s="57"/>
      <c r="X812" s="57"/>
    </row>
    <row r="813" spans="3:24">
      <c r="C813" s="57"/>
      <c r="D813" s="57"/>
      <c r="E813" s="57"/>
      <c r="F813" s="57"/>
      <c r="H813" s="57"/>
      <c r="J813" s="57"/>
      <c r="L813" s="57"/>
      <c r="N813" s="57"/>
      <c r="P813" s="57"/>
      <c r="R813" s="57"/>
      <c r="T813" s="57"/>
      <c r="V813" s="57"/>
      <c r="X813" s="57"/>
    </row>
    <row r="814" spans="3:24">
      <c r="C814" s="57"/>
      <c r="D814" s="57"/>
      <c r="E814" s="57"/>
      <c r="F814" s="57"/>
      <c r="H814" s="57"/>
      <c r="J814" s="57"/>
      <c r="L814" s="57"/>
      <c r="N814" s="57"/>
      <c r="P814" s="57"/>
      <c r="R814" s="57"/>
      <c r="T814" s="57"/>
      <c r="V814" s="57"/>
      <c r="X814" s="57"/>
    </row>
    <row r="815" spans="3:24">
      <c r="C815" s="57"/>
      <c r="D815" s="57"/>
      <c r="E815" s="57"/>
      <c r="F815" s="57"/>
      <c r="H815" s="57"/>
      <c r="J815" s="57"/>
      <c r="L815" s="57"/>
      <c r="N815" s="57"/>
      <c r="P815" s="57"/>
      <c r="R815" s="57"/>
      <c r="T815" s="57"/>
      <c r="V815" s="57"/>
      <c r="X815" s="57"/>
    </row>
    <row r="816" spans="3:24">
      <c r="C816" s="57"/>
      <c r="D816" s="57"/>
      <c r="E816" s="57"/>
      <c r="F816" s="57"/>
      <c r="H816" s="57"/>
      <c r="J816" s="57"/>
      <c r="L816" s="57"/>
      <c r="N816" s="57"/>
      <c r="P816" s="57"/>
      <c r="R816" s="57"/>
      <c r="T816" s="57"/>
      <c r="V816" s="57"/>
      <c r="X816" s="57"/>
    </row>
    <row r="817" spans="3:24">
      <c r="C817" s="57"/>
      <c r="D817" s="57"/>
      <c r="E817" s="57"/>
      <c r="F817" s="57"/>
      <c r="H817" s="57"/>
      <c r="J817" s="57"/>
      <c r="L817" s="57"/>
      <c r="N817" s="57"/>
      <c r="P817" s="57"/>
      <c r="R817" s="57"/>
      <c r="T817" s="57"/>
      <c r="V817" s="57"/>
      <c r="X817" s="57"/>
    </row>
    <row r="818" spans="3:24">
      <c r="C818" s="57"/>
      <c r="D818" s="57"/>
      <c r="E818" s="57"/>
      <c r="F818" s="57"/>
      <c r="H818" s="57"/>
      <c r="J818" s="57"/>
      <c r="L818" s="57"/>
      <c r="N818" s="57"/>
      <c r="P818" s="57"/>
      <c r="R818" s="57"/>
      <c r="T818" s="57"/>
      <c r="V818" s="57"/>
      <c r="X818" s="57"/>
    </row>
    <row r="819" spans="3:24">
      <c r="C819" s="57"/>
      <c r="D819" s="57"/>
      <c r="E819" s="57"/>
      <c r="F819" s="57"/>
      <c r="H819" s="57"/>
      <c r="J819" s="57"/>
      <c r="L819" s="57"/>
      <c r="N819" s="57"/>
      <c r="P819" s="57"/>
      <c r="R819" s="57"/>
      <c r="T819" s="57"/>
      <c r="V819" s="57"/>
      <c r="X819" s="57"/>
    </row>
    <row r="820" spans="3:24">
      <c r="C820" s="57"/>
      <c r="D820" s="57"/>
      <c r="E820" s="57"/>
      <c r="F820" s="57"/>
      <c r="H820" s="57"/>
      <c r="J820" s="57"/>
      <c r="L820" s="57"/>
      <c r="N820" s="57"/>
      <c r="P820" s="57"/>
      <c r="R820" s="57"/>
      <c r="T820" s="57"/>
      <c r="V820" s="57"/>
      <c r="X820" s="57"/>
    </row>
    <row r="821" spans="3:24">
      <c r="C821" s="57"/>
      <c r="D821" s="57"/>
      <c r="E821" s="57"/>
      <c r="F821" s="57"/>
      <c r="H821" s="57"/>
      <c r="J821" s="57"/>
      <c r="L821" s="57"/>
      <c r="N821" s="57"/>
      <c r="P821" s="57"/>
      <c r="R821" s="57"/>
      <c r="T821" s="57"/>
      <c r="V821" s="57"/>
      <c r="X821" s="57"/>
    </row>
    <row r="822" spans="3:24">
      <c r="C822" s="57"/>
      <c r="D822" s="57"/>
      <c r="E822" s="57"/>
      <c r="F822" s="57"/>
      <c r="H822" s="57"/>
      <c r="J822" s="57"/>
      <c r="L822" s="57"/>
      <c r="N822" s="57"/>
      <c r="P822" s="57"/>
      <c r="R822" s="57"/>
      <c r="T822" s="57"/>
      <c r="V822" s="57"/>
      <c r="X822" s="57"/>
    </row>
    <row r="823" spans="3:24">
      <c r="C823" s="57"/>
      <c r="D823" s="57"/>
      <c r="E823" s="57"/>
      <c r="F823" s="57"/>
      <c r="H823" s="57"/>
      <c r="J823" s="57"/>
      <c r="L823" s="57"/>
      <c r="N823" s="57"/>
      <c r="P823" s="57"/>
      <c r="R823" s="57"/>
      <c r="T823" s="57"/>
      <c r="V823" s="57"/>
      <c r="X823" s="57"/>
    </row>
    <row r="824" spans="3:24">
      <c r="C824" s="57"/>
      <c r="D824" s="57"/>
      <c r="E824" s="57"/>
      <c r="F824" s="57"/>
      <c r="H824" s="57"/>
      <c r="J824" s="57"/>
      <c r="L824" s="57"/>
      <c r="N824" s="57"/>
      <c r="P824" s="57"/>
      <c r="R824" s="57"/>
      <c r="T824" s="57"/>
      <c r="V824" s="57"/>
      <c r="X824" s="57"/>
    </row>
    <row r="825" spans="3:24">
      <c r="C825" s="57"/>
      <c r="D825" s="57"/>
      <c r="E825" s="57"/>
      <c r="F825" s="57"/>
      <c r="H825" s="57"/>
      <c r="J825" s="57"/>
      <c r="L825" s="57"/>
      <c r="N825" s="57"/>
      <c r="P825" s="57"/>
      <c r="R825" s="57"/>
      <c r="T825" s="57"/>
      <c r="V825" s="57"/>
      <c r="X825" s="57"/>
    </row>
    <row r="826" spans="3:24">
      <c r="C826" s="57"/>
      <c r="D826" s="57"/>
      <c r="E826" s="57"/>
      <c r="F826" s="57"/>
      <c r="H826" s="57"/>
      <c r="J826" s="57"/>
      <c r="L826" s="57"/>
      <c r="N826" s="57"/>
      <c r="P826" s="57"/>
      <c r="R826" s="57"/>
      <c r="T826" s="57"/>
      <c r="V826" s="57"/>
      <c r="X826" s="57"/>
    </row>
    <row r="827" spans="3:24">
      <c r="C827" s="57"/>
      <c r="D827" s="57"/>
      <c r="E827" s="57"/>
      <c r="F827" s="57"/>
      <c r="H827" s="57"/>
      <c r="J827" s="57"/>
      <c r="L827" s="57"/>
      <c r="N827" s="57"/>
      <c r="P827" s="57"/>
      <c r="R827" s="57"/>
      <c r="T827" s="57"/>
      <c r="V827" s="57"/>
      <c r="X827" s="57"/>
    </row>
    <row r="828" spans="3:24">
      <c r="C828" s="57"/>
      <c r="D828" s="57"/>
      <c r="E828" s="57"/>
      <c r="F828" s="57"/>
      <c r="H828" s="57"/>
      <c r="J828" s="57"/>
      <c r="L828" s="57"/>
      <c r="N828" s="57"/>
      <c r="P828" s="57"/>
      <c r="R828" s="57"/>
      <c r="T828" s="57"/>
      <c r="V828" s="57"/>
      <c r="X828" s="57"/>
    </row>
    <row r="829" spans="3:24">
      <c r="C829" s="57"/>
      <c r="D829" s="57"/>
      <c r="E829" s="57"/>
      <c r="F829" s="57"/>
      <c r="H829" s="57"/>
      <c r="J829" s="57"/>
      <c r="L829" s="57"/>
      <c r="N829" s="57"/>
      <c r="P829" s="57"/>
      <c r="R829" s="57"/>
      <c r="T829" s="57"/>
      <c r="V829" s="57"/>
      <c r="X829" s="57"/>
    </row>
    <row r="830" spans="3:24">
      <c r="C830" s="57"/>
      <c r="D830" s="57"/>
      <c r="E830" s="57"/>
      <c r="F830" s="57"/>
      <c r="H830" s="57"/>
      <c r="J830" s="57"/>
      <c r="L830" s="57"/>
      <c r="N830" s="57"/>
      <c r="P830" s="57"/>
      <c r="R830" s="57"/>
      <c r="T830" s="57"/>
      <c r="V830" s="57"/>
      <c r="X830" s="57"/>
    </row>
    <row r="831" spans="3:24">
      <c r="C831" s="57"/>
      <c r="D831" s="57"/>
      <c r="E831" s="57"/>
      <c r="F831" s="57"/>
      <c r="H831" s="57"/>
      <c r="J831" s="57"/>
      <c r="L831" s="57"/>
      <c r="N831" s="57"/>
      <c r="P831" s="57"/>
      <c r="R831" s="57"/>
      <c r="T831" s="57"/>
      <c r="V831" s="57"/>
      <c r="X831" s="57"/>
    </row>
    <row r="832" spans="3:24">
      <c r="C832" s="57"/>
      <c r="D832" s="57"/>
      <c r="E832" s="57"/>
      <c r="F832" s="57"/>
      <c r="H832" s="57"/>
      <c r="J832" s="57"/>
      <c r="L832" s="57"/>
      <c r="N832" s="57"/>
      <c r="P832" s="57"/>
      <c r="R832" s="57"/>
      <c r="T832" s="57"/>
      <c r="V832" s="57"/>
      <c r="X832" s="57"/>
    </row>
    <row r="833" spans="3:24">
      <c r="C833" s="57"/>
      <c r="D833" s="57"/>
      <c r="E833" s="57"/>
      <c r="F833" s="57"/>
      <c r="H833" s="57"/>
      <c r="J833" s="57"/>
      <c r="L833" s="57"/>
      <c r="N833" s="57"/>
      <c r="P833" s="57"/>
      <c r="R833" s="57"/>
      <c r="T833" s="57"/>
      <c r="V833" s="57"/>
      <c r="X833" s="57"/>
    </row>
    <row r="834" spans="3:24">
      <c r="C834" s="57"/>
      <c r="D834" s="57"/>
      <c r="E834" s="57"/>
      <c r="F834" s="57"/>
      <c r="H834" s="57"/>
      <c r="J834" s="57"/>
      <c r="L834" s="57"/>
      <c r="N834" s="57"/>
      <c r="P834" s="57"/>
      <c r="R834" s="57"/>
      <c r="T834" s="57"/>
      <c r="V834" s="57"/>
      <c r="X834" s="57"/>
    </row>
    <row r="835" spans="3:24">
      <c r="C835" s="57"/>
      <c r="D835" s="57"/>
      <c r="E835" s="57"/>
      <c r="F835" s="57"/>
      <c r="H835" s="57"/>
      <c r="J835" s="57"/>
      <c r="L835" s="57"/>
      <c r="N835" s="57"/>
      <c r="P835" s="57"/>
      <c r="R835" s="57"/>
      <c r="T835" s="57"/>
      <c r="V835" s="57"/>
      <c r="X835" s="57"/>
    </row>
    <row r="836" spans="3:24">
      <c r="C836" s="57"/>
      <c r="D836" s="57"/>
      <c r="E836" s="57"/>
      <c r="F836" s="57"/>
      <c r="H836" s="57"/>
      <c r="J836" s="57"/>
      <c r="L836" s="57"/>
      <c r="N836" s="57"/>
      <c r="P836" s="57"/>
      <c r="R836" s="57"/>
      <c r="T836" s="57"/>
      <c r="V836" s="57"/>
      <c r="X836" s="57"/>
    </row>
    <row r="837" spans="3:24">
      <c r="C837" s="57"/>
      <c r="D837" s="57"/>
      <c r="E837" s="57"/>
      <c r="F837" s="57"/>
      <c r="H837" s="57"/>
      <c r="J837" s="57"/>
      <c r="L837" s="57"/>
      <c r="N837" s="57"/>
      <c r="P837" s="57"/>
      <c r="R837" s="57"/>
      <c r="T837" s="57"/>
      <c r="V837" s="57"/>
      <c r="X837" s="57"/>
    </row>
    <row r="838" spans="3:24">
      <c r="C838" s="57"/>
      <c r="D838" s="57"/>
      <c r="E838" s="57"/>
      <c r="F838" s="57"/>
      <c r="H838" s="57"/>
      <c r="J838" s="57"/>
      <c r="L838" s="57"/>
      <c r="N838" s="57"/>
      <c r="P838" s="57"/>
      <c r="R838" s="57"/>
      <c r="T838" s="57"/>
      <c r="V838" s="57"/>
      <c r="X838" s="57"/>
    </row>
    <row r="839" spans="3:24">
      <c r="C839" s="57"/>
      <c r="D839" s="57"/>
      <c r="E839" s="57"/>
      <c r="F839" s="57"/>
      <c r="H839" s="57"/>
      <c r="J839" s="57"/>
      <c r="L839" s="57"/>
      <c r="N839" s="57"/>
      <c r="P839" s="57"/>
      <c r="R839" s="57"/>
      <c r="T839" s="57"/>
      <c r="V839" s="57"/>
      <c r="X839" s="57"/>
    </row>
    <row r="840" spans="3:24">
      <c r="C840" s="57"/>
      <c r="D840" s="57"/>
      <c r="E840" s="57"/>
      <c r="F840" s="57"/>
      <c r="H840" s="57"/>
      <c r="J840" s="57"/>
      <c r="L840" s="57"/>
      <c r="N840" s="57"/>
      <c r="P840" s="57"/>
      <c r="R840" s="57"/>
      <c r="T840" s="57"/>
      <c r="V840" s="57"/>
      <c r="X840" s="57"/>
    </row>
    <row r="841" spans="3:24">
      <c r="C841" s="57"/>
      <c r="D841" s="57"/>
      <c r="E841" s="57"/>
      <c r="F841" s="57"/>
      <c r="H841" s="57"/>
      <c r="J841" s="57"/>
      <c r="L841" s="57"/>
      <c r="N841" s="57"/>
      <c r="P841" s="57"/>
      <c r="R841" s="57"/>
      <c r="T841" s="57"/>
      <c r="V841" s="57"/>
      <c r="X841" s="57"/>
    </row>
    <row r="842" spans="3:24">
      <c r="C842" s="57"/>
      <c r="D842" s="57"/>
      <c r="E842" s="57"/>
      <c r="F842" s="57"/>
      <c r="H842" s="57"/>
      <c r="J842" s="57"/>
      <c r="L842" s="57"/>
      <c r="N842" s="57"/>
      <c r="P842" s="57"/>
      <c r="R842" s="57"/>
      <c r="T842" s="57"/>
      <c r="V842" s="57"/>
      <c r="X842" s="57"/>
    </row>
    <row r="843" spans="3:24">
      <c r="C843" s="57"/>
      <c r="D843" s="57"/>
      <c r="E843" s="57"/>
      <c r="F843" s="57"/>
      <c r="H843" s="57"/>
      <c r="J843" s="57"/>
      <c r="L843" s="57"/>
      <c r="N843" s="57"/>
      <c r="P843" s="57"/>
      <c r="R843" s="57"/>
      <c r="T843" s="57"/>
      <c r="V843" s="57"/>
      <c r="X843" s="57"/>
    </row>
    <row r="844" spans="3:24">
      <c r="C844" s="57"/>
      <c r="D844" s="57"/>
      <c r="E844" s="57"/>
      <c r="F844" s="57"/>
      <c r="H844" s="57"/>
      <c r="J844" s="57"/>
      <c r="L844" s="57"/>
      <c r="N844" s="57"/>
      <c r="P844" s="57"/>
      <c r="R844" s="57"/>
      <c r="T844" s="57"/>
      <c r="V844" s="57"/>
      <c r="X844" s="57"/>
    </row>
    <row r="845" spans="3:24">
      <c r="C845" s="57"/>
      <c r="D845" s="57"/>
      <c r="E845" s="57"/>
      <c r="F845" s="57"/>
      <c r="H845" s="57"/>
      <c r="J845" s="57"/>
      <c r="L845" s="57"/>
      <c r="N845" s="57"/>
      <c r="P845" s="57"/>
      <c r="R845" s="57"/>
      <c r="T845" s="57"/>
      <c r="V845" s="57"/>
      <c r="X845" s="57"/>
    </row>
    <row r="846" spans="3:24">
      <c r="C846" s="57"/>
      <c r="D846" s="57"/>
      <c r="E846" s="57"/>
      <c r="F846" s="57"/>
      <c r="H846" s="57"/>
      <c r="J846" s="57"/>
      <c r="L846" s="57"/>
      <c r="N846" s="57"/>
      <c r="P846" s="57"/>
      <c r="R846" s="57"/>
      <c r="T846" s="57"/>
      <c r="V846" s="57"/>
      <c r="X846" s="57"/>
    </row>
    <row r="847" spans="3:24">
      <c r="C847" s="57"/>
      <c r="D847" s="57"/>
      <c r="E847" s="57"/>
      <c r="F847" s="57"/>
      <c r="H847" s="57"/>
      <c r="J847" s="57"/>
      <c r="L847" s="57"/>
      <c r="N847" s="57"/>
      <c r="P847" s="57"/>
      <c r="R847" s="57"/>
      <c r="T847" s="57"/>
      <c r="V847" s="57"/>
      <c r="X847" s="57"/>
    </row>
    <row r="848" spans="3:24">
      <c r="C848" s="57"/>
      <c r="D848" s="57"/>
      <c r="E848" s="57"/>
      <c r="F848" s="57"/>
      <c r="H848" s="57"/>
      <c r="J848" s="57"/>
      <c r="L848" s="57"/>
      <c r="N848" s="57"/>
      <c r="P848" s="57"/>
      <c r="R848" s="57"/>
      <c r="T848" s="57"/>
      <c r="V848" s="57"/>
      <c r="X848" s="57"/>
    </row>
    <row r="849" spans="3:24">
      <c r="C849" s="57"/>
      <c r="D849" s="57"/>
      <c r="E849" s="57"/>
      <c r="F849" s="57"/>
      <c r="H849" s="57"/>
      <c r="J849" s="57"/>
      <c r="L849" s="57"/>
      <c r="N849" s="57"/>
      <c r="P849" s="57"/>
      <c r="R849" s="57"/>
      <c r="T849" s="57"/>
      <c r="V849" s="57"/>
      <c r="X849" s="57"/>
    </row>
    <row r="850" spans="3:24">
      <c r="C850" s="57"/>
      <c r="D850" s="57"/>
      <c r="E850" s="57"/>
      <c r="F850" s="57"/>
      <c r="H850" s="57"/>
      <c r="J850" s="57"/>
      <c r="L850" s="57"/>
      <c r="N850" s="57"/>
      <c r="P850" s="57"/>
      <c r="R850" s="57"/>
      <c r="T850" s="57"/>
      <c r="V850" s="57"/>
      <c r="X850" s="57"/>
    </row>
    <row r="851" spans="3:24">
      <c r="C851" s="57"/>
      <c r="D851" s="57"/>
      <c r="E851" s="57"/>
      <c r="F851" s="57"/>
      <c r="H851" s="57"/>
      <c r="J851" s="57"/>
      <c r="L851" s="57"/>
      <c r="N851" s="57"/>
      <c r="P851" s="57"/>
      <c r="R851" s="57"/>
      <c r="T851" s="57"/>
      <c r="V851" s="57"/>
      <c r="X851" s="57"/>
    </row>
    <row r="852" spans="3:24">
      <c r="C852" s="57"/>
      <c r="D852" s="57"/>
      <c r="E852" s="57"/>
      <c r="F852" s="57"/>
      <c r="H852" s="57"/>
      <c r="J852" s="57"/>
      <c r="L852" s="57"/>
      <c r="N852" s="57"/>
      <c r="P852" s="57"/>
      <c r="R852" s="57"/>
      <c r="T852" s="57"/>
      <c r="V852" s="57"/>
      <c r="X852" s="57"/>
    </row>
    <row r="853" spans="3:24">
      <c r="C853" s="57"/>
      <c r="D853" s="57"/>
      <c r="E853" s="57"/>
      <c r="F853" s="57"/>
      <c r="H853" s="57"/>
      <c r="J853" s="57"/>
      <c r="L853" s="57"/>
      <c r="N853" s="57"/>
      <c r="P853" s="57"/>
      <c r="R853" s="57"/>
      <c r="T853" s="57"/>
      <c r="V853" s="57"/>
      <c r="X853" s="57"/>
    </row>
    <row r="854" spans="3:24">
      <c r="C854" s="57"/>
      <c r="D854" s="57"/>
      <c r="E854" s="57"/>
      <c r="F854" s="57"/>
      <c r="H854" s="57"/>
      <c r="J854" s="57"/>
      <c r="L854" s="57"/>
      <c r="N854" s="57"/>
      <c r="P854" s="57"/>
      <c r="R854" s="57"/>
      <c r="T854" s="57"/>
      <c r="V854" s="57"/>
      <c r="X854" s="57"/>
    </row>
    <row r="855" spans="3:24">
      <c r="C855" s="57"/>
      <c r="D855" s="57"/>
      <c r="E855" s="57"/>
      <c r="F855" s="57"/>
      <c r="H855" s="57"/>
      <c r="J855" s="57"/>
      <c r="L855" s="57"/>
      <c r="N855" s="57"/>
      <c r="P855" s="57"/>
      <c r="R855" s="57"/>
      <c r="T855" s="57"/>
      <c r="V855" s="57"/>
      <c r="X855" s="57"/>
    </row>
    <row r="856" spans="3:24">
      <c r="C856" s="57"/>
      <c r="D856" s="57"/>
      <c r="E856" s="57"/>
      <c r="F856" s="57"/>
      <c r="H856" s="57"/>
      <c r="J856" s="57"/>
      <c r="L856" s="57"/>
      <c r="N856" s="57"/>
      <c r="P856" s="57"/>
      <c r="R856" s="57"/>
      <c r="T856" s="57"/>
      <c r="V856" s="57"/>
      <c r="X856" s="57"/>
    </row>
    <row r="857" spans="3:24">
      <c r="C857" s="57"/>
      <c r="D857" s="57"/>
      <c r="E857" s="57"/>
      <c r="F857" s="57"/>
      <c r="H857" s="57"/>
      <c r="J857" s="57"/>
      <c r="L857" s="57"/>
      <c r="N857" s="57"/>
      <c r="P857" s="57"/>
      <c r="R857" s="57"/>
      <c r="T857" s="57"/>
      <c r="V857" s="57"/>
      <c r="X857" s="57"/>
    </row>
    <row r="858" spans="3:24">
      <c r="C858" s="57"/>
      <c r="D858" s="57"/>
      <c r="E858" s="57"/>
      <c r="F858" s="57"/>
      <c r="H858" s="57"/>
      <c r="J858" s="57"/>
      <c r="L858" s="57"/>
      <c r="N858" s="57"/>
      <c r="P858" s="57"/>
      <c r="R858" s="57"/>
      <c r="T858" s="57"/>
      <c r="V858" s="57"/>
      <c r="X858" s="57"/>
    </row>
    <row r="859" spans="3:24">
      <c r="C859" s="57"/>
      <c r="D859" s="57"/>
      <c r="E859" s="57"/>
      <c r="F859" s="57"/>
      <c r="H859" s="57"/>
      <c r="J859" s="57"/>
      <c r="L859" s="57"/>
      <c r="N859" s="57"/>
      <c r="P859" s="57"/>
      <c r="R859" s="57"/>
      <c r="T859" s="57"/>
      <c r="V859" s="57"/>
      <c r="X859" s="57"/>
    </row>
    <row r="860" spans="3:24">
      <c r="C860" s="57"/>
      <c r="D860" s="57"/>
      <c r="E860" s="57"/>
      <c r="F860" s="57"/>
      <c r="H860" s="57"/>
      <c r="J860" s="57"/>
      <c r="L860" s="57"/>
      <c r="N860" s="57"/>
      <c r="P860" s="57"/>
      <c r="R860" s="57"/>
      <c r="T860" s="57"/>
      <c r="V860" s="57"/>
      <c r="X860" s="57"/>
    </row>
    <row r="861" spans="3:24">
      <c r="C861" s="57"/>
      <c r="D861" s="57"/>
      <c r="E861" s="57"/>
      <c r="F861" s="57"/>
      <c r="H861" s="57"/>
      <c r="J861" s="57"/>
      <c r="L861" s="57"/>
      <c r="N861" s="57"/>
      <c r="P861" s="57"/>
      <c r="R861" s="57"/>
      <c r="T861" s="57"/>
      <c r="V861" s="57"/>
      <c r="X861" s="57"/>
    </row>
    <row r="862" spans="3:24">
      <c r="C862" s="57"/>
      <c r="D862" s="57"/>
      <c r="E862" s="57"/>
      <c r="F862" s="57"/>
      <c r="H862" s="57"/>
      <c r="J862" s="57"/>
      <c r="L862" s="57"/>
      <c r="N862" s="57"/>
      <c r="P862" s="57"/>
      <c r="R862" s="57"/>
      <c r="T862" s="57"/>
      <c r="V862" s="57"/>
      <c r="X862" s="57"/>
    </row>
    <row r="863" spans="3:24">
      <c r="C863" s="57"/>
      <c r="D863" s="57"/>
      <c r="E863" s="57"/>
      <c r="F863" s="57"/>
      <c r="H863" s="57"/>
      <c r="J863" s="57"/>
      <c r="L863" s="57"/>
      <c r="N863" s="57"/>
      <c r="P863" s="57"/>
      <c r="R863" s="57"/>
      <c r="T863" s="57"/>
      <c r="V863" s="57"/>
      <c r="X863" s="57"/>
    </row>
    <row r="864" spans="3:24">
      <c r="C864" s="57"/>
      <c r="D864" s="57"/>
      <c r="E864" s="57"/>
      <c r="F864" s="57"/>
      <c r="H864" s="57"/>
      <c r="J864" s="57"/>
      <c r="L864" s="57"/>
      <c r="N864" s="57"/>
      <c r="P864" s="57"/>
      <c r="R864" s="57"/>
      <c r="T864" s="57"/>
      <c r="V864" s="57"/>
      <c r="X864" s="57"/>
    </row>
    <row r="865" spans="3:24">
      <c r="C865" s="57"/>
      <c r="D865" s="57"/>
      <c r="E865" s="57"/>
      <c r="F865" s="57"/>
      <c r="H865" s="57"/>
      <c r="J865" s="57"/>
      <c r="L865" s="57"/>
      <c r="N865" s="57"/>
      <c r="P865" s="57"/>
      <c r="R865" s="57"/>
      <c r="T865" s="57"/>
      <c r="V865" s="57"/>
      <c r="X865" s="57"/>
    </row>
    <row r="866" spans="3:24">
      <c r="C866" s="57"/>
      <c r="D866" s="57"/>
      <c r="E866" s="57"/>
      <c r="F866" s="57"/>
      <c r="H866" s="57"/>
      <c r="J866" s="57"/>
      <c r="L866" s="57"/>
      <c r="N866" s="57"/>
      <c r="P866" s="57"/>
      <c r="R866" s="57"/>
      <c r="T866" s="57"/>
      <c r="V866" s="57"/>
      <c r="X866" s="57"/>
    </row>
    <row r="867" spans="3:24">
      <c r="C867" s="57"/>
      <c r="D867" s="57"/>
      <c r="E867" s="57"/>
      <c r="F867" s="57"/>
      <c r="H867" s="57"/>
      <c r="J867" s="57"/>
      <c r="L867" s="57"/>
      <c r="N867" s="57"/>
      <c r="P867" s="57"/>
      <c r="R867" s="57"/>
      <c r="T867" s="57"/>
      <c r="V867" s="57"/>
      <c r="X867" s="57"/>
    </row>
    <row r="868" spans="3:24">
      <c r="C868" s="57"/>
      <c r="D868" s="57"/>
      <c r="E868" s="57"/>
      <c r="F868" s="57"/>
      <c r="H868" s="57"/>
      <c r="J868" s="57"/>
      <c r="L868" s="57"/>
      <c r="N868" s="57"/>
      <c r="P868" s="57"/>
      <c r="R868" s="57"/>
      <c r="T868" s="57"/>
      <c r="V868" s="57"/>
      <c r="X868" s="57"/>
    </row>
    <row r="869" spans="3:24">
      <c r="C869" s="57"/>
      <c r="D869" s="57"/>
      <c r="E869" s="57"/>
      <c r="F869" s="57"/>
      <c r="H869" s="57"/>
      <c r="J869" s="57"/>
      <c r="L869" s="57"/>
      <c r="N869" s="57"/>
      <c r="P869" s="57"/>
      <c r="R869" s="57"/>
      <c r="T869" s="57"/>
      <c r="V869" s="57"/>
      <c r="X869" s="57"/>
    </row>
    <row r="870" spans="3:24">
      <c r="C870" s="57"/>
      <c r="D870" s="57"/>
      <c r="E870" s="57"/>
      <c r="F870" s="57"/>
      <c r="H870" s="57"/>
      <c r="J870" s="57"/>
      <c r="L870" s="57"/>
      <c r="N870" s="57"/>
      <c r="P870" s="57"/>
      <c r="R870" s="57"/>
      <c r="T870" s="57"/>
      <c r="V870" s="57"/>
      <c r="X870" s="57"/>
    </row>
    <row r="871" spans="3:24">
      <c r="C871" s="57"/>
      <c r="D871" s="57"/>
      <c r="E871" s="57"/>
      <c r="F871" s="57"/>
      <c r="H871" s="57"/>
      <c r="J871" s="57"/>
      <c r="L871" s="57"/>
      <c r="N871" s="57"/>
      <c r="P871" s="57"/>
      <c r="R871" s="57"/>
      <c r="T871" s="57"/>
      <c r="V871" s="57"/>
      <c r="X871" s="57"/>
    </row>
    <row r="872" spans="3:24">
      <c r="C872" s="57"/>
      <c r="D872" s="57"/>
      <c r="E872" s="57"/>
      <c r="F872" s="57"/>
      <c r="H872" s="57"/>
      <c r="J872" s="57"/>
      <c r="L872" s="57"/>
      <c r="N872" s="57"/>
      <c r="P872" s="57"/>
      <c r="R872" s="57"/>
      <c r="T872" s="57"/>
      <c r="V872" s="57"/>
      <c r="X872" s="57"/>
    </row>
    <row r="873" spans="3:24">
      <c r="C873" s="57"/>
      <c r="D873" s="57"/>
      <c r="E873" s="57"/>
      <c r="F873" s="57"/>
      <c r="H873" s="57"/>
      <c r="J873" s="57"/>
      <c r="L873" s="57"/>
      <c r="N873" s="57"/>
      <c r="P873" s="57"/>
      <c r="R873" s="57"/>
      <c r="T873" s="57"/>
      <c r="V873" s="57"/>
      <c r="X873" s="57"/>
    </row>
    <row r="874" spans="3:24">
      <c r="C874" s="57"/>
      <c r="D874" s="57"/>
      <c r="E874" s="57"/>
      <c r="F874" s="57"/>
      <c r="H874" s="57"/>
      <c r="J874" s="57"/>
      <c r="L874" s="57"/>
      <c r="N874" s="57"/>
      <c r="P874" s="57"/>
      <c r="R874" s="57"/>
      <c r="T874" s="57"/>
      <c r="V874" s="57"/>
      <c r="X874" s="57"/>
    </row>
    <row r="875" spans="3:24">
      <c r="C875" s="57"/>
      <c r="D875" s="57"/>
      <c r="E875" s="57"/>
      <c r="F875" s="57"/>
      <c r="H875" s="57"/>
      <c r="J875" s="57"/>
      <c r="L875" s="57"/>
      <c r="N875" s="57"/>
      <c r="P875" s="57"/>
      <c r="R875" s="57"/>
      <c r="T875" s="57"/>
      <c r="V875" s="57"/>
      <c r="X875" s="57"/>
    </row>
    <row r="876" spans="3:24">
      <c r="C876" s="57"/>
      <c r="D876" s="57"/>
      <c r="E876" s="57"/>
      <c r="F876" s="57"/>
      <c r="H876" s="57"/>
      <c r="J876" s="57"/>
      <c r="L876" s="57"/>
      <c r="N876" s="57"/>
      <c r="P876" s="57"/>
      <c r="R876" s="57"/>
      <c r="T876" s="57"/>
      <c r="V876" s="57"/>
      <c r="X876" s="57"/>
    </row>
    <row r="877" spans="3:24">
      <c r="C877" s="57"/>
      <c r="D877" s="57"/>
      <c r="E877" s="57"/>
      <c r="F877" s="57"/>
      <c r="H877" s="57"/>
      <c r="J877" s="57"/>
      <c r="L877" s="57"/>
      <c r="N877" s="57"/>
      <c r="P877" s="57"/>
      <c r="R877" s="57"/>
      <c r="T877" s="57"/>
      <c r="V877" s="57"/>
      <c r="X877" s="57"/>
    </row>
    <row r="878" spans="3:24">
      <c r="C878" s="57"/>
      <c r="D878" s="57"/>
      <c r="E878" s="57"/>
      <c r="F878" s="57"/>
      <c r="H878" s="57"/>
      <c r="J878" s="57"/>
      <c r="L878" s="57"/>
      <c r="N878" s="57"/>
      <c r="P878" s="57"/>
      <c r="R878" s="57"/>
      <c r="T878" s="57"/>
      <c r="V878" s="57"/>
      <c r="X878" s="57"/>
    </row>
    <row r="879" spans="3:24">
      <c r="C879" s="57"/>
      <c r="D879" s="57"/>
      <c r="E879" s="57"/>
      <c r="F879" s="57"/>
      <c r="H879" s="57"/>
      <c r="J879" s="57"/>
      <c r="L879" s="57"/>
      <c r="N879" s="57"/>
      <c r="P879" s="57"/>
      <c r="R879" s="57"/>
      <c r="T879" s="57"/>
      <c r="V879" s="57"/>
      <c r="X879" s="57"/>
    </row>
    <row r="880" spans="3:24">
      <c r="C880" s="57"/>
      <c r="D880" s="57"/>
      <c r="E880" s="57"/>
      <c r="F880" s="57"/>
      <c r="H880" s="57"/>
      <c r="J880" s="57"/>
      <c r="L880" s="57"/>
      <c r="N880" s="57"/>
      <c r="P880" s="57"/>
      <c r="R880" s="57"/>
      <c r="T880" s="57"/>
      <c r="V880" s="57"/>
      <c r="X880" s="57"/>
    </row>
    <row r="881" spans="3:24">
      <c r="C881" s="57"/>
      <c r="D881" s="57"/>
      <c r="E881" s="57"/>
      <c r="F881" s="57"/>
      <c r="H881" s="57"/>
      <c r="J881" s="57"/>
      <c r="L881" s="57"/>
      <c r="N881" s="57"/>
      <c r="P881" s="57"/>
      <c r="R881" s="57"/>
      <c r="T881" s="57"/>
      <c r="V881" s="57"/>
      <c r="X881" s="57"/>
    </row>
    <row r="882" spans="3:24">
      <c r="C882" s="57"/>
      <c r="D882" s="57"/>
      <c r="E882" s="57"/>
      <c r="F882" s="57"/>
      <c r="H882" s="57"/>
      <c r="J882" s="57"/>
      <c r="L882" s="57"/>
      <c r="N882" s="57"/>
      <c r="P882" s="57"/>
      <c r="R882" s="57"/>
      <c r="T882" s="57"/>
      <c r="V882" s="57"/>
      <c r="X882" s="57"/>
    </row>
    <row r="883" spans="3:24">
      <c r="C883" s="57"/>
      <c r="D883" s="57"/>
      <c r="E883" s="57"/>
      <c r="F883" s="57"/>
      <c r="H883" s="57"/>
      <c r="J883" s="57"/>
      <c r="L883" s="57"/>
      <c r="N883" s="57"/>
      <c r="P883" s="57"/>
      <c r="R883" s="57"/>
      <c r="T883" s="57"/>
      <c r="V883" s="57"/>
      <c r="X883" s="57"/>
    </row>
    <row r="884" spans="3:24">
      <c r="C884" s="57"/>
      <c r="D884" s="57"/>
      <c r="E884" s="57"/>
      <c r="F884" s="57"/>
      <c r="H884" s="57"/>
      <c r="J884" s="57"/>
      <c r="L884" s="57"/>
      <c r="N884" s="57"/>
      <c r="P884" s="57"/>
      <c r="R884" s="57"/>
      <c r="T884" s="57"/>
      <c r="V884" s="57"/>
      <c r="X884" s="57"/>
    </row>
    <row r="885" spans="3:24">
      <c r="C885" s="57"/>
      <c r="D885" s="57"/>
      <c r="E885" s="57"/>
      <c r="F885" s="57"/>
      <c r="H885" s="57"/>
      <c r="J885" s="57"/>
      <c r="L885" s="57"/>
      <c r="N885" s="57"/>
      <c r="P885" s="57"/>
      <c r="R885" s="57"/>
      <c r="T885" s="57"/>
      <c r="V885" s="57"/>
      <c r="X885" s="57"/>
    </row>
    <row r="886" spans="3:24">
      <c r="C886" s="57"/>
      <c r="D886" s="57"/>
      <c r="E886" s="57"/>
      <c r="F886" s="57"/>
      <c r="H886" s="57"/>
      <c r="J886" s="57"/>
      <c r="L886" s="57"/>
      <c r="N886" s="57"/>
      <c r="P886" s="57"/>
      <c r="R886" s="57"/>
      <c r="T886" s="57"/>
      <c r="V886" s="57"/>
      <c r="X886" s="57"/>
    </row>
    <row r="887" spans="3:24">
      <c r="C887" s="57"/>
      <c r="D887" s="57"/>
      <c r="E887" s="57"/>
      <c r="F887" s="57"/>
      <c r="H887" s="57"/>
      <c r="J887" s="57"/>
      <c r="L887" s="57"/>
      <c r="N887" s="57"/>
      <c r="P887" s="57"/>
      <c r="R887" s="57"/>
      <c r="T887" s="57"/>
      <c r="V887" s="57"/>
      <c r="X887" s="57"/>
    </row>
    <row r="888" spans="3:24">
      <c r="C888" s="57"/>
      <c r="D888" s="57"/>
      <c r="E888" s="57"/>
      <c r="F888" s="57"/>
      <c r="H888" s="57"/>
      <c r="J888" s="57"/>
      <c r="L888" s="57"/>
      <c r="N888" s="57"/>
      <c r="P888" s="57"/>
      <c r="R888" s="57"/>
      <c r="T888" s="57"/>
      <c r="V888" s="57"/>
      <c r="X888" s="57"/>
    </row>
    <row r="889" spans="3:24">
      <c r="C889" s="57"/>
      <c r="D889" s="57"/>
      <c r="E889" s="57"/>
      <c r="F889" s="57"/>
      <c r="H889" s="57"/>
      <c r="J889" s="57"/>
      <c r="L889" s="57"/>
      <c r="N889" s="57"/>
      <c r="P889" s="57"/>
      <c r="R889" s="57"/>
      <c r="T889" s="57"/>
      <c r="V889" s="57"/>
      <c r="X889" s="57"/>
    </row>
    <row r="890" spans="3:24">
      <c r="C890" s="57"/>
      <c r="D890" s="57"/>
      <c r="E890" s="57"/>
      <c r="F890" s="57"/>
      <c r="H890" s="57"/>
      <c r="J890" s="57"/>
      <c r="L890" s="57"/>
      <c r="N890" s="57"/>
      <c r="P890" s="57"/>
      <c r="R890" s="57"/>
      <c r="T890" s="57"/>
      <c r="V890" s="57"/>
      <c r="X890" s="57"/>
    </row>
    <row r="891" spans="3:24">
      <c r="C891" s="57"/>
      <c r="D891" s="57"/>
      <c r="E891" s="57"/>
      <c r="F891" s="57"/>
      <c r="H891" s="57"/>
      <c r="J891" s="57"/>
      <c r="L891" s="57"/>
      <c r="N891" s="57"/>
      <c r="P891" s="57"/>
      <c r="R891" s="57"/>
      <c r="T891" s="57"/>
      <c r="V891" s="57"/>
      <c r="X891" s="57"/>
    </row>
    <row r="892" spans="3:24">
      <c r="C892" s="57"/>
      <c r="D892" s="57"/>
      <c r="E892" s="57"/>
      <c r="F892" s="57"/>
      <c r="H892" s="57"/>
      <c r="J892" s="57"/>
      <c r="L892" s="57"/>
      <c r="N892" s="57"/>
      <c r="P892" s="57"/>
      <c r="R892" s="57"/>
      <c r="T892" s="57"/>
      <c r="V892" s="57"/>
      <c r="X892" s="57"/>
    </row>
    <row r="893" spans="3:24">
      <c r="C893" s="57"/>
      <c r="D893" s="57"/>
      <c r="E893" s="57"/>
      <c r="F893" s="57"/>
      <c r="H893" s="57"/>
      <c r="J893" s="57"/>
      <c r="L893" s="57"/>
      <c r="N893" s="57"/>
      <c r="P893" s="57"/>
      <c r="R893" s="57"/>
      <c r="T893" s="57"/>
      <c r="V893" s="57"/>
      <c r="X893" s="57"/>
    </row>
    <row r="894" spans="3:24">
      <c r="C894" s="57"/>
      <c r="D894" s="57"/>
      <c r="E894" s="57"/>
      <c r="F894" s="57"/>
      <c r="H894" s="57"/>
      <c r="J894" s="57"/>
      <c r="L894" s="57"/>
      <c r="N894" s="57"/>
      <c r="P894" s="57"/>
      <c r="R894" s="57"/>
      <c r="T894" s="57"/>
      <c r="V894" s="57"/>
      <c r="X894" s="57"/>
    </row>
    <row r="895" spans="3:24">
      <c r="C895" s="57"/>
      <c r="D895" s="57"/>
      <c r="E895" s="57"/>
      <c r="F895" s="57"/>
      <c r="H895" s="57"/>
      <c r="J895" s="57"/>
      <c r="L895" s="57"/>
      <c r="N895" s="57"/>
      <c r="P895" s="57"/>
      <c r="R895" s="57"/>
      <c r="T895" s="57"/>
      <c r="V895" s="57"/>
      <c r="X895" s="57"/>
    </row>
    <row r="896" spans="3:24">
      <c r="C896" s="57"/>
      <c r="D896" s="57"/>
      <c r="E896" s="57"/>
      <c r="F896" s="57"/>
      <c r="H896" s="57"/>
      <c r="J896" s="57"/>
      <c r="L896" s="57"/>
      <c r="N896" s="57"/>
      <c r="P896" s="57"/>
      <c r="R896" s="57"/>
      <c r="T896" s="57"/>
      <c r="V896" s="57"/>
      <c r="X896" s="57"/>
    </row>
    <row r="897" spans="3:24">
      <c r="C897" s="57"/>
      <c r="D897" s="57"/>
      <c r="E897" s="57"/>
      <c r="F897" s="57"/>
      <c r="H897" s="57"/>
      <c r="J897" s="57"/>
      <c r="L897" s="57"/>
      <c r="N897" s="57"/>
      <c r="P897" s="57"/>
      <c r="R897" s="57"/>
      <c r="T897" s="57"/>
      <c r="V897" s="57"/>
      <c r="X897" s="57"/>
    </row>
    <row r="898" spans="3:24">
      <c r="C898" s="57"/>
      <c r="D898" s="57"/>
      <c r="E898" s="57"/>
      <c r="F898" s="57"/>
      <c r="H898" s="57"/>
      <c r="J898" s="57"/>
      <c r="L898" s="57"/>
      <c r="N898" s="57"/>
      <c r="P898" s="57"/>
      <c r="R898" s="57"/>
      <c r="T898" s="57"/>
      <c r="V898" s="57"/>
      <c r="X898" s="57"/>
    </row>
    <row r="899" spans="3:24">
      <c r="C899" s="57"/>
      <c r="D899" s="57"/>
      <c r="E899" s="57"/>
      <c r="F899" s="57"/>
      <c r="H899" s="57"/>
      <c r="J899" s="57"/>
      <c r="L899" s="57"/>
      <c r="N899" s="57"/>
      <c r="P899" s="57"/>
      <c r="R899" s="57"/>
      <c r="T899" s="57"/>
      <c r="V899" s="57"/>
      <c r="X899" s="57"/>
    </row>
    <row r="900" spans="3:24">
      <c r="C900" s="57"/>
      <c r="D900" s="57"/>
      <c r="E900" s="57"/>
      <c r="F900" s="57"/>
      <c r="H900" s="57"/>
      <c r="J900" s="57"/>
      <c r="L900" s="57"/>
      <c r="N900" s="57"/>
      <c r="P900" s="57"/>
      <c r="R900" s="57"/>
      <c r="T900" s="57"/>
      <c r="V900" s="57"/>
      <c r="X900" s="57"/>
    </row>
    <row r="901" spans="3:24">
      <c r="C901" s="57"/>
      <c r="D901" s="57"/>
      <c r="E901" s="57"/>
      <c r="F901" s="57"/>
      <c r="H901" s="57"/>
      <c r="J901" s="57"/>
      <c r="L901" s="57"/>
      <c r="N901" s="57"/>
      <c r="P901" s="57"/>
      <c r="R901" s="57"/>
      <c r="T901" s="57"/>
      <c r="V901" s="57"/>
      <c r="X901" s="57"/>
    </row>
    <row r="902" spans="3:24">
      <c r="C902" s="57"/>
      <c r="D902" s="57"/>
      <c r="E902" s="57"/>
      <c r="F902" s="57"/>
      <c r="H902" s="57"/>
      <c r="J902" s="57"/>
      <c r="L902" s="57"/>
      <c r="N902" s="57"/>
      <c r="P902" s="57"/>
      <c r="R902" s="57"/>
      <c r="T902" s="57"/>
      <c r="V902" s="57"/>
      <c r="X902" s="57"/>
    </row>
    <row r="903" spans="3:24">
      <c r="C903" s="57"/>
      <c r="D903" s="57"/>
      <c r="E903" s="57"/>
      <c r="F903" s="57"/>
      <c r="H903" s="57"/>
      <c r="J903" s="57"/>
      <c r="L903" s="57"/>
      <c r="N903" s="57"/>
      <c r="P903" s="57"/>
      <c r="R903" s="57"/>
      <c r="T903" s="57"/>
      <c r="V903" s="57"/>
      <c r="X903" s="57"/>
    </row>
    <row r="904" spans="3:24">
      <c r="C904" s="57"/>
      <c r="D904" s="57"/>
      <c r="E904" s="57"/>
      <c r="F904" s="57"/>
      <c r="H904" s="57"/>
      <c r="J904" s="57"/>
      <c r="L904" s="57"/>
      <c r="N904" s="57"/>
      <c r="P904" s="57"/>
      <c r="R904" s="57"/>
      <c r="T904" s="57"/>
      <c r="V904" s="57"/>
      <c r="X904" s="57"/>
    </row>
    <row r="905" spans="3:24">
      <c r="C905" s="57"/>
      <c r="D905" s="57"/>
      <c r="E905" s="57"/>
      <c r="F905" s="57"/>
      <c r="H905" s="57"/>
      <c r="J905" s="57"/>
      <c r="L905" s="57"/>
      <c r="N905" s="57"/>
      <c r="P905" s="57"/>
      <c r="R905" s="57"/>
      <c r="T905" s="57"/>
      <c r="V905" s="57"/>
      <c r="X905" s="57"/>
    </row>
    <row r="906" spans="3:24">
      <c r="C906" s="57"/>
      <c r="D906" s="57"/>
      <c r="E906" s="57"/>
      <c r="F906" s="57"/>
      <c r="H906" s="57"/>
      <c r="J906" s="57"/>
      <c r="L906" s="57"/>
      <c r="N906" s="57"/>
      <c r="P906" s="57"/>
      <c r="R906" s="57"/>
      <c r="T906" s="57"/>
      <c r="V906" s="57"/>
      <c r="X906" s="57"/>
    </row>
    <row r="907" spans="3:24">
      <c r="C907" s="57"/>
      <c r="D907" s="57"/>
      <c r="E907" s="57"/>
      <c r="F907" s="57"/>
      <c r="H907" s="57"/>
      <c r="J907" s="57"/>
      <c r="L907" s="57"/>
      <c r="N907" s="57"/>
      <c r="P907" s="57"/>
      <c r="R907" s="57"/>
      <c r="T907" s="57"/>
      <c r="V907" s="57"/>
      <c r="X907" s="57"/>
    </row>
    <row r="908" spans="3:24">
      <c r="C908" s="57"/>
      <c r="D908" s="57"/>
      <c r="E908" s="57"/>
      <c r="F908" s="57"/>
      <c r="H908" s="57"/>
      <c r="J908" s="57"/>
      <c r="L908" s="57"/>
      <c r="N908" s="57"/>
      <c r="P908" s="57"/>
      <c r="R908" s="57"/>
      <c r="T908" s="57"/>
      <c r="V908" s="57"/>
      <c r="X908" s="57"/>
    </row>
    <row r="909" spans="3:24">
      <c r="C909" s="57"/>
      <c r="D909" s="57"/>
      <c r="E909" s="57"/>
      <c r="F909" s="57"/>
      <c r="H909" s="57"/>
      <c r="J909" s="57"/>
      <c r="L909" s="57"/>
      <c r="N909" s="57"/>
      <c r="P909" s="57"/>
      <c r="R909" s="57"/>
      <c r="T909" s="57"/>
      <c r="V909" s="57"/>
      <c r="X909" s="57"/>
    </row>
    <row r="910" spans="3:24">
      <c r="C910" s="57"/>
      <c r="D910" s="57"/>
      <c r="E910" s="57"/>
      <c r="F910" s="57"/>
      <c r="H910" s="57"/>
      <c r="J910" s="57"/>
      <c r="L910" s="57"/>
      <c r="N910" s="57"/>
      <c r="P910" s="57"/>
      <c r="R910" s="57"/>
      <c r="T910" s="57"/>
      <c r="V910" s="57"/>
      <c r="X910" s="57"/>
    </row>
    <row r="911" spans="3:24">
      <c r="C911" s="57"/>
      <c r="D911" s="57"/>
      <c r="E911" s="57"/>
      <c r="F911" s="57"/>
      <c r="H911" s="57"/>
      <c r="J911" s="57"/>
      <c r="L911" s="57"/>
      <c r="N911" s="57"/>
      <c r="P911" s="57"/>
      <c r="R911" s="57"/>
      <c r="T911" s="57"/>
      <c r="V911" s="57"/>
      <c r="X911" s="57"/>
    </row>
    <row r="912" spans="3:24">
      <c r="C912" s="57"/>
      <c r="D912" s="57"/>
      <c r="E912" s="57"/>
      <c r="F912" s="57"/>
      <c r="H912" s="57"/>
      <c r="J912" s="57"/>
      <c r="L912" s="57"/>
      <c r="N912" s="57"/>
      <c r="P912" s="57"/>
      <c r="R912" s="57"/>
      <c r="T912" s="57"/>
      <c r="V912" s="57"/>
      <c r="X912" s="57"/>
    </row>
    <row r="913" spans="3:24">
      <c r="C913" s="57"/>
      <c r="D913" s="57"/>
      <c r="E913" s="57"/>
      <c r="F913" s="57"/>
      <c r="H913" s="57"/>
      <c r="J913" s="57"/>
      <c r="L913" s="57"/>
      <c r="N913" s="57"/>
      <c r="P913" s="57"/>
      <c r="R913" s="57"/>
      <c r="T913" s="57"/>
      <c r="V913" s="57"/>
      <c r="X913" s="57"/>
    </row>
    <row r="914" spans="3:24">
      <c r="C914" s="57"/>
      <c r="D914" s="57"/>
      <c r="E914" s="57"/>
      <c r="F914" s="57"/>
      <c r="H914" s="57"/>
      <c r="J914" s="57"/>
      <c r="L914" s="57"/>
      <c r="N914" s="57"/>
      <c r="P914" s="57"/>
      <c r="R914" s="57"/>
      <c r="T914" s="57"/>
      <c r="V914" s="57"/>
      <c r="X914" s="57"/>
    </row>
    <row r="915" spans="3:24">
      <c r="C915" s="57"/>
      <c r="D915" s="57"/>
      <c r="E915" s="57"/>
      <c r="F915" s="57"/>
      <c r="H915" s="57"/>
      <c r="J915" s="57"/>
      <c r="L915" s="57"/>
      <c r="N915" s="57"/>
      <c r="P915" s="57"/>
      <c r="R915" s="57"/>
      <c r="T915" s="57"/>
      <c r="V915" s="57"/>
      <c r="X915" s="57"/>
    </row>
    <row r="916" spans="3:24">
      <c r="C916" s="57"/>
      <c r="D916" s="57"/>
      <c r="E916" s="57"/>
      <c r="F916" s="57"/>
      <c r="H916" s="57"/>
      <c r="J916" s="57"/>
      <c r="L916" s="57"/>
      <c r="N916" s="57"/>
      <c r="P916" s="57"/>
      <c r="R916" s="57"/>
      <c r="T916" s="57"/>
      <c r="V916" s="57"/>
      <c r="X916" s="57"/>
    </row>
    <row r="917" spans="3:24">
      <c r="C917" s="57"/>
      <c r="D917" s="57"/>
      <c r="E917" s="57"/>
      <c r="F917" s="57"/>
      <c r="H917" s="57"/>
      <c r="J917" s="57"/>
      <c r="L917" s="57"/>
      <c r="N917" s="57"/>
      <c r="P917" s="57"/>
      <c r="R917" s="57"/>
      <c r="T917" s="57"/>
      <c r="V917" s="57"/>
      <c r="X917" s="57"/>
    </row>
    <row r="918" spans="3:24">
      <c r="C918" s="57"/>
      <c r="D918" s="57"/>
      <c r="E918" s="57"/>
      <c r="F918" s="57"/>
      <c r="H918" s="57"/>
      <c r="J918" s="57"/>
      <c r="L918" s="57"/>
      <c r="N918" s="57"/>
      <c r="P918" s="57"/>
      <c r="R918" s="57"/>
      <c r="T918" s="57"/>
      <c r="V918" s="57"/>
      <c r="X918" s="57"/>
    </row>
    <row r="919" spans="3:24">
      <c r="C919" s="57"/>
      <c r="D919" s="57"/>
      <c r="E919" s="57"/>
      <c r="F919" s="57"/>
      <c r="H919" s="57"/>
      <c r="J919" s="57"/>
      <c r="L919" s="57"/>
      <c r="N919" s="57"/>
      <c r="P919" s="57"/>
      <c r="R919" s="57"/>
      <c r="T919" s="57"/>
      <c r="V919" s="57"/>
      <c r="X919" s="57"/>
    </row>
    <row r="920" spans="3:24">
      <c r="C920" s="57"/>
      <c r="D920" s="57"/>
      <c r="E920" s="57"/>
      <c r="F920" s="57"/>
      <c r="H920" s="57"/>
      <c r="J920" s="57"/>
      <c r="L920" s="57"/>
      <c r="N920" s="57"/>
      <c r="P920" s="57"/>
      <c r="R920" s="57"/>
      <c r="T920" s="57"/>
      <c r="V920" s="57"/>
      <c r="X920" s="57"/>
    </row>
    <row r="921" spans="3:24">
      <c r="C921" s="57"/>
      <c r="D921" s="57"/>
      <c r="E921" s="57"/>
      <c r="F921" s="57"/>
      <c r="H921" s="57"/>
      <c r="J921" s="57"/>
      <c r="L921" s="57"/>
      <c r="N921" s="57"/>
      <c r="P921" s="57"/>
      <c r="R921" s="57"/>
      <c r="T921" s="57"/>
      <c r="V921" s="57"/>
      <c r="X921" s="57"/>
    </row>
    <row r="922" spans="3:24">
      <c r="C922" s="57"/>
      <c r="D922" s="57"/>
      <c r="E922" s="57"/>
      <c r="F922" s="57"/>
      <c r="H922" s="57"/>
      <c r="J922" s="57"/>
      <c r="L922" s="57"/>
      <c r="N922" s="57"/>
      <c r="P922" s="57"/>
      <c r="R922" s="57"/>
      <c r="T922" s="57"/>
      <c r="V922" s="57"/>
      <c r="X922" s="57"/>
    </row>
    <row r="923" spans="3:24">
      <c r="C923" s="57"/>
      <c r="D923" s="57"/>
      <c r="E923" s="57"/>
      <c r="F923" s="57"/>
      <c r="H923" s="57"/>
      <c r="J923" s="57"/>
      <c r="L923" s="57"/>
      <c r="N923" s="57"/>
      <c r="P923" s="57"/>
      <c r="R923" s="57"/>
      <c r="T923" s="57"/>
      <c r="V923" s="57"/>
      <c r="X923" s="57"/>
    </row>
    <row r="924" spans="3:24">
      <c r="C924" s="57"/>
      <c r="D924" s="57"/>
      <c r="E924" s="57"/>
      <c r="F924" s="57"/>
      <c r="H924" s="57"/>
      <c r="J924" s="57"/>
      <c r="L924" s="57"/>
      <c r="N924" s="57"/>
      <c r="P924" s="57"/>
      <c r="R924" s="57"/>
      <c r="T924" s="57"/>
      <c r="V924" s="57"/>
      <c r="X924" s="57"/>
    </row>
    <row r="925" spans="3:24">
      <c r="C925" s="57"/>
      <c r="D925" s="57"/>
      <c r="E925" s="57"/>
      <c r="F925" s="57"/>
      <c r="H925" s="57"/>
      <c r="J925" s="57"/>
      <c r="L925" s="57"/>
      <c r="N925" s="57"/>
      <c r="P925" s="57"/>
      <c r="R925" s="57"/>
      <c r="T925" s="57"/>
      <c r="V925" s="57"/>
      <c r="X925" s="57"/>
    </row>
    <row r="926" spans="3:24">
      <c r="C926" s="57"/>
      <c r="D926" s="57"/>
      <c r="E926" s="57"/>
      <c r="F926" s="57"/>
      <c r="H926" s="57"/>
      <c r="J926" s="57"/>
      <c r="L926" s="57"/>
      <c r="N926" s="57"/>
      <c r="P926" s="57"/>
      <c r="R926" s="57"/>
      <c r="T926" s="57"/>
      <c r="V926" s="57"/>
      <c r="X926" s="57"/>
    </row>
    <row r="927" spans="3:24">
      <c r="C927" s="57"/>
      <c r="D927" s="57"/>
      <c r="E927" s="57"/>
      <c r="F927" s="57"/>
      <c r="H927" s="57"/>
      <c r="J927" s="57"/>
      <c r="L927" s="57"/>
      <c r="N927" s="57"/>
      <c r="P927" s="57"/>
      <c r="R927" s="57"/>
      <c r="T927" s="57"/>
      <c r="V927" s="57"/>
      <c r="X927" s="57"/>
    </row>
    <row r="928" spans="3:24">
      <c r="C928" s="57"/>
      <c r="D928" s="57"/>
      <c r="E928" s="57"/>
      <c r="F928" s="57"/>
      <c r="H928" s="57"/>
      <c r="J928" s="57"/>
      <c r="L928" s="57"/>
      <c r="N928" s="57"/>
      <c r="P928" s="57"/>
      <c r="R928" s="57"/>
      <c r="T928" s="57"/>
      <c r="V928" s="57"/>
      <c r="X928" s="57"/>
    </row>
    <row r="929" spans="3:24">
      <c r="C929" s="57"/>
      <c r="D929" s="57"/>
      <c r="E929" s="57"/>
      <c r="F929" s="57"/>
      <c r="H929" s="57"/>
      <c r="J929" s="57"/>
      <c r="L929" s="57"/>
      <c r="N929" s="57"/>
      <c r="P929" s="57"/>
      <c r="R929" s="57"/>
      <c r="T929" s="57"/>
      <c r="V929" s="57"/>
      <c r="X929" s="57"/>
    </row>
    <row r="930" spans="3:24">
      <c r="C930" s="57"/>
      <c r="D930" s="57"/>
      <c r="E930" s="57"/>
      <c r="F930" s="57"/>
      <c r="H930" s="57"/>
      <c r="J930" s="57"/>
      <c r="L930" s="57"/>
      <c r="N930" s="57"/>
      <c r="P930" s="57"/>
      <c r="R930" s="57"/>
      <c r="T930" s="57"/>
      <c r="V930" s="57"/>
      <c r="X930" s="57"/>
    </row>
    <row r="931" spans="3:24">
      <c r="C931" s="57"/>
      <c r="D931" s="57"/>
      <c r="E931" s="57"/>
      <c r="F931" s="57"/>
      <c r="H931" s="57"/>
      <c r="J931" s="57"/>
      <c r="L931" s="57"/>
      <c r="N931" s="57"/>
      <c r="P931" s="57"/>
      <c r="R931" s="57"/>
      <c r="T931" s="57"/>
      <c r="V931" s="57"/>
      <c r="X931" s="57"/>
    </row>
    <row r="932" spans="3:24">
      <c r="C932" s="57"/>
      <c r="D932" s="57"/>
      <c r="E932" s="57"/>
      <c r="F932" s="57"/>
      <c r="H932" s="57"/>
      <c r="J932" s="57"/>
      <c r="L932" s="57"/>
      <c r="N932" s="57"/>
      <c r="P932" s="57"/>
      <c r="R932" s="57"/>
      <c r="T932" s="57"/>
      <c r="V932" s="57"/>
      <c r="X932" s="57"/>
    </row>
    <row r="933" spans="3:24">
      <c r="C933" s="57"/>
      <c r="D933" s="57"/>
      <c r="E933" s="57"/>
      <c r="F933" s="57"/>
      <c r="H933" s="57"/>
      <c r="J933" s="57"/>
      <c r="L933" s="57"/>
      <c r="N933" s="57"/>
      <c r="P933" s="57"/>
      <c r="R933" s="57"/>
      <c r="T933" s="57"/>
      <c r="V933" s="57"/>
      <c r="X933" s="57"/>
    </row>
    <row r="934" spans="3:24">
      <c r="C934" s="57"/>
      <c r="D934" s="57"/>
      <c r="E934" s="57"/>
      <c r="F934" s="57"/>
      <c r="H934" s="57"/>
      <c r="J934" s="57"/>
      <c r="L934" s="57"/>
      <c r="N934" s="57"/>
      <c r="P934" s="57"/>
      <c r="R934" s="57"/>
      <c r="T934" s="57"/>
      <c r="V934" s="57"/>
      <c r="X934" s="57"/>
    </row>
    <row r="935" spans="3:24">
      <c r="C935" s="57"/>
      <c r="D935" s="57"/>
      <c r="E935" s="57"/>
      <c r="F935" s="57"/>
      <c r="H935" s="57"/>
      <c r="J935" s="57"/>
      <c r="L935" s="57"/>
      <c r="N935" s="57"/>
      <c r="P935" s="57"/>
      <c r="R935" s="57"/>
      <c r="T935" s="57"/>
      <c r="V935" s="57"/>
      <c r="X935" s="57"/>
    </row>
    <row r="936" spans="3:24">
      <c r="C936" s="57"/>
      <c r="D936" s="57"/>
      <c r="E936" s="57"/>
      <c r="F936" s="57"/>
      <c r="H936" s="57"/>
      <c r="J936" s="57"/>
      <c r="L936" s="57"/>
      <c r="N936" s="57"/>
      <c r="P936" s="57"/>
      <c r="R936" s="57"/>
      <c r="T936" s="57"/>
      <c r="V936" s="57"/>
      <c r="X936" s="57"/>
    </row>
    <row r="937" spans="3:24">
      <c r="C937" s="57"/>
      <c r="D937" s="57"/>
      <c r="E937" s="57"/>
      <c r="F937" s="57"/>
      <c r="H937" s="57"/>
      <c r="J937" s="57"/>
      <c r="L937" s="57"/>
      <c r="N937" s="57"/>
      <c r="P937" s="57"/>
      <c r="R937" s="57"/>
      <c r="T937" s="57"/>
      <c r="V937" s="57"/>
      <c r="X937" s="57"/>
    </row>
    <row r="938" spans="3:24">
      <c r="C938" s="57"/>
      <c r="D938" s="57"/>
      <c r="E938" s="57"/>
      <c r="F938" s="57"/>
      <c r="H938" s="57"/>
      <c r="J938" s="57"/>
      <c r="L938" s="57"/>
      <c r="N938" s="57"/>
      <c r="P938" s="57"/>
      <c r="R938" s="57"/>
      <c r="T938" s="57"/>
      <c r="V938" s="57"/>
      <c r="X938" s="57"/>
    </row>
    <row r="939" spans="3:24">
      <c r="C939" s="57"/>
      <c r="D939" s="57"/>
      <c r="E939" s="57"/>
      <c r="F939" s="57"/>
      <c r="H939" s="57"/>
      <c r="J939" s="57"/>
      <c r="L939" s="57"/>
      <c r="N939" s="57"/>
      <c r="P939" s="57"/>
      <c r="R939" s="57"/>
      <c r="T939" s="57"/>
      <c r="V939" s="57"/>
      <c r="X939" s="57"/>
    </row>
    <row r="940" spans="3:24">
      <c r="C940" s="57"/>
      <c r="D940" s="57"/>
      <c r="E940" s="57"/>
      <c r="F940" s="57"/>
      <c r="H940" s="57"/>
      <c r="J940" s="57"/>
      <c r="L940" s="57"/>
      <c r="N940" s="57"/>
      <c r="P940" s="57"/>
      <c r="R940" s="57"/>
      <c r="T940" s="57"/>
      <c r="V940" s="57"/>
      <c r="X940" s="57"/>
    </row>
    <row r="941" spans="3:24">
      <c r="C941" s="57"/>
      <c r="D941" s="57"/>
      <c r="E941" s="57"/>
      <c r="F941" s="57"/>
      <c r="H941" s="57"/>
      <c r="J941" s="57"/>
      <c r="L941" s="57"/>
      <c r="N941" s="57"/>
      <c r="P941" s="57"/>
      <c r="R941" s="57"/>
      <c r="T941" s="57"/>
      <c r="V941" s="57"/>
      <c r="X941" s="57"/>
    </row>
    <row r="942" spans="3:24">
      <c r="C942" s="57"/>
      <c r="D942" s="57"/>
      <c r="E942" s="57"/>
      <c r="F942" s="57"/>
      <c r="H942" s="57"/>
      <c r="J942" s="57"/>
      <c r="L942" s="57"/>
      <c r="N942" s="57"/>
      <c r="P942" s="57"/>
      <c r="R942" s="57"/>
      <c r="T942" s="57"/>
      <c r="V942" s="57"/>
      <c r="X942" s="57"/>
    </row>
    <row r="943" spans="3:24">
      <c r="C943" s="57"/>
      <c r="D943" s="57"/>
      <c r="E943" s="57"/>
      <c r="F943" s="57"/>
      <c r="H943" s="57"/>
      <c r="J943" s="57"/>
      <c r="L943" s="57"/>
      <c r="N943" s="57"/>
      <c r="P943" s="57"/>
      <c r="R943" s="57"/>
      <c r="T943" s="57"/>
      <c r="V943" s="57"/>
      <c r="X943" s="57"/>
    </row>
    <row r="944" spans="3:24">
      <c r="C944" s="57"/>
      <c r="D944" s="57"/>
      <c r="E944" s="57"/>
      <c r="F944" s="57"/>
      <c r="H944" s="57"/>
      <c r="J944" s="57"/>
      <c r="L944" s="57"/>
      <c r="N944" s="57"/>
      <c r="P944" s="57"/>
      <c r="R944" s="57"/>
      <c r="T944" s="57"/>
      <c r="V944" s="57"/>
      <c r="X944" s="57"/>
    </row>
    <row r="945" spans="3:24">
      <c r="C945" s="57"/>
      <c r="D945" s="57"/>
      <c r="E945" s="57"/>
      <c r="F945" s="57"/>
      <c r="H945" s="57"/>
      <c r="J945" s="57"/>
      <c r="L945" s="57"/>
      <c r="N945" s="57"/>
      <c r="P945" s="57"/>
      <c r="R945" s="57"/>
      <c r="T945" s="57"/>
      <c r="V945" s="57"/>
      <c r="X945" s="57"/>
    </row>
    <row r="946" spans="3:24">
      <c r="C946" s="57"/>
      <c r="D946" s="57"/>
      <c r="E946" s="57"/>
      <c r="F946" s="57"/>
      <c r="H946" s="57"/>
      <c r="J946" s="57"/>
      <c r="L946" s="57"/>
      <c r="N946" s="57"/>
      <c r="P946" s="57"/>
      <c r="R946" s="57"/>
      <c r="T946" s="57"/>
      <c r="V946" s="57"/>
      <c r="X946" s="57"/>
    </row>
    <row r="947" spans="3:24">
      <c r="C947" s="57"/>
      <c r="D947" s="57"/>
      <c r="E947" s="57"/>
      <c r="F947" s="57"/>
      <c r="H947" s="57"/>
      <c r="J947" s="57"/>
      <c r="L947" s="57"/>
      <c r="N947" s="57"/>
      <c r="P947" s="57"/>
      <c r="R947" s="57"/>
      <c r="T947" s="57"/>
      <c r="V947" s="57"/>
      <c r="X947" s="57"/>
    </row>
    <row r="948" spans="3:24">
      <c r="C948" s="57"/>
      <c r="D948" s="57"/>
      <c r="E948" s="57"/>
      <c r="F948" s="57"/>
      <c r="H948" s="57"/>
      <c r="J948" s="57"/>
      <c r="L948" s="57"/>
      <c r="N948" s="57"/>
      <c r="P948" s="57"/>
      <c r="R948" s="57"/>
      <c r="T948" s="57"/>
      <c r="V948" s="57"/>
      <c r="X948" s="57"/>
    </row>
    <row r="949" spans="3:24">
      <c r="C949" s="57"/>
      <c r="D949" s="57"/>
      <c r="E949" s="57"/>
      <c r="F949" s="57"/>
      <c r="H949" s="57"/>
      <c r="J949" s="57"/>
      <c r="L949" s="57"/>
      <c r="N949" s="57"/>
      <c r="P949" s="57"/>
      <c r="R949" s="57"/>
      <c r="T949" s="57"/>
      <c r="V949" s="57"/>
      <c r="X949" s="57"/>
    </row>
    <row r="950" spans="3:24">
      <c r="C950" s="57"/>
      <c r="D950" s="57"/>
      <c r="E950" s="57"/>
      <c r="F950" s="57"/>
      <c r="H950" s="57"/>
      <c r="J950" s="57"/>
      <c r="L950" s="57"/>
      <c r="N950" s="57"/>
      <c r="P950" s="57"/>
      <c r="R950" s="57"/>
      <c r="T950" s="57"/>
      <c r="V950" s="57"/>
      <c r="X950" s="57"/>
    </row>
    <row r="951" spans="3:24">
      <c r="C951" s="57"/>
      <c r="D951" s="57"/>
      <c r="E951" s="57"/>
      <c r="F951" s="57"/>
      <c r="H951" s="57"/>
      <c r="J951" s="57"/>
      <c r="L951" s="57"/>
      <c r="N951" s="57"/>
      <c r="P951" s="57"/>
      <c r="R951" s="57"/>
      <c r="T951" s="57"/>
      <c r="V951" s="57"/>
      <c r="X951" s="57"/>
    </row>
    <row r="952" spans="3:24">
      <c r="C952" s="57"/>
      <c r="D952" s="57"/>
      <c r="E952" s="57"/>
      <c r="F952" s="57"/>
      <c r="H952" s="57"/>
      <c r="J952" s="57"/>
      <c r="L952" s="57"/>
      <c r="N952" s="57"/>
      <c r="P952" s="57"/>
      <c r="R952" s="57"/>
      <c r="T952" s="57"/>
      <c r="V952" s="57"/>
      <c r="X952" s="57"/>
    </row>
    <row r="953" spans="3:24">
      <c r="C953" s="57"/>
      <c r="D953" s="57"/>
      <c r="E953" s="57"/>
      <c r="F953" s="57"/>
      <c r="H953" s="57"/>
      <c r="J953" s="57"/>
      <c r="L953" s="57"/>
      <c r="N953" s="57"/>
      <c r="P953" s="57"/>
      <c r="R953" s="57"/>
      <c r="T953" s="57"/>
      <c r="V953" s="57"/>
      <c r="X953" s="57"/>
    </row>
    <row r="954" spans="3:24">
      <c r="C954" s="57"/>
      <c r="D954" s="57"/>
      <c r="E954" s="57"/>
      <c r="F954" s="57"/>
      <c r="H954" s="57"/>
      <c r="J954" s="57"/>
      <c r="L954" s="57"/>
      <c r="N954" s="57"/>
      <c r="P954" s="57"/>
      <c r="R954" s="57"/>
      <c r="T954" s="57"/>
      <c r="V954" s="57"/>
      <c r="X954" s="57"/>
    </row>
    <row r="955" spans="3:24">
      <c r="C955" s="57"/>
      <c r="D955" s="57"/>
      <c r="E955" s="57"/>
      <c r="F955" s="57"/>
      <c r="H955" s="57"/>
      <c r="J955" s="57"/>
      <c r="L955" s="57"/>
      <c r="N955" s="57"/>
      <c r="P955" s="57"/>
      <c r="R955" s="57"/>
      <c r="T955" s="57"/>
      <c r="V955" s="57"/>
      <c r="X955" s="57"/>
    </row>
    <row r="956" spans="3:24">
      <c r="C956" s="57"/>
      <c r="D956" s="57"/>
      <c r="E956" s="57"/>
      <c r="F956" s="57"/>
      <c r="H956" s="57"/>
      <c r="J956" s="57"/>
      <c r="L956" s="57"/>
      <c r="N956" s="57"/>
      <c r="P956" s="57"/>
      <c r="R956" s="57"/>
      <c r="T956" s="57"/>
      <c r="V956" s="57"/>
      <c r="X956" s="57"/>
    </row>
    <row r="957" spans="3:24">
      <c r="C957" s="57"/>
      <c r="D957" s="57"/>
      <c r="E957" s="57"/>
      <c r="F957" s="57"/>
      <c r="H957" s="57"/>
      <c r="J957" s="57"/>
      <c r="L957" s="57"/>
      <c r="N957" s="57"/>
      <c r="P957" s="57"/>
      <c r="R957" s="57"/>
      <c r="T957" s="57"/>
      <c r="V957" s="57"/>
      <c r="X957" s="57"/>
    </row>
    <row r="958" spans="3:24">
      <c r="C958" s="57"/>
      <c r="D958" s="57"/>
      <c r="E958" s="57"/>
      <c r="F958" s="57"/>
      <c r="H958" s="57"/>
      <c r="J958" s="57"/>
      <c r="L958" s="57"/>
      <c r="N958" s="57"/>
      <c r="P958" s="57"/>
      <c r="R958" s="57"/>
      <c r="T958" s="57"/>
      <c r="V958" s="57"/>
      <c r="X958" s="57"/>
    </row>
    <row r="959" spans="3:24">
      <c r="C959" s="57"/>
      <c r="D959" s="57"/>
      <c r="E959" s="57"/>
      <c r="F959" s="57"/>
      <c r="H959" s="57"/>
      <c r="J959" s="57"/>
      <c r="L959" s="57"/>
      <c r="N959" s="57"/>
      <c r="P959" s="57"/>
      <c r="R959" s="57"/>
      <c r="T959" s="57"/>
      <c r="V959" s="57"/>
      <c r="X959" s="57"/>
    </row>
    <row r="960" spans="3:24">
      <c r="C960" s="57"/>
      <c r="D960" s="57"/>
      <c r="E960" s="57"/>
      <c r="F960" s="57"/>
      <c r="H960" s="57"/>
      <c r="J960" s="57"/>
      <c r="L960" s="57"/>
      <c r="N960" s="57"/>
      <c r="P960" s="57"/>
      <c r="R960" s="57"/>
      <c r="T960" s="57"/>
      <c r="V960" s="57"/>
      <c r="X960" s="57"/>
    </row>
    <row r="961" spans="3:24">
      <c r="C961" s="57"/>
      <c r="D961" s="57"/>
      <c r="E961" s="57"/>
      <c r="F961" s="57"/>
      <c r="H961" s="57"/>
      <c r="J961" s="57"/>
      <c r="L961" s="57"/>
      <c r="N961" s="57"/>
      <c r="P961" s="57"/>
      <c r="R961" s="57"/>
      <c r="T961" s="57"/>
      <c r="V961" s="57"/>
      <c r="X961" s="57"/>
    </row>
    <row r="962" spans="3:24">
      <c r="C962" s="57"/>
      <c r="D962" s="57"/>
      <c r="E962" s="57"/>
      <c r="F962" s="57"/>
      <c r="H962" s="57"/>
      <c r="J962" s="57"/>
      <c r="L962" s="57"/>
      <c r="N962" s="57"/>
      <c r="P962" s="57"/>
      <c r="R962" s="57"/>
      <c r="T962" s="57"/>
      <c r="V962" s="57"/>
      <c r="X962" s="57"/>
    </row>
    <row r="963" spans="3:24">
      <c r="C963" s="57"/>
      <c r="D963" s="57"/>
      <c r="E963" s="57"/>
      <c r="F963" s="57"/>
      <c r="H963" s="57"/>
      <c r="J963" s="57"/>
      <c r="L963" s="57"/>
      <c r="N963" s="57"/>
      <c r="P963" s="57"/>
      <c r="R963" s="57"/>
      <c r="T963" s="57"/>
      <c r="V963" s="57"/>
      <c r="X963" s="57"/>
    </row>
    <row r="964" spans="3:24">
      <c r="C964" s="57"/>
      <c r="D964" s="57"/>
      <c r="E964" s="57"/>
      <c r="F964" s="57"/>
      <c r="H964" s="57"/>
      <c r="J964" s="57"/>
      <c r="L964" s="57"/>
      <c r="N964" s="57"/>
      <c r="P964" s="57"/>
      <c r="R964" s="57"/>
      <c r="T964" s="57"/>
      <c r="V964" s="57"/>
      <c r="X964" s="57"/>
    </row>
    <row r="965" spans="3:24">
      <c r="C965" s="57"/>
      <c r="D965" s="57"/>
      <c r="E965" s="57"/>
      <c r="F965" s="57"/>
      <c r="H965" s="57"/>
      <c r="J965" s="57"/>
      <c r="L965" s="57"/>
      <c r="N965" s="57"/>
      <c r="P965" s="57"/>
      <c r="R965" s="57"/>
      <c r="T965" s="57"/>
      <c r="V965" s="57"/>
      <c r="X965" s="57"/>
    </row>
    <row r="966" spans="3:24">
      <c r="C966" s="57"/>
      <c r="D966" s="57"/>
      <c r="E966" s="57"/>
      <c r="F966" s="57"/>
      <c r="H966" s="57"/>
      <c r="J966" s="57"/>
      <c r="L966" s="57"/>
      <c r="N966" s="57"/>
      <c r="P966" s="57"/>
      <c r="R966" s="57"/>
      <c r="T966" s="57"/>
      <c r="V966" s="57"/>
      <c r="X966" s="57"/>
    </row>
    <row r="967" spans="3:24">
      <c r="C967" s="57"/>
      <c r="D967" s="57"/>
      <c r="E967" s="57"/>
      <c r="F967" s="57"/>
      <c r="H967" s="57"/>
      <c r="J967" s="57"/>
      <c r="L967" s="57"/>
      <c r="N967" s="57"/>
      <c r="P967" s="57"/>
      <c r="R967" s="57"/>
      <c r="T967" s="57"/>
      <c r="V967" s="57"/>
      <c r="X967" s="57"/>
    </row>
    <row r="968" spans="3:24">
      <c r="C968" s="57"/>
      <c r="D968" s="57"/>
      <c r="E968" s="57"/>
      <c r="F968" s="57"/>
      <c r="H968" s="57"/>
      <c r="J968" s="57"/>
      <c r="L968" s="57"/>
      <c r="N968" s="57"/>
      <c r="P968" s="57"/>
      <c r="R968" s="57"/>
      <c r="T968" s="57"/>
      <c r="V968" s="57"/>
      <c r="X968" s="57"/>
    </row>
    <row r="969" spans="3:24">
      <c r="C969" s="57"/>
      <c r="D969" s="57"/>
      <c r="E969" s="57"/>
      <c r="F969" s="57"/>
      <c r="H969" s="57"/>
      <c r="J969" s="57"/>
      <c r="L969" s="57"/>
      <c r="N969" s="57"/>
      <c r="P969" s="57"/>
      <c r="R969" s="57"/>
      <c r="T969" s="57"/>
      <c r="V969" s="57"/>
      <c r="X969" s="57"/>
    </row>
    <row r="970" spans="3:24">
      <c r="C970" s="57"/>
      <c r="D970" s="57"/>
      <c r="E970" s="57"/>
      <c r="F970" s="57"/>
      <c r="H970" s="57"/>
      <c r="J970" s="57"/>
      <c r="L970" s="57"/>
      <c r="N970" s="57"/>
      <c r="P970" s="57"/>
      <c r="R970" s="57"/>
      <c r="T970" s="57"/>
      <c r="V970" s="57"/>
      <c r="X970" s="57"/>
    </row>
    <row r="971" spans="3:24">
      <c r="C971" s="57"/>
      <c r="D971" s="57"/>
      <c r="E971" s="57"/>
      <c r="F971" s="57"/>
      <c r="H971" s="57"/>
      <c r="J971" s="57"/>
      <c r="L971" s="57"/>
      <c r="N971" s="57"/>
      <c r="P971" s="57"/>
      <c r="R971" s="57"/>
      <c r="T971" s="57"/>
      <c r="V971" s="57"/>
      <c r="X971" s="57"/>
    </row>
    <row r="972" spans="3:24">
      <c r="C972" s="57"/>
      <c r="D972" s="57"/>
      <c r="E972" s="57"/>
      <c r="F972" s="57"/>
      <c r="H972" s="57"/>
      <c r="J972" s="57"/>
      <c r="L972" s="57"/>
      <c r="N972" s="57"/>
      <c r="P972" s="57"/>
      <c r="R972" s="57"/>
      <c r="T972" s="57"/>
      <c r="V972" s="57"/>
      <c r="X972" s="57"/>
    </row>
    <row r="973" spans="3:24">
      <c r="C973" s="57"/>
      <c r="D973" s="57"/>
      <c r="E973" s="57"/>
      <c r="F973" s="57"/>
      <c r="H973" s="57"/>
      <c r="J973" s="57"/>
      <c r="L973" s="57"/>
      <c r="N973" s="57"/>
      <c r="P973" s="57"/>
      <c r="R973" s="57"/>
      <c r="T973" s="57"/>
      <c r="V973" s="57"/>
      <c r="X973" s="57"/>
    </row>
    <row r="974" spans="3:24">
      <c r="C974" s="57"/>
      <c r="D974" s="57"/>
      <c r="E974" s="57"/>
      <c r="F974" s="57"/>
      <c r="H974" s="57"/>
      <c r="J974" s="57"/>
      <c r="L974" s="57"/>
      <c r="N974" s="57"/>
      <c r="P974" s="57"/>
      <c r="R974" s="57"/>
      <c r="T974" s="57"/>
      <c r="V974" s="57"/>
      <c r="X974" s="57"/>
    </row>
    <row r="975" spans="3:24">
      <c r="C975" s="57"/>
      <c r="D975" s="57"/>
      <c r="E975" s="57"/>
      <c r="F975" s="57"/>
      <c r="H975" s="57"/>
      <c r="J975" s="57"/>
      <c r="L975" s="57"/>
      <c r="N975" s="57"/>
      <c r="P975" s="57"/>
      <c r="R975" s="57"/>
      <c r="T975" s="57"/>
      <c r="V975" s="57"/>
      <c r="X975" s="57"/>
    </row>
    <row r="976" spans="3:24">
      <c r="C976" s="57"/>
      <c r="D976" s="57"/>
      <c r="E976" s="57"/>
      <c r="F976" s="57"/>
      <c r="H976" s="57"/>
      <c r="J976" s="57"/>
      <c r="L976" s="57"/>
      <c r="N976" s="57"/>
      <c r="P976" s="57"/>
      <c r="R976" s="57"/>
      <c r="T976" s="57"/>
      <c r="V976" s="57"/>
      <c r="X976" s="57"/>
    </row>
    <row r="977" spans="3:24">
      <c r="C977" s="57"/>
      <c r="D977" s="57"/>
      <c r="E977" s="57"/>
      <c r="F977" s="57"/>
      <c r="H977" s="57"/>
      <c r="J977" s="57"/>
      <c r="L977" s="57"/>
      <c r="N977" s="57"/>
      <c r="P977" s="57"/>
      <c r="R977" s="57"/>
      <c r="T977" s="57"/>
      <c r="V977" s="57"/>
      <c r="X977" s="57"/>
    </row>
    <row r="978" spans="3:24">
      <c r="C978" s="57"/>
      <c r="D978" s="57"/>
      <c r="E978" s="57"/>
      <c r="F978" s="57"/>
      <c r="H978" s="57"/>
      <c r="J978" s="57"/>
      <c r="L978" s="57"/>
      <c r="N978" s="57"/>
      <c r="P978" s="57"/>
      <c r="R978" s="57"/>
      <c r="T978" s="57"/>
      <c r="V978" s="57"/>
      <c r="X978" s="57"/>
    </row>
    <row r="979" spans="3:24">
      <c r="C979" s="57"/>
      <c r="D979" s="57"/>
      <c r="E979" s="57"/>
      <c r="F979" s="57"/>
      <c r="H979" s="57"/>
      <c r="J979" s="57"/>
      <c r="L979" s="57"/>
      <c r="N979" s="57"/>
      <c r="P979" s="57"/>
      <c r="R979" s="57"/>
      <c r="T979" s="57"/>
      <c r="V979" s="57"/>
      <c r="X979" s="57"/>
    </row>
    <row r="980" spans="3:24">
      <c r="C980" s="57"/>
      <c r="D980" s="57"/>
      <c r="E980" s="57"/>
      <c r="F980" s="57"/>
      <c r="H980" s="57"/>
      <c r="J980" s="57"/>
      <c r="L980" s="57"/>
      <c r="N980" s="57"/>
      <c r="P980" s="57"/>
      <c r="R980" s="57"/>
      <c r="T980" s="57"/>
      <c r="V980" s="57"/>
      <c r="X980" s="57"/>
    </row>
    <row r="981" spans="3:24">
      <c r="C981" s="57"/>
      <c r="D981" s="57"/>
      <c r="E981" s="57"/>
      <c r="F981" s="57"/>
      <c r="H981" s="57"/>
      <c r="J981" s="57"/>
      <c r="L981" s="57"/>
      <c r="N981" s="57"/>
      <c r="P981" s="57"/>
      <c r="R981" s="57"/>
      <c r="T981" s="57"/>
      <c r="V981" s="57"/>
      <c r="X981" s="57"/>
    </row>
    <row r="982" spans="3:24">
      <c r="C982" s="57"/>
      <c r="D982" s="57"/>
      <c r="E982" s="57"/>
      <c r="F982" s="57"/>
      <c r="H982" s="57"/>
      <c r="J982" s="57"/>
      <c r="L982" s="57"/>
      <c r="N982" s="57"/>
      <c r="P982" s="57"/>
      <c r="R982" s="57"/>
      <c r="T982" s="57"/>
      <c r="V982" s="57"/>
      <c r="X982" s="57"/>
    </row>
    <row r="983" spans="3:24">
      <c r="C983" s="57"/>
      <c r="D983" s="57"/>
      <c r="E983" s="57"/>
      <c r="F983" s="57"/>
      <c r="H983" s="57"/>
      <c r="J983" s="57"/>
      <c r="L983" s="57"/>
      <c r="N983" s="57"/>
      <c r="P983" s="57"/>
      <c r="R983" s="57"/>
      <c r="T983" s="57"/>
      <c r="V983" s="57"/>
      <c r="X983" s="57"/>
    </row>
    <row r="984" spans="3:24">
      <c r="C984" s="57"/>
      <c r="D984" s="57"/>
      <c r="E984" s="57"/>
      <c r="F984" s="57"/>
      <c r="H984" s="57"/>
      <c r="J984" s="57"/>
      <c r="L984" s="57"/>
      <c r="N984" s="57"/>
      <c r="P984" s="57"/>
      <c r="R984" s="57"/>
      <c r="T984" s="57"/>
      <c r="V984" s="57"/>
      <c r="X984" s="57"/>
    </row>
    <row r="985" spans="3:24">
      <c r="C985" s="57"/>
      <c r="D985" s="57"/>
      <c r="E985" s="57"/>
      <c r="F985" s="57"/>
      <c r="H985" s="57"/>
      <c r="J985" s="57"/>
      <c r="L985" s="57"/>
      <c r="N985" s="57"/>
      <c r="P985" s="57"/>
      <c r="R985" s="57"/>
      <c r="T985" s="57"/>
      <c r="V985" s="57"/>
      <c r="X985" s="57"/>
    </row>
    <row r="986" spans="3:24">
      <c r="C986" s="57"/>
      <c r="D986" s="57"/>
      <c r="E986" s="57"/>
      <c r="F986" s="57"/>
      <c r="H986" s="57"/>
      <c r="J986" s="57"/>
      <c r="L986" s="57"/>
      <c r="N986" s="57"/>
      <c r="P986" s="57"/>
      <c r="R986" s="57"/>
      <c r="T986" s="57"/>
      <c r="V986" s="57"/>
      <c r="X986" s="57"/>
    </row>
    <row r="987" spans="3:24">
      <c r="C987" s="57"/>
      <c r="D987" s="57"/>
      <c r="E987" s="57"/>
      <c r="F987" s="57"/>
      <c r="H987" s="57"/>
      <c r="J987" s="57"/>
      <c r="L987" s="57"/>
      <c r="N987" s="57"/>
      <c r="P987" s="57"/>
      <c r="R987" s="57"/>
      <c r="T987" s="57"/>
      <c r="V987" s="57"/>
      <c r="X987" s="57"/>
    </row>
    <row r="988" spans="3:24">
      <c r="C988" s="57"/>
      <c r="D988" s="57"/>
      <c r="E988" s="57"/>
      <c r="F988" s="57"/>
      <c r="H988" s="57"/>
      <c r="J988" s="57"/>
      <c r="L988" s="57"/>
      <c r="N988" s="57"/>
      <c r="P988" s="57"/>
      <c r="R988" s="57"/>
      <c r="T988" s="57"/>
      <c r="V988" s="57"/>
      <c r="X988" s="57"/>
    </row>
    <row r="989" spans="3:24">
      <c r="C989" s="57"/>
      <c r="D989" s="57"/>
      <c r="E989" s="57"/>
      <c r="F989" s="57"/>
      <c r="H989" s="57"/>
      <c r="J989" s="57"/>
      <c r="L989" s="57"/>
      <c r="N989" s="57"/>
      <c r="P989" s="57"/>
      <c r="R989" s="57"/>
      <c r="T989" s="57"/>
      <c r="V989" s="57"/>
      <c r="X989" s="57"/>
    </row>
    <row r="990" spans="3:24">
      <c r="C990" s="57"/>
      <c r="D990" s="57"/>
      <c r="E990" s="57"/>
      <c r="F990" s="57"/>
      <c r="H990" s="57"/>
      <c r="J990" s="57"/>
      <c r="L990" s="57"/>
      <c r="N990" s="57"/>
      <c r="P990" s="57"/>
      <c r="R990" s="57"/>
      <c r="T990" s="57"/>
      <c r="V990" s="57"/>
      <c r="X990" s="57"/>
    </row>
    <row r="991" spans="3:24">
      <c r="C991" s="57"/>
      <c r="D991" s="57"/>
      <c r="E991" s="57"/>
      <c r="F991" s="57"/>
      <c r="H991" s="57"/>
      <c r="J991" s="57"/>
      <c r="L991" s="57"/>
      <c r="N991" s="57"/>
      <c r="P991" s="57"/>
      <c r="R991" s="57"/>
      <c r="T991" s="57"/>
      <c r="V991" s="57"/>
      <c r="X991" s="57"/>
    </row>
    <row r="992" spans="3:24">
      <c r="C992" s="57"/>
      <c r="D992" s="57"/>
      <c r="E992" s="57"/>
      <c r="F992" s="57"/>
      <c r="H992" s="57"/>
      <c r="J992" s="57"/>
      <c r="L992" s="57"/>
      <c r="N992" s="57"/>
      <c r="P992" s="57"/>
      <c r="R992" s="57"/>
      <c r="T992" s="57"/>
      <c r="V992" s="57"/>
      <c r="X992" s="57"/>
    </row>
    <row r="993" spans="3:24">
      <c r="C993" s="57"/>
      <c r="D993" s="57"/>
      <c r="E993" s="57"/>
      <c r="F993" s="57"/>
      <c r="H993" s="57"/>
      <c r="J993" s="57"/>
      <c r="L993" s="57"/>
      <c r="N993" s="57"/>
      <c r="P993" s="57"/>
      <c r="R993" s="57"/>
      <c r="T993" s="57"/>
      <c r="V993" s="57"/>
      <c r="X993" s="57"/>
    </row>
    <row r="994" spans="3:24">
      <c r="C994" s="57"/>
      <c r="D994" s="57"/>
      <c r="E994" s="57"/>
      <c r="F994" s="57"/>
      <c r="H994" s="57"/>
      <c r="J994" s="57"/>
      <c r="L994" s="57"/>
      <c r="N994" s="57"/>
      <c r="P994" s="57"/>
      <c r="R994" s="57"/>
      <c r="T994" s="57"/>
      <c r="V994" s="57"/>
      <c r="X994" s="57"/>
    </row>
    <row r="995" spans="3:24">
      <c r="C995" s="57"/>
      <c r="D995" s="57"/>
      <c r="E995" s="57"/>
      <c r="F995" s="57"/>
      <c r="H995" s="57"/>
      <c r="J995" s="57"/>
      <c r="L995" s="57"/>
      <c r="N995" s="57"/>
      <c r="P995" s="57"/>
      <c r="R995" s="57"/>
      <c r="T995" s="57"/>
      <c r="V995" s="57"/>
      <c r="X995" s="57"/>
    </row>
    <row r="996" spans="3:24">
      <c r="C996" s="57"/>
      <c r="D996" s="57"/>
      <c r="E996" s="57"/>
      <c r="F996" s="57"/>
      <c r="H996" s="57"/>
      <c r="J996" s="57"/>
      <c r="L996" s="57"/>
      <c r="N996" s="57"/>
      <c r="P996" s="57"/>
      <c r="R996" s="57"/>
      <c r="T996" s="57"/>
      <c r="V996" s="57"/>
      <c r="X996" s="57"/>
    </row>
    <row r="997" spans="3:24">
      <c r="C997" s="57"/>
      <c r="D997" s="57"/>
      <c r="E997" s="57"/>
      <c r="F997" s="57"/>
      <c r="H997" s="57"/>
      <c r="J997" s="57"/>
      <c r="L997" s="57"/>
      <c r="N997" s="57"/>
      <c r="P997" s="57"/>
      <c r="R997" s="57"/>
      <c r="T997" s="57"/>
      <c r="V997" s="57"/>
      <c r="X997" s="57"/>
    </row>
    <row r="998" spans="3:24">
      <c r="C998" s="57"/>
      <c r="D998" s="57"/>
      <c r="E998" s="57"/>
      <c r="F998" s="57"/>
      <c r="H998" s="57"/>
      <c r="J998" s="57"/>
      <c r="L998" s="57"/>
      <c r="N998" s="57"/>
      <c r="P998" s="57"/>
      <c r="R998" s="57"/>
      <c r="T998" s="57"/>
      <c r="V998" s="57"/>
      <c r="X998" s="57"/>
    </row>
    <row r="999" spans="3:24">
      <c r="C999" s="57"/>
      <c r="D999" s="57"/>
      <c r="E999" s="57"/>
      <c r="F999" s="57"/>
      <c r="H999" s="57"/>
      <c r="J999" s="57"/>
      <c r="L999" s="57"/>
      <c r="N999" s="57"/>
      <c r="P999" s="57"/>
      <c r="R999" s="57"/>
      <c r="T999" s="57"/>
      <c r="V999" s="57"/>
      <c r="X999" s="57"/>
    </row>
    <row r="1000" spans="3:24">
      <c r="C1000" s="57"/>
      <c r="D1000" s="57"/>
      <c r="E1000" s="57"/>
      <c r="F1000" s="57"/>
      <c r="H1000" s="57"/>
      <c r="J1000" s="57"/>
      <c r="L1000" s="57"/>
      <c r="N1000" s="57"/>
      <c r="P1000" s="57"/>
      <c r="R1000" s="57"/>
      <c r="T1000" s="57"/>
      <c r="V1000" s="57"/>
      <c r="X1000" s="57"/>
    </row>
    <row r="1001" spans="3:24">
      <c r="C1001" s="57"/>
      <c r="D1001" s="57"/>
      <c r="E1001" s="57"/>
      <c r="F1001" s="57"/>
      <c r="H1001" s="57"/>
      <c r="J1001" s="57"/>
      <c r="L1001" s="57"/>
      <c r="N1001" s="57"/>
      <c r="P1001" s="57"/>
      <c r="R1001" s="57"/>
      <c r="T1001" s="57"/>
      <c r="V1001" s="57"/>
      <c r="X1001" s="57"/>
    </row>
    <row r="1002" spans="3:24">
      <c r="C1002" s="57"/>
      <c r="D1002" s="57"/>
      <c r="E1002" s="57"/>
      <c r="F1002" s="57"/>
      <c r="H1002" s="57"/>
      <c r="J1002" s="57"/>
      <c r="L1002" s="57"/>
      <c r="N1002" s="57"/>
      <c r="P1002" s="57"/>
      <c r="R1002" s="57"/>
      <c r="T1002" s="57"/>
      <c r="V1002" s="57"/>
      <c r="X1002" s="57"/>
    </row>
    <row r="1003" spans="3:24">
      <c r="C1003" s="57"/>
      <c r="D1003" s="57"/>
      <c r="E1003" s="57"/>
      <c r="F1003" s="57"/>
      <c r="H1003" s="57"/>
      <c r="J1003" s="57"/>
      <c r="L1003" s="57"/>
      <c r="N1003" s="57"/>
      <c r="P1003" s="57"/>
      <c r="R1003" s="57"/>
      <c r="T1003" s="57"/>
      <c r="V1003" s="57"/>
      <c r="X1003" s="57"/>
    </row>
    <row r="1004" spans="3:24">
      <c r="C1004" s="57"/>
      <c r="D1004" s="57"/>
      <c r="E1004" s="57"/>
      <c r="F1004" s="57"/>
      <c r="H1004" s="57"/>
      <c r="J1004" s="57"/>
      <c r="L1004" s="57"/>
      <c r="N1004" s="57"/>
      <c r="P1004" s="57"/>
      <c r="R1004" s="57"/>
      <c r="T1004" s="57"/>
      <c r="V1004" s="57"/>
      <c r="X1004" s="57"/>
    </row>
    <row r="1005" spans="3:24">
      <c r="C1005" s="57"/>
      <c r="D1005" s="57"/>
      <c r="E1005" s="57"/>
      <c r="F1005" s="57"/>
      <c r="H1005" s="57"/>
      <c r="J1005" s="57"/>
      <c r="L1005" s="57"/>
      <c r="N1005" s="57"/>
      <c r="P1005" s="57"/>
      <c r="R1005" s="57"/>
      <c r="T1005" s="57"/>
      <c r="V1005" s="57"/>
      <c r="X1005" s="57"/>
    </row>
    <row r="1006" spans="3:24">
      <c r="C1006" s="57"/>
      <c r="D1006" s="57"/>
      <c r="E1006" s="57"/>
      <c r="F1006" s="57"/>
      <c r="H1006" s="57"/>
      <c r="J1006" s="57"/>
      <c r="L1006" s="57"/>
      <c r="N1006" s="57"/>
      <c r="P1006" s="57"/>
      <c r="R1006" s="57"/>
      <c r="T1006" s="57"/>
      <c r="V1006" s="57"/>
      <c r="X1006" s="57"/>
    </row>
    <row r="1007" spans="3:24">
      <c r="C1007" s="57"/>
      <c r="D1007" s="57"/>
      <c r="E1007" s="57"/>
      <c r="F1007" s="57"/>
      <c r="H1007" s="57"/>
      <c r="J1007" s="57"/>
      <c r="L1007" s="57"/>
      <c r="N1007" s="57"/>
      <c r="P1007" s="57"/>
      <c r="R1007" s="57"/>
      <c r="T1007" s="57"/>
      <c r="V1007" s="57"/>
      <c r="X1007" s="57"/>
    </row>
    <row r="1008" spans="3:24">
      <c r="C1008" s="57"/>
      <c r="D1008" s="57"/>
      <c r="E1008" s="57"/>
      <c r="F1008" s="57"/>
      <c r="H1008" s="57"/>
      <c r="J1008" s="57"/>
      <c r="L1008" s="57"/>
      <c r="N1008" s="57"/>
      <c r="P1008" s="57"/>
      <c r="R1008" s="57"/>
      <c r="T1008" s="57"/>
      <c r="V1008" s="57"/>
      <c r="X1008" s="57"/>
    </row>
    <row r="1009" spans="3:24">
      <c r="C1009" s="57"/>
      <c r="D1009" s="57"/>
      <c r="E1009" s="57"/>
      <c r="F1009" s="57"/>
      <c r="H1009" s="57"/>
      <c r="J1009" s="57"/>
      <c r="L1009" s="57"/>
      <c r="N1009" s="57"/>
      <c r="P1009" s="57"/>
      <c r="R1009" s="57"/>
      <c r="T1009" s="57"/>
      <c r="V1009" s="57"/>
      <c r="X1009" s="57"/>
    </row>
    <row r="1010" spans="3:24">
      <c r="C1010" s="57"/>
      <c r="D1010" s="57"/>
      <c r="E1010" s="57"/>
      <c r="F1010" s="57"/>
      <c r="H1010" s="57"/>
      <c r="J1010" s="57"/>
      <c r="L1010" s="57"/>
      <c r="N1010" s="57"/>
      <c r="P1010" s="57"/>
      <c r="R1010" s="57"/>
      <c r="T1010" s="57"/>
      <c r="V1010" s="57"/>
      <c r="X1010" s="57"/>
    </row>
    <row r="1011" spans="3:24">
      <c r="C1011" s="57"/>
      <c r="D1011" s="57"/>
      <c r="E1011" s="57"/>
      <c r="F1011" s="57"/>
      <c r="H1011" s="57"/>
      <c r="J1011" s="57"/>
      <c r="L1011" s="57"/>
      <c r="N1011" s="57"/>
      <c r="P1011" s="57"/>
      <c r="R1011" s="57"/>
      <c r="T1011" s="57"/>
      <c r="V1011" s="57"/>
      <c r="X1011" s="57"/>
    </row>
    <row r="1012" spans="3:24">
      <c r="C1012" s="57"/>
      <c r="D1012" s="57"/>
      <c r="E1012" s="57"/>
      <c r="F1012" s="57"/>
      <c r="H1012" s="57"/>
      <c r="J1012" s="57"/>
      <c r="L1012" s="57"/>
      <c r="N1012" s="57"/>
      <c r="P1012" s="57"/>
      <c r="R1012" s="57"/>
      <c r="T1012" s="57"/>
      <c r="V1012" s="57"/>
      <c r="X1012" s="57"/>
    </row>
    <row r="1013" spans="3:24">
      <c r="C1013" s="57"/>
      <c r="D1013" s="57"/>
      <c r="E1013" s="57"/>
      <c r="F1013" s="57"/>
      <c r="H1013" s="57"/>
      <c r="J1013" s="57"/>
      <c r="L1013" s="57"/>
      <c r="N1013" s="57"/>
      <c r="P1013" s="57"/>
      <c r="R1013" s="57"/>
      <c r="T1013" s="57"/>
      <c r="V1013" s="57"/>
      <c r="X1013" s="57"/>
    </row>
    <row r="1014" spans="3:24">
      <c r="C1014" s="57"/>
      <c r="D1014" s="57"/>
      <c r="E1014" s="57"/>
      <c r="F1014" s="57"/>
      <c r="H1014" s="57"/>
      <c r="J1014" s="57"/>
      <c r="L1014" s="57"/>
      <c r="N1014" s="57"/>
      <c r="P1014" s="57"/>
      <c r="R1014" s="57"/>
      <c r="T1014" s="57"/>
      <c r="V1014" s="57"/>
      <c r="X1014" s="57"/>
    </row>
    <row r="1015" spans="3:24">
      <c r="C1015" s="57"/>
      <c r="D1015" s="57"/>
      <c r="E1015" s="57"/>
      <c r="F1015" s="57"/>
      <c r="H1015" s="57"/>
      <c r="J1015" s="57"/>
      <c r="L1015" s="57"/>
      <c r="N1015" s="57"/>
      <c r="P1015" s="57"/>
      <c r="R1015" s="57"/>
      <c r="T1015" s="57"/>
      <c r="V1015" s="57"/>
      <c r="X1015" s="57"/>
    </row>
    <row r="1016" spans="3:24">
      <c r="C1016" s="57"/>
      <c r="D1016" s="57"/>
      <c r="E1016" s="57"/>
      <c r="F1016" s="57"/>
      <c r="H1016" s="57"/>
      <c r="J1016" s="57"/>
      <c r="L1016" s="57"/>
      <c r="N1016" s="57"/>
      <c r="P1016" s="57"/>
      <c r="R1016" s="57"/>
      <c r="T1016" s="57"/>
      <c r="V1016" s="57"/>
      <c r="X1016" s="57"/>
    </row>
    <row r="1017" spans="3:24">
      <c r="C1017" s="57"/>
      <c r="D1017" s="57"/>
      <c r="E1017" s="57"/>
      <c r="F1017" s="57"/>
      <c r="H1017" s="57"/>
      <c r="J1017" s="57"/>
      <c r="L1017" s="57"/>
      <c r="N1017" s="57"/>
      <c r="P1017" s="57"/>
      <c r="R1017" s="57"/>
      <c r="T1017" s="57"/>
      <c r="V1017" s="57"/>
      <c r="X1017" s="57"/>
    </row>
    <row r="1018" spans="3:24">
      <c r="C1018" s="57"/>
      <c r="D1018" s="57"/>
      <c r="E1018" s="57"/>
      <c r="F1018" s="57"/>
      <c r="H1018" s="57"/>
      <c r="J1018" s="57"/>
      <c r="L1018" s="57"/>
      <c r="N1018" s="57"/>
      <c r="P1018" s="57"/>
      <c r="R1018" s="57"/>
      <c r="T1018" s="57"/>
      <c r="V1018" s="57"/>
      <c r="X1018" s="57"/>
    </row>
    <row r="1019" spans="3:24">
      <c r="C1019" s="57"/>
      <c r="D1019" s="57"/>
      <c r="E1019" s="57"/>
      <c r="F1019" s="57"/>
      <c r="H1019" s="57"/>
      <c r="J1019" s="57"/>
      <c r="L1019" s="57"/>
      <c r="N1019" s="57"/>
      <c r="P1019" s="57"/>
      <c r="R1019" s="57"/>
      <c r="T1019" s="57"/>
      <c r="V1019" s="57"/>
      <c r="X1019" s="57"/>
    </row>
    <row r="1020" spans="3:24">
      <c r="C1020" s="57"/>
      <c r="D1020" s="57"/>
      <c r="E1020" s="57"/>
      <c r="F1020" s="57"/>
      <c r="H1020" s="57"/>
      <c r="J1020" s="57"/>
      <c r="L1020" s="57"/>
      <c r="N1020" s="57"/>
      <c r="P1020" s="57"/>
      <c r="R1020" s="57"/>
      <c r="T1020" s="57"/>
      <c r="V1020" s="57"/>
      <c r="X1020" s="57"/>
    </row>
    <row r="1021" spans="3:24">
      <c r="C1021" s="57"/>
      <c r="D1021" s="57"/>
      <c r="E1021" s="57"/>
      <c r="F1021" s="57"/>
      <c r="H1021" s="57"/>
      <c r="J1021" s="57"/>
      <c r="L1021" s="57"/>
      <c r="N1021" s="57"/>
      <c r="P1021" s="57"/>
      <c r="R1021" s="57"/>
      <c r="T1021" s="57"/>
      <c r="V1021" s="57"/>
      <c r="X1021" s="57"/>
    </row>
    <row r="1022" spans="3:24">
      <c r="C1022" s="57"/>
      <c r="D1022" s="57"/>
      <c r="E1022" s="57"/>
      <c r="F1022" s="57"/>
      <c r="H1022" s="57"/>
      <c r="J1022" s="57"/>
      <c r="L1022" s="57"/>
      <c r="N1022" s="57"/>
      <c r="P1022" s="57"/>
      <c r="R1022" s="57"/>
      <c r="T1022" s="57"/>
      <c r="V1022" s="57"/>
      <c r="X1022" s="57"/>
    </row>
    <row r="1023" spans="3:24">
      <c r="C1023" s="57"/>
      <c r="D1023" s="57"/>
      <c r="E1023" s="57"/>
      <c r="F1023" s="57"/>
      <c r="H1023" s="57"/>
      <c r="J1023" s="57"/>
      <c r="L1023" s="57"/>
      <c r="N1023" s="57"/>
      <c r="P1023" s="57"/>
      <c r="R1023" s="57"/>
      <c r="T1023" s="57"/>
      <c r="V1023" s="57"/>
      <c r="X1023" s="57"/>
    </row>
    <row r="1024" spans="3:24">
      <c r="C1024" s="57"/>
      <c r="D1024" s="57"/>
      <c r="E1024" s="57"/>
      <c r="F1024" s="57"/>
      <c r="H1024" s="57"/>
      <c r="J1024" s="57"/>
      <c r="L1024" s="57"/>
      <c r="N1024" s="57"/>
      <c r="P1024" s="57"/>
      <c r="R1024" s="57"/>
      <c r="T1024" s="57"/>
      <c r="V1024" s="57"/>
      <c r="X1024" s="57"/>
    </row>
    <row r="1025" spans="3:24">
      <c r="C1025" s="57"/>
      <c r="D1025" s="57"/>
      <c r="E1025" s="57"/>
      <c r="F1025" s="57"/>
      <c r="H1025" s="57"/>
      <c r="J1025" s="57"/>
      <c r="L1025" s="57"/>
      <c r="N1025" s="57"/>
      <c r="P1025" s="57"/>
      <c r="R1025" s="57"/>
      <c r="T1025" s="57"/>
      <c r="V1025" s="57"/>
      <c r="X1025" s="57"/>
    </row>
    <row r="1026" spans="3:24">
      <c r="C1026" s="57"/>
      <c r="D1026" s="57"/>
      <c r="E1026" s="57"/>
      <c r="F1026" s="57"/>
      <c r="H1026" s="57"/>
      <c r="J1026" s="57"/>
      <c r="L1026" s="57"/>
      <c r="N1026" s="57"/>
      <c r="P1026" s="57"/>
      <c r="R1026" s="57"/>
      <c r="T1026" s="57"/>
      <c r="V1026" s="57"/>
      <c r="X1026" s="57"/>
    </row>
    <row r="1027" spans="3:24">
      <c r="C1027" s="57"/>
      <c r="D1027" s="57"/>
      <c r="E1027" s="57"/>
      <c r="F1027" s="57"/>
      <c r="H1027" s="57"/>
      <c r="J1027" s="57"/>
      <c r="L1027" s="57"/>
      <c r="N1027" s="57"/>
      <c r="P1027" s="57"/>
      <c r="R1027" s="57"/>
      <c r="T1027" s="57"/>
      <c r="V1027" s="57"/>
      <c r="X1027" s="57"/>
    </row>
    <row r="1028" spans="3:24">
      <c r="C1028" s="57"/>
      <c r="D1028" s="57"/>
      <c r="E1028" s="57"/>
      <c r="F1028" s="57"/>
      <c r="H1028" s="57"/>
      <c r="J1028" s="57"/>
      <c r="L1028" s="57"/>
      <c r="N1028" s="57"/>
      <c r="P1028" s="57"/>
      <c r="R1028" s="57"/>
      <c r="T1028" s="57"/>
      <c r="V1028" s="57"/>
      <c r="X1028" s="57"/>
    </row>
    <row r="1029" spans="3:24">
      <c r="C1029" s="57"/>
      <c r="D1029" s="57"/>
      <c r="E1029" s="57"/>
      <c r="F1029" s="57"/>
      <c r="H1029" s="57"/>
      <c r="J1029" s="57"/>
      <c r="L1029" s="57"/>
      <c r="N1029" s="57"/>
      <c r="P1029" s="57"/>
      <c r="R1029" s="57"/>
      <c r="T1029" s="57"/>
      <c r="V1029" s="57"/>
      <c r="X1029" s="57"/>
    </row>
    <row r="1030" spans="3:24">
      <c r="C1030" s="57"/>
      <c r="D1030" s="57"/>
      <c r="E1030" s="57"/>
      <c r="F1030" s="57"/>
      <c r="H1030" s="57"/>
      <c r="J1030" s="57"/>
      <c r="L1030" s="57"/>
      <c r="N1030" s="57"/>
      <c r="P1030" s="57"/>
      <c r="R1030" s="57"/>
      <c r="T1030" s="57"/>
      <c r="V1030" s="57"/>
      <c r="X1030" s="57"/>
    </row>
    <row r="1031" spans="3:24">
      <c r="C1031" s="57"/>
      <c r="D1031" s="57"/>
      <c r="E1031" s="57"/>
      <c r="F1031" s="57"/>
      <c r="H1031" s="57"/>
      <c r="J1031" s="57"/>
      <c r="L1031" s="57"/>
      <c r="N1031" s="57"/>
      <c r="P1031" s="57"/>
      <c r="R1031" s="57"/>
      <c r="T1031" s="57"/>
      <c r="V1031" s="57"/>
      <c r="X1031" s="57"/>
    </row>
    <row r="1032" spans="3:24">
      <c r="C1032" s="57"/>
      <c r="D1032" s="57"/>
      <c r="E1032" s="57"/>
      <c r="F1032" s="57"/>
      <c r="H1032" s="57"/>
      <c r="J1032" s="57"/>
      <c r="L1032" s="57"/>
      <c r="N1032" s="57"/>
      <c r="P1032" s="57"/>
      <c r="R1032" s="57"/>
      <c r="T1032" s="57"/>
      <c r="V1032" s="57"/>
      <c r="X1032" s="57"/>
    </row>
    <row r="1033" spans="3:24">
      <c r="C1033" s="57"/>
      <c r="D1033" s="57"/>
      <c r="E1033" s="57"/>
      <c r="F1033" s="57"/>
      <c r="H1033" s="57"/>
      <c r="J1033" s="57"/>
      <c r="L1033" s="57"/>
      <c r="N1033" s="57"/>
      <c r="P1033" s="57"/>
      <c r="R1033" s="57"/>
      <c r="T1033" s="57"/>
      <c r="V1033" s="57"/>
      <c r="X1033" s="57"/>
    </row>
    <row r="1034" spans="3:24">
      <c r="C1034" s="57"/>
      <c r="D1034" s="57"/>
      <c r="E1034" s="57"/>
      <c r="F1034" s="57"/>
      <c r="H1034" s="57"/>
      <c r="J1034" s="57"/>
      <c r="L1034" s="57"/>
      <c r="N1034" s="57"/>
      <c r="P1034" s="57"/>
      <c r="R1034" s="57"/>
      <c r="T1034" s="57"/>
      <c r="V1034" s="57"/>
      <c r="X1034" s="57"/>
    </row>
    <row r="1035" spans="3:24">
      <c r="C1035" s="57"/>
      <c r="D1035" s="57"/>
      <c r="E1035" s="57"/>
      <c r="F1035" s="57"/>
      <c r="H1035" s="57"/>
      <c r="J1035" s="57"/>
      <c r="L1035" s="57"/>
      <c r="N1035" s="57"/>
      <c r="P1035" s="57"/>
      <c r="R1035" s="57"/>
      <c r="T1035" s="57"/>
      <c r="V1035" s="57"/>
      <c r="X1035" s="57"/>
    </row>
    <row r="1036" spans="3:24">
      <c r="C1036" s="57"/>
      <c r="D1036" s="57"/>
      <c r="E1036" s="57"/>
      <c r="F1036" s="57"/>
      <c r="H1036" s="57"/>
      <c r="J1036" s="57"/>
      <c r="L1036" s="57"/>
      <c r="N1036" s="57"/>
      <c r="P1036" s="57"/>
      <c r="R1036" s="57"/>
      <c r="T1036" s="57"/>
      <c r="V1036" s="57"/>
      <c r="X1036" s="57"/>
    </row>
    <row r="1037" spans="3:24">
      <c r="C1037" s="57"/>
      <c r="D1037" s="57"/>
      <c r="E1037" s="57"/>
      <c r="F1037" s="57"/>
      <c r="H1037" s="57"/>
      <c r="J1037" s="57"/>
      <c r="L1037" s="57"/>
      <c r="N1037" s="57"/>
      <c r="P1037" s="57"/>
      <c r="R1037" s="57"/>
      <c r="T1037" s="57"/>
      <c r="V1037" s="57"/>
      <c r="X1037" s="57"/>
    </row>
    <row r="1038" spans="3:24">
      <c r="C1038" s="57"/>
      <c r="D1038" s="57"/>
      <c r="E1038" s="57"/>
      <c r="F1038" s="57"/>
      <c r="H1038" s="57"/>
      <c r="J1038" s="57"/>
      <c r="L1038" s="57"/>
      <c r="N1038" s="57"/>
      <c r="P1038" s="57"/>
      <c r="R1038" s="57"/>
      <c r="T1038" s="57"/>
      <c r="V1038" s="57"/>
      <c r="X1038" s="57"/>
    </row>
    <row r="1039" spans="3:24">
      <c r="C1039" s="57"/>
      <c r="D1039" s="57"/>
      <c r="E1039" s="57"/>
      <c r="F1039" s="57"/>
      <c r="H1039" s="57"/>
      <c r="J1039" s="57"/>
      <c r="L1039" s="57"/>
      <c r="N1039" s="57"/>
      <c r="P1039" s="57"/>
      <c r="R1039" s="57"/>
      <c r="T1039" s="57"/>
      <c r="V1039" s="57"/>
      <c r="X1039" s="57"/>
    </row>
    <row r="1040" spans="3:24">
      <c r="C1040" s="57"/>
      <c r="D1040" s="57"/>
      <c r="E1040" s="57"/>
      <c r="F1040" s="57"/>
      <c r="H1040" s="57"/>
      <c r="J1040" s="57"/>
      <c r="L1040" s="57"/>
      <c r="N1040" s="57"/>
      <c r="P1040" s="57"/>
      <c r="R1040" s="57"/>
      <c r="T1040" s="57"/>
      <c r="V1040" s="57"/>
      <c r="X1040" s="57"/>
    </row>
    <row r="1041" spans="3:24">
      <c r="C1041" s="57"/>
      <c r="D1041" s="57"/>
      <c r="E1041" s="57"/>
      <c r="F1041" s="57"/>
      <c r="H1041" s="57"/>
      <c r="J1041" s="57"/>
      <c r="L1041" s="57"/>
      <c r="N1041" s="57"/>
      <c r="P1041" s="57"/>
      <c r="R1041" s="57"/>
      <c r="T1041" s="57"/>
      <c r="V1041" s="57"/>
      <c r="X1041" s="57"/>
    </row>
    <row r="1042" spans="3:24">
      <c r="C1042" s="57"/>
      <c r="D1042" s="57"/>
      <c r="E1042" s="57"/>
      <c r="F1042" s="57"/>
      <c r="H1042" s="57"/>
      <c r="J1042" s="57"/>
      <c r="L1042" s="57"/>
      <c r="N1042" s="57"/>
      <c r="P1042" s="57"/>
      <c r="R1042" s="57"/>
      <c r="T1042" s="57"/>
      <c r="V1042" s="57"/>
      <c r="X1042" s="57"/>
    </row>
    <row r="1043" spans="3:24">
      <c r="C1043" s="57"/>
      <c r="D1043" s="57"/>
      <c r="E1043" s="57"/>
      <c r="F1043" s="57"/>
      <c r="H1043" s="57"/>
      <c r="J1043" s="57"/>
      <c r="L1043" s="57"/>
      <c r="N1043" s="57"/>
      <c r="P1043" s="57"/>
      <c r="R1043" s="57"/>
      <c r="T1043" s="57"/>
      <c r="V1043" s="57"/>
      <c r="X1043" s="57"/>
    </row>
    <row r="1044" spans="3:24">
      <c r="C1044" s="57"/>
      <c r="D1044" s="57"/>
      <c r="E1044" s="57"/>
      <c r="F1044" s="57"/>
      <c r="H1044" s="57"/>
      <c r="J1044" s="57"/>
      <c r="L1044" s="57"/>
      <c r="N1044" s="57"/>
      <c r="P1044" s="57"/>
      <c r="R1044" s="57"/>
      <c r="T1044" s="57"/>
      <c r="V1044" s="57"/>
      <c r="X1044" s="57"/>
    </row>
    <row r="1045" spans="3:24">
      <c r="C1045" s="57"/>
      <c r="D1045" s="57"/>
      <c r="E1045" s="57"/>
      <c r="F1045" s="57"/>
      <c r="H1045" s="57"/>
      <c r="J1045" s="57"/>
      <c r="L1045" s="57"/>
      <c r="N1045" s="57"/>
      <c r="P1045" s="57"/>
      <c r="R1045" s="57"/>
      <c r="T1045" s="57"/>
      <c r="V1045" s="57"/>
      <c r="X1045" s="57"/>
    </row>
    <row r="1046" spans="3:24">
      <c r="C1046" s="57"/>
      <c r="D1046" s="57"/>
      <c r="E1046" s="57"/>
      <c r="F1046" s="57"/>
      <c r="H1046" s="57"/>
      <c r="J1046" s="57"/>
      <c r="L1046" s="57"/>
      <c r="N1046" s="57"/>
      <c r="P1046" s="57"/>
      <c r="R1046" s="57"/>
      <c r="T1046" s="57"/>
      <c r="V1046" s="57"/>
      <c r="X1046" s="57"/>
    </row>
    <row r="1047" spans="3:24">
      <c r="C1047" s="57"/>
      <c r="D1047" s="57"/>
      <c r="E1047" s="57"/>
      <c r="F1047" s="57"/>
      <c r="H1047" s="57"/>
      <c r="J1047" s="57"/>
      <c r="L1047" s="57"/>
      <c r="N1047" s="57"/>
      <c r="P1047" s="57"/>
      <c r="R1047" s="57"/>
      <c r="T1047" s="57"/>
      <c r="V1047" s="57"/>
      <c r="X1047" s="57"/>
    </row>
    <row r="1048" spans="3:24">
      <c r="C1048" s="57"/>
      <c r="D1048" s="57"/>
      <c r="E1048" s="57"/>
      <c r="F1048" s="57"/>
      <c r="H1048" s="57"/>
      <c r="J1048" s="57"/>
      <c r="L1048" s="57"/>
      <c r="N1048" s="57"/>
      <c r="P1048" s="57"/>
      <c r="R1048" s="57"/>
      <c r="T1048" s="57"/>
      <c r="V1048" s="57"/>
      <c r="X1048" s="57"/>
    </row>
    <row r="1049" spans="3:24">
      <c r="C1049" s="57"/>
      <c r="D1049" s="57"/>
      <c r="E1049" s="57"/>
      <c r="F1049" s="57"/>
      <c r="H1049" s="57"/>
      <c r="J1049" s="57"/>
      <c r="L1049" s="57"/>
      <c r="N1049" s="57"/>
      <c r="P1049" s="57"/>
      <c r="R1049" s="57"/>
      <c r="T1049" s="57"/>
      <c r="V1049" s="57"/>
      <c r="X1049" s="57"/>
    </row>
    <row r="1050" spans="3:24">
      <c r="C1050" s="57"/>
      <c r="D1050" s="57"/>
      <c r="E1050" s="57"/>
      <c r="F1050" s="57"/>
      <c r="H1050" s="57"/>
      <c r="J1050" s="57"/>
      <c r="L1050" s="57"/>
      <c r="N1050" s="57"/>
      <c r="P1050" s="57"/>
      <c r="R1050" s="57"/>
      <c r="T1050" s="57"/>
      <c r="V1050" s="57"/>
      <c r="X1050" s="57"/>
    </row>
    <row r="1051" spans="3:24">
      <c r="C1051" s="57"/>
      <c r="D1051" s="57"/>
      <c r="E1051" s="57"/>
      <c r="F1051" s="57"/>
      <c r="H1051" s="57"/>
      <c r="J1051" s="57"/>
      <c r="L1051" s="57"/>
      <c r="N1051" s="57"/>
      <c r="P1051" s="57"/>
      <c r="R1051" s="57"/>
      <c r="T1051" s="57"/>
      <c r="V1051" s="57"/>
      <c r="X1051" s="57"/>
    </row>
    <row r="1052" spans="3:24">
      <c r="C1052" s="57"/>
      <c r="D1052" s="57"/>
      <c r="E1052" s="57"/>
      <c r="F1052" s="57"/>
      <c r="H1052" s="57"/>
      <c r="J1052" s="57"/>
      <c r="L1052" s="57"/>
      <c r="N1052" s="57"/>
      <c r="P1052" s="57"/>
      <c r="R1052" s="57"/>
      <c r="T1052" s="57"/>
      <c r="V1052" s="57"/>
      <c r="X1052" s="57"/>
    </row>
    <row r="1053" spans="3:24">
      <c r="C1053" s="57"/>
      <c r="D1053" s="57"/>
      <c r="E1053" s="57"/>
      <c r="F1053" s="57"/>
      <c r="H1053" s="57"/>
      <c r="J1053" s="57"/>
      <c r="L1053" s="57"/>
      <c r="N1053" s="57"/>
      <c r="P1053" s="57"/>
      <c r="R1053" s="57"/>
      <c r="T1053" s="57"/>
      <c r="V1053" s="57"/>
      <c r="X1053" s="57"/>
    </row>
    <row r="1054" spans="3:24">
      <c r="C1054" s="57"/>
      <c r="D1054" s="57"/>
      <c r="E1054" s="57"/>
      <c r="F1054" s="57"/>
      <c r="H1054" s="57"/>
      <c r="J1054" s="57"/>
      <c r="L1054" s="57"/>
      <c r="N1054" s="57"/>
      <c r="P1054" s="57"/>
      <c r="R1054" s="57"/>
      <c r="T1054" s="57"/>
      <c r="V1054" s="57"/>
      <c r="X1054" s="57"/>
    </row>
    <row r="1055" spans="3:24">
      <c r="C1055" s="57"/>
      <c r="D1055" s="57"/>
      <c r="E1055" s="57"/>
      <c r="F1055" s="57"/>
      <c r="H1055" s="57"/>
      <c r="J1055" s="57"/>
      <c r="L1055" s="57"/>
      <c r="N1055" s="57"/>
      <c r="P1055" s="57"/>
      <c r="R1055" s="57"/>
      <c r="T1055" s="57"/>
      <c r="V1055" s="57"/>
      <c r="X1055" s="57"/>
    </row>
    <row r="1056" spans="3:24">
      <c r="C1056" s="57"/>
      <c r="D1056" s="57"/>
      <c r="E1056" s="57"/>
      <c r="F1056" s="57"/>
      <c r="H1056" s="57"/>
      <c r="J1056" s="57"/>
      <c r="L1056" s="57"/>
      <c r="N1056" s="57"/>
      <c r="P1056" s="57"/>
      <c r="R1056" s="57"/>
      <c r="T1056" s="57"/>
      <c r="V1056" s="57"/>
      <c r="X1056" s="57"/>
    </row>
    <row r="1057" spans="3:24">
      <c r="C1057" s="57"/>
      <c r="D1057" s="57"/>
      <c r="E1057" s="57"/>
      <c r="F1057" s="57"/>
      <c r="H1057" s="57"/>
      <c r="J1057" s="57"/>
      <c r="L1057" s="57"/>
      <c r="N1057" s="57"/>
      <c r="P1057" s="57"/>
      <c r="R1057" s="57"/>
      <c r="T1057" s="57"/>
      <c r="V1057" s="57"/>
      <c r="X1057" s="57"/>
    </row>
    <row r="1058" spans="3:24">
      <c r="C1058" s="57"/>
      <c r="D1058" s="57"/>
      <c r="E1058" s="57"/>
      <c r="F1058" s="57"/>
      <c r="H1058" s="57"/>
      <c r="J1058" s="57"/>
      <c r="L1058" s="57"/>
      <c r="N1058" s="57"/>
      <c r="P1058" s="57"/>
      <c r="R1058" s="57"/>
      <c r="T1058" s="57"/>
      <c r="V1058" s="57"/>
      <c r="X1058" s="57"/>
    </row>
    <row r="1059" spans="3:24">
      <c r="C1059" s="57"/>
      <c r="D1059" s="57"/>
      <c r="E1059" s="57"/>
      <c r="F1059" s="57"/>
      <c r="H1059" s="57"/>
      <c r="J1059" s="57"/>
      <c r="L1059" s="57"/>
      <c r="N1059" s="57"/>
      <c r="P1059" s="57"/>
      <c r="R1059" s="57"/>
      <c r="T1059" s="57"/>
      <c r="V1059" s="57"/>
      <c r="X1059" s="57"/>
    </row>
    <row r="1060" spans="3:24">
      <c r="C1060" s="57"/>
      <c r="D1060" s="57"/>
      <c r="E1060" s="57"/>
      <c r="F1060" s="57"/>
      <c r="H1060" s="57"/>
      <c r="J1060" s="57"/>
      <c r="L1060" s="57"/>
      <c r="N1060" s="57"/>
      <c r="P1060" s="57"/>
      <c r="R1060" s="57"/>
      <c r="T1060" s="57"/>
      <c r="V1060" s="57"/>
      <c r="X1060" s="57"/>
    </row>
    <row r="1061" spans="3:24">
      <c r="C1061" s="57"/>
      <c r="D1061" s="57"/>
      <c r="E1061" s="57"/>
      <c r="F1061" s="57"/>
      <c r="H1061" s="57"/>
      <c r="J1061" s="57"/>
      <c r="L1061" s="57"/>
      <c r="N1061" s="57"/>
      <c r="P1061" s="57"/>
      <c r="R1061" s="57"/>
      <c r="T1061" s="57"/>
      <c r="V1061" s="57"/>
      <c r="X1061" s="57"/>
    </row>
    <row r="1062" spans="3:24">
      <c r="C1062" s="57"/>
      <c r="D1062" s="57"/>
      <c r="E1062" s="57"/>
      <c r="F1062" s="57"/>
      <c r="H1062" s="57"/>
      <c r="J1062" s="57"/>
      <c r="L1062" s="57"/>
      <c r="N1062" s="57"/>
      <c r="P1062" s="57"/>
      <c r="R1062" s="57"/>
      <c r="T1062" s="57"/>
      <c r="V1062" s="57"/>
      <c r="X1062" s="57"/>
    </row>
    <row r="1063" spans="3:24">
      <c r="C1063" s="57"/>
      <c r="D1063" s="57"/>
      <c r="E1063" s="57"/>
      <c r="F1063" s="57"/>
      <c r="H1063" s="57"/>
      <c r="J1063" s="57"/>
      <c r="L1063" s="57"/>
      <c r="N1063" s="57"/>
      <c r="P1063" s="57"/>
      <c r="R1063" s="57"/>
      <c r="T1063" s="57"/>
      <c r="V1063" s="57"/>
      <c r="X1063" s="57"/>
    </row>
    <row r="1064" spans="3:24">
      <c r="C1064" s="57"/>
      <c r="D1064" s="57"/>
      <c r="E1064" s="57"/>
      <c r="F1064" s="57"/>
      <c r="H1064" s="57"/>
      <c r="J1064" s="57"/>
      <c r="L1064" s="57"/>
      <c r="N1064" s="57"/>
      <c r="P1064" s="57"/>
      <c r="R1064" s="57"/>
      <c r="T1064" s="57"/>
      <c r="V1064" s="57"/>
      <c r="X1064" s="57"/>
    </row>
    <row r="1065" spans="3:24">
      <c r="C1065" s="57"/>
      <c r="D1065" s="57"/>
      <c r="E1065" s="57"/>
      <c r="F1065" s="57"/>
      <c r="H1065" s="57"/>
      <c r="J1065" s="57"/>
      <c r="L1065" s="57"/>
      <c r="N1065" s="57"/>
      <c r="P1065" s="57"/>
      <c r="R1065" s="57"/>
      <c r="T1065" s="57"/>
      <c r="V1065" s="57"/>
      <c r="X1065" s="57"/>
    </row>
    <row r="1066" spans="3:24">
      <c r="C1066" s="57"/>
      <c r="D1066" s="57"/>
      <c r="E1066" s="57"/>
      <c r="F1066" s="57"/>
      <c r="H1066" s="57"/>
      <c r="J1066" s="57"/>
      <c r="L1066" s="57"/>
      <c r="N1066" s="57"/>
      <c r="P1066" s="57"/>
      <c r="R1066" s="57"/>
      <c r="T1066" s="57"/>
      <c r="V1066" s="57"/>
      <c r="X1066" s="57"/>
    </row>
    <row r="1067" spans="3:24">
      <c r="C1067" s="57"/>
      <c r="D1067" s="57"/>
      <c r="E1067" s="57"/>
      <c r="F1067" s="57"/>
      <c r="H1067" s="57"/>
      <c r="J1067" s="57"/>
      <c r="L1067" s="57"/>
      <c r="N1067" s="57"/>
      <c r="P1067" s="57"/>
      <c r="R1067" s="57"/>
      <c r="T1067" s="57"/>
      <c r="V1067" s="57"/>
      <c r="X1067" s="57"/>
    </row>
    <row r="1068" spans="3:24">
      <c r="C1068" s="57"/>
      <c r="D1068" s="57"/>
      <c r="E1068" s="57"/>
      <c r="F1068" s="57"/>
      <c r="H1068" s="57"/>
      <c r="J1068" s="57"/>
      <c r="L1068" s="57"/>
      <c r="N1068" s="57"/>
      <c r="P1068" s="57"/>
      <c r="R1068" s="57"/>
      <c r="T1068" s="57"/>
      <c r="V1068" s="57"/>
      <c r="X1068" s="57"/>
    </row>
    <row r="1069" spans="3:24">
      <c r="C1069" s="57"/>
      <c r="D1069" s="57"/>
      <c r="E1069" s="57"/>
      <c r="F1069" s="57"/>
      <c r="H1069" s="57"/>
      <c r="J1069" s="57"/>
      <c r="L1069" s="57"/>
      <c r="N1069" s="57"/>
      <c r="P1069" s="57"/>
      <c r="R1069" s="57"/>
      <c r="T1069" s="57"/>
      <c r="V1069" s="57"/>
      <c r="X1069" s="57"/>
    </row>
    <row r="1070" spans="3:24">
      <c r="C1070" s="57"/>
      <c r="D1070" s="57"/>
      <c r="E1070" s="57"/>
      <c r="F1070" s="57"/>
      <c r="H1070" s="57"/>
      <c r="J1070" s="57"/>
      <c r="L1070" s="57"/>
      <c r="N1070" s="57"/>
      <c r="P1070" s="57"/>
      <c r="R1070" s="57"/>
      <c r="T1070" s="57"/>
      <c r="V1070" s="57"/>
      <c r="X1070" s="57"/>
    </row>
    <row r="1071" spans="3:24">
      <c r="C1071" s="57"/>
      <c r="D1071" s="57"/>
      <c r="E1071" s="57"/>
      <c r="F1071" s="57"/>
      <c r="H1071" s="57"/>
      <c r="J1071" s="57"/>
      <c r="L1071" s="57"/>
      <c r="N1071" s="57"/>
      <c r="P1071" s="57"/>
      <c r="R1071" s="57"/>
      <c r="T1071" s="57"/>
      <c r="V1071" s="57"/>
      <c r="X1071" s="57"/>
    </row>
    <row r="1072" spans="3:24">
      <c r="C1072" s="57"/>
      <c r="D1072" s="57"/>
      <c r="E1072" s="57"/>
      <c r="F1072" s="57"/>
      <c r="H1072" s="57"/>
      <c r="J1072" s="57"/>
      <c r="L1072" s="57"/>
      <c r="N1072" s="57"/>
      <c r="P1072" s="57"/>
      <c r="R1072" s="57"/>
      <c r="T1072" s="57"/>
      <c r="V1072" s="57"/>
      <c r="X1072" s="57"/>
    </row>
    <row r="1073" spans="3:24">
      <c r="C1073" s="57"/>
      <c r="D1073" s="57"/>
      <c r="E1073" s="57"/>
      <c r="F1073" s="57"/>
      <c r="H1073" s="57"/>
      <c r="J1073" s="57"/>
      <c r="L1073" s="57"/>
      <c r="N1073" s="57"/>
      <c r="P1073" s="57"/>
      <c r="R1073" s="57"/>
      <c r="T1073" s="57"/>
      <c r="V1073" s="57"/>
      <c r="X1073" s="57"/>
    </row>
    <row r="1074" spans="3:24">
      <c r="C1074" s="57"/>
      <c r="D1074" s="57"/>
      <c r="E1074" s="57"/>
      <c r="F1074" s="57"/>
      <c r="H1074" s="57"/>
      <c r="J1074" s="57"/>
      <c r="L1074" s="57"/>
      <c r="N1074" s="57"/>
      <c r="P1074" s="57"/>
      <c r="R1074" s="57"/>
      <c r="T1074" s="57"/>
      <c r="V1074" s="57"/>
      <c r="X1074" s="57"/>
    </row>
    <row r="1075" spans="3:24">
      <c r="C1075" s="57"/>
      <c r="D1075" s="57"/>
      <c r="E1075" s="57"/>
      <c r="F1075" s="57"/>
      <c r="H1075" s="57"/>
      <c r="J1075" s="57"/>
      <c r="L1075" s="57"/>
      <c r="N1075" s="57"/>
      <c r="P1075" s="57"/>
      <c r="R1075" s="57"/>
      <c r="T1075" s="57"/>
      <c r="V1075" s="57"/>
      <c r="X1075" s="57"/>
    </row>
    <row r="1076" spans="3:24">
      <c r="C1076" s="57"/>
      <c r="D1076" s="57"/>
      <c r="E1076" s="57"/>
      <c r="F1076" s="57"/>
      <c r="H1076" s="57"/>
      <c r="J1076" s="57"/>
      <c r="L1076" s="57"/>
      <c r="N1076" s="57"/>
      <c r="P1076" s="57"/>
      <c r="R1076" s="57"/>
      <c r="T1076" s="57"/>
      <c r="V1076" s="57"/>
      <c r="X1076" s="57"/>
    </row>
    <row r="1077" spans="3:24">
      <c r="C1077" s="57"/>
      <c r="D1077" s="57"/>
      <c r="E1077" s="57"/>
      <c r="F1077" s="57"/>
      <c r="H1077" s="57"/>
      <c r="J1077" s="57"/>
      <c r="L1077" s="57"/>
      <c r="N1077" s="57"/>
      <c r="P1077" s="57"/>
      <c r="R1077" s="57"/>
      <c r="T1077" s="57"/>
      <c r="V1077" s="57"/>
      <c r="X1077" s="57"/>
    </row>
    <row r="1078" spans="3:24">
      <c r="C1078" s="57"/>
      <c r="D1078" s="57"/>
      <c r="E1078" s="57"/>
      <c r="F1078" s="57"/>
      <c r="H1078" s="57"/>
      <c r="J1078" s="57"/>
      <c r="L1078" s="57"/>
      <c r="N1078" s="57"/>
      <c r="P1078" s="57"/>
      <c r="R1078" s="57"/>
      <c r="T1078" s="57"/>
      <c r="V1078" s="57"/>
      <c r="X1078" s="57"/>
    </row>
    <row r="1079" spans="3:24">
      <c r="C1079" s="57"/>
      <c r="D1079" s="57"/>
      <c r="E1079" s="57"/>
      <c r="F1079" s="57"/>
      <c r="H1079" s="57"/>
      <c r="J1079" s="57"/>
      <c r="L1079" s="57"/>
      <c r="N1079" s="57"/>
      <c r="P1079" s="57"/>
      <c r="R1079" s="57"/>
      <c r="T1079" s="57"/>
      <c r="V1079" s="57"/>
      <c r="X1079" s="57"/>
    </row>
    <row r="1080" spans="3:24">
      <c r="C1080" s="57"/>
      <c r="D1080" s="57"/>
      <c r="E1080" s="57"/>
      <c r="F1080" s="57"/>
      <c r="H1080" s="57"/>
      <c r="J1080" s="57"/>
      <c r="L1080" s="57"/>
      <c r="N1080" s="57"/>
      <c r="P1080" s="57"/>
      <c r="R1080" s="57"/>
      <c r="T1080" s="57"/>
      <c r="V1080" s="57"/>
      <c r="X1080" s="57"/>
    </row>
    <row r="1081" spans="3:24">
      <c r="C1081" s="57"/>
      <c r="D1081" s="57"/>
      <c r="E1081" s="57"/>
      <c r="F1081" s="57"/>
      <c r="H1081" s="57"/>
      <c r="J1081" s="57"/>
      <c r="L1081" s="57"/>
      <c r="N1081" s="57"/>
      <c r="P1081" s="57"/>
      <c r="R1081" s="57"/>
      <c r="T1081" s="57"/>
      <c r="V1081" s="57"/>
      <c r="X1081" s="57"/>
    </row>
    <row r="1082" spans="3:24">
      <c r="C1082" s="57"/>
      <c r="D1082" s="57"/>
      <c r="E1082" s="57"/>
      <c r="F1082" s="57"/>
      <c r="H1082" s="57"/>
      <c r="J1082" s="57"/>
      <c r="L1082" s="57"/>
      <c r="N1082" s="57"/>
      <c r="P1082" s="57"/>
      <c r="R1082" s="57"/>
      <c r="T1082" s="57"/>
      <c r="V1082" s="57"/>
      <c r="X1082" s="57"/>
    </row>
    <row r="1083" spans="3:24">
      <c r="C1083" s="57"/>
      <c r="D1083" s="57"/>
      <c r="E1083" s="57"/>
      <c r="F1083" s="57"/>
      <c r="H1083" s="57"/>
      <c r="J1083" s="57"/>
      <c r="L1083" s="57"/>
      <c r="N1083" s="57"/>
      <c r="P1083" s="57"/>
      <c r="R1083" s="57"/>
      <c r="T1083" s="57"/>
      <c r="V1083" s="57"/>
      <c r="X1083" s="57"/>
    </row>
    <row r="1084" spans="3:24">
      <c r="C1084" s="57"/>
      <c r="D1084" s="57"/>
      <c r="E1084" s="57"/>
      <c r="F1084" s="57"/>
      <c r="H1084" s="57"/>
      <c r="J1084" s="57"/>
      <c r="L1084" s="57"/>
      <c r="N1084" s="57"/>
      <c r="P1084" s="57"/>
      <c r="R1084" s="57"/>
      <c r="T1084" s="57"/>
      <c r="V1084" s="57"/>
      <c r="X1084" s="57"/>
    </row>
    <row r="1085" spans="3:24">
      <c r="C1085" s="57"/>
      <c r="D1085" s="57"/>
      <c r="E1085" s="57"/>
      <c r="F1085" s="57"/>
      <c r="H1085" s="57"/>
      <c r="J1085" s="57"/>
      <c r="L1085" s="57"/>
      <c r="N1085" s="57"/>
      <c r="P1085" s="57"/>
      <c r="R1085" s="57"/>
      <c r="T1085" s="57"/>
      <c r="V1085" s="57"/>
      <c r="X1085" s="57"/>
    </row>
    <row r="1086" spans="3:24">
      <c r="C1086" s="57"/>
      <c r="D1086" s="57"/>
      <c r="E1086" s="57"/>
      <c r="F1086" s="57"/>
      <c r="H1086" s="57"/>
      <c r="J1086" s="57"/>
      <c r="L1086" s="57"/>
      <c r="N1086" s="57"/>
      <c r="P1086" s="57"/>
      <c r="R1086" s="57"/>
      <c r="T1086" s="57"/>
      <c r="V1086" s="57"/>
      <c r="X1086" s="57"/>
    </row>
    <row r="1087" spans="3:24">
      <c r="C1087" s="57"/>
      <c r="D1087" s="57"/>
      <c r="E1087" s="57"/>
      <c r="F1087" s="57"/>
      <c r="H1087" s="57"/>
      <c r="J1087" s="57"/>
      <c r="L1087" s="57"/>
      <c r="N1087" s="57"/>
      <c r="P1087" s="57"/>
      <c r="R1087" s="57"/>
      <c r="T1087" s="57"/>
      <c r="V1087" s="57"/>
      <c r="X1087" s="57"/>
    </row>
    <row r="1088" spans="3:24">
      <c r="C1088" s="57"/>
      <c r="D1088" s="57"/>
      <c r="E1088" s="57"/>
      <c r="F1088" s="57"/>
      <c r="H1088" s="57"/>
      <c r="J1088" s="57"/>
      <c r="L1088" s="57"/>
      <c r="N1088" s="57"/>
      <c r="P1088" s="57"/>
      <c r="R1088" s="57"/>
      <c r="T1088" s="57"/>
      <c r="V1088" s="57"/>
      <c r="X1088" s="57"/>
    </row>
    <row r="1089" spans="3:24">
      <c r="C1089" s="57"/>
      <c r="D1089" s="57"/>
      <c r="E1089" s="57"/>
      <c r="F1089" s="57"/>
      <c r="H1089" s="57"/>
      <c r="J1089" s="57"/>
      <c r="L1089" s="57"/>
      <c r="N1089" s="57"/>
      <c r="P1089" s="57"/>
      <c r="R1089" s="57"/>
      <c r="T1089" s="57"/>
      <c r="V1089" s="57"/>
      <c r="X1089" s="57"/>
    </row>
    <row r="1090" spans="3:24">
      <c r="C1090" s="57"/>
      <c r="D1090" s="57"/>
      <c r="E1090" s="57"/>
      <c r="F1090" s="57"/>
      <c r="H1090" s="57"/>
      <c r="J1090" s="57"/>
      <c r="L1090" s="57"/>
      <c r="N1090" s="57"/>
      <c r="P1090" s="57"/>
      <c r="R1090" s="57"/>
      <c r="T1090" s="57"/>
      <c r="V1090" s="57"/>
      <c r="X1090" s="57"/>
    </row>
    <row r="1091" spans="3:24">
      <c r="C1091" s="57"/>
      <c r="D1091" s="57"/>
      <c r="E1091" s="57"/>
      <c r="F1091" s="57"/>
      <c r="H1091" s="57"/>
      <c r="J1091" s="57"/>
      <c r="L1091" s="57"/>
      <c r="N1091" s="57"/>
      <c r="P1091" s="57"/>
      <c r="R1091" s="57"/>
      <c r="T1091" s="57"/>
      <c r="V1091" s="57"/>
      <c r="X1091" s="57"/>
    </row>
    <row r="1092" spans="3:24">
      <c r="C1092" s="57"/>
      <c r="D1092" s="57"/>
      <c r="E1092" s="57"/>
      <c r="F1092" s="57"/>
      <c r="H1092" s="57"/>
      <c r="J1092" s="57"/>
      <c r="L1092" s="57"/>
      <c r="N1092" s="57"/>
      <c r="P1092" s="57"/>
      <c r="R1092" s="57"/>
      <c r="T1092" s="57"/>
      <c r="V1092" s="57"/>
      <c r="X1092" s="57"/>
    </row>
    <row r="1093" spans="3:24">
      <c r="C1093" s="57"/>
      <c r="D1093" s="57"/>
      <c r="E1093" s="57"/>
      <c r="F1093" s="57"/>
      <c r="H1093" s="57"/>
      <c r="J1093" s="57"/>
      <c r="L1093" s="57"/>
      <c r="N1093" s="57"/>
      <c r="P1093" s="57"/>
      <c r="R1093" s="57"/>
      <c r="T1093" s="57"/>
      <c r="V1093" s="57"/>
      <c r="X1093" s="57"/>
    </row>
    <row r="1094" spans="3:24">
      <c r="C1094" s="57"/>
      <c r="D1094" s="57"/>
      <c r="E1094" s="57"/>
      <c r="F1094" s="57"/>
      <c r="H1094" s="57"/>
      <c r="J1094" s="57"/>
      <c r="L1094" s="57"/>
      <c r="N1094" s="57"/>
      <c r="P1094" s="57"/>
      <c r="R1094" s="57"/>
      <c r="T1094" s="57"/>
      <c r="V1094" s="57"/>
      <c r="X1094" s="57"/>
    </row>
    <row r="1095" spans="3:24">
      <c r="C1095" s="57"/>
      <c r="D1095" s="57"/>
      <c r="E1095" s="57"/>
      <c r="F1095" s="57"/>
      <c r="H1095" s="57"/>
      <c r="J1095" s="57"/>
      <c r="L1095" s="57"/>
      <c r="N1095" s="57"/>
      <c r="P1095" s="57"/>
      <c r="R1095" s="57"/>
      <c r="T1095" s="57"/>
      <c r="V1095" s="57"/>
      <c r="X1095" s="57"/>
    </row>
    <row r="1096" spans="3:24">
      <c r="C1096" s="57"/>
      <c r="D1096" s="57"/>
      <c r="E1096" s="57"/>
      <c r="F1096" s="57"/>
      <c r="H1096" s="57"/>
      <c r="J1096" s="57"/>
      <c r="L1096" s="57"/>
      <c r="N1096" s="57"/>
      <c r="P1096" s="57"/>
      <c r="R1096" s="57"/>
      <c r="T1096" s="57"/>
      <c r="V1096" s="57"/>
      <c r="X1096" s="57"/>
    </row>
    <row r="1097" spans="3:24">
      <c r="C1097" s="57"/>
      <c r="D1097" s="57"/>
      <c r="E1097" s="57"/>
      <c r="F1097" s="57"/>
      <c r="H1097" s="57"/>
      <c r="J1097" s="57"/>
      <c r="L1097" s="57"/>
      <c r="N1097" s="57"/>
      <c r="P1097" s="57"/>
      <c r="R1097" s="57"/>
      <c r="T1097" s="57"/>
      <c r="V1097" s="57"/>
      <c r="X1097" s="57"/>
    </row>
    <row r="1098" spans="3:24">
      <c r="C1098" s="57"/>
      <c r="D1098" s="57"/>
      <c r="E1098" s="57"/>
      <c r="F1098" s="57"/>
      <c r="H1098" s="57"/>
      <c r="J1098" s="57"/>
      <c r="L1098" s="57"/>
      <c r="N1098" s="57"/>
      <c r="P1098" s="57"/>
      <c r="R1098" s="57"/>
      <c r="T1098" s="57"/>
      <c r="V1098" s="57"/>
      <c r="X1098" s="57"/>
    </row>
    <row r="1099" spans="3:24">
      <c r="C1099" s="57"/>
      <c r="D1099" s="57"/>
      <c r="E1099" s="57"/>
      <c r="F1099" s="57"/>
      <c r="H1099" s="57"/>
      <c r="J1099" s="57"/>
      <c r="L1099" s="57"/>
      <c r="N1099" s="57"/>
      <c r="P1099" s="57"/>
      <c r="R1099" s="57"/>
      <c r="T1099" s="57"/>
      <c r="V1099" s="57"/>
      <c r="X1099" s="57"/>
    </row>
    <row r="1100" spans="3:24">
      <c r="C1100" s="57"/>
      <c r="D1100" s="57"/>
      <c r="E1100" s="57"/>
      <c r="F1100" s="57"/>
      <c r="H1100" s="57"/>
      <c r="J1100" s="57"/>
      <c r="L1100" s="57"/>
      <c r="N1100" s="57"/>
      <c r="P1100" s="57"/>
      <c r="R1100" s="57"/>
      <c r="T1100" s="57"/>
      <c r="V1100" s="57"/>
      <c r="X1100" s="57"/>
    </row>
    <row r="1101" spans="3:24">
      <c r="C1101" s="57"/>
      <c r="D1101" s="57"/>
      <c r="E1101" s="57"/>
      <c r="F1101" s="57"/>
      <c r="H1101" s="57"/>
      <c r="J1101" s="57"/>
      <c r="L1101" s="57"/>
      <c r="N1101" s="57"/>
      <c r="P1101" s="57"/>
      <c r="R1101" s="57"/>
      <c r="T1101" s="57"/>
      <c r="V1101" s="57"/>
      <c r="X1101" s="57"/>
    </row>
    <row r="1102" spans="3:24">
      <c r="C1102" s="57"/>
      <c r="D1102" s="57"/>
      <c r="E1102" s="57"/>
      <c r="F1102" s="57"/>
      <c r="H1102" s="57"/>
      <c r="J1102" s="57"/>
      <c r="L1102" s="57"/>
      <c r="N1102" s="57"/>
      <c r="P1102" s="57"/>
      <c r="R1102" s="57"/>
      <c r="T1102" s="57"/>
      <c r="V1102" s="57"/>
      <c r="X1102" s="57"/>
    </row>
    <row r="1103" spans="3:24">
      <c r="C1103" s="57"/>
      <c r="D1103" s="57"/>
      <c r="E1103" s="57"/>
      <c r="F1103" s="57"/>
      <c r="H1103" s="57"/>
      <c r="J1103" s="57"/>
      <c r="L1103" s="57"/>
      <c r="N1103" s="57"/>
      <c r="P1103" s="57"/>
      <c r="R1103" s="57"/>
      <c r="T1103" s="57"/>
      <c r="V1103" s="57"/>
      <c r="X1103" s="57"/>
    </row>
    <row r="1104" spans="3:24">
      <c r="C1104" s="57"/>
      <c r="D1104" s="57"/>
      <c r="E1104" s="57"/>
      <c r="F1104" s="57"/>
      <c r="H1104" s="57"/>
      <c r="J1104" s="57"/>
      <c r="L1104" s="57"/>
      <c r="N1104" s="57"/>
      <c r="P1104" s="57"/>
      <c r="R1104" s="57"/>
      <c r="T1104" s="57"/>
      <c r="V1104" s="57"/>
      <c r="X1104" s="57"/>
    </row>
    <row r="1105" spans="3:24">
      <c r="C1105" s="57"/>
      <c r="D1105" s="57"/>
      <c r="E1105" s="57"/>
      <c r="F1105" s="57"/>
      <c r="H1105" s="57"/>
      <c r="J1105" s="57"/>
      <c r="L1105" s="57"/>
      <c r="N1105" s="57"/>
      <c r="P1105" s="57"/>
      <c r="R1105" s="57"/>
      <c r="T1105" s="57"/>
      <c r="V1105" s="57"/>
      <c r="X1105" s="57"/>
    </row>
    <row r="1106" spans="3:24">
      <c r="C1106" s="57"/>
      <c r="D1106" s="57"/>
      <c r="E1106" s="57"/>
      <c r="F1106" s="57"/>
      <c r="H1106" s="57"/>
      <c r="J1106" s="57"/>
      <c r="L1106" s="57"/>
      <c r="N1106" s="57"/>
      <c r="P1106" s="57"/>
      <c r="R1106" s="57"/>
      <c r="T1106" s="57"/>
      <c r="V1106" s="57"/>
      <c r="X1106" s="57"/>
    </row>
    <row r="1107" spans="3:24">
      <c r="C1107" s="57"/>
      <c r="D1107" s="57"/>
      <c r="E1107" s="57"/>
      <c r="F1107" s="57"/>
      <c r="H1107" s="57"/>
      <c r="J1107" s="57"/>
      <c r="L1107" s="57"/>
      <c r="N1107" s="57"/>
      <c r="P1107" s="57"/>
      <c r="R1107" s="57"/>
      <c r="T1107" s="57"/>
      <c r="V1107" s="57"/>
      <c r="X1107" s="57"/>
    </row>
    <row r="1108" spans="3:24">
      <c r="C1108" s="57"/>
      <c r="D1108" s="57"/>
      <c r="E1108" s="57"/>
      <c r="F1108" s="57"/>
      <c r="H1108" s="57"/>
      <c r="J1108" s="57"/>
      <c r="L1108" s="57"/>
      <c r="N1108" s="57"/>
      <c r="P1108" s="57"/>
      <c r="R1108" s="57"/>
      <c r="T1108" s="57"/>
      <c r="V1108" s="57"/>
      <c r="X1108" s="57"/>
    </row>
    <row r="1109" spans="3:24">
      <c r="C1109" s="57"/>
      <c r="D1109" s="57"/>
      <c r="E1109" s="57"/>
      <c r="F1109" s="57"/>
      <c r="H1109" s="57"/>
      <c r="J1109" s="57"/>
      <c r="L1109" s="57"/>
      <c r="N1109" s="57"/>
      <c r="P1109" s="57"/>
      <c r="R1109" s="57"/>
      <c r="T1109" s="57"/>
      <c r="V1109" s="57"/>
      <c r="X1109" s="57"/>
    </row>
    <row r="1110" spans="3:24">
      <c r="C1110" s="57"/>
      <c r="D1110" s="57"/>
      <c r="E1110" s="57"/>
      <c r="F1110" s="57"/>
      <c r="H1110" s="57"/>
      <c r="J1110" s="57"/>
      <c r="L1110" s="57"/>
      <c r="N1110" s="57"/>
      <c r="P1110" s="57"/>
      <c r="R1110" s="57"/>
      <c r="T1110" s="57"/>
      <c r="V1110" s="57"/>
      <c r="X1110" s="57"/>
    </row>
    <row r="1111" spans="3:24">
      <c r="C1111" s="57"/>
      <c r="D1111" s="57"/>
      <c r="E1111" s="57"/>
      <c r="F1111" s="57"/>
      <c r="H1111" s="57"/>
      <c r="J1111" s="57"/>
      <c r="L1111" s="57"/>
      <c r="N1111" s="57"/>
      <c r="P1111" s="57"/>
      <c r="R1111" s="57"/>
      <c r="T1111" s="57"/>
      <c r="V1111" s="57"/>
      <c r="X1111" s="57"/>
    </row>
    <row r="1112" spans="3:24">
      <c r="C1112" s="57"/>
      <c r="D1112" s="57"/>
      <c r="E1112" s="57"/>
      <c r="F1112" s="57"/>
      <c r="H1112" s="57"/>
      <c r="J1112" s="57"/>
      <c r="L1112" s="57"/>
      <c r="N1112" s="57"/>
      <c r="P1112" s="57"/>
      <c r="R1112" s="57"/>
      <c r="T1112" s="57"/>
      <c r="V1112" s="57"/>
      <c r="X1112" s="57"/>
    </row>
    <row r="1113" spans="3:24">
      <c r="C1113" s="57"/>
      <c r="D1113" s="57"/>
      <c r="E1113" s="57"/>
      <c r="F1113" s="57"/>
      <c r="H1113" s="57"/>
      <c r="J1113" s="57"/>
      <c r="L1113" s="57"/>
      <c r="N1113" s="57"/>
      <c r="P1113" s="57"/>
      <c r="R1113" s="57"/>
      <c r="T1113" s="57"/>
      <c r="V1113" s="57"/>
      <c r="X1113" s="57"/>
    </row>
    <row r="1114" spans="3:24">
      <c r="C1114" s="57"/>
      <c r="D1114" s="57"/>
      <c r="E1114" s="57"/>
      <c r="F1114" s="57"/>
      <c r="H1114" s="57"/>
      <c r="J1114" s="57"/>
      <c r="L1114" s="57"/>
      <c r="N1114" s="57"/>
      <c r="P1114" s="57"/>
      <c r="R1114" s="57"/>
      <c r="T1114" s="57"/>
      <c r="V1114" s="57"/>
      <c r="X1114" s="57"/>
    </row>
    <row r="1115" spans="3:24">
      <c r="C1115" s="57"/>
      <c r="D1115" s="57"/>
      <c r="E1115" s="57"/>
      <c r="F1115" s="57"/>
      <c r="H1115" s="57"/>
      <c r="J1115" s="57"/>
      <c r="L1115" s="57"/>
      <c r="N1115" s="57"/>
      <c r="P1115" s="57"/>
      <c r="R1115" s="57"/>
      <c r="T1115" s="57"/>
      <c r="V1115" s="57"/>
      <c r="X1115" s="57"/>
    </row>
    <row r="1116" spans="3:24">
      <c r="C1116" s="57"/>
      <c r="D1116" s="57"/>
      <c r="E1116" s="57"/>
      <c r="F1116" s="57"/>
      <c r="H1116" s="57"/>
      <c r="J1116" s="57"/>
      <c r="L1116" s="57"/>
      <c r="N1116" s="57"/>
      <c r="P1116" s="57"/>
      <c r="R1116" s="57"/>
      <c r="T1116" s="57"/>
      <c r="V1116" s="57"/>
      <c r="X1116" s="57"/>
    </row>
    <row r="1117" spans="3:24">
      <c r="C1117" s="57"/>
      <c r="D1117" s="57"/>
      <c r="E1117" s="57"/>
      <c r="F1117" s="57"/>
      <c r="H1117" s="57"/>
      <c r="J1117" s="57"/>
      <c r="L1117" s="57"/>
      <c r="N1117" s="57"/>
      <c r="P1117" s="57"/>
      <c r="R1117" s="57"/>
      <c r="T1117" s="57"/>
      <c r="V1117" s="57"/>
      <c r="X1117" s="57"/>
    </row>
    <row r="1118" spans="3:24">
      <c r="C1118" s="57"/>
      <c r="D1118" s="57"/>
      <c r="E1118" s="57"/>
      <c r="F1118" s="57"/>
      <c r="H1118" s="57"/>
      <c r="J1118" s="57"/>
      <c r="L1118" s="57"/>
      <c r="N1118" s="57"/>
      <c r="P1118" s="57"/>
      <c r="R1118" s="57"/>
      <c r="T1118" s="57"/>
      <c r="V1118" s="57"/>
      <c r="X1118" s="57"/>
    </row>
    <row r="1119" spans="3:24">
      <c r="C1119" s="57"/>
      <c r="D1119" s="57"/>
      <c r="E1119" s="57"/>
      <c r="F1119" s="57"/>
      <c r="H1119" s="57"/>
      <c r="J1119" s="57"/>
      <c r="L1119" s="57"/>
      <c r="N1119" s="57"/>
      <c r="P1119" s="57"/>
      <c r="R1119" s="57"/>
      <c r="T1119" s="57"/>
      <c r="V1119" s="57"/>
      <c r="X1119" s="57"/>
    </row>
    <row r="1120" spans="3:24">
      <c r="C1120" s="57"/>
      <c r="D1120" s="57"/>
      <c r="E1120" s="57"/>
      <c r="F1120" s="57"/>
      <c r="H1120" s="57"/>
      <c r="J1120" s="57"/>
      <c r="L1120" s="57"/>
      <c r="N1120" s="57"/>
      <c r="P1120" s="57"/>
      <c r="R1120" s="57"/>
      <c r="T1120" s="57"/>
      <c r="V1120" s="57"/>
      <c r="X1120" s="57"/>
    </row>
    <row r="1121" spans="3:24">
      <c r="C1121" s="57"/>
      <c r="D1121" s="57"/>
      <c r="E1121" s="57"/>
      <c r="F1121" s="57"/>
      <c r="H1121" s="57"/>
      <c r="J1121" s="57"/>
      <c r="L1121" s="57"/>
      <c r="N1121" s="57"/>
      <c r="P1121" s="57"/>
      <c r="R1121" s="57"/>
      <c r="T1121" s="57"/>
      <c r="V1121" s="57"/>
      <c r="X1121" s="57"/>
    </row>
    <row r="1122" spans="3:24">
      <c r="C1122" s="57"/>
      <c r="D1122" s="57"/>
      <c r="E1122" s="57"/>
      <c r="F1122" s="57"/>
      <c r="H1122" s="57"/>
      <c r="J1122" s="57"/>
      <c r="L1122" s="57"/>
      <c r="N1122" s="57"/>
      <c r="P1122" s="57"/>
      <c r="R1122" s="57"/>
      <c r="T1122" s="57"/>
      <c r="V1122" s="57"/>
      <c r="X1122" s="57"/>
    </row>
    <row r="1123" spans="3:24">
      <c r="C1123" s="57"/>
      <c r="D1123" s="57"/>
      <c r="E1123" s="57"/>
      <c r="F1123" s="57"/>
      <c r="H1123" s="57"/>
      <c r="J1123" s="57"/>
      <c r="L1123" s="57"/>
      <c r="N1123" s="57"/>
      <c r="P1123" s="57"/>
      <c r="R1123" s="57"/>
      <c r="T1123" s="57"/>
      <c r="V1123" s="57"/>
      <c r="X1123" s="57"/>
    </row>
    <row r="1124" spans="3:24">
      <c r="C1124" s="57"/>
      <c r="D1124" s="57"/>
      <c r="E1124" s="57"/>
      <c r="F1124" s="57"/>
      <c r="H1124" s="57"/>
      <c r="J1124" s="57"/>
      <c r="L1124" s="57"/>
      <c r="N1124" s="57"/>
      <c r="P1124" s="57"/>
      <c r="R1124" s="57"/>
      <c r="T1124" s="57"/>
      <c r="V1124" s="57"/>
      <c r="X1124" s="57"/>
    </row>
    <row r="1125" spans="3:24">
      <c r="C1125" s="57"/>
      <c r="D1125" s="57"/>
      <c r="E1125" s="57"/>
      <c r="F1125" s="57"/>
      <c r="H1125" s="57"/>
      <c r="J1125" s="57"/>
      <c r="L1125" s="57"/>
      <c r="N1125" s="57"/>
      <c r="P1125" s="57"/>
      <c r="R1125" s="57"/>
      <c r="T1125" s="57"/>
      <c r="V1125" s="57"/>
      <c r="X1125" s="57"/>
    </row>
    <row r="1126" spans="3:24">
      <c r="C1126" s="57"/>
      <c r="D1126" s="57"/>
      <c r="E1126" s="57"/>
      <c r="F1126" s="57"/>
      <c r="H1126" s="57"/>
      <c r="J1126" s="57"/>
      <c r="L1126" s="57"/>
      <c r="N1126" s="57"/>
      <c r="P1126" s="57"/>
      <c r="R1126" s="57"/>
      <c r="T1126" s="57"/>
      <c r="V1126" s="57"/>
      <c r="X1126" s="57"/>
    </row>
    <row r="1127" spans="3:24">
      <c r="C1127" s="57"/>
      <c r="D1127" s="57"/>
      <c r="E1127" s="57"/>
      <c r="F1127" s="57"/>
      <c r="H1127" s="57"/>
      <c r="J1127" s="57"/>
      <c r="L1127" s="57"/>
      <c r="N1127" s="57"/>
      <c r="P1127" s="57"/>
      <c r="R1127" s="57"/>
      <c r="T1127" s="57"/>
      <c r="V1127" s="57"/>
      <c r="X1127" s="57"/>
    </row>
    <row r="1128" spans="3:24">
      <c r="C1128" s="57"/>
      <c r="D1128" s="57"/>
      <c r="E1128" s="57"/>
      <c r="F1128" s="57"/>
      <c r="H1128" s="57"/>
      <c r="J1128" s="57"/>
      <c r="L1128" s="57"/>
      <c r="N1128" s="57"/>
      <c r="P1128" s="57"/>
      <c r="R1128" s="57"/>
      <c r="T1128" s="57"/>
      <c r="V1128" s="57"/>
      <c r="X1128" s="57"/>
    </row>
    <row r="1129" spans="3:24">
      <c r="C1129" s="57"/>
      <c r="D1129" s="57"/>
      <c r="E1129" s="57"/>
      <c r="F1129" s="57"/>
      <c r="H1129" s="57"/>
      <c r="J1129" s="57"/>
      <c r="L1129" s="57"/>
      <c r="N1129" s="57"/>
      <c r="P1129" s="57"/>
      <c r="R1129" s="57"/>
      <c r="T1129" s="57"/>
      <c r="V1129" s="57"/>
      <c r="X1129" s="57"/>
    </row>
    <row r="1130" spans="3:24">
      <c r="C1130" s="57"/>
      <c r="D1130" s="57"/>
      <c r="E1130" s="57"/>
      <c r="F1130" s="57"/>
      <c r="H1130" s="57"/>
      <c r="J1130" s="57"/>
      <c r="L1130" s="57"/>
      <c r="N1130" s="57"/>
      <c r="P1130" s="57"/>
      <c r="R1130" s="57"/>
      <c r="T1130" s="57"/>
      <c r="V1130" s="57"/>
      <c r="X1130" s="57"/>
    </row>
    <row r="1131" spans="3:24">
      <c r="C1131" s="57"/>
      <c r="D1131" s="57"/>
      <c r="E1131" s="57"/>
      <c r="F1131" s="57"/>
      <c r="H1131" s="57"/>
      <c r="J1131" s="57"/>
      <c r="L1131" s="57"/>
      <c r="N1131" s="57"/>
      <c r="P1131" s="57"/>
      <c r="R1131" s="57"/>
      <c r="T1131" s="57"/>
      <c r="V1131" s="57"/>
      <c r="X1131" s="57"/>
    </row>
    <row r="1132" spans="3:24">
      <c r="C1132" s="57"/>
      <c r="D1132" s="57"/>
      <c r="E1132" s="57"/>
      <c r="F1132" s="57"/>
      <c r="H1132" s="57"/>
      <c r="J1132" s="57"/>
      <c r="L1132" s="57"/>
      <c r="N1132" s="57"/>
      <c r="P1132" s="57"/>
      <c r="R1132" s="57"/>
      <c r="T1132" s="57"/>
      <c r="V1132" s="57"/>
      <c r="X1132" s="57"/>
    </row>
    <row r="1133" spans="3:24">
      <c r="C1133" s="57"/>
      <c r="D1133" s="57"/>
      <c r="E1133" s="57"/>
      <c r="F1133" s="57"/>
      <c r="H1133" s="57"/>
      <c r="J1133" s="57"/>
      <c r="L1133" s="57"/>
      <c r="N1133" s="57"/>
      <c r="P1133" s="57"/>
      <c r="R1133" s="57"/>
      <c r="T1133" s="57"/>
      <c r="V1133" s="57"/>
      <c r="X1133" s="57"/>
    </row>
    <row r="1134" spans="3:24">
      <c r="C1134" s="57"/>
      <c r="D1134" s="57"/>
      <c r="E1134" s="57"/>
      <c r="F1134" s="57"/>
      <c r="H1134" s="57"/>
      <c r="J1134" s="57"/>
      <c r="L1134" s="57"/>
      <c r="N1134" s="57"/>
      <c r="P1134" s="57"/>
      <c r="R1134" s="57"/>
      <c r="T1134" s="57"/>
      <c r="V1134" s="57"/>
      <c r="X1134" s="57"/>
    </row>
    <row r="1135" spans="3:24">
      <c r="C1135" s="57"/>
      <c r="D1135" s="57"/>
      <c r="E1135" s="57"/>
      <c r="F1135" s="57"/>
      <c r="H1135" s="57"/>
      <c r="J1135" s="57"/>
      <c r="L1135" s="57"/>
      <c r="N1135" s="57"/>
      <c r="P1135" s="57"/>
      <c r="R1135" s="57"/>
      <c r="T1135" s="57"/>
      <c r="V1135" s="57"/>
      <c r="X1135" s="57"/>
    </row>
    <row r="1136" spans="3:24">
      <c r="C1136" s="57"/>
      <c r="D1136" s="57"/>
      <c r="E1136" s="57"/>
      <c r="F1136" s="57"/>
      <c r="H1136" s="57"/>
      <c r="J1136" s="57"/>
      <c r="L1136" s="57"/>
      <c r="N1136" s="57"/>
      <c r="P1136" s="57"/>
      <c r="R1136" s="57"/>
      <c r="T1136" s="57"/>
      <c r="V1136" s="57"/>
      <c r="X1136" s="57"/>
    </row>
    <row r="1137" spans="3:24">
      <c r="C1137" s="57"/>
      <c r="D1137" s="57"/>
      <c r="E1137" s="57"/>
      <c r="F1137" s="57"/>
      <c r="H1137" s="57"/>
      <c r="J1137" s="57"/>
      <c r="L1137" s="57"/>
      <c r="N1137" s="57"/>
      <c r="P1137" s="57"/>
      <c r="R1137" s="57"/>
      <c r="T1137" s="57"/>
      <c r="V1137" s="57"/>
      <c r="X1137" s="57"/>
    </row>
    <row r="1138" spans="3:24">
      <c r="C1138" s="57"/>
      <c r="D1138" s="57"/>
      <c r="E1138" s="57"/>
      <c r="F1138" s="57"/>
      <c r="H1138" s="57"/>
      <c r="J1138" s="57"/>
      <c r="L1138" s="57"/>
      <c r="N1138" s="57"/>
      <c r="P1138" s="57"/>
      <c r="R1138" s="57"/>
      <c r="T1138" s="57"/>
      <c r="V1138" s="57"/>
      <c r="X1138" s="57"/>
    </row>
    <row r="1139" spans="3:24">
      <c r="C1139" s="57"/>
      <c r="D1139" s="57"/>
      <c r="E1139" s="57"/>
      <c r="F1139" s="57"/>
      <c r="H1139" s="57"/>
      <c r="J1139" s="57"/>
      <c r="L1139" s="57"/>
      <c r="N1139" s="57"/>
      <c r="P1139" s="57"/>
      <c r="R1139" s="57"/>
      <c r="T1139" s="57"/>
      <c r="V1139" s="57"/>
      <c r="X1139" s="57"/>
    </row>
    <row r="1140" spans="3:24">
      <c r="C1140" s="57"/>
      <c r="D1140" s="57"/>
      <c r="E1140" s="57"/>
      <c r="F1140" s="57"/>
      <c r="H1140" s="57"/>
      <c r="J1140" s="57"/>
      <c r="L1140" s="57"/>
      <c r="N1140" s="57"/>
      <c r="P1140" s="57"/>
      <c r="R1140" s="57"/>
      <c r="T1140" s="57"/>
      <c r="V1140" s="57"/>
      <c r="X1140" s="57"/>
    </row>
    <row r="1141" spans="3:24">
      <c r="C1141" s="57"/>
      <c r="D1141" s="57"/>
      <c r="E1141" s="57"/>
      <c r="F1141" s="57"/>
      <c r="H1141" s="57"/>
      <c r="J1141" s="57"/>
      <c r="L1141" s="57"/>
      <c r="N1141" s="57"/>
      <c r="P1141" s="57"/>
      <c r="R1141" s="57"/>
      <c r="T1141" s="57"/>
      <c r="V1141" s="57"/>
      <c r="X1141" s="57"/>
    </row>
    <row r="1142" spans="3:24">
      <c r="C1142" s="57"/>
      <c r="D1142" s="57"/>
      <c r="E1142" s="57"/>
      <c r="F1142" s="57"/>
      <c r="H1142" s="57"/>
      <c r="J1142" s="57"/>
      <c r="L1142" s="57"/>
      <c r="N1142" s="57"/>
      <c r="P1142" s="57"/>
      <c r="R1142" s="57"/>
      <c r="T1142" s="57"/>
      <c r="V1142" s="57"/>
      <c r="X1142" s="57"/>
    </row>
    <row r="1143" spans="3:24">
      <c r="C1143" s="57"/>
      <c r="D1143" s="57"/>
      <c r="E1143" s="57"/>
      <c r="F1143" s="57"/>
      <c r="H1143" s="57"/>
      <c r="J1143" s="57"/>
      <c r="L1143" s="57"/>
      <c r="N1143" s="57"/>
      <c r="P1143" s="57"/>
      <c r="R1143" s="57"/>
      <c r="T1143" s="57"/>
      <c r="V1143" s="57"/>
      <c r="X1143" s="57"/>
    </row>
    <row r="1144" spans="3:24">
      <c r="C1144" s="57"/>
      <c r="D1144" s="57"/>
      <c r="E1144" s="57"/>
      <c r="F1144" s="57"/>
      <c r="H1144" s="57"/>
      <c r="J1144" s="57"/>
      <c r="L1144" s="57"/>
      <c r="N1144" s="57"/>
      <c r="P1144" s="57"/>
      <c r="R1144" s="57"/>
      <c r="T1144" s="57"/>
      <c r="V1144" s="57"/>
      <c r="X1144" s="57"/>
    </row>
    <row r="1145" spans="3:24">
      <c r="C1145" s="57"/>
      <c r="D1145" s="57"/>
      <c r="E1145" s="57"/>
      <c r="F1145" s="57"/>
      <c r="H1145" s="57"/>
      <c r="J1145" s="57"/>
      <c r="L1145" s="57"/>
      <c r="N1145" s="57"/>
      <c r="P1145" s="57"/>
      <c r="R1145" s="57"/>
      <c r="T1145" s="57"/>
      <c r="V1145" s="57"/>
      <c r="X1145" s="57"/>
    </row>
    <row r="1146" spans="3:24">
      <c r="C1146" s="57"/>
      <c r="D1146" s="57"/>
      <c r="E1146" s="57"/>
      <c r="F1146" s="57"/>
      <c r="H1146" s="57"/>
      <c r="J1146" s="57"/>
      <c r="L1146" s="57"/>
      <c r="N1146" s="57"/>
      <c r="P1146" s="57"/>
      <c r="R1146" s="57"/>
      <c r="T1146" s="57"/>
      <c r="V1146" s="57"/>
      <c r="X1146" s="57"/>
    </row>
    <row r="1147" spans="3:24">
      <c r="C1147" s="57"/>
      <c r="D1147" s="57"/>
      <c r="E1147" s="57"/>
      <c r="F1147" s="57"/>
      <c r="H1147" s="57"/>
      <c r="J1147" s="57"/>
      <c r="L1147" s="57"/>
      <c r="N1147" s="57"/>
      <c r="P1147" s="57"/>
      <c r="R1147" s="57"/>
      <c r="T1147" s="57"/>
      <c r="V1147" s="57"/>
      <c r="X1147" s="57"/>
    </row>
    <row r="1148" spans="3:24">
      <c r="C1148" s="57"/>
      <c r="D1148" s="57"/>
      <c r="E1148" s="57"/>
      <c r="F1148" s="57"/>
      <c r="H1148" s="57"/>
      <c r="J1148" s="57"/>
      <c r="L1148" s="57"/>
      <c r="N1148" s="57"/>
      <c r="P1148" s="57"/>
      <c r="R1148" s="57"/>
      <c r="T1148" s="57"/>
      <c r="V1148" s="57"/>
      <c r="X1148" s="57"/>
    </row>
    <row r="1149" spans="3:24">
      <c r="C1149" s="57"/>
      <c r="D1149" s="57"/>
      <c r="E1149" s="57"/>
      <c r="F1149" s="57"/>
      <c r="H1149" s="57"/>
      <c r="J1149" s="57"/>
      <c r="L1149" s="57"/>
      <c r="N1149" s="57"/>
      <c r="P1149" s="57"/>
      <c r="R1149" s="57"/>
      <c r="T1149" s="57"/>
      <c r="V1149" s="57"/>
      <c r="X1149" s="57"/>
    </row>
    <row r="1150" spans="3:24">
      <c r="C1150" s="57"/>
      <c r="D1150" s="57"/>
      <c r="E1150" s="57"/>
      <c r="F1150" s="57"/>
      <c r="H1150" s="57"/>
      <c r="J1150" s="57"/>
      <c r="L1150" s="57"/>
      <c r="N1150" s="57"/>
      <c r="P1150" s="57"/>
      <c r="R1150" s="57"/>
      <c r="T1150" s="57"/>
      <c r="V1150" s="57"/>
      <c r="X1150" s="57"/>
    </row>
    <row r="1151" spans="3:24">
      <c r="C1151" s="57"/>
      <c r="D1151" s="57"/>
      <c r="E1151" s="57"/>
      <c r="F1151" s="57"/>
      <c r="H1151" s="57"/>
      <c r="J1151" s="57"/>
      <c r="L1151" s="57"/>
      <c r="N1151" s="57"/>
      <c r="P1151" s="57"/>
      <c r="R1151" s="57"/>
      <c r="T1151" s="57"/>
      <c r="V1151" s="57"/>
      <c r="X1151" s="57"/>
    </row>
    <row r="1152" spans="3:24">
      <c r="C1152" s="57"/>
      <c r="D1152" s="57"/>
      <c r="E1152" s="57"/>
      <c r="F1152" s="57"/>
      <c r="H1152" s="57"/>
      <c r="J1152" s="57"/>
      <c r="L1152" s="57"/>
      <c r="N1152" s="57"/>
      <c r="P1152" s="57"/>
      <c r="R1152" s="57"/>
      <c r="T1152" s="57"/>
      <c r="V1152" s="57"/>
      <c r="X1152" s="57"/>
    </row>
    <row r="1153" spans="3:24">
      <c r="C1153" s="57"/>
      <c r="D1153" s="57"/>
      <c r="E1153" s="57"/>
      <c r="F1153" s="57"/>
      <c r="H1153" s="57"/>
      <c r="J1153" s="57"/>
      <c r="L1153" s="57"/>
      <c r="N1153" s="57"/>
      <c r="P1153" s="57"/>
      <c r="R1153" s="57"/>
      <c r="T1153" s="57"/>
      <c r="V1153" s="57"/>
      <c r="X1153" s="57"/>
    </row>
    <row r="1154" spans="3:24">
      <c r="C1154" s="57"/>
      <c r="D1154" s="57"/>
      <c r="E1154" s="57"/>
      <c r="F1154" s="57"/>
      <c r="H1154" s="57"/>
      <c r="J1154" s="57"/>
      <c r="L1154" s="57"/>
      <c r="N1154" s="57"/>
      <c r="P1154" s="57"/>
      <c r="R1154" s="57"/>
      <c r="T1154" s="57"/>
      <c r="V1154" s="57"/>
      <c r="X1154" s="57"/>
    </row>
    <row r="1155" spans="3:24">
      <c r="C1155" s="57"/>
      <c r="D1155" s="57"/>
      <c r="E1155" s="57"/>
      <c r="F1155" s="57"/>
      <c r="H1155" s="57"/>
      <c r="J1155" s="57"/>
      <c r="L1155" s="57"/>
      <c r="N1155" s="57"/>
      <c r="P1155" s="57"/>
      <c r="R1155" s="57"/>
      <c r="T1155" s="57"/>
      <c r="V1155" s="57"/>
      <c r="X1155" s="57"/>
    </row>
    <row r="1156" spans="3:24">
      <c r="C1156" s="57"/>
      <c r="D1156" s="57"/>
      <c r="E1156" s="57"/>
      <c r="F1156" s="57"/>
      <c r="H1156" s="57"/>
      <c r="J1156" s="57"/>
      <c r="L1156" s="57"/>
      <c r="N1156" s="57"/>
      <c r="P1156" s="57"/>
      <c r="R1156" s="57"/>
      <c r="T1156" s="57"/>
      <c r="V1156" s="57"/>
      <c r="X1156" s="57"/>
    </row>
    <row r="1157" spans="3:24">
      <c r="C1157" s="57"/>
      <c r="D1157" s="57"/>
      <c r="E1157" s="57"/>
      <c r="F1157" s="57"/>
      <c r="H1157" s="57"/>
      <c r="J1157" s="57"/>
      <c r="L1157" s="57"/>
      <c r="N1157" s="57"/>
      <c r="P1157" s="57"/>
      <c r="R1157" s="57"/>
      <c r="T1157" s="57"/>
      <c r="V1157" s="57"/>
      <c r="X1157" s="57"/>
    </row>
    <row r="1158" spans="3:24">
      <c r="C1158" s="57"/>
      <c r="D1158" s="57"/>
      <c r="E1158" s="57"/>
      <c r="F1158" s="57"/>
      <c r="H1158" s="57"/>
      <c r="J1158" s="57"/>
      <c r="L1158" s="57"/>
      <c r="N1158" s="57"/>
      <c r="P1158" s="57"/>
      <c r="R1158" s="57"/>
      <c r="T1158" s="57"/>
      <c r="V1158" s="57"/>
      <c r="X1158" s="57"/>
    </row>
    <row r="1159" spans="3:24">
      <c r="C1159" s="57"/>
      <c r="D1159" s="57"/>
      <c r="E1159" s="57"/>
      <c r="F1159" s="57"/>
      <c r="H1159" s="57"/>
      <c r="J1159" s="57"/>
      <c r="L1159" s="57"/>
      <c r="N1159" s="57"/>
      <c r="P1159" s="57"/>
      <c r="R1159" s="57"/>
      <c r="T1159" s="57"/>
      <c r="V1159" s="57"/>
      <c r="X1159" s="57"/>
    </row>
    <row r="1160" spans="3:24">
      <c r="C1160" s="57"/>
      <c r="D1160" s="57"/>
      <c r="E1160" s="57"/>
      <c r="F1160" s="57"/>
      <c r="H1160" s="57"/>
      <c r="J1160" s="57"/>
      <c r="L1160" s="57"/>
      <c r="N1160" s="57"/>
      <c r="P1160" s="57"/>
      <c r="R1160" s="57"/>
      <c r="T1160" s="57"/>
      <c r="V1160" s="57"/>
      <c r="X1160" s="57"/>
    </row>
    <row r="1161" spans="3:24">
      <c r="C1161" s="57"/>
      <c r="D1161" s="57"/>
      <c r="E1161" s="57"/>
      <c r="F1161" s="57"/>
      <c r="H1161" s="57"/>
      <c r="J1161" s="57"/>
      <c r="L1161" s="57"/>
      <c r="N1161" s="57"/>
      <c r="P1161" s="57"/>
      <c r="R1161" s="57"/>
      <c r="T1161" s="57"/>
      <c r="V1161" s="57"/>
      <c r="X1161" s="57"/>
    </row>
    <row r="1162" spans="3:24">
      <c r="C1162" s="57"/>
      <c r="D1162" s="57"/>
      <c r="E1162" s="57"/>
      <c r="F1162" s="57"/>
      <c r="H1162" s="57"/>
      <c r="J1162" s="57"/>
      <c r="L1162" s="57"/>
      <c r="N1162" s="57"/>
      <c r="P1162" s="57"/>
      <c r="R1162" s="57"/>
      <c r="T1162" s="57"/>
      <c r="V1162" s="57"/>
      <c r="X1162" s="57"/>
    </row>
    <row r="1163" spans="3:24">
      <c r="C1163" s="57"/>
      <c r="D1163" s="57"/>
      <c r="E1163" s="57"/>
      <c r="F1163" s="57"/>
      <c r="H1163" s="57"/>
      <c r="J1163" s="57"/>
      <c r="L1163" s="57"/>
      <c r="N1163" s="57"/>
      <c r="P1163" s="57"/>
      <c r="R1163" s="57"/>
      <c r="T1163" s="57"/>
      <c r="V1163" s="57"/>
      <c r="X1163" s="57"/>
    </row>
    <row r="1164" spans="3:24">
      <c r="C1164" s="57"/>
      <c r="D1164" s="57"/>
      <c r="E1164" s="57"/>
      <c r="F1164" s="57"/>
      <c r="H1164" s="57"/>
      <c r="J1164" s="57"/>
      <c r="L1164" s="57"/>
      <c r="N1164" s="57"/>
      <c r="P1164" s="57"/>
      <c r="R1164" s="57"/>
      <c r="T1164" s="57"/>
      <c r="V1164" s="57"/>
      <c r="X1164" s="57"/>
    </row>
    <row r="1165" spans="3:24">
      <c r="C1165" s="57"/>
      <c r="D1165" s="57"/>
      <c r="E1165" s="57"/>
      <c r="F1165" s="57"/>
      <c r="H1165" s="57"/>
      <c r="J1165" s="57"/>
      <c r="L1165" s="57"/>
      <c r="N1165" s="57"/>
      <c r="P1165" s="57"/>
      <c r="R1165" s="57"/>
      <c r="T1165" s="57"/>
      <c r="V1165" s="57"/>
      <c r="X1165" s="57"/>
    </row>
    <row r="1166" spans="3:24">
      <c r="C1166" s="57"/>
      <c r="D1166" s="57"/>
      <c r="E1166" s="57"/>
      <c r="F1166" s="57"/>
      <c r="H1166" s="57"/>
      <c r="J1166" s="57"/>
      <c r="L1166" s="57"/>
      <c r="N1166" s="57"/>
      <c r="P1166" s="57"/>
      <c r="R1166" s="57"/>
      <c r="T1166" s="57"/>
      <c r="V1166" s="57"/>
      <c r="X1166" s="57"/>
    </row>
    <row r="1167" spans="3:24">
      <c r="C1167" s="57"/>
      <c r="D1167" s="57"/>
      <c r="E1167" s="57"/>
      <c r="F1167" s="57"/>
      <c r="H1167" s="57"/>
      <c r="J1167" s="57"/>
      <c r="L1167" s="57"/>
      <c r="N1167" s="57"/>
      <c r="P1167" s="57"/>
      <c r="R1167" s="57"/>
      <c r="T1167" s="57"/>
      <c r="V1167" s="57"/>
      <c r="X1167" s="57"/>
    </row>
    <row r="1168" spans="3:24">
      <c r="C1168" s="57"/>
      <c r="D1168" s="57"/>
      <c r="E1168" s="57"/>
      <c r="F1168" s="57"/>
      <c r="H1168" s="57"/>
      <c r="J1168" s="57"/>
      <c r="L1168" s="57"/>
      <c r="N1168" s="57"/>
      <c r="P1168" s="57"/>
      <c r="R1168" s="57"/>
      <c r="T1168" s="57"/>
      <c r="V1168" s="57"/>
      <c r="X1168" s="57"/>
    </row>
    <row r="1169" spans="3:24">
      <c r="C1169" s="57"/>
      <c r="D1169" s="57"/>
      <c r="E1169" s="57"/>
      <c r="F1169" s="57"/>
      <c r="H1169" s="57"/>
      <c r="J1169" s="57"/>
      <c r="L1169" s="57"/>
      <c r="N1169" s="57"/>
      <c r="P1169" s="57"/>
      <c r="R1169" s="57"/>
      <c r="T1169" s="57"/>
      <c r="V1169" s="57"/>
      <c r="X1169" s="57"/>
    </row>
    <row r="1170" spans="3:24">
      <c r="C1170" s="57"/>
      <c r="D1170" s="57"/>
      <c r="E1170" s="57"/>
      <c r="F1170" s="57"/>
      <c r="H1170" s="57"/>
      <c r="J1170" s="57"/>
      <c r="L1170" s="57"/>
      <c r="N1170" s="57"/>
      <c r="P1170" s="57"/>
      <c r="R1170" s="57"/>
      <c r="T1170" s="57"/>
      <c r="V1170" s="57"/>
      <c r="X1170" s="57"/>
    </row>
    <row r="1171" spans="3:24">
      <c r="C1171" s="57"/>
      <c r="D1171" s="57"/>
      <c r="E1171" s="57"/>
      <c r="F1171" s="57"/>
      <c r="H1171" s="57"/>
      <c r="J1171" s="57"/>
      <c r="L1171" s="57"/>
      <c r="N1171" s="57"/>
      <c r="P1171" s="57"/>
      <c r="R1171" s="57"/>
      <c r="T1171" s="57"/>
      <c r="V1171" s="57"/>
      <c r="X1171" s="57"/>
    </row>
    <row r="1172" spans="3:24">
      <c r="C1172" s="57"/>
      <c r="D1172" s="57"/>
      <c r="E1172" s="57"/>
      <c r="F1172" s="57"/>
      <c r="H1172" s="57"/>
      <c r="J1172" s="57"/>
      <c r="L1172" s="57"/>
      <c r="N1172" s="57"/>
      <c r="P1172" s="57"/>
      <c r="R1172" s="57"/>
      <c r="T1172" s="57"/>
      <c r="V1172" s="57"/>
      <c r="X1172" s="57"/>
    </row>
    <row r="1173" spans="3:24">
      <c r="C1173" s="57"/>
      <c r="D1173" s="57"/>
      <c r="E1173" s="57"/>
      <c r="F1173" s="57"/>
      <c r="H1173" s="57"/>
      <c r="J1173" s="57"/>
      <c r="L1173" s="57"/>
      <c r="N1173" s="57"/>
      <c r="P1173" s="57"/>
      <c r="R1173" s="57"/>
      <c r="T1173" s="57"/>
      <c r="V1173" s="57"/>
      <c r="X1173" s="57"/>
    </row>
    <row r="1174" spans="3:24">
      <c r="C1174" s="57"/>
      <c r="D1174" s="57"/>
      <c r="E1174" s="57"/>
      <c r="F1174" s="57"/>
      <c r="H1174" s="57"/>
      <c r="J1174" s="57"/>
      <c r="L1174" s="57"/>
      <c r="N1174" s="57"/>
      <c r="P1174" s="57"/>
      <c r="R1174" s="57"/>
      <c r="T1174" s="57"/>
      <c r="V1174" s="57"/>
      <c r="X1174" s="57"/>
    </row>
    <row r="1175" spans="3:24">
      <c r="C1175" s="57"/>
      <c r="D1175" s="57"/>
      <c r="E1175" s="57"/>
      <c r="F1175" s="57"/>
      <c r="H1175" s="57"/>
      <c r="J1175" s="57"/>
      <c r="L1175" s="57"/>
      <c r="N1175" s="57"/>
      <c r="P1175" s="57"/>
      <c r="R1175" s="57"/>
      <c r="T1175" s="57"/>
      <c r="V1175" s="57"/>
      <c r="X1175" s="57"/>
    </row>
    <row r="1176" spans="3:24">
      <c r="C1176" s="57"/>
      <c r="D1176" s="57"/>
      <c r="E1176" s="57"/>
      <c r="F1176" s="57"/>
      <c r="H1176" s="57"/>
      <c r="J1176" s="57"/>
      <c r="L1176" s="57"/>
      <c r="N1176" s="57"/>
      <c r="P1176" s="57"/>
      <c r="R1176" s="57"/>
      <c r="T1176" s="57"/>
      <c r="V1176" s="57"/>
      <c r="X1176" s="57"/>
    </row>
    <row r="1177" spans="3:24">
      <c r="C1177" s="57"/>
      <c r="D1177" s="57"/>
      <c r="E1177" s="57"/>
      <c r="F1177" s="57"/>
      <c r="H1177" s="57"/>
      <c r="J1177" s="57"/>
      <c r="L1177" s="57"/>
      <c r="N1177" s="57"/>
      <c r="P1177" s="57"/>
      <c r="R1177" s="57"/>
      <c r="T1177" s="57"/>
      <c r="V1177" s="57"/>
      <c r="X1177" s="57"/>
    </row>
    <row r="1178" spans="3:24">
      <c r="C1178" s="57"/>
      <c r="D1178" s="57"/>
      <c r="E1178" s="57"/>
      <c r="F1178" s="57"/>
      <c r="H1178" s="57"/>
      <c r="J1178" s="57"/>
      <c r="L1178" s="57"/>
      <c r="N1178" s="57"/>
      <c r="P1178" s="57"/>
      <c r="R1178" s="57"/>
      <c r="T1178" s="57"/>
      <c r="V1178" s="57"/>
      <c r="X1178" s="57"/>
    </row>
    <row r="1179" spans="3:24">
      <c r="C1179" s="57"/>
      <c r="D1179" s="57"/>
      <c r="E1179" s="57"/>
      <c r="F1179" s="57"/>
      <c r="H1179" s="57"/>
      <c r="J1179" s="57"/>
      <c r="L1179" s="57"/>
      <c r="N1179" s="57"/>
      <c r="P1179" s="57"/>
      <c r="R1179" s="57"/>
      <c r="T1179" s="57"/>
      <c r="V1179" s="57"/>
      <c r="X1179" s="57"/>
    </row>
    <row r="1180" spans="3:24">
      <c r="C1180" s="57"/>
      <c r="D1180" s="57"/>
      <c r="E1180" s="57"/>
      <c r="F1180" s="57"/>
      <c r="H1180" s="57"/>
      <c r="J1180" s="57"/>
      <c r="L1180" s="57"/>
      <c r="N1180" s="57"/>
      <c r="P1180" s="57"/>
      <c r="R1180" s="57"/>
      <c r="T1180" s="57"/>
      <c r="V1180" s="57"/>
      <c r="X1180" s="57"/>
    </row>
    <row r="1181" spans="3:24">
      <c r="C1181" s="57"/>
      <c r="D1181" s="57"/>
      <c r="E1181" s="57"/>
      <c r="F1181" s="57"/>
      <c r="H1181" s="57"/>
      <c r="J1181" s="57"/>
      <c r="L1181" s="57"/>
      <c r="N1181" s="57"/>
      <c r="P1181" s="57"/>
      <c r="R1181" s="57"/>
      <c r="T1181" s="57"/>
      <c r="V1181" s="57"/>
      <c r="X1181" s="57"/>
    </row>
    <row r="1182" spans="3:24">
      <c r="C1182" s="57"/>
      <c r="D1182" s="57"/>
      <c r="E1182" s="57"/>
      <c r="F1182" s="57"/>
      <c r="H1182" s="57"/>
      <c r="J1182" s="57"/>
      <c r="L1182" s="57"/>
      <c r="N1182" s="57"/>
      <c r="P1182" s="57"/>
      <c r="R1182" s="57"/>
      <c r="T1182" s="57"/>
      <c r="V1182" s="57"/>
      <c r="X1182" s="57"/>
    </row>
    <row r="1183" spans="3:24">
      <c r="C1183" s="57"/>
      <c r="D1183" s="57"/>
      <c r="E1183" s="57"/>
      <c r="F1183" s="57"/>
      <c r="H1183" s="57"/>
      <c r="J1183" s="57"/>
      <c r="L1183" s="57"/>
      <c r="N1183" s="57"/>
      <c r="P1183" s="57"/>
      <c r="R1183" s="57"/>
      <c r="T1183" s="57"/>
      <c r="V1183" s="57"/>
      <c r="X1183" s="57"/>
    </row>
    <row r="1184" spans="3:24">
      <c r="C1184" s="57"/>
      <c r="D1184" s="57"/>
      <c r="E1184" s="57"/>
      <c r="F1184" s="57"/>
      <c r="H1184" s="57"/>
      <c r="J1184" s="57"/>
      <c r="L1184" s="57"/>
      <c r="N1184" s="57"/>
      <c r="P1184" s="57"/>
      <c r="R1184" s="57"/>
      <c r="T1184" s="57"/>
      <c r="V1184" s="57"/>
      <c r="X1184" s="57"/>
    </row>
    <row r="1185" spans="3:24">
      <c r="C1185" s="57"/>
      <c r="D1185" s="57"/>
      <c r="E1185" s="57"/>
      <c r="F1185" s="57"/>
      <c r="H1185" s="57"/>
      <c r="J1185" s="57"/>
      <c r="L1185" s="57"/>
      <c r="N1185" s="57"/>
      <c r="P1185" s="57"/>
      <c r="R1185" s="57"/>
      <c r="T1185" s="57"/>
      <c r="V1185" s="57"/>
      <c r="X1185" s="57"/>
    </row>
    <row r="1186" spans="3:24">
      <c r="C1186" s="57"/>
      <c r="D1186" s="57"/>
      <c r="E1186" s="57"/>
      <c r="F1186" s="57"/>
      <c r="H1186" s="57"/>
      <c r="J1186" s="57"/>
      <c r="L1186" s="57"/>
      <c r="N1186" s="57"/>
      <c r="P1186" s="57"/>
      <c r="R1186" s="57"/>
      <c r="T1186" s="57"/>
      <c r="V1186" s="57"/>
      <c r="X1186" s="57"/>
    </row>
    <row r="1187" spans="3:24">
      <c r="C1187" s="57"/>
      <c r="D1187" s="57"/>
      <c r="E1187" s="57"/>
      <c r="F1187" s="57"/>
      <c r="H1187" s="57"/>
      <c r="J1187" s="57"/>
      <c r="L1187" s="57"/>
      <c r="N1187" s="57"/>
      <c r="P1187" s="57"/>
      <c r="R1187" s="57"/>
      <c r="T1187" s="57"/>
      <c r="V1187" s="57"/>
      <c r="X1187" s="57"/>
    </row>
    <row r="1188" spans="3:24">
      <c r="C1188" s="57"/>
      <c r="D1188" s="57"/>
      <c r="E1188" s="57"/>
      <c r="F1188" s="57"/>
      <c r="H1188" s="57"/>
      <c r="J1188" s="57"/>
      <c r="L1188" s="57"/>
      <c r="N1188" s="57"/>
      <c r="P1188" s="57"/>
      <c r="R1188" s="57"/>
      <c r="T1188" s="57"/>
      <c r="V1188" s="57"/>
      <c r="X1188" s="57"/>
    </row>
    <row r="1189" spans="3:24">
      <c r="C1189" s="57"/>
      <c r="D1189" s="57"/>
      <c r="E1189" s="57"/>
      <c r="F1189" s="57"/>
      <c r="H1189" s="57"/>
      <c r="J1189" s="57"/>
      <c r="L1189" s="57"/>
      <c r="N1189" s="57"/>
      <c r="P1189" s="57"/>
      <c r="R1189" s="57"/>
      <c r="T1189" s="57"/>
      <c r="V1189" s="57"/>
      <c r="X1189" s="57"/>
    </row>
    <row r="1190" spans="3:24">
      <c r="C1190" s="57"/>
      <c r="D1190" s="57"/>
      <c r="E1190" s="57"/>
      <c r="F1190" s="57"/>
      <c r="H1190" s="57"/>
      <c r="J1190" s="57"/>
      <c r="L1190" s="57"/>
      <c r="N1190" s="57"/>
      <c r="P1190" s="57"/>
      <c r="R1190" s="57"/>
      <c r="T1190" s="57"/>
      <c r="V1190" s="57"/>
      <c r="X1190" s="57"/>
    </row>
    <row r="1191" spans="3:24">
      <c r="C1191" s="57"/>
      <c r="D1191" s="57"/>
      <c r="E1191" s="57"/>
      <c r="F1191" s="57"/>
      <c r="H1191" s="57"/>
      <c r="J1191" s="57"/>
      <c r="L1191" s="57"/>
      <c r="N1191" s="57"/>
      <c r="P1191" s="57"/>
      <c r="R1191" s="57"/>
      <c r="T1191" s="57"/>
      <c r="V1191" s="57"/>
      <c r="X1191" s="57"/>
    </row>
    <row r="1192" spans="3:24">
      <c r="C1192" s="57"/>
      <c r="D1192" s="57"/>
      <c r="E1192" s="57"/>
      <c r="F1192" s="57"/>
      <c r="H1192" s="57"/>
      <c r="J1192" s="57"/>
      <c r="L1192" s="57"/>
      <c r="N1192" s="57"/>
      <c r="P1192" s="57"/>
      <c r="R1192" s="57"/>
      <c r="T1192" s="57"/>
      <c r="V1192" s="57"/>
      <c r="X1192" s="57"/>
    </row>
    <row r="1193" spans="3:24">
      <c r="C1193" s="57"/>
      <c r="D1193" s="57"/>
      <c r="E1193" s="57"/>
      <c r="F1193" s="57"/>
      <c r="H1193" s="57"/>
      <c r="J1193" s="57"/>
      <c r="L1193" s="57"/>
      <c r="N1193" s="57"/>
      <c r="P1193" s="57"/>
      <c r="R1193" s="57"/>
      <c r="T1193" s="57"/>
      <c r="V1193" s="57"/>
      <c r="X1193" s="57"/>
    </row>
    <row r="1194" spans="3:24">
      <c r="C1194" s="57"/>
      <c r="D1194" s="57"/>
      <c r="E1194" s="57"/>
      <c r="F1194" s="57"/>
      <c r="H1194" s="57"/>
      <c r="J1194" s="57"/>
      <c r="L1194" s="57"/>
      <c r="N1194" s="57"/>
      <c r="P1194" s="57"/>
      <c r="R1194" s="57"/>
      <c r="T1194" s="57"/>
      <c r="V1194" s="57"/>
      <c r="X1194" s="57"/>
    </row>
    <row r="1195" spans="3:24">
      <c r="C1195" s="57"/>
      <c r="D1195" s="57"/>
      <c r="E1195" s="57"/>
      <c r="F1195" s="57"/>
      <c r="H1195" s="57"/>
      <c r="J1195" s="57"/>
      <c r="L1195" s="57"/>
      <c r="N1195" s="57"/>
      <c r="P1195" s="57"/>
      <c r="R1195" s="57"/>
      <c r="T1195" s="57"/>
      <c r="V1195" s="57"/>
      <c r="X1195" s="57"/>
    </row>
    <row r="1196" spans="3:24">
      <c r="C1196" s="57"/>
      <c r="D1196" s="57"/>
      <c r="E1196" s="57"/>
      <c r="F1196" s="57"/>
      <c r="H1196" s="57"/>
      <c r="J1196" s="57"/>
      <c r="L1196" s="57"/>
      <c r="N1196" s="57"/>
      <c r="P1196" s="57"/>
      <c r="R1196" s="57"/>
      <c r="T1196" s="57"/>
      <c r="V1196" s="57"/>
      <c r="X1196" s="57"/>
    </row>
    <row r="1197" spans="3:24">
      <c r="C1197" s="57"/>
      <c r="D1197" s="57"/>
      <c r="E1197" s="57"/>
      <c r="F1197" s="57"/>
      <c r="H1197" s="57"/>
      <c r="J1197" s="57"/>
      <c r="L1197" s="57"/>
      <c r="N1197" s="57"/>
      <c r="P1197" s="57"/>
      <c r="R1197" s="57"/>
      <c r="T1197" s="57"/>
      <c r="V1197" s="57"/>
      <c r="X1197" s="57"/>
    </row>
    <row r="1198" spans="3:24">
      <c r="C1198" s="57"/>
      <c r="D1198" s="57"/>
      <c r="E1198" s="57"/>
      <c r="F1198" s="57"/>
      <c r="H1198" s="57"/>
      <c r="J1198" s="57"/>
      <c r="L1198" s="57"/>
      <c r="N1198" s="57"/>
      <c r="P1198" s="57"/>
      <c r="R1198" s="57"/>
      <c r="T1198" s="57"/>
      <c r="V1198" s="57"/>
      <c r="X1198" s="57"/>
    </row>
    <row r="1199" spans="3:24">
      <c r="C1199" s="57"/>
      <c r="D1199" s="57"/>
      <c r="E1199" s="57"/>
      <c r="F1199" s="57"/>
      <c r="H1199" s="57"/>
      <c r="J1199" s="57"/>
      <c r="L1199" s="57"/>
      <c r="N1199" s="57"/>
      <c r="P1199" s="57"/>
      <c r="R1199" s="57"/>
      <c r="T1199" s="57"/>
      <c r="V1199" s="57"/>
      <c r="X1199" s="57"/>
    </row>
    <row r="1200" spans="3:24">
      <c r="C1200" s="57"/>
      <c r="D1200" s="57"/>
      <c r="E1200" s="57"/>
      <c r="F1200" s="57"/>
      <c r="H1200" s="57"/>
      <c r="J1200" s="57"/>
      <c r="L1200" s="57"/>
      <c r="N1200" s="57"/>
      <c r="P1200" s="57"/>
      <c r="R1200" s="57"/>
      <c r="T1200" s="57"/>
      <c r="V1200" s="57"/>
      <c r="X1200" s="57"/>
    </row>
    <row r="1201" spans="3:24">
      <c r="C1201" s="57"/>
      <c r="D1201" s="57"/>
      <c r="E1201" s="57"/>
      <c r="F1201" s="57"/>
      <c r="H1201" s="57"/>
      <c r="J1201" s="57"/>
      <c r="L1201" s="57"/>
      <c r="N1201" s="57"/>
      <c r="P1201" s="57"/>
      <c r="R1201" s="57"/>
      <c r="T1201" s="57"/>
      <c r="V1201" s="57"/>
      <c r="X1201" s="57"/>
    </row>
    <row r="1202" spans="3:24">
      <c r="C1202" s="57"/>
      <c r="D1202" s="57"/>
      <c r="E1202" s="57"/>
      <c r="F1202" s="57"/>
      <c r="H1202" s="57"/>
      <c r="J1202" s="57"/>
      <c r="L1202" s="57"/>
      <c r="N1202" s="57"/>
      <c r="P1202" s="57"/>
      <c r="R1202" s="57"/>
      <c r="T1202" s="57"/>
      <c r="V1202" s="57"/>
      <c r="X1202" s="57"/>
    </row>
    <row r="1203" spans="3:24">
      <c r="C1203" s="57"/>
      <c r="D1203" s="57"/>
      <c r="E1203" s="57"/>
      <c r="F1203" s="57"/>
      <c r="H1203" s="57"/>
      <c r="J1203" s="57"/>
      <c r="L1203" s="57"/>
      <c r="N1203" s="57"/>
      <c r="P1203" s="57"/>
      <c r="R1203" s="57"/>
      <c r="T1203" s="57"/>
      <c r="V1203" s="57"/>
      <c r="X1203" s="57"/>
    </row>
    <row r="1204" spans="3:24">
      <c r="C1204" s="57"/>
      <c r="D1204" s="57"/>
      <c r="E1204" s="57"/>
      <c r="F1204" s="57"/>
      <c r="H1204" s="57"/>
      <c r="J1204" s="57"/>
      <c r="L1204" s="57"/>
      <c r="N1204" s="57"/>
      <c r="P1204" s="57"/>
      <c r="R1204" s="57"/>
      <c r="T1204" s="57"/>
      <c r="V1204" s="57"/>
      <c r="X1204" s="57"/>
    </row>
    <row r="1205" spans="3:24">
      <c r="C1205" s="57"/>
      <c r="D1205" s="57"/>
      <c r="E1205" s="57"/>
      <c r="F1205" s="57"/>
      <c r="H1205" s="57"/>
      <c r="J1205" s="57"/>
      <c r="L1205" s="57"/>
      <c r="N1205" s="57"/>
      <c r="P1205" s="57"/>
      <c r="R1205" s="57"/>
      <c r="T1205" s="57"/>
      <c r="V1205" s="57"/>
      <c r="X1205" s="57"/>
    </row>
    <row r="1206" spans="3:24">
      <c r="C1206" s="57"/>
      <c r="D1206" s="57"/>
      <c r="E1206" s="57"/>
      <c r="F1206" s="57"/>
      <c r="H1206" s="57"/>
      <c r="J1206" s="57"/>
      <c r="L1206" s="57"/>
      <c r="N1206" s="57"/>
      <c r="P1206" s="57"/>
      <c r="R1206" s="57"/>
      <c r="T1206" s="57"/>
      <c r="V1206" s="57"/>
      <c r="X1206" s="57"/>
    </row>
    <row r="1207" spans="3:24">
      <c r="C1207" s="57"/>
      <c r="D1207" s="57"/>
      <c r="E1207" s="57"/>
      <c r="F1207" s="57"/>
      <c r="H1207" s="57"/>
      <c r="J1207" s="57"/>
      <c r="L1207" s="57"/>
      <c r="N1207" s="57"/>
      <c r="P1207" s="57"/>
      <c r="R1207" s="57"/>
      <c r="T1207" s="57"/>
      <c r="V1207" s="57"/>
      <c r="X1207" s="57"/>
    </row>
    <row r="1208" spans="3:24">
      <c r="C1208" s="57"/>
      <c r="D1208" s="57"/>
      <c r="E1208" s="57"/>
      <c r="F1208" s="57"/>
      <c r="H1208" s="57"/>
      <c r="J1208" s="57"/>
      <c r="L1208" s="57"/>
      <c r="N1208" s="57"/>
      <c r="P1208" s="57"/>
      <c r="R1208" s="57"/>
      <c r="T1208" s="57"/>
      <c r="V1208" s="57"/>
      <c r="X1208" s="57"/>
    </row>
    <row r="1209" spans="3:24">
      <c r="C1209" s="57"/>
      <c r="D1209" s="57"/>
      <c r="E1209" s="57"/>
      <c r="F1209" s="57"/>
      <c r="H1209" s="57"/>
      <c r="J1209" s="57"/>
      <c r="L1209" s="57"/>
      <c r="N1209" s="57"/>
      <c r="P1209" s="57"/>
      <c r="R1209" s="57"/>
      <c r="T1209" s="57"/>
      <c r="V1209" s="57"/>
      <c r="X1209" s="57"/>
    </row>
    <row r="1210" spans="3:24">
      <c r="C1210" s="57"/>
      <c r="D1210" s="57"/>
      <c r="E1210" s="57"/>
      <c r="F1210" s="57"/>
      <c r="H1210" s="57"/>
      <c r="J1210" s="57"/>
      <c r="L1210" s="57"/>
      <c r="N1210" s="57"/>
      <c r="P1210" s="57"/>
      <c r="R1210" s="57"/>
      <c r="T1210" s="57"/>
      <c r="V1210" s="57"/>
      <c r="X1210" s="57"/>
    </row>
    <row r="1211" spans="3:24">
      <c r="C1211" s="57"/>
      <c r="D1211" s="57"/>
      <c r="E1211" s="57"/>
      <c r="F1211" s="57"/>
      <c r="H1211" s="57"/>
      <c r="J1211" s="57"/>
      <c r="L1211" s="57"/>
      <c r="N1211" s="57"/>
      <c r="P1211" s="57"/>
      <c r="R1211" s="57"/>
      <c r="T1211" s="57"/>
      <c r="V1211" s="57"/>
      <c r="X1211" s="57"/>
    </row>
    <row r="1212" spans="3:24">
      <c r="C1212" s="57"/>
      <c r="D1212" s="57"/>
      <c r="E1212" s="57"/>
      <c r="F1212" s="57"/>
      <c r="H1212" s="57"/>
      <c r="J1212" s="57"/>
      <c r="L1212" s="57"/>
      <c r="N1212" s="57"/>
      <c r="P1212" s="57"/>
      <c r="R1212" s="57"/>
      <c r="T1212" s="57"/>
      <c r="V1212" s="57"/>
      <c r="X1212" s="57"/>
    </row>
    <row r="1213" spans="3:24">
      <c r="C1213" s="57"/>
      <c r="D1213" s="57"/>
      <c r="E1213" s="57"/>
      <c r="F1213" s="57"/>
      <c r="H1213" s="57"/>
      <c r="J1213" s="57"/>
      <c r="L1213" s="57"/>
      <c r="N1213" s="57"/>
      <c r="P1213" s="57"/>
      <c r="R1213" s="57"/>
      <c r="T1213" s="57"/>
      <c r="V1213" s="57"/>
      <c r="X1213" s="57"/>
    </row>
    <row r="1214" spans="3:24">
      <c r="C1214" s="57"/>
      <c r="D1214" s="57"/>
      <c r="E1214" s="57"/>
      <c r="F1214" s="57"/>
      <c r="H1214" s="57"/>
      <c r="J1214" s="57"/>
      <c r="L1214" s="57"/>
      <c r="N1214" s="57"/>
      <c r="P1214" s="57"/>
      <c r="R1214" s="57"/>
      <c r="T1214" s="57"/>
      <c r="V1214" s="57"/>
      <c r="X1214" s="57"/>
    </row>
    <row r="1215" spans="3:24">
      <c r="C1215" s="57"/>
      <c r="D1215" s="57"/>
      <c r="E1215" s="57"/>
      <c r="F1215" s="57"/>
      <c r="H1215" s="57"/>
      <c r="J1215" s="57"/>
      <c r="L1215" s="57"/>
      <c r="N1215" s="57"/>
      <c r="P1215" s="57"/>
      <c r="R1215" s="57"/>
      <c r="T1215" s="57"/>
      <c r="V1215" s="57"/>
      <c r="X1215" s="57"/>
    </row>
    <row r="1216" spans="3:24">
      <c r="C1216" s="57"/>
      <c r="D1216" s="57"/>
      <c r="E1216" s="57"/>
      <c r="F1216" s="57"/>
      <c r="H1216" s="57"/>
      <c r="J1216" s="57"/>
      <c r="L1216" s="57"/>
      <c r="N1216" s="57"/>
      <c r="P1216" s="57"/>
      <c r="R1216" s="57"/>
      <c r="T1216" s="57"/>
      <c r="V1216" s="57"/>
      <c r="X1216" s="57"/>
    </row>
    <row r="1217" spans="3:24">
      <c r="C1217" s="57"/>
      <c r="D1217" s="57"/>
      <c r="E1217" s="57"/>
      <c r="F1217" s="57"/>
      <c r="H1217" s="57"/>
      <c r="J1217" s="57"/>
      <c r="L1217" s="57"/>
      <c r="N1217" s="57"/>
      <c r="P1217" s="57"/>
      <c r="R1217" s="57"/>
      <c r="T1217" s="57"/>
      <c r="V1217" s="57"/>
      <c r="X1217" s="57"/>
    </row>
    <row r="1218" spans="3:24">
      <c r="C1218" s="57"/>
      <c r="D1218" s="57"/>
      <c r="E1218" s="57"/>
      <c r="F1218" s="57"/>
      <c r="H1218" s="57"/>
      <c r="J1218" s="57"/>
      <c r="L1218" s="57"/>
      <c r="N1218" s="57"/>
      <c r="P1218" s="57"/>
      <c r="R1218" s="57"/>
      <c r="T1218" s="57"/>
      <c r="V1218" s="57"/>
      <c r="X1218" s="57"/>
    </row>
    <row r="1219" spans="3:24">
      <c r="C1219" s="57"/>
      <c r="D1219" s="57"/>
      <c r="E1219" s="57"/>
      <c r="F1219" s="57"/>
      <c r="H1219" s="57"/>
      <c r="J1219" s="57"/>
      <c r="L1219" s="57"/>
      <c r="N1219" s="57"/>
      <c r="P1219" s="57"/>
      <c r="R1219" s="57"/>
      <c r="T1219" s="57"/>
      <c r="V1219" s="57"/>
      <c r="X1219" s="57"/>
    </row>
    <row r="1220" spans="3:24">
      <c r="C1220" s="57"/>
      <c r="D1220" s="57"/>
      <c r="E1220" s="57"/>
      <c r="F1220" s="57"/>
      <c r="H1220" s="57"/>
      <c r="J1220" s="57"/>
      <c r="L1220" s="57"/>
      <c r="N1220" s="57"/>
      <c r="P1220" s="57"/>
      <c r="R1220" s="57"/>
      <c r="T1220" s="57"/>
      <c r="V1220" s="57"/>
      <c r="X1220" s="57"/>
    </row>
    <row r="1221" spans="3:24">
      <c r="C1221" s="57"/>
      <c r="D1221" s="57"/>
      <c r="E1221" s="57"/>
      <c r="F1221" s="57"/>
      <c r="H1221" s="57"/>
      <c r="J1221" s="57"/>
      <c r="L1221" s="57"/>
      <c r="N1221" s="57"/>
      <c r="P1221" s="57"/>
      <c r="R1221" s="57"/>
      <c r="T1221" s="57"/>
      <c r="V1221" s="57"/>
      <c r="X1221" s="57"/>
    </row>
    <row r="1222" spans="3:24">
      <c r="C1222" s="57"/>
      <c r="D1222" s="57"/>
      <c r="E1222" s="57"/>
      <c r="F1222" s="57"/>
      <c r="H1222" s="57"/>
      <c r="J1222" s="57"/>
      <c r="L1222" s="57"/>
      <c r="N1222" s="57"/>
      <c r="P1222" s="57"/>
      <c r="R1222" s="57"/>
      <c r="T1222" s="57"/>
      <c r="V1222" s="57"/>
      <c r="X1222" s="57"/>
    </row>
    <row r="1223" spans="3:24">
      <c r="C1223" s="57"/>
      <c r="D1223" s="57"/>
      <c r="E1223" s="57"/>
      <c r="F1223" s="57"/>
      <c r="H1223" s="57"/>
      <c r="J1223" s="57"/>
      <c r="L1223" s="57"/>
      <c r="N1223" s="57"/>
      <c r="P1223" s="57"/>
      <c r="R1223" s="57"/>
      <c r="T1223" s="57"/>
      <c r="V1223" s="57"/>
      <c r="X1223" s="57"/>
    </row>
    <row r="1224" spans="3:24">
      <c r="C1224" s="57"/>
      <c r="D1224" s="57"/>
      <c r="E1224" s="57"/>
      <c r="F1224" s="57"/>
      <c r="H1224" s="57"/>
      <c r="J1224" s="57"/>
      <c r="L1224" s="57"/>
      <c r="N1224" s="57"/>
      <c r="P1224" s="57"/>
      <c r="R1224" s="57"/>
      <c r="T1224" s="57"/>
      <c r="V1224" s="57"/>
      <c r="X1224" s="57"/>
    </row>
    <row r="1225" spans="3:24">
      <c r="C1225" s="57"/>
      <c r="D1225" s="57"/>
      <c r="E1225" s="57"/>
      <c r="F1225" s="57"/>
      <c r="H1225" s="57"/>
      <c r="J1225" s="57"/>
      <c r="L1225" s="57"/>
      <c r="N1225" s="57"/>
      <c r="P1225" s="57"/>
      <c r="R1225" s="57"/>
      <c r="T1225" s="57"/>
      <c r="V1225" s="57"/>
      <c r="X1225" s="57"/>
    </row>
    <row r="1226" spans="3:24">
      <c r="C1226" s="57"/>
      <c r="D1226" s="57"/>
      <c r="E1226" s="57"/>
      <c r="F1226" s="57"/>
      <c r="H1226" s="57"/>
      <c r="J1226" s="57"/>
      <c r="L1226" s="57"/>
      <c r="N1226" s="57"/>
      <c r="P1226" s="57"/>
      <c r="R1226" s="57"/>
      <c r="T1226" s="57"/>
      <c r="V1226" s="57"/>
      <c r="X1226" s="57"/>
    </row>
    <row r="1227" spans="3:24">
      <c r="C1227" s="57"/>
      <c r="D1227" s="57"/>
      <c r="E1227" s="57"/>
      <c r="F1227" s="57"/>
      <c r="H1227" s="57"/>
      <c r="J1227" s="57"/>
      <c r="L1227" s="57"/>
      <c r="N1227" s="57"/>
      <c r="P1227" s="57"/>
      <c r="R1227" s="57"/>
      <c r="T1227" s="57"/>
      <c r="V1227" s="57"/>
      <c r="X1227" s="57"/>
    </row>
    <row r="1228" spans="3:24">
      <c r="C1228" s="57"/>
      <c r="D1228" s="57"/>
      <c r="E1228" s="57"/>
      <c r="F1228" s="57"/>
      <c r="H1228" s="57"/>
      <c r="J1228" s="57"/>
      <c r="L1228" s="57"/>
      <c r="N1228" s="57"/>
      <c r="P1228" s="57"/>
      <c r="R1228" s="57"/>
      <c r="T1228" s="57"/>
      <c r="V1228" s="57"/>
      <c r="X1228" s="57"/>
    </row>
    <row r="1229" spans="3:24">
      <c r="C1229" s="57"/>
      <c r="D1229" s="57"/>
      <c r="E1229" s="57"/>
      <c r="F1229" s="57"/>
      <c r="H1229" s="57"/>
      <c r="J1229" s="57"/>
      <c r="L1229" s="57"/>
      <c r="N1229" s="57"/>
      <c r="P1229" s="57"/>
      <c r="R1229" s="57"/>
      <c r="T1229" s="57"/>
      <c r="V1229" s="57"/>
      <c r="X1229" s="57"/>
    </row>
    <row r="1230" spans="3:24">
      <c r="C1230" s="57"/>
      <c r="D1230" s="57"/>
      <c r="E1230" s="57"/>
      <c r="F1230" s="57"/>
      <c r="H1230" s="57"/>
      <c r="J1230" s="57"/>
      <c r="L1230" s="57"/>
      <c r="N1230" s="57"/>
      <c r="P1230" s="57"/>
      <c r="R1230" s="57"/>
      <c r="T1230" s="57"/>
      <c r="V1230" s="57"/>
      <c r="X1230" s="57"/>
    </row>
    <row r="1231" spans="3:24">
      <c r="C1231" s="57"/>
      <c r="D1231" s="57"/>
      <c r="E1231" s="57"/>
      <c r="F1231" s="57"/>
      <c r="H1231" s="57"/>
      <c r="J1231" s="57"/>
      <c r="L1231" s="57"/>
      <c r="N1231" s="57"/>
      <c r="P1231" s="57"/>
      <c r="R1231" s="57"/>
      <c r="T1231" s="57"/>
      <c r="V1231" s="57"/>
      <c r="X1231" s="57"/>
    </row>
    <row r="1232" spans="3:24">
      <c r="C1232" s="57"/>
      <c r="D1232" s="57"/>
      <c r="E1232" s="57"/>
      <c r="F1232" s="57"/>
      <c r="H1232" s="57"/>
      <c r="J1232" s="57"/>
      <c r="L1232" s="57"/>
      <c r="N1232" s="57"/>
      <c r="P1232" s="57"/>
      <c r="R1232" s="57"/>
      <c r="T1232" s="57"/>
      <c r="V1232" s="57"/>
      <c r="X1232" s="57"/>
    </row>
    <row r="1233" spans="3:24">
      <c r="C1233" s="57"/>
      <c r="D1233" s="57"/>
      <c r="E1233" s="57"/>
      <c r="F1233" s="57"/>
      <c r="H1233" s="57"/>
      <c r="J1233" s="57"/>
      <c r="L1233" s="57"/>
      <c r="N1233" s="57"/>
      <c r="P1233" s="57"/>
      <c r="R1233" s="57"/>
      <c r="T1233" s="57"/>
      <c r="V1233" s="57"/>
      <c r="X1233" s="57"/>
    </row>
    <row r="1234" spans="3:24">
      <c r="C1234" s="57"/>
      <c r="D1234" s="57"/>
      <c r="E1234" s="57"/>
      <c r="F1234" s="57"/>
      <c r="H1234" s="57"/>
      <c r="J1234" s="57"/>
      <c r="L1234" s="57"/>
      <c r="N1234" s="57"/>
      <c r="P1234" s="57"/>
      <c r="R1234" s="57"/>
      <c r="T1234" s="57"/>
      <c r="V1234" s="57"/>
      <c r="X1234" s="57"/>
    </row>
    <row r="1235" spans="3:24">
      <c r="C1235" s="57"/>
      <c r="D1235" s="57"/>
      <c r="E1235" s="57"/>
      <c r="F1235" s="57"/>
      <c r="H1235" s="57"/>
      <c r="J1235" s="57"/>
      <c r="L1235" s="57"/>
      <c r="N1235" s="57"/>
      <c r="P1235" s="57"/>
      <c r="R1235" s="57"/>
      <c r="T1235" s="57"/>
      <c r="V1235" s="57"/>
      <c r="X1235" s="57"/>
    </row>
    <row r="1236" spans="3:24">
      <c r="C1236" s="57"/>
      <c r="D1236" s="57"/>
      <c r="E1236" s="57"/>
      <c r="F1236" s="57"/>
      <c r="H1236" s="57"/>
      <c r="J1236" s="57"/>
      <c r="L1236" s="57"/>
      <c r="N1236" s="57"/>
      <c r="P1236" s="57"/>
      <c r="R1236" s="57"/>
      <c r="T1236" s="57"/>
      <c r="V1236" s="57"/>
      <c r="X1236" s="57"/>
    </row>
    <row r="1237" spans="3:24">
      <c r="C1237" s="57"/>
      <c r="D1237" s="57"/>
      <c r="E1237" s="57"/>
      <c r="F1237" s="57"/>
      <c r="H1237" s="57"/>
      <c r="J1237" s="57"/>
      <c r="L1237" s="57"/>
      <c r="N1237" s="57"/>
      <c r="P1237" s="57"/>
      <c r="R1237" s="57"/>
      <c r="T1237" s="57"/>
      <c r="V1237" s="57"/>
      <c r="X1237" s="57"/>
    </row>
    <row r="1238" spans="3:24">
      <c r="C1238" s="57"/>
      <c r="D1238" s="57"/>
      <c r="E1238" s="57"/>
      <c r="F1238" s="57"/>
      <c r="H1238" s="57"/>
      <c r="J1238" s="57"/>
      <c r="L1238" s="57"/>
      <c r="N1238" s="57"/>
      <c r="P1238" s="57"/>
      <c r="R1238" s="57"/>
      <c r="T1238" s="57"/>
      <c r="V1238" s="57"/>
      <c r="X1238" s="57"/>
    </row>
    <row r="1239" spans="3:24">
      <c r="C1239" s="57"/>
      <c r="D1239" s="57"/>
      <c r="E1239" s="57"/>
      <c r="F1239" s="57"/>
      <c r="H1239" s="57"/>
      <c r="J1239" s="57"/>
      <c r="L1239" s="57"/>
      <c r="N1239" s="57"/>
      <c r="P1239" s="57"/>
      <c r="R1239" s="57"/>
      <c r="T1239" s="57"/>
      <c r="V1239" s="57"/>
      <c r="X1239" s="57"/>
    </row>
    <row r="1240" spans="3:24">
      <c r="C1240" s="57"/>
      <c r="D1240" s="57"/>
      <c r="E1240" s="57"/>
      <c r="F1240" s="57"/>
      <c r="H1240" s="57"/>
      <c r="J1240" s="57"/>
      <c r="L1240" s="57"/>
      <c r="N1240" s="57"/>
      <c r="P1240" s="57"/>
      <c r="R1240" s="57"/>
      <c r="T1240" s="57"/>
      <c r="V1240" s="57"/>
      <c r="X1240" s="57"/>
    </row>
    <row r="1241" spans="3:24">
      <c r="C1241" s="57"/>
      <c r="D1241" s="57"/>
      <c r="E1241" s="57"/>
      <c r="F1241" s="57"/>
      <c r="H1241" s="57"/>
      <c r="J1241" s="57"/>
      <c r="L1241" s="57"/>
      <c r="N1241" s="57"/>
      <c r="P1241" s="57"/>
      <c r="R1241" s="57"/>
      <c r="T1241" s="57"/>
      <c r="V1241" s="57"/>
      <c r="X1241" s="57"/>
    </row>
    <row r="1242" spans="3:24">
      <c r="C1242" s="57"/>
      <c r="D1242" s="57"/>
      <c r="E1242" s="57"/>
      <c r="F1242" s="57"/>
      <c r="H1242" s="57"/>
      <c r="J1242" s="57"/>
      <c r="L1242" s="57"/>
      <c r="N1242" s="57"/>
      <c r="P1242" s="57"/>
      <c r="R1242" s="57"/>
      <c r="T1242" s="57"/>
      <c r="V1242" s="57"/>
      <c r="X1242" s="57"/>
    </row>
    <row r="1243" spans="3:24">
      <c r="C1243" s="57"/>
      <c r="D1243" s="57"/>
      <c r="E1243" s="57"/>
      <c r="F1243" s="57"/>
      <c r="H1243" s="57"/>
      <c r="J1243" s="57"/>
      <c r="L1243" s="57"/>
      <c r="N1243" s="57"/>
      <c r="P1243" s="57"/>
      <c r="R1243" s="57"/>
      <c r="T1243" s="57"/>
      <c r="V1243" s="57"/>
      <c r="X1243" s="57"/>
    </row>
    <row r="1244" spans="3:24">
      <c r="C1244" s="57"/>
      <c r="D1244" s="57"/>
      <c r="E1244" s="57"/>
      <c r="F1244" s="57"/>
      <c r="H1244" s="57"/>
      <c r="J1244" s="57"/>
      <c r="L1244" s="57"/>
      <c r="N1244" s="57"/>
      <c r="P1244" s="57"/>
      <c r="R1244" s="57"/>
      <c r="T1244" s="57"/>
      <c r="V1244" s="57"/>
      <c r="X1244" s="57"/>
    </row>
    <row r="1245" spans="3:24">
      <c r="C1245" s="57"/>
      <c r="D1245" s="57"/>
      <c r="E1245" s="57"/>
      <c r="F1245" s="57"/>
      <c r="H1245" s="57"/>
      <c r="J1245" s="57"/>
      <c r="L1245" s="57"/>
      <c r="N1245" s="57"/>
      <c r="P1245" s="57"/>
      <c r="R1245" s="57"/>
      <c r="T1245" s="57"/>
      <c r="V1245" s="57"/>
      <c r="X1245" s="57"/>
    </row>
    <row r="1246" spans="3:24">
      <c r="C1246" s="57"/>
      <c r="D1246" s="57"/>
      <c r="E1246" s="57"/>
      <c r="F1246" s="57"/>
      <c r="H1246" s="57"/>
      <c r="J1246" s="57"/>
      <c r="L1246" s="57"/>
      <c r="N1246" s="57"/>
      <c r="P1246" s="57"/>
      <c r="R1246" s="57"/>
      <c r="T1246" s="57"/>
      <c r="V1246" s="57"/>
      <c r="X1246" s="57"/>
    </row>
    <row r="1247" spans="3:24">
      <c r="C1247" s="57"/>
      <c r="D1247" s="57"/>
      <c r="E1247" s="57"/>
      <c r="F1247" s="57"/>
      <c r="H1247" s="57"/>
      <c r="J1247" s="57"/>
      <c r="L1247" s="57"/>
      <c r="N1247" s="57"/>
      <c r="P1247" s="57"/>
      <c r="R1247" s="57"/>
      <c r="T1247" s="57"/>
      <c r="V1247" s="57"/>
      <c r="X1247" s="57"/>
    </row>
    <row r="1248" spans="3:24">
      <c r="C1248" s="57"/>
      <c r="D1248" s="57"/>
      <c r="E1248" s="57"/>
      <c r="F1248" s="57"/>
      <c r="H1248" s="57"/>
      <c r="J1248" s="57"/>
      <c r="L1248" s="57"/>
      <c r="N1248" s="57"/>
      <c r="P1248" s="57"/>
      <c r="R1248" s="57"/>
      <c r="T1248" s="57"/>
      <c r="V1248" s="57"/>
      <c r="X1248" s="57"/>
    </row>
    <row r="1249" spans="2:27">
      <c r="C1249" s="57"/>
      <c r="D1249" s="57"/>
      <c r="E1249" s="57"/>
      <c r="F1249" s="57"/>
      <c r="H1249" s="57"/>
      <c r="J1249" s="57"/>
      <c r="L1249" s="57"/>
      <c r="N1249" s="57"/>
      <c r="P1249" s="57"/>
      <c r="R1249" s="57"/>
      <c r="T1249" s="57"/>
      <c r="V1249" s="57"/>
      <c r="X1249" s="57"/>
    </row>
    <row r="1250" spans="2:27">
      <c r="B1250" s="57"/>
      <c r="C1250" s="57"/>
      <c r="D1250" s="57"/>
      <c r="E1250" s="57"/>
      <c r="F1250" s="57"/>
      <c r="H1250" s="57"/>
      <c r="J1250" s="57"/>
      <c r="L1250" s="57"/>
      <c r="N1250" s="57"/>
      <c r="P1250" s="57"/>
      <c r="R1250" s="57"/>
      <c r="T1250" s="57"/>
      <c r="V1250" s="57"/>
      <c r="X1250" s="57"/>
      <c r="Z1250" s="57"/>
      <c r="AA1250" s="57"/>
    </row>
    <row r="1251" spans="2:27">
      <c r="B1251" s="57"/>
      <c r="C1251" s="57"/>
      <c r="D1251" s="57"/>
      <c r="E1251" s="57"/>
      <c r="F1251" s="57"/>
      <c r="H1251" s="57"/>
      <c r="J1251" s="57"/>
      <c r="L1251" s="57"/>
      <c r="N1251" s="57"/>
      <c r="P1251" s="57"/>
      <c r="R1251" s="57"/>
      <c r="T1251" s="57"/>
      <c r="V1251" s="57"/>
      <c r="X1251" s="57"/>
      <c r="Z1251" s="57"/>
      <c r="AA1251" s="57"/>
    </row>
    <row r="1252" spans="2:27">
      <c r="B1252" s="57"/>
      <c r="C1252" s="57"/>
      <c r="D1252" s="57"/>
      <c r="E1252" s="57"/>
      <c r="F1252" s="57"/>
      <c r="H1252" s="57"/>
      <c r="J1252" s="57"/>
      <c r="L1252" s="57"/>
      <c r="N1252" s="57"/>
      <c r="P1252" s="57"/>
      <c r="R1252" s="57"/>
      <c r="T1252" s="57"/>
      <c r="V1252" s="57"/>
      <c r="X1252" s="57"/>
      <c r="Z1252" s="57"/>
      <c r="AA1252" s="57"/>
    </row>
    <row r="1253" spans="2:27">
      <c r="B1253" s="57"/>
      <c r="C1253" s="57"/>
      <c r="D1253" s="57"/>
      <c r="E1253" s="57"/>
      <c r="F1253" s="57"/>
      <c r="H1253" s="57"/>
      <c r="J1253" s="57"/>
      <c r="L1253" s="57"/>
      <c r="N1253" s="57"/>
      <c r="P1253" s="57"/>
      <c r="R1253" s="57"/>
      <c r="T1253" s="57"/>
      <c r="V1253" s="57"/>
      <c r="X1253" s="57"/>
      <c r="Z1253" s="57"/>
      <c r="AA1253" s="57"/>
    </row>
    <row r="1254" spans="2:27">
      <c r="B1254" s="57"/>
      <c r="C1254" s="57"/>
      <c r="D1254" s="57"/>
      <c r="E1254" s="57"/>
      <c r="F1254" s="57"/>
      <c r="H1254" s="57"/>
      <c r="J1254" s="57"/>
      <c r="L1254" s="57"/>
      <c r="N1254" s="57"/>
      <c r="P1254" s="57"/>
      <c r="R1254" s="57"/>
      <c r="T1254" s="57"/>
      <c r="V1254" s="57"/>
      <c r="X1254" s="57"/>
      <c r="Z1254" s="57"/>
      <c r="AA1254" s="57"/>
    </row>
    <row r="1255" spans="2:27">
      <c r="B1255" s="57"/>
      <c r="C1255" s="57"/>
      <c r="D1255" s="57"/>
      <c r="E1255" s="57"/>
      <c r="F1255" s="57"/>
      <c r="H1255" s="57"/>
      <c r="J1255" s="57"/>
      <c r="L1255" s="57"/>
      <c r="N1255" s="57"/>
      <c r="P1255" s="57"/>
      <c r="R1255" s="57"/>
      <c r="T1255" s="57"/>
      <c r="V1255" s="57"/>
      <c r="X1255" s="57"/>
      <c r="Z1255" s="57"/>
      <c r="AA1255" s="57"/>
    </row>
    <row r="1256" spans="2:27">
      <c r="B1256" s="57"/>
      <c r="C1256" s="57"/>
      <c r="D1256" s="57"/>
      <c r="E1256" s="57"/>
      <c r="F1256" s="57"/>
      <c r="H1256" s="57"/>
      <c r="J1256" s="57"/>
      <c r="L1256" s="57"/>
      <c r="N1256" s="57"/>
      <c r="P1256" s="57"/>
      <c r="R1256" s="57"/>
      <c r="T1256" s="57"/>
      <c r="V1256" s="57"/>
      <c r="X1256" s="57"/>
      <c r="Z1256" s="57"/>
      <c r="AA1256" s="57"/>
    </row>
    <row r="1257" spans="2:27">
      <c r="B1257" s="57"/>
      <c r="C1257" s="57"/>
      <c r="D1257" s="57"/>
      <c r="E1257" s="57"/>
      <c r="F1257" s="57"/>
      <c r="H1257" s="57"/>
      <c r="J1257" s="57"/>
      <c r="L1257" s="57"/>
      <c r="N1257" s="57"/>
      <c r="P1257" s="57"/>
      <c r="R1257" s="57"/>
      <c r="T1257" s="57"/>
      <c r="V1257" s="57"/>
      <c r="X1257" s="57"/>
      <c r="Z1257" s="57"/>
      <c r="AA1257" s="57"/>
    </row>
    <row r="1258" spans="2:27">
      <c r="B1258" s="57"/>
      <c r="C1258" s="57"/>
      <c r="D1258" s="57"/>
      <c r="E1258" s="57"/>
      <c r="F1258" s="57"/>
      <c r="H1258" s="57"/>
      <c r="J1258" s="57"/>
      <c r="L1258" s="57"/>
      <c r="N1258" s="57"/>
      <c r="P1258" s="57"/>
      <c r="R1258" s="57"/>
      <c r="T1258" s="57"/>
      <c r="V1258" s="57"/>
      <c r="X1258" s="57"/>
      <c r="Z1258" s="57"/>
      <c r="AA1258" s="57"/>
    </row>
    <row r="1259" spans="2:27">
      <c r="B1259" s="57"/>
      <c r="C1259" s="57"/>
      <c r="D1259" s="57"/>
      <c r="E1259" s="57"/>
      <c r="F1259" s="57"/>
      <c r="H1259" s="57"/>
      <c r="J1259" s="57"/>
      <c r="L1259" s="57"/>
      <c r="N1259" s="57"/>
      <c r="P1259" s="57"/>
      <c r="R1259" s="57"/>
      <c r="T1259" s="57"/>
      <c r="V1259" s="57"/>
      <c r="X1259" s="57"/>
      <c r="Z1259" s="57"/>
      <c r="AA1259" s="57"/>
    </row>
    <row r="1260" spans="2:27">
      <c r="B1260" s="57"/>
      <c r="C1260" s="57"/>
      <c r="D1260" s="57"/>
      <c r="E1260" s="57"/>
      <c r="F1260" s="57"/>
      <c r="H1260" s="57"/>
      <c r="J1260" s="57"/>
      <c r="L1260" s="57"/>
      <c r="N1260" s="57"/>
      <c r="P1260" s="57"/>
      <c r="R1260" s="57"/>
      <c r="T1260" s="57"/>
      <c r="V1260" s="57"/>
      <c r="X1260" s="57"/>
      <c r="Z1260" s="57"/>
      <c r="AA1260" s="57"/>
    </row>
    <row r="1261" spans="2:27">
      <c r="B1261" s="57"/>
      <c r="C1261" s="57"/>
      <c r="D1261" s="57"/>
      <c r="E1261" s="57"/>
      <c r="F1261" s="57"/>
      <c r="H1261" s="57"/>
      <c r="J1261" s="57"/>
      <c r="L1261" s="57"/>
      <c r="N1261" s="57"/>
      <c r="P1261" s="57"/>
      <c r="R1261" s="57"/>
      <c r="T1261" s="57"/>
      <c r="V1261" s="57"/>
      <c r="X1261" s="57"/>
      <c r="Z1261" s="57"/>
      <c r="AA1261" s="57"/>
    </row>
    <row r="1262" spans="2:27">
      <c r="B1262" s="57"/>
      <c r="C1262" s="57"/>
      <c r="D1262" s="57"/>
      <c r="E1262" s="57"/>
      <c r="F1262" s="57"/>
      <c r="H1262" s="57"/>
      <c r="J1262" s="57"/>
      <c r="L1262" s="57"/>
      <c r="N1262" s="57"/>
      <c r="P1262" s="57"/>
      <c r="R1262" s="57"/>
      <c r="T1262" s="57"/>
      <c r="V1262" s="57"/>
      <c r="X1262" s="57"/>
      <c r="Z1262" s="57"/>
      <c r="AA1262" s="57"/>
    </row>
    <row r="1263" spans="2:27">
      <c r="B1263" s="57"/>
      <c r="C1263" s="57"/>
      <c r="D1263" s="57"/>
      <c r="E1263" s="57"/>
      <c r="F1263" s="57"/>
      <c r="H1263" s="57"/>
      <c r="J1263" s="57"/>
      <c r="L1263" s="57"/>
      <c r="N1263" s="57"/>
      <c r="P1263" s="57"/>
      <c r="R1263" s="57"/>
      <c r="T1263" s="57"/>
      <c r="V1263" s="57"/>
      <c r="X1263" s="57"/>
      <c r="Z1263" s="57"/>
      <c r="AA1263" s="57"/>
    </row>
    <row r="1264" spans="2:27">
      <c r="B1264" s="57"/>
      <c r="C1264" s="57"/>
      <c r="D1264" s="57"/>
      <c r="E1264" s="57"/>
      <c r="F1264" s="57"/>
      <c r="H1264" s="57"/>
      <c r="J1264" s="57"/>
      <c r="L1264" s="57"/>
      <c r="N1264" s="57"/>
      <c r="P1264" s="57"/>
      <c r="R1264" s="57"/>
      <c r="T1264" s="57"/>
      <c r="V1264" s="57"/>
      <c r="X1264" s="57"/>
      <c r="Z1264" s="57"/>
      <c r="AA1264" s="57"/>
    </row>
    <row r="1265" spans="2:27">
      <c r="B1265" s="57"/>
      <c r="C1265" s="57"/>
      <c r="D1265" s="57"/>
      <c r="E1265" s="57"/>
      <c r="F1265" s="57"/>
      <c r="H1265" s="57"/>
      <c r="J1265" s="57"/>
      <c r="L1265" s="57"/>
      <c r="N1265" s="57"/>
      <c r="P1265" s="57"/>
      <c r="R1265" s="57"/>
      <c r="T1265" s="57"/>
      <c r="V1265" s="57"/>
      <c r="X1265" s="57"/>
      <c r="Z1265" s="57"/>
      <c r="AA1265" s="57"/>
    </row>
    <row r="1266" spans="2:27">
      <c r="B1266" s="57"/>
      <c r="C1266" s="57"/>
      <c r="D1266" s="57"/>
      <c r="E1266" s="57"/>
      <c r="F1266" s="57"/>
      <c r="H1266" s="57"/>
      <c r="J1266" s="57"/>
      <c r="L1266" s="57"/>
      <c r="N1266" s="57"/>
      <c r="P1266" s="57"/>
      <c r="R1266" s="57"/>
      <c r="T1266" s="57"/>
      <c r="V1266" s="57"/>
      <c r="X1266" s="57"/>
      <c r="Z1266" s="57"/>
      <c r="AA1266" s="57"/>
    </row>
    <row r="1267" spans="2:27">
      <c r="B1267" s="57"/>
      <c r="C1267" s="57"/>
      <c r="D1267" s="57"/>
      <c r="E1267" s="57"/>
      <c r="F1267" s="57"/>
      <c r="H1267" s="57"/>
      <c r="J1267" s="57"/>
      <c r="L1267" s="57"/>
      <c r="N1267" s="57"/>
      <c r="P1267" s="57"/>
      <c r="R1267" s="57"/>
      <c r="T1267" s="57"/>
      <c r="V1267" s="57"/>
      <c r="X1267" s="57"/>
      <c r="Z1267" s="57"/>
      <c r="AA1267" s="57"/>
    </row>
    <row r="1268" spans="2:27">
      <c r="B1268" s="57"/>
      <c r="C1268" s="57"/>
      <c r="D1268" s="57"/>
      <c r="E1268" s="57"/>
      <c r="F1268" s="57"/>
      <c r="H1268" s="57"/>
      <c r="J1268" s="57"/>
      <c r="L1268" s="57"/>
      <c r="N1268" s="57"/>
      <c r="P1268" s="57"/>
      <c r="R1268" s="57"/>
      <c r="T1268" s="57"/>
      <c r="V1268" s="57"/>
      <c r="X1268" s="57"/>
      <c r="Z1268" s="57"/>
      <c r="AA1268" s="57"/>
    </row>
    <row r="1269" spans="2:27">
      <c r="B1269" s="57"/>
      <c r="C1269" s="57"/>
      <c r="D1269" s="57"/>
      <c r="E1269" s="57"/>
      <c r="F1269" s="57"/>
      <c r="H1269" s="57"/>
      <c r="J1269" s="57"/>
      <c r="L1269" s="57"/>
      <c r="N1269" s="57"/>
      <c r="P1269" s="57"/>
      <c r="R1269" s="57"/>
      <c r="T1269" s="57"/>
      <c r="V1269" s="57"/>
      <c r="X1269" s="57"/>
      <c r="Z1269" s="57"/>
      <c r="AA1269" s="57"/>
    </row>
    <row r="1270" spans="2:27">
      <c r="B1270" s="57"/>
      <c r="C1270" s="57"/>
      <c r="D1270" s="57"/>
      <c r="E1270" s="57"/>
      <c r="F1270" s="57"/>
      <c r="H1270" s="57"/>
      <c r="J1270" s="57"/>
      <c r="L1270" s="57"/>
      <c r="N1270" s="57"/>
      <c r="P1270" s="57"/>
      <c r="R1270" s="57"/>
      <c r="T1270" s="57"/>
      <c r="V1270" s="57"/>
      <c r="X1270" s="57"/>
      <c r="Z1270" s="57"/>
      <c r="AA1270" s="57"/>
    </row>
    <row r="1271" spans="2:27">
      <c r="B1271" s="57"/>
      <c r="C1271" s="57"/>
      <c r="D1271" s="57"/>
      <c r="E1271" s="57"/>
      <c r="F1271" s="57"/>
      <c r="H1271" s="57"/>
      <c r="J1271" s="57"/>
      <c r="L1271" s="57"/>
      <c r="N1271" s="57"/>
      <c r="P1271" s="57"/>
      <c r="R1271" s="57"/>
      <c r="T1271" s="57"/>
      <c r="V1271" s="57"/>
      <c r="X1271" s="57"/>
      <c r="Z1271" s="57"/>
      <c r="AA1271" s="57"/>
    </row>
    <row r="1272" spans="2:27">
      <c r="B1272" s="57"/>
      <c r="C1272" s="57"/>
      <c r="D1272" s="57"/>
      <c r="E1272" s="57"/>
      <c r="F1272" s="57"/>
      <c r="H1272" s="57"/>
      <c r="J1272" s="57"/>
      <c r="L1272" s="57"/>
      <c r="N1272" s="57"/>
      <c r="P1272" s="57"/>
      <c r="R1272" s="57"/>
      <c r="T1272" s="57"/>
      <c r="V1272" s="57"/>
      <c r="X1272" s="57"/>
      <c r="Z1272" s="57"/>
      <c r="AA1272" s="57"/>
    </row>
    <row r="1273" spans="2:27">
      <c r="B1273" s="57"/>
      <c r="C1273" s="57"/>
      <c r="D1273" s="57"/>
      <c r="E1273" s="57"/>
      <c r="F1273" s="57"/>
      <c r="H1273" s="57"/>
      <c r="J1273" s="57"/>
      <c r="L1273" s="57"/>
      <c r="N1273" s="57"/>
      <c r="P1273" s="57"/>
      <c r="R1273" s="57"/>
      <c r="T1273" s="57"/>
      <c r="V1273" s="57"/>
      <c r="X1273" s="57"/>
      <c r="Z1273" s="57"/>
      <c r="AA1273" s="57"/>
    </row>
    <row r="1274" spans="2:27">
      <c r="B1274" s="57"/>
      <c r="C1274" s="57"/>
      <c r="D1274" s="57"/>
      <c r="E1274" s="57"/>
      <c r="F1274" s="57"/>
      <c r="H1274" s="57"/>
      <c r="J1274" s="57"/>
      <c r="L1274" s="57"/>
      <c r="N1274" s="57"/>
      <c r="P1274" s="57"/>
      <c r="R1274" s="57"/>
      <c r="T1274" s="57"/>
      <c r="V1274" s="57"/>
      <c r="X1274" s="57"/>
      <c r="Z1274" s="57"/>
      <c r="AA1274" s="57"/>
    </row>
    <row r="1275" spans="2:27">
      <c r="B1275" s="57"/>
      <c r="C1275" s="57"/>
      <c r="D1275" s="57"/>
      <c r="E1275" s="57"/>
      <c r="F1275" s="57"/>
      <c r="H1275" s="57"/>
      <c r="J1275" s="57"/>
      <c r="L1275" s="57"/>
      <c r="N1275" s="57"/>
      <c r="P1275" s="57"/>
      <c r="R1275" s="57"/>
      <c r="T1275" s="57"/>
      <c r="V1275" s="57"/>
      <c r="X1275" s="57"/>
      <c r="Z1275" s="57"/>
      <c r="AA1275" s="57"/>
    </row>
    <row r="1276" spans="2:27">
      <c r="B1276" s="57"/>
      <c r="C1276" s="57"/>
      <c r="D1276" s="57"/>
      <c r="E1276" s="57"/>
      <c r="F1276" s="57"/>
      <c r="H1276" s="57"/>
      <c r="J1276" s="57"/>
      <c r="L1276" s="57"/>
      <c r="N1276" s="57"/>
      <c r="P1276" s="57"/>
      <c r="R1276" s="57"/>
      <c r="T1276" s="57"/>
      <c r="V1276" s="57"/>
      <c r="X1276" s="57"/>
      <c r="Z1276" s="57"/>
      <c r="AA1276" s="57"/>
    </row>
    <row r="1277" spans="2:27">
      <c r="B1277" s="57"/>
      <c r="C1277" s="57"/>
      <c r="D1277" s="57"/>
      <c r="E1277" s="57"/>
      <c r="F1277" s="57"/>
      <c r="H1277" s="57"/>
      <c r="J1277" s="57"/>
      <c r="L1277" s="57"/>
      <c r="N1277" s="57"/>
      <c r="P1277" s="57"/>
      <c r="R1277" s="57"/>
      <c r="T1277" s="57"/>
      <c r="V1277" s="57"/>
      <c r="X1277" s="57"/>
      <c r="Z1277" s="57"/>
      <c r="AA1277" s="57"/>
    </row>
    <row r="1278" spans="2:27">
      <c r="B1278" s="57"/>
      <c r="C1278" s="57"/>
      <c r="D1278" s="57"/>
      <c r="E1278" s="57"/>
      <c r="F1278" s="57"/>
      <c r="H1278" s="57"/>
      <c r="J1278" s="57"/>
      <c r="L1278" s="57"/>
      <c r="N1278" s="57"/>
      <c r="P1278" s="57"/>
      <c r="R1278" s="57"/>
      <c r="T1278" s="57"/>
      <c r="V1278" s="57"/>
      <c r="X1278" s="57"/>
      <c r="Z1278" s="57"/>
      <c r="AA1278" s="57"/>
    </row>
    <row r="1279" spans="2:27">
      <c r="B1279" s="57"/>
      <c r="C1279" s="57"/>
      <c r="D1279" s="57"/>
      <c r="E1279" s="57"/>
      <c r="F1279" s="57"/>
      <c r="H1279" s="57"/>
      <c r="J1279" s="57"/>
      <c r="L1279" s="57"/>
      <c r="N1279" s="57"/>
      <c r="P1279" s="57"/>
      <c r="R1279" s="57"/>
      <c r="T1279" s="57"/>
      <c r="V1279" s="57"/>
      <c r="X1279" s="57"/>
      <c r="Z1279" s="57"/>
      <c r="AA1279" s="57"/>
    </row>
    <row r="1280" spans="2:27">
      <c r="B1280" s="57"/>
      <c r="C1280" s="57"/>
      <c r="D1280" s="57"/>
      <c r="E1280" s="57"/>
      <c r="F1280" s="57"/>
      <c r="H1280" s="57"/>
      <c r="J1280" s="57"/>
      <c r="L1280" s="57"/>
      <c r="N1280" s="57"/>
      <c r="P1280" s="57"/>
      <c r="R1280" s="57"/>
      <c r="T1280" s="57"/>
      <c r="V1280" s="57"/>
      <c r="X1280" s="57"/>
      <c r="Z1280" s="57"/>
      <c r="AA1280" s="57"/>
    </row>
    <row r="1281" spans="2:27">
      <c r="B1281" s="57"/>
      <c r="C1281" s="57"/>
      <c r="D1281" s="57"/>
      <c r="E1281" s="57"/>
      <c r="F1281" s="57"/>
      <c r="H1281" s="57"/>
      <c r="J1281" s="57"/>
      <c r="L1281" s="57"/>
      <c r="N1281" s="57"/>
      <c r="P1281" s="57"/>
      <c r="R1281" s="57"/>
      <c r="T1281" s="57"/>
      <c r="V1281" s="57"/>
      <c r="X1281" s="57"/>
      <c r="Z1281" s="57"/>
      <c r="AA1281" s="57"/>
    </row>
    <row r="1282" spans="2:27">
      <c r="B1282" s="57"/>
      <c r="C1282" s="57"/>
      <c r="D1282" s="57"/>
      <c r="E1282" s="57"/>
      <c r="F1282" s="57"/>
      <c r="H1282" s="57"/>
      <c r="J1282" s="57"/>
      <c r="L1282" s="57"/>
      <c r="N1282" s="57"/>
      <c r="P1282" s="57"/>
      <c r="R1282" s="57"/>
      <c r="T1282" s="57"/>
      <c r="V1282" s="57"/>
      <c r="X1282" s="57"/>
      <c r="Z1282" s="57"/>
      <c r="AA1282" s="57"/>
    </row>
    <row r="1283" spans="2:27">
      <c r="B1283" s="57"/>
      <c r="C1283" s="57"/>
      <c r="D1283" s="57"/>
      <c r="E1283" s="57"/>
      <c r="F1283" s="57"/>
      <c r="H1283" s="57"/>
      <c r="J1283" s="57"/>
      <c r="L1283" s="57"/>
      <c r="N1283" s="57"/>
      <c r="P1283" s="57"/>
      <c r="R1283" s="57"/>
      <c r="T1283" s="57"/>
      <c r="V1283" s="57"/>
      <c r="X1283" s="57"/>
      <c r="Z1283" s="57"/>
      <c r="AA1283" s="57"/>
    </row>
    <row r="1284" spans="2:27">
      <c r="B1284" s="57"/>
      <c r="C1284" s="57"/>
      <c r="D1284" s="57"/>
      <c r="E1284" s="57"/>
      <c r="F1284" s="57"/>
      <c r="H1284" s="57"/>
      <c r="J1284" s="57"/>
      <c r="L1284" s="57"/>
      <c r="N1284" s="57"/>
      <c r="P1284" s="57"/>
      <c r="R1284" s="57"/>
      <c r="T1284" s="57"/>
      <c r="V1284" s="57"/>
      <c r="X1284" s="57"/>
      <c r="Z1284" s="57"/>
      <c r="AA1284" s="57"/>
    </row>
    <row r="1285" spans="2:27">
      <c r="B1285" s="57"/>
      <c r="C1285" s="57"/>
      <c r="D1285" s="57"/>
      <c r="E1285" s="57"/>
      <c r="F1285" s="57"/>
      <c r="H1285" s="57"/>
      <c r="J1285" s="57"/>
      <c r="L1285" s="57"/>
      <c r="N1285" s="57"/>
      <c r="P1285" s="57"/>
      <c r="R1285" s="57"/>
      <c r="T1285" s="57"/>
      <c r="V1285" s="57"/>
      <c r="X1285" s="57"/>
      <c r="Z1285" s="57"/>
      <c r="AA1285" s="57"/>
    </row>
    <row r="1286" spans="2:27">
      <c r="B1286" s="57"/>
      <c r="C1286" s="57"/>
      <c r="D1286" s="57"/>
      <c r="E1286" s="57"/>
      <c r="F1286" s="57"/>
      <c r="H1286" s="57"/>
      <c r="J1286" s="57"/>
      <c r="L1286" s="57"/>
      <c r="N1286" s="57"/>
      <c r="P1286" s="57"/>
      <c r="R1286" s="57"/>
      <c r="T1286" s="57"/>
      <c r="V1286" s="57"/>
      <c r="X1286" s="57"/>
      <c r="Z1286" s="57"/>
      <c r="AA1286" s="57"/>
    </row>
    <row r="1287" spans="2:27">
      <c r="B1287" s="57"/>
      <c r="C1287" s="57"/>
      <c r="D1287" s="57"/>
      <c r="E1287" s="57"/>
      <c r="F1287" s="57"/>
      <c r="H1287" s="57"/>
      <c r="J1287" s="57"/>
      <c r="L1287" s="57"/>
      <c r="N1287" s="57"/>
      <c r="P1287" s="57"/>
      <c r="R1287" s="57"/>
      <c r="T1287" s="57"/>
      <c r="V1287" s="57"/>
      <c r="X1287" s="57"/>
      <c r="Z1287" s="57"/>
      <c r="AA1287" s="57"/>
    </row>
    <row r="1288" spans="2:27">
      <c r="B1288" s="57"/>
      <c r="C1288" s="57"/>
      <c r="D1288" s="57"/>
      <c r="E1288" s="57"/>
      <c r="F1288" s="57"/>
      <c r="H1288" s="57"/>
      <c r="J1288" s="57"/>
      <c r="L1288" s="57"/>
      <c r="N1288" s="57"/>
      <c r="P1288" s="57"/>
      <c r="R1288" s="57"/>
      <c r="T1288" s="57"/>
      <c r="V1288" s="57"/>
      <c r="X1288" s="57"/>
      <c r="Z1288" s="57"/>
      <c r="AA1288" s="57"/>
    </row>
    <row r="1289" spans="2:27">
      <c r="B1289" s="57"/>
      <c r="C1289" s="57"/>
      <c r="D1289" s="57"/>
      <c r="E1289" s="57"/>
      <c r="F1289" s="57"/>
      <c r="H1289" s="57"/>
      <c r="J1289" s="57"/>
      <c r="L1289" s="57"/>
      <c r="N1289" s="57"/>
      <c r="P1289" s="57"/>
      <c r="R1289" s="57"/>
      <c r="T1289" s="57"/>
      <c r="V1289" s="57"/>
      <c r="X1289" s="57"/>
      <c r="Z1289" s="57"/>
      <c r="AA1289" s="57"/>
    </row>
    <row r="1290" spans="2:27">
      <c r="B1290" s="57"/>
      <c r="C1290" s="57"/>
      <c r="D1290" s="57"/>
      <c r="E1290" s="57"/>
      <c r="F1290" s="57"/>
      <c r="H1290" s="57"/>
      <c r="J1290" s="57"/>
      <c r="L1290" s="57"/>
      <c r="N1290" s="57"/>
      <c r="P1290" s="57"/>
      <c r="R1290" s="57"/>
      <c r="T1290" s="57"/>
      <c r="V1290" s="57"/>
      <c r="X1290" s="57"/>
      <c r="Z1290" s="57"/>
      <c r="AA1290" s="57"/>
    </row>
    <row r="1291" spans="2:27">
      <c r="B1291" s="57"/>
      <c r="C1291" s="57"/>
      <c r="D1291" s="57"/>
      <c r="E1291" s="57"/>
      <c r="F1291" s="57"/>
      <c r="H1291" s="57"/>
      <c r="J1291" s="57"/>
      <c r="L1291" s="57"/>
      <c r="N1291" s="57"/>
      <c r="P1291" s="57"/>
      <c r="R1291" s="57"/>
      <c r="T1291" s="57"/>
      <c r="V1291" s="57"/>
      <c r="X1291" s="57"/>
      <c r="Z1291" s="57"/>
      <c r="AA1291" s="57"/>
    </row>
    <row r="1292" spans="2:27">
      <c r="B1292" s="57"/>
      <c r="C1292" s="57"/>
      <c r="D1292" s="57"/>
      <c r="E1292" s="57"/>
      <c r="F1292" s="57"/>
      <c r="H1292" s="57"/>
      <c r="J1292" s="57"/>
      <c r="L1292" s="57"/>
      <c r="N1292" s="57"/>
      <c r="P1292" s="57"/>
      <c r="R1292" s="57"/>
      <c r="T1292" s="57"/>
      <c r="V1292" s="57"/>
      <c r="X1292" s="57"/>
      <c r="Z1292" s="57"/>
      <c r="AA1292" s="57"/>
    </row>
    <row r="1293" spans="2:27">
      <c r="B1293" s="57"/>
      <c r="C1293" s="57"/>
      <c r="D1293" s="57"/>
      <c r="E1293" s="57"/>
      <c r="F1293" s="57"/>
      <c r="H1293" s="57"/>
      <c r="J1293" s="57"/>
      <c r="L1293" s="57"/>
      <c r="N1293" s="57"/>
      <c r="P1293" s="57"/>
      <c r="R1293" s="57"/>
      <c r="T1293" s="57"/>
      <c r="V1293" s="57"/>
      <c r="X1293" s="57"/>
      <c r="Z1293" s="57"/>
      <c r="AA1293" s="57"/>
    </row>
    <row r="1294" spans="2:27">
      <c r="B1294" s="57"/>
      <c r="C1294" s="57"/>
      <c r="D1294" s="57"/>
      <c r="E1294" s="57"/>
      <c r="F1294" s="57"/>
      <c r="H1294" s="57"/>
      <c r="J1294" s="57"/>
      <c r="L1294" s="57"/>
      <c r="N1294" s="57"/>
      <c r="P1294" s="57"/>
      <c r="R1294" s="57"/>
      <c r="T1294" s="57"/>
      <c r="V1294" s="57"/>
      <c r="X1294" s="57"/>
      <c r="Z1294" s="57"/>
      <c r="AA1294" s="57"/>
    </row>
    <row r="1295" spans="2:27">
      <c r="B1295" s="57"/>
      <c r="C1295" s="57"/>
      <c r="D1295" s="57"/>
      <c r="E1295" s="57"/>
      <c r="F1295" s="57"/>
      <c r="H1295" s="57"/>
      <c r="J1295" s="57"/>
      <c r="L1295" s="57"/>
      <c r="N1295" s="57"/>
      <c r="P1295" s="57"/>
      <c r="R1295" s="57"/>
      <c r="T1295" s="57"/>
      <c r="V1295" s="57"/>
      <c r="X1295" s="57"/>
      <c r="Z1295" s="57"/>
      <c r="AA1295" s="57"/>
    </row>
    <row r="1296" spans="2:27">
      <c r="B1296" s="57"/>
      <c r="C1296" s="57"/>
      <c r="D1296" s="57"/>
      <c r="E1296" s="57"/>
      <c r="F1296" s="57"/>
      <c r="H1296" s="57"/>
      <c r="J1296" s="57"/>
      <c r="L1296" s="57"/>
      <c r="N1296" s="57"/>
      <c r="P1296" s="57"/>
      <c r="R1296" s="57"/>
      <c r="T1296" s="57"/>
      <c r="V1296" s="57"/>
      <c r="X1296" s="57"/>
      <c r="Z1296" s="57"/>
      <c r="AA1296" s="57"/>
    </row>
    <row r="1297" spans="2:27">
      <c r="B1297" s="57"/>
      <c r="C1297" s="57"/>
      <c r="D1297" s="57"/>
      <c r="E1297" s="57"/>
      <c r="F1297" s="57"/>
      <c r="H1297" s="57"/>
      <c r="J1297" s="57"/>
      <c r="L1297" s="57"/>
      <c r="N1297" s="57"/>
      <c r="P1297" s="57"/>
      <c r="R1297" s="57"/>
      <c r="T1297" s="57"/>
      <c r="V1297" s="57"/>
      <c r="X1297" s="57"/>
      <c r="Z1297" s="57"/>
      <c r="AA1297" s="57"/>
    </row>
    <row r="1298" spans="2:27">
      <c r="B1298" s="57"/>
      <c r="C1298" s="57"/>
      <c r="D1298" s="57"/>
      <c r="E1298" s="57"/>
      <c r="F1298" s="57"/>
      <c r="H1298" s="57"/>
      <c r="J1298" s="57"/>
      <c r="L1298" s="57"/>
      <c r="N1298" s="57"/>
      <c r="P1298" s="57"/>
      <c r="R1298" s="57"/>
      <c r="T1298" s="57"/>
      <c r="V1298" s="57"/>
      <c r="X1298" s="57"/>
      <c r="Z1298" s="57"/>
      <c r="AA1298" s="57"/>
    </row>
    <row r="1299" spans="2:27">
      <c r="B1299" s="57"/>
      <c r="C1299" s="57"/>
      <c r="D1299" s="57"/>
      <c r="E1299" s="57"/>
      <c r="F1299" s="57"/>
      <c r="H1299" s="57"/>
      <c r="J1299" s="57"/>
      <c r="L1299" s="57"/>
      <c r="N1299" s="57"/>
      <c r="P1299" s="57"/>
      <c r="R1299" s="57"/>
      <c r="T1299" s="57"/>
      <c r="V1299" s="57"/>
      <c r="X1299" s="57"/>
      <c r="Z1299" s="57"/>
      <c r="AA1299" s="57"/>
    </row>
    <row r="1300" spans="2:27">
      <c r="B1300" s="57"/>
      <c r="C1300" s="57"/>
      <c r="D1300" s="57"/>
      <c r="E1300" s="57"/>
      <c r="F1300" s="57"/>
      <c r="H1300" s="57"/>
      <c r="J1300" s="57"/>
      <c r="L1300" s="57"/>
      <c r="N1300" s="57"/>
      <c r="P1300" s="57"/>
      <c r="R1300" s="57"/>
      <c r="T1300" s="57"/>
      <c r="V1300" s="57"/>
      <c r="X1300" s="57"/>
      <c r="Z1300" s="57"/>
      <c r="AA1300" s="57"/>
    </row>
    <row r="1301" spans="2:27">
      <c r="B1301" s="57"/>
      <c r="C1301" s="57"/>
      <c r="D1301" s="57"/>
      <c r="E1301" s="57"/>
      <c r="F1301" s="57"/>
      <c r="H1301" s="57"/>
      <c r="J1301" s="57"/>
      <c r="L1301" s="57"/>
      <c r="N1301" s="57"/>
      <c r="P1301" s="57"/>
      <c r="R1301" s="57"/>
      <c r="T1301" s="57"/>
      <c r="V1301" s="57"/>
      <c r="X1301" s="57"/>
      <c r="Z1301" s="57"/>
      <c r="AA1301" s="57"/>
    </row>
    <row r="1302" spans="2:27">
      <c r="B1302" s="57"/>
      <c r="C1302" s="57"/>
      <c r="D1302" s="57"/>
      <c r="E1302" s="57"/>
      <c r="F1302" s="57"/>
      <c r="H1302" s="57"/>
      <c r="J1302" s="57"/>
      <c r="L1302" s="57"/>
      <c r="N1302" s="57"/>
      <c r="P1302" s="57"/>
      <c r="R1302" s="57"/>
      <c r="T1302" s="57"/>
      <c r="V1302" s="57"/>
      <c r="X1302" s="57"/>
      <c r="Z1302" s="57"/>
      <c r="AA1302" s="57"/>
    </row>
    <row r="1303" spans="2:27">
      <c r="B1303" s="57"/>
      <c r="C1303" s="57"/>
      <c r="D1303" s="57"/>
      <c r="E1303" s="57"/>
      <c r="F1303" s="57"/>
      <c r="H1303" s="57"/>
      <c r="J1303" s="57"/>
      <c r="L1303" s="57"/>
      <c r="N1303" s="57"/>
      <c r="P1303" s="57"/>
      <c r="R1303" s="57"/>
      <c r="T1303" s="57"/>
      <c r="V1303" s="57"/>
      <c r="X1303" s="57"/>
      <c r="Z1303" s="57"/>
      <c r="AA1303" s="57"/>
    </row>
    <row r="1304" spans="2:27">
      <c r="B1304" s="57"/>
      <c r="C1304" s="57"/>
      <c r="D1304" s="57"/>
      <c r="E1304" s="57"/>
      <c r="F1304" s="57"/>
      <c r="H1304" s="57"/>
      <c r="J1304" s="57"/>
      <c r="L1304" s="57"/>
      <c r="N1304" s="57"/>
      <c r="P1304" s="57"/>
      <c r="R1304" s="57"/>
      <c r="T1304" s="57"/>
      <c r="V1304" s="57"/>
      <c r="X1304" s="57"/>
      <c r="Z1304" s="57"/>
      <c r="AA1304" s="57"/>
    </row>
    <row r="1305" spans="2:27">
      <c r="B1305" s="57"/>
      <c r="C1305" s="57"/>
      <c r="D1305" s="57"/>
      <c r="E1305" s="57"/>
      <c r="F1305" s="57"/>
      <c r="H1305" s="57"/>
      <c r="J1305" s="57"/>
      <c r="L1305" s="57"/>
      <c r="N1305" s="57"/>
      <c r="P1305" s="57"/>
      <c r="R1305" s="57"/>
      <c r="T1305" s="57"/>
      <c r="V1305" s="57"/>
      <c r="X1305" s="57"/>
      <c r="Z1305" s="57"/>
      <c r="AA1305" s="57"/>
    </row>
    <row r="1306" spans="2:27">
      <c r="B1306" s="57"/>
      <c r="C1306" s="57"/>
      <c r="D1306" s="57"/>
      <c r="E1306" s="57"/>
      <c r="F1306" s="57"/>
      <c r="H1306" s="57"/>
      <c r="J1306" s="57"/>
      <c r="L1306" s="57"/>
      <c r="N1306" s="57"/>
      <c r="P1306" s="57"/>
      <c r="R1306" s="57"/>
      <c r="T1306" s="57"/>
      <c r="V1306" s="57"/>
      <c r="X1306" s="57"/>
      <c r="Z1306" s="57"/>
      <c r="AA1306" s="57"/>
    </row>
    <row r="1307" spans="2:27">
      <c r="B1307" s="57"/>
      <c r="C1307" s="57"/>
      <c r="D1307" s="57"/>
      <c r="E1307" s="57"/>
      <c r="F1307" s="57"/>
      <c r="H1307" s="57"/>
      <c r="J1307" s="57"/>
      <c r="L1307" s="57"/>
      <c r="N1307" s="57"/>
      <c r="P1307" s="57"/>
      <c r="R1307" s="57"/>
      <c r="T1307" s="57"/>
      <c r="V1307" s="57"/>
      <c r="X1307" s="57"/>
      <c r="Z1307" s="57"/>
      <c r="AA1307" s="57"/>
    </row>
    <row r="1308" spans="2:27">
      <c r="B1308" s="57"/>
      <c r="C1308" s="57"/>
      <c r="D1308" s="57"/>
      <c r="E1308" s="57"/>
      <c r="F1308" s="57"/>
      <c r="H1308" s="57"/>
      <c r="J1308" s="57"/>
      <c r="L1308" s="57"/>
      <c r="N1308" s="57"/>
      <c r="P1308" s="57"/>
      <c r="R1308" s="57"/>
      <c r="T1308" s="57"/>
      <c r="V1308" s="57"/>
      <c r="X1308" s="57"/>
      <c r="Z1308" s="57"/>
      <c r="AA1308" s="57"/>
    </row>
    <row r="1309" spans="2:27">
      <c r="B1309" s="57"/>
      <c r="C1309" s="57"/>
      <c r="D1309" s="57"/>
      <c r="E1309" s="57"/>
      <c r="F1309" s="57"/>
      <c r="H1309" s="57"/>
      <c r="J1309" s="57"/>
      <c r="L1309" s="57"/>
      <c r="N1309" s="57"/>
      <c r="P1309" s="57"/>
      <c r="R1309" s="57"/>
      <c r="T1309" s="57"/>
      <c r="V1309" s="57"/>
      <c r="X1309" s="57"/>
      <c r="Z1309" s="57"/>
      <c r="AA1309" s="57"/>
    </row>
    <row r="1310" spans="2:27">
      <c r="B1310" s="57"/>
      <c r="C1310" s="57"/>
      <c r="D1310" s="57"/>
      <c r="E1310" s="57"/>
      <c r="F1310" s="57"/>
      <c r="H1310" s="57"/>
      <c r="J1310" s="57"/>
      <c r="L1310" s="57"/>
      <c r="N1310" s="57"/>
      <c r="P1310" s="57"/>
      <c r="R1310" s="57"/>
      <c r="T1310" s="57"/>
      <c r="V1310" s="57"/>
      <c r="X1310" s="57"/>
      <c r="Z1310" s="57"/>
      <c r="AA1310" s="57"/>
    </row>
    <row r="1311" spans="2:27">
      <c r="B1311" s="57"/>
      <c r="C1311" s="57"/>
      <c r="D1311" s="57"/>
      <c r="E1311" s="57"/>
      <c r="F1311" s="57"/>
      <c r="H1311" s="57"/>
      <c r="J1311" s="57"/>
      <c r="L1311" s="57"/>
      <c r="N1311" s="57"/>
      <c r="P1311" s="57"/>
      <c r="R1311" s="57"/>
      <c r="T1311" s="57"/>
      <c r="V1311" s="57"/>
      <c r="X1311" s="57"/>
      <c r="Z1311" s="57"/>
      <c r="AA1311" s="57"/>
    </row>
    <row r="1312" spans="2:27">
      <c r="B1312" s="57"/>
      <c r="C1312" s="57"/>
      <c r="D1312" s="57"/>
      <c r="E1312" s="57"/>
      <c r="F1312" s="57"/>
      <c r="H1312" s="57"/>
      <c r="J1312" s="57"/>
      <c r="L1312" s="57"/>
      <c r="N1312" s="57"/>
      <c r="P1312" s="57"/>
      <c r="R1312" s="57"/>
      <c r="T1312" s="57"/>
      <c r="V1312" s="57"/>
      <c r="X1312" s="57"/>
      <c r="Z1312" s="57"/>
      <c r="AA1312" s="57"/>
    </row>
    <row r="1313" spans="2:27">
      <c r="B1313" s="57"/>
      <c r="C1313" s="57"/>
      <c r="D1313" s="57"/>
      <c r="E1313" s="57"/>
      <c r="F1313" s="57"/>
      <c r="H1313" s="57"/>
      <c r="J1313" s="57"/>
      <c r="L1313" s="57"/>
      <c r="N1313" s="57"/>
      <c r="P1313" s="57"/>
      <c r="R1313" s="57"/>
      <c r="T1313" s="57"/>
      <c r="V1313" s="57"/>
      <c r="X1313" s="57"/>
      <c r="Z1313" s="57"/>
      <c r="AA1313" s="57"/>
    </row>
    <row r="1314" spans="2:27">
      <c r="B1314" s="57"/>
      <c r="C1314" s="57"/>
      <c r="D1314" s="57"/>
      <c r="E1314" s="57"/>
      <c r="F1314" s="57"/>
      <c r="H1314" s="57"/>
      <c r="J1314" s="57"/>
      <c r="L1314" s="57"/>
      <c r="N1314" s="57"/>
      <c r="P1314" s="57"/>
      <c r="R1314" s="57"/>
      <c r="T1314" s="57"/>
      <c r="V1314" s="57"/>
      <c r="X1314" s="57"/>
      <c r="Z1314" s="57"/>
      <c r="AA1314" s="57"/>
    </row>
    <row r="1315" spans="2:27">
      <c r="B1315" s="57"/>
      <c r="C1315" s="57"/>
      <c r="D1315" s="57"/>
      <c r="E1315" s="57"/>
      <c r="F1315" s="57"/>
      <c r="H1315" s="57"/>
      <c r="J1315" s="57"/>
      <c r="L1315" s="57"/>
      <c r="N1315" s="57"/>
      <c r="P1315" s="57"/>
      <c r="R1315" s="57"/>
      <c r="T1315" s="57"/>
      <c r="V1315" s="57"/>
      <c r="X1315" s="57"/>
      <c r="Z1315" s="57"/>
      <c r="AA1315" s="57"/>
    </row>
    <row r="1316" spans="2:27">
      <c r="B1316" s="57"/>
      <c r="C1316" s="57"/>
      <c r="D1316" s="57"/>
      <c r="E1316" s="57"/>
      <c r="F1316" s="57"/>
      <c r="H1316" s="57"/>
      <c r="J1316" s="57"/>
      <c r="L1316" s="57"/>
      <c r="N1316" s="57"/>
      <c r="P1316" s="57"/>
      <c r="R1316" s="57"/>
      <c r="T1316" s="57"/>
      <c r="V1316" s="57"/>
      <c r="X1316" s="57"/>
      <c r="Z1316" s="57"/>
      <c r="AA1316" s="57"/>
    </row>
    <row r="1317" spans="2:27">
      <c r="B1317" s="57"/>
      <c r="C1317" s="57"/>
      <c r="D1317" s="57"/>
      <c r="E1317" s="57"/>
      <c r="F1317" s="57"/>
      <c r="H1317" s="57"/>
      <c r="J1317" s="57"/>
      <c r="L1317" s="57"/>
      <c r="N1317" s="57"/>
      <c r="P1317" s="57"/>
      <c r="R1317" s="57"/>
      <c r="T1317" s="57"/>
      <c r="V1317" s="57"/>
      <c r="X1317" s="57"/>
      <c r="Z1317" s="57"/>
      <c r="AA1317" s="57"/>
    </row>
    <row r="1318" spans="2:27">
      <c r="B1318" s="57"/>
      <c r="C1318" s="57"/>
      <c r="D1318" s="57"/>
      <c r="E1318" s="57"/>
      <c r="F1318" s="57"/>
      <c r="H1318" s="57"/>
      <c r="J1318" s="57"/>
      <c r="L1318" s="57"/>
      <c r="N1318" s="57"/>
      <c r="P1318" s="57"/>
      <c r="R1318" s="57"/>
      <c r="T1318" s="57"/>
      <c r="V1318" s="57"/>
      <c r="X1318" s="57"/>
      <c r="Z1318" s="57"/>
      <c r="AA1318" s="57"/>
    </row>
    <row r="1319" spans="2:27">
      <c r="B1319" s="57"/>
      <c r="C1319" s="57"/>
      <c r="D1319" s="57"/>
      <c r="E1319" s="57"/>
      <c r="F1319" s="57"/>
      <c r="H1319" s="57"/>
      <c r="J1319" s="57"/>
      <c r="L1319" s="57"/>
      <c r="N1319" s="57"/>
      <c r="P1319" s="57"/>
      <c r="R1319" s="57"/>
      <c r="T1319" s="57"/>
      <c r="V1319" s="57"/>
      <c r="X1319" s="57"/>
      <c r="Z1319" s="57"/>
      <c r="AA1319" s="57"/>
    </row>
    <row r="1320" spans="2:27">
      <c r="B1320" s="57"/>
      <c r="C1320" s="57"/>
      <c r="D1320" s="57"/>
      <c r="E1320" s="57"/>
      <c r="F1320" s="57"/>
      <c r="H1320" s="57"/>
      <c r="J1320" s="57"/>
      <c r="L1320" s="57"/>
      <c r="N1320" s="57"/>
      <c r="P1320" s="57"/>
      <c r="R1320" s="57"/>
      <c r="T1320" s="57"/>
      <c r="V1320" s="57"/>
      <c r="X1320" s="57"/>
      <c r="Z1320" s="57"/>
      <c r="AA1320" s="57"/>
    </row>
    <row r="1321" spans="2:27">
      <c r="B1321" s="57"/>
      <c r="C1321" s="57"/>
      <c r="D1321" s="57"/>
      <c r="E1321" s="57"/>
      <c r="F1321" s="57"/>
      <c r="H1321" s="57"/>
      <c r="J1321" s="57"/>
      <c r="L1321" s="57"/>
      <c r="N1321" s="57"/>
      <c r="P1321" s="57"/>
      <c r="R1321" s="57"/>
      <c r="T1321" s="57"/>
      <c r="V1321" s="57"/>
      <c r="X1321" s="57"/>
      <c r="Z1321" s="57"/>
      <c r="AA1321" s="57"/>
    </row>
    <row r="1322" spans="2:27">
      <c r="B1322" s="57"/>
      <c r="C1322" s="57"/>
      <c r="D1322" s="57"/>
      <c r="E1322" s="57"/>
      <c r="F1322" s="57"/>
      <c r="H1322" s="57"/>
      <c r="J1322" s="57"/>
      <c r="L1322" s="57"/>
      <c r="N1322" s="57"/>
      <c r="P1322" s="57"/>
      <c r="R1322" s="57"/>
      <c r="T1322" s="57"/>
      <c r="V1322" s="57"/>
      <c r="X1322" s="57"/>
      <c r="Z1322" s="57"/>
      <c r="AA1322" s="57"/>
    </row>
    <row r="1323" spans="2:27">
      <c r="B1323" s="57"/>
      <c r="C1323" s="57"/>
      <c r="D1323" s="57"/>
      <c r="E1323" s="57"/>
      <c r="F1323" s="57"/>
      <c r="H1323" s="57"/>
      <c r="J1323" s="57"/>
      <c r="L1323" s="57"/>
      <c r="N1323" s="57"/>
      <c r="P1323" s="57"/>
      <c r="R1323" s="57"/>
      <c r="T1323" s="57"/>
      <c r="V1323" s="57"/>
      <c r="X1323" s="57"/>
      <c r="Z1323" s="57"/>
      <c r="AA1323" s="57"/>
    </row>
    <row r="1324" spans="2:27">
      <c r="B1324" s="57"/>
      <c r="C1324" s="57"/>
      <c r="D1324" s="57"/>
      <c r="E1324" s="57"/>
      <c r="F1324" s="57"/>
      <c r="H1324" s="57"/>
      <c r="J1324" s="57"/>
      <c r="L1324" s="57"/>
      <c r="N1324" s="57"/>
      <c r="P1324" s="57"/>
      <c r="R1324" s="57"/>
      <c r="T1324" s="57"/>
      <c r="V1324" s="57"/>
      <c r="X1324" s="57"/>
      <c r="Z1324" s="57"/>
      <c r="AA1324" s="57"/>
    </row>
    <row r="1325" spans="2:27">
      <c r="B1325" s="57"/>
      <c r="C1325" s="57"/>
      <c r="D1325" s="57"/>
      <c r="E1325" s="57"/>
      <c r="F1325" s="57"/>
      <c r="H1325" s="57"/>
      <c r="J1325" s="57"/>
      <c r="L1325" s="57"/>
      <c r="N1325" s="57"/>
      <c r="P1325" s="57"/>
      <c r="R1325" s="57"/>
      <c r="T1325" s="57"/>
      <c r="V1325" s="57"/>
      <c r="X1325" s="57"/>
      <c r="Z1325" s="57"/>
      <c r="AA1325" s="57"/>
    </row>
    <row r="1326" spans="2:27">
      <c r="B1326" s="57"/>
      <c r="C1326" s="57"/>
      <c r="D1326" s="57"/>
      <c r="E1326" s="57"/>
      <c r="F1326" s="57"/>
      <c r="H1326" s="57"/>
      <c r="J1326" s="57"/>
      <c r="L1326" s="57"/>
      <c r="N1326" s="57"/>
      <c r="P1326" s="57"/>
      <c r="R1326" s="57"/>
      <c r="T1326" s="57"/>
      <c r="V1326" s="57"/>
      <c r="X1326" s="57"/>
      <c r="Z1326" s="57"/>
      <c r="AA1326" s="57"/>
    </row>
    <row r="1327" spans="2:27">
      <c r="B1327" s="57"/>
      <c r="C1327" s="57"/>
      <c r="D1327" s="57"/>
      <c r="E1327" s="57"/>
      <c r="F1327" s="57"/>
      <c r="H1327" s="57"/>
      <c r="J1327" s="57"/>
      <c r="L1327" s="57"/>
      <c r="N1327" s="57"/>
      <c r="P1327" s="57"/>
      <c r="R1327" s="57"/>
      <c r="T1327" s="57"/>
      <c r="V1327" s="57"/>
      <c r="X1327" s="57"/>
      <c r="Z1327" s="57"/>
      <c r="AA1327" s="57"/>
    </row>
    <row r="1328" spans="2:27">
      <c r="B1328" s="57"/>
      <c r="C1328" s="57"/>
      <c r="D1328" s="57"/>
      <c r="E1328" s="57"/>
      <c r="F1328" s="57"/>
      <c r="H1328" s="57"/>
      <c r="J1328" s="57"/>
      <c r="L1328" s="57"/>
      <c r="N1328" s="57"/>
      <c r="P1328" s="57"/>
      <c r="R1328" s="57"/>
      <c r="T1328" s="57"/>
      <c r="V1328" s="57"/>
      <c r="X1328" s="57"/>
      <c r="Z1328" s="57"/>
      <c r="AA1328" s="57"/>
    </row>
    <row r="1329" spans="2:27">
      <c r="B1329" s="57"/>
      <c r="C1329" s="57"/>
      <c r="D1329" s="57"/>
      <c r="E1329" s="57"/>
      <c r="F1329" s="57"/>
      <c r="H1329" s="57"/>
      <c r="J1329" s="57"/>
      <c r="L1329" s="57"/>
      <c r="N1329" s="57"/>
      <c r="P1329" s="57"/>
      <c r="R1329" s="57"/>
      <c r="T1329" s="57"/>
      <c r="V1329" s="57"/>
      <c r="X1329" s="57"/>
      <c r="Z1329" s="57"/>
      <c r="AA1329" s="57"/>
    </row>
    <row r="1330" spans="2:27">
      <c r="B1330" s="57"/>
      <c r="C1330" s="57"/>
      <c r="D1330" s="57"/>
      <c r="E1330" s="57"/>
      <c r="F1330" s="57"/>
      <c r="H1330" s="57"/>
      <c r="J1330" s="57"/>
      <c r="L1330" s="57"/>
      <c r="N1330" s="57"/>
      <c r="P1330" s="57"/>
      <c r="R1330" s="57"/>
      <c r="T1330" s="57"/>
      <c r="V1330" s="57"/>
      <c r="X1330" s="57"/>
      <c r="Z1330" s="57"/>
      <c r="AA1330" s="57"/>
    </row>
    <row r="1331" spans="2:27">
      <c r="B1331" s="57"/>
      <c r="C1331" s="57"/>
      <c r="D1331" s="57"/>
      <c r="E1331" s="57"/>
      <c r="F1331" s="57"/>
      <c r="H1331" s="57"/>
      <c r="J1331" s="57"/>
      <c r="L1331" s="57"/>
      <c r="N1331" s="57"/>
      <c r="P1331" s="57"/>
      <c r="R1331" s="57"/>
      <c r="T1331" s="57"/>
      <c r="V1331" s="57"/>
      <c r="X1331" s="57"/>
      <c r="Z1331" s="57"/>
      <c r="AA1331" s="57"/>
    </row>
    <row r="1332" spans="2:27">
      <c r="B1332" s="57"/>
      <c r="C1332" s="57"/>
      <c r="D1332" s="57"/>
      <c r="E1332" s="57"/>
      <c r="F1332" s="57"/>
      <c r="H1332" s="57"/>
      <c r="J1332" s="57"/>
      <c r="L1332" s="57"/>
      <c r="N1332" s="57"/>
      <c r="P1332" s="57"/>
      <c r="R1332" s="57"/>
      <c r="T1332" s="57"/>
      <c r="V1332" s="57"/>
      <c r="X1332" s="57"/>
      <c r="Z1332" s="57"/>
      <c r="AA1332" s="57"/>
    </row>
    <row r="1333" spans="2:27">
      <c r="B1333" s="57"/>
      <c r="C1333" s="57"/>
      <c r="D1333" s="57"/>
      <c r="E1333" s="57"/>
      <c r="F1333" s="57"/>
      <c r="H1333" s="57"/>
      <c r="J1333" s="57"/>
      <c r="L1333" s="57"/>
      <c r="N1333" s="57"/>
      <c r="P1333" s="57"/>
      <c r="R1333" s="57"/>
      <c r="T1333" s="57"/>
      <c r="V1333" s="57"/>
      <c r="X1333" s="57"/>
      <c r="Z1333" s="57"/>
      <c r="AA1333" s="57"/>
    </row>
    <row r="1334" spans="2:27">
      <c r="B1334" s="57"/>
      <c r="C1334" s="57"/>
      <c r="D1334" s="57"/>
      <c r="E1334" s="57"/>
      <c r="F1334" s="57"/>
      <c r="H1334" s="57"/>
      <c r="J1334" s="57"/>
      <c r="L1334" s="57"/>
      <c r="N1334" s="57"/>
      <c r="P1334" s="57"/>
      <c r="R1334" s="57"/>
      <c r="T1334" s="57"/>
      <c r="V1334" s="57"/>
      <c r="X1334" s="57"/>
      <c r="Z1334" s="57"/>
      <c r="AA1334" s="57"/>
    </row>
    <row r="1335" spans="2:27">
      <c r="B1335" s="57"/>
      <c r="C1335" s="57"/>
      <c r="D1335" s="57"/>
      <c r="E1335" s="57"/>
      <c r="F1335" s="57"/>
      <c r="H1335" s="57"/>
      <c r="J1335" s="57"/>
      <c r="L1335" s="57"/>
      <c r="N1335" s="57"/>
      <c r="P1335" s="57"/>
      <c r="R1335" s="57"/>
      <c r="T1335" s="57"/>
      <c r="V1335" s="57"/>
      <c r="X1335" s="57"/>
      <c r="Z1335" s="57"/>
      <c r="AA1335" s="57"/>
    </row>
    <row r="1336" spans="2:27">
      <c r="B1336" s="57"/>
      <c r="C1336" s="57"/>
      <c r="D1336" s="57"/>
      <c r="E1336" s="57"/>
      <c r="F1336" s="57"/>
      <c r="H1336" s="57"/>
      <c r="J1336" s="57"/>
      <c r="L1336" s="57"/>
      <c r="N1336" s="57"/>
      <c r="P1336" s="57"/>
      <c r="R1336" s="57"/>
      <c r="T1336" s="57"/>
      <c r="V1336" s="57"/>
      <c r="X1336" s="57"/>
      <c r="Z1336" s="57"/>
      <c r="AA1336" s="57"/>
    </row>
    <row r="1337" spans="2:27">
      <c r="B1337" s="57"/>
      <c r="C1337" s="57"/>
      <c r="D1337" s="57"/>
      <c r="E1337" s="57"/>
      <c r="F1337" s="57"/>
      <c r="H1337" s="57"/>
      <c r="J1337" s="57"/>
      <c r="L1337" s="57"/>
      <c r="N1337" s="57"/>
      <c r="P1337" s="57"/>
      <c r="R1337" s="57"/>
      <c r="T1337" s="57"/>
      <c r="V1337" s="57"/>
      <c r="X1337" s="57"/>
      <c r="Z1337" s="57"/>
      <c r="AA1337" s="57"/>
    </row>
    <row r="1338" spans="2:27">
      <c r="B1338" s="57"/>
      <c r="C1338" s="57"/>
      <c r="D1338" s="57"/>
      <c r="E1338" s="57"/>
      <c r="F1338" s="57"/>
      <c r="H1338" s="57"/>
      <c r="J1338" s="57"/>
      <c r="L1338" s="57"/>
      <c r="N1338" s="57"/>
      <c r="P1338" s="57"/>
      <c r="R1338" s="57"/>
      <c r="T1338" s="57"/>
      <c r="V1338" s="57"/>
      <c r="X1338" s="57"/>
      <c r="Z1338" s="57"/>
      <c r="AA1338" s="57"/>
    </row>
    <row r="1339" spans="2:27">
      <c r="B1339" s="57"/>
      <c r="C1339" s="57"/>
      <c r="D1339" s="57"/>
      <c r="E1339" s="57"/>
      <c r="F1339" s="57"/>
      <c r="H1339" s="57"/>
      <c r="J1339" s="57"/>
      <c r="L1339" s="57"/>
      <c r="N1339" s="57"/>
      <c r="P1339" s="57"/>
      <c r="R1339" s="57"/>
      <c r="T1339" s="57"/>
      <c r="V1339" s="57"/>
      <c r="X1339" s="57"/>
      <c r="Z1339" s="57"/>
      <c r="AA1339" s="57"/>
    </row>
    <row r="1340" spans="2:27">
      <c r="B1340" s="57"/>
      <c r="C1340" s="57"/>
      <c r="D1340" s="57"/>
      <c r="E1340" s="57"/>
      <c r="F1340" s="57"/>
      <c r="H1340" s="57"/>
      <c r="J1340" s="57"/>
      <c r="L1340" s="57"/>
      <c r="N1340" s="57"/>
      <c r="P1340" s="57"/>
      <c r="R1340" s="57"/>
      <c r="T1340" s="57"/>
      <c r="V1340" s="57"/>
      <c r="X1340" s="57"/>
      <c r="Z1340" s="57"/>
      <c r="AA1340" s="57"/>
    </row>
    <row r="1341" spans="2:27">
      <c r="B1341" s="57"/>
      <c r="C1341" s="57"/>
      <c r="D1341" s="57"/>
      <c r="E1341" s="57"/>
      <c r="F1341" s="57"/>
      <c r="H1341" s="57"/>
      <c r="J1341" s="57"/>
      <c r="L1341" s="57"/>
      <c r="N1341" s="57"/>
      <c r="P1341" s="57"/>
      <c r="R1341" s="57"/>
      <c r="T1341" s="57"/>
      <c r="V1341" s="57"/>
      <c r="X1341" s="57"/>
      <c r="Z1341" s="57"/>
      <c r="AA1341" s="57"/>
    </row>
    <row r="1342" spans="2:27">
      <c r="B1342" s="57"/>
      <c r="C1342" s="57"/>
      <c r="D1342" s="57"/>
      <c r="E1342" s="57"/>
      <c r="F1342" s="57"/>
      <c r="H1342" s="57"/>
      <c r="J1342" s="57"/>
      <c r="L1342" s="57"/>
      <c r="N1342" s="57"/>
      <c r="P1342" s="57"/>
      <c r="R1342" s="57"/>
      <c r="T1342" s="57"/>
      <c r="V1342" s="57"/>
      <c r="X1342" s="57"/>
      <c r="Z1342" s="57"/>
      <c r="AA1342" s="57"/>
    </row>
    <row r="1343" spans="2:27">
      <c r="B1343" s="57"/>
      <c r="C1343" s="57"/>
      <c r="D1343" s="57"/>
      <c r="E1343" s="57"/>
      <c r="F1343" s="57"/>
      <c r="H1343" s="57"/>
      <c r="J1343" s="57"/>
      <c r="L1343" s="57"/>
      <c r="N1343" s="57"/>
      <c r="P1343" s="57"/>
      <c r="R1343" s="57"/>
      <c r="T1343" s="57"/>
      <c r="V1343" s="57"/>
      <c r="X1343" s="57"/>
      <c r="Z1343" s="57"/>
      <c r="AA1343" s="57"/>
    </row>
    <row r="1344" spans="2:27">
      <c r="B1344" s="57"/>
      <c r="C1344" s="57"/>
      <c r="D1344" s="57"/>
      <c r="E1344" s="57"/>
      <c r="F1344" s="57"/>
      <c r="H1344" s="57"/>
      <c r="J1344" s="57"/>
      <c r="L1344" s="57"/>
      <c r="N1344" s="57"/>
      <c r="P1344" s="57"/>
      <c r="R1344" s="57"/>
      <c r="T1344" s="57"/>
      <c r="V1344" s="57"/>
      <c r="X1344" s="57"/>
      <c r="Z1344" s="57"/>
      <c r="AA1344" s="57"/>
    </row>
    <row r="1345" spans="2:27">
      <c r="B1345" s="57"/>
      <c r="C1345" s="57"/>
      <c r="D1345" s="57"/>
      <c r="E1345" s="57"/>
      <c r="F1345" s="57"/>
      <c r="H1345" s="57"/>
      <c r="J1345" s="57"/>
      <c r="L1345" s="57"/>
      <c r="N1345" s="57"/>
      <c r="P1345" s="57"/>
      <c r="R1345" s="57"/>
      <c r="T1345" s="57"/>
      <c r="V1345" s="57"/>
      <c r="X1345" s="57"/>
      <c r="Z1345" s="57"/>
      <c r="AA1345" s="57"/>
    </row>
    <row r="1346" spans="2:27">
      <c r="B1346" s="57"/>
      <c r="C1346" s="57"/>
      <c r="D1346" s="57"/>
      <c r="E1346" s="57"/>
      <c r="F1346" s="57"/>
      <c r="H1346" s="57"/>
      <c r="J1346" s="57"/>
      <c r="L1346" s="57"/>
      <c r="N1346" s="57"/>
      <c r="P1346" s="57"/>
      <c r="R1346" s="57"/>
      <c r="T1346" s="57"/>
      <c r="V1346" s="57"/>
      <c r="X1346" s="57"/>
      <c r="Z1346" s="57"/>
      <c r="AA1346" s="57"/>
    </row>
    <row r="1347" spans="2:27">
      <c r="B1347" s="57"/>
      <c r="C1347" s="57"/>
      <c r="D1347" s="57"/>
      <c r="E1347" s="57"/>
      <c r="F1347" s="57"/>
      <c r="H1347" s="57"/>
      <c r="J1347" s="57"/>
      <c r="L1347" s="57"/>
      <c r="N1347" s="57"/>
      <c r="P1347" s="57"/>
      <c r="R1347" s="57"/>
      <c r="T1347" s="57"/>
      <c r="V1347" s="57"/>
      <c r="X1347" s="57"/>
      <c r="Z1347" s="57"/>
      <c r="AA1347" s="57"/>
    </row>
    <row r="1348" spans="2:27">
      <c r="B1348" s="57"/>
      <c r="C1348" s="57"/>
      <c r="D1348" s="57"/>
      <c r="E1348" s="57"/>
      <c r="F1348" s="57"/>
      <c r="H1348" s="57"/>
      <c r="J1348" s="57"/>
      <c r="L1348" s="57"/>
      <c r="N1348" s="57"/>
      <c r="P1348" s="57"/>
      <c r="R1348" s="57"/>
      <c r="T1348" s="57"/>
      <c r="V1348" s="57"/>
      <c r="X1348" s="57"/>
      <c r="Z1348" s="57"/>
      <c r="AA1348" s="57"/>
    </row>
    <row r="1349" spans="2:27">
      <c r="B1349" s="57"/>
      <c r="C1349" s="57"/>
      <c r="D1349" s="57"/>
      <c r="E1349" s="57"/>
      <c r="F1349" s="57"/>
      <c r="H1349" s="57"/>
      <c r="J1349" s="57"/>
      <c r="L1349" s="57"/>
      <c r="N1349" s="57"/>
      <c r="P1349" s="57"/>
      <c r="R1349" s="57"/>
      <c r="T1349" s="57"/>
      <c r="V1349" s="57"/>
      <c r="X1349" s="57"/>
      <c r="Z1349" s="57"/>
      <c r="AA1349" s="57"/>
    </row>
    <row r="1350" spans="2:27">
      <c r="B1350" s="57"/>
      <c r="C1350" s="57"/>
      <c r="D1350" s="57"/>
      <c r="E1350" s="57"/>
      <c r="F1350" s="57"/>
      <c r="H1350" s="57"/>
      <c r="J1350" s="57"/>
      <c r="L1350" s="57"/>
      <c r="N1350" s="57"/>
      <c r="P1350" s="57"/>
      <c r="R1350" s="57"/>
      <c r="T1350" s="57"/>
      <c r="V1350" s="57"/>
      <c r="X1350" s="57"/>
      <c r="Z1350" s="57"/>
      <c r="AA1350" s="57"/>
    </row>
    <row r="1351" spans="2:27">
      <c r="B1351" s="57"/>
      <c r="C1351" s="57"/>
      <c r="D1351" s="57"/>
      <c r="E1351" s="57"/>
      <c r="F1351" s="57"/>
      <c r="H1351" s="57"/>
      <c r="J1351" s="57"/>
      <c r="L1351" s="57"/>
      <c r="N1351" s="57"/>
      <c r="P1351" s="57"/>
      <c r="R1351" s="57"/>
      <c r="T1351" s="57"/>
      <c r="V1351" s="57"/>
      <c r="X1351" s="57"/>
      <c r="Z1351" s="57"/>
      <c r="AA1351" s="57"/>
    </row>
    <row r="1352" spans="2:27">
      <c r="B1352" s="57"/>
      <c r="C1352" s="57"/>
      <c r="D1352" s="57"/>
      <c r="E1352" s="57"/>
      <c r="F1352" s="57"/>
      <c r="H1352" s="57"/>
      <c r="J1352" s="57"/>
      <c r="L1352" s="57"/>
      <c r="N1352" s="57"/>
      <c r="P1352" s="57"/>
      <c r="R1352" s="57"/>
      <c r="T1352" s="57"/>
      <c r="V1352" s="57"/>
      <c r="X1352" s="57"/>
      <c r="Z1352" s="57"/>
      <c r="AA1352" s="57"/>
    </row>
    <row r="1353" spans="2:27">
      <c r="B1353" s="57"/>
      <c r="C1353" s="57"/>
      <c r="D1353" s="57"/>
      <c r="E1353" s="57"/>
      <c r="F1353" s="57"/>
      <c r="H1353" s="57"/>
      <c r="J1353" s="57"/>
      <c r="L1353" s="57"/>
      <c r="N1353" s="57"/>
      <c r="P1353" s="57"/>
      <c r="R1353" s="57"/>
      <c r="T1353" s="57"/>
      <c r="V1353" s="57"/>
      <c r="X1353" s="57"/>
      <c r="Z1353" s="57"/>
      <c r="AA1353" s="57"/>
    </row>
    <row r="1354" spans="2:27">
      <c r="B1354" s="57"/>
      <c r="C1354" s="57"/>
      <c r="D1354" s="57"/>
      <c r="E1354" s="57"/>
      <c r="F1354" s="57"/>
      <c r="H1354" s="57"/>
      <c r="J1354" s="57"/>
      <c r="L1354" s="57"/>
      <c r="N1354" s="57"/>
      <c r="P1354" s="57"/>
      <c r="R1354" s="57"/>
      <c r="T1354" s="57"/>
      <c r="V1354" s="57"/>
      <c r="X1354" s="57"/>
      <c r="Z1354" s="57"/>
      <c r="AA1354" s="57"/>
    </row>
    <row r="1355" spans="2:27">
      <c r="B1355" s="57"/>
      <c r="C1355" s="57"/>
      <c r="D1355" s="57"/>
      <c r="E1355" s="57"/>
      <c r="F1355" s="57"/>
      <c r="H1355" s="57"/>
      <c r="J1355" s="57"/>
      <c r="L1355" s="57"/>
      <c r="N1355" s="57"/>
      <c r="P1355" s="57"/>
      <c r="R1355" s="57"/>
      <c r="T1355" s="57"/>
      <c r="V1355" s="57"/>
      <c r="X1355" s="57"/>
      <c r="Z1355" s="57"/>
      <c r="AA1355" s="57"/>
    </row>
    <row r="1356" spans="2:27">
      <c r="B1356" s="57"/>
      <c r="C1356" s="57"/>
      <c r="D1356" s="57"/>
      <c r="E1356" s="57"/>
      <c r="F1356" s="57"/>
      <c r="H1356" s="57"/>
      <c r="J1356" s="57"/>
      <c r="L1356" s="57"/>
      <c r="N1356" s="57"/>
      <c r="P1356" s="57"/>
      <c r="R1356" s="57"/>
      <c r="T1356" s="57"/>
      <c r="V1356" s="57"/>
      <c r="X1356" s="57"/>
      <c r="Z1356" s="57"/>
      <c r="AA1356" s="57"/>
    </row>
    <row r="1357" spans="2:27">
      <c r="B1357" s="57"/>
      <c r="C1357" s="57"/>
      <c r="D1357" s="57"/>
      <c r="E1357" s="57"/>
      <c r="F1357" s="57"/>
      <c r="H1357" s="57"/>
      <c r="J1357" s="57"/>
      <c r="L1357" s="57"/>
      <c r="N1357" s="57"/>
      <c r="P1357" s="57"/>
      <c r="R1357" s="57"/>
      <c r="T1357" s="57"/>
      <c r="V1357" s="57"/>
      <c r="X1357" s="57"/>
      <c r="Z1357" s="57"/>
      <c r="AA1357" s="57"/>
    </row>
    <row r="1358" spans="2:27">
      <c r="B1358" s="57"/>
      <c r="C1358" s="57"/>
      <c r="D1358" s="57"/>
      <c r="E1358" s="57"/>
      <c r="F1358" s="57"/>
      <c r="H1358" s="57"/>
      <c r="J1358" s="57"/>
      <c r="L1358" s="57"/>
      <c r="N1358" s="57"/>
      <c r="P1358" s="57"/>
      <c r="R1358" s="57"/>
      <c r="T1358" s="57"/>
      <c r="V1358" s="57"/>
      <c r="X1358" s="57"/>
      <c r="Z1358" s="57"/>
      <c r="AA1358" s="57"/>
    </row>
    <row r="1359" spans="2:27">
      <c r="B1359" s="57"/>
      <c r="C1359" s="57"/>
      <c r="D1359" s="57"/>
      <c r="E1359" s="57"/>
      <c r="F1359" s="57"/>
      <c r="H1359" s="57"/>
      <c r="J1359" s="57"/>
      <c r="L1359" s="57"/>
      <c r="N1359" s="57"/>
      <c r="P1359" s="57"/>
      <c r="R1359" s="57"/>
      <c r="T1359" s="57"/>
      <c r="V1359" s="57"/>
      <c r="X1359" s="57"/>
      <c r="Z1359" s="57"/>
      <c r="AA1359" s="57"/>
    </row>
    <row r="1360" spans="2:27">
      <c r="B1360" s="57"/>
      <c r="C1360" s="57"/>
      <c r="D1360" s="57"/>
      <c r="E1360" s="57"/>
      <c r="F1360" s="57"/>
      <c r="H1360" s="57"/>
      <c r="J1360" s="57"/>
      <c r="L1360" s="57"/>
      <c r="N1360" s="57"/>
      <c r="P1360" s="57"/>
      <c r="R1360" s="57"/>
      <c r="T1360" s="57"/>
      <c r="V1360" s="57"/>
      <c r="X1360" s="57"/>
      <c r="Z1360" s="57"/>
      <c r="AA1360" s="57"/>
    </row>
    <row r="1361" spans="2:27">
      <c r="B1361" s="57"/>
      <c r="C1361" s="57"/>
      <c r="D1361" s="57"/>
      <c r="E1361" s="57"/>
      <c r="F1361" s="57"/>
      <c r="H1361" s="57"/>
      <c r="J1361" s="57"/>
      <c r="L1361" s="57"/>
      <c r="N1361" s="57"/>
      <c r="P1361" s="57"/>
      <c r="R1361" s="57"/>
      <c r="T1361" s="57"/>
      <c r="V1361" s="57"/>
      <c r="X1361" s="57"/>
      <c r="Z1361" s="57"/>
      <c r="AA1361" s="57"/>
    </row>
    <row r="1362" spans="2:27">
      <c r="B1362" s="57"/>
      <c r="C1362" s="57"/>
      <c r="D1362" s="57"/>
      <c r="E1362" s="57"/>
      <c r="F1362" s="57"/>
      <c r="H1362" s="57"/>
      <c r="J1362" s="57"/>
      <c r="L1362" s="57"/>
      <c r="N1362" s="57"/>
      <c r="P1362" s="57"/>
      <c r="R1362" s="57"/>
      <c r="T1362" s="57"/>
      <c r="V1362" s="57"/>
      <c r="X1362" s="57"/>
      <c r="Z1362" s="57"/>
      <c r="AA1362" s="57"/>
    </row>
    <row r="1363" spans="2:27">
      <c r="B1363" s="57"/>
      <c r="C1363" s="57"/>
      <c r="D1363" s="57"/>
      <c r="E1363" s="57"/>
      <c r="F1363" s="57"/>
      <c r="H1363" s="57"/>
      <c r="J1363" s="57"/>
      <c r="L1363" s="57"/>
      <c r="N1363" s="57"/>
      <c r="P1363" s="57"/>
      <c r="R1363" s="57"/>
      <c r="T1363" s="57"/>
      <c r="V1363" s="57"/>
      <c r="X1363" s="57"/>
      <c r="Z1363" s="57"/>
      <c r="AA1363" s="57"/>
    </row>
    <row r="1364" spans="2:27">
      <c r="B1364" s="57"/>
      <c r="C1364" s="57"/>
      <c r="D1364" s="57"/>
      <c r="E1364" s="57"/>
      <c r="F1364" s="57"/>
      <c r="H1364" s="57"/>
      <c r="J1364" s="57"/>
      <c r="L1364" s="57"/>
      <c r="N1364" s="57"/>
      <c r="P1364" s="57"/>
      <c r="R1364" s="57"/>
      <c r="T1364" s="57"/>
      <c r="V1364" s="57"/>
      <c r="X1364" s="57"/>
      <c r="Z1364" s="57"/>
      <c r="AA1364" s="57"/>
    </row>
    <row r="1365" spans="2:27">
      <c r="B1365" s="57"/>
      <c r="C1365" s="57"/>
      <c r="D1365" s="57"/>
      <c r="E1365" s="57"/>
      <c r="F1365" s="57"/>
      <c r="H1365" s="57"/>
      <c r="J1365" s="57"/>
      <c r="L1365" s="57"/>
      <c r="N1365" s="57"/>
      <c r="P1365" s="57"/>
      <c r="R1365" s="57"/>
      <c r="T1365" s="57"/>
      <c r="V1365" s="57"/>
      <c r="X1365" s="57"/>
      <c r="Z1365" s="57"/>
      <c r="AA1365" s="57"/>
    </row>
    <row r="1366" spans="2:27">
      <c r="B1366" s="57"/>
      <c r="C1366" s="57"/>
      <c r="D1366" s="57"/>
      <c r="E1366" s="57"/>
      <c r="F1366" s="57"/>
      <c r="H1366" s="57"/>
      <c r="J1366" s="57"/>
      <c r="L1366" s="57"/>
      <c r="N1366" s="57"/>
      <c r="P1366" s="57"/>
      <c r="R1366" s="57"/>
      <c r="T1366" s="57"/>
      <c r="V1366" s="57"/>
      <c r="X1366" s="57"/>
      <c r="Z1366" s="57"/>
      <c r="AA1366" s="57"/>
    </row>
    <row r="1367" spans="2:27">
      <c r="B1367" s="57"/>
      <c r="C1367" s="57"/>
      <c r="D1367" s="57"/>
      <c r="E1367" s="57"/>
      <c r="F1367" s="57"/>
      <c r="H1367" s="57"/>
      <c r="J1367" s="57"/>
      <c r="L1367" s="57"/>
      <c r="N1367" s="57"/>
      <c r="P1367" s="57"/>
      <c r="R1367" s="57"/>
      <c r="T1367" s="57"/>
      <c r="V1367" s="57"/>
      <c r="X1367" s="57"/>
      <c r="Z1367" s="57"/>
      <c r="AA1367" s="57"/>
    </row>
    <row r="1368" spans="2:27">
      <c r="B1368" s="57"/>
      <c r="C1368" s="57"/>
      <c r="D1368" s="57"/>
      <c r="E1368" s="57"/>
      <c r="F1368" s="57"/>
      <c r="H1368" s="57"/>
      <c r="J1368" s="57"/>
      <c r="L1368" s="57"/>
      <c r="N1368" s="57"/>
      <c r="P1368" s="57"/>
      <c r="R1368" s="57"/>
      <c r="T1368" s="57"/>
      <c r="V1368" s="57"/>
      <c r="X1368" s="57"/>
      <c r="Z1368" s="57"/>
      <c r="AA1368" s="57"/>
    </row>
    <row r="1369" spans="2:27">
      <c r="B1369" s="57"/>
      <c r="C1369" s="57"/>
      <c r="D1369" s="57"/>
      <c r="E1369" s="57"/>
      <c r="F1369" s="57"/>
      <c r="H1369" s="57"/>
      <c r="J1369" s="57"/>
      <c r="L1369" s="57"/>
      <c r="N1369" s="57"/>
      <c r="P1369" s="57"/>
      <c r="R1369" s="57"/>
      <c r="T1369" s="57"/>
      <c r="V1369" s="57"/>
      <c r="X1369" s="57"/>
      <c r="Z1369" s="57"/>
      <c r="AA1369" s="57"/>
    </row>
    <row r="1370" spans="2:27">
      <c r="B1370" s="57"/>
      <c r="C1370" s="57"/>
      <c r="D1370" s="57"/>
      <c r="E1370" s="57"/>
      <c r="F1370" s="57"/>
      <c r="H1370" s="57"/>
      <c r="J1370" s="57"/>
      <c r="L1370" s="57"/>
      <c r="N1370" s="57"/>
      <c r="P1370" s="57"/>
      <c r="R1370" s="57"/>
      <c r="T1370" s="57"/>
      <c r="V1370" s="57"/>
      <c r="X1370" s="57"/>
      <c r="Z1370" s="57"/>
      <c r="AA1370" s="57"/>
    </row>
    <row r="1371" spans="2:27">
      <c r="B1371" s="57"/>
      <c r="C1371" s="57"/>
      <c r="D1371" s="57"/>
      <c r="E1371" s="57"/>
      <c r="F1371" s="57"/>
      <c r="H1371" s="57"/>
      <c r="J1371" s="57"/>
      <c r="L1371" s="57"/>
      <c r="N1371" s="57"/>
      <c r="P1371" s="57"/>
      <c r="R1371" s="57"/>
      <c r="T1371" s="57"/>
      <c r="V1371" s="57"/>
      <c r="X1371" s="57"/>
      <c r="Z1371" s="57"/>
      <c r="AA1371" s="57"/>
    </row>
    <row r="1372" spans="2:27">
      <c r="B1372" s="57"/>
      <c r="C1372" s="57"/>
      <c r="D1372" s="57"/>
      <c r="E1372" s="57"/>
      <c r="F1372" s="57"/>
      <c r="H1372" s="57"/>
      <c r="J1372" s="57"/>
      <c r="L1372" s="57"/>
      <c r="N1372" s="57"/>
      <c r="P1372" s="57"/>
      <c r="R1372" s="57"/>
      <c r="T1372" s="57"/>
      <c r="V1372" s="57"/>
      <c r="X1372" s="57"/>
      <c r="Z1372" s="57"/>
      <c r="AA1372" s="57"/>
    </row>
    <row r="1373" spans="2:27">
      <c r="B1373" s="57"/>
      <c r="C1373" s="57"/>
      <c r="D1373" s="57"/>
      <c r="E1373" s="57"/>
      <c r="F1373" s="57"/>
      <c r="H1373" s="57"/>
      <c r="J1373" s="57"/>
      <c r="L1373" s="57"/>
      <c r="N1373" s="57"/>
      <c r="P1373" s="57"/>
      <c r="R1373" s="57"/>
      <c r="T1373" s="57"/>
      <c r="V1373" s="57"/>
      <c r="X1373" s="57"/>
      <c r="Z1373" s="57"/>
      <c r="AA1373" s="57"/>
    </row>
    <row r="1374" spans="2:27">
      <c r="B1374" s="57"/>
      <c r="C1374" s="57"/>
      <c r="D1374" s="57"/>
      <c r="E1374" s="57"/>
      <c r="F1374" s="57"/>
      <c r="H1374" s="57"/>
      <c r="J1374" s="57"/>
      <c r="L1374" s="57"/>
      <c r="N1374" s="57"/>
      <c r="P1374" s="57"/>
      <c r="R1374" s="57"/>
      <c r="T1374" s="57"/>
      <c r="V1374" s="57"/>
      <c r="X1374" s="57"/>
      <c r="Z1374" s="57"/>
      <c r="AA1374" s="57"/>
    </row>
    <row r="1375" spans="2:27">
      <c r="B1375" s="57"/>
      <c r="C1375" s="57"/>
      <c r="D1375" s="57"/>
      <c r="E1375" s="57"/>
      <c r="F1375" s="57"/>
      <c r="H1375" s="57"/>
      <c r="J1375" s="57"/>
      <c r="L1375" s="57"/>
      <c r="N1375" s="57"/>
      <c r="P1375" s="57"/>
      <c r="R1375" s="57"/>
      <c r="T1375" s="57"/>
      <c r="V1375" s="57"/>
      <c r="X1375" s="57"/>
      <c r="Z1375" s="57"/>
      <c r="AA1375" s="57"/>
    </row>
    <row r="1376" spans="2:27">
      <c r="B1376" s="57"/>
      <c r="C1376" s="57"/>
      <c r="D1376" s="57"/>
      <c r="E1376" s="57"/>
      <c r="F1376" s="57"/>
      <c r="H1376" s="57"/>
      <c r="J1376" s="57"/>
      <c r="L1376" s="57"/>
      <c r="N1376" s="57"/>
      <c r="P1376" s="57"/>
      <c r="R1376" s="57"/>
      <c r="T1376" s="57"/>
      <c r="V1376" s="57"/>
      <c r="X1376" s="57"/>
      <c r="Z1376" s="57"/>
      <c r="AA1376" s="57"/>
    </row>
    <row r="1377" spans="2:27">
      <c r="B1377" s="57"/>
      <c r="C1377" s="57"/>
      <c r="D1377" s="57"/>
      <c r="E1377" s="57"/>
      <c r="F1377" s="57"/>
      <c r="H1377" s="57"/>
      <c r="J1377" s="57"/>
      <c r="L1377" s="57"/>
      <c r="N1377" s="57"/>
      <c r="P1377" s="57"/>
      <c r="R1377" s="57"/>
      <c r="T1377" s="57"/>
      <c r="V1377" s="57"/>
      <c r="X1377" s="57"/>
      <c r="Z1377" s="57"/>
      <c r="AA1377" s="57"/>
    </row>
  </sheetData>
  <mergeCells count="2">
    <mergeCell ref="A1:AA1"/>
    <mergeCell ref="A2:AA2"/>
  </mergeCells>
  <pageMargins left="0.7" right="0.7" top="0.75" bottom="0.75" header="0.3" footer="0.3"/>
</worksheet>
</file>

<file path=xl/worksheets/sheet4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C1377"/>
  <sheetViews>
    <sheetView topLeftCell="A73" zoomScale="136" workbookViewId="0">
      <selection activeCell="A102" activeCellId="23" sqref="AF102 A8:XFD8 A12:XFD12 A14:XFD15 A17:XFD17 A19:XFD23 A26:XFD27 A32:XFD34 A42:XFD42 A45:XFD46 A49:XFD49 A53:XFD54 A58:XFD59 A68:XFD69 A72:XFD74 A76:XFD76 A78:XFD83 A85:XFD85 A87:XFD89 A91:XFD91 A93:XFD93 A95:XFD97 A99:XFD99 A102:XFD103"/>
    </sheetView>
  </sheetViews>
  <sheetFormatPr baseColWidth="10" defaultRowHeight="13"/>
  <cols>
    <col min="1" max="1" width="25" bestFit="1" customWidth="1"/>
    <col min="2" max="2" width="4" bestFit="1" customWidth="1"/>
    <col min="3" max="3" width="3.5" style="59" customWidth="1"/>
    <col min="4" max="4" width="3.5" customWidth="1"/>
    <col min="5" max="5" width="3.5" style="59" customWidth="1"/>
    <col min="6" max="6" width="4" bestFit="1" customWidth="1"/>
    <col min="7" max="7" width="3.5" style="58" customWidth="1"/>
    <col min="8" max="8" width="3.5" customWidth="1"/>
    <col min="9" max="9" width="3.5" style="58" customWidth="1"/>
    <col min="10" max="10" width="4" bestFit="1" customWidth="1"/>
    <col min="11" max="11" width="3.5" style="58" customWidth="1"/>
    <col min="12" max="12" width="3.5" customWidth="1"/>
    <col min="13" max="13" width="3.5" style="58" customWidth="1"/>
    <col min="14" max="14" width="3.5" customWidth="1"/>
    <col min="15" max="15" width="4" style="58" bestFit="1" customWidth="1"/>
    <col min="16" max="16" width="3.5" customWidth="1"/>
    <col min="17" max="17" width="4" style="58" bestFit="1" customWidth="1"/>
    <col min="18" max="18" width="3.5" customWidth="1"/>
    <col min="19" max="19" width="3.5" style="58" customWidth="1"/>
    <col min="20" max="20" width="3.5" customWidth="1"/>
    <col min="21" max="21" width="4" style="58" bestFit="1" customWidth="1"/>
    <col min="22" max="22" width="4" bestFit="1" customWidth="1"/>
    <col min="23" max="23" width="3.5" style="58" customWidth="1"/>
    <col min="24" max="24" width="4" bestFit="1" customWidth="1"/>
    <col min="25" max="25" width="3.5" style="58" customWidth="1"/>
    <col min="26" max="26" width="3.5" customWidth="1"/>
    <col min="27" max="27" width="6.83203125" customWidth="1"/>
    <col min="28" max="256" width="8.83203125" customWidth="1"/>
  </cols>
  <sheetData>
    <row r="1" spans="1:28" ht="18">
      <c r="A1" s="221" t="s">
        <v>203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spans="1:28">
      <c r="A2" s="222" t="s">
        <v>236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4"/>
    </row>
    <row r="3" spans="1:28">
      <c r="A3" s="5" t="s">
        <v>0</v>
      </c>
      <c r="B3" s="52">
        <v>0</v>
      </c>
      <c r="C3" s="53">
        <v>3</v>
      </c>
      <c r="D3" s="52">
        <v>6</v>
      </c>
      <c r="E3" s="53">
        <v>9</v>
      </c>
      <c r="F3" s="52">
        <v>12</v>
      </c>
      <c r="G3" s="53">
        <v>15</v>
      </c>
      <c r="H3" s="52">
        <v>18</v>
      </c>
      <c r="I3" s="53">
        <v>21</v>
      </c>
      <c r="J3" s="52">
        <v>24</v>
      </c>
      <c r="K3" s="53">
        <v>27</v>
      </c>
      <c r="L3" s="52">
        <v>30</v>
      </c>
      <c r="M3" s="53">
        <v>33</v>
      </c>
      <c r="N3" s="52">
        <v>36</v>
      </c>
      <c r="O3" s="53">
        <v>39</v>
      </c>
      <c r="P3" s="52">
        <v>42</v>
      </c>
      <c r="Q3" s="53">
        <v>45</v>
      </c>
      <c r="R3" s="52">
        <v>48</v>
      </c>
      <c r="S3" s="53">
        <v>51</v>
      </c>
      <c r="T3" s="54">
        <v>54</v>
      </c>
      <c r="U3" s="53">
        <v>57</v>
      </c>
      <c r="V3" s="54">
        <v>60</v>
      </c>
      <c r="W3" s="53">
        <v>63</v>
      </c>
      <c r="X3" s="54">
        <v>66</v>
      </c>
      <c r="Y3" s="53">
        <v>69</v>
      </c>
      <c r="Z3" s="54">
        <v>72</v>
      </c>
      <c r="AA3" s="52" t="s">
        <v>204</v>
      </c>
    </row>
    <row r="4" spans="1:28">
      <c r="A4" s="5" t="s">
        <v>2</v>
      </c>
      <c r="B4" s="6"/>
      <c r="C4" s="55"/>
      <c r="D4" s="6"/>
      <c r="E4" s="55"/>
      <c r="F4" s="6"/>
      <c r="G4" s="55"/>
      <c r="H4" s="6"/>
      <c r="I4" s="55"/>
      <c r="J4" s="6"/>
      <c r="K4" s="55"/>
      <c r="L4" s="6"/>
      <c r="M4" s="55"/>
      <c r="N4" s="6"/>
      <c r="O4" s="55"/>
      <c r="P4" s="6"/>
      <c r="Q4" s="55"/>
      <c r="R4" s="6"/>
      <c r="S4" s="55"/>
      <c r="T4" s="8"/>
      <c r="U4" s="55"/>
      <c r="V4" s="8"/>
      <c r="W4" s="55"/>
      <c r="X4" s="8"/>
      <c r="Y4" s="55"/>
      <c r="Z4" s="8"/>
      <c r="AA4" s="6"/>
    </row>
    <row r="5" spans="1:28" ht="14">
      <c r="A5" s="25" t="s">
        <v>25</v>
      </c>
      <c r="B5" s="10"/>
      <c r="C5" s="56"/>
      <c r="D5" s="10"/>
      <c r="E5" s="56"/>
      <c r="F5" s="10"/>
      <c r="G5" s="56"/>
      <c r="H5" s="10"/>
      <c r="I5" s="56"/>
      <c r="J5" s="10"/>
      <c r="K5" s="56"/>
      <c r="L5" s="10"/>
      <c r="M5" s="56"/>
      <c r="N5" s="10"/>
      <c r="O5" s="56"/>
      <c r="P5" s="10"/>
      <c r="Q5" s="56"/>
      <c r="R5" s="10"/>
      <c r="S5" s="56"/>
      <c r="T5" s="10"/>
      <c r="U5" s="56"/>
      <c r="V5" s="10"/>
      <c r="W5" s="56"/>
      <c r="X5" s="10"/>
      <c r="Y5" s="56"/>
      <c r="Z5" s="10"/>
      <c r="AA5" s="6"/>
      <c r="AB5">
        <f>SUM(B5:Z5)/25</f>
        <v>0</v>
      </c>
    </row>
    <row r="6" spans="1:28" ht="14">
      <c r="A6" s="24" t="s">
        <v>206</v>
      </c>
      <c r="B6" s="10">
        <v>1</v>
      </c>
      <c r="C6" s="56"/>
      <c r="D6" s="10"/>
      <c r="E6" s="56"/>
      <c r="F6" s="10"/>
      <c r="G6" s="56"/>
      <c r="H6" s="10"/>
      <c r="I6" s="56"/>
      <c r="J6" s="10"/>
      <c r="K6" s="56"/>
      <c r="L6" s="10"/>
      <c r="M6" s="56"/>
      <c r="N6" s="10"/>
      <c r="O6" s="56"/>
      <c r="P6" s="10"/>
      <c r="Q6" s="56"/>
      <c r="R6" s="10"/>
      <c r="S6" s="56"/>
      <c r="T6" s="10"/>
      <c r="U6" s="56"/>
      <c r="V6" s="10"/>
      <c r="W6" s="56"/>
      <c r="X6" s="10"/>
      <c r="Y6" s="56"/>
      <c r="Z6" s="10"/>
      <c r="AA6" s="6"/>
      <c r="AB6" s="155">
        <f t="shared" ref="AB6:AB69" si="0">SUM(B6:Z6)/25</f>
        <v>0.04</v>
      </c>
    </row>
    <row r="7" spans="1:28" ht="14">
      <c r="A7" s="25" t="s">
        <v>205</v>
      </c>
      <c r="B7" s="10"/>
      <c r="C7" s="56"/>
      <c r="D7" s="10"/>
      <c r="E7" s="56"/>
      <c r="F7" s="10"/>
      <c r="G7" s="56"/>
      <c r="H7" s="10"/>
      <c r="I7" s="56"/>
      <c r="J7" s="10"/>
      <c r="K7" s="56"/>
      <c r="L7" s="10"/>
      <c r="M7" s="56"/>
      <c r="N7" s="10"/>
      <c r="O7" s="56"/>
      <c r="P7" s="10"/>
      <c r="Q7" s="56"/>
      <c r="R7" s="10"/>
      <c r="S7" s="56"/>
      <c r="T7" s="10"/>
      <c r="U7" s="56"/>
      <c r="V7" s="10"/>
      <c r="W7" s="56"/>
      <c r="X7" s="10"/>
      <c r="Y7" s="56"/>
      <c r="Z7" s="10"/>
      <c r="AA7" s="6"/>
      <c r="AB7" s="155">
        <f t="shared" si="0"/>
        <v>0</v>
      </c>
    </row>
    <row r="8" spans="1:28" s="162" customFormat="1" ht="14">
      <c r="A8" s="12" t="s">
        <v>4</v>
      </c>
      <c r="B8" s="5">
        <v>1</v>
      </c>
      <c r="C8" s="163"/>
      <c r="D8" s="5"/>
      <c r="E8" s="163"/>
      <c r="F8" s="5"/>
      <c r="G8" s="163"/>
      <c r="H8" s="5"/>
      <c r="I8" s="163"/>
      <c r="J8" s="5"/>
      <c r="K8" s="163"/>
      <c r="L8" s="5"/>
      <c r="M8" s="163"/>
      <c r="N8" s="5"/>
      <c r="O8" s="163"/>
      <c r="P8" s="5"/>
      <c r="Q8" s="163"/>
      <c r="R8" s="5"/>
      <c r="S8" s="163"/>
      <c r="T8" s="5"/>
      <c r="U8" s="163"/>
      <c r="V8" s="5"/>
      <c r="W8" s="163"/>
      <c r="X8" s="5"/>
      <c r="Y8" s="163"/>
      <c r="Z8" s="5"/>
      <c r="AA8" s="52"/>
      <c r="AB8" s="162">
        <f t="shared" si="0"/>
        <v>0.04</v>
      </c>
    </row>
    <row r="9" spans="1:28" ht="14">
      <c r="A9" s="25" t="s">
        <v>45</v>
      </c>
      <c r="B9" s="10"/>
      <c r="C9" s="56"/>
      <c r="D9" s="10"/>
      <c r="E9" s="56"/>
      <c r="F9" s="10"/>
      <c r="G9" s="56"/>
      <c r="H9" s="10"/>
      <c r="I9" s="56"/>
      <c r="J9" s="10"/>
      <c r="K9" s="56"/>
      <c r="L9" s="10"/>
      <c r="M9" s="56"/>
      <c r="N9" s="10"/>
      <c r="O9" s="56"/>
      <c r="P9" s="10"/>
      <c r="Q9" s="56"/>
      <c r="R9" s="10"/>
      <c r="S9" s="56"/>
      <c r="T9" s="10"/>
      <c r="U9" s="56"/>
      <c r="V9" s="10"/>
      <c r="W9" s="56"/>
      <c r="X9" s="10"/>
      <c r="Y9" s="56"/>
      <c r="Z9" s="10"/>
      <c r="AA9" s="6"/>
      <c r="AB9" s="155">
        <f t="shared" si="0"/>
        <v>0</v>
      </c>
    </row>
    <row r="10" spans="1:28" ht="14">
      <c r="A10" s="25" t="s">
        <v>27</v>
      </c>
      <c r="B10" s="10"/>
      <c r="C10" s="56"/>
      <c r="D10" s="10"/>
      <c r="E10" s="56"/>
      <c r="F10" s="10"/>
      <c r="G10" s="56"/>
      <c r="H10" s="10"/>
      <c r="I10" s="56"/>
      <c r="J10" s="10"/>
      <c r="K10" s="56"/>
      <c r="L10" s="10"/>
      <c r="M10" s="56"/>
      <c r="N10" s="10"/>
      <c r="O10" s="56"/>
      <c r="P10" s="10"/>
      <c r="Q10" s="56"/>
      <c r="R10" s="10"/>
      <c r="S10" s="56"/>
      <c r="T10" s="10"/>
      <c r="U10" s="56"/>
      <c r="V10" s="10"/>
      <c r="W10" s="56"/>
      <c r="X10" s="10"/>
      <c r="Y10" s="56"/>
      <c r="Z10" s="10"/>
      <c r="AA10" s="6"/>
      <c r="AB10" s="155">
        <f t="shared" si="0"/>
        <v>0</v>
      </c>
    </row>
    <row r="11" spans="1:28" ht="14">
      <c r="A11" s="24" t="s">
        <v>26</v>
      </c>
      <c r="B11" s="10"/>
      <c r="C11" s="56"/>
      <c r="D11" s="10"/>
      <c r="E11" s="56"/>
      <c r="F11" s="10"/>
      <c r="G11" s="56"/>
      <c r="H11" s="10"/>
      <c r="I11" s="56"/>
      <c r="J11" s="10"/>
      <c r="K11" s="56"/>
      <c r="L11" s="10"/>
      <c r="M11" s="56"/>
      <c r="N11" s="10"/>
      <c r="O11" s="56"/>
      <c r="P11" s="10"/>
      <c r="Q11" s="56"/>
      <c r="R11" s="10"/>
      <c r="S11" s="56"/>
      <c r="T11" s="10"/>
      <c r="U11" s="56"/>
      <c r="V11" s="10"/>
      <c r="W11" s="56"/>
      <c r="X11" s="10"/>
      <c r="Y11" s="56"/>
      <c r="Z11" s="10"/>
      <c r="AA11" s="6"/>
      <c r="AB11" s="155">
        <f t="shared" si="0"/>
        <v>0</v>
      </c>
    </row>
    <row r="12" spans="1:28" s="162" customFormat="1" ht="14">
      <c r="A12" s="13" t="s">
        <v>51</v>
      </c>
      <c r="B12" s="5"/>
      <c r="C12" s="163"/>
      <c r="D12" s="5"/>
      <c r="E12" s="163"/>
      <c r="F12" s="5"/>
      <c r="G12" s="163"/>
      <c r="H12" s="5"/>
      <c r="I12" s="163"/>
      <c r="J12" s="5"/>
      <c r="K12" s="163"/>
      <c r="L12" s="5"/>
      <c r="M12" s="163"/>
      <c r="N12" s="5"/>
      <c r="O12" s="163"/>
      <c r="P12" s="5"/>
      <c r="Q12" s="163"/>
      <c r="R12" s="5"/>
      <c r="S12" s="163"/>
      <c r="T12" s="5"/>
      <c r="U12" s="163"/>
      <c r="V12" s="5"/>
      <c r="W12" s="163"/>
      <c r="X12" s="5"/>
      <c r="Y12" s="163"/>
      <c r="Z12" s="5"/>
      <c r="AA12" s="52"/>
      <c r="AB12" s="162">
        <f t="shared" si="0"/>
        <v>0</v>
      </c>
    </row>
    <row r="13" spans="1:28" ht="14">
      <c r="A13" s="24" t="s">
        <v>29</v>
      </c>
      <c r="B13" s="10"/>
      <c r="C13" s="56"/>
      <c r="D13" s="10"/>
      <c r="E13" s="56"/>
      <c r="F13" s="10"/>
      <c r="G13" s="56"/>
      <c r="H13" s="10"/>
      <c r="I13" s="56"/>
      <c r="J13" s="10"/>
      <c r="K13" s="56"/>
      <c r="L13" s="10"/>
      <c r="M13" s="56"/>
      <c r="N13" s="10"/>
      <c r="O13" s="56"/>
      <c r="P13" s="10"/>
      <c r="Q13" s="56"/>
      <c r="R13" s="10"/>
      <c r="S13" s="56"/>
      <c r="T13" s="10"/>
      <c r="U13" s="56"/>
      <c r="V13" s="10"/>
      <c r="W13" s="56"/>
      <c r="X13" s="10"/>
      <c r="Y13" s="56"/>
      <c r="Z13" s="10"/>
      <c r="AA13" s="6"/>
      <c r="AB13" s="155">
        <f t="shared" si="0"/>
        <v>0</v>
      </c>
    </row>
    <row r="14" spans="1:28" s="162" customFormat="1" ht="14">
      <c r="A14" s="13" t="s">
        <v>76</v>
      </c>
      <c r="B14" s="5"/>
      <c r="C14" s="163"/>
      <c r="D14" s="5"/>
      <c r="E14" s="163"/>
      <c r="F14" s="5"/>
      <c r="G14" s="163"/>
      <c r="H14" s="5"/>
      <c r="I14" s="163"/>
      <c r="J14" s="5"/>
      <c r="K14" s="163"/>
      <c r="L14" s="5"/>
      <c r="M14" s="163"/>
      <c r="N14" s="5"/>
      <c r="O14" s="163"/>
      <c r="P14" s="5"/>
      <c r="Q14" s="163"/>
      <c r="R14" s="5"/>
      <c r="S14" s="163"/>
      <c r="T14" s="5"/>
      <c r="U14" s="163"/>
      <c r="V14" s="5"/>
      <c r="W14" s="163"/>
      <c r="X14" s="5"/>
      <c r="Y14" s="163"/>
      <c r="Z14" s="5"/>
      <c r="AA14" s="52"/>
      <c r="AB14" s="162">
        <f t="shared" si="0"/>
        <v>0</v>
      </c>
    </row>
    <row r="15" spans="1:28" s="162" customFormat="1" ht="14">
      <c r="A15" s="13" t="s">
        <v>77</v>
      </c>
      <c r="B15" s="5"/>
      <c r="C15" s="163"/>
      <c r="D15" s="5"/>
      <c r="E15" s="163"/>
      <c r="F15" s="5"/>
      <c r="G15" s="163"/>
      <c r="H15" s="5"/>
      <c r="I15" s="163"/>
      <c r="J15" s="5"/>
      <c r="K15" s="163"/>
      <c r="L15" s="5"/>
      <c r="M15" s="163"/>
      <c r="N15" s="5"/>
      <c r="O15" s="163"/>
      <c r="P15" s="5"/>
      <c r="Q15" s="163"/>
      <c r="R15" s="5"/>
      <c r="S15" s="163"/>
      <c r="T15" s="5"/>
      <c r="U15" s="163"/>
      <c r="V15" s="5"/>
      <c r="W15" s="163"/>
      <c r="X15" s="5"/>
      <c r="Y15" s="163"/>
      <c r="Z15" s="5"/>
      <c r="AA15" s="52"/>
      <c r="AB15" s="162">
        <f t="shared" si="0"/>
        <v>0</v>
      </c>
    </row>
    <row r="16" spans="1:28" ht="14">
      <c r="A16" s="25" t="s">
        <v>5</v>
      </c>
      <c r="B16" s="10"/>
      <c r="C16" s="56"/>
      <c r="D16" s="10"/>
      <c r="E16" s="56"/>
      <c r="F16" s="10"/>
      <c r="G16" s="56"/>
      <c r="H16" s="10"/>
      <c r="I16" s="56"/>
      <c r="J16" s="10"/>
      <c r="K16" s="56"/>
      <c r="L16" s="10"/>
      <c r="M16" s="56"/>
      <c r="N16" s="10"/>
      <c r="O16" s="56"/>
      <c r="P16" s="10"/>
      <c r="Q16" s="56"/>
      <c r="R16" s="10"/>
      <c r="S16" s="56"/>
      <c r="T16" s="10"/>
      <c r="U16" s="56"/>
      <c r="V16" s="10"/>
      <c r="W16" s="56"/>
      <c r="X16" s="10"/>
      <c r="Y16" s="56"/>
      <c r="Z16" s="10"/>
      <c r="AA16" s="6"/>
      <c r="AB16" s="155">
        <f t="shared" si="0"/>
        <v>0</v>
      </c>
    </row>
    <row r="17" spans="1:28" s="162" customFormat="1" ht="14">
      <c r="A17" s="12" t="s">
        <v>79</v>
      </c>
      <c r="B17" s="5"/>
      <c r="C17" s="163"/>
      <c r="D17" s="5"/>
      <c r="E17" s="163"/>
      <c r="F17" s="5"/>
      <c r="G17" s="163"/>
      <c r="H17" s="5"/>
      <c r="I17" s="163"/>
      <c r="J17" s="5"/>
      <c r="K17" s="163"/>
      <c r="L17" s="5"/>
      <c r="M17" s="163"/>
      <c r="N17" s="5"/>
      <c r="O17" s="163"/>
      <c r="P17" s="5"/>
      <c r="Q17" s="163"/>
      <c r="R17" s="5"/>
      <c r="S17" s="163"/>
      <c r="T17" s="5"/>
      <c r="U17" s="163"/>
      <c r="V17" s="5"/>
      <c r="W17" s="163"/>
      <c r="X17" s="5"/>
      <c r="Y17" s="163"/>
      <c r="Z17" s="5"/>
      <c r="AA17" s="52"/>
      <c r="AB17" s="162">
        <f t="shared" si="0"/>
        <v>0</v>
      </c>
    </row>
    <row r="18" spans="1:28" ht="14">
      <c r="A18" s="25" t="s">
        <v>102</v>
      </c>
      <c r="B18" s="10"/>
      <c r="C18" s="56"/>
      <c r="D18" s="10"/>
      <c r="E18" s="56"/>
      <c r="F18" s="10"/>
      <c r="G18" s="56"/>
      <c r="H18" s="10"/>
      <c r="I18" s="56"/>
      <c r="J18" s="10"/>
      <c r="K18" s="56"/>
      <c r="L18" s="10"/>
      <c r="M18" s="56"/>
      <c r="N18" s="10"/>
      <c r="O18" s="56"/>
      <c r="P18" s="10"/>
      <c r="Q18" s="56"/>
      <c r="R18" s="10"/>
      <c r="S18" s="56"/>
      <c r="T18" s="10"/>
      <c r="U18" s="56"/>
      <c r="V18" s="10"/>
      <c r="W18" s="56"/>
      <c r="X18" s="10"/>
      <c r="Y18" s="56"/>
      <c r="Z18" s="10"/>
      <c r="AA18" s="6"/>
      <c r="AB18" s="155">
        <f t="shared" si="0"/>
        <v>0</v>
      </c>
    </row>
    <row r="19" spans="1:28" s="162" customFormat="1" ht="14">
      <c r="A19" s="12" t="s">
        <v>78</v>
      </c>
      <c r="B19" s="5"/>
      <c r="C19" s="163"/>
      <c r="D19" s="5"/>
      <c r="E19" s="163"/>
      <c r="F19" s="5"/>
      <c r="G19" s="163"/>
      <c r="H19" s="5"/>
      <c r="I19" s="163"/>
      <c r="J19" s="5"/>
      <c r="K19" s="163"/>
      <c r="L19" s="5"/>
      <c r="M19" s="163"/>
      <c r="N19" s="5"/>
      <c r="O19" s="163"/>
      <c r="P19" s="5"/>
      <c r="Q19" s="163"/>
      <c r="R19" s="5"/>
      <c r="S19" s="163"/>
      <c r="T19" s="5"/>
      <c r="U19" s="163"/>
      <c r="V19" s="5"/>
      <c r="W19" s="163"/>
      <c r="X19" s="5"/>
      <c r="Y19" s="163"/>
      <c r="Z19" s="5"/>
      <c r="AA19" s="52"/>
      <c r="AB19" s="162">
        <f t="shared" si="0"/>
        <v>0</v>
      </c>
    </row>
    <row r="20" spans="1:28" s="162" customFormat="1" ht="14">
      <c r="A20" s="12" t="s">
        <v>6</v>
      </c>
      <c r="B20" s="5">
        <v>1</v>
      </c>
      <c r="C20" s="163">
        <v>1</v>
      </c>
      <c r="D20" s="5">
        <v>1</v>
      </c>
      <c r="E20" s="163"/>
      <c r="F20" s="5">
        <v>2</v>
      </c>
      <c r="G20" s="163"/>
      <c r="H20" s="5"/>
      <c r="I20" s="163"/>
      <c r="J20" s="5">
        <v>5</v>
      </c>
      <c r="K20" s="163"/>
      <c r="L20" s="5">
        <v>25</v>
      </c>
      <c r="M20" s="163">
        <v>5</v>
      </c>
      <c r="N20" s="5">
        <v>7</v>
      </c>
      <c r="O20" s="163">
        <v>3</v>
      </c>
      <c r="P20" s="5">
        <v>4</v>
      </c>
      <c r="Q20" s="163">
        <v>15</v>
      </c>
      <c r="R20" s="5">
        <v>1</v>
      </c>
      <c r="S20" s="163">
        <v>3</v>
      </c>
      <c r="T20" s="5">
        <v>20</v>
      </c>
      <c r="U20" s="163">
        <v>5</v>
      </c>
      <c r="V20" s="5">
        <v>10</v>
      </c>
      <c r="W20" s="163">
        <v>5</v>
      </c>
      <c r="X20" s="5">
        <v>10</v>
      </c>
      <c r="Y20" s="163">
        <v>2</v>
      </c>
      <c r="Z20" s="5">
        <v>1</v>
      </c>
      <c r="AA20" s="52"/>
      <c r="AB20" s="162">
        <f t="shared" si="0"/>
        <v>5.04</v>
      </c>
    </row>
    <row r="21" spans="1:28" s="162" customFormat="1" ht="14">
      <c r="A21" s="12" t="s">
        <v>7</v>
      </c>
      <c r="B21" s="5"/>
      <c r="C21" s="163"/>
      <c r="D21" s="5"/>
      <c r="E21" s="163"/>
      <c r="F21" s="5"/>
      <c r="G21" s="163"/>
      <c r="H21" s="5"/>
      <c r="I21" s="163"/>
      <c r="J21" s="5"/>
      <c r="K21" s="163"/>
      <c r="L21" s="5"/>
      <c r="M21" s="163"/>
      <c r="N21" s="5"/>
      <c r="O21" s="163"/>
      <c r="P21" s="5"/>
      <c r="Q21" s="163"/>
      <c r="R21" s="5"/>
      <c r="S21" s="163"/>
      <c r="T21" s="5"/>
      <c r="U21" s="163"/>
      <c r="V21" s="5"/>
      <c r="W21" s="163"/>
      <c r="X21" s="5"/>
      <c r="Y21" s="163"/>
      <c r="Z21" s="5"/>
      <c r="AA21" s="52"/>
      <c r="AB21" s="162">
        <f t="shared" si="0"/>
        <v>0</v>
      </c>
    </row>
    <row r="22" spans="1:28" s="162" customFormat="1" ht="14">
      <c r="A22" s="12" t="s">
        <v>207</v>
      </c>
      <c r="B22" s="5"/>
      <c r="C22" s="163"/>
      <c r="D22" s="5"/>
      <c r="E22" s="163"/>
      <c r="F22" s="5"/>
      <c r="G22" s="163"/>
      <c r="H22" s="5"/>
      <c r="I22" s="163"/>
      <c r="J22" s="5"/>
      <c r="K22" s="163"/>
      <c r="L22" s="5"/>
      <c r="M22" s="163"/>
      <c r="N22" s="5"/>
      <c r="O22" s="163"/>
      <c r="P22" s="5"/>
      <c r="Q22" s="163"/>
      <c r="R22" s="5"/>
      <c r="S22" s="163"/>
      <c r="T22" s="5"/>
      <c r="U22" s="163"/>
      <c r="V22" s="5"/>
      <c r="W22" s="163"/>
      <c r="X22" s="5"/>
      <c r="Y22" s="163"/>
      <c r="Z22" s="5"/>
      <c r="AA22" s="52"/>
      <c r="AB22" s="162">
        <f t="shared" si="0"/>
        <v>0</v>
      </c>
    </row>
    <row r="23" spans="1:28" s="162" customFormat="1" ht="14">
      <c r="A23" s="12" t="s">
        <v>28</v>
      </c>
      <c r="B23" s="5"/>
      <c r="C23" s="163"/>
      <c r="D23" s="5"/>
      <c r="E23" s="163"/>
      <c r="F23" s="5"/>
      <c r="G23" s="163"/>
      <c r="H23" s="5"/>
      <c r="I23" s="163"/>
      <c r="J23" s="5"/>
      <c r="K23" s="163"/>
      <c r="L23" s="5"/>
      <c r="M23" s="163"/>
      <c r="N23" s="5"/>
      <c r="O23" s="163"/>
      <c r="P23" s="5"/>
      <c r="Q23" s="163"/>
      <c r="R23" s="5"/>
      <c r="S23" s="163"/>
      <c r="T23" s="5"/>
      <c r="U23" s="163"/>
      <c r="V23" s="5"/>
      <c r="W23" s="163"/>
      <c r="X23" s="5"/>
      <c r="Y23" s="163"/>
      <c r="Z23" s="5"/>
      <c r="AA23" s="52"/>
      <c r="AB23" s="162">
        <f t="shared" si="0"/>
        <v>0</v>
      </c>
    </row>
    <row r="24" spans="1:28" ht="14">
      <c r="A24" s="25" t="s">
        <v>8</v>
      </c>
      <c r="B24" s="10"/>
      <c r="C24" s="56"/>
      <c r="D24" s="10"/>
      <c r="E24" s="56">
        <v>7</v>
      </c>
      <c r="F24" s="10"/>
      <c r="G24" s="56"/>
      <c r="H24" s="10"/>
      <c r="I24" s="56"/>
      <c r="J24" s="10"/>
      <c r="K24" s="56"/>
      <c r="L24" s="10"/>
      <c r="M24" s="56">
        <v>2</v>
      </c>
      <c r="N24" s="10"/>
      <c r="O24" s="56"/>
      <c r="P24" s="10"/>
      <c r="Q24" s="56"/>
      <c r="R24" s="10"/>
      <c r="S24" s="56"/>
      <c r="T24" s="10"/>
      <c r="U24" s="56"/>
      <c r="V24" s="10"/>
      <c r="W24" s="56"/>
      <c r="X24" s="10"/>
      <c r="Y24" s="56"/>
      <c r="Z24" s="10"/>
      <c r="AA24" s="6"/>
      <c r="AB24" s="155">
        <f t="shared" si="0"/>
        <v>0.36</v>
      </c>
    </row>
    <row r="25" spans="1:28" ht="15.75" customHeight="1">
      <c r="A25" s="25" t="s">
        <v>224</v>
      </c>
      <c r="B25" s="10"/>
      <c r="C25" s="56"/>
      <c r="D25" s="10"/>
      <c r="E25" s="56"/>
      <c r="F25" s="10"/>
      <c r="G25" s="56"/>
      <c r="H25" s="10"/>
      <c r="I25" s="56"/>
      <c r="J25" s="10"/>
      <c r="K25" s="56"/>
      <c r="L25" s="10"/>
      <c r="M25" s="56"/>
      <c r="N25" s="10"/>
      <c r="O25" s="56"/>
      <c r="P25" s="10"/>
      <c r="Q25" s="56"/>
      <c r="R25" s="10"/>
      <c r="S25" s="56"/>
      <c r="T25" s="10"/>
      <c r="U25" s="56"/>
      <c r="V25" s="10"/>
      <c r="W25" s="56"/>
      <c r="X25" s="10"/>
      <c r="Y25" s="56"/>
      <c r="Z25" s="10"/>
      <c r="AA25" s="6"/>
      <c r="AB25" s="155">
        <f t="shared" si="0"/>
        <v>0</v>
      </c>
    </row>
    <row r="26" spans="1:28" s="162" customFormat="1" ht="14">
      <c r="A26" s="12" t="s">
        <v>208</v>
      </c>
      <c r="B26" s="5"/>
      <c r="C26" s="163"/>
      <c r="D26" s="5"/>
      <c r="E26" s="163"/>
      <c r="F26" s="5"/>
      <c r="G26" s="163"/>
      <c r="H26" s="5"/>
      <c r="I26" s="163"/>
      <c r="J26" s="5"/>
      <c r="K26" s="163"/>
      <c r="L26" s="5"/>
      <c r="M26" s="163"/>
      <c r="N26" s="5"/>
      <c r="O26" s="163"/>
      <c r="P26" s="5"/>
      <c r="Q26" s="163"/>
      <c r="R26" s="5"/>
      <c r="S26" s="163"/>
      <c r="T26" s="5"/>
      <c r="U26" s="163"/>
      <c r="V26" s="5"/>
      <c r="W26" s="163"/>
      <c r="X26" s="5"/>
      <c r="Y26" s="163"/>
      <c r="Z26" s="5"/>
      <c r="AA26" s="52"/>
      <c r="AB26" s="162">
        <f t="shared" si="0"/>
        <v>0</v>
      </c>
    </row>
    <row r="27" spans="1:28" s="162" customFormat="1" ht="14">
      <c r="A27" s="12" t="s">
        <v>23</v>
      </c>
      <c r="B27" s="5">
        <v>1</v>
      </c>
      <c r="C27" s="163">
        <v>2</v>
      </c>
      <c r="D27" s="5">
        <v>90</v>
      </c>
      <c r="E27" s="163">
        <v>60</v>
      </c>
      <c r="F27" s="5"/>
      <c r="G27" s="163">
        <v>80</v>
      </c>
      <c r="H27" s="5">
        <v>90</v>
      </c>
      <c r="I27" s="163">
        <v>90</v>
      </c>
      <c r="J27" s="5">
        <v>85</v>
      </c>
      <c r="K27" s="163">
        <v>92</v>
      </c>
      <c r="L27" s="5">
        <v>55</v>
      </c>
      <c r="M27" s="163">
        <v>85</v>
      </c>
      <c r="N27" s="5">
        <v>87</v>
      </c>
      <c r="O27" s="163">
        <v>98</v>
      </c>
      <c r="P27" s="5">
        <v>87</v>
      </c>
      <c r="Q27" s="163">
        <v>85</v>
      </c>
      <c r="R27" s="5">
        <v>85</v>
      </c>
      <c r="S27" s="163">
        <v>95</v>
      </c>
      <c r="T27" s="5">
        <v>40</v>
      </c>
      <c r="U27" s="163">
        <v>95</v>
      </c>
      <c r="V27" s="5">
        <v>90</v>
      </c>
      <c r="W27" s="163">
        <v>90</v>
      </c>
      <c r="X27" s="5">
        <v>89</v>
      </c>
      <c r="Y27" s="163">
        <v>92</v>
      </c>
      <c r="Z27" s="5">
        <v>90</v>
      </c>
      <c r="AA27" s="52"/>
      <c r="AB27" s="162">
        <f t="shared" si="0"/>
        <v>74.12</v>
      </c>
    </row>
    <row r="28" spans="1:28" ht="14">
      <c r="A28" s="25" t="s">
        <v>209</v>
      </c>
      <c r="B28" s="10"/>
      <c r="C28" s="56"/>
      <c r="D28" s="10"/>
      <c r="E28" s="56"/>
      <c r="F28" s="10"/>
      <c r="G28" s="56"/>
      <c r="H28" s="10"/>
      <c r="I28" s="56"/>
      <c r="J28" s="10"/>
      <c r="K28" s="56"/>
      <c r="L28" s="10"/>
      <c r="M28" s="56"/>
      <c r="N28" s="10"/>
      <c r="O28" s="56"/>
      <c r="P28" s="10"/>
      <c r="Q28" s="56"/>
      <c r="R28" s="10"/>
      <c r="S28" s="56"/>
      <c r="T28" s="10"/>
      <c r="U28" s="56"/>
      <c r="V28" s="10"/>
      <c r="W28" s="56"/>
      <c r="X28" s="10"/>
      <c r="Y28" s="56"/>
      <c r="Z28" s="10"/>
      <c r="AA28" s="6"/>
      <c r="AB28" s="155">
        <f t="shared" si="0"/>
        <v>0</v>
      </c>
    </row>
    <row r="29" spans="1:28" ht="14">
      <c r="A29" s="25" t="s">
        <v>83</v>
      </c>
      <c r="B29" s="10"/>
      <c r="C29" s="56"/>
      <c r="D29" s="10"/>
      <c r="E29" s="56"/>
      <c r="F29" s="10"/>
      <c r="G29" s="56"/>
      <c r="H29" s="10"/>
      <c r="I29" s="56"/>
      <c r="J29" s="10"/>
      <c r="K29" s="56"/>
      <c r="L29" s="10"/>
      <c r="M29" s="56"/>
      <c r="N29" s="10"/>
      <c r="O29" s="56"/>
      <c r="P29" s="10"/>
      <c r="Q29" s="56"/>
      <c r="R29" s="10"/>
      <c r="S29" s="56"/>
      <c r="T29" s="10"/>
      <c r="U29" s="56"/>
      <c r="V29" s="10"/>
      <c r="W29" s="56"/>
      <c r="X29" s="10"/>
      <c r="Y29" s="56"/>
      <c r="Z29" s="10"/>
      <c r="AA29" s="6"/>
      <c r="AB29" s="155">
        <f t="shared" si="0"/>
        <v>0</v>
      </c>
    </row>
    <row r="30" spans="1:28" ht="14">
      <c r="A30" s="25" t="s">
        <v>128</v>
      </c>
      <c r="B30" s="10"/>
      <c r="C30" s="56"/>
      <c r="D30" s="10"/>
      <c r="E30" s="56"/>
      <c r="F30" s="10"/>
      <c r="G30" s="56"/>
      <c r="H30" s="10"/>
      <c r="I30" s="56"/>
      <c r="J30" s="10"/>
      <c r="K30" s="56"/>
      <c r="L30" s="10"/>
      <c r="M30" s="56"/>
      <c r="N30" s="10"/>
      <c r="O30" s="56"/>
      <c r="P30" s="10"/>
      <c r="Q30" s="56"/>
      <c r="R30" s="10"/>
      <c r="S30" s="56"/>
      <c r="T30" s="10"/>
      <c r="U30" s="56"/>
      <c r="V30" s="10"/>
      <c r="W30" s="56"/>
      <c r="X30" s="10"/>
      <c r="Y30" s="56"/>
      <c r="Z30" s="10"/>
      <c r="AA30" s="6"/>
      <c r="AB30" s="155">
        <f t="shared" si="0"/>
        <v>0</v>
      </c>
    </row>
    <row r="31" spans="1:28" ht="14">
      <c r="A31" s="25" t="s">
        <v>181</v>
      </c>
      <c r="B31" s="10"/>
      <c r="C31" s="56"/>
      <c r="D31" s="10"/>
      <c r="E31" s="56"/>
      <c r="F31" s="10"/>
      <c r="G31" s="56"/>
      <c r="H31" s="10"/>
      <c r="I31" s="56"/>
      <c r="J31" s="10"/>
      <c r="K31" s="56"/>
      <c r="L31" s="10"/>
      <c r="M31" s="56"/>
      <c r="N31" s="10"/>
      <c r="O31" s="56"/>
      <c r="P31" s="10"/>
      <c r="Q31" s="56"/>
      <c r="R31" s="10"/>
      <c r="S31" s="56"/>
      <c r="T31" s="10"/>
      <c r="U31" s="56"/>
      <c r="V31" s="10"/>
      <c r="W31" s="56"/>
      <c r="X31" s="10"/>
      <c r="Y31" s="56"/>
      <c r="Z31" s="10"/>
      <c r="AA31" s="6"/>
      <c r="AB31" s="155">
        <f t="shared" si="0"/>
        <v>0</v>
      </c>
    </row>
    <row r="32" spans="1:28" s="162" customFormat="1" ht="14">
      <c r="A32" s="12" t="s">
        <v>210</v>
      </c>
      <c r="B32" s="5"/>
      <c r="C32" s="163"/>
      <c r="D32" s="5"/>
      <c r="E32" s="163"/>
      <c r="F32" s="5"/>
      <c r="G32" s="163"/>
      <c r="H32" s="5"/>
      <c r="I32" s="163"/>
      <c r="J32" s="5"/>
      <c r="K32" s="163"/>
      <c r="L32" s="5"/>
      <c r="M32" s="163"/>
      <c r="N32" s="5"/>
      <c r="O32" s="163"/>
      <c r="P32" s="5"/>
      <c r="Q32" s="163"/>
      <c r="R32" s="5"/>
      <c r="S32" s="163"/>
      <c r="T32" s="5"/>
      <c r="U32" s="163"/>
      <c r="V32" s="5"/>
      <c r="W32" s="163"/>
      <c r="X32" s="5"/>
      <c r="Y32" s="163"/>
      <c r="Z32" s="5"/>
      <c r="AA32" s="52"/>
      <c r="AB32" s="162">
        <f t="shared" si="0"/>
        <v>0</v>
      </c>
    </row>
    <row r="33" spans="1:28" s="162" customFormat="1" ht="14">
      <c r="A33" s="12" t="s">
        <v>225</v>
      </c>
      <c r="B33" s="5"/>
      <c r="C33" s="163"/>
      <c r="D33" s="5"/>
      <c r="E33" s="163"/>
      <c r="F33" s="5"/>
      <c r="G33" s="163"/>
      <c r="H33" s="5"/>
      <c r="I33" s="163"/>
      <c r="J33" s="5"/>
      <c r="K33" s="163"/>
      <c r="L33" s="5"/>
      <c r="M33" s="163"/>
      <c r="N33" s="5"/>
      <c r="O33" s="163"/>
      <c r="P33" s="5"/>
      <c r="Q33" s="163"/>
      <c r="R33" s="5"/>
      <c r="S33" s="163"/>
      <c r="T33" s="5"/>
      <c r="U33" s="163"/>
      <c r="V33" s="5"/>
      <c r="W33" s="163"/>
      <c r="X33" s="5"/>
      <c r="Y33" s="163"/>
      <c r="Z33" s="5"/>
      <c r="AA33" s="52"/>
      <c r="AB33" s="162">
        <f t="shared" si="0"/>
        <v>0</v>
      </c>
    </row>
    <row r="34" spans="1:28" s="162" customFormat="1" ht="14">
      <c r="A34" s="13" t="s">
        <v>33</v>
      </c>
      <c r="B34" s="5"/>
      <c r="C34" s="163"/>
      <c r="D34" s="5"/>
      <c r="E34" s="163"/>
      <c r="F34" s="5"/>
      <c r="G34" s="163"/>
      <c r="H34" s="5"/>
      <c r="I34" s="163"/>
      <c r="J34" s="5"/>
      <c r="K34" s="163"/>
      <c r="L34" s="5"/>
      <c r="M34" s="163"/>
      <c r="N34" s="5"/>
      <c r="O34" s="163"/>
      <c r="P34" s="5"/>
      <c r="Q34" s="163"/>
      <c r="R34" s="5"/>
      <c r="S34" s="163"/>
      <c r="T34" s="5"/>
      <c r="U34" s="163"/>
      <c r="V34" s="5"/>
      <c r="W34" s="163"/>
      <c r="X34" s="5"/>
      <c r="Y34" s="163"/>
      <c r="Z34" s="5"/>
      <c r="AA34" s="52"/>
      <c r="AB34" s="162">
        <f t="shared" si="0"/>
        <v>0</v>
      </c>
    </row>
    <row r="35" spans="1:28" ht="14">
      <c r="A35" s="24" t="s">
        <v>93</v>
      </c>
      <c r="B35" s="10"/>
      <c r="C35" s="56"/>
      <c r="D35" s="10"/>
      <c r="E35" s="56"/>
      <c r="F35" s="10"/>
      <c r="G35" s="56"/>
      <c r="H35" s="10"/>
      <c r="I35" s="56"/>
      <c r="J35" s="10"/>
      <c r="K35" s="56"/>
      <c r="L35" s="10"/>
      <c r="M35" s="56"/>
      <c r="N35" s="10"/>
      <c r="O35" s="56"/>
      <c r="P35" s="10"/>
      <c r="Q35" s="56"/>
      <c r="R35" s="10"/>
      <c r="S35" s="56"/>
      <c r="T35" s="10"/>
      <c r="U35" s="56"/>
      <c r="V35" s="10"/>
      <c r="W35" s="56"/>
      <c r="X35" s="10"/>
      <c r="Y35" s="56"/>
      <c r="Z35" s="10"/>
      <c r="AA35" s="6"/>
      <c r="AB35" s="155">
        <f t="shared" si="0"/>
        <v>0</v>
      </c>
    </row>
    <row r="36" spans="1:28">
      <c r="A36" s="15" t="s">
        <v>9</v>
      </c>
      <c r="B36" s="10"/>
      <c r="C36" s="56"/>
      <c r="D36" s="10"/>
      <c r="E36" s="56"/>
      <c r="F36" s="10"/>
      <c r="G36" s="56"/>
      <c r="H36" s="10">
        <v>7</v>
      </c>
      <c r="I36" s="56">
        <v>7</v>
      </c>
      <c r="J36" s="10">
        <v>11</v>
      </c>
      <c r="K36" s="56">
        <v>3</v>
      </c>
      <c r="L36" s="10"/>
      <c r="M36" s="56"/>
      <c r="N36" s="10">
        <v>3</v>
      </c>
      <c r="O36" s="56"/>
      <c r="P36" s="10">
        <v>2</v>
      </c>
      <c r="Q36" s="56">
        <v>10</v>
      </c>
      <c r="R36" s="10">
        <v>3</v>
      </c>
      <c r="S36" s="56"/>
      <c r="T36" s="10"/>
      <c r="U36" s="56"/>
      <c r="V36" s="10">
        <v>1</v>
      </c>
      <c r="W36" s="56"/>
      <c r="X36" s="10">
        <v>3</v>
      </c>
      <c r="Y36" s="56">
        <v>2</v>
      </c>
      <c r="Z36" s="10"/>
      <c r="AA36" s="6"/>
      <c r="AB36" s="155">
        <f t="shared" si="0"/>
        <v>2.08</v>
      </c>
    </row>
    <row r="37" spans="1:28">
      <c r="A37" s="15" t="s">
        <v>211</v>
      </c>
      <c r="B37" s="10"/>
      <c r="C37" s="56"/>
      <c r="D37" s="10"/>
      <c r="E37" s="56"/>
      <c r="F37" s="10"/>
      <c r="G37" s="56"/>
      <c r="H37" s="10"/>
      <c r="I37" s="56"/>
      <c r="J37" s="10"/>
      <c r="K37" s="56"/>
      <c r="L37" s="10"/>
      <c r="M37" s="56"/>
      <c r="N37" s="10"/>
      <c r="O37" s="56"/>
      <c r="P37" s="10"/>
      <c r="Q37" s="56"/>
      <c r="R37" s="10"/>
      <c r="S37" s="56"/>
      <c r="T37" s="10"/>
      <c r="U37" s="56"/>
      <c r="V37" s="10"/>
      <c r="W37" s="56"/>
      <c r="X37" s="10"/>
      <c r="Y37" s="56"/>
      <c r="Z37" s="10"/>
      <c r="AA37" s="6"/>
      <c r="AB37" s="155">
        <f t="shared" si="0"/>
        <v>0</v>
      </c>
    </row>
    <row r="38" spans="1:28">
      <c r="A38" s="15" t="s">
        <v>226</v>
      </c>
      <c r="B38" s="10"/>
      <c r="C38" s="56"/>
      <c r="D38" s="10"/>
      <c r="E38" s="56"/>
      <c r="F38" s="10"/>
      <c r="G38" s="56"/>
      <c r="H38" s="10"/>
      <c r="I38" s="56"/>
      <c r="J38" s="10"/>
      <c r="K38" s="56"/>
      <c r="L38" s="10"/>
      <c r="M38" s="56"/>
      <c r="N38" s="10"/>
      <c r="O38" s="56"/>
      <c r="P38" s="10"/>
      <c r="Q38" s="56"/>
      <c r="R38" s="10"/>
      <c r="S38" s="56"/>
      <c r="T38" s="10"/>
      <c r="U38" s="56"/>
      <c r="V38" s="10"/>
      <c r="W38" s="56"/>
      <c r="X38" s="10"/>
      <c r="Y38" s="56"/>
      <c r="Z38" s="10"/>
      <c r="AA38" s="6"/>
      <c r="AB38" s="155">
        <f t="shared" si="0"/>
        <v>0</v>
      </c>
    </row>
    <row r="39" spans="1:28">
      <c r="A39" s="15" t="s">
        <v>31</v>
      </c>
      <c r="B39" s="10"/>
      <c r="C39" s="56"/>
      <c r="D39" s="10"/>
      <c r="E39" s="56"/>
      <c r="F39" s="10"/>
      <c r="G39" s="56"/>
      <c r="H39" s="10"/>
      <c r="I39" s="56"/>
      <c r="J39" s="10"/>
      <c r="K39" s="56"/>
      <c r="L39" s="10"/>
      <c r="M39" s="56"/>
      <c r="N39" s="10"/>
      <c r="O39" s="56"/>
      <c r="P39" s="10"/>
      <c r="Q39" s="56"/>
      <c r="R39" s="10"/>
      <c r="S39" s="56"/>
      <c r="T39" s="10"/>
      <c r="U39" s="56"/>
      <c r="V39" s="10"/>
      <c r="W39" s="56"/>
      <c r="X39" s="10"/>
      <c r="Y39" s="56"/>
      <c r="Z39" s="10"/>
      <c r="AA39" s="6"/>
      <c r="AB39" s="155">
        <f t="shared" si="0"/>
        <v>0</v>
      </c>
    </row>
    <row r="40" spans="1:28">
      <c r="A40" s="15" t="s">
        <v>32</v>
      </c>
      <c r="B40" s="10"/>
      <c r="C40" s="56"/>
      <c r="D40" s="10"/>
      <c r="E40" s="56"/>
      <c r="F40" s="10"/>
      <c r="G40" s="56"/>
      <c r="H40" s="10"/>
      <c r="I40" s="56"/>
      <c r="J40" s="10"/>
      <c r="K40" s="56"/>
      <c r="L40" s="10"/>
      <c r="M40" s="56"/>
      <c r="N40" s="10"/>
      <c r="O40" s="56"/>
      <c r="P40" s="10"/>
      <c r="Q40" s="56"/>
      <c r="R40" s="10"/>
      <c r="S40" s="56"/>
      <c r="T40" s="10"/>
      <c r="U40" s="56"/>
      <c r="V40" s="10"/>
      <c r="W40" s="56"/>
      <c r="X40" s="10"/>
      <c r="Y40" s="56"/>
      <c r="Z40" s="10"/>
      <c r="AA40" s="6"/>
      <c r="AB40" s="155">
        <f t="shared" si="0"/>
        <v>0</v>
      </c>
    </row>
    <row r="41" spans="1:28">
      <c r="A41" s="15" t="s">
        <v>52</v>
      </c>
      <c r="B41" s="10"/>
      <c r="C41" s="56"/>
      <c r="D41" s="10"/>
      <c r="E41" s="56"/>
      <c r="F41" s="10"/>
      <c r="G41" s="56"/>
      <c r="H41" s="10"/>
      <c r="I41" s="56"/>
      <c r="J41" s="10"/>
      <c r="K41" s="56"/>
      <c r="L41" s="10"/>
      <c r="M41" s="56"/>
      <c r="N41" s="10"/>
      <c r="O41" s="56"/>
      <c r="P41" s="10"/>
      <c r="Q41" s="56"/>
      <c r="R41" s="10"/>
      <c r="S41" s="56"/>
      <c r="T41" s="10"/>
      <c r="U41" s="56"/>
      <c r="V41" s="10"/>
      <c r="W41" s="56"/>
      <c r="X41" s="10"/>
      <c r="Y41" s="56"/>
      <c r="Z41" s="10"/>
      <c r="AA41" s="6"/>
      <c r="AB41" s="155">
        <f t="shared" si="0"/>
        <v>0</v>
      </c>
    </row>
    <row r="42" spans="1:28" s="162" customFormat="1">
      <c r="A42" s="16" t="s">
        <v>10</v>
      </c>
      <c r="B42" s="5"/>
      <c r="C42" s="163"/>
      <c r="D42" s="5"/>
      <c r="E42" s="163"/>
      <c r="F42" s="5"/>
      <c r="G42" s="163"/>
      <c r="H42" s="5"/>
      <c r="I42" s="163"/>
      <c r="J42" s="5"/>
      <c r="K42" s="163"/>
      <c r="L42" s="5"/>
      <c r="M42" s="163"/>
      <c r="N42" s="5"/>
      <c r="O42" s="163"/>
      <c r="P42" s="5"/>
      <c r="Q42" s="163"/>
      <c r="R42" s="5"/>
      <c r="S42" s="163"/>
      <c r="T42" s="5"/>
      <c r="U42" s="163"/>
      <c r="V42" s="5"/>
      <c r="W42" s="163"/>
      <c r="X42" s="5"/>
      <c r="Y42" s="163"/>
      <c r="Z42" s="5"/>
      <c r="AA42" s="52"/>
      <c r="AB42" s="162">
        <f t="shared" si="0"/>
        <v>0</v>
      </c>
    </row>
    <row r="43" spans="1:28">
      <c r="A43" s="15" t="s">
        <v>39</v>
      </c>
      <c r="B43" s="10"/>
      <c r="C43" s="56"/>
      <c r="D43" s="10"/>
      <c r="E43" s="56"/>
      <c r="F43" s="10"/>
      <c r="G43" s="56"/>
      <c r="H43" s="10"/>
      <c r="I43" s="56"/>
      <c r="J43" s="10"/>
      <c r="K43" s="56"/>
      <c r="L43" s="10"/>
      <c r="M43" s="56"/>
      <c r="N43" s="10"/>
      <c r="O43" s="56"/>
      <c r="P43" s="10"/>
      <c r="Q43" s="56"/>
      <c r="R43" s="10"/>
      <c r="S43" s="56"/>
      <c r="T43" s="10"/>
      <c r="U43" s="56"/>
      <c r="V43" s="10"/>
      <c r="W43" s="56"/>
      <c r="X43" s="10"/>
      <c r="Y43" s="56"/>
      <c r="Z43" s="10"/>
      <c r="AA43" s="6"/>
      <c r="AB43" s="155">
        <f t="shared" si="0"/>
        <v>0</v>
      </c>
    </row>
    <row r="44" spans="1:28">
      <c r="A44" s="15" t="s">
        <v>11</v>
      </c>
      <c r="B44" s="10"/>
      <c r="C44" s="56"/>
      <c r="D44" s="10"/>
      <c r="E44" s="56"/>
      <c r="F44" s="10"/>
      <c r="G44" s="56"/>
      <c r="H44" s="10"/>
      <c r="I44" s="56"/>
      <c r="J44" s="10"/>
      <c r="K44" s="56"/>
      <c r="L44" s="10"/>
      <c r="M44" s="56"/>
      <c r="N44" s="10"/>
      <c r="O44" s="56"/>
      <c r="P44" s="10"/>
      <c r="Q44" s="56"/>
      <c r="R44" s="10"/>
      <c r="S44" s="56"/>
      <c r="T44" s="10"/>
      <c r="U44" s="56"/>
      <c r="V44" s="10"/>
      <c r="W44" s="56"/>
      <c r="X44" s="10"/>
      <c r="Y44" s="56"/>
      <c r="Z44" s="10"/>
      <c r="AA44" s="6"/>
      <c r="AB44" s="155">
        <f t="shared" si="0"/>
        <v>0</v>
      </c>
    </row>
    <row r="45" spans="1:28" s="162" customFormat="1">
      <c r="A45" s="16" t="s">
        <v>94</v>
      </c>
      <c r="B45" s="5"/>
      <c r="C45" s="163"/>
      <c r="D45" s="5"/>
      <c r="E45" s="163"/>
      <c r="F45" s="5"/>
      <c r="G45" s="163"/>
      <c r="H45" s="5"/>
      <c r="I45" s="163"/>
      <c r="J45" s="5"/>
      <c r="K45" s="163"/>
      <c r="L45" s="5"/>
      <c r="M45" s="163"/>
      <c r="N45" s="5"/>
      <c r="O45" s="163"/>
      <c r="P45" s="5"/>
      <c r="Q45" s="163"/>
      <c r="R45" s="5"/>
      <c r="S45" s="163"/>
      <c r="T45" s="5"/>
      <c r="U45" s="163"/>
      <c r="V45" s="5"/>
      <c r="W45" s="163"/>
      <c r="X45" s="5"/>
      <c r="Y45" s="163"/>
      <c r="Z45" s="5"/>
      <c r="AA45" s="52"/>
      <c r="AB45" s="162">
        <f t="shared" si="0"/>
        <v>0</v>
      </c>
    </row>
    <row r="46" spans="1:28" s="162" customFormat="1">
      <c r="A46" s="16" t="s">
        <v>95</v>
      </c>
      <c r="B46" s="5"/>
      <c r="C46" s="163"/>
      <c r="D46" s="5"/>
      <c r="E46" s="163"/>
      <c r="F46" s="5"/>
      <c r="G46" s="163"/>
      <c r="H46" s="5"/>
      <c r="I46" s="163"/>
      <c r="J46" s="5"/>
      <c r="K46" s="163"/>
      <c r="L46" s="5"/>
      <c r="M46" s="163"/>
      <c r="N46" s="5"/>
      <c r="O46" s="163"/>
      <c r="P46" s="5"/>
      <c r="Q46" s="163"/>
      <c r="R46" s="5"/>
      <c r="S46" s="163"/>
      <c r="T46" s="5"/>
      <c r="U46" s="163"/>
      <c r="V46" s="5"/>
      <c r="W46" s="163"/>
      <c r="X46" s="5"/>
      <c r="Y46" s="163"/>
      <c r="Z46" s="5"/>
      <c r="AA46" s="52"/>
      <c r="AB46" s="162">
        <f t="shared" si="0"/>
        <v>0</v>
      </c>
    </row>
    <row r="47" spans="1:28">
      <c r="A47" s="15" t="s">
        <v>12</v>
      </c>
      <c r="B47" s="10"/>
      <c r="C47" s="56"/>
      <c r="D47" s="10"/>
      <c r="E47" s="56"/>
      <c r="F47" s="10"/>
      <c r="G47" s="56"/>
      <c r="H47" s="10"/>
      <c r="I47" s="56"/>
      <c r="J47" s="10"/>
      <c r="K47" s="56"/>
      <c r="L47" s="10"/>
      <c r="M47" s="56"/>
      <c r="N47" s="10"/>
      <c r="O47" s="56"/>
      <c r="P47" s="10"/>
      <c r="Q47" s="56"/>
      <c r="R47" s="10"/>
      <c r="S47" s="56"/>
      <c r="T47" s="10"/>
      <c r="U47" s="56"/>
      <c r="V47" s="10"/>
      <c r="W47" s="56"/>
      <c r="X47" s="10"/>
      <c r="Y47" s="56"/>
      <c r="Z47" s="10"/>
      <c r="AA47" s="6"/>
      <c r="AB47" s="155">
        <f t="shared" si="0"/>
        <v>0</v>
      </c>
    </row>
    <row r="48" spans="1:28">
      <c r="A48" s="15" t="s">
        <v>40</v>
      </c>
      <c r="B48" s="10"/>
      <c r="C48" s="56"/>
      <c r="D48" s="10"/>
      <c r="E48" s="56"/>
      <c r="F48" s="10"/>
      <c r="G48" s="56"/>
      <c r="H48" s="10"/>
      <c r="I48" s="56"/>
      <c r="J48" s="10"/>
      <c r="K48" s="56"/>
      <c r="L48" s="10"/>
      <c r="M48" s="56"/>
      <c r="N48" s="10"/>
      <c r="O48" s="56"/>
      <c r="P48" s="10"/>
      <c r="Q48" s="56"/>
      <c r="R48" s="10"/>
      <c r="S48" s="56"/>
      <c r="T48" s="10"/>
      <c r="U48" s="56"/>
      <c r="V48" s="10"/>
      <c r="W48" s="56"/>
      <c r="X48" s="10"/>
      <c r="Y48" s="56"/>
      <c r="Z48" s="10"/>
      <c r="AA48" s="6"/>
      <c r="AB48" s="155">
        <f t="shared" si="0"/>
        <v>0</v>
      </c>
    </row>
    <row r="49" spans="1:28" s="162" customFormat="1">
      <c r="A49" s="16" t="s">
        <v>41</v>
      </c>
      <c r="B49" s="5"/>
      <c r="C49" s="163"/>
      <c r="D49" s="5"/>
      <c r="E49" s="163"/>
      <c r="F49" s="5"/>
      <c r="G49" s="163"/>
      <c r="H49" s="5"/>
      <c r="I49" s="163"/>
      <c r="J49" s="5"/>
      <c r="K49" s="163"/>
      <c r="L49" s="5"/>
      <c r="M49" s="163"/>
      <c r="N49" s="5"/>
      <c r="O49" s="163"/>
      <c r="P49" s="5"/>
      <c r="Q49" s="163"/>
      <c r="R49" s="5"/>
      <c r="S49" s="163"/>
      <c r="T49" s="5"/>
      <c r="U49" s="163"/>
      <c r="V49" s="5"/>
      <c r="W49" s="163"/>
      <c r="X49" s="5"/>
      <c r="Y49" s="163"/>
      <c r="Z49" s="5"/>
      <c r="AA49" s="52"/>
      <c r="AB49" s="162">
        <f t="shared" si="0"/>
        <v>0</v>
      </c>
    </row>
    <row r="50" spans="1:28">
      <c r="A50" s="15" t="s">
        <v>44</v>
      </c>
      <c r="B50" s="10"/>
      <c r="C50" s="56"/>
      <c r="D50" s="10"/>
      <c r="E50" s="56"/>
      <c r="F50" s="10"/>
      <c r="G50" s="56"/>
      <c r="H50" s="10"/>
      <c r="I50" s="56"/>
      <c r="J50" s="10"/>
      <c r="K50" s="56"/>
      <c r="L50" s="10"/>
      <c r="M50" s="56"/>
      <c r="N50" s="10"/>
      <c r="O50" s="56"/>
      <c r="P50" s="10"/>
      <c r="Q50" s="56"/>
      <c r="R50" s="10"/>
      <c r="S50" s="56"/>
      <c r="T50" s="10"/>
      <c r="U50" s="56"/>
      <c r="V50" s="10"/>
      <c r="W50" s="56"/>
      <c r="X50" s="10"/>
      <c r="Y50" s="56"/>
      <c r="Z50" s="10"/>
      <c r="AA50" s="6"/>
      <c r="AB50" s="155">
        <f t="shared" si="0"/>
        <v>0</v>
      </c>
    </row>
    <row r="51" spans="1:28">
      <c r="A51" s="15" t="s">
        <v>62</v>
      </c>
      <c r="B51" s="10"/>
      <c r="C51" s="56"/>
      <c r="D51" s="10"/>
      <c r="E51" s="56"/>
      <c r="F51" s="10"/>
      <c r="G51" s="56"/>
      <c r="H51" s="10"/>
      <c r="I51" s="56"/>
      <c r="J51" s="10"/>
      <c r="K51" s="56"/>
      <c r="L51" s="10"/>
      <c r="M51" s="56"/>
      <c r="N51" s="10"/>
      <c r="O51" s="56"/>
      <c r="P51" s="10"/>
      <c r="Q51" s="56"/>
      <c r="R51" s="10"/>
      <c r="S51" s="56"/>
      <c r="T51" s="10"/>
      <c r="U51" s="56"/>
      <c r="V51" s="10"/>
      <c r="W51" s="56"/>
      <c r="X51" s="10"/>
      <c r="Y51" s="56"/>
      <c r="Z51" s="10"/>
      <c r="AA51" s="6"/>
      <c r="AB51" s="155">
        <f t="shared" si="0"/>
        <v>0</v>
      </c>
    </row>
    <row r="52" spans="1:28">
      <c r="A52" s="15" t="s">
        <v>179</v>
      </c>
      <c r="B52" s="10">
        <v>1</v>
      </c>
      <c r="C52" s="56"/>
      <c r="D52" s="10"/>
      <c r="E52" s="56"/>
      <c r="F52" s="10"/>
      <c r="G52" s="56"/>
      <c r="H52" s="10"/>
      <c r="I52" s="56"/>
      <c r="J52" s="10"/>
      <c r="K52" s="56"/>
      <c r="L52" s="10"/>
      <c r="M52" s="56"/>
      <c r="N52" s="10"/>
      <c r="O52" s="56"/>
      <c r="P52" s="10"/>
      <c r="Q52" s="56"/>
      <c r="R52" s="10"/>
      <c r="S52" s="56"/>
      <c r="T52" s="10"/>
      <c r="U52" s="56"/>
      <c r="V52" s="10"/>
      <c r="W52" s="56"/>
      <c r="X52" s="10"/>
      <c r="Y52" s="56"/>
      <c r="Z52" s="10"/>
      <c r="AA52" s="6"/>
      <c r="AB52" s="155">
        <f t="shared" si="0"/>
        <v>0.04</v>
      </c>
    </row>
    <row r="53" spans="1:28" s="162" customFormat="1">
      <c r="A53" s="16" t="s">
        <v>34</v>
      </c>
      <c r="B53" s="5"/>
      <c r="C53" s="163"/>
      <c r="D53" s="5"/>
      <c r="E53" s="163"/>
      <c r="F53" s="5"/>
      <c r="G53" s="163"/>
      <c r="H53" s="5"/>
      <c r="I53" s="163"/>
      <c r="J53" s="5"/>
      <c r="K53" s="163"/>
      <c r="L53" s="5"/>
      <c r="M53" s="163"/>
      <c r="N53" s="5"/>
      <c r="O53" s="163"/>
      <c r="P53" s="5"/>
      <c r="Q53" s="163"/>
      <c r="R53" s="5"/>
      <c r="S53" s="163"/>
      <c r="T53" s="5"/>
      <c r="U53" s="163"/>
      <c r="V53" s="5"/>
      <c r="W53" s="163"/>
      <c r="X53" s="5"/>
      <c r="Y53" s="163"/>
      <c r="Z53" s="5"/>
      <c r="AA53" s="52"/>
      <c r="AB53" s="162">
        <f t="shared" si="0"/>
        <v>0</v>
      </c>
    </row>
    <row r="54" spans="1:28" s="162" customFormat="1">
      <c r="A54" s="16" t="s">
        <v>35</v>
      </c>
      <c r="B54" s="5"/>
      <c r="C54" s="163"/>
      <c r="D54" s="5"/>
      <c r="E54" s="163"/>
      <c r="F54" s="5"/>
      <c r="G54" s="163"/>
      <c r="H54" s="5"/>
      <c r="I54" s="163"/>
      <c r="J54" s="5"/>
      <c r="K54" s="163"/>
      <c r="L54" s="5"/>
      <c r="M54" s="163"/>
      <c r="N54" s="5"/>
      <c r="O54" s="163"/>
      <c r="P54" s="5"/>
      <c r="Q54" s="163"/>
      <c r="R54" s="5"/>
      <c r="S54" s="163"/>
      <c r="T54" s="5"/>
      <c r="U54" s="163"/>
      <c r="V54" s="5"/>
      <c r="W54" s="163"/>
      <c r="X54" s="5"/>
      <c r="Y54" s="163"/>
      <c r="Z54" s="5"/>
      <c r="AA54" s="52"/>
      <c r="AB54" s="162">
        <f t="shared" si="0"/>
        <v>0</v>
      </c>
    </row>
    <row r="55" spans="1:28">
      <c r="A55" s="15" t="s">
        <v>37</v>
      </c>
      <c r="B55" s="10"/>
      <c r="C55" s="56"/>
      <c r="D55" s="10"/>
      <c r="E55" s="56"/>
      <c r="F55" s="10"/>
      <c r="G55" s="56"/>
      <c r="H55" s="10"/>
      <c r="I55" s="56"/>
      <c r="J55" s="10"/>
      <c r="K55" s="56"/>
      <c r="L55" s="10"/>
      <c r="M55" s="56"/>
      <c r="N55" s="10"/>
      <c r="O55" s="56"/>
      <c r="P55" s="10"/>
      <c r="Q55" s="56"/>
      <c r="R55" s="10"/>
      <c r="S55" s="56"/>
      <c r="T55" s="10"/>
      <c r="U55" s="56"/>
      <c r="V55" s="10"/>
      <c r="W55" s="56"/>
      <c r="X55" s="10"/>
      <c r="Y55" s="56"/>
      <c r="Z55" s="10">
        <v>6</v>
      </c>
      <c r="AA55" s="6"/>
      <c r="AB55" s="155">
        <f t="shared" si="0"/>
        <v>0.24</v>
      </c>
    </row>
    <row r="56" spans="1:28" ht="14">
      <c r="A56" s="25" t="s">
        <v>24</v>
      </c>
      <c r="B56" s="10"/>
      <c r="C56" s="56"/>
      <c r="D56" s="10"/>
      <c r="E56" s="56"/>
      <c r="F56" s="10"/>
      <c r="G56" s="56"/>
      <c r="H56" s="10"/>
      <c r="I56" s="56"/>
      <c r="J56" s="10"/>
      <c r="K56" s="56"/>
      <c r="L56" s="10"/>
      <c r="M56" s="56"/>
      <c r="N56" s="10"/>
      <c r="O56" s="56"/>
      <c r="P56" s="10"/>
      <c r="Q56" s="56"/>
      <c r="R56" s="10"/>
      <c r="S56" s="56"/>
      <c r="T56" s="10"/>
      <c r="U56" s="56"/>
      <c r="V56" s="10"/>
      <c r="W56" s="56"/>
      <c r="X56" s="10"/>
      <c r="Y56" s="56"/>
      <c r="Z56" s="10"/>
      <c r="AA56" s="6"/>
      <c r="AB56" s="155">
        <f t="shared" si="0"/>
        <v>0</v>
      </c>
    </row>
    <row r="57" spans="1:28" ht="14">
      <c r="A57" s="25" t="s">
        <v>43</v>
      </c>
      <c r="B57" s="10"/>
      <c r="C57" s="56"/>
      <c r="D57" s="10"/>
      <c r="E57" s="56"/>
      <c r="F57" s="10"/>
      <c r="G57" s="56"/>
      <c r="H57" s="10"/>
      <c r="I57" s="56"/>
      <c r="J57" s="10"/>
      <c r="K57" s="56"/>
      <c r="L57" s="10"/>
      <c r="M57" s="56"/>
      <c r="N57" s="10"/>
      <c r="O57" s="56"/>
      <c r="P57" s="10"/>
      <c r="Q57" s="56"/>
      <c r="R57" s="10"/>
      <c r="S57" s="56"/>
      <c r="T57" s="10"/>
      <c r="U57" s="56"/>
      <c r="V57" s="10"/>
      <c r="W57" s="56"/>
      <c r="X57" s="10"/>
      <c r="Y57" s="56"/>
      <c r="Z57" s="10"/>
      <c r="AA57" s="6"/>
      <c r="AB57" s="155">
        <f t="shared" si="0"/>
        <v>0</v>
      </c>
    </row>
    <row r="58" spans="1:28" s="162" customFormat="1" ht="14">
      <c r="A58" s="12" t="s">
        <v>212</v>
      </c>
      <c r="B58" s="5"/>
      <c r="C58" s="163"/>
      <c r="D58" s="5"/>
      <c r="E58" s="163"/>
      <c r="F58" s="5"/>
      <c r="G58" s="163"/>
      <c r="H58" s="5"/>
      <c r="I58" s="163"/>
      <c r="J58" s="5"/>
      <c r="K58" s="163"/>
      <c r="L58" s="5"/>
      <c r="M58" s="163"/>
      <c r="N58" s="5"/>
      <c r="O58" s="163"/>
      <c r="P58" s="5"/>
      <c r="Q58" s="163"/>
      <c r="R58" s="5"/>
      <c r="S58" s="163"/>
      <c r="T58" s="5"/>
      <c r="U58" s="163"/>
      <c r="V58" s="5"/>
      <c r="W58" s="163"/>
      <c r="X58" s="5"/>
      <c r="Y58" s="163"/>
      <c r="Z58" s="5"/>
      <c r="AA58" s="52"/>
      <c r="AB58" s="162">
        <f t="shared" si="0"/>
        <v>0</v>
      </c>
    </row>
    <row r="59" spans="1:28" s="162" customFormat="1" ht="14">
      <c r="A59" s="12" t="s">
        <v>30</v>
      </c>
      <c r="B59" s="5"/>
      <c r="C59" s="163"/>
      <c r="D59" s="5"/>
      <c r="E59" s="163"/>
      <c r="F59" s="5"/>
      <c r="G59" s="163"/>
      <c r="H59" s="5"/>
      <c r="I59" s="163"/>
      <c r="J59" s="5"/>
      <c r="K59" s="163"/>
      <c r="L59" s="5"/>
      <c r="M59" s="163"/>
      <c r="N59" s="5"/>
      <c r="O59" s="163"/>
      <c r="P59" s="5"/>
      <c r="Q59" s="163"/>
      <c r="R59" s="5"/>
      <c r="S59" s="163"/>
      <c r="T59" s="5"/>
      <c r="U59" s="163"/>
      <c r="V59" s="5"/>
      <c r="W59" s="163"/>
      <c r="X59" s="5"/>
      <c r="Y59" s="163"/>
      <c r="Z59" s="5"/>
      <c r="AA59" s="52"/>
      <c r="AB59" s="162">
        <f t="shared" si="0"/>
        <v>0</v>
      </c>
    </row>
    <row r="60" spans="1:28">
      <c r="A60" s="15" t="s">
        <v>145</v>
      </c>
      <c r="B60" s="10"/>
      <c r="C60" s="56"/>
      <c r="D60" s="10"/>
      <c r="E60" s="56"/>
      <c r="F60" s="10"/>
      <c r="G60" s="56"/>
      <c r="H60" s="10"/>
      <c r="I60" s="56"/>
      <c r="J60" s="10"/>
      <c r="K60" s="56"/>
      <c r="L60" s="10"/>
      <c r="M60" s="56"/>
      <c r="N60" s="10"/>
      <c r="O60" s="56"/>
      <c r="P60" s="10"/>
      <c r="Q60" s="56"/>
      <c r="R60" s="10"/>
      <c r="S60" s="56"/>
      <c r="T60" s="10"/>
      <c r="U60" s="56"/>
      <c r="V60" s="10"/>
      <c r="W60" s="56"/>
      <c r="X60" s="10"/>
      <c r="Y60" s="56"/>
      <c r="Z60" s="10"/>
      <c r="AA60" s="6"/>
      <c r="AB60" s="155">
        <f t="shared" si="0"/>
        <v>0</v>
      </c>
    </row>
    <row r="61" spans="1:28" ht="14">
      <c r="A61" s="25" t="s">
        <v>213</v>
      </c>
      <c r="B61" s="10"/>
      <c r="C61" s="56"/>
      <c r="D61" s="10"/>
      <c r="E61" s="56"/>
      <c r="F61" s="10"/>
      <c r="G61" s="56"/>
      <c r="H61" s="10"/>
      <c r="I61" s="56"/>
      <c r="J61" s="10"/>
      <c r="K61" s="56"/>
      <c r="L61" s="10"/>
      <c r="M61" s="56"/>
      <c r="N61" s="10"/>
      <c r="O61" s="56"/>
      <c r="P61" s="10"/>
      <c r="Q61" s="56"/>
      <c r="R61" s="10"/>
      <c r="S61" s="56"/>
      <c r="T61" s="10"/>
      <c r="U61" s="56"/>
      <c r="V61" s="10"/>
      <c r="W61" s="56"/>
      <c r="X61" s="10"/>
      <c r="Y61" s="56"/>
      <c r="Z61" s="10"/>
      <c r="AA61" s="6"/>
      <c r="AB61" s="155">
        <f t="shared" si="0"/>
        <v>0</v>
      </c>
    </row>
    <row r="62" spans="1:28" ht="14">
      <c r="A62" s="25" t="s">
        <v>180</v>
      </c>
      <c r="B62" s="10"/>
      <c r="C62" s="56"/>
      <c r="D62" s="10"/>
      <c r="E62" s="56"/>
      <c r="F62" s="10"/>
      <c r="G62" s="56"/>
      <c r="H62" s="10"/>
      <c r="I62" s="56"/>
      <c r="J62" s="10"/>
      <c r="K62" s="56"/>
      <c r="L62" s="10"/>
      <c r="M62" s="56"/>
      <c r="N62" s="10"/>
      <c r="O62" s="56"/>
      <c r="P62" s="10"/>
      <c r="Q62" s="56"/>
      <c r="R62" s="10"/>
      <c r="S62" s="56"/>
      <c r="T62" s="10"/>
      <c r="U62" s="56"/>
      <c r="V62" s="10"/>
      <c r="W62" s="56"/>
      <c r="X62" s="10"/>
      <c r="Y62" s="56"/>
      <c r="Z62" s="10"/>
      <c r="AA62" s="6"/>
      <c r="AB62" s="155">
        <f t="shared" si="0"/>
        <v>0</v>
      </c>
    </row>
    <row r="63" spans="1:28" ht="14">
      <c r="A63" s="25" t="s">
        <v>38</v>
      </c>
      <c r="B63" s="10"/>
      <c r="C63" s="56"/>
      <c r="D63" s="10"/>
      <c r="E63" s="56"/>
      <c r="F63" s="10"/>
      <c r="G63" s="56"/>
      <c r="H63" s="10"/>
      <c r="I63" s="56"/>
      <c r="J63" s="10"/>
      <c r="K63" s="56"/>
      <c r="L63" s="10"/>
      <c r="M63" s="56"/>
      <c r="N63" s="10"/>
      <c r="O63" s="56"/>
      <c r="P63" s="10"/>
      <c r="Q63" s="56"/>
      <c r="R63" s="10"/>
      <c r="S63" s="56"/>
      <c r="T63" s="10"/>
      <c r="U63" s="56"/>
      <c r="V63" s="10"/>
      <c r="W63" s="56"/>
      <c r="X63" s="10"/>
      <c r="Y63" s="56"/>
      <c r="Z63" s="10"/>
      <c r="AA63" s="6"/>
      <c r="AB63" s="155">
        <f t="shared" si="0"/>
        <v>0</v>
      </c>
    </row>
    <row r="64" spans="1:28" ht="14">
      <c r="A64" s="25" t="s">
        <v>73</v>
      </c>
      <c r="B64" s="10"/>
      <c r="C64" s="56"/>
      <c r="D64" s="10"/>
      <c r="E64" s="56"/>
      <c r="F64" s="10"/>
      <c r="G64" s="56"/>
      <c r="H64" s="10"/>
      <c r="I64" s="56"/>
      <c r="J64" s="10"/>
      <c r="K64" s="56"/>
      <c r="L64" s="10"/>
      <c r="M64" s="56"/>
      <c r="N64" s="10"/>
      <c r="O64" s="56"/>
      <c r="P64" s="10"/>
      <c r="Q64" s="56"/>
      <c r="R64" s="10"/>
      <c r="S64" s="56"/>
      <c r="T64" s="10"/>
      <c r="U64" s="56"/>
      <c r="V64" s="10"/>
      <c r="W64" s="56"/>
      <c r="X64" s="10"/>
      <c r="Y64" s="56"/>
      <c r="Z64" s="10"/>
      <c r="AA64" s="6"/>
      <c r="AB64" s="155">
        <f t="shared" si="0"/>
        <v>0</v>
      </c>
    </row>
    <row r="65" spans="1:28" ht="14">
      <c r="A65" s="25" t="s">
        <v>60</v>
      </c>
      <c r="B65" s="10"/>
      <c r="C65" s="56"/>
      <c r="D65" s="10"/>
      <c r="E65" s="56"/>
      <c r="F65" s="10"/>
      <c r="G65" s="56"/>
      <c r="H65" s="10"/>
      <c r="I65" s="56"/>
      <c r="J65" s="10"/>
      <c r="K65" s="56"/>
      <c r="L65" s="10"/>
      <c r="M65" s="56"/>
      <c r="N65" s="10"/>
      <c r="O65" s="56"/>
      <c r="P65" s="10"/>
      <c r="Q65" s="56"/>
      <c r="R65" s="10"/>
      <c r="S65" s="56"/>
      <c r="T65" s="10"/>
      <c r="U65" s="56"/>
      <c r="V65" s="10"/>
      <c r="W65" s="56"/>
      <c r="X65" s="10"/>
      <c r="Y65" s="56"/>
      <c r="Z65" s="10"/>
      <c r="AA65" s="6"/>
      <c r="AB65" s="155">
        <f t="shared" si="0"/>
        <v>0</v>
      </c>
    </row>
    <row r="66" spans="1:28" ht="14">
      <c r="A66" s="25" t="s">
        <v>64</v>
      </c>
      <c r="B66" s="10"/>
      <c r="C66" s="56"/>
      <c r="D66" s="10"/>
      <c r="E66" s="56"/>
      <c r="F66" s="10"/>
      <c r="G66" s="56"/>
      <c r="H66" s="10"/>
      <c r="I66" s="56"/>
      <c r="J66" s="10"/>
      <c r="K66" s="56"/>
      <c r="L66" s="10"/>
      <c r="M66" s="56"/>
      <c r="N66" s="10"/>
      <c r="O66" s="56"/>
      <c r="P66" s="10"/>
      <c r="Q66" s="56"/>
      <c r="R66" s="10"/>
      <c r="S66" s="56"/>
      <c r="T66" s="10"/>
      <c r="U66" s="56"/>
      <c r="V66" s="10"/>
      <c r="W66" s="56"/>
      <c r="X66" s="10"/>
      <c r="Y66" s="56"/>
      <c r="Z66" s="10"/>
      <c r="AA66" s="6"/>
      <c r="AB66" s="155">
        <f t="shared" si="0"/>
        <v>0</v>
      </c>
    </row>
    <row r="67" spans="1:28" ht="14">
      <c r="A67" s="25" t="s">
        <v>61</v>
      </c>
      <c r="B67" s="10"/>
      <c r="C67" s="56"/>
      <c r="D67" s="10"/>
      <c r="E67" s="56"/>
      <c r="F67" s="10"/>
      <c r="G67" s="56"/>
      <c r="H67" s="10"/>
      <c r="I67" s="56"/>
      <c r="J67" s="10"/>
      <c r="K67" s="56"/>
      <c r="L67" s="10"/>
      <c r="M67" s="56"/>
      <c r="N67" s="10"/>
      <c r="O67" s="56"/>
      <c r="P67" s="10"/>
      <c r="Q67" s="56"/>
      <c r="R67" s="10"/>
      <c r="S67" s="56"/>
      <c r="T67" s="10"/>
      <c r="U67" s="56"/>
      <c r="V67" s="10"/>
      <c r="W67" s="56"/>
      <c r="X67" s="10"/>
      <c r="Y67" s="56"/>
      <c r="Z67" s="10"/>
      <c r="AA67" s="6"/>
      <c r="AB67" s="155">
        <f t="shared" si="0"/>
        <v>0</v>
      </c>
    </row>
    <row r="68" spans="1:28" s="162" customFormat="1">
      <c r="A68" s="16" t="s">
        <v>13</v>
      </c>
      <c r="B68" s="5"/>
      <c r="C68" s="163"/>
      <c r="D68" s="5"/>
      <c r="E68" s="163"/>
      <c r="F68" s="5"/>
      <c r="G68" s="163"/>
      <c r="H68" s="5"/>
      <c r="I68" s="163"/>
      <c r="J68" s="5"/>
      <c r="K68" s="163"/>
      <c r="L68" s="5"/>
      <c r="M68" s="163"/>
      <c r="N68" s="5"/>
      <c r="O68" s="163"/>
      <c r="P68" s="5"/>
      <c r="Q68" s="163"/>
      <c r="R68" s="5"/>
      <c r="S68" s="163"/>
      <c r="T68" s="5"/>
      <c r="U68" s="163"/>
      <c r="V68" s="5"/>
      <c r="W68" s="163"/>
      <c r="X68" s="5"/>
      <c r="Y68" s="163"/>
      <c r="Z68" s="5"/>
      <c r="AA68" s="52"/>
      <c r="AB68" s="162">
        <f t="shared" si="0"/>
        <v>0</v>
      </c>
    </row>
    <row r="69" spans="1:28" s="162" customFormat="1">
      <c r="A69" s="16" t="s">
        <v>55</v>
      </c>
      <c r="B69" s="5"/>
      <c r="C69" s="163"/>
      <c r="D69" s="5"/>
      <c r="E69" s="163"/>
      <c r="F69" s="5"/>
      <c r="G69" s="163"/>
      <c r="H69" s="5"/>
      <c r="I69" s="163"/>
      <c r="J69" s="5"/>
      <c r="K69" s="163"/>
      <c r="L69" s="5"/>
      <c r="M69" s="163"/>
      <c r="N69" s="5"/>
      <c r="O69" s="163"/>
      <c r="P69" s="5"/>
      <c r="Q69" s="163"/>
      <c r="R69" s="5"/>
      <c r="S69" s="163"/>
      <c r="T69" s="5"/>
      <c r="U69" s="163"/>
      <c r="V69" s="5"/>
      <c r="W69" s="163"/>
      <c r="X69" s="5"/>
      <c r="Y69" s="163"/>
      <c r="Z69" s="5"/>
      <c r="AA69" s="52"/>
      <c r="AB69" s="162">
        <f t="shared" si="0"/>
        <v>0</v>
      </c>
    </row>
    <row r="70" spans="1:28">
      <c r="A70" s="15" t="s">
        <v>42</v>
      </c>
      <c r="B70" s="10"/>
      <c r="C70" s="56"/>
      <c r="D70" s="10"/>
      <c r="E70" s="56"/>
      <c r="F70" s="10"/>
      <c r="G70" s="56"/>
      <c r="H70" s="10"/>
      <c r="I70" s="56"/>
      <c r="J70" s="10"/>
      <c r="K70" s="56"/>
      <c r="L70" s="10"/>
      <c r="M70" s="56"/>
      <c r="N70" s="10"/>
      <c r="O70" s="56"/>
      <c r="P70" s="10"/>
      <c r="Q70" s="56"/>
      <c r="R70" s="10"/>
      <c r="S70" s="56"/>
      <c r="T70" s="10"/>
      <c r="U70" s="56"/>
      <c r="V70" s="10"/>
      <c r="W70" s="56"/>
      <c r="X70" s="10"/>
      <c r="Y70" s="56"/>
      <c r="Z70" s="10"/>
      <c r="AA70" s="6"/>
      <c r="AB70" s="155">
        <f t="shared" ref="AB70:AB103" si="1">SUM(B70:Z70)/25</f>
        <v>0</v>
      </c>
    </row>
    <row r="71" spans="1:28">
      <c r="A71" s="15" t="s">
        <v>214</v>
      </c>
      <c r="B71" s="10"/>
      <c r="C71" s="56"/>
      <c r="D71" s="10"/>
      <c r="E71" s="56"/>
      <c r="F71" s="10"/>
      <c r="G71" s="56"/>
      <c r="H71" s="10"/>
      <c r="I71" s="56"/>
      <c r="J71" s="10"/>
      <c r="K71" s="56"/>
      <c r="L71" s="10"/>
      <c r="M71" s="56"/>
      <c r="N71" s="10"/>
      <c r="O71" s="56"/>
      <c r="P71" s="10"/>
      <c r="Q71" s="56"/>
      <c r="R71" s="10"/>
      <c r="S71" s="56"/>
      <c r="T71" s="10"/>
      <c r="U71" s="56"/>
      <c r="V71" s="10"/>
      <c r="W71" s="56"/>
      <c r="X71" s="10"/>
      <c r="Y71" s="56"/>
      <c r="Z71" s="10"/>
      <c r="AA71" s="6"/>
      <c r="AB71" s="155">
        <f t="shared" si="1"/>
        <v>0</v>
      </c>
    </row>
    <row r="72" spans="1:28" s="162" customFormat="1">
      <c r="A72" s="16" t="s">
        <v>215</v>
      </c>
      <c r="B72" s="5"/>
      <c r="C72" s="163"/>
      <c r="D72" s="5"/>
      <c r="E72" s="163"/>
      <c r="F72" s="5"/>
      <c r="G72" s="163"/>
      <c r="H72" s="5"/>
      <c r="I72" s="163"/>
      <c r="J72" s="5"/>
      <c r="K72" s="163"/>
      <c r="L72" s="5"/>
      <c r="M72" s="163"/>
      <c r="N72" s="5"/>
      <c r="O72" s="163"/>
      <c r="P72" s="5"/>
      <c r="Q72" s="163"/>
      <c r="R72" s="5"/>
      <c r="S72" s="163"/>
      <c r="T72" s="5"/>
      <c r="U72" s="163"/>
      <c r="V72" s="5"/>
      <c r="W72" s="163"/>
      <c r="X72" s="5"/>
      <c r="Y72" s="163"/>
      <c r="Z72" s="5"/>
      <c r="AA72" s="52"/>
      <c r="AB72" s="162">
        <f t="shared" si="1"/>
        <v>0</v>
      </c>
    </row>
    <row r="73" spans="1:28" s="162" customFormat="1">
      <c r="A73" s="16" t="s">
        <v>216</v>
      </c>
      <c r="B73" s="5"/>
      <c r="C73" s="163"/>
      <c r="D73" s="5"/>
      <c r="E73" s="163"/>
      <c r="F73" s="5"/>
      <c r="G73" s="163"/>
      <c r="H73" s="5"/>
      <c r="I73" s="163"/>
      <c r="J73" s="5"/>
      <c r="K73" s="163"/>
      <c r="L73" s="5"/>
      <c r="M73" s="163"/>
      <c r="N73" s="5"/>
      <c r="O73" s="163"/>
      <c r="P73" s="5"/>
      <c r="Q73" s="163"/>
      <c r="R73" s="5"/>
      <c r="S73" s="163"/>
      <c r="T73" s="5"/>
      <c r="U73" s="163"/>
      <c r="V73" s="5"/>
      <c r="W73" s="163"/>
      <c r="X73" s="5"/>
      <c r="Y73" s="163"/>
      <c r="Z73" s="5"/>
      <c r="AA73" s="52"/>
      <c r="AB73" s="162">
        <f t="shared" si="1"/>
        <v>0</v>
      </c>
    </row>
    <row r="74" spans="1:28" s="162" customFormat="1">
      <c r="A74" s="16" t="s">
        <v>15</v>
      </c>
      <c r="B74" s="5"/>
      <c r="C74" s="163"/>
      <c r="D74" s="5"/>
      <c r="E74" s="163"/>
      <c r="F74" s="5"/>
      <c r="G74" s="163"/>
      <c r="H74" s="5"/>
      <c r="I74" s="163"/>
      <c r="J74" s="5"/>
      <c r="K74" s="163"/>
      <c r="L74" s="5"/>
      <c r="M74" s="163"/>
      <c r="N74" s="5"/>
      <c r="O74" s="163"/>
      <c r="P74" s="5"/>
      <c r="Q74" s="163"/>
      <c r="R74" s="5"/>
      <c r="S74" s="163"/>
      <c r="T74" s="5"/>
      <c r="U74" s="163"/>
      <c r="V74" s="5"/>
      <c r="W74" s="163"/>
      <c r="X74" s="5"/>
      <c r="Y74" s="163"/>
      <c r="Z74" s="5"/>
      <c r="AA74" s="52"/>
      <c r="AB74" s="162">
        <f t="shared" si="1"/>
        <v>0</v>
      </c>
    </row>
    <row r="75" spans="1:28">
      <c r="A75" s="15" t="s">
        <v>217</v>
      </c>
      <c r="B75" s="10"/>
      <c r="C75" s="56"/>
      <c r="D75" s="10"/>
      <c r="E75" s="56"/>
      <c r="F75" s="10"/>
      <c r="G75" s="56"/>
      <c r="H75" s="10"/>
      <c r="I75" s="56"/>
      <c r="J75" s="10"/>
      <c r="K75" s="56"/>
      <c r="L75" s="10"/>
      <c r="M75" s="56"/>
      <c r="N75" s="10"/>
      <c r="O75" s="56"/>
      <c r="P75" s="10"/>
      <c r="Q75" s="56"/>
      <c r="R75" s="10"/>
      <c r="S75" s="56"/>
      <c r="T75" s="10"/>
      <c r="U75" s="56"/>
      <c r="V75" s="10"/>
      <c r="W75" s="56"/>
      <c r="X75" s="10"/>
      <c r="Y75" s="56"/>
      <c r="Z75" s="10"/>
      <c r="AA75" s="6"/>
      <c r="AB75" s="155">
        <f t="shared" si="1"/>
        <v>0</v>
      </c>
    </row>
    <row r="76" spans="1:28" s="162" customFormat="1">
      <c r="A76" s="16" t="s">
        <v>218</v>
      </c>
      <c r="B76" s="5"/>
      <c r="C76" s="163"/>
      <c r="D76" s="5"/>
      <c r="E76" s="163"/>
      <c r="F76" s="5"/>
      <c r="G76" s="163"/>
      <c r="H76" s="5"/>
      <c r="I76" s="163"/>
      <c r="J76" s="5"/>
      <c r="K76" s="163"/>
      <c r="L76" s="5"/>
      <c r="M76" s="163"/>
      <c r="N76" s="5"/>
      <c r="O76" s="163"/>
      <c r="P76" s="5"/>
      <c r="Q76" s="163"/>
      <c r="R76" s="5"/>
      <c r="S76" s="163"/>
      <c r="T76" s="5"/>
      <c r="U76" s="163"/>
      <c r="V76" s="5"/>
      <c r="W76" s="163"/>
      <c r="X76" s="5"/>
      <c r="Y76" s="163"/>
      <c r="Z76" s="5"/>
      <c r="AA76" s="52"/>
      <c r="AB76" s="162">
        <f t="shared" si="1"/>
        <v>0</v>
      </c>
    </row>
    <row r="77" spans="1:28">
      <c r="A77" s="15" t="s">
        <v>36</v>
      </c>
      <c r="B77" s="10"/>
      <c r="C77" s="56"/>
      <c r="D77" s="10"/>
      <c r="E77" s="56"/>
      <c r="F77" s="10"/>
      <c r="G77" s="56"/>
      <c r="H77" s="10"/>
      <c r="I77" s="56"/>
      <c r="J77" s="10"/>
      <c r="K77" s="56"/>
      <c r="L77" s="10"/>
      <c r="M77" s="56"/>
      <c r="N77" s="10"/>
      <c r="O77" s="56"/>
      <c r="P77" s="10"/>
      <c r="Q77" s="56"/>
      <c r="R77" s="10"/>
      <c r="S77" s="56"/>
      <c r="T77" s="10"/>
      <c r="U77" s="56"/>
      <c r="V77" s="10"/>
      <c r="W77" s="56"/>
      <c r="X77" s="10"/>
      <c r="Y77" s="56"/>
      <c r="Z77" s="10"/>
      <c r="AA77" s="6"/>
      <c r="AB77" s="155">
        <f t="shared" si="1"/>
        <v>0</v>
      </c>
    </row>
    <row r="78" spans="1:28" s="162" customFormat="1">
      <c r="A78" s="16" t="s">
        <v>81</v>
      </c>
      <c r="B78" s="5">
        <v>1</v>
      </c>
      <c r="C78" s="163"/>
      <c r="D78" s="5"/>
      <c r="E78" s="163"/>
      <c r="F78" s="5"/>
      <c r="G78" s="163"/>
      <c r="H78" s="5"/>
      <c r="I78" s="163"/>
      <c r="J78" s="5"/>
      <c r="K78" s="163"/>
      <c r="L78" s="5"/>
      <c r="M78" s="163"/>
      <c r="N78" s="5"/>
      <c r="O78" s="163"/>
      <c r="P78" s="5"/>
      <c r="Q78" s="163"/>
      <c r="R78" s="5"/>
      <c r="S78" s="163"/>
      <c r="T78" s="5"/>
      <c r="U78" s="163"/>
      <c r="V78" s="5"/>
      <c r="W78" s="163"/>
      <c r="X78" s="5"/>
      <c r="Y78" s="163"/>
      <c r="Z78" s="5"/>
      <c r="AA78" s="52"/>
      <c r="AB78" s="162">
        <f t="shared" si="1"/>
        <v>0.04</v>
      </c>
    </row>
    <row r="79" spans="1:28" s="162" customFormat="1">
      <c r="A79" s="16" t="s">
        <v>74</v>
      </c>
      <c r="B79" s="5"/>
      <c r="C79" s="163"/>
      <c r="D79" s="5"/>
      <c r="E79" s="163"/>
      <c r="F79" s="5"/>
      <c r="G79" s="163"/>
      <c r="H79" s="5"/>
      <c r="I79" s="163"/>
      <c r="J79" s="5"/>
      <c r="K79" s="163"/>
      <c r="L79" s="5"/>
      <c r="M79" s="163"/>
      <c r="N79" s="5"/>
      <c r="O79" s="163"/>
      <c r="P79" s="5"/>
      <c r="Q79" s="163"/>
      <c r="R79" s="5"/>
      <c r="S79" s="163"/>
      <c r="T79" s="5"/>
      <c r="U79" s="163"/>
      <c r="V79" s="5"/>
      <c r="W79" s="163"/>
      <c r="X79" s="5"/>
      <c r="Y79" s="163"/>
      <c r="Z79" s="5"/>
      <c r="AA79" s="52"/>
      <c r="AB79" s="162">
        <f t="shared" si="1"/>
        <v>0</v>
      </c>
    </row>
    <row r="80" spans="1:28" s="162" customFormat="1">
      <c r="A80" s="16" t="s">
        <v>56</v>
      </c>
      <c r="B80" s="5"/>
      <c r="C80" s="163"/>
      <c r="D80" s="5"/>
      <c r="E80" s="163"/>
      <c r="F80" s="5"/>
      <c r="G80" s="163"/>
      <c r="H80" s="5"/>
      <c r="I80" s="163"/>
      <c r="J80" s="5"/>
      <c r="K80" s="163"/>
      <c r="L80" s="5"/>
      <c r="M80" s="163"/>
      <c r="N80" s="5"/>
      <c r="O80" s="163"/>
      <c r="P80" s="5"/>
      <c r="Q80" s="163"/>
      <c r="R80" s="5"/>
      <c r="S80" s="163"/>
      <c r="T80" s="5"/>
      <c r="U80" s="163"/>
      <c r="V80" s="5"/>
      <c r="W80" s="163"/>
      <c r="X80" s="5"/>
      <c r="Y80" s="163"/>
      <c r="Z80" s="5"/>
      <c r="AA80" s="52"/>
      <c r="AB80" s="162">
        <f t="shared" si="1"/>
        <v>0</v>
      </c>
    </row>
    <row r="81" spans="1:28" s="162" customFormat="1">
      <c r="A81" s="16" t="s">
        <v>17</v>
      </c>
      <c r="B81" s="5"/>
      <c r="C81" s="163"/>
      <c r="D81" s="5"/>
      <c r="E81" s="163"/>
      <c r="F81" s="5"/>
      <c r="G81" s="163"/>
      <c r="H81" s="5"/>
      <c r="I81" s="163"/>
      <c r="J81" s="5"/>
      <c r="K81" s="163"/>
      <c r="L81" s="5"/>
      <c r="M81" s="163"/>
      <c r="N81" s="5"/>
      <c r="O81" s="163"/>
      <c r="P81" s="5"/>
      <c r="Q81" s="163"/>
      <c r="R81" s="5"/>
      <c r="S81" s="163"/>
      <c r="T81" s="5"/>
      <c r="U81" s="163"/>
      <c r="V81" s="5"/>
      <c r="W81" s="163"/>
      <c r="X81" s="5"/>
      <c r="Y81" s="163"/>
      <c r="Z81" s="5"/>
      <c r="AA81" s="52"/>
      <c r="AB81" s="162">
        <f t="shared" si="1"/>
        <v>0</v>
      </c>
    </row>
    <row r="82" spans="1:28" s="162" customFormat="1">
      <c r="A82" s="16" t="s">
        <v>18</v>
      </c>
      <c r="B82" s="5"/>
      <c r="C82" s="163"/>
      <c r="D82" s="5"/>
      <c r="E82" s="163"/>
      <c r="F82" s="5"/>
      <c r="G82" s="163"/>
      <c r="H82" s="5"/>
      <c r="I82" s="163"/>
      <c r="J82" s="5"/>
      <c r="K82" s="163"/>
      <c r="L82" s="5"/>
      <c r="M82" s="163"/>
      <c r="N82" s="5"/>
      <c r="O82" s="163"/>
      <c r="P82" s="5"/>
      <c r="Q82" s="163"/>
      <c r="R82" s="5"/>
      <c r="S82" s="163"/>
      <c r="T82" s="5"/>
      <c r="U82" s="163"/>
      <c r="V82" s="5"/>
      <c r="W82" s="163"/>
      <c r="X82" s="5"/>
      <c r="Y82" s="163"/>
      <c r="Z82" s="5"/>
      <c r="AA82" s="52"/>
      <c r="AB82" s="162">
        <f t="shared" si="1"/>
        <v>0</v>
      </c>
    </row>
    <row r="83" spans="1:28" s="162" customFormat="1">
      <c r="A83" s="16" t="s">
        <v>219</v>
      </c>
      <c r="B83" s="5"/>
      <c r="C83" s="163"/>
      <c r="D83" s="5"/>
      <c r="E83" s="163"/>
      <c r="F83" s="5"/>
      <c r="G83" s="163"/>
      <c r="H83" s="5"/>
      <c r="I83" s="163"/>
      <c r="J83" s="5"/>
      <c r="K83" s="163"/>
      <c r="L83" s="5"/>
      <c r="M83" s="163"/>
      <c r="N83" s="5"/>
      <c r="O83" s="163"/>
      <c r="P83" s="5"/>
      <c r="Q83" s="163"/>
      <c r="R83" s="5"/>
      <c r="S83" s="163"/>
      <c r="T83" s="5"/>
      <c r="U83" s="163"/>
      <c r="V83" s="5"/>
      <c r="W83" s="163"/>
      <c r="X83" s="5"/>
      <c r="Y83" s="163"/>
      <c r="Z83" s="5"/>
      <c r="AA83" s="52"/>
      <c r="AB83" s="162">
        <f t="shared" si="1"/>
        <v>0</v>
      </c>
    </row>
    <row r="84" spans="1:28">
      <c r="A84" s="15" t="s">
        <v>129</v>
      </c>
      <c r="B84" s="10"/>
      <c r="C84" s="56"/>
      <c r="D84" s="10"/>
      <c r="E84" s="56"/>
      <c r="F84" s="10"/>
      <c r="G84" s="56"/>
      <c r="H84" s="10"/>
      <c r="I84" s="56"/>
      <c r="J84" s="10"/>
      <c r="K84" s="56"/>
      <c r="L84" s="10"/>
      <c r="M84" s="56"/>
      <c r="N84" s="10"/>
      <c r="O84" s="56"/>
      <c r="P84" s="10"/>
      <c r="Q84" s="56"/>
      <c r="R84" s="10"/>
      <c r="S84" s="56"/>
      <c r="T84" s="10"/>
      <c r="U84" s="56"/>
      <c r="V84" s="10"/>
      <c r="W84" s="56"/>
      <c r="X84" s="10"/>
      <c r="Y84" s="56"/>
      <c r="Z84" s="10"/>
      <c r="AA84" s="6"/>
      <c r="AB84" s="155">
        <f t="shared" si="1"/>
        <v>0</v>
      </c>
    </row>
    <row r="85" spans="1:28" s="162" customFormat="1">
      <c r="A85" s="16" t="s">
        <v>19</v>
      </c>
      <c r="B85" s="5"/>
      <c r="C85" s="163"/>
      <c r="D85" s="5"/>
      <c r="E85" s="163"/>
      <c r="F85" s="5"/>
      <c r="G85" s="163"/>
      <c r="H85" s="5"/>
      <c r="I85" s="163"/>
      <c r="J85" s="5"/>
      <c r="K85" s="163"/>
      <c r="L85" s="5"/>
      <c r="M85" s="163"/>
      <c r="N85" s="5"/>
      <c r="O85" s="163"/>
      <c r="P85" s="5"/>
      <c r="Q85" s="163"/>
      <c r="R85" s="5"/>
      <c r="S85" s="163"/>
      <c r="T85" s="5"/>
      <c r="U85" s="163"/>
      <c r="V85" s="5"/>
      <c r="W85" s="163"/>
      <c r="X85" s="5"/>
      <c r="Y85" s="163"/>
      <c r="Z85" s="5"/>
      <c r="AA85" s="52"/>
      <c r="AB85" s="162">
        <f t="shared" si="1"/>
        <v>0</v>
      </c>
    </row>
    <row r="86" spans="1:28">
      <c r="A86" s="15" t="s">
        <v>91</v>
      </c>
      <c r="B86" s="10"/>
      <c r="C86" s="56"/>
      <c r="D86" s="10"/>
      <c r="E86" s="56"/>
      <c r="F86" s="10"/>
      <c r="G86" s="56"/>
      <c r="H86" s="10"/>
      <c r="I86" s="56"/>
      <c r="J86" s="10"/>
      <c r="K86" s="56"/>
      <c r="L86" s="10"/>
      <c r="M86" s="56"/>
      <c r="N86" s="10"/>
      <c r="O86" s="56"/>
      <c r="P86" s="10"/>
      <c r="Q86" s="56"/>
      <c r="R86" s="10"/>
      <c r="S86" s="56"/>
      <c r="T86" s="10"/>
      <c r="U86" s="56"/>
      <c r="V86" s="10"/>
      <c r="W86" s="56"/>
      <c r="X86" s="10"/>
      <c r="Y86" s="56"/>
      <c r="Z86" s="10"/>
      <c r="AA86" s="6"/>
      <c r="AB86" s="155">
        <f t="shared" si="1"/>
        <v>0</v>
      </c>
    </row>
    <row r="87" spans="1:28" s="162" customFormat="1">
      <c r="A87" s="16" t="s">
        <v>220</v>
      </c>
      <c r="B87" s="5"/>
      <c r="C87" s="163"/>
      <c r="D87" s="5"/>
      <c r="E87" s="163"/>
      <c r="F87" s="5"/>
      <c r="G87" s="163"/>
      <c r="H87" s="5"/>
      <c r="I87" s="163"/>
      <c r="J87" s="5"/>
      <c r="K87" s="163"/>
      <c r="L87" s="5"/>
      <c r="M87" s="163"/>
      <c r="N87" s="5"/>
      <c r="O87" s="163"/>
      <c r="P87" s="5"/>
      <c r="Q87" s="163"/>
      <c r="R87" s="5"/>
      <c r="S87" s="163"/>
      <c r="T87" s="5"/>
      <c r="U87" s="163"/>
      <c r="V87" s="5"/>
      <c r="W87" s="163"/>
      <c r="X87" s="5"/>
      <c r="Y87" s="163"/>
      <c r="Z87" s="5"/>
      <c r="AA87" s="52"/>
      <c r="AB87" s="162">
        <f t="shared" si="1"/>
        <v>0</v>
      </c>
    </row>
    <row r="88" spans="1:28" s="162" customFormat="1">
      <c r="A88" s="16" t="s">
        <v>20</v>
      </c>
      <c r="B88" s="5"/>
      <c r="C88" s="163"/>
      <c r="D88" s="5"/>
      <c r="E88" s="163"/>
      <c r="F88" s="5"/>
      <c r="G88" s="163"/>
      <c r="H88" s="5"/>
      <c r="I88" s="163"/>
      <c r="J88" s="5"/>
      <c r="K88" s="163"/>
      <c r="L88" s="5"/>
      <c r="M88" s="163"/>
      <c r="N88" s="5"/>
      <c r="O88" s="163"/>
      <c r="P88" s="5"/>
      <c r="Q88" s="163"/>
      <c r="R88" s="5"/>
      <c r="S88" s="163"/>
      <c r="T88" s="5"/>
      <c r="U88" s="163"/>
      <c r="V88" s="5"/>
      <c r="W88" s="163"/>
      <c r="X88" s="5"/>
      <c r="Y88" s="163"/>
      <c r="Z88" s="5"/>
      <c r="AA88" s="52"/>
      <c r="AB88" s="162">
        <f t="shared" si="1"/>
        <v>0</v>
      </c>
    </row>
    <row r="89" spans="1:28" s="162" customFormat="1">
      <c r="A89" s="16" t="s">
        <v>21</v>
      </c>
      <c r="B89" s="5"/>
      <c r="C89" s="163"/>
      <c r="D89" s="5"/>
      <c r="E89" s="163"/>
      <c r="F89" s="5"/>
      <c r="G89" s="163"/>
      <c r="H89" s="5"/>
      <c r="I89" s="163"/>
      <c r="J89" s="5"/>
      <c r="K89" s="163"/>
      <c r="L89" s="5"/>
      <c r="M89" s="163"/>
      <c r="N89" s="5"/>
      <c r="O89" s="163"/>
      <c r="P89" s="5"/>
      <c r="Q89" s="163"/>
      <c r="R89" s="5"/>
      <c r="S89" s="163"/>
      <c r="T89" s="5"/>
      <c r="U89" s="163"/>
      <c r="V89" s="5"/>
      <c r="W89" s="163"/>
      <c r="X89" s="5"/>
      <c r="Y89" s="163"/>
      <c r="Z89" s="5"/>
      <c r="AA89" s="52"/>
      <c r="AB89" s="162">
        <f t="shared" si="1"/>
        <v>0</v>
      </c>
    </row>
    <row r="90" spans="1:28">
      <c r="A90" s="15" t="s">
        <v>227</v>
      </c>
      <c r="B90" s="10"/>
      <c r="C90" s="56"/>
      <c r="D90" s="10"/>
      <c r="E90" s="56"/>
      <c r="F90" s="10"/>
      <c r="G90" s="56"/>
      <c r="H90" s="10"/>
      <c r="I90" s="56"/>
      <c r="J90" s="10"/>
      <c r="K90" s="56"/>
      <c r="L90" s="10"/>
      <c r="M90" s="56"/>
      <c r="N90" s="10"/>
      <c r="O90" s="56"/>
      <c r="P90" s="10"/>
      <c r="Q90" s="56"/>
      <c r="R90" s="10"/>
      <c r="S90" s="56"/>
      <c r="T90" s="10"/>
      <c r="U90" s="56"/>
      <c r="V90" s="10"/>
      <c r="W90" s="56"/>
      <c r="X90" s="10"/>
      <c r="Y90" s="56"/>
      <c r="Z90" s="10"/>
      <c r="AA90" s="6"/>
      <c r="AB90" s="155">
        <f t="shared" si="1"/>
        <v>0</v>
      </c>
    </row>
    <row r="91" spans="1:28" s="162" customFormat="1">
      <c r="A91" s="16" t="s">
        <v>92</v>
      </c>
      <c r="B91" s="5"/>
      <c r="C91" s="163"/>
      <c r="D91" s="5"/>
      <c r="E91" s="163"/>
      <c r="F91" s="5"/>
      <c r="G91" s="163"/>
      <c r="H91" s="5"/>
      <c r="I91" s="163"/>
      <c r="J91" s="5"/>
      <c r="K91" s="163"/>
      <c r="L91" s="5"/>
      <c r="M91" s="163"/>
      <c r="N91" s="5"/>
      <c r="O91" s="163"/>
      <c r="P91" s="5"/>
      <c r="Q91" s="163"/>
      <c r="R91" s="5"/>
      <c r="S91" s="163"/>
      <c r="T91" s="5"/>
      <c r="U91" s="163"/>
      <c r="V91" s="5"/>
      <c r="W91" s="163"/>
      <c r="X91" s="5"/>
      <c r="Y91" s="163"/>
      <c r="Z91" s="5"/>
      <c r="AA91" s="52"/>
      <c r="AB91" s="162">
        <f t="shared" si="1"/>
        <v>0</v>
      </c>
    </row>
    <row r="92" spans="1:28">
      <c r="A92" s="15" t="s">
        <v>87</v>
      </c>
      <c r="B92" s="10"/>
      <c r="C92" s="56"/>
      <c r="D92" s="10"/>
      <c r="E92" s="56"/>
      <c r="F92" s="10"/>
      <c r="G92" s="56"/>
      <c r="H92" s="10"/>
      <c r="I92" s="56"/>
      <c r="J92" s="10"/>
      <c r="K92" s="56"/>
      <c r="L92" s="10"/>
      <c r="M92" s="56"/>
      <c r="N92" s="10"/>
      <c r="O92" s="56"/>
      <c r="P92" s="10"/>
      <c r="Q92" s="56"/>
      <c r="R92" s="10"/>
      <c r="S92" s="56"/>
      <c r="T92" s="10"/>
      <c r="U92" s="56"/>
      <c r="V92" s="10"/>
      <c r="W92" s="56"/>
      <c r="X92" s="10"/>
      <c r="Y92" s="56"/>
      <c r="Z92" s="10"/>
      <c r="AA92" s="6"/>
      <c r="AB92" s="155">
        <f t="shared" si="1"/>
        <v>0</v>
      </c>
    </row>
    <row r="93" spans="1:28" s="162" customFormat="1">
      <c r="A93" s="16" t="s">
        <v>65</v>
      </c>
      <c r="B93" s="5"/>
      <c r="C93" s="163"/>
      <c r="D93" s="5"/>
      <c r="E93" s="163"/>
      <c r="F93" s="5"/>
      <c r="G93" s="163"/>
      <c r="H93" s="5"/>
      <c r="I93" s="163"/>
      <c r="J93" s="5"/>
      <c r="K93" s="163"/>
      <c r="L93" s="5"/>
      <c r="M93" s="163"/>
      <c r="N93" s="5"/>
      <c r="O93" s="163"/>
      <c r="P93" s="5"/>
      <c r="Q93" s="163"/>
      <c r="R93" s="5"/>
      <c r="S93" s="163"/>
      <c r="T93" s="5"/>
      <c r="U93" s="163"/>
      <c r="V93" s="5"/>
      <c r="W93" s="163"/>
      <c r="X93" s="5"/>
      <c r="Y93" s="163"/>
      <c r="Z93" s="5"/>
      <c r="AA93" s="52"/>
      <c r="AB93" s="162">
        <f t="shared" si="1"/>
        <v>0</v>
      </c>
    </row>
    <row r="94" spans="1:28">
      <c r="A94" s="15" t="s">
        <v>46</v>
      </c>
      <c r="B94" s="10"/>
      <c r="C94" s="56"/>
      <c r="D94" s="10"/>
      <c r="E94" s="56"/>
      <c r="F94" s="10"/>
      <c r="G94" s="56"/>
      <c r="H94" s="10"/>
      <c r="I94" s="56"/>
      <c r="J94" s="10"/>
      <c r="K94" s="56"/>
      <c r="L94" s="10"/>
      <c r="M94" s="56"/>
      <c r="N94" s="10"/>
      <c r="O94" s="56"/>
      <c r="P94" s="10"/>
      <c r="Q94" s="56"/>
      <c r="R94" s="10"/>
      <c r="S94" s="56"/>
      <c r="T94" s="10"/>
      <c r="U94" s="56"/>
      <c r="V94" s="10"/>
      <c r="W94" s="56"/>
      <c r="X94" s="10"/>
      <c r="Y94" s="56"/>
      <c r="Z94" s="10"/>
      <c r="AA94" s="6"/>
      <c r="AB94" s="155">
        <f t="shared" si="1"/>
        <v>0</v>
      </c>
    </row>
    <row r="95" spans="1:28" s="162" customFormat="1">
      <c r="A95" s="16" t="s">
        <v>221</v>
      </c>
      <c r="B95" s="5"/>
      <c r="C95" s="163"/>
      <c r="D95" s="5"/>
      <c r="E95" s="163"/>
      <c r="F95" s="5"/>
      <c r="G95" s="163"/>
      <c r="H95" s="5"/>
      <c r="I95" s="163"/>
      <c r="J95" s="5"/>
      <c r="K95" s="163"/>
      <c r="L95" s="5"/>
      <c r="M95" s="163"/>
      <c r="N95" s="5"/>
      <c r="O95" s="163"/>
      <c r="P95" s="5"/>
      <c r="Q95" s="163"/>
      <c r="R95" s="5"/>
      <c r="S95" s="163"/>
      <c r="T95" s="5"/>
      <c r="U95" s="163"/>
      <c r="V95" s="5"/>
      <c r="W95" s="163"/>
      <c r="X95" s="5"/>
      <c r="Y95" s="163"/>
      <c r="Z95" s="5"/>
      <c r="AA95" s="52"/>
      <c r="AB95" s="162">
        <f t="shared" si="1"/>
        <v>0</v>
      </c>
    </row>
    <row r="96" spans="1:28" s="162" customFormat="1">
      <c r="A96" s="16" t="s">
        <v>222</v>
      </c>
      <c r="B96" s="5"/>
      <c r="C96" s="163"/>
      <c r="D96" s="5"/>
      <c r="E96" s="163"/>
      <c r="F96" s="5"/>
      <c r="G96" s="163"/>
      <c r="H96" s="5"/>
      <c r="I96" s="163"/>
      <c r="J96" s="5"/>
      <c r="K96" s="163"/>
      <c r="L96" s="5"/>
      <c r="M96" s="163"/>
      <c r="N96" s="5"/>
      <c r="O96" s="163"/>
      <c r="P96" s="5"/>
      <c r="Q96" s="163"/>
      <c r="R96" s="5"/>
      <c r="S96" s="163"/>
      <c r="T96" s="5"/>
      <c r="U96" s="163"/>
      <c r="V96" s="5"/>
      <c r="W96" s="163"/>
      <c r="X96" s="5"/>
      <c r="Y96" s="163"/>
      <c r="Z96" s="5"/>
      <c r="AA96" s="52"/>
      <c r="AB96" s="162">
        <f t="shared" si="1"/>
        <v>0</v>
      </c>
    </row>
    <row r="97" spans="1:28" s="162" customFormat="1">
      <c r="A97" s="16" t="s">
        <v>66</v>
      </c>
      <c r="B97" s="5"/>
      <c r="C97" s="163"/>
      <c r="D97" s="5"/>
      <c r="E97" s="163"/>
      <c r="F97" s="5"/>
      <c r="G97" s="163"/>
      <c r="H97" s="5"/>
      <c r="I97" s="163"/>
      <c r="J97" s="5"/>
      <c r="K97" s="163"/>
      <c r="L97" s="5"/>
      <c r="M97" s="163"/>
      <c r="N97" s="5"/>
      <c r="O97" s="163"/>
      <c r="P97" s="5"/>
      <c r="Q97" s="163"/>
      <c r="R97" s="5"/>
      <c r="S97" s="163"/>
      <c r="T97" s="5"/>
      <c r="U97" s="163"/>
      <c r="V97" s="5"/>
      <c r="W97" s="163"/>
      <c r="X97" s="5"/>
      <c r="Y97" s="163"/>
      <c r="Z97" s="5"/>
      <c r="AA97" s="52"/>
      <c r="AB97" s="162">
        <f t="shared" si="1"/>
        <v>0</v>
      </c>
    </row>
    <row r="98" spans="1:28">
      <c r="A98" s="15" t="s">
        <v>54</v>
      </c>
      <c r="B98" s="10"/>
      <c r="C98" s="56"/>
      <c r="D98" s="10"/>
      <c r="E98" s="56"/>
      <c r="F98" s="10"/>
      <c r="G98" s="56"/>
      <c r="H98" s="10"/>
      <c r="I98" s="56"/>
      <c r="J98" s="10"/>
      <c r="K98" s="56"/>
      <c r="L98" s="10"/>
      <c r="M98" s="56"/>
      <c r="N98" s="10"/>
      <c r="O98" s="56"/>
      <c r="P98" s="10"/>
      <c r="Q98" s="56"/>
      <c r="R98" s="10"/>
      <c r="S98" s="56"/>
      <c r="T98" s="10"/>
      <c r="U98" s="56"/>
      <c r="V98" s="10"/>
      <c r="W98" s="56"/>
      <c r="X98" s="10"/>
      <c r="Y98" s="56"/>
      <c r="Z98" s="10"/>
      <c r="AA98" s="6"/>
      <c r="AB98" s="155">
        <f t="shared" si="1"/>
        <v>0</v>
      </c>
    </row>
    <row r="99" spans="1:28" s="162" customFormat="1">
      <c r="A99" s="16" t="s">
        <v>58</v>
      </c>
      <c r="B99" s="5"/>
      <c r="C99" s="163"/>
      <c r="D99" s="5"/>
      <c r="E99" s="163"/>
      <c r="F99" s="5"/>
      <c r="G99" s="163"/>
      <c r="H99" s="5"/>
      <c r="I99" s="163"/>
      <c r="J99" s="5"/>
      <c r="K99" s="163"/>
      <c r="L99" s="5"/>
      <c r="M99" s="163"/>
      <c r="N99" s="5"/>
      <c r="O99" s="163"/>
      <c r="P99" s="5"/>
      <c r="Q99" s="163"/>
      <c r="R99" s="5"/>
      <c r="S99" s="163"/>
      <c r="T99" s="5"/>
      <c r="U99" s="163"/>
      <c r="V99" s="5"/>
      <c r="W99" s="163"/>
      <c r="X99" s="5"/>
      <c r="Y99" s="163"/>
      <c r="Z99" s="5"/>
      <c r="AA99" s="52"/>
      <c r="AB99" s="162">
        <f t="shared" si="1"/>
        <v>0</v>
      </c>
    </row>
    <row r="100" spans="1:28">
      <c r="A100" s="15" t="s">
        <v>80</v>
      </c>
      <c r="B100" s="10"/>
      <c r="C100" s="56"/>
      <c r="D100" s="10"/>
      <c r="E100" s="56"/>
      <c r="F100" s="10"/>
      <c r="G100" s="56"/>
      <c r="H100" s="10"/>
      <c r="I100" s="56"/>
      <c r="J100" s="10"/>
      <c r="K100" s="56"/>
      <c r="L100" s="10"/>
      <c r="M100" s="56"/>
      <c r="N100" s="10"/>
      <c r="O100" s="56"/>
      <c r="P100" s="10"/>
      <c r="Q100" s="56"/>
      <c r="R100" s="10"/>
      <c r="S100" s="56"/>
      <c r="T100" s="10"/>
      <c r="U100" s="56"/>
      <c r="V100" s="10"/>
      <c r="W100" s="56"/>
      <c r="X100" s="10"/>
      <c r="Y100" s="56"/>
      <c r="Z100" s="10"/>
      <c r="AA100" s="6"/>
      <c r="AB100" s="155">
        <f t="shared" si="1"/>
        <v>0</v>
      </c>
    </row>
    <row r="101" spans="1:28">
      <c r="A101" s="15" t="s">
        <v>48</v>
      </c>
      <c r="B101" s="10"/>
      <c r="C101" s="56"/>
      <c r="D101" s="10"/>
      <c r="E101" s="56"/>
      <c r="F101" s="10"/>
      <c r="G101" s="56"/>
      <c r="H101" s="10"/>
      <c r="I101" s="56"/>
      <c r="J101" s="10"/>
      <c r="K101" s="56"/>
      <c r="L101" s="10"/>
      <c r="M101" s="56"/>
      <c r="N101" s="10"/>
      <c r="O101" s="56"/>
      <c r="P101" s="10"/>
      <c r="Q101" s="56"/>
      <c r="R101" s="10"/>
      <c r="S101" s="56"/>
      <c r="T101" s="10"/>
      <c r="U101" s="56"/>
      <c r="V101" s="10"/>
      <c r="W101" s="56"/>
      <c r="X101" s="10"/>
      <c r="Y101" s="56"/>
      <c r="Z101" s="10"/>
      <c r="AA101" s="6"/>
      <c r="AB101" s="155">
        <f t="shared" si="1"/>
        <v>0</v>
      </c>
    </row>
    <row r="102" spans="1:28" s="162" customFormat="1">
      <c r="A102" s="16" t="s">
        <v>22</v>
      </c>
      <c r="B102" s="5"/>
      <c r="C102" s="163"/>
      <c r="D102" s="5"/>
      <c r="E102" s="163"/>
      <c r="F102" s="5"/>
      <c r="G102" s="163"/>
      <c r="H102" s="5"/>
      <c r="I102" s="163"/>
      <c r="J102" s="5"/>
      <c r="K102" s="163"/>
      <c r="L102" s="5"/>
      <c r="M102" s="163"/>
      <c r="N102" s="5"/>
      <c r="O102" s="163"/>
      <c r="P102" s="5"/>
      <c r="Q102" s="163"/>
      <c r="R102" s="5"/>
      <c r="S102" s="163"/>
      <c r="T102" s="5"/>
      <c r="U102" s="163"/>
      <c r="V102" s="5"/>
      <c r="W102" s="163"/>
      <c r="X102" s="5"/>
      <c r="Y102" s="163"/>
      <c r="Z102" s="5"/>
      <c r="AA102" s="52"/>
      <c r="AB102" s="162">
        <f t="shared" si="1"/>
        <v>0</v>
      </c>
    </row>
    <row r="103" spans="1:28" s="162" customFormat="1">
      <c r="A103" s="16" t="s">
        <v>182</v>
      </c>
      <c r="B103" s="5"/>
      <c r="C103" s="163"/>
      <c r="D103" s="5"/>
      <c r="E103" s="163"/>
      <c r="F103" s="5"/>
      <c r="G103" s="163"/>
      <c r="H103" s="5"/>
      <c r="I103" s="163"/>
      <c r="J103" s="5"/>
      <c r="K103" s="163"/>
      <c r="L103" s="5"/>
      <c r="M103" s="163"/>
      <c r="N103" s="5"/>
      <c r="O103" s="163"/>
      <c r="P103" s="5"/>
      <c r="Q103" s="163"/>
      <c r="R103" s="5"/>
      <c r="S103" s="163"/>
      <c r="T103" s="5"/>
      <c r="U103" s="163"/>
      <c r="V103" s="5"/>
      <c r="W103" s="163"/>
      <c r="X103" s="5"/>
      <c r="Y103" s="163"/>
      <c r="Z103" s="5"/>
      <c r="AA103" s="52"/>
      <c r="AB103" s="162">
        <f t="shared" si="1"/>
        <v>0</v>
      </c>
    </row>
    <row r="104" spans="1:28">
      <c r="A104" s="15"/>
      <c r="B104" s="10"/>
      <c r="C104" s="56"/>
      <c r="D104" s="10"/>
      <c r="E104" s="56"/>
      <c r="F104" s="10"/>
      <c r="G104" s="56"/>
      <c r="H104" s="10"/>
      <c r="I104" s="56"/>
      <c r="J104" s="10"/>
      <c r="K104" s="56"/>
      <c r="L104" s="10"/>
      <c r="M104" s="56"/>
      <c r="N104" s="10"/>
      <c r="O104" s="56"/>
      <c r="P104" s="10"/>
      <c r="Q104" s="56"/>
      <c r="R104" s="10"/>
      <c r="S104" s="56"/>
      <c r="T104" s="10"/>
      <c r="U104" s="56"/>
      <c r="V104" s="10"/>
      <c r="W104" s="56"/>
      <c r="X104" s="10"/>
      <c r="Y104" s="56"/>
      <c r="Z104" s="10"/>
      <c r="AA104" s="6"/>
    </row>
    <row r="105" spans="1:28">
      <c r="A105" s="17"/>
      <c r="B105" s="10"/>
      <c r="C105" s="56"/>
      <c r="D105" s="10"/>
      <c r="E105" s="56"/>
      <c r="F105" s="10"/>
      <c r="G105" s="56"/>
      <c r="H105" s="10"/>
      <c r="I105" s="56"/>
      <c r="J105" s="10"/>
      <c r="K105" s="56"/>
      <c r="L105" s="10"/>
      <c r="M105" s="56"/>
      <c r="N105" s="10"/>
      <c r="O105" s="56"/>
      <c r="P105" s="10"/>
      <c r="Q105" s="56"/>
      <c r="R105" s="10"/>
      <c r="S105" s="56"/>
      <c r="T105" s="10"/>
      <c r="U105" s="56"/>
      <c r="V105" s="10"/>
      <c r="W105" s="56"/>
      <c r="X105" s="10"/>
      <c r="Y105" s="56"/>
      <c r="Z105" s="10"/>
      <c r="AA105" s="6"/>
    </row>
    <row r="106" spans="1:28">
      <c r="A106" s="17"/>
      <c r="B106" s="10"/>
      <c r="C106" s="56"/>
      <c r="D106" s="10"/>
      <c r="E106" s="56"/>
      <c r="F106" s="10"/>
      <c r="G106" s="56"/>
      <c r="H106" s="10"/>
      <c r="I106" s="56"/>
      <c r="J106" s="10"/>
      <c r="K106" s="56"/>
      <c r="L106" s="10"/>
      <c r="M106" s="56"/>
      <c r="N106" s="10"/>
      <c r="O106" s="56"/>
      <c r="P106" s="10"/>
      <c r="Q106" s="56"/>
      <c r="R106" s="10"/>
      <c r="S106" s="56"/>
      <c r="T106" s="10"/>
      <c r="U106" s="56"/>
      <c r="V106" s="10"/>
      <c r="W106" s="56"/>
      <c r="X106" s="10"/>
      <c r="Y106" s="56"/>
      <c r="Z106" s="10"/>
      <c r="AA106" s="6"/>
    </row>
    <row r="107" spans="1:28">
      <c r="A107" s="17"/>
      <c r="B107" s="10"/>
      <c r="C107" s="56"/>
      <c r="D107" s="10"/>
      <c r="E107" s="56"/>
      <c r="F107" s="10"/>
      <c r="G107" s="56"/>
      <c r="H107" s="10"/>
      <c r="I107" s="56"/>
      <c r="J107" s="10"/>
      <c r="K107" s="56"/>
      <c r="L107" s="10"/>
      <c r="M107" s="56"/>
      <c r="N107" s="10"/>
      <c r="O107" s="56"/>
      <c r="P107" s="10"/>
      <c r="Q107" s="56"/>
      <c r="R107" s="10"/>
      <c r="S107" s="56"/>
      <c r="T107" s="10"/>
      <c r="U107" s="56"/>
      <c r="V107" s="10"/>
      <c r="W107" s="56"/>
      <c r="X107" s="10"/>
      <c r="Y107" s="56"/>
      <c r="Z107" s="10"/>
      <c r="AA107" s="6"/>
    </row>
    <row r="108" spans="1:28">
      <c r="A108" s="17"/>
      <c r="B108" s="10"/>
      <c r="C108" s="56"/>
      <c r="D108" s="10"/>
      <c r="E108" s="56"/>
      <c r="F108" s="10"/>
      <c r="G108" s="56"/>
      <c r="H108" s="10"/>
      <c r="I108" s="56"/>
      <c r="J108" s="10"/>
      <c r="K108" s="56"/>
      <c r="L108" s="10"/>
      <c r="M108" s="56"/>
      <c r="N108" s="10"/>
      <c r="O108" s="56"/>
      <c r="P108" s="10"/>
      <c r="Q108" s="56"/>
      <c r="R108" s="10"/>
      <c r="S108" s="56"/>
      <c r="T108" s="10"/>
      <c r="U108" s="56"/>
      <c r="V108" s="10"/>
      <c r="W108" s="56"/>
      <c r="X108" s="10"/>
      <c r="Y108" s="56"/>
      <c r="Z108" s="10"/>
      <c r="AA108" s="6"/>
    </row>
    <row r="109" spans="1:28">
      <c r="A109" s="17" t="s">
        <v>90</v>
      </c>
      <c r="B109" s="10">
        <v>98</v>
      </c>
      <c r="C109" s="56">
        <v>2</v>
      </c>
      <c r="D109" s="10"/>
      <c r="E109" s="56"/>
      <c r="F109" s="10"/>
      <c r="G109" s="56"/>
      <c r="H109" s="10"/>
      <c r="I109" s="56"/>
      <c r="J109" s="10"/>
      <c r="K109" s="56"/>
      <c r="L109" s="10"/>
      <c r="M109" s="56"/>
      <c r="N109" s="10"/>
      <c r="O109" s="56"/>
      <c r="P109" s="10"/>
      <c r="Q109" s="56"/>
      <c r="R109" s="10"/>
      <c r="S109" s="56">
        <v>20</v>
      </c>
      <c r="T109" s="10"/>
      <c r="U109" s="56"/>
      <c r="V109" s="10"/>
      <c r="W109" s="56">
        <v>5</v>
      </c>
      <c r="X109" s="10"/>
      <c r="Y109" s="56">
        <v>2</v>
      </c>
      <c r="Z109" s="10">
        <v>3</v>
      </c>
      <c r="AA109" s="6"/>
    </row>
    <row r="110" spans="1:28">
      <c r="A110" s="17" t="s">
        <v>67</v>
      </c>
      <c r="B110" s="10">
        <v>4</v>
      </c>
      <c r="C110" s="56"/>
      <c r="D110" s="10"/>
      <c r="E110" s="56"/>
      <c r="F110" s="10"/>
      <c r="G110" s="56"/>
      <c r="H110" s="10"/>
      <c r="I110" s="56"/>
      <c r="J110" s="10"/>
      <c r="K110" s="56"/>
      <c r="L110" s="10"/>
      <c r="M110" s="56"/>
      <c r="N110" s="10"/>
      <c r="O110" s="56"/>
      <c r="P110" s="10"/>
      <c r="Q110" s="56"/>
      <c r="R110" s="10"/>
      <c r="S110" s="56"/>
      <c r="T110" s="10"/>
      <c r="U110" s="56"/>
      <c r="V110" s="10"/>
      <c r="W110" s="56"/>
      <c r="X110" s="10"/>
      <c r="Y110" s="56"/>
      <c r="Z110" s="10"/>
      <c r="AA110" s="6"/>
    </row>
    <row r="111" spans="1:28">
      <c r="A111" s="17" t="s">
        <v>70</v>
      </c>
      <c r="B111" s="10"/>
      <c r="C111" s="56"/>
      <c r="D111" s="10"/>
      <c r="E111" s="56"/>
      <c r="F111" s="10"/>
      <c r="G111" s="56"/>
      <c r="H111" s="10"/>
      <c r="I111" s="56"/>
      <c r="J111" s="10"/>
      <c r="K111" s="56"/>
      <c r="L111" s="10"/>
      <c r="M111" s="56"/>
      <c r="N111" s="10"/>
      <c r="O111" s="56"/>
      <c r="P111" s="10"/>
      <c r="Q111" s="56"/>
      <c r="R111" s="10"/>
      <c r="S111" s="56"/>
      <c r="T111" s="10"/>
      <c r="U111" s="56"/>
      <c r="V111" s="10"/>
      <c r="W111" s="56"/>
      <c r="X111" s="10"/>
      <c r="Y111" s="56"/>
      <c r="Z111" s="10"/>
      <c r="AA111" s="6"/>
    </row>
    <row r="112" spans="1:28" ht="14">
      <c r="A112" s="60" t="s">
        <v>228</v>
      </c>
      <c r="B112" s="10"/>
      <c r="C112" s="56"/>
      <c r="D112" s="10"/>
      <c r="E112" s="56"/>
      <c r="F112" s="10"/>
      <c r="G112" s="56"/>
      <c r="H112" s="10"/>
      <c r="I112" s="56"/>
      <c r="J112" s="10"/>
      <c r="K112" s="56"/>
      <c r="L112" s="10"/>
      <c r="M112" s="56"/>
      <c r="N112" s="10"/>
      <c r="O112" s="56"/>
      <c r="P112" s="10"/>
      <c r="Q112" s="56"/>
      <c r="R112" s="10"/>
      <c r="S112" s="56"/>
      <c r="T112" s="10"/>
      <c r="U112" s="56"/>
      <c r="V112" s="10"/>
      <c r="W112" s="56"/>
      <c r="X112" s="10"/>
      <c r="Y112" s="56"/>
      <c r="Z112" s="10"/>
      <c r="AA112" s="6"/>
    </row>
    <row r="113" spans="1:29">
      <c r="A113" s="17" t="s">
        <v>49</v>
      </c>
      <c r="B113" s="10"/>
      <c r="C113" s="56">
        <v>90</v>
      </c>
      <c r="D113" s="10">
        <v>10</v>
      </c>
      <c r="E113" s="56">
        <v>55</v>
      </c>
      <c r="F113" s="10">
        <v>100</v>
      </c>
      <c r="G113" s="56">
        <v>30</v>
      </c>
      <c r="H113" s="10">
        <v>10</v>
      </c>
      <c r="I113" s="56">
        <v>7</v>
      </c>
      <c r="J113" s="10">
        <v>3</v>
      </c>
      <c r="K113" s="56">
        <v>5</v>
      </c>
      <c r="L113" s="10">
        <v>20</v>
      </c>
      <c r="M113" s="56">
        <v>10</v>
      </c>
      <c r="N113" s="10">
        <v>10</v>
      </c>
      <c r="O113" s="56">
        <v>1</v>
      </c>
      <c r="P113" s="10">
        <v>10</v>
      </c>
      <c r="Q113" s="56">
        <v>7</v>
      </c>
      <c r="R113" s="10">
        <v>15</v>
      </c>
      <c r="S113" s="56">
        <v>2</v>
      </c>
      <c r="T113" s="10">
        <v>20</v>
      </c>
      <c r="U113" s="56">
        <v>2</v>
      </c>
      <c r="V113" s="10">
        <v>5</v>
      </c>
      <c r="W113" s="56">
        <v>2</v>
      </c>
      <c r="X113" s="10">
        <v>3</v>
      </c>
      <c r="Y113" s="56">
        <v>3</v>
      </c>
      <c r="Z113" s="10">
        <v>4</v>
      </c>
      <c r="AA113" s="6"/>
    </row>
    <row r="117" spans="1:29"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t="s">
        <v>242</v>
      </c>
      <c r="AC117" t="s">
        <v>139</v>
      </c>
    </row>
    <row r="118" spans="1:29">
      <c r="A118" s="66" t="s">
        <v>237</v>
      </c>
      <c r="B118">
        <f>SUM(B5:B103)</f>
        <v>6</v>
      </c>
      <c r="C118">
        <f t="shared" ref="C118:Z118" si="2">SUM(C5:C103)</f>
        <v>3</v>
      </c>
      <c r="D118">
        <f t="shared" si="2"/>
        <v>91</v>
      </c>
      <c r="E118">
        <f t="shared" si="2"/>
        <v>67</v>
      </c>
      <c r="F118">
        <f t="shared" si="2"/>
        <v>2</v>
      </c>
      <c r="G118">
        <f t="shared" si="2"/>
        <v>80</v>
      </c>
      <c r="H118">
        <f t="shared" si="2"/>
        <v>97</v>
      </c>
      <c r="I118">
        <f t="shared" si="2"/>
        <v>97</v>
      </c>
      <c r="J118">
        <f t="shared" si="2"/>
        <v>101</v>
      </c>
      <c r="K118">
        <f t="shared" si="2"/>
        <v>95</v>
      </c>
      <c r="L118">
        <f t="shared" si="2"/>
        <v>80</v>
      </c>
      <c r="M118">
        <f t="shared" si="2"/>
        <v>92</v>
      </c>
      <c r="N118">
        <f t="shared" si="2"/>
        <v>97</v>
      </c>
      <c r="O118">
        <f t="shared" si="2"/>
        <v>101</v>
      </c>
      <c r="P118">
        <f t="shared" si="2"/>
        <v>93</v>
      </c>
      <c r="Q118">
        <f t="shared" si="2"/>
        <v>110</v>
      </c>
      <c r="R118">
        <f t="shared" si="2"/>
        <v>89</v>
      </c>
      <c r="S118">
        <f t="shared" si="2"/>
        <v>98</v>
      </c>
      <c r="T118">
        <f t="shared" si="2"/>
        <v>60</v>
      </c>
      <c r="U118">
        <f t="shared" si="2"/>
        <v>100</v>
      </c>
      <c r="V118">
        <f t="shared" si="2"/>
        <v>101</v>
      </c>
      <c r="W118">
        <f t="shared" si="2"/>
        <v>95</v>
      </c>
      <c r="X118">
        <f t="shared" si="2"/>
        <v>102</v>
      </c>
      <c r="Y118">
        <f t="shared" si="2"/>
        <v>96</v>
      </c>
      <c r="Z118">
        <f t="shared" si="2"/>
        <v>97</v>
      </c>
      <c r="AA118" s="57"/>
    </row>
    <row r="119" spans="1:29" ht="14">
      <c r="A119" s="67" t="s">
        <v>97</v>
      </c>
      <c r="B119">
        <f>SUM(B5:B7,B9:B11,B13,B16,B18,B24:B25,B28:B31,B35:B41,B43:B44,B47:B48,B50:B52,B55:B57,B60:B67,B70:B71,B75,B77,B84,B86,B90,B92,B94,B98,B100:B101)</f>
        <v>2</v>
      </c>
      <c r="C119">
        <f t="shared" ref="C119:Z119" si="3">SUM(C5:C7,C9:C11,C13,C16,C18,C24:C25,C28:C31,C35:C41,C43:C44,C47:C48,C50:C52,C55:C57,C60:C67,C70:C71,C75,C77,C84,C86,C90,C92,C94,C98,C100:C101)</f>
        <v>0</v>
      </c>
      <c r="D119">
        <f t="shared" si="3"/>
        <v>0</v>
      </c>
      <c r="E119">
        <f t="shared" si="3"/>
        <v>7</v>
      </c>
      <c r="F119">
        <f t="shared" si="3"/>
        <v>0</v>
      </c>
      <c r="G119">
        <f t="shared" si="3"/>
        <v>0</v>
      </c>
      <c r="H119">
        <f t="shared" si="3"/>
        <v>7</v>
      </c>
      <c r="I119">
        <f t="shared" si="3"/>
        <v>7</v>
      </c>
      <c r="J119">
        <f t="shared" si="3"/>
        <v>11</v>
      </c>
      <c r="K119">
        <f t="shared" si="3"/>
        <v>3</v>
      </c>
      <c r="L119">
        <f t="shared" si="3"/>
        <v>0</v>
      </c>
      <c r="M119">
        <f t="shared" si="3"/>
        <v>2</v>
      </c>
      <c r="N119">
        <f t="shared" si="3"/>
        <v>3</v>
      </c>
      <c r="O119">
        <f t="shared" si="3"/>
        <v>0</v>
      </c>
      <c r="P119">
        <f t="shared" si="3"/>
        <v>2</v>
      </c>
      <c r="Q119">
        <f t="shared" si="3"/>
        <v>10</v>
      </c>
      <c r="R119">
        <f t="shared" si="3"/>
        <v>3</v>
      </c>
      <c r="S119">
        <f t="shared" si="3"/>
        <v>0</v>
      </c>
      <c r="T119">
        <f t="shared" si="3"/>
        <v>0</v>
      </c>
      <c r="U119">
        <f t="shared" si="3"/>
        <v>0</v>
      </c>
      <c r="V119">
        <f t="shared" si="3"/>
        <v>1</v>
      </c>
      <c r="W119">
        <f t="shared" si="3"/>
        <v>0</v>
      </c>
      <c r="X119">
        <f t="shared" si="3"/>
        <v>3</v>
      </c>
      <c r="Y119">
        <f t="shared" si="3"/>
        <v>2</v>
      </c>
      <c r="Z119">
        <f t="shared" si="3"/>
        <v>6</v>
      </c>
      <c r="AA119" s="57"/>
      <c r="AB119">
        <v>2.76</v>
      </c>
      <c r="AC119">
        <v>0.66653331999733267</v>
      </c>
    </row>
    <row r="120" spans="1:29">
      <c r="A120" s="68" t="s">
        <v>238</v>
      </c>
      <c r="B120">
        <f t="shared" ref="B120:L120" si="4">SUM(B8,B12,B14:B15,B17,B19:B23,B26:B27,B32:B34,B42,B45:B46,B49,B53:B54,B58:B59,B68:B69,B72:B74,B76,B78,B79:B82,B83,B85,B87:B89,B91,B93,B95:B97,B99,B102:B103)</f>
        <v>4</v>
      </c>
      <c r="C120">
        <f t="shared" si="4"/>
        <v>3</v>
      </c>
      <c r="D120">
        <f t="shared" si="4"/>
        <v>91</v>
      </c>
      <c r="E120">
        <f t="shared" si="4"/>
        <v>60</v>
      </c>
      <c r="F120">
        <f t="shared" si="4"/>
        <v>2</v>
      </c>
      <c r="G120">
        <f t="shared" si="4"/>
        <v>80</v>
      </c>
      <c r="H120">
        <f t="shared" si="4"/>
        <v>90</v>
      </c>
      <c r="I120">
        <f t="shared" si="4"/>
        <v>90</v>
      </c>
      <c r="J120">
        <f t="shared" si="4"/>
        <v>90</v>
      </c>
      <c r="K120">
        <f t="shared" si="4"/>
        <v>92</v>
      </c>
      <c r="L120">
        <f t="shared" si="4"/>
        <v>80</v>
      </c>
      <c r="M120">
        <f t="shared" ref="M120:V120" si="5">SUM(M8,M12,M14:M15,M17,M19:M23,M26:M27,M32:M34,M42,M45:M46,M49,M53:M54,M58:M59,M68:M69,M72:M74,M76,M78,M79:M82,M83,M85,M87:M89,M91,M93,M95:M97,M99,M102:M103)</f>
        <v>90</v>
      </c>
      <c r="N120">
        <f t="shared" si="5"/>
        <v>94</v>
      </c>
      <c r="O120">
        <f t="shared" si="5"/>
        <v>101</v>
      </c>
      <c r="P120">
        <f t="shared" si="5"/>
        <v>91</v>
      </c>
      <c r="Q120">
        <f t="shared" si="5"/>
        <v>100</v>
      </c>
      <c r="R120">
        <f t="shared" si="5"/>
        <v>86</v>
      </c>
      <c r="S120">
        <f t="shared" si="5"/>
        <v>98</v>
      </c>
      <c r="T120">
        <f t="shared" si="5"/>
        <v>60</v>
      </c>
      <c r="U120">
        <f t="shared" si="5"/>
        <v>100</v>
      </c>
      <c r="V120">
        <f t="shared" si="5"/>
        <v>100</v>
      </c>
      <c r="W120">
        <f>SUM(W8,W12,W14:W15,W17,W19:W23,W26:W27,W32:W34,W42,W45:W46,W49,W53:W54,W58:W59,W68:W69,W72:W74,W76,W78,W79:W82,W83,W85,W87:W89,W91,W93,W95:W97,W99,W102:W103)</f>
        <v>95</v>
      </c>
      <c r="X120">
        <f>SUM(X8,X12,X14:X15,X17,X19:X23,X26:X27,X32:X34,X42,X45:X46,X49,X53:X54,X58:X59,X68:X69,X72:X74,X76,X78,X79:X82,X83,X85,X87:X89,X91,X93,X95:X97,X99,X102:X103)</f>
        <v>99</v>
      </c>
      <c r="Y120">
        <f>SUM(Y8,Y12,Y14:Y15,Y17,Y19:Y23,Y26:Y27,Y32:Y34,Y42,Y45:Y46,Y49,Y53:Y54,Y58:Y59,Y68:Y69,Y72:Y74,Y76,Y78,Y79:Y82,Y83,Y85,Y87:Y89,Y91,Y93,Y95:Y97,Y99,Y102:Y103)</f>
        <v>94</v>
      </c>
      <c r="Z120">
        <f>SUM(Z8,Z12,Z14:Z15,Z17,Z19:Z23,Z26:Z27,Z32:Z34,Z42,Z45:Z46,Z49,Z53:Z54,Z58:Z59,Z68:Z69,Z72:Z74,Z76,Z78,Z79:Z82,Z83,Z85,Z87:Z89,Z91,Z93,Z95:Z97,Z99,Z102:Z103)</f>
        <v>91</v>
      </c>
      <c r="AA120" s="57"/>
      <c r="AB120">
        <v>79.239999999999995</v>
      </c>
      <c r="AC120">
        <v>6.1183548987180094</v>
      </c>
    </row>
    <row r="121" spans="1:29">
      <c r="A121" s="68" t="s">
        <v>239</v>
      </c>
      <c r="B121">
        <f>SUM(B109:B113)</f>
        <v>102</v>
      </c>
      <c r="C121">
        <f t="shared" ref="C121:Z121" si="6">SUM(C109:C113)</f>
        <v>92</v>
      </c>
      <c r="D121">
        <f t="shared" si="6"/>
        <v>10</v>
      </c>
      <c r="E121">
        <f t="shared" si="6"/>
        <v>55</v>
      </c>
      <c r="F121">
        <f t="shared" si="6"/>
        <v>100</v>
      </c>
      <c r="G121">
        <f t="shared" si="6"/>
        <v>30</v>
      </c>
      <c r="H121">
        <f t="shared" si="6"/>
        <v>10</v>
      </c>
      <c r="I121">
        <f t="shared" si="6"/>
        <v>7</v>
      </c>
      <c r="J121">
        <f t="shared" si="6"/>
        <v>3</v>
      </c>
      <c r="K121">
        <f t="shared" si="6"/>
        <v>5</v>
      </c>
      <c r="L121">
        <f t="shared" si="6"/>
        <v>20</v>
      </c>
      <c r="M121">
        <f t="shared" si="6"/>
        <v>10</v>
      </c>
      <c r="N121">
        <f t="shared" si="6"/>
        <v>10</v>
      </c>
      <c r="O121">
        <f t="shared" si="6"/>
        <v>1</v>
      </c>
      <c r="P121">
        <f t="shared" si="6"/>
        <v>10</v>
      </c>
      <c r="Q121">
        <f t="shared" si="6"/>
        <v>7</v>
      </c>
      <c r="R121">
        <f t="shared" si="6"/>
        <v>15</v>
      </c>
      <c r="S121">
        <f t="shared" si="6"/>
        <v>22</v>
      </c>
      <c r="T121">
        <f t="shared" si="6"/>
        <v>20</v>
      </c>
      <c r="U121">
        <f t="shared" si="6"/>
        <v>2</v>
      </c>
      <c r="V121">
        <f t="shared" si="6"/>
        <v>5</v>
      </c>
      <c r="W121">
        <f t="shared" si="6"/>
        <v>7</v>
      </c>
      <c r="X121">
        <f t="shared" si="6"/>
        <v>3</v>
      </c>
      <c r="Y121">
        <f t="shared" si="6"/>
        <v>5</v>
      </c>
      <c r="Z121">
        <f t="shared" si="6"/>
        <v>7</v>
      </c>
      <c r="AA121" s="57"/>
      <c r="AB121">
        <v>22.32</v>
      </c>
      <c r="AC121">
        <v>6.1429417491404994</v>
      </c>
    </row>
    <row r="122" spans="1:29"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</row>
    <row r="123" spans="1:29"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</row>
    <row r="124" spans="1:29"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</row>
    <row r="125" spans="1:29"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</row>
    <row r="126" spans="1:29"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</row>
    <row r="127" spans="1:29"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</row>
    <row r="128" spans="1:29"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</row>
    <row r="129" spans="3:27"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</row>
    <row r="130" spans="3:27"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</row>
    <row r="131" spans="3:27"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</row>
    <row r="132" spans="3:27"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</row>
    <row r="133" spans="3:27"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</row>
    <row r="134" spans="3:27"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</row>
    <row r="135" spans="3:27"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</row>
    <row r="136" spans="3:27"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</row>
    <row r="137" spans="3:27"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</row>
    <row r="138" spans="3:27"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</row>
    <row r="139" spans="3:27"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</row>
    <row r="140" spans="3:27"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</row>
    <row r="141" spans="3:27"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</row>
    <row r="142" spans="3:27"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</row>
    <row r="143" spans="3:27"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</row>
    <row r="144" spans="3:27"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</row>
    <row r="145" spans="3:27"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</row>
    <row r="146" spans="3:27"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</row>
    <row r="147" spans="3:27"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</row>
    <row r="148" spans="3:27"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</row>
    <row r="149" spans="3:27"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</row>
    <row r="150" spans="3:27"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</row>
    <row r="151" spans="3:27"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</row>
    <row r="152" spans="3:27"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</row>
    <row r="153" spans="3:27"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</row>
    <row r="154" spans="3:27"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</row>
    <row r="155" spans="3:27"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</row>
    <row r="156" spans="3:27"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</row>
    <row r="157" spans="3:27"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</row>
    <row r="158" spans="3:27"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</row>
    <row r="159" spans="3:27"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</row>
    <row r="160" spans="3:27"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</row>
    <row r="161" spans="3:27"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</row>
    <row r="162" spans="3:27"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</row>
    <row r="163" spans="3:27"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</row>
    <row r="164" spans="3:27"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</row>
    <row r="165" spans="3:27"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</row>
    <row r="166" spans="3:27"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</row>
    <row r="167" spans="3:27"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</row>
    <row r="168" spans="3:27"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</row>
    <row r="169" spans="3:27"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</row>
    <row r="170" spans="3:27"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</row>
    <row r="171" spans="3:27"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</row>
    <row r="172" spans="3:27"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</row>
    <row r="173" spans="3:27"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</row>
    <row r="174" spans="3:27"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</row>
    <row r="175" spans="3:27"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</row>
    <row r="176" spans="3:27"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</row>
    <row r="177" spans="3:27"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</row>
    <row r="178" spans="3:27"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</row>
    <row r="179" spans="3:27"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</row>
    <row r="180" spans="3:27"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</row>
    <row r="181" spans="3:27"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</row>
    <row r="182" spans="3:27"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</row>
    <row r="183" spans="3:27"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</row>
    <row r="184" spans="3:27"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</row>
    <row r="185" spans="3:27"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</row>
    <row r="186" spans="3:27"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</row>
    <row r="187" spans="3:27"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</row>
    <row r="188" spans="3:27"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</row>
    <row r="189" spans="3:27"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</row>
    <row r="190" spans="3:27"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</row>
    <row r="191" spans="3:27"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</row>
    <row r="192" spans="3:27"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</row>
    <row r="193" spans="3:27"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</row>
    <row r="194" spans="3:27"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</row>
    <row r="195" spans="3:27"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</row>
    <row r="196" spans="3:27"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</row>
    <row r="197" spans="3:27"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</row>
    <row r="198" spans="3:27"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</row>
    <row r="199" spans="3:27"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</row>
    <row r="200" spans="3:27"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</row>
    <row r="201" spans="3:27"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</row>
    <row r="202" spans="3:27"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</row>
    <row r="203" spans="3:27"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</row>
    <row r="204" spans="3:27"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</row>
    <row r="205" spans="3:27"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</row>
    <row r="206" spans="3:27"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</row>
    <row r="207" spans="3:27"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</row>
    <row r="208" spans="3:27"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</row>
    <row r="209" spans="3:27"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</row>
    <row r="210" spans="3:27"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</row>
    <row r="211" spans="3:27"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</row>
    <row r="212" spans="3:27"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</row>
    <row r="213" spans="3:27"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</row>
    <row r="214" spans="3:27"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</row>
    <row r="215" spans="3:27"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</row>
    <row r="216" spans="3:27"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</row>
    <row r="217" spans="3:27"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</row>
    <row r="218" spans="3:27"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</row>
    <row r="219" spans="3:27"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</row>
    <row r="220" spans="3:27"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</row>
    <row r="221" spans="3:27"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</row>
    <row r="222" spans="3:27"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</row>
    <row r="223" spans="3:27"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</row>
    <row r="224" spans="3:27"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</row>
    <row r="225" spans="3:27"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</row>
    <row r="226" spans="3:27"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</row>
    <row r="227" spans="3:27"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</row>
    <row r="228" spans="3:27"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</row>
    <row r="229" spans="3:27"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</row>
    <row r="230" spans="3:27"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</row>
    <row r="231" spans="3:27"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</row>
    <row r="232" spans="3:27"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</row>
    <row r="233" spans="3:27"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</row>
    <row r="234" spans="3:27"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</row>
    <row r="235" spans="3:27"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</row>
    <row r="236" spans="3:27"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</row>
    <row r="237" spans="3:27"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</row>
    <row r="238" spans="3:27"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</row>
    <row r="239" spans="3:27"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</row>
    <row r="240" spans="3:27"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</row>
    <row r="241" spans="3:27"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</row>
    <row r="242" spans="3:27"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</row>
    <row r="243" spans="3:27"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</row>
    <row r="244" spans="3:27"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</row>
    <row r="245" spans="3:27"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</row>
    <row r="246" spans="3:27"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</row>
    <row r="247" spans="3:27"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</row>
    <row r="248" spans="3:27"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</row>
    <row r="249" spans="3:27"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</row>
    <row r="250" spans="3:27"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</row>
    <row r="251" spans="3:27"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</row>
    <row r="252" spans="3:27"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</row>
    <row r="253" spans="3:27"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</row>
    <row r="254" spans="3:27"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</row>
    <row r="255" spans="3:27"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</row>
    <row r="256" spans="3:27"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</row>
    <row r="257" spans="3:27"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</row>
    <row r="258" spans="3:27"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</row>
    <row r="259" spans="3:27"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</row>
    <row r="260" spans="3:27"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</row>
    <row r="261" spans="3:27"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</row>
    <row r="262" spans="3:27"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</row>
    <row r="263" spans="3:27"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</row>
    <row r="264" spans="3:27"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</row>
    <row r="265" spans="3:27"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</row>
    <row r="266" spans="3:27"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</row>
    <row r="267" spans="3:27"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</row>
    <row r="268" spans="3:27"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</row>
    <row r="269" spans="3:27"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</row>
    <row r="270" spans="3:27"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</row>
    <row r="271" spans="3:27"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</row>
    <row r="272" spans="3:27"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</row>
    <row r="273" spans="3:27"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</row>
    <row r="274" spans="3:27"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</row>
    <row r="275" spans="3:27"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</row>
    <row r="276" spans="3:27"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</row>
    <row r="277" spans="3:27"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</row>
    <row r="278" spans="3:27"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</row>
    <row r="279" spans="3:27"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</row>
    <row r="280" spans="3:27"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</row>
    <row r="281" spans="3:27"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</row>
    <row r="282" spans="3:27"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</row>
    <row r="283" spans="3:27"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</row>
    <row r="284" spans="3:27"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</row>
    <row r="285" spans="3:27"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</row>
    <row r="286" spans="3:27"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</row>
    <row r="287" spans="3:27"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</row>
    <row r="288" spans="3:27"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</row>
    <row r="289" spans="3:27"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</row>
    <row r="290" spans="3:27"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</row>
    <row r="291" spans="3:27"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</row>
    <row r="292" spans="3:27"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</row>
    <row r="293" spans="3:27"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</row>
    <row r="294" spans="3:27"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</row>
    <row r="295" spans="3:27"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</row>
    <row r="296" spans="3:27"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</row>
    <row r="297" spans="3:27"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</row>
    <row r="298" spans="3:27"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</row>
    <row r="299" spans="3:27"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</row>
    <row r="300" spans="3:27"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</row>
    <row r="301" spans="3:27"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</row>
    <row r="302" spans="3:27"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</row>
    <row r="303" spans="3:27"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</row>
    <row r="304" spans="3:27"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</row>
    <row r="305" spans="3:27"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</row>
    <row r="306" spans="3:27"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</row>
    <row r="307" spans="3:27"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</row>
    <row r="308" spans="3:27"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</row>
    <row r="309" spans="3:27"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</row>
    <row r="310" spans="3:27"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</row>
    <row r="311" spans="3:27"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</row>
    <row r="312" spans="3:27"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</row>
    <row r="313" spans="3:27"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</row>
    <row r="314" spans="3:27"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</row>
    <row r="315" spans="3:27"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</row>
    <row r="316" spans="3:27"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</row>
    <row r="317" spans="3:27"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</row>
    <row r="318" spans="3:27"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</row>
    <row r="319" spans="3:27"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</row>
    <row r="320" spans="3:27"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</row>
    <row r="321" spans="3:27"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</row>
    <row r="322" spans="3:27"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</row>
    <row r="323" spans="3:27"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</row>
    <row r="324" spans="3:27"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</row>
    <row r="325" spans="3:27"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</row>
    <row r="326" spans="3:27"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</row>
    <row r="327" spans="3:27"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</row>
    <row r="328" spans="3:27"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</row>
    <row r="329" spans="3:27"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</row>
    <row r="330" spans="3:27"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</row>
    <row r="331" spans="3:27"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</row>
    <row r="332" spans="3:27"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</row>
    <row r="333" spans="3:27"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</row>
    <row r="334" spans="3:27"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</row>
    <row r="335" spans="3:27"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</row>
    <row r="336" spans="3:27"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</row>
    <row r="337" spans="3:27"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</row>
    <row r="338" spans="3:27"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</row>
    <row r="339" spans="3:27"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</row>
    <row r="340" spans="3:27"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</row>
    <row r="341" spans="3:27"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</row>
    <row r="342" spans="3:27"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</row>
    <row r="343" spans="3:27"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</row>
    <row r="344" spans="3:27"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</row>
    <row r="345" spans="3:27"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</row>
    <row r="346" spans="3:27"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</row>
    <row r="347" spans="3:27"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</row>
    <row r="348" spans="3:27"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</row>
    <row r="349" spans="3:27"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</row>
    <row r="350" spans="3:27"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</row>
    <row r="351" spans="3:27"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</row>
    <row r="352" spans="3:27"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</row>
    <row r="353" spans="3:27"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</row>
    <row r="354" spans="3:27"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</row>
    <row r="355" spans="3:27"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</row>
    <row r="356" spans="3:27"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</row>
    <row r="357" spans="3:27"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</row>
    <row r="358" spans="3:27"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</row>
    <row r="359" spans="3:27"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</row>
    <row r="360" spans="3:27"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</row>
    <row r="361" spans="3:27"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</row>
    <row r="362" spans="3:27"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</row>
    <row r="363" spans="3:27"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</row>
    <row r="364" spans="3:27"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</row>
    <row r="365" spans="3:27"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</row>
    <row r="366" spans="3:27"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</row>
    <row r="367" spans="3:27"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</row>
    <row r="368" spans="3:27"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</row>
    <row r="369" spans="3:27"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</row>
    <row r="370" spans="3:27"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</row>
    <row r="371" spans="3:27"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</row>
    <row r="372" spans="3:27"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</row>
    <row r="373" spans="3:27"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</row>
    <row r="374" spans="3:27"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</row>
    <row r="375" spans="3:27"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</row>
    <row r="376" spans="3:27"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</row>
    <row r="377" spans="3:27"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</row>
    <row r="378" spans="3:27"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</row>
    <row r="379" spans="3:27"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</row>
    <row r="380" spans="3:27"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</row>
    <row r="381" spans="3:27"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</row>
    <row r="382" spans="3:27"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</row>
    <row r="383" spans="3:27"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</row>
    <row r="384" spans="3:27"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</row>
    <row r="385" spans="3:27"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</row>
    <row r="386" spans="3:27"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</row>
    <row r="387" spans="3:27"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</row>
    <row r="388" spans="3:27"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</row>
    <row r="389" spans="3:27"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</row>
    <row r="390" spans="3:27"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</row>
    <row r="391" spans="3:27"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</row>
    <row r="392" spans="3:27"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</row>
    <row r="393" spans="3:27"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</row>
    <row r="394" spans="3:27"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</row>
    <row r="395" spans="3:27"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</row>
    <row r="396" spans="3:27"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</row>
    <row r="397" spans="3:27"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</row>
    <row r="398" spans="3:27"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</row>
    <row r="399" spans="3:27"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</row>
    <row r="400" spans="3:27"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</row>
    <row r="401" spans="3:27"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</row>
    <row r="402" spans="3:27"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</row>
    <row r="403" spans="3:27"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</row>
    <row r="404" spans="3:27"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</row>
    <row r="405" spans="3:27"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</row>
    <row r="406" spans="3:27"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</row>
    <row r="407" spans="3:27"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</row>
    <row r="408" spans="3:27"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</row>
    <row r="409" spans="3:27"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</row>
    <row r="410" spans="3:27"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</row>
    <row r="411" spans="3:27"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</row>
    <row r="412" spans="3:27"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</row>
    <row r="413" spans="3:27"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</row>
    <row r="414" spans="3:27"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</row>
    <row r="415" spans="3:27"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</row>
    <row r="416" spans="3:27"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</row>
    <row r="417" spans="3:27"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</row>
    <row r="418" spans="3:27"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</row>
    <row r="419" spans="3:27"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</row>
    <row r="420" spans="3:27"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</row>
    <row r="421" spans="3:27"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</row>
    <row r="422" spans="3:27"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</row>
    <row r="423" spans="3:27"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</row>
    <row r="424" spans="3:27"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</row>
    <row r="425" spans="3:27"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</row>
    <row r="426" spans="3:27"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</row>
    <row r="427" spans="3:27"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</row>
    <row r="428" spans="3:27"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</row>
    <row r="429" spans="3:27"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</row>
    <row r="430" spans="3:27"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</row>
    <row r="431" spans="3:27"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</row>
    <row r="432" spans="3:27"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</row>
    <row r="433" spans="3:27"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</row>
    <row r="434" spans="3:27"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</row>
    <row r="435" spans="3:27"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</row>
    <row r="436" spans="3:27"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</row>
    <row r="437" spans="3:27"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</row>
    <row r="438" spans="3:27"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</row>
    <row r="439" spans="3:27"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</row>
    <row r="440" spans="3:27"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</row>
    <row r="441" spans="3:27"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</row>
    <row r="442" spans="3:27"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</row>
    <row r="443" spans="3:27"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</row>
    <row r="444" spans="3:27"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</row>
    <row r="445" spans="3:27"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</row>
    <row r="446" spans="3:27"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</row>
    <row r="447" spans="3:27"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</row>
    <row r="448" spans="3:27"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</row>
    <row r="449" spans="3:27"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</row>
    <row r="450" spans="3:27"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</row>
    <row r="451" spans="3:27"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</row>
    <row r="452" spans="3:27"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</row>
    <row r="453" spans="3:27"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</row>
    <row r="454" spans="3:27"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</row>
    <row r="455" spans="3:27"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</row>
    <row r="456" spans="3:27"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</row>
    <row r="457" spans="3:27"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</row>
    <row r="458" spans="3:27"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</row>
    <row r="459" spans="3:27"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</row>
    <row r="460" spans="3:27"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</row>
    <row r="461" spans="3:27"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</row>
    <row r="462" spans="3:27"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</row>
    <row r="463" spans="3:27"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</row>
    <row r="464" spans="3:27"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</row>
    <row r="465" spans="3:27"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</row>
    <row r="466" spans="3:27"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</row>
    <row r="467" spans="3:27"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</row>
    <row r="468" spans="3:27"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</row>
    <row r="469" spans="3:27"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</row>
    <row r="470" spans="3:27"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</row>
    <row r="471" spans="3:27"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</row>
    <row r="472" spans="3:27"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</row>
    <row r="473" spans="3:27"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</row>
    <row r="474" spans="3:27"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</row>
    <row r="475" spans="3:27"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</row>
    <row r="476" spans="3:27"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</row>
    <row r="477" spans="3:27"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</row>
    <row r="478" spans="3:27"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</row>
    <row r="479" spans="3:27"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</row>
    <row r="480" spans="3:27"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</row>
    <row r="481" spans="3:27"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</row>
    <row r="482" spans="3:27"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</row>
    <row r="483" spans="3:27"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</row>
    <row r="484" spans="3:27"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</row>
    <row r="485" spans="3:27"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</row>
    <row r="486" spans="3:27"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</row>
    <row r="487" spans="3:27"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</row>
    <row r="488" spans="3:27"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</row>
    <row r="489" spans="3:27"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</row>
    <row r="490" spans="3:27"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</row>
    <row r="491" spans="3:27"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</row>
    <row r="492" spans="3:27"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</row>
    <row r="493" spans="3:27"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</row>
    <row r="494" spans="3:27"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</row>
    <row r="495" spans="3:27"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</row>
    <row r="496" spans="3:27"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</row>
    <row r="497" spans="3:27"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</row>
    <row r="498" spans="3:27"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</row>
    <row r="499" spans="3:27"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</row>
    <row r="500" spans="3:27"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</row>
    <row r="501" spans="3:27"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</row>
    <row r="502" spans="3:27"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</row>
    <row r="503" spans="3:27">
      <c r="C503" s="57"/>
      <c r="D503" s="57"/>
      <c r="E503" s="57"/>
      <c r="F503" s="57"/>
      <c r="H503" s="57"/>
      <c r="J503" s="57"/>
      <c r="L503" s="57"/>
      <c r="N503" s="57"/>
      <c r="P503" s="57"/>
      <c r="R503" s="57"/>
      <c r="T503" s="57"/>
      <c r="V503" s="57"/>
      <c r="X503" s="57"/>
    </row>
    <row r="504" spans="3:27">
      <c r="C504" s="57"/>
      <c r="D504" s="57"/>
      <c r="E504" s="57"/>
      <c r="F504" s="57"/>
      <c r="H504" s="57"/>
      <c r="J504" s="57"/>
      <c r="L504" s="57"/>
      <c r="N504" s="57"/>
      <c r="P504" s="57"/>
      <c r="R504" s="57"/>
      <c r="T504" s="57"/>
      <c r="V504" s="57"/>
      <c r="X504" s="57"/>
    </row>
    <row r="505" spans="3:27">
      <c r="C505" s="57"/>
      <c r="D505" s="57"/>
      <c r="E505" s="57"/>
      <c r="F505" s="57"/>
      <c r="H505" s="57"/>
      <c r="J505" s="57"/>
      <c r="L505" s="57"/>
      <c r="N505" s="57"/>
      <c r="P505" s="57"/>
      <c r="R505" s="57"/>
      <c r="T505" s="57"/>
      <c r="V505" s="57"/>
      <c r="X505" s="57"/>
    </row>
    <row r="506" spans="3:27">
      <c r="C506" s="57"/>
      <c r="D506" s="57"/>
      <c r="E506" s="57"/>
      <c r="F506" s="57"/>
      <c r="H506" s="57"/>
      <c r="J506" s="57"/>
      <c r="L506" s="57"/>
      <c r="N506" s="57"/>
      <c r="P506" s="57"/>
      <c r="R506" s="57"/>
      <c r="T506" s="57"/>
      <c r="V506" s="57"/>
      <c r="X506" s="57"/>
    </row>
    <row r="507" spans="3:27">
      <c r="C507" s="57"/>
      <c r="D507" s="57"/>
      <c r="E507" s="57"/>
      <c r="F507" s="57"/>
      <c r="H507" s="57"/>
      <c r="J507" s="57"/>
      <c r="L507" s="57"/>
      <c r="N507" s="57"/>
      <c r="P507" s="57"/>
      <c r="R507" s="57"/>
      <c r="T507" s="57"/>
      <c r="V507" s="57"/>
      <c r="X507" s="57"/>
    </row>
    <row r="508" spans="3:27">
      <c r="C508" s="57"/>
      <c r="D508" s="57"/>
      <c r="E508" s="57"/>
      <c r="F508" s="57"/>
      <c r="H508" s="57"/>
      <c r="J508" s="57"/>
      <c r="L508" s="57"/>
      <c r="N508" s="57"/>
      <c r="P508" s="57"/>
      <c r="R508" s="57"/>
      <c r="T508" s="57"/>
      <c r="V508" s="57"/>
      <c r="X508" s="57"/>
    </row>
    <row r="509" spans="3:27">
      <c r="C509" s="57"/>
      <c r="D509" s="57"/>
      <c r="E509" s="57"/>
      <c r="F509" s="57"/>
      <c r="H509" s="57"/>
      <c r="J509" s="57"/>
      <c r="L509" s="57"/>
      <c r="N509" s="57"/>
      <c r="P509" s="57"/>
      <c r="R509" s="57"/>
      <c r="T509" s="57"/>
      <c r="V509" s="57"/>
      <c r="X509" s="57"/>
    </row>
    <row r="510" spans="3:27">
      <c r="C510" s="57"/>
      <c r="D510" s="57"/>
      <c r="E510" s="57"/>
      <c r="F510" s="57"/>
      <c r="H510" s="57"/>
      <c r="J510" s="57"/>
      <c r="L510" s="57"/>
      <c r="N510" s="57"/>
      <c r="P510" s="57"/>
      <c r="R510" s="57"/>
      <c r="T510" s="57"/>
      <c r="V510" s="57"/>
      <c r="X510" s="57"/>
    </row>
    <row r="511" spans="3:27">
      <c r="C511" s="57"/>
      <c r="D511" s="57"/>
      <c r="E511" s="57"/>
      <c r="F511" s="57"/>
      <c r="H511" s="57"/>
      <c r="J511" s="57"/>
      <c r="L511" s="57"/>
      <c r="N511" s="57"/>
      <c r="P511" s="57"/>
      <c r="R511" s="57"/>
      <c r="T511" s="57"/>
      <c r="V511" s="57"/>
      <c r="X511" s="57"/>
    </row>
    <row r="512" spans="3:27">
      <c r="C512" s="57"/>
      <c r="D512" s="57"/>
      <c r="E512" s="57"/>
      <c r="F512" s="57"/>
      <c r="H512" s="57"/>
      <c r="J512" s="57"/>
      <c r="L512" s="57"/>
      <c r="N512" s="57"/>
      <c r="P512" s="57"/>
      <c r="R512" s="57"/>
      <c r="T512" s="57"/>
      <c r="V512" s="57"/>
      <c r="X512" s="57"/>
    </row>
    <row r="513" spans="3:24">
      <c r="C513" s="57"/>
      <c r="D513" s="57"/>
      <c r="E513" s="57"/>
      <c r="F513" s="57"/>
      <c r="H513" s="57"/>
      <c r="J513" s="57"/>
      <c r="L513" s="57"/>
      <c r="N513" s="57"/>
      <c r="P513" s="57"/>
      <c r="R513" s="57"/>
      <c r="T513" s="57"/>
      <c r="V513" s="57"/>
      <c r="X513" s="57"/>
    </row>
    <row r="514" spans="3:24">
      <c r="C514" s="57"/>
      <c r="D514" s="57"/>
      <c r="E514" s="57"/>
      <c r="F514" s="57"/>
      <c r="H514" s="57"/>
      <c r="J514" s="57"/>
      <c r="L514" s="57"/>
      <c r="N514" s="57"/>
      <c r="P514" s="57"/>
      <c r="R514" s="57"/>
      <c r="T514" s="57"/>
      <c r="V514" s="57"/>
      <c r="X514" s="57"/>
    </row>
    <row r="515" spans="3:24">
      <c r="C515" s="57"/>
      <c r="D515" s="57"/>
      <c r="E515" s="57"/>
      <c r="F515" s="57"/>
      <c r="H515" s="57"/>
      <c r="J515" s="57"/>
      <c r="L515" s="57"/>
      <c r="N515" s="57"/>
      <c r="P515" s="57"/>
      <c r="R515" s="57"/>
      <c r="T515" s="57"/>
      <c r="V515" s="57"/>
      <c r="X515" s="57"/>
    </row>
    <row r="516" spans="3:24">
      <c r="C516" s="57"/>
      <c r="D516" s="57"/>
      <c r="E516" s="57"/>
      <c r="F516" s="57"/>
      <c r="H516" s="57"/>
      <c r="J516" s="57"/>
      <c r="L516" s="57"/>
      <c r="N516" s="57"/>
      <c r="P516" s="57"/>
      <c r="R516" s="57"/>
      <c r="T516" s="57"/>
      <c r="V516" s="57"/>
      <c r="X516" s="57"/>
    </row>
    <row r="517" spans="3:24">
      <c r="C517" s="57"/>
      <c r="D517" s="57"/>
      <c r="E517" s="57"/>
      <c r="F517" s="57"/>
      <c r="H517" s="57"/>
      <c r="J517" s="57"/>
      <c r="L517" s="57"/>
      <c r="N517" s="57"/>
      <c r="P517" s="57"/>
      <c r="R517" s="57"/>
      <c r="T517" s="57"/>
      <c r="V517" s="57"/>
      <c r="X517" s="57"/>
    </row>
    <row r="518" spans="3:24">
      <c r="C518" s="57"/>
      <c r="D518" s="57"/>
      <c r="E518" s="57"/>
      <c r="F518" s="57"/>
      <c r="H518" s="57"/>
      <c r="J518" s="57"/>
      <c r="L518" s="57"/>
      <c r="N518" s="57"/>
      <c r="P518" s="57"/>
      <c r="R518" s="57"/>
      <c r="T518" s="57"/>
      <c r="V518" s="57"/>
      <c r="X518" s="57"/>
    </row>
    <row r="519" spans="3:24">
      <c r="C519" s="57"/>
      <c r="D519" s="57"/>
      <c r="E519" s="57"/>
      <c r="F519" s="57"/>
      <c r="H519" s="57"/>
      <c r="J519" s="57"/>
      <c r="L519" s="57"/>
      <c r="N519" s="57"/>
      <c r="P519" s="57"/>
      <c r="R519" s="57"/>
      <c r="T519" s="57"/>
      <c r="V519" s="57"/>
      <c r="X519" s="57"/>
    </row>
    <row r="520" spans="3:24">
      <c r="C520" s="57"/>
      <c r="D520" s="57"/>
      <c r="E520" s="57"/>
      <c r="F520" s="57"/>
      <c r="H520" s="57"/>
      <c r="J520" s="57"/>
      <c r="L520" s="57"/>
      <c r="N520" s="57"/>
      <c r="P520" s="57"/>
      <c r="R520" s="57"/>
      <c r="T520" s="57"/>
      <c r="V520" s="57"/>
      <c r="X520" s="57"/>
    </row>
    <row r="521" spans="3:24">
      <c r="C521" s="57"/>
      <c r="D521" s="57"/>
      <c r="E521" s="57"/>
      <c r="F521" s="57"/>
      <c r="H521" s="57"/>
      <c r="J521" s="57"/>
      <c r="L521" s="57"/>
      <c r="N521" s="57"/>
      <c r="P521" s="57"/>
      <c r="R521" s="57"/>
      <c r="T521" s="57"/>
      <c r="V521" s="57"/>
      <c r="X521" s="57"/>
    </row>
    <row r="522" spans="3:24">
      <c r="C522" s="57"/>
      <c r="D522" s="57"/>
      <c r="E522" s="57"/>
      <c r="F522" s="57"/>
      <c r="H522" s="57"/>
      <c r="J522" s="57"/>
      <c r="L522" s="57"/>
      <c r="N522" s="57"/>
      <c r="P522" s="57"/>
      <c r="R522" s="57"/>
      <c r="T522" s="57"/>
      <c r="V522" s="57"/>
      <c r="X522" s="57"/>
    </row>
    <row r="523" spans="3:24">
      <c r="C523" s="57"/>
      <c r="D523" s="57"/>
      <c r="E523" s="57"/>
      <c r="F523" s="57"/>
      <c r="H523" s="57"/>
      <c r="J523" s="57"/>
      <c r="L523" s="57"/>
      <c r="N523" s="57"/>
      <c r="P523" s="57"/>
      <c r="R523" s="57"/>
      <c r="T523" s="57"/>
      <c r="V523" s="57"/>
      <c r="X523" s="57"/>
    </row>
    <row r="524" spans="3:24">
      <c r="C524" s="57"/>
      <c r="D524" s="57"/>
      <c r="E524" s="57"/>
      <c r="F524" s="57"/>
      <c r="H524" s="57"/>
      <c r="J524" s="57"/>
      <c r="L524" s="57"/>
      <c r="N524" s="57"/>
      <c r="P524" s="57"/>
      <c r="R524" s="57"/>
      <c r="T524" s="57"/>
      <c r="V524" s="57"/>
      <c r="X524" s="57"/>
    </row>
    <row r="525" spans="3:24">
      <c r="C525" s="57"/>
      <c r="D525" s="57"/>
      <c r="E525" s="57"/>
      <c r="F525" s="57"/>
      <c r="H525" s="57"/>
      <c r="J525" s="57"/>
      <c r="L525" s="57"/>
      <c r="N525" s="57"/>
      <c r="P525" s="57"/>
      <c r="R525" s="57"/>
      <c r="T525" s="57"/>
      <c r="V525" s="57"/>
      <c r="X525" s="57"/>
    </row>
    <row r="526" spans="3:24">
      <c r="C526" s="57"/>
      <c r="D526" s="57"/>
      <c r="E526" s="57"/>
      <c r="F526" s="57"/>
      <c r="H526" s="57"/>
      <c r="J526" s="57"/>
      <c r="L526" s="57"/>
      <c r="N526" s="57"/>
      <c r="P526" s="57"/>
      <c r="R526" s="57"/>
      <c r="T526" s="57"/>
      <c r="V526" s="57"/>
      <c r="X526" s="57"/>
    </row>
    <row r="527" spans="3:24">
      <c r="C527" s="57"/>
      <c r="D527" s="57"/>
      <c r="E527" s="57"/>
      <c r="F527" s="57"/>
      <c r="H527" s="57"/>
      <c r="J527" s="57"/>
      <c r="L527" s="57"/>
      <c r="N527" s="57"/>
      <c r="P527" s="57"/>
      <c r="R527" s="57"/>
      <c r="T527" s="57"/>
      <c r="V527" s="57"/>
      <c r="X527" s="57"/>
    </row>
    <row r="528" spans="3:24">
      <c r="C528" s="57"/>
      <c r="D528" s="57"/>
      <c r="E528" s="57"/>
      <c r="F528" s="57"/>
      <c r="H528" s="57"/>
      <c r="J528" s="57"/>
      <c r="L528" s="57"/>
      <c r="N528" s="57"/>
      <c r="P528" s="57"/>
      <c r="R528" s="57"/>
      <c r="T528" s="57"/>
      <c r="V528" s="57"/>
      <c r="X528" s="57"/>
    </row>
    <row r="529" spans="3:24">
      <c r="C529" s="57"/>
      <c r="D529" s="57"/>
      <c r="E529" s="57"/>
      <c r="F529" s="57"/>
      <c r="H529" s="57"/>
      <c r="J529" s="57"/>
      <c r="L529" s="57"/>
      <c r="N529" s="57"/>
      <c r="P529" s="57"/>
      <c r="R529" s="57"/>
      <c r="T529" s="57"/>
      <c r="V529" s="57"/>
      <c r="X529" s="57"/>
    </row>
    <row r="530" spans="3:24">
      <c r="C530" s="57"/>
      <c r="D530" s="57"/>
      <c r="E530" s="57"/>
      <c r="F530" s="57"/>
      <c r="H530" s="57"/>
      <c r="J530" s="57"/>
      <c r="L530" s="57"/>
      <c r="N530" s="57"/>
      <c r="P530" s="57"/>
      <c r="R530" s="57"/>
      <c r="T530" s="57"/>
      <c r="V530" s="57"/>
      <c r="X530" s="57"/>
    </row>
    <row r="531" spans="3:24">
      <c r="C531" s="57"/>
      <c r="D531" s="57"/>
      <c r="E531" s="57"/>
      <c r="F531" s="57"/>
      <c r="H531" s="57"/>
      <c r="J531" s="57"/>
      <c r="L531" s="57"/>
      <c r="N531" s="57"/>
      <c r="P531" s="57"/>
      <c r="R531" s="57"/>
      <c r="T531" s="57"/>
      <c r="V531" s="57"/>
      <c r="X531" s="57"/>
    </row>
    <row r="532" spans="3:24">
      <c r="C532" s="57"/>
      <c r="D532" s="57"/>
      <c r="E532" s="57"/>
      <c r="F532" s="57"/>
      <c r="H532" s="57"/>
      <c r="J532" s="57"/>
      <c r="L532" s="57"/>
      <c r="N532" s="57"/>
      <c r="P532" s="57"/>
      <c r="R532" s="57"/>
      <c r="T532" s="57"/>
      <c r="V532" s="57"/>
      <c r="X532" s="57"/>
    </row>
    <row r="533" spans="3:24">
      <c r="C533" s="57"/>
      <c r="D533" s="57"/>
      <c r="E533" s="57"/>
      <c r="F533" s="57"/>
      <c r="H533" s="57"/>
      <c r="J533" s="57"/>
      <c r="L533" s="57"/>
      <c r="N533" s="57"/>
      <c r="P533" s="57"/>
      <c r="R533" s="57"/>
      <c r="T533" s="57"/>
      <c r="V533" s="57"/>
      <c r="X533" s="57"/>
    </row>
    <row r="534" spans="3:24">
      <c r="C534" s="57"/>
      <c r="D534" s="57"/>
      <c r="E534" s="57"/>
      <c r="F534" s="57"/>
      <c r="H534" s="57"/>
      <c r="J534" s="57"/>
      <c r="L534" s="57"/>
      <c r="N534" s="57"/>
      <c r="P534" s="57"/>
      <c r="R534" s="57"/>
      <c r="T534" s="57"/>
      <c r="V534" s="57"/>
      <c r="X534" s="57"/>
    </row>
    <row r="535" spans="3:24">
      <c r="C535" s="57"/>
      <c r="D535" s="57"/>
      <c r="E535" s="57"/>
      <c r="F535" s="57"/>
      <c r="H535" s="57"/>
      <c r="J535" s="57"/>
      <c r="L535" s="57"/>
      <c r="N535" s="57"/>
      <c r="P535" s="57"/>
      <c r="R535" s="57"/>
      <c r="T535" s="57"/>
      <c r="V535" s="57"/>
      <c r="X535" s="57"/>
    </row>
    <row r="536" spans="3:24">
      <c r="C536" s="57"/>
      <c r="D536" s="57"/>
      <c r="E536" s="57"/>
      <c r="F536" s="57"/>
      <c r="H536" s="57"/>
      <c r="J536" s="57"/>
      <c r="L536" s="57"/>
      <c r="N536" s="57"/>
      <c r="P536" s="57"/>
      <c r="R536" s="57"/>
      <c r="T536" s="57"/>
      <c r="V536" s="57"/>
      <c r="X536" s="57"/>
    </row>
    <row r="537" spans="3:24">
      <c r="C537" s="57"/>
      <c r="D537" s="57"/>
      <c r="E537" s="57"/>
      <c r="F537" s="57"/>
      <c r="H537" s="57"/>
      <c r="J537" s="57"/>
      <c r="L537" s="57"/>
      <c r="N537" s="57"/>
      <c r="P537" s="57"/>
      <c r="R537" s="57"/>
      <c r="T537" s="57"/>
      <c r="V537" s="57"/>
      <c r="X537" s="57"/>
    </row>
    <row r="538" spans="3:24">
      <c r="C538" s="57"/>
      <c r="D538" s="57"/>
      <c r="E538" s="57"/>
      <c r="F538" s="57"/>
      <c r="H538" s="57"/>
      <c r="J538" s="57"/>
      <c r="L538" s="57"/>
      <c r="N538" s="57"/>
      <c r="P538" s="57"/>
      <c r="R538" s="57"/>
      <c r="T538" s="57"/>
      <c r="V538" s="57"/>
      <c r="X538" s="57"/>
    </row>
    <row r="539" spans="3:24">
      <c r="C539" s="57"/>
      <c r="D539" s="57"/>
      <c r="E539" s="57"/>
      <c r="F539" s="57"/>
      <c r="H539" s="57"/>
      <c r="J539" s="57"/>
      <c r="L539" s="57"/>
      <c r="N539" s="57"/>
      <c r="P539" s="57"/>
      <c r="R539" s="57"/>
      <c r="T539" s="57"/>
      <c r="V539" s="57"/>
      <c r="X539" s="57"/>
    </row>
    <row r="540" spans="3:24">
      <c r="C540" s="57"/>
      <c r="D540" s="57"/>
      <c r="E540" s="57"/>
      <c r="F540" s="57"/>
      <c r="H540" s="57"/>
      <c r="J540" s="57"/>
      <c r="L540" s="57"/>
      <c r="N540" s="57"/>
      <c r="P540" s="57"/>
      <c r="R540" s="57"/>
      <c r="T540" s="57"/>
      <c r="V540" s="57"/>
      <c r="X540" s="57"/>
    </row>
    <row r="541" spans="3:24">
      <c r="C541" s="57"/>
      <c r="D541" s="57"/>
      <c r="E541" s="57"/>
      <c r="F541" s="57"/>
      <c r="H541" s="57"/>
      <c r="J541" s="57"/>
      <c r="L541" s="57"/>
      <c r="N541" s="57"/>
      <c r="P541" s="57"/>
      <c r="R541" s="57"/>
      <c r="T541" s="57"/>
      <c r="V541" s="57"/>
      <c r="X541" s="57"/>
    </row>
    <row r="542" spans="3:24">
      <c r="C542" s="57"/>
      <c r="D542" s="57"/>
      <c r="E542" s="57"/>
      <c r="F542" s="57"/>
      <c r="H542" s="57"/>
      <c r="J542" s="57"/>
      <c r="L542" s="57"/>
      <c r="N542" s="57"/>
      <c r="P542" s="57"/>
      <c r="R542" s="57"/>
      <c r="T542" s="57"/>
      <c r="V542" s="57"/>
      <c r="X542" s="57"/>
    </row>
    <row r="543" spans="3:24">
      <c r="C543" s="57"/>
      <c r="D543" s="57"/>
      <c r="E543" s="57"/>
      <c r="F543" s="57"/>
      <c r="H543" s="57"/>
      <c r="J543" s="57"/>
      <c r="L543" s="57"/>
      <c r="N543" s="57"/>
      <c r="P543" s="57"/>
      <c r="R543" s="57"/>
      <c r="T543" s="57"/>
      <c r="V543" s="57"/>
      <c r="X543" s="57"/>
    </row>
    <row r="544" spans="3:24">
      <c r="C544" s="57"/>
      <c r="D544" s="57"/>
      <c r="E544" s="57"/>
      <c r="F544" s="57"/>
      <c r="H544" s="57"/>
      <c r="J544" s="57"/>
      <c r="L544" s="57"/>
      <c r="N544" s="57"/>
      <c r="P544" s="57"/>
      <c r="R544" s="57"/>
      <c r="T544" s="57"/>
      <c r="V544" s="57"/>
      <c r="X544" s="57"/>
    </row>
    <row r="545" spans="3:24">
      <c r="C545" s="57"/>
      <c r="D545" s="57"/>
      <c r="E545" s="57"/>
      <c r="F545" s="57"/>
      <c r="H545" s="57"/>
      <c r="J545" s="57"/>
      <c r="L545" s="57"/>
      <c r="N545" s="57"/>
      <c r="P545" s="57"/>
      <c r="R545" s="57"/>
      <c r="T545" s="57"/>
      <c r="V545" s="57"/>
      <c r="X545" s="57"/>
    </row>
    <row r="546" spans="3:24">
      <c r="C546" s="57"/>
      <c r="D546" s="57"/>
      <c r="E546" s="57"/>
      <c r="F546" s="57"/>
      <c r="H546" s="57"/>
      <c r="J546" s="57"/>
      <c r="L546" s="57"/>
      <c r="N546" s="57"/>
      <c r="P546" s="57"/>
      <c r="R546" s="57"/>
      <c r="T546" s="57"/>
      <c r="V546" s="57"/>
      <c r="X546" s="57"/>
    </row>
    <row r="547" spans="3:24">
      <c r="C547" s="57"/>
      <c r="D547" s="57"/>
      <c r="E547" s="57"/>
      <c r="F547" s="57"/>
      <c r="H547" s="57"/>
      <c r="J547" s="57"/>
      <c r="L547" s="57"/>
      <c r="N547" s="57"/>
      <c r="P547" s="57"/>
      <c r="R547" s="57"/>
      <c r="T547" s="57"/>
      <c r="V547" s="57"/>
      <c r="X547" s="57"/>
    </row>
    <row r="548" spans="3:24">
      <c r="C548" s="57"/>
      <c r="D548" s="57"/>
      <c r="E548" s="57"/>
      <c r="F548" s="57"/>
      <c r="H548" s="57"/>
      <c r="J548" s="57"/>
      <c r="L548" s="57"/>
      <c r="N548" s="57"/>
      <c r="P548" s="57"/>
      <c r="R548" s="57"/>
      <c r="T548" s="57"/>
      <c r="V548" s="57"/>
      <c r="X548" s="57"/>
    </row>
    <row r="549" spans="3:24">
      <c r="C549" s="57"/>
      <c r="D549" s="57"/>
      <c r="E549" s="57"/>
      <c r="F549" s="57"/>
      <c r="H549" s="57"/>
      <c r="J549" s="57"/>
      <c r="L549" s="57"/>
      <c r="N549" s="57"/>
      <c r="P549" s="57"/>
      <c r="R549" s="57"/>
      <c r="T549" s="57"/>
      <c r="V549" s="57"/>
      <c r="X549" s="57"/>
    </row>
    <row r="550" spans="3:24">
      <c r="C550" s="57"/>
      <c r="D550" s="57"/>
      <c r="E550" s="57"/>
      <c r="F550" s="57"/>
      <c r="H550" s="57"/>
      <c r="J550" s="57"/>
      <c r="L550" s="57"/>
      <c r="N550" s="57"/>
      <c r="P550" s="57"/>
      <c r="R550" s="57"/>
      <c r="T550" s="57"/>
      <c r="V550" s="57"/>
      <c r="X550" s="57"/>
    </row>
    <row r="551" spans="3:24">
      <c r="C551" s="57"/>
      <c r="D551" s="57"/>
      <c r="E551" s="57"/>
      <c r="F551" s="57"/>
      <c r="H551" s="57"/>
      <c r="J551" s="57"/>
      <c r="L551" s="57"/>
      <c r="N551" s="57"/>
      <c r="P551" s="57"/>
      <c r="R551" s="57"/>
      <c r="T551" s="57"/>
      <c r="V551" s="57"/>
      <c r="X551" s="57"/>
    </row>
    <row r="552" spans="3:24">
      <c r="C552" s="57"/>
      <c r="D552" s="57"/>
      <c r="E552" s="57"/>
      <c r="F552" s="57"/>
      <c r="H552" s="57"/>
      <c r="J552" s="57"/>
      <c r="L552" s="57"/>
      <c r="N552" s="57"/>
      <c r="P552" s="57"/>
      <c r="R552" s="57"/>
      <c r="T552" s="57"/>
      <c r="V552" s="57"/>
      <c r="X552" s="57"/>
    </row>
    <row r="553" spans="3:24">
      <c r="C553" s="57"/>
      <c r="D553" s="57"/>
      <c r="E553" s="57"/>
      <c r="F553" s="57"/>
      <c r="H553" s="57"/>
      <c r="J553" s="57"/>
      <c r="L553" s="57"/>
      <c r="N553" s="57"/>
      <c r="P553" s="57"/>
      <c r="R553" s="57"/>
      <c r="T553" s="57"/>
      <c r="V553" s="57"/>
      <c r="X553" s="57"/>
    </row>
    <row r="554" spans="3:24">
      <c r="C554" s="57"/>
      <c r="D554" s="57"/>
      <c r="E554" s="57"/>
      <c r="F554" s="57"/>
      <c r="H554" s="57"/>
      <c r="J554" s="57"/>
      <c r="L554" s="57"/>
      <c r="N554" s="57"/>
      <c r="P554" s="57"/>
      <c r="R554" s="57"/>
      <c r="T554" s="57"/>
      <c r="V554" s="57"/>
      <c r="X554" s="57"/>
    </row>
    <row r="555" spans="3:24">
      <c r="C555" s="57"/>
      <c r="D555" s="57"/>
      <c r="E555" s="57"/>
      <c r="F555" s="57"/>
      <c r="H555" s="57"/>
      <c r="J555" s="57"/>
      <c r="L555" s="57"/>
      <c r="N555" s="57"/>
      <c r="P555" s="57"/>
      <c r="R555" s="57"/>
      <c r="T555" s="57"/>
      <c r="V555" s="57"/>
      <c r="X555" s="57"/>
    </row>
    <row r="556" spans="3:24">
      <c r="C556" s="57"/>
      <c r="D556" s="57"/>
      <c r="E556" s="57"/>
      <c r="F556" s="57"/>
      <c r="H556" s="57"/>
      <c r="J556" s="57"/>
      <c r="L556" s="57"/>
      <c r="N556" s="57"/>
      <c r="P556" s="57"/>
      <c r="R556" s="57"/>
      <c r="T556" s="57"/>
      <c r="V556" s="57"/>
      <c r="X556" s="57"/>
    </row>
    <row r="557" spans="3:24">
      <c r="C557" s="57"/>
      <c r="D557" s="57"/>
      <c r="E557" s="57"/>
      <c r="F557" s="57"/>
      <c r="H557" s="57"/>
      <c r="J557" s="57"/>
      <c r="L557" s="57"/>
      <c r="N557" s="57"/>
      <c r="P557" s="57"/>
      <c r="R557" s="57"/>
      <c r="T557" s="57"/>
      <c r="V557" s="57"/>
      <c r="X557" s="57"/>
    </row>
    <row r="558" spans="3:24">
      <c r="C558" s="57"/>
      <c r="D558" s="57"/>
      <c r="E558" s="57"/>
      <c r="F558" s="57"/>
      <c r="H558" s="57"/>
      <c r="J558" s="57"/>
      <c r="L558" s="57"/>
      <c r="N558" s="57"/>
      <c r="P558" s="57"/>
      <c r="R558" s="57"/>
      <c r="T558" s="57"/>
      <c r="V558" s="57"/>
      <c r="X558" s="57"/>
    </row>
    <row r="559" spans="3:24">
      <c r="C559" s="57"/>
      <c r="D559" s="57"/>
      <c r="E559" s="57"/>
      <c r="F559" s="57"/>
      <c r="H559" s="57"/>
      <c r="J559" s="57"/>
      <c r="L559" s="57"/>
      <c r="N559" s="57"/>
      <c r="P559" s="57"/>
      <c r="R559" s="57"/>
      <c r="T559" s="57"/>
      <c r="V559" s="57"/>
      <c r="X559" s="57"/>
    </row>
    <row r="560" spans="3:24">
      <c r="C560" s="57"/>
      <c r="D560" s="57"/>
      <c r="E560" s="57"/>
      <c r="F560" s="57"/>
      <c r="H560" s="57"/>
      <c r="J560" s="57"/>
      <c r="L560" s="57"/>
      <c r="N560" s="57"/>
      <c r="P560" s="57"/>
      <c r="R560" s="57"/>
      <c r="T560" s="57"/>
      <c r="V560" s="57"/>
      <c r="X560" s="57"/>
    </row>
    <row r="561" spans="3:24">
      <c r="C561" s="57"/>
      <c r="D561" s="57"/>
      <c r="E561" s="57"/>
      <c r="F561" s="57"/>
      <c r="H561" s="57"/>
      <c r="J561" s="57"/>
      <c r="L561" s="57"/>
      <c r="N561" s="57"/>
      <c r="P561" s="57"/>
      <c r="R561" s="57"/>
      <c r="T561" s="57"/>
      <c r="V561" s="57"/>
      <c r="X561" s="57"/>
    </row>
    <row r="562" spans="3:24">
      <c r="C562" s="57"/>
      <c r="D562" s="57"/>
      <c r="E562" s="57"/>
      <c r="F562" s="57"/>
      <c r="H562" s="57"/>
      <c r="J562" s="57"/>
      <c r="L562" s="57"/>
      <c r="N562" s="57"/>
      <c r="P562" s="57"/>
      <c r="R562" s="57"/>
      <c r="T562" s="57"/>
      <c r="V562" s="57"/>
      <c r="X562" s="57"/>
    </row>
    <row r="563" spans="3:24">
      <c r="C563" s="57"/>
      <c r="D563" s="57"/>
      <c r="E563" s="57"/>
      <c r="F563" s="57"/>
      <c r="H563" s="57"/>
      <c r="J563" s="57"/>
      <c r="L563" s="57"/>
      <c r="N563" s="57"/>
      <c r="P563" s="57"/>
      <c r="R563" s="57"/>
      <c r="T563" s="57"/>
      <c r="V563" s="57"/>
      <c r="X563" s="57"/>
    </row>
    <row r="564" spans="3:24">
      <c r="C564" s="57"/>
      <c r="D564" s="57"/>
      <c r="E564" s="57"/>
      <c r="F564" s="57"/>
      <c r="H564" s="57"/>
      <c r="J564" s="57"/>
      <c r="L564" s="57"/>
      <c r="N564" s="57"/>
      <c r="P564" s="57"/>
      <c r="R564" s="57"/>
      <c r="T564" s="57"/>
      <c r="V564" s="57"/>
      <c r="X564" s="57"/>
    </row>
    <row r="565" spans="3:24">
      <c r="C565" s="57"/>
      <c r="D565" s="57"/>
      <c r="E565" s="57"/>
      <c r="F565" s="57"/>
      <c r="H565" s="57"/>
      <c r="J565" s="57"/>
      <c r="L565" s="57"/>
      <c r="N565" s="57"/>
      <c r="P565" s="57"/>
      <c r="R565" s="57"/>
      <c r="T565" s="57"/>
      <c r="V565" s="57"/>
      <c r="X565" s="57"/>
    </row>
    <row r="566" spans="3:24">
      <c r="C566" s="57"/>
      <c r="D566" s="57"/>
      <c r="E566" s="57"/>
      <c r="F566" s="57"/>
      <c r="H566" s="57"/>
      <c r="J566" s="57"/>
      <c r="L566" s="57"/>
      <c r="N566" s="57"/>
      <c r="P566" s="57"/>
      <c r="R566" s="57"/>
      <c r="T566" s="57"/>
      <c r="V566" s="57"/>
      <c r="X566" s="57"/>
    </row>
    <row r="567" spans="3:24">
      <c r="C567" s="57"/>
      <c r="D567" s="57"/>
      <c r="E567" s="57"/>
      <c r="F567" s="57"/>
      <c r="H567" s="57"/>
      <c r="J567" s="57"/>
      <c r="L567" s="57"/>
      <c r="N567" s="57"/>
      <c r="P567" s="57"/>
      <c r="R567" s="57"/>
      <c r="T567" s="57"/>
      <c r="V567" s="57"/>
      <c r="X567" s="57"/>
    </row>
    <row r="568" spans="3:24">
      <c r="C568" s="57"/>
      <c r="D568" s="57"/>
      <c r="E568" s="57"/>
      <c r="F568" s="57"/>
      <c r="H568" s="57"/>
      <c r="J568" s="57"/>
      <c r="L568" s="57"/>
      <c r="N568" s="57"/>
      <c r="P568" s="57"/>
      <c r="R568" s="57"/>
      <c r="T568" s="57"/>
      <c r="V568" s="57"/>
      <c r="X568" s="57"/>
    </row>
    <row r="569" spans="3:24">
      <c r="C569" s="57"/>
      <c r="D569" s="57"/>
      <c r="E569" s="57"/>
      <c r="F569" s="57"/>
      <c r="H569" s="57"/>
      <c r="J569" s="57"/>
      <c r="L569" s="57"/>
      <c r="N569" s="57"/>
      <c r="P569" s="57"/>
      <c r="R569" s="57"/>
      <c r="T569" s="57"/>
      <c r="V569" s="57"/>
      <c r="X569" s="57"/>
    </row>
    <row r="570" spans="3:24">
      <c r="C570" s="57"/>
      <c r="D570" s="57"/>
      <c r="E570" s="57"/>
      <c r="F570" s="57"/>
      <c r="H570" s="57"/>
      <c r="J570" s="57"/>
      <c r="L570" s="57"/>
      <c r="N570" s="57"/>
      <c r="P570" s="57"/>
      <c r="R570" s="57"/>
      <c r="T570" s="57"/>
      <c r="V570" s="57"/>
      <c r="X570" s="57"/>
    </row>
    <row r="571" spans="3:24">
      <c r="C571" s="57"/>
      <c r="D571" s="57"/>
      <c r="E571" s="57"/>
      <c r="F571" s="57"/>
      <c r="H571" s="57"/>
      <c r="J571" s="57"/>
      <c r="L571" s="57"/>
      <c r="N571" s="57"/>
      <c r="P571" s="57"/>
      <c r="R571" s="57"/>
      <c r="T571" s="57"/>
      <c r="V571" s="57"/>
      <c r="X571" s="57"/>
    </row>
    <row r="572" spans="3:24">
      <c r="C572" s="57"/>
      <c r="D572" s="57"/>
      <c r="E572" s="57"/>
      <c r="F572" s="57"/>
      <c r="H572" s="57"/>
      <c r="J572" s="57"/>
      <c r="L572" s="57"/>
      <c r="N572" s="57"/>
      <c r="P572" s="57"/>
      <c r="R572" s="57"/>
      <c r="T572" s="57"/>
      <c r="V572" s="57"/>
      <c r="X572" s="57"/>
    </row>
    <row r="573" spans="3:24">
      <c r="C573" s="57"/>
      <c r="D573" s="57"/>
      <c r="E573" s="57"/>
      <c r="F573" s="57"/>
      <c r="H573" s="57"/>
      <c r="J573" s="57"/>
      <c r="L573" s="57"/>
      <c r="N573" s="57"/>
      <c r="P573" s="57"/>
      <c r="R573" s="57"/>
      <c r="T573" s="57"/>
      <c r="V573" s="57"/>
      <c r="X573" s="57"/>
    </row>
    <row r="574" spans="3:24">
      <c r="C574" s="57"/>
      <c r="D574" s="57"/>
      <c r="E574" s="57"/>
      <c r="F574" s="57"/>
      <c r="H574" s="57"/>
      <c r="J574" s="57"/>
      <c r="L574" s="57"/>
      <c r="N574" s="57"/>
      <c r="P574" s="57"/>
      <c r="R574" s="57"/>
      <c r="T574" s="57"/>
      <c r="V574" s="57"/>
      <c r="X574" s="57"/>
    </row>
    <row r="575" spans="3:24">
      <c r="C575" s="57"/>
      <c r="D575" s="57"/>
      <c r="E575" s="57"/>
      <c r="F575" s="57"/>
      <c r="H575" s="57"/>
      <c r="J575" s="57"/>
      <c r="L575" s="57"/>
      <c r="N575" s="57"/>
      <c r="P575" s="57"/>
      <c r="R575" s="57"/>
      <c r="T575" s="57"/>
      <c r="V575" s="57"/>
      <c r="X575" s="57"/>
    </row>
    <row r="576" spans="3:24">
      <c r="C576" s="57"/>
      <c r="D576" s="57"/>
      <c r="E576" s="57"/>
      <c r="F576" s="57"/>
      <c r="H576" s="57"/>
      <c r="J576" s="57"/>
      <c r="L576" s="57"/>
      <c r="N576" s="57"/>
      <c r="P576" s="57"/>
      <c r="R576" s="57"/>
      <c r="T576" s="57"/>
      <c r="V576" s="57"/>
      <c r="X576" s="57"/>
    </row>
    <row r="577" spans="3:24">
      <c r="C577" s="57"/>
      <c r="D577" s="57"/>
      <c r="E577" s="57"/>
      <c r="F577" s="57"/>
      <c r="H577" s="57"/>
      <c r="J577" s="57"/>
      <c r="L577" s="57"/>
      <c r="N577" s="57"/>
      <c r="P577" s="57"/>
      <c r="R577" s="57"/>
      <c r="T577" s="57"/>
      <c r="V577" s="57"/>
      <c r="X577" s="57"/>
    </row>
    <row r="578" spans="3:24">
      <c r="C578" s="57"/>
      <c r="D578" s="57"/>
      <c r="E578" s="57"/>
      <c r="F578" s="57"/>
      <c r="H578" s="57"/>
      <c r="J578" s="57"/>
      <c r="L578" s="57"/>
      <c r="N578" s="57"/>
      <c r="P578" s="57"/>
      <c r="R578" s="57"/>
      <c r="T578" s="57"/>
      <c r="V578" s="57"/>
      <c r="X578" s="57"/>
    </row>
    <row r="579" spans="3:24">
      <c r="C579" s="57"/>
      <c r="D579" s="57"/>
      <c r="E579" s="57"/>
      <c r="F579" s="57"/>
      <c r="H579" s="57"/>
      <c r="J579" s="57"/>
      <c r="L579" s="57"/>
      <c r="N579" s="57"/>
      <c r="P579" s="57"/>
      <c r="R579" s="57"/>
      <c r="T579" s="57"/>
      <c r="V579" s="57"/>
      <c r="X579" s="57"/>
    </row>
    <row r="580" spans="3:24">
      <c r="C580" s="57"/>
      <c r="D580" s="57"/>
      <c r="E580" s="57"/>
      <c r="F580" s="57"/>
      <c r="H580" s="57"/>
      <c r="J580" s="57"/>
      <c r="L580" s="57"/>
      <c r="N580" s="57"/>
      <c r="P580" s="57"/>
      <c r="R580" s="57"/>
      <c r="T580" s="57"/>
      <c r="V580" s="57"/>
      <c r="X580" s="57"/>
    </row>
    <row r="581" spans="3:24">
      <c r="C581" s="57"/>
      <c r="D581" s="57"/>
      <c r="E581" s="57"/>
      <c r="F581" s="57"/>
      <c r="H581" s="57"/>
      <c r="J581" s="57"/>
      <c r="L581" s="57"/>
      <c r="N581" s="57"/>
      <c r="P581" s="57"/>
      <c r="R581" s="57"/>
      <c r="T581" s="57"/>
      <c r="V581" s="57"/>
      <c r="X581" s="57"/>
    </row>
    <row r="582" spans="3:24">
      <c r="C582" s="57"/>
      <c r="D582" s="57"/>
      <c r="E582" s="57"/>
      <c r="F582" s="57"/>
      <c r="H582" s="57"/>
      <c r="J582" s="57"/>
      <c r="L582" s="57"/>
      <c r="N582" s="57"/>
      <c r="P582" s="57"/>
      <c r="R582" s="57"/>
      <c r="T582" s="57"/>
      <c r="V582" s="57"/>
      <c r="X582" s="57"/>
    </row>
    <row r="583" spans="3:24">
      <c r="C583" s="57"/>
      <c r="D583" s="57"/>
      <c r="E583" s="57"/>
      <c r="F583" s="57"/>
      <c r="H583" s="57"/>
      <c r="J583" s="57"/>
      <c r="L583" s="57"/>
      <c r="N583" s="57"/>
      <c r="P583" s="57"/>
      <c r="R583" s="57"/>
      <c r="T583" s="57"/>
      <c r="V583" s="57"/>
      <c r="X583" s="57"/>
    </row>
    <row r="584" spans="3:24">
      <c r="C584" s="57"/>
      <c r="D584" s="57"/>
      <c r="E584" s="57"/>
      <c r="F584" s="57"/>
      <c r="H584" s="57"/>
      <c r="J584" s="57"/>
      <c r="L584" s="57"/>
      <c r="N584" s="57"/>
      <c r="P584" s="57"/>
      <c r="R584" s="57"/>
      <c r="T584" s="57"/>
      <c r="V584" s="57"/>
      <c r="X584" s="57"/>
    </row>
    <row r="585" spans="3:24">
      <c r="C585" s="57"/>
      <c r="D585" s="57"/>
      <c r="E585" s="57"/>
      <c r="F585" s="57"/>
      <c r="H585" s="57"/>
      <c r="J585" s="57"/>
      <c r="L585" s="57"/>
      <c r="N585" s="57"/>
      <c r="P585" s="57"/>
      <c r="R585" s="57"/>
      <c r="T585" s="57"/>
      <c r="V585" s="57"/>
      <c r="X585" s="57"/>
    </row>
    <row r="586" spans="3:24">
      <c r="C586" s="57"/>
      <c r="D586" s="57"/>
      <c r="E586" s="57"/>
      <c r="F586" s="57"/>
      <c r="H586" s="57"/>
      <c r="J586" s="57"/>
      <c r="L586" s="57"/>
      <c r="N586" s="57"/>
      <c r="P586" s="57"/>
      <c r="R586" s="57"/>
      <c r="T586" s="57"/>
      <c r="V586" s="57"/>
      <c r="X586" s="57"/>
    </row>
    <row r="587" spans="3:24">
      <c r="C587" s="57"/>
      <c r="D587" s="57"/>
      <c r="E587" s="57"/>
      <c r="F587" s="57"/>
      <c r="H587" s="57"/>
      <c r="J587" s="57"/>
      <c r="L587" s="57"/>
      <c r="N587" s="57"/>
      <c r="P587" s="57"/>
      <c r="R587" s="57"/>
      <c r="T587" s="57"/>
      <c r="V587" s="57"/>
      <c r="X587" s="57"/>
    </row>
    <row r="588" spans="3:24">
      <c r="C588" s="57"/>
      <c r="D588" s="57"/>
      <c r="E588" s="57"/>
      <c r="F588" s="57"/>
      <c r="H588" s="57"/>
      <c r="J588" s="57"/>
      <c r="L588" s="57"/>
      <c r="N588" s="57"/>
      <c r="P588" s="57"/>
      <c r="R588" s="57"/>
      <c r="T588" s="57"/>
      <c r="V588" s="57"/>
      <c r="X588" s="57"/>
    </row>
    <row r="589" spans="3:24">
      <c r="C589" s="57"/>
      <c r="D589" s="57"/>
      <c r="E589" s="57"/>
      <c r="F589" s="57"/>
      <c r="H589" s="57"/>
      <c r="J589" s="57"/>
      <c r="L589" s="57"/>
      <c r="N589" s="57"/>
      <c r="P589" s="57"/>
      <c r="R589" s="57"/>
      <c r="T589" s="57"/>
      <c r="V589" s="57"/>
      <c r="X589" s="57"/>
    </row>
    <row r="590" spans="3:24">
      <c r="C590" s="57"/>
      <c r="D590" s="57"/>
      <c r="E590" s="57"/>
      <c r="F590" s="57"/>
      <c r="H590" s="57"/>
      <c r="J590" s="57"/>
      <c r="L590" s="57"/>
      <c r="N590" s="57"/>
      <c r="P590" s="57"/>
      <c r="R590" s="57"/>
      <c r="T590" s="57"/>
      <c r="V590" s="57"/>
      <c r="X590" s="57"/>
    </row>
    <row r="591" spans="3:24">
      <c r="C591" s="57"/>
      <c r="D591" s="57"/>
      <c r="E591" s="57"/>
      <c r="F591" s="57"/>
      <c r="H591" s="57"/>
      <c r="J591" s="57"/>
      <c r="L591" s="57"/>
      <c r="N591" s="57"/>
      <c r="P591" s="57"/>
      <c r="R591" s="57"/>
      <c r="T591" s="57"/>
      <c r="V591" s="57"/>
      <c r="X591" s="57"/>
    </row>
    <row r="592" spans="3:24">
      <c r="C592" s="57"/>
      <c r="D592" s="57"/>
      <c r="E592" s="57"/>
      <c r="F592" s="57"/>
      <c r="H592" s="57"/>
      <c r="J592" s="57"/>
      <c r="L592" s="57"/>
      <c r="N592" s="57"/>
      <c r="P592" s="57"/>
      <c r="R592" s="57"/>
      <c r="T592" s="57"/>
      <c r="V592" s="57"/>
      <c r="X592" s="57"/>
    </row>
    <row r="593" spans="3:24">
      <c r="C593" s="57"/>
      <c r="D593" s="57"/>
      <c r="E593" s="57"/>
      <c r="F593" s="57"/>
      <c r="H593" s="57"/>
      <c r="J593" s="57"/>
      <c r="L593" s="57"/>
      <c r="N593" s="57"/>
      <c r="P593" s="57"/>
      <c r="R593" s="57"/>
      <c r="T593" s="57"/>
      <c r="V593" s="57"/>
      <c r="X593" s="57"/>
    </row>
    <row r="594" spans="3:24">
      <c r="C594" s="57"/>
      <c r="D594" s="57"/>
      <c r="E594" s="57"/>
      <c r="F594" s="57"/>
      <c r="H594" s="57"/>
      <c r="J594" s="57"/>
      <c r="L594" s="57"/>
      <c r="N594" s="57"/>
      <c r="P594" s="57"/>
      <c r="R594" s="57"/>
      <c r="T594" s="57"/>
      <c r="V594" s="57"/>
      <c r="X594" s="57"/>
    </row>
    <row r="595" spans="3:24">
      <c r="C595" s="57"/>
      <c r="D595" s="57"/>
      <c r="E595" s="57"/>
      <c r="F595" s="57"/>
      <c r="H595" s="57"/>
      <c r="J595" s="57"/>
      <c r="L595" s="57"/>
      <c r="N595" s="57"/>
      <c r="P595" s="57"/>
      <c r="R595" s="57"/>
      <c r="T595" s="57"/>
      <c r="V595" s="57"/>
      <c r="X595" s="57"/>
    </row>
    <row r="596" spans="3:24">
      <c r="C596" s="57"/>
      <c r="D596" s="57"/>
      <c r="E596" s="57"/>
      <c r="F596" s="57"/>
      <c r="H596" s="57"/>
      <c r="J596" s="57"/>
      <c r="L596" s="57"/>
      <c r="N596" s="57"/>
      <c r="P596" s="57"/>
      <c r="R596" s="57"/>
      <c r="T596" s="57"/>
      <c r="V596" s="57"/>
      <c r="X596" s="57"/>
    </row>
    <row r="597" spans="3:24">
      <c r="C597" s="57"/>
      <c r="D597" s="57"/>
      <c r="E597" s="57"/>
      <c r="F597" s="57"/>
      <c r="H597" s="57"/>
      <c r="J597" s="57"/>
      <c r="L597" s="57"/>
      <c r="N597" s="57"/>
      <c r="P597" s="57"/>
      <c r="R597" s="57"/>
      <c r="T597" s="57"/>
      <c r="V597" s="57"/>
      <c r="X597" s="57"/>
    </row>
    <row r="598" spans="3:24">
      <c r="C598" s="57"/>
      <c r="D598" s="57"/>
      <c r="E598" s="57"/>
      <c r="F598" s="57"/>
      <c r="H598" s="57"/>
      <c r="J598" s="57"/>
      <c r="L598" s="57"/>
      <c r="N598" s="57"/>
      <c r="P598" s="57"/>
      <c r="R598" s="57"/>
      <c r="T598" s="57"/>
      <c r="V598" s="57"/>
      <c r="X598" s="57"/>
    </row>
    <row r="599" spans="3:24">
      <c r="C599" s="57"/>
      <c r="D599" s="57"/>
      <c r="E599" s="57"/>
      <c r="F599" s="57"/>
      <c r="H599" s="57"/>
      <c r="J599" s="57"/>
      <c r="L599" s="57"/>
      <c r="N599" s="57"/>
      <c r="P599" s="57"/>
      <c r="R599" s="57"/>
      <c r="T599" s="57"/>
      <c r="V599" s="57"/>
      <c r="X599" s="57"/>
    </row>
    <row r="600" spans="3:24">
      <c r="C600" s="57"/>
      <c r="D600" s="57"/>
      <c r="E600" s="57"/>
      <c r="F600" s="57"/>
      <c r="H600" s="57"/>
      <c r="J600" s="57"/>
      <c r="L600" s="57"/>
      <c r="N600" s="57"/>
      <c r="P600" s="57"/>
      <c r="R600" s="57"/>
      <c r="T600" s="57"/>
      <c r="V600" s="57"/>
      <c r="X600" s="57"/>
    </row>
    <row r="601" spans="3:24">
      <c r="C601" s="57"/>
      <c r="D601" s="57"/>
      <c r="E601" s="57"/>
      <c r="F601" s="57"/>
      <c r="H601" s="57"/>
      <c r="J601" s="57"/>
      <c r="L601" s="57"/>
      <c r="N601" s="57"/>
      <c r="P601" s="57"/>
      <c r="R601" s="57"/>
      <c r="T601" s="57"/>
      <c r="V601" s="57"/>
      <c r="X601" s="57"/>
    </row>
    <row r="602" spans="3:24">
      <c r="C602" s="57"/>
      <c r="D602" s="57"/>
      <c r="E602" s="57"/>
      <c r="F602" s="57"/>
      <c r="H602" s="57"/>
      <c r="J602" s="57"/>
      <c r="L602" s="57"/>
      <c r="N602" s="57"/>
      <c r="P602" s="57"/>
      <c r="R602" s="57"/>
      <c r="T602" s="57"/>
      <c r="V602" s="57"/>
      <c r="X602" s="57"/>
    </row>
    <row r="603" spans="3:24">
      <c r="C603" s="57"/>
      <c r="D603" s="57"/>
      <c r="E603" s="57"/>
      <c r="F603" s="57"/>
      <c r="H603" s="57"/>
      <c r="J603" s="57"/>
      <c r="L603" s="57"/>
      <c r="N603" s="57"/>
      <c r="P603" s="57"/>
      <c r="R603" s="57"/>
      <c r="T603" s="57"/>
      <c r="V603" s="57"/>
      <c r="X603" s="57"/>
    </row>
    <row r="604" spans="3:24">
      <c r="C604" s="57"/>
      <c r="D604" s="57"/>
      <c r="E604" s="57"/>
      <c r="F604" s="57"/>
      <c r="H604" s="57"/>
      <c r="J604" s="57"/>
      <c r="L604" s="57"/>
      <c r="N604" s="57"/>
      <c r="P604" s="57"/>
      <c r="R604" s="57"/>
      <c r="T604" s="57"/>
      <c r="V604" s="57"/>
      <c r="X604" s="57"/>
    </row>
    <row r="605" spans="3:24">
      <c r="C605" s="57"/>
      <c r="D605" s="57"/>
      <c r="E605" s="57"/>
      <c r="F605" s="57"/>
      <c r="H605" s="57"/>
      <c r="J605" s="57"/>
      <c r="L605" s="57"/>
      <c r="N605" s="57"/>
      <c r="P605" s="57"/>
      <c r="R605" s="57"/>
      <c r="T605" s="57"/>
      <c r="V605" s="57"/>
      <c r="X605" s="57"/>
    </row>
    <row r="606" spans="3:24">
      <c r="C606" s="57"/>
      <c r="D606" s="57"/>
      <c r="E606" s="57"/>
      <c r="F606" s="57"/>
      <c r="H606" s="57"/>
      <c r="J606" s="57"/>
      <c r="L606" s="57"/>
      <c r="N606" s="57"/>
      <c r="P606" s="57"/>
      <c r="R606" s="57"/>
      <c r="T606" s="57"/>
      <c r="V606" s="57"/>
      <c r="X606" s="57"/>
    </row>
    <row r="607" spans="3:24">
      <c r="C607" s="57"/>
      <c r="D607" s="57"/>
      <c r="E607" s="57"/>
      <c r="F607" s="57"/>
      <c r="H607" s="57"/>
      <c r="J607" s="57"/>
      <c r="L607" s="57"/>
      <c r="N607" s="57"/>
      <c r="P607" s="57"/>
      <c r="R607" s="57"/>
      <c r="T607" s="57"/>
      <c r="V607" s="57"/>
      <c r="X607" s="57"/>
    </row>
    <row r="608" spans="3:24">
      <c r="C608" s="57"/>
      <c r="D608" s="57"/>
      <c r="E608" s="57"/>
      <c r="F608" s="57"/>
      <c r="H608" s="57"/>
      <c r="J608" s="57"/>
      <c r="L608" s="57"/>
      <c r="N608" s="57"/>
      <c r="P608" s="57"/>
      <c r="R608" s="57"/>
      <c r="T608" s="57"/>
      <c r="V608" s="57"/>
      <c r="X608" s="57"/>
    </row>
    <row r="609" spans="3:24">
      <c r="C609" s="57"/>
      <c r="D609" s="57"/>
      <c r="E609" s="57"/>
      <c r="F609" s="57"/>
      <c r="H609" s="57"/>
      <c r="J609" s="57"/>
      <c r="L609" s="57"/>
      <c r="N609" s="57"/>
      <c r="P609" s="57"/>
      <c r="R609" s="57"/>
      <c r="T609" s="57"/>
      <c r="V609" s="57"/>
      <c r="X609" s="57"/>
    </row>
    <row r="610" spans="3:24">
      <c r="C610" s="57"/>
      <c r="D610" s="57"/>
      <c r="E610" s="57"/>
      <c r="F610" s="57"/>
      <c r="H610" s="57"/>
      <c r="J610" s="57"/>
      <c r="L610" s="57"/>
      <c r="N610" s="57"/>
      <c r="P610" s="57"/>
      <c r="R610" s="57"/>
      <c r="T610" s="57"/>
      <c r="V610" s="57"/>
      <c r="X610" s="57"/>
    </row>
    <row r="611" spans="3:24">
      <c r="C611" s="57"/>
      <c r="D611" s="57"/>
      <c r="E611" s="57"/>
      <c r="F611" s="57"/>
      <c r="H611" s="57"/>
      <c r="J611" s="57"/>
      <c r="L611" s="57"/>
      <c r="N611" s="57"/>
      <c r="P611" s="57"/>
      <c r="R611" s="57"/>
      <c r="T611" s="57"/>
      <c r="V611" s="57"/>
      <c r="X611" s="57"/>
    </row>
    <row r="612" spans="3:24">
      <c r="C612" s="57"/>
      <c r="D612" s="57"/>
      <c r="E612" s="57"/>
      <c r="F612" s="57"/>
      <c r="H612" s="57"/>
      <c r="J612" s="57"/>
      <c r="L612" s="57"/>
      <c r="N612" s="57"/>
      <c r="P612" s="57"/>
      <c r="R612" s="57"/>
      <c r="T612" s="57"/>
      <c r="V612" s="57"/>
      <c r="X612" s="57"/>
    </row>
    <row r="613" spans="3:24">
      <c r="C613" s="57"/>
      <c r="D613" s="57"/>
      <c r="E613" s="57"/>
      <c r="F613" s="57"/>
      <c r="H613" s="57"/>
      <c r="J613" s="57"/>
      <c r="L613" s="57"/>
      <c r="N613" s="57"/>
      <c r="P613" s="57"/>
      <c r="R613" s="57"/>
      <c r="T613" s="57"/>
      <c r="V613" s="57"/>
      <c r="X613" s="57"/>
    </row>
    <row r="614" spans="3:24">
      <c r="C614" s="57"/>
      <c r="D614" s="57"/>
      <c r="E614" s="57"/>
      <c r="F614" s="57"/>
      <c r="H614" s="57"/>
      <c r="J614" s="57"/>
      <c r="L614" s="57"/>
      <c r="N614" s="57"/>
      <c r="P614" s="57"/>
      <c r="R614" s="57"/>
      <c r="T614" s="57"/>
      <c r="V614" s="57"/>
      <c r="X614" s="57"/>
    </row>
    <row r="615" spans="3:24">
      <c r="C615" s="57"/>
      <c r="D615" s="57"/>
      <c r="E615" s="57"/>
      <c r="F615" s="57"/>
      <c r="H615" s="57"/>
      <c r="J615" s="57"/>
      <c r="L615" s="57"/>
      <c r="N615" s="57"/>
      <c r="P615" s="57"/>
      <c r="R615" s="57"/>
      <c r="T615" s="57"/>
      <c r="V615" s="57"/>
      <c r="X615" s="57"/>
    </row>
    <row r="616" spans="3:24">
      <c r="C616" s="57"/>
      <c r="D616" s="57"/>
      <c r="E616" s="57"/>
      <c r="F616" s="57"/>
      <c r="H616" s="57"/>
      <c r="J616" s="57"/>
      <c r="L616" s="57"/>
      <c r="N616" s="57"/>
      <c r="P616" s="57"/>
      <c r="R616" s="57"/>
      <c r="T616" s="57"/>
      <c r="V616" s="57"/>
      <c r="X616" s="57"/>
    </row>
    <row r="617" spans="3:24">
      <c r="C617" s="57"/>
      <c r="D617" s="57"/>
      <c r="E617" s="57"/>
      <c r="F617" s="57"/>
      <c r="H617" s="57"/>
      <c r="J617" s="57"/>
      <c r="L617" s="57"/>
      <c r="N617" s="57"/>
      <c r="P617" s="57"/>
      <c r="R617" s="57"/>
      <c r="T617" s="57"/>
      <c r="V617" s="57"/>
      <c r="X617" s="57"/>
    </row>
    <row r="618" spans="3:24">
      <c r="C618" s="57"/>
      <c r="D618" s="57"/>
      <c r="E618" s="57"/>
      <c r="F618" s="57"/>
      <c r="H618" s="57"/>
      <c r="J618" s="57"/>
      <c r="L618" s="57"/>
      <c r="N618" s="57"/>
      <c r="P618" s="57"/>
      <c r="R618" s="57"/>
      <c r="T618" s="57"/>
      <c r="V618" s="57"/>
      <c r="X618" s="57"/>
    </row>
    <row r="619" spans="3:24">
      <c r="C619" s="57"/>
      <c r="D619" s="57"/>
      <c r="E619" s="57"/>
      <c r="F619" s="57"/>
      <c r="H619" s="57"/>
      <c r="J619" s="57"/>
      <c r="L619" s="57"/>
      <c r="N619" s="57"/>
      <c r="P619" s="57"/>
      <c r="R619" s="57"/>
      <c r="T619" s="57"/>
      <c r="V619" s="57"/>
      <c r="X619" s="57"/>
    </row>
    <row r="620" spans="3:24">
      <c r="C620" s="57"/>
      <c r="D620" s="57"/>
      <c r="E620" s="57"/>
      <c r="F620" s="57"/>
      <c r="H620" s="57"/>
      <c r="J620" s="57"/>
      <c r="L620" s="57"/>
      <c r="N620" s="57"/>
      <c r="P620" s="57"/>
      <c r="R620" s="57"/>
      <c r="T620" s="57"/>
      <c r="V620" s="57"/>
      <c r="X620" s="57"/>
    </row>
    <row r="621" spans="3:24">
      <c r="C621" s="57"/>
      <c r="D621" s="57"/>
      <c r="E621" s="57"/>
      <c r="F621" s="57"/>
      <c r="H621" s="57"/>
      <c r="J621" s="57"/>
      <c r="L621" s="57"/>
      <c r="N621" s="57"/>
      <c r="P621" s="57"/>
      <c r="R621" s="57"/>
      <c r="T621" s="57"/>
      <c r="V621" s="57"/>
      <c r="X621" s="57"/>
    </row>
    <row r="622" spans="3:24">
      <c r="C622" s="57"/>
      <c r="D622" s="57"/>
      <c r="E622" s="57"/>
      <c r="F622" s="57"/>
      <c r="H622" s="57"/>
      <c r="J622" s="57"/>
      <c r="L622" s="57"/>
      <c r="N622" s="57"/>
      <c r="P622" s="57"/>
      <c r="R622" s="57"/>
      <c r="T622" s="57"/>
      <c r="V622" s="57"/>
      <c r="X622" s="57"/>
    </row>
    <row r="623" spans="3:24">
      <c r="C623" s="57"/>
      <c r="D623" s="57"/>
      <c r="E623" s="57"/>
      <c r="F623" s="57"/>
      <c r="H623" s="57"/>
      <c r="J623" s="57"/>
      <c r="L623" s="57"/>
      <c r="N623" s="57"/>
      <c r="P623" s="57"/>
      <c r="R623" s="57"/>
      <c r="T623" s="57"/>
      <c r="V623" s="57"/>
      <c r="X623" s="57"/>
    </row>
    <row r="624" spans="3:24">
      <c r="C624" s="57"/>
      <c r="D624" s="57"/>
      <c r="E624" s="57"/>
      <c r="F624" s="57"/>
      <c r="H624" s="57"/>
      <c r="J624" s="57"/>
      <c r="L624" s="57"/>
      <c r="N624" s="57"/>
      <c r="P624" s="57"/>
      <c r="R624" s="57"/>
      <c r="T624" s="57"/>
      <c r="V624" s="57"/>
      <c r="X624" s="57"/>
    </row>
    <row r="625" spans="3:24">
      <c r="C625" s="57"/>
      <c r="D625" s="57"/>
      <c r="E625" s="57"/>
      <c r="F625" s="57"/>
      <c r="H625" s="57"/>
      <c r="J625" s="57"/>
      <c r="L625" s="57"/>
      <c r="N625" s="57"/>
      <c r="P625" s="57"/>
      <c r="R625" s="57"/>
      <c r="T625" s="57"/>
      <c r="V625" s="57"/>
      <c r="X625" s="57"/>
    </row>
    <row r="626" spans="3:24">
      <c r="C626" s="57"/>
      <c r="D626" s="57"/>
      <c r="E626" s="57"/>
      <c r="F626" s="57"/>
      <c r="H626" s="57"/>
      <c r="J626" s="57"/>
      <c r="L626" s="57"/>
      <c r="N626" s="57"/>
      <c r="P626" s="57"/>
      <c r="R626" s="57"/>
      <c r="T626" s="57"/>
      <c r="V626" s="57"/>
      <c r="X626" s="57"/>
    </row>
    <row r="627" spans="3:24">
      <c r="C627" s="57"/>
      <c r="D627" s="57"/>
      <c r="E627" s="57"/>
      <c r="F627" s="57"/>
      <c r="H627" s="57"/>
      <c r="J627" s="57"/>
      <c r="L627" s="57"/>
      <c r="N627" s="57"/>
      <c r="P627" s="57"/>
      <c r="R627" s="57"/>
      <c r="T627" s="57"/>
      <c r="V627" s="57"/>
      <c r="X627" s="57"/>
    </row>
    <row r="628" spans="3:24">
      <c r="C628" s="57"/>
      <c r="D628" s="57"/>
      <c r="E628" s="57"/>
      <c r="F628" s="57"/>
      <c r="H628" s="57"/>
      <c r="J628" s="57"/>
      <c r="L628" s="57"/>
      <c r="N628" s="57"/>
      <c r="P628" s="57"/>
      <c r="R628" s="57"/>
      <c r="T628" s="57"/>
      <c r="V628" s="57"/>
      <c r="X628" s="57"/>
    </row>
    <row r="629" spans="3:24">
      <c r="C629" s="57"/>
      <c r="D629" s="57"/>
      <c r="E629" s="57"/>
      <c r="F629" s="57"/>
      <c r="H629" s="57"/>
      <c r="J629" s="57"/>
      <c r="L629" s="57"/>
      <c r="N629" s="57"/>
      <c r="P629" s="57"/>
      <c r="R629" s="57"/>
      <c r="T629" s="57"/>
      <c r="V629" s="57"/>
      <c r="X629" s="57"/>
    </row>
    <row r="630" spans="3:24">
      <c r="C630" s="57"/>
      <c r="D630" s="57"/>
      <c r="E630" s="57"/>
      <c r="F630" s="57"/>
      <c r="H630" s="57"/>
      <c r="J630" s="57"/>
      <c r="L630" s="57"/>
      <c r="N630" s="57"/>
      <c r="P630" s="57"/>
      <c r="R630" s="57"/>
      <c r="T630" s="57"/>
      <c r="V630" s="57"/>
      <c r="X630" s="57"/>
    </row>
    <row r="631" spans="3:24">
      <c r="C631" s="57"/>
      <c r="D631" s="57"/>
      <c r="E631" s="57"/>
      <c r="F631" s="57"/>
      <c r="H631" s="57"/>
      <c r="J631" s="57"/>
      <c r="L631" s="57"/>
      <c r="N631" s="57"/>
      <c r="P631" s="57"/>
      <c r="R631" s="57"/>
      <c r="T631" s="57"/>
      <c r="V631" s="57"/>
      <c r="X631" s="57"/>
    </row>
    <row r="632" spans="3:24">
      <c r="C632" s="57"/>
      <c r="D632" s="57"/>
      <c r="E632" s="57"/>
      <c r="F632" s="57"/>
      <c r="H632" s="57"/>
      <c r="J632" s="57"/>
      <c r="L632" s="57"/>
      <c r="N632" s="57"/>
      <c r="P632" s="57"/>
      <c r="R632" s="57"/>
      <c r="T632" s="57"/>
      <c r="V632" s="57"/>
      <c r="X632" s="57"/>
    </row>
    <row r="633" spans="3:24">
      <c r="C633" s="57"/>
      <c r="D633" s="57"/>
      <c r="E633" s="57"/>
      <c r="F633" s="57"/>
      <c r="H633" s="57"/>
      <c r="J633" s="57"/>
      <c r="L633" s="57"/>
      <c r="N633" s="57"/>
      <c r="P633" s="57"/>
      <c r="R633" s="57"/>
      <c r="T633" s="57"/>
      <c r="V633" s="57"/>
      <c r="X633" s="57"/>
    </row>
    <row r="634" spans="3:24">
      <c r="C634" s="57"/>
      <c r="D634" s="57"/>
      <c r="E634" s="57"/>
      <c r="F634" s="57"/>
      <c r="H634" s="57"/>
      <c r="J634" s="57"/>
      <c r="L634" s="57"/>
      <c r="N634" s="57"/>
      <c r="P634" s="57"/>
      <c r="R634" s="57"/>
      <c r="T634" s="57"/>
      <c r="V634" s="57"/>
      <c r="X634" s="57"/>
    </row>
    <row r="635" spans="3:24">
      <c r="C635" s="57"/>
      <c r="D635" s="57"/>
      <c r="E635" s="57"/>
      <c r="F635" s="57"/>
      <c r="H635" s="57"/>
      <c r="J635" s="57"/>
      <c r="L635" s="57"/>
      <c r="N635" s="57"/>
      <c r="P635" s="57"/>
      <c r="R635" s="57"/>
      <c r="T635" s="57"/>
      <c r="V635" s="57"/>
      <c r="X635" s="57"/>
    </row>
    <row r="636" spans="3:24">
      <c r="C636" s="57"/>
      <c r="D636" s="57"/>
      <c r="E636" s="57"/>
      <c r="F636" s="57"/>
      <c r="H636" s="57"/>
      <c r="J636" s="57"/>
      <c r="L636" s="57"/>
      <c r="N636" s="57"/>
      <c r="P636" s="57"/>
      <c r="R636" s="57"/>
      <c r="T636" s="57"/>
      <c r="V636" s="57"/>
      <c r="X636" s="57"/>
    </row>
    <row r="637" spans="3:24">
      <c r="C637" s="57"/>
      <c r="D637" s="57"/>
      <c r="E637" s="57"/>
      <c r="F637" s="57"/>
      <c r="H637" s="57"/>
      <c r="J637" s="57"/>
      <c r="L637" s="57"/>
      <c r="N637" s="57"/>
      <c r="P637" s="57"/>
      <c r="R637" s="57"/>
      <c r="T637" s="57"/>
      <c r="V637" s="57"/>
      <c r="X637" s="57"/>
    </row>
    <row r="638" spans="3:24">
      <c r="C638" s="57"/>
      <c r="D638" s="57"/>
      <c r="E638" s="57"/>
      <c r="F638" s="57"/>
      <c r="H638" s="57"/>
      <c r="J638" s="57"/>
      <c r="L638" s="57"/>
      <c r="N638" s="57"/>
      <c r="P638" s="57"/>
      <c r="R638" s="57"/>
      <c r="T638" s="57"/>
      <c r="V638" s="57"/>
      <c r="X638" s="57"/>
    </row>
    <row r="639" spans="3:24">
      <c r="C639" s="57"/>
      <c r="D639" s="57"/>
      <c r="E639" s="57"/>
      <c r="F639" s="57"/>
      <c r="H639" s="57"/>
      <c r="J639" s="57"/>
      <c r="L639" s="57"/>
      <c r="N639" s="57"/>
      <c r="P639" s="57"/>
      <c r="R639" s="57"/>
      <c r="T639" s="57"/>
      <c r="V639" s="57"/>
      <c r="X639" s="57"/>
    </row>
    <row r="640" spans="3:24">
      <c r="C640" s="57"/>
      <c r="D640" s="57"/>
      <c r="E640" s="57"/>
      <c r="F640" s="57"/>
      <c r="H640" s="57"/>
      <c r="J640" s="57"/>
      <c r="L640" s="57"/>
      <c r="N640" s="57"/>
      <c r="P640" s="57"/>
      <c r="R640" s="57"/>
      <c r="T640" s="57"/>
      <c r="V640" s="57"/>
      <c r="X640" s="57"/>
    </row>
    <row r="641" spans="3:24">
      <c r="C641" s="57"/>
      <c r="D641" s="57"/>
      <c r="E641" s="57"/>
      <c r="F641" s="57"/>
      <c r="H641" s="57"/>
      <c r="J641" s="57"/>
      <c r="L641" s="57"/>
      <c r="N641" s="57"/>
      <c r="P641" s="57"/>
      <c r="R641" s="57"/>
      <c r="T641" s="57"/>
      <c r="V641" s="57"/>
      <c r="X641" s="57"/>
    </row>
    <row r="642" spans="3:24">
      <c r="C642" s="57"/>
      <c r="D642" s="57"/>
      <c r="E642" s="57"/>
      <c r="F642" s="57"/>
      <c r="H642" s="57"/>
      <c r="J642" s="57"/>
      <c r="L642" s="57"/>
      <c r="N642" s="57"/>
      <c r="P642" s="57"/>
      <c r="R642" s="57"/>
      <c r="T642" s="57"/>
      <c r="V642" s="57"/>
      <c r="X642" s="57"/>
    </row>
    <row r="643" spans="3:24">
      <c r="C643" s="57"/>
      <c r="D643" s="57"/>
      <c r="E643" s="57"/>
      <c r="F643" s="57"/>
      <c r="H643" s="57"/>
      <c r="J643" s="57"/>
      <c r="L643" s="57"/>
      <c r="N643" s="57"/>
      <c r="P643" s="57"/>
      <c r="R643" s="57"/>
      <c r="T643" s="57"/>
      <c r="V643" s="57"/>
      <c r="X643" s="57"/>
    </row>
    <row r="644" spans="3:24">
      <c r="C644" s="57"/>
      <c r="D644" s="57"/>
      <c r="E644" s="57"/>
      <c r="F644" s="57"/>
      <c r="H644" s="57"/>
      <c r="J644" s="57"/>
      <c r="L644" s="57"/>
      <c r="N644" s="57"/>
      <c r="P644" s="57"/>
      <c r="R644" s="57"/>
      <c r="T644" s="57"/>
      <c r="V644" s="57"/>
      <c r="X644" s="57"/>
    </row>
    <row r="645" spans="3:24">
      <c r="C645" s="57"/>
      <c r="D645" s="57"/>
      <c r="E645" s="57"/>
      <c r="F645" s="57"/>
      <c r="H645" s="57"/>
      <c r="J645" s="57"/>
      <c r="L645" s="57"/>
      <c r="N645" s="57"/>
      <c r="P645" s="57"/>
      <c r="R645" s="57"/>
      <c r="T645" s="57"/>
      <c r="V645" s="57"/>
      <c r="X645" s="57"/>
    </row>
    <row r="646" spans="3:24">
      <c r="C646" s="57"/>
      <c r="D646" s="57"/>
      <c r="E646" s="57"/>
      <c r="F646" s="57"/>
      <c r="H646" s="57"/>
      <c r="J646" s="57"/>
      <c r="L646" s="57"/>
      <c r="N646" s="57"/>
      <c r="P646" s="57"/>
      <c r="R646" s="57"/>
      <c r="T646" s="57"/>
      <c r="V646" s="57"/>
      <c r="X646" s="57"/>
    </row>
    <row r="647" spans="3:24">
      <c r="C647" s="57"/>
      <c r="D647" s="57"/>
      <c r="E647" s="57"/>
      <c r="F647" s="57"/>
      <c r="H647" s="57"/>
      <c r="J647" s="57"/>
      <c r="L647" s="57"/>
      <c r="N647" s="57"/>
      <c r="P647" s="57"/>
      <c r="R647" s="57"/>
      <c r="T647" s="57"/>
      <c r="V647" s="57"/>
      <c r="X647" s="57"/>
    </row>
    <row r="648" spans="3:24">
      <c r="C648" s="57"/>
      <c r="D648" s="57"/>
      <c r="E648" s="57"/>
      <c r="F648" s="57"/>
      <c r="H648" s="57"/>
      <c r="J648" s="57"/>
      <c r="L648" s="57"/>
      <c r="N648" s="57"/>
      <c r="P648" s="57"/>
      <c r="R648" s="57"/>
      <c r="T648" s="57"/>
      <c r="V648" s="57"/>
      <c r="X648" s="57"/>
    </row>
    <row r="649" spans="3:24">
      <c r="C649" s="57"/>
      <c r="D649" s="57"/>
      <c r="E649" s="57"/>
      <c r="F649" s="57"/>
      <c r="H649" s="57"/>
      <c r="J649" s="57"/>
      <c r="L649" s="57"/>
      <c r="N649" s="57"/>
      <c r="P649" s="57"/>
      <c r="R649" s="57"/>
      <c r="T649" s="57"/>
      <c r="V649" s="57"/>
      <c r="X649" s="57"/>
    </row>
    <row r="650" spans="3:24">
      <c r="C650" s="57"/>
      <c r="D650" s="57"/>
      <c r="E650" s="57"/>
      <c r="F650" s="57"/>
      <c r="H650" s="57"/>
      <c r="J650" s="57"/>
      <c r="L650" s="57"/>
      <c r="N650" s="57"/>
      <c r="P650" s="57"/>
      <c r="R650" s="57"/>
      <c r="T650" s="57"/>
      <c r="V650" s="57"/>
      <c r="X650" s="57"/>
    </row>
    <row r="651" spans="3:24">
      <c r="C651" s="57"/>
      <c r="D651" s="57"/>
      <c r="E651" s="57"/>
      <c r="F651" s="57"/>
      <c r="H651" s="57"/>
      <c r="J651" s="57"/>
      <c r="L651" s="57"/>
      <c r="N651" s="57"/>
      <c r="P651" s="57"/>
      <c r="R651" s="57"/>
      <c r="T651" s="57"/>
      <c r="V651" s="57"/>
      <c r="X651" s="57"/>
    </row>
    <row r="652" spans="3:24">
      <c r="C652" s="57"/>
      <c r="D652" s="57"/>
      <c r="E652" s="57"/>
      <c r="F652" s="57"/>
      <c r="H652" s="57"/>
      <c r="J652" s="57"/>
      <c r="L652" s="57"/>
      <c r="N652" s="57"/>
      <c r="P652" s="57"/>
      <c r="R652" s="57"/>
      <c r="T652" s="57"/>
      <c r="V652" s="57"/>
      <c r="X652" s="57"/>
    </row>
    <row r="653" spans="3:24">
      <c r="C653" s="57"/>
      <c r="D653" s="57"/>
      <c r="E653" s="57"/>
      <c r="F653" s="57"/>
      <c r="H653" s="57"/>
      <c r="J653" s="57"/>
      <c r="L653" s="57"/>
      <c r="N653" s="57"/>
      <c r="P653" s="57"/>
      <c r="R653" s="57"/>
      <c r="T653" s="57"/>
      <c r="V653" s="57"/>
      <c r="X653" s="57"/>
    </row>
    <row r="654" spans="3:24">
      <c r="C654" s="57"/>
      <c r="D654" s="57"/>
      <c r="E654" s="57"/>
      <c r="F654" s="57"/>
      <c r="H654" s="57"/>
      <c r="J654" s="57"/>
      <c r="L654" s="57"/>
      <c r="N654" s="57"/>
      <c r="P654" s="57"/>
      <c r="R654" s="57"/>
      <c r="T654" s="57"/>
      <c r="V654" s="57"/>
      <c r="X654" s="57"/>
    </row>
    <row r="655" spans="3:24">
      <c r="C655" s="57"/>
      <c r="D655" s="57"/>
      <c r="E655" s="57"/>
      <c r="F655" s="57"/>
      <c r="H655" s="57"/>
      <c r="J655" s="57"/>
      <c r="L655" s="57"/>
      <c r="N655" s="57"/>
      <c r="P655" s="57"/>
      <c r="R655" s="57"/>
      <c r="T655" s="57"/>
      <c r="V655" s="57"/>
      <c r="X655" s="57"/>
    </row>
    <row r="656" spans="3:24">
      <c r="C656" s="57"/>
      <c r="D656" s="57"/>
      <c r="E656" s="57"/>
      <c r="F656" s="57"/>
      <c r="H656" s="57"/>
      <c r="J656" s="57"/>
      <c r="L656" s="57"/>
      <c r="N656" s="57"/>
      <c r="P656" s="57"/>
      <c r="R656" s="57"/>
      <c r="T656" s="57"/>
      <c r="V656" s="57"/>
      <c r="X656" s="57"/>
    </row>
    <row r="657" spans="3:24">
      <c r="C657" s="57"/>
      <c r="D657" s="57"/>
      <c r="E657" s="57"/>
      <c r="F657" s="57"/>
      <c r="H657" s="57"/>
      <c r="J657" s="57"/>
      <c r="L657" s="57"/>
      <c r="N657" s="57"/>
      <c r="P657" s="57"/>
      <c r="R657" s="57"/>
      <c r="T657" s="57"/>
      <c r="V657" s="57"/>
      <c r="X657" s="57"/>
    </row>
    <row r="658" spans="3:24">
      <c r="C658" s="57"/>
      <c r="D658" s="57"/>
      <c r="E658" s="57"/>
      <c r="F658" s="57"/>
      <c r="H658" s="57"/>
      <c r="J658" s="57"/>
      <c r="L658" s="57"/>
      <c r="N658" s="57"/>
      <c r="P658" s="57"/>
      <c r="R658" s="57"/>
      <c r="T658" s="57"/>
      <c r="V658" s="57"/>
      <c r="X658" s="57"/>
    </row>
    <row r="659" spans="3:24">
      <c r="C659" s="57"/>
      <c r="D659" s="57"/>
      <c r="E659" s="57"/>
      <c r="F659" s="57"/>
      <c r="H659" s="57"/>
      <c r="J659" s="57"/>
      <c r="L659" s="57"/>
      <c r="N659" s="57"/>
      <c r="P659" s="57"/>
      <c r="R659" s="57"/>
      <c r="T659" s="57"/>
      <c r="V659" s="57"/>
      <c r="X659" s="57"/>
    </row>
    <row r="660" spans="3:24">
      <c r="C660" s="57"/>
      <c r="D660" s="57"/>
      <c r="E660" s="57"/>
      <c r="F660" s="57"/>
      <c r="H660" s="57"/>
      <c r="J660" s="57"/>
      <c r="L660" s="57"/>
      <c r="N660" s="57"/>
      <c r="P660" s="57"/>
      <c r="R660" s="57"/>
      <c r="T660" s="57"/>
      <c r="V660" s="57"/>
      <c r="X660" s="57"/>
    </row>
    <row r="661" spans="3:24">
      <c r="C661" s="57"/>
      <c r="D661" s="57"/>
      <c r="E661" s="57"/>
      <c r="F661" s="57"/>
      <c r="H661" s="57"/>
      <c r="J661" s="57"/>
      <c r="L661" s="57"/>
      <c r="N661" s="57"/>
      <c r="P661" s="57"/>
      <c r="R661" s="57"/>
      <c r="T661" s="57"/>
      <c r="V661" s="57"/>
      <c r="X661" s="57"/>
    </row>
    <row r="662" spans="3:24">
      <c r="C662" s="57"/>
      <c r="D662" s="57"/>
      <c r="E662" s="57"/>
      <c r="F662" s="57"/>
      <c r="H662" s="57"/>
      <c r="J662" s="57"/>
      <c r="L662" s="57"/>
      <c r="N662" s="57"/>
      <c r="P662" s="57"/>
      <c r="R662" s="57"/>
      <c r="T662" s="57"/>
      <c r="V662" s="57"/>
      <c r="X662" s="57"/>
    </row>
    <row r="663" spans="3:24">
      <c r="C663" s="57"/>
      <c r="D663" s="57"/>
      <c r="E663" s="57"/>
      <c r="F663" s="57"/>
      <c r="H663" s="57"/>
      <c r="J663" s="57"/>
      <c r="L663" s="57"/>
      <c r="N663" s="57"/>
      <c r="P663" s="57"/>
      <c r="R663" s="57"/>
      <c r="T663" s="57"/>
      <c r="V663" s="57"/>
      <c r="X663" s="57"/>
    </row>
    <row r="664" spans="3:24">
      <c r="C664" s="57"/>
      <c r="D664" s="57"/>
      <c r="E664" s="57"/>
      <c r="F664" s="57"/>
      <c r="H664" s="57"/>
      <c r="J664" s="57"/>
      <c r="L664" s="57"/>
      <c r="N664" s="57"/>
      <c r="P664" s="57"/>
      <c r="R664" s="57"/>
      <c r="T664" s="57"/>
      <c r="V664" s="57"/>
      <c r="X664" s="57"/>
    </row>
    <row r="665" spans="3:24">
      <c r="C665" s="57"/>
      <c r="D665" s="57"/>
      <c r="E665" s="57"/>
      <c r="F665" s="57"/>
      <c r="H665" s="57"/>
      <c r="J665" s="57"/>
      <c r="L665" s="57"/>
      <c r="N665" s="57"/>
      <c r="P665" s="57"/>
      <c r="R665" s="57"/>
      <c r="T665" s="57"/>
      <c r="V665" s="57"/>
      <c r="X665" s="57"/>
    </row>
    <row r="666" spans="3:24">
      <c r="C666" s="57"/>
      <c r="D666" s="57"/>
      <c r="E666" s="57"/>
      <c r="F666" s="57"/>
      <c r="H666" s="57"/>
      <c r="J666" s="57"/>
      <c r="L666" s="57"/>
      <c r="N666" s="57"/>
      <c r="P666" s="57"/>
      <c r="R666" s="57"/>
      <c r="T666" s="57"/>
      <c r="V666" s="57"/>
      <c r="X666" s="57"/>
    </row>
    <row r="667" spans="3:24">
      <c r="C667" s="57"/>
      <c r="D667" s="57"/>
      <c r="E667" s="57"/>
      <c r="F667" s="57"/>
      <c r="H667" s="57"/>
      <c r="J667" s="57"/>
      <c r="L667" s="57"/>
      <c r="N667" s="57"/>
      <c r="P667" s="57"/>
      <c r="R667" s="57"/>
      <c r="T667" s="57"/>
      <c r="V667" s="57"/>
      <c r="X667" s="57"/>
    </row>
    <row r="668" spans="3:24">
      <c r="C668" s="57"/>
      <c r="D668" s="57"/>
      <c r="E668" s="57"/>
      <c r="F668" s="57"/>
      <c r="H668" s="57"/>
      <c r="J668" s="57"/>
      <c r="L668" s="57"/>
      <c r="N668" s="57"/>
      <c r="P668" s="57"/>
      <c r="R668" s="57"/>
      <c r="T668" s="57"/>
      <c r="V668" s="57"/>
      <c r="X668" s="57"/>
    </row>
    <row r="669" spans="3:24">
      <c r="C669" s="57"/>
      <c r="D669" s="57"/>
      <c r="E669" s="57"/>
      <c r="F669" s="57"/>
      <c r="H669" s="57"/>
      <c r="J669" s="57"/>
      <c r="L669" s="57"/>
      <c r="N669" s="57"/>
      <c r="P669" s="57"/>
      <c r="R669" s="57"/>
      <c r="T669" s="57"/>
      <c r="V669" s="57"/>
      <c r="X669" s="57"/>
    </row>
    <row r="670" spans="3:24">
      <c r="C670" s="57"/>
      <c r="D670" s="57"/>
      <c r="E670" s="57"/>
      <c r="F670" s="57"/>
      <c r="H670" s="57"/>
      <c r="J670" s="57"/>
      <c r="L670" s="57"/>
      <c r="N670" s="57"/>
      <c r="P670" s="57"/>
      <c r="R670" s="57"/>
      <c r="T670" s="57"/>
      <c r="V670" s="57"/>
      <c r="X670" s="57"/>
    </row>
    <row r="671" spans="3:24">
      <c r="C671" s="57"/>
      <c r="D671" s="57"/>
      <c r="E671" s="57"/>
      <c r="F671" s="57"/>
      <c r="H671" s="57"/>
      <c r="J671" s="57"/>
      <c r="L671" s="57"/>
      <c r="N671" s="57"/>
      <c r="P671" s="57"/>
      <c r="R671" s="57"/>
      <c r="T671" s="57"/>
      <c r="V671" s="57"/>
      <c r="X671" s="57"/>
    </row>
    <row r="672" spans="3:24">
      <c r="C672" s="57"/>
      <c r="D672" s="57"/>
      <c r="E672" s="57"/>
      <c r="F672" s="57"/>
      <c r="H672" s="57"/>
      <c r="J672" s="57"/>
      <c r="L672" s="57"/>
      <c r="N672" s="57"/>
      <c r="P672" s="57"/>
      <c r="R672" s="57"/>
      <c r="T672" s="57"/>
      <c r="V672" s="57"/>
      <c r="X672" s="57"/>
    </row>
    <row r="673" spans="3:24">
      <c r="C673" s="57"/>
      <c r="D673" s="57"/>
      <c r="E673" s="57"/>
      <c r="F673" s="57"/>
      <c r="H673" s="57"/>
      <c r="J673" s="57"/>
      <c r="L673" s="57"/>
      <c r="N673" s="57"/>
      <c r="P673" s="57"/>
      <c r="R673" s="57"/>
      <c r="T673" s="57"/>
      <c r="V673" s="57"/>
      <c r="X673" s="57"/>
    </row>
    <row r="674" spans="3:24">
      <c r="C674" s="57"/>
      <c r="D674" s="57"/>
      <c r="E674" s="57"/>
      <c r="F674" s="57"/>
      <c r="H674" s="57"/>
      <c r="J674" s="57"/>
      <c r="L674" s="57"/>
      <c r="N674" s="57"/>
      <c r="P674" s="57"/>
      <c r="R674" s="57"/>
      <c r="T674" s="57"/>
      <c r="V674" s="57"/>
      <c r="X674" s="57"/>
    </row>
    <row r="675" spans="3:24">
      <c r="C675" s="57"/>
      <c r="D675" s="57"/>
      <c r="E675" s="57"/>
      <c r="F675" s="57"/>
      <c r="H675" s="57"/>
      <c r="J675" s="57"/>
      <c r="L675" s="57"/>
      <c r="N675" s="57"/>
      <c r="P675" s="57"/>
      <c r="R675" s="57"/>
      <c r="T675" s="57"/>
      <c r="V675" s="57"/>
      <c r="X675" s="57"/>
    </row>
    <row r="676" spans="3:24">
      <c r="C676" s="57"/>
      <c r="D676" s="57"/>
      <c r="E676" s="57"/>
      <c r="F676" s="57"/>
      <c r="H676" s="57"/>
      <c r="J676" s="57"/>
      <c r="L676" s="57"/>
      <c r="N676" s="57"/>
      <c r="P676" s="57"/>
      <c r="R676" s="57"/>
      <c r="T676" s="57"/>
      <c r="V676" s="57"/>
      <c r="X676" s="57"/>
    </row>
    <row r="677" spans="3:24">
      <c r="C677" s="57"/>
      <c r="D677" s="57"/>
      <c r="E677" s="57"/>
      <c r="F677" s="57"/>
      <c r="H677" s="57"/>
      <c r="J677" s="57"/>
      <c r="L677" s="57"/>
      <c r="N677" s="57"/>
      <c r="P677" s="57"/>
      <c r="R677" s="57"/>
      <c r="T677" s="57"/>
      <c r="V677" s="57"/>
      <c r="X677" s="57"/>
    </row>
    <row r="678" spans="3:24">
      <c r="C678" s="57"/>
      <c r="D678" s="57"/>
      <c r="E678" s="57"/>
      <c r="F678" s="57"/>
      <c r="H678" s="57"/>
      <c r="J678" s="57"/>
      <c r="L678" s="57"/>
      <c r="N678" s="57"/>
      <c r="P678" s="57"/>
      <c r="R678" s="57"/>
      <c r="T678" s="57"/>
      <c r="V678" s="57"/>
      <c r="X678" s="57"/>
    </row>
    <row r="679" spans="3:24">
      <c r="C679" s="57"/>
      <c r="D679" s="57"/>
      <c r="E679" s="57"/>
      <c r="F679" s="57"/>
      <c r="H679" s="57"/>
      <c r="J679" s="57"/>
      <c r="L679" s="57"/>
      <c r="N679" s="57"/>
      <c r="P679" s="57"/>
      <c r="R679" s="57"/>
      <c r="T679" s="57"/>
      <c r="V679" s="57"/>
      <c r="X679" s="57"/>
    </row>
    <row r="680" spans="3:24">
      <c r="C680" s="57"/>
      <c r="D680" s="57"/>
      <c r="E680" s="57"/>
      <c r="F680" s="57"/>
      <c r="H680" s="57"/>
      <c r="J680" s="57"/>
      <c r="L680" s="57"/>
      <c r="N680" s="57"/>
      <c r="P680" s="57"/>
      <c r="R680" s="57"/>
      <c r="T680" s="57"/>
      <c r="V680" s="57"/>
      <c r="X680" s="57"/>
    </row>
    <row r="681" spans="3:24">
      <c r="C681" s="57"/>
      <c r="D681" s="57"/>
      <c r="E681" s="57"/>
      <c r="F681" s="57"/>
      <c r="H681" s="57"/>
      <c r="J681" s="57"/>
      <c r="L681" s="57"/>
      <c r="N681" s="57"/>
      <c r="P681" s="57"/>
      <c r="R681" s="57"/>
      <c r="T681" s="57"/>
      <c r="V681" s="57"/>
      <c r="X681" s="57"/>
    </row>
    <row r="682" spans="3:24">
      <c r="C682" s="57"/>
      <c r="D682" s="57"/>
      <c r="E682" s="57"/>
      <c r="F682" s="57"/>
      <c r="H682" s="57"/>
      <c r="J682" s="57"/>
      <c r="L682" s="57"/>
      <c r="N682" s="57"/>
      <c r="P682" s="57"/>
      <c r="R682" s="57"/>
      <c r="T682" s="57"/>
      <c r="V682" s="57"/>
      <c r="X682" s="57"/>
    </row>
    <row r="683" spans="3:24">
      <c r="C683" s="57"/>
      <c r="D683" s="57"/>
      <c r="E683" s="57"/>
      <c r="F683" s="57"/>
      <c r="H683" s="57"/>
      <c r="J683" s="57"/>
      <c r="L683" s="57"/>
      <c r="N683" s="57"/>
      <c r="P683" s="57"/>
      <c r="R683" s="57"/>
      <c r="T683" s="57"/>
      <c r="V683" s="57"/>
      <c r="X683" s="57"/>
    </row>
    <row r="684" spans="3:24">
      <c r="C684" s="57"/>
      <c r="D684" s="57"/>
      <c r="E684" s="57"/>
      <c r="F684" s="57"/>
      <c r="H684" s="57"/>
      <c r="J684" s="57"/>
      <c r="L684" s="57"/>
      <c r="N684" s="57"/>
      <c r="P684" s="57"/>
      <c r="R684" s="57"/>
      <c r="T684" s="57"/>
      <c r="V684" s="57"/>
      <c r="X684" s="57"/>
    </row>
    <row r="685" spans="3:24">
      <c r="C685" s="57"/>
      <c r="D685" s="57"/>
      <c r="E685" s="57"/>
      <c r="F685" s="57"/>
      <c r="H685" s="57"/>
      <c r="J685" s="57"/>
      <c r="L685" s="57"/>
      <c r="N685" s="57"/>
      <c r="P685" s="57"/>
      <c r="R685" s="57"/>
      <c r="T685" s="57"/>
      <c r="V685" s="57"/>
      <c r="X685" s="57"/>
    </row>
    <row r="686" spans="3:24">
      <c r="C686" s="57"/>
      <c r="D686" s="57"/>
      <c r="E686" s="57"/>
      <c r="F686" s="57"/>
      <c r="H686" s="57"/>
      <c r="J686" s="57"/>
      <c r="L686" s="57"/>
      <c r="N686" s="57"/>
      <c r="P686" s="57"/>
      <c r="R686" s="57"/>
      <c r="T686" s="57"/>
      <c r="V686" s="57"/>
      <c r="X686" s="57"/>
    </row>
    <row r="687" spans="3:24">
      <c r="C687" s="57"/>
      <c r="D687" s="57"/>
      <c r="E687" s="57"/>
      <c r="F687" s="57"/>
      <c r="H687" s="57"/>
      <c r="J687" s="57"/>
      <c r="L687" s="57"/>
      <c r="N687" s="57"/>
      <c r="P687" s="57"/>
      <c r="R687" s="57"/>
      <c r="T687" s="57"/>
      <c r="V687" s="57"/>
      <c r="X687" s="57"/>
    </row>
    <row r="688" spans="3:24">
      <c r="C688" s="57"/>
      <c r="D688" s="57"/>
      <c r="E688" s="57"/>
      <c r="F688" s="57"/>
      <c r="H688" s="57"/>
      <c r="J688" s="57"/>
      <c r="L688" s="57"/>
      <c r="N688" s="57"/>
      <c r="P688" s="57"/>
      <c r="R688" s="57"/>
      <c r="T688" s="57"/>
      <c r="V688" s="57"/>
      <c r="X688" s="57"/>
    </row>
    <row r="689" spans="3:24">
      <c r="C689" s="57"/>
      <c r="D689" s="57"/>
      <c r="E689" s="57"/>
      <c r="F689" s="57"/>
      <c r="H689" s="57"/>
      <c r="J689" s="57"/>
      <c r="L689" s="57"/>
      <c r="N689" s="57"/>
      <c r="P689" s="57"/>
      <c r="R689" s="57"/>
      <c r="T689" s="57"/>
      <c r="V689" s="57"/>
      <c r="X689" s="57"/>
    </row>
    <row r="690" spans="3:24">
      <c r="C690" s="57"/>
      <c r="D690" s="57"/>
      <c r="E690" s="57"/>
      <c r="F690" s="57"/>
      <c r="H690" s="57"/>
      <c r="J690" s="57"/>
      <c r="L690" s="57"/>
      <c r="N690" s="57"/>
      <c r="P690" s="57"/>
      <c r="R690" s="57"/>
      <c r="T690" s="57"/>
      <c r="V690" s="57"/>
      <c r="X690" s="57"/>
    </row>
    <row r="691" spans="3:24">
      <c r="C691" s="57"/>
      <c r="D691" s="57"/>
      <c r="E691" s="57"/>
      <c r="F691" s="57"/>
      <c r="H691" s="57"/>
      <c r="J691" s="57"/>
      <c r="L691" s="57"/>
      <c r="N691" s="57"/>
      <c r="P691" s="57"/>
      <c r="R691" s="57"/>
      <c r="T691" s="57"/>
      <c r="V691" s="57"/>
      <c r="X691" s="57"/>
    </row>
    <row r="692" spans="3:24">
      <c r="C692" s="57"/>
      <c r="D692" s="57"/>
      <c r="E692" s="57"/>
      <c r="F692" s="57"/>
      <c r="H692" s="57"/>
      <c r="J692" s="57"/>
      <c r="L692" s="57"/>
      <c r="N692" s="57"/>
      <c r="P692" s="57"/>
      <c r="R692" s="57"/>
      <c r="T692" s="57"/>
      <c r="V692" s="57"/>
      <c r="X692" s="57"/>
    </row>
    <row r="693" spans="3:24">
      <c r="C693" s="57"/>
      <c r="D693" s="57"/>
      <c r="E693" s="57"/>
      <c r="F693" s="57"/>
      <c r="H693" s="57"/>
      <c r="J693" s="57"/>
      <c r="L693" s="57"/>
      <c r="N693" s="57"/>
      <c r="P693" s="57"/>
      <c r="R693" s="57"/>
      <c r="T693" s="57"/>
      <c r="V693" s="57"/>
      <c r="X693" s="57"/>
    </row>
    <row r="694" spans="3:24">
      <c r="C694" s="57"/>
      <c r="D694" s="57"/>
      <c r="E694" s="57"/>
      <c r="F694" s="57"/>
      <c r="H694" s="57"/>
      <c r="J694" s="57"/>
      <c r="L694" s="57"/>
      <c r="N694" s="57"/>
      <c r="P694" s="57"/>
      <c r="R694" s="57"/>
      <c r="T694" s="57"/>
      <c r="V694" s="57"/>
      <c r="X694" s="57"/>
    </row>
    <row r="695" spans="3:24">
      <c r="C695" s="57"/>
      <c r="D695" s="57"/>
      <c r="E695" s="57"/>
      <c r="F695" s="57"/>
      <c r="H695" s="57"/>
      <c r="J695" s="57"/>
      <c r="L695" s="57"/>
      <c r="N695" s="57"/>
      <c r="P695" s="57"/>
      <c r="R695" s="57"/>
      <c r="T695" s="57"/>
      <c r="V695" s="57"/>
      <c r="X695" s="57"/>
    </row>
    <row r="696" spans="3:24">
      <c r="C696" s="57"/>
      <c r="D696" s="57"/>
      <c r="E696" s="57"/>
      <c r="F696" s="57"/>
      <c r="H696" s="57"/>
      <c r="J696" s="57"/>
      <c r="L696" s="57"/>
      <c r="N696" s="57"/>
      <c r="P696" s="57"/>
      <c r="R696" s="57"/>
      <c r="T696" s="57"/>
      <c r="V696" s="57"/>
      <c r="X696" s="57"/>
    </row>
    <row r="697" spans="3:24">
      <c r="C697" s="57"/>
      <c r="D697" s="57"/>
      <c r="E697" s="57"/>
      <c r="F697" s="57"/>
      <c r="H697" s="57"/>
      <c r="J697" s="57"/>
      <c r="L697" s="57"/>
      <c r="N697" s="57"/>
      <c r="P697" s="57"/>
      <c r="R697" s="57"/>
      <c r="T697" s="57"/>
      <c r="V697" s="57"/>
      <c r="X697" s="57"/>
    </row>
    <row r="698" spans="3:24">
      <c r="C698" s="57"/>
      <c r="D698" s="57"/>
      <c r="E698" s="57"/>
      <c r="F698" s="57"/>
      <c r="H698" s="57"/>
      <c r="J698" s="57"/>
      <c r="L698" s="57"/>
      <c r="N698" s="57"/>
      <c r="P698" s="57"/>
      <c r="R698" s="57"/>
      <c r="T698" s="57"/>
      <c r="V698" s="57"/>
      <c r="X698" s="57"/>
    </row>
    <row r="699" spans="3:24">
      <c r="C699" s="57"/>
      <c r="D699" s="57"/>
      <c r="E699" s="57"/>
      <c r="F699" s="57"/>
      <c r="H699" s="57"/>
      <c r="J699" s="57"/>
      <c r="L699" s="57"/>
      <c r="N699" s="57"/>
      <c r="P699" s="57"/>
      <c r="R699" s="57"/>
      <c r="T699" s="57"/>
      <c r="V699" s="57"/>
      <c r="X699" s="57"/>
    </row>
    <row r="700" spans="3:24">
      <c r="C700" s="57"/>
      <c r="D700" s="57"/>
      <c r="E700" s="57"/>
      <c r="F700" s="57"/>
      <c r="H700" s="57"/>
      <c r="J700" s="57"/>
      <c r="L700" s="57"/>
      <c r="N700" s="57"/>
      <c r="P700" s="57"/>
      <c r="R700" s="57"/>
      <c r="T700" s="57"/>
      <c r="V700" s="57"/>
      <c r="X700" s="57"/>
    </row>
    <row r="701" spans="3:24">
      <c r="C701" s="57"/>
      <c r="D701" s="57"/>
      <c r="E701" s="57"/>
      <c r="F701" s="57"/>
      <c r="H701" s="57"/>
      <c r="J701" s="57"/>
      <c r="L701" s="57"/>
      <c r="N701" s="57"/>
      <c r="P701" s="57"/>
      <c r="R701" s="57"/>
      <c r="T701" s="57"/>
      <c r="V701" s="57"/>
      <c r="X701" s="57"/>
    </row>
    <row r="702" spans="3:24">
      <c r="C702" s="57"/>
      <c r="D702" s="57"/>
      <c r="E702" s="57"/>
      <c r="F702" s="57"/>
      <c r="H702" s="57"/>
      <c r="J702" s="57"/>
      <c r="L702" s="57"/>
      <c r="N702" s="57"/>
      <c r="P702" s="57"/>
      <c r="R702" s="57"/>
      <c r="T702" s="57"/>
      <c r="V702" s="57"/>
      <c r="X702" s="57"/>
    </row>
    <row r="703" spans="3:24">
      <c r="C703" s="57"/>
      <c r="D703" s="57"/>
      <c r="E703" s="57"/>
      <c r="F703" s="57"/>
      <c r="H703" s="57"/>
      <c r="J703" s="57"/>
      <c r="L703" s="57"/>
      <c r="N703" s="57"/>
      <c r="P703" s="57"/>
      <c r="R703" s="57"/>
      <c r="T703" s="57"/>
      <c r="V703" s="57"/>
      <c r="X703" s="57"/>
    </row>
    <row r="704" spans="3:24">
      <c r="C704" s="57"/>
      <c r="D704" s="57"/>
      <c r="E704" s="57"/>
      <c r="F704" s="57"/>
      <c r="H704" s="57"/>
      <c r="J704" s="57"/>
      <c r="L704" s="57"/>
      <c r="N704" s="57"/>
      <c r="P704" s="57"/>
      <c r="R704" s="57"/>
      <c r="T704" s="57"/>
      <c r="V704" s="57"/>
      <c r="X704" s="57"/>
    </row>
    <row r="705" spans="3:24">
      <c r="C705" s="57"/>
      <c r="D705" s="57"/>
      <c r="E705" s="57"/>
      <c r="F705" s="57"/>
      <c r="H705" s="57"/>
      <c r="J705" s="57"/>
      <c r="L705" s="57"/>
      <c r="N705" s="57"/>
      <c r="P705" s="57"/>
      <c r="R705" s="57"/>
      <c r="T705" s="57"/>
      <c r="V705" s="57"/>
      <c r="X705" s="57"/>
    </row>
    <row r="706" spans="3:24">
      <c r="C706" s="57"/>
      <c r="D706" s="57"/>
      <c r="E706" s="57"/>
      <c r="F706" s="57"/>
      <c r="H706" s="57"/>
      <c r="J706" s="57"/>
      <c r="L706" s="57"/>
      <c r="N706" s="57"/>
      <c r="P706" s="57"/>
      <c r="R706" s="57"/>
      <c r="T706" s="57"/>
      <c r="V706" s="57"/>
      <c r="X706" s="57"/>
    </row>
    <row r="707" spans="3:24">
      <c r="C707" s="57"/>
      <c r="D707" s="57"/>
      <c r="E707" s="57"/>
      <c r="F707" s="57"/>
      <c r="H707" s="57"/>
      <c r="J707" s="57"/>
      <c r="L707" s="57"/>
      <c r="N707" s="57"/>
      <c r="P707" s="57"/>
      <c r="R707" s="57"/>
      <c r="T707" s="57"/>
      <c r="V707" s="57"/>
      <c r="X707" s="57"/>
    </row>
    <row r="708" spans="3:24">
      <c r="C708" s="57"/>
      <c r="D708" s="57"/>
      <c r="E708" s="57"/>
      <c r="F708" s="57"/>
      <c r="H708" s="57"/>
      <c r="J708" s="57"/>
      <c r="L708" s="57"/>
      <c r="N708" s="57"/>
      <c r="P708" s="57"/>
      <c r="R708" s="57"/>
      <c r="T708" s="57"/>
      <c r="V708" s="57"/>
      <c r="X708" s="57"/>
    </row>
    <row r="709" spans="3:24">
      <c r="C709" s="57"/>
      <c r="D709" s="57"/>
      <c r="E709" s="57"/>
      <c r="F709" s="57"/>
      <c r="H709" s="57"/>
      <c r="J709" s="57"/>
      <c r="L709" s="57"/>
      <c r="N709" s="57"/>
      <c r="P709" s="57"/>
      <c r="R709" s="57"/>
      <c r="T709" s="57"/>
      <c r="V709" s="57"/>
      <c r="X709" s="57"/>
    </row>
    <row r="710" spans="3:24">
      <c r="C710" s="57"/>
      <c r="D710" s="57"/>
      <c r="E710" s="57"/>
      <c r="F710" s="57"/>
      <c r="H710" s="57"/>
      <c r="J710" s="57"/>
      <c r="L710" s="57"/>
      <c r="N710" s="57"/>
      <c r="P710" s="57"/>
      <c r="R710" s="57"/>
      <c r="T710" s="57"/>
      <c r="V710" s="57"/>
      <c r="X710" s="57"/>
    </row>
    <row r="711" spans="3:24">
      <c r="C711" s="57"/>
      <c r="D711" s="57"/>
      <c r="E711" s="57"/>
      <c r="F711" s="57"/>
      <c r="H711" s="57"/>
      <c r="J711" s="57"/>
      <c r="L711" s="57"/>
      <c r="N711" s="57"/>
      <c r="P711" s="57"/>
      <c r="R711" s="57"/>
      <c r="T711" s="57"/>
      <c r="V711" s="57"/>
      <c r="X711" s="57"/>
    </row>
    <row r="712" spans="3:24">
      <c r="C712" s="57"/>
      <c r="D712" s="57"/>
      <c r="E712" s="57"/>
      <c r="F712" s="57"/>
      <c r="H712" s="57"/>
      <c r="J712" s="57"/>
      <c r="L712" s="57"/>
      <c r="N712" s="57"/>
      <c r="P712" s="57"/>
      <c r="R712" s="57"/>
      <c r="T712" s="57"/>
      <c r="V712" s="57"/>
      <c r="X712" s="57"/>
    </row>
    <row r="713" spans="3:24">
      <c r="C713" s="57"/>
      <c r="D713" s="57"/>
      <c r="E713" s="57"/>
      <c r="F713" s="57"/>
      <c r="H713" s="57"/>
      <c r="J713" s="57"/>
      <c r="L713" s="57"/>
      <c r="N713" s="57"/>
      <c r="P713" s="57"/>
      <c r="R713" s="57"/>
      <c r="T713" s="57"/>
      <c r="V713" s="57"/>
      <c r="X713" s="57"/>
    </row>
    <row r="714" spans="3:24">
      <c r="C714" s="57"/>
      <c r="D714" s="57"/>
      <c r="E714" s="57"/>
      <c r="F714" s="57"/>
      <c r="H714" s="57"/>
      <c r="J714" s="57"/>
      <c r="L714" s="57"/>
      <c r="N714" s="57"/>
      <c r="P714" s="57"/>
      <c r="R714" s="57"/>
      <c r="T714" s="57"/>
      <c r="V714" s="57"/>
      <c r="X714" s="57"/>
    </row>
    <row r="715" spans="3:24">
      <c r="C715" s="57"/>
      <c r="D715" s="57"/>
      <c r="E715" s="57"/>
      <c r="F715" s="57"/>
      <c r="H715" s="57"/>
      <c r="J715" s="57"/>
      <c r="L715" s="57"/>
      <c r="N715" s="57"/>
      <c r="P715" s="57"/>
      <c r="R715" s="57"/>
      <c r="T715" s="57"/>
      <c r="V715" s="57"/>
      <c r="X715" s="57"/>
    </row>
    <row r="716" spans="3:24">
      <c r="C716" s="57"/>
      <c r="D716" s="57"/>
      <c r="E716" s="57"/>
      <c r="F716" s="57"/>
      <c r="H716" s="57"/>
      <c r="J716" s="57"/>
      <c r="L716" s="57"/>
      <c r="N716" s="57"/>
      <c r="P716" s="57"/>
      <c r="R716" s="57"/>
      <c r="T716" s="57"/>
      <c r="V716" s="57"/>
      <c r="X716" s="57"/>
    </row>
    <row r="717" spans="3:24">
      <c r="C717" s="57"/>
      <c r="D717" s="57"/>
      <c r="E717" s="57"/>
      <c r="F717" s="57"/>
      <c r="H717" s="57"/>
      <c r="J717" s="57"/>
      <c r="L717" s="57"/>
      <c r="N717" s="57"/>
      <c r="P717" s="57"/>
      <c r="R717" s="57"/>
      <c r="T717" s="57"/>
      <c r="V717" s="57"/>
      <c r="X717" s="57"/>
    </row>
    <row r="718" spans="3:24">
      <c r="C718" s="57"/>
      <c r="D718" s="57"/>
      <c r="E718" s="57"/>
      <c r="F718" s="57"/>
      <c r="H718" s="57"/>
      <c r="J718" s="57"/>
      <c r="L718" s="57"/>
      <c r="N718" s="57"/>
      <c r="P718" s="57"/>
      <c r="R718" s="57"/>
      <c r="T718" s="57"/>
      <c r="V718" s="57"/>
      <c r="X718" s="57"/>
    </row>
    <row r="719" spans="3:24">
      <c r="C719" s="57"/>
      <c r="D719" s="57"/>
      <c r="E719" s="57"/>
      <c r="F719" s="57"/>
      <c r="H719" s="57"/>
      <c r="J719" s="57"/>
      <c r="L719" s="57"/>
      <c r="N719" s="57"/>
      <c r="P719" s="57"/>
      <c r="R719" s="57"/>
      <c r="T719" s="57"/>
      <c r="V719" s="57"/>
      <c r="X719" s="57"/>
    </row>
    <row r="720" spans="3:24">
      <c r="C720" s="57"/>
      <c r="D720" s="57"/>
      <c r="E720" s="57"/>
      <c r="F720" s="57"/>
      <c r="H720" s="57"/>
      <c r="J720" s="57"/>
      <c r="L720" s="57"/>
      <c r="N720" s="57"/>
      <c r="P720" s="57"/>
      <c r="R720" s="57"/>
      <c r="T720" s="57"/>
      <c r="V720" s="57"/>
      <c r="X720" s="57"/>
    </row>
    <row r="721" spans="3:24">
      <c r="C721" s="57"/>
      <c r="D721" s="57"/>
      <c r="E721" s="57"/>
      <c r="F721" s="57"/>
      <c r="H721" s="57"/>
      <c r="J721" s="57"/>
      <c r="L721" s="57"/>
      <c r="N721" s="57"/>
      <c r="P721" s="57"/>
      <c r="R721" s="57"/>
      <c r="T721" s="57"/>
      <c r="V721" s="57"/>
      <c r="X721" s="57"/>
    </row>
    <row r="722" spans="3:24">
      <c r="C722" s="57"/>
      <c r="D722" s="57"/>
      <c r="E722" s="57"/>
      <c r="F722" s="57"/>
      <c r="H722" s="57"/>
      <c r="J722" s="57"/>
      <c r="L722" s="57"/>
      <c r="N722" s="57"/>
      <c r="P722" s="57"/>
      <c r="R722" s="57"/>
      <c r="T722" s="57"/>
      <c r="V722" s="57"/>
      <c r="X722" s="57"/>
    </row>
    <row r="723" spans="3:24">
      <c r="C723" s="57"/>
      <c r="D723" s="57"/>
      <c r="E723" s="57"/>
      <c r="F723" s="57"/>
      <c r="H723" s="57"/>
      <c r="J723" s="57"/>
      <c r="L723" s="57"/>
      <c r="N723" s="57"/>
      <c r="P723" s="57"/>
      <c r="R723" s="57"/>
      <c r="T723" s="57"/>
      <c r="V723" s="57"/>
      <c r="X723" s="57"/>
    </row>
    <row r="724" spans="3:24">
      <c r="C724" s="57"/>
      <c r="D724" s="57"/>
      <c r="E724" s="57"/>
      <c r="F724" s="57"/>
      <c r="H724" s="57"/>
      <c r="J724" s="57"/>
      <c r="L724" s="57"/>
      <c r="N724" s="57"/>
      <c r="P724" s="57"/>
      <c r="R724" s="57"/>
      <c r="T724" s="57"/>
      <c r="V724" s="57"/>
      <c r="X724" s="57"/>
    </row>
    <row r="725" spans="3:24">
      <c r="C725" s="57"/>
      <c r="D725" s="57"/>
      <c r="E725" s="57"/>
      <c r="F725" s="57"/>
      <c r="H725" s="57"/>
      <c r="J725" s="57"/>
      <c r="L725" s="57"/>
      <c r="N725" s="57"/>
      <c r="P725" s="57"/>
      <c r="R725" s="57"/>
      <c r="T725" s="57"/>
      <c r="V725" s="57"/>
      <c r="X725" s="57"/>
    </row>
    <row r="726" spans="3:24">
      <c r="C726" s="57"/>
      <c r="D726" s="57"/>
      <c r="E726" s="57"/>
      <c r="F726" s="57"/>
      <c r="H726" s="57"/>
      <c r="J726" s="57"/>
      <c r="L726" s="57"/>
      <c r="N726" s="57"/>
      <c r="P726" s="57"/>
      <c r="R726" s="57"/>
      <c r="T726" s="57"/>
      <c r="V726" s="57"/>
      <c r="X726" s="57"/>
    </row>
    <row r="727" spans="3:24">
      <c r="C727" s="57"/>
      <c r="D727" s="57"/>
      <c r="E727" s="57"/>
      <c r="F727" s="57"/>
      <c r="H727" s="57"/>
      <c r="J727" s="57"/>
      <c r="L727" s="57"/>
      <c r="N727" s="57"/>
      <c r="P727" s="57"/>
      <c r="R727" s="57"/>
      <c r="T727" s="57"/>
      <c r="V727" s="57"/>
      <c r="X727" s="57"/>
    </row>
    <row r="728" spans="3:24">
      <c r="C728" s="57"/>
      <c r="D728" s="57"/>
      <c r="E728" s="57"/>
      <c r="F728" s="57"/>
      <c r="H728" s="57"/>
      <c r="J728" s="57"/>
      <c r="L728" s="57"/>
      <c r="N728" s="57"/>
      <c r="P728" s="57"/>
      <c r="R728" s="57"/>
      <c r="T728" s="57"/>
      <c r="V728" s="57"/>
      <c r="X728" s="57"/>
    </row>
    <row r="729" spans="3:24">
      <c r="C729" s="57"/>
      <c r="D729" s="57"/>
      <c r="E729" s="57"/>
      <c r="F729" s="57"/>
      <c r="H729" s="57"/>
      <c r="J729" s="57"/>
      <c r="L729" s="57"/>
      <c r="N729" s="57"/>
      <c r="P729" s="57"/>
      <c r="R729" s="57"/>
      <c r="T729" s="57"/>
      <c r="V729" s="57"/>
      <c r="X729" s="57"/>
    </row>
    <row r="730" spans="3:24">
      <c r="C730" s="57"/>
      <c r="D730" s="57"/>
      <c r="E730" s="57"/>
      <c r="F730" s="57"/>
      <c r="H730" s="57"/>
      <c r="J730" s="57"/>
      <c r="L730" s="57"/>
      <c r="N730" s="57"/>
      <c r="P730" s="57"/>
      <c r="R730" s="57"/>
      <c r="T730" s="57"/>
      <c r="V730" s="57"/>
      <c r="X730" s="57"/>
    </row>
    <row r="731" spans="3:24">
      <c r="C731" s="57"/>
      <c r="D731" s="57"/>
      <c r="E731" s="57"/>
      <c r="F731" s="57"/>
      <c r="H731" s="57"/>
      <c r="J731" s="57"/>
      <c r="L731" s="57"/>
      <c r="N731" s="57"/>
      <c r="P731" s="57"/>
      <c r="R731" s="57"/>
      <c r="T731" s="57"/>
      <c r="V731" s="57"/>
      <c r="X731" s="57"/>
    </row>
    <row r="732" spans="3:24">
      <c r="C732" s="57"/>
      <c r="D732" s="57"/>
      <c r="E732" s="57"/>
      <c r="F732" s="57"/>
      <c r="H732" s="57"/>
      <c r="J732" s="57"/>
      <c r="L732" s="57"/>
      <c r="N732" s="57"/>
      <c r="P732" s="57"/>
      <c r="R732" s="57"/>
      <c r="T732" s="57"/>
      <c r="V732" s="57"/>
      <c r="X732" s="57"/>
    </row>
    <row r="733" spans="3:24">
      <c r="C733" s="57"/>
      <c r="D733" s="57"/>
      <c r="E733" s="57"/>
      <c r="F733" s="57"/>
      <c r="H733" s="57"/>
      <c r="J733" s="57"/>
      <c r="L733" s="57"/>
      <c r="N733" s="57"/>
      <c r="P733" s="57"/>
      <c r="R733" s="57"/>
      <c r="T733" s="57"/>
      <c r="V733" s="57"/>
      <c r="X733" s="57"/>
    </row>
    <row r="734" spans="3:24">
      <c r="C734" s="57"/>
      <c r="D734" s="57"/>
      <c r="E734" s="57"/>
      <c r="F734" s="57"/>
      <c r="H734" s="57"/>
      <c r="J734" s="57"/>
      <c r="L734" s="57"/>
      <c r="N734" s="57"/>
      <c r="P734" s="57"/>
      <c r="R734" s="57"/>
      <c r="T734" s="57"/>
      <c r="V734" s="57"/>
      <c r="X734" s="57"/>
    </row>
    <row r="735" spans="3:24">
      <c r="C735" s="57"/>
      <c r="D735" s="57"/>
      <c r="E735" s="57"/>
      <c r="F735" s="57"/>
      <c r="H735" s="57"/>
      <c r="J735" s="57"/>
      <c r="L735" s="57"/>
      <c r="N735" s="57"/>
      <c r="P735" s="57"/>
      <c r="R735" s="57"/>
      <c r="T735" s="57"/>
      <c r="V735" s="57"/>
      <c r="X735" s="57"/>
    </row>
    <row r="736" spans="3:24">
      <c r="C736" s="57"/>
      <c r="D736" s="57"/>
      <c r="E736" s="57"/>
      <c r="F736" s="57"/>
      <c r="H736" s="57"/>
      <c r="J736" s="57"/>
      <c r="L736" s="57"/>
      <c r="N736" s="57"/>
      <c r="P736" s="57"/>
      <c r="R736" s="57"/>
      <c r="T736" s="57"/>
      <c r="V736" s="57"/>
      <c r="X736" s="57"/>
    </row>
    <row r="737" spans="3:24">
      <c r="C737" s="57"/>
      <c r="D737" s="57"/>
      <c r="E737" s="57"/>
      <c r="F737" s="57"/>
      <c r="H737" s="57"/>
      <c r="J737" s="57"/>
      <c r="L737" s="57"/>
      <c r="N737" s="57"/>
      <c r="P737" s="57"/>
      <c r="R737" s="57"/>
      <c r="T737" s="57"/>
      <c r="V737" s="57"/>
      <c r="X737" s="57"/>
    </row>
    <row r="738" spans="3:24">
      <c r="C738" s="57"/>
      <c r="D738" s="57"/>
      <c r="E738" s="57"/>
      <c r="F738" s="57"/>
      <c r="H738" s="57"/>
      <c r="J738" s="57"/>
      <c r="L738" s="57"/>
      <c r="N738" s="57"/>
      <c r="P738" s="57"/>
      <c r="R738" s="57"/>
      <c r="T738" s="57"/>
      <c r="V738" s="57"/>
      <c r="X738" s="57"/>
    </row>
    <row r="739" spans="3:24">
      <c r="C739" s="57"/>
      <c r="D739" s="57"/>
      <c r="E739" s="57"/>
      <c r="F739" s="57"/>
      <c r="H739" s="57"/>
      <c r="J739" s="57"/>
      <c r="L739" s="57"/>
      <c r="N739" s="57"/>
      <c r="P739" s="57"/>
      <c r="R739" s="57"/>
      <c r="T739" s="57"/>
      <c r="V739" s="57"/>
      <c r="X739" s="57"/>
    </row>
    <row r="740" spans="3:24">
      <c r="C740" s="57"/>
      <c r="D740" s="57"/>
      <c r="E740" s="57"/>
      <c r="F740" s="57"/>
      <c r="H740" s="57"/>
      <c r="J740" s="57"/>
      <c r="L740" s="57"/>
      <c r="N740" s="57"/>
      <c r="P740" s="57"/>
      <c r="R740" s="57"/>
      <c r="T740" s="57"/>
      <c r="V740" s="57"/>
      <c r="X740" s="57"/>
    </row>
    <row r="741" spans="3:24">
      <c r="C741" s="57"/>
      <c r="D741" s="57"/>
      <c r="E741" s="57"/>
      <c r="F741" s="57"/>
      <c r="H741" s="57"/>
      <c r="J741" s="57"/>
      <c r="L741" s="57"/>
      <c r="N741" s="57"/>
      <c r="P741" s="57"/>
      <c r="R741" s="57"/>
      <c r="T741" s="57"/>
      <c r="V741" s="57"/>
      <c r="X741" s="57"/>
    </row>
    <row r="742" spans="3:24">
      <c r="C742" s="57"/>
      <c r="D742" s="57"/>
      <c r="E742" s="57"/>
      <c r="F742" s="57"/>
      <c r="H742" s="57"/>
      <c r="J742" s="57"/>
      <c r="L742" s="57"/>
      <c r="N742" s="57"/>
      <c r="P742" s="57"/>
      <c r="R742" s="57"/>
      <c r="T742" s="57"/>
      <c r="V742" s="57"/>
      <c r="X742" s="57"/>
    </row>
    <row r="743" spans="3:24">
      <c r="C743" s="57"/>
      <c r="D743" s="57"/>
      <c r="E743" s="57"/>
      <c r="F743" s="57"/>
      <c r="H743" s="57"/>
      <c r="J743" s="57"/>
      <c r="L743" s="57"/>
      <c r="N743" s="57"/>
      <c r="P743" s="57"/>
      <c r="R743" s="57"/>
      <c r="T743" s="57"/>
      <c r="V743" s="57"/>
      <c r="X743" s="57"/>
    </row>
    <row r="744" spans="3:24">
      <c r="C744" s="57"/>
      <c r="D744" s="57"/>
      <c r="E744" s="57"/>
      <c r="F744" s="57"/>
      <c r="H744" s="57"/>
      <c r="J744" s="57"/>
      <c r="L744" s="57"/>
      <c r="N744" s="57"/>
      <c r="P744" s="57"/>
      <c r="R744" s="57"/>
      <c r="T744" s="57"/>
      <c r="V744" s="57"/>
      <c r="X744" s="57"/>
    </row>
    <row r="745" spans="3:24">
      <c r="C745" s="57"/>
      <c r="D745" s="57"/>
      <c r="E745" s="57"/>
      <c r="F745" s="57"/>
      <c r="H745" s="57"/>
      <c r="J745" s="57"/>
      <c r="L745" s="57"/>
      <c r="N745" s="57"/>
      <c r="P745" s="57"/>
      <c r="R745" s="57"/>
      <c r="T745" s="57"/>
      <c r="V745" s="57"/>
      <c r="X745" s="57"/>
    </row>
    <row r="746" spans="3:24">
      <c r="C746" s="57"/>
      <c r="D746" s="57"/>
      <c r="E746" s="57"/>
      <c r="F746" s="57"/>
      <c r="H746" s="57"/>
      <c r="J746" s="57"/>
      <c r="L746" s="57"/>
      <c r="N746" s="57"/>
      <c r="P746" s="57"/>
      <c r="R746" s="57"/>
      <c r="T746" s="57"/>
      <c r="V746" s="57"/>
      <c r="X746" s="57"/>
    </row>
    <row r="747" spans="3:24">
      <c r="C747" s="57"/>
      <c r="D747" s="57"/>
      <c r="E747" s="57"/>
      <c r="F747" s="57"/>
      <c r="H747" s="57"/>
      <c r="J747" s="57"/>
      <c r="L747" s="57"/>
      <c r="N747" s="57"/>
      <c r="P747" s="57"/>
      <c r="R747" s="57"/>
      <c r="T747" s="57"/>
      <c r="V747" s="57"/>
      <c r="X747" s="57"/>
    </row>
    <row r="748" spans="3:24">
      <c r="C748" s="57"/>
      <c r="D748" s="57"/>
      <c r="E748" s="57"/>
      <c r="F748" s="57"/>
      <c r="H748" s="57"/>
      <c r="J748" s="57"/>
      <c r="L748" s="57"/>
      <c r="N748" s="57"/>
      <c r="P748" s="57"/>
      <c r="R748" s="57"/>
      <c r="T748" s="57"/>
      <c r="V748" s="57"/>
      <c r="X748" s="57"/>
    </row>
    <row r="749" spans="3:24">
      <c r="C749" s="57"/>
      <c r="D749" s="57"/>
      <c r="E749" s="57"/>
      <c r="F749" s="57"/>
      <c r="H749" s="57"/>
      <c r="J749" s="57"/>
      <c r="L749" s="57"/>
      <c r="N749" s="57"/>
      <c r="P749" s="57"/>
      <c r="R749" s="57"/>
      <c r="T749" s="57"/>
      <c r="V749" s="57"/>
      <c r="X749" s="57"/>
    </row>
    <row r="750" spans="3:24">
      <c r="C750" s="57"/>
      <c r="D750" s="57"/>
      <c r="E750" s="57"/>
      <c r="F750" s="57"/>
      <c r="H750" s="57"/>
      <c r="J750" s="57"/>
      <c r="L750" s="57"/>
      <c r="N750" s="57"/>
      <c r="P750" s="57"/>
      <c r="R750" s="57"/>
      <c r="T750" s="57"/>
      <c r="V750" s="57"/>
      <c r="X750" s="57"/>
    </row>
    <row r="751" spans="3:24">
      <c r="C751" s="57"/>
      <c r="D751" s="57"/>
      <c r="E751" s="57"/>
      <c r="F751" s="57"/>
      <c r="H751" s="57"/>
      <c r="J751" s="57"/>
      <c r="L751" s="57"/>
      <c r="N751" s="57"/>
      <c r="P751" s="57"/>
      <c r="R751" s="57"/>
      <c r="T751" s="57"/>
      <c r="V751" s="57"/>
      <c r="X751" s="57"/>
    </row>
    <row r="752" spans="3:24">
      <c r="C752" s="57"/>
      <c r="D752" s="57"/>
      <c r="E752" s="57"/>
      <c r="F752" s="57"/>
      <c r="H752" s="57"/>
      <c r="J752" s="57"/>
      <c r="L752" s="57"/>
      <c r="N752" s="57"/>
      <c r="P752" s="57"/>
      <c r="R752" s="57"/>
      <c r="T752" s="57"/>
      <c r="V752" s="57"/>
      <c r="X752" s="57"/>
    </row>
    <row r="753" spans="3:24">
      <c r="C753" s="57"/>
      <c r="D753" s="57"/>
      <c r="E753" s="57"/>
      <c r="F753" s="57"/>
      <c r="H753" s="57"/>
      <c r="J753" s="57"/>
      <c r="L753" s="57"/>
      <c r="N753" s="57"/>
      <c r="P753" s="57"/>
      <c r="R753" s="57"/>
      <c r="T753" s="57"/>
      <c r="V753" s="57"/>
      <c r="X753" s="57"/>
    </row>
    <row r="754" spans="3:24">
      <c r="C754" s="57"/>
      <c r="D754" s="57"/>
      <c r="E754" s="57"/>
      <c r="F754" s="57"/>
      <c r="H754" s="57"/>
      <c r="J754" s="57"/>
      <c r="L754" s="57"/>
      <c r="N754" s="57"/>
      <c r="P754" s="57"/>
      <c r="R754" s="57"/>
      <c r="T754" s="57"/>
      <c r="V754" s="57"/>
      <c r="X754" s="57"/>
    </row>
    <row r="755" spans="3:24">
      <c r="C755" s="57"/>
      <c r="D755" s="57"/>
      <c r="E755" s="57"/>
      <c r="F755" s="57"/>
      <c r="H755" s="57"/>
      <c r="J755" s="57"/>
      <c r="L755" s="57"/>
      <c r="N755" s="57"/>
      <c r="P755" s="57"/>
      <c r="R755" s="57"/>
      <c r="T755" s="57"/>
      <c r="V755" s="57"/>
      <c r="X755" s="57"/>
    </row>
    <row r="756" spans="3:24">
      <c r="C756" s="57"/>
      <c r="D756" s="57"/>
      <c r="E756" s="57"/>
      <c r="F756" s="57"/>
      <c r="H756" s="57"/>
      <c r="J756" s="57"/>
      <c r="L756" s="57"/>
      <c r="N756" s="57"/>
      <c r="P756" s="57"/>
      <c r="R756" s="57"/>
      <c r="T756" s="57"/>
      <c r="V756" s="57"/>
      <c r="X756" s="57"/>
    </row>
    <row r="757" spans="3:24">
      <c r="C757" s="57"/>
      <c r="D757" s="57"/>
      <c r="E757" s="57"/>
      <c r="F757" s="57"/>
      <c r="H757" s="57"/>
      <c r="J757" s="57"/>
      <c r="L757" s="57"/>
      <c r="N757" s="57"/>
      <c r="P757" s="57"/>
      <c r="R757" s="57"/>
      <c r="T757" s="57"/>
      <c r="V757" s="57"/>
      <c r="X757" s="57"/>
    </row>
    <row r="758" spans="3:24">
      <c r="C758" s="57"/>
      <c r="D758" s="57"/>
      <c r="E758" s="57"/>
      <c r="F758" s="57"/>
      <c r="H758" s="57"/>
      <c r="J758" s="57"/>
      <c r="L758" s="57"/>
      <c r="N758" s="57"/>
      <c r="P758" s="57"/>
      <c r="R758" s="57"/>
      <c r="T758" s="57"/>
      <c r="V758" s="57"/>
      <c r="X758" s="57"/>
    </row>
    <row r="759" spans="3:24">
      <c r="C759" s="57"/>
      <c r="D759" s="57"/>
      <c r="E759" s="57"/>
      <c r="F759" s="57"/>
      <c r="H759" s="57"/>
      <c r="J759" s="57"/>
      <c r="L759" s="57"/>
      <c r="N759" s="57"/>
      <c r="P759" s="57"/>
      <c r="R759" s="57"/>
      <c r="T759" s="57"/>
      <c r="V759" s="57"/>
      <c r="X759" s="57"/>
    </row>
    <row r="760" spans="3:24">
      <c r="C760" s="57"/>
      <c r="D760" s="57"/>
      <c r="E760" s="57"/>
      <c r="F760" s="57"/>
      <c r="H760" s="57"/>
      <c r="J760" s="57"/>
      <c r="L760" s="57"/>
      <c r="N760" s="57"/>
      <c r="P760" s="57"/>
      <c r="R760" s="57"/>
      <c r="T760" s="57"/>
      <c r="V760" s="57"/>
      <c r="X760" s="57"/>
    </row>
    <row r="761" spans="3:24">
      <c r="C761" s="57"/>
      <c r="D761" s="57"/>
      <c r="E761" s="57"/>
      <c r="F761" s="57"/>
      <c r="H761" s="57"/>
      <c r="J761" s="57"/>
      <c r="L761" s="57"/>
      <c r="N761" s="57"/>
      <c r="P761" s="57"/>
      <c r="R761" s="57"/>
      <c r="T761" s="57"/>
      <c r="V761" s="57"/>
      <c r="X761" s="57"/>
    </row>
    <row r="762" spans="3:24">
      <c r="C762" s="57"/>
      <c r="D762" s="57"/>
      <c r="E762" s="57"/>
      <c r="F762" s="57"/>
      <c r="H762" s="57"/>
      <c r="J762" s="57"/>
      <c r="L762" s="57"/>
      <c r="N762" s="57"/>
      <c r="P762" s="57"/>
      <c r="R762" s="57"/>
      <c r="T762" s="57"/>
      <c r="V762" s="57"/>
      <c r="X762" s="57"/>
    </row>
    <row r="763" spans="3:24">
      <c r="C763" s="57"/>
      <c r="D763" s="57"/>
      <c r="E763" s="57"/>
      <c r="F763" s="57"/>
      <c r="H763" s="57"/>
      <c r="J763" s="57"/>
      <c r="L763" s="57"/>
      <c r="N763" s="57"/>
      <c r="P763" s="57"/>
      <c r="R763" s="57"/>
      <c r="T763" s="57"/>
      <c r="V763" s="57"/>
      <c r="X763" s="57"/>
    </row>
    <row r="764" spans="3:24">
      <c r="C764" s="57"/>
      <c r="D764" s="57"/>
      <c r="E764" s="57"/>
      <c r="F764" s="57"/>
      <c r="H764" s="57"/>
      <c r="J764" s="57"/>
      <c r="L764" s="57"/>
      <c r="N764" s="57"/>
      <c r="P764" s="57"/>
      <c r="R764" s="57"/>
      <c r="T764" s="57"/>
      <c r="V764" s="57"/>
      <c r="X764" s="57"/>
    </row>
    <row r="765" spans="3:24">
      <c r="C765" s="57"/>
      <c r="D765" s="57"/>
      <c r="E765" s="57"/>
      <c r="F765" s="57"/>
      <c r="H765" s="57"/>
      <c r="J765" s="57"/>
      <c r="L765" s="57"/>
      <c r="N765" s="57"/>
      <c r="P765" s="57"/>
      <c r="R765" s="57"/>
      <c r="T765" s="57"/>
      <c r="V765" s="57"/>
      <c r="X765" s="57"/>
    </row>
    <row r="766" spans="3:24">
      <c r="C766" s="57"/>
      <c r="D766" s="57"/>
      <c r="E766" s="57"/>
      <c r="F766" s="57"/>
      <c r="H766" s="57"/>
      <c r="J766" s="57"/>
      <c r="L766" s="57"/>
      <c r="N766" s="57"/>
      <c r="P766" s="57"/>
      <c r="R766" s="57"/>
      <c r="T766" s="57"/>
      <c r="V766" s="57"/>
      <c r="X766" s="57"/>
    </row>
    <row r="767" spans="3:24">
      <c r="C767" s="57"/>
      <c r="D767" s="57"/>
      <c r="E767" s="57"/>
      <c r="F767" s="57"/>
      <c r="H767" s="57"/>
      <c r="J767" s="57"/>
      <c r="L767" s="57"/>
      <c r="N767" s="57"/>
      <c r="P767" s="57"/>
      <c r="R767" s="57"/>
      <c r="T767" s="57"/>
      <c r="V767" s="57"/>
      <c r="X767" s="57"/>
    </row>
    <row r="768" spans="3:24">
      <c r="C768" s="57"/>
      <c r="D768" s="57"/>
      <c r="E768" s="57"/>
      <c r="F768" s="57"/>
      <c r="H768" s="57"/>
      <c r="J768" s="57"/>
      <c r="L768" s="57"/>
      <c r="N768" s="57"/>
      <c r="P768" s="57"/>
      <c r="R768" s="57"/>
      <c r="T768" s="57"/>
      <c r="V768" s="57"/>
      <c r="X768" s="57"/>
    </row>
    <row r="769" spans="3:24">
      <c r="C769" s="57"/>
      <c r="D769" s="57"/>
      <c r="E769" s="57"/>
      <c r="F769" s="57"/>
      <c r="H769" s="57"/>
      <c r="J769" s="57"/>
      <c r="L769" s="57"/>
      <c r="N769" s="57"/>
      <c r="P769" s="57"/>
      <c r="R769" s="57"/>
      <c r="T769" s="57"/>
      <c r="V769" s="57"/>
      <c r="X769" s="57"/>
    </row>
    <row r="770" spans="3:24">
      <c r="C770" s="57"/>
      <c r="D770" s="57"/>
      <c r="E770" s="57"/>
      <c r="F770" s="57"/>
      <c r="H770" s="57"/>
      <c r="J770" s="57"/>
      <c r="L770" s="57"/>
      <c r="N770" s="57"/>
      <c r="P770" s="57"/>
      <c r="R770" s="57"/>
      <c r="T770" s="57"/>
      <c r="V770" s="57"/>
      <c r="X770" s="57"/>
    </row>
    <row r="771" spans="3:24">
      <c r="C771" s="57"/>
      <c r="D771" s="57"/>
      <c r="E771" s="57"/>
      <c r="F771" s="57"/>
      <c r="H771" s="57"/>
      <c r="J771" s="57"/>
      <c r="L771" s="57"/>
      <c r="N771" s="57"/>
      <c r="P771" s="57"/>
      <c r="R771" s="57"/>
      <c r="T771" s="57"/>
      <c r="V771" s="57"/>
      <c r="X771" s="57"/>
    </row>
    <row r="772" spans="3:24">
      <c r="C772" s="57"/>
      <c r="D772" s="57"/>
      <c r="E772" s="57"/>
      <c r="F772" s="57"/>
      <c r="H772" s="57"/>
      <c r="J772" s="57"/>
      <c r="L772" s="57"/>
      <c r="N772" s="57"/>
      <c r="P772" s="57"/>
      <c r="R772" s="57"/>
      <c r="T772" s="57"/>
      <c r="V772" s="57"/>
      <c r="X772" s="57"/>
    </row>
    <row r="773" spans="3:24">
      <c r="C773" s="57"/>
      <c r="D773" s="57"/>
      <c r="E773" s="57"/>
      <c r="F773" s="57"/>
      <c r="H773" s="57"/>
      <c r="J773" s="57"/>
      <c r="L773" s="57"/>
      <c r="N773" s="57"/>
      <c r="P773" s="57"/>
      <c r="R773" s="57"/>
      <c r="T773" s="57"/>
      <c r="V773" s="57"/>
      <c r="X773" s="57"/>
    </row>
    <row r="774" spans="3:24">
      <c r="C774" s="57"/>
      <c r="D774" s="57"/>
      <c r="E774" s="57"/>
      <c r="F774" s="57"/>
      <c r="H774" s="57"/>
      <c r="J774" s="57"/>
      <c r="L774" s="57"/>
      <c r="N774" s="57"/>
      <c r="P774" s="57"/>
      <c r="R774" s="57"/>
      <c r="T774" s="57"/>
      <c r="V774" s="57"/>
      <c r="X774" s="57"/>
    </row>
    <row r="775" spans="3:24">
      <c r="C775" s="57"/>
      <c r="D775" s="57"/>
      <c r="E775" s="57"/>
      <c r="F775" s="57"/>
      <c r="H775" s="57"/>
      <c r="J775" s="57"/>
      <c r="L775" s="57"/>
      <c r="N775" s="57"/>
      <c r="P775" s="57"/>
      <c r="R775" s="57"/>
      <c r="T775" s="57"/>
      <c r="V775" s="57"/>
      <c r="X775" s="57"/>
    </row>
    <row r="776" spans="3:24">
      <c r="C776" s="57"/>
      <c r="D776" s="57"/>
      <c r="E776" s="57"/>
      <c r="F776" s="57"/>
      <c r="H776" s="57"/>
      <c r="J776" s="57"/>
      <c r="L776" s="57"/>
      <c r="N776" s="57"/>
      <c r="P776" s="57"/>
      <c r="R776" s="57"/>
      <c r="T776" s="57"/>
      <c r="V776" s="57"/>
      <c r="X776" s="57"/>
    </row>
    <row r="777" spans="3:24">
      <c r="C777" s="57"/>
      <c r="D777" s="57"/>
      <c r="E777" s="57"/>
      <c r="F777" s="57"/>
      <c r="H777" s="57"/>
      <c r="J777" s="57"/>
      <c r="L777" s="57"/>
      <c r="N777" s="57"/>
      <c r="P777" s="57"/>
      <c r="R777" s="57"/>
      <c r="T777" s="57"/>
      <c r="V777" s="57"/>
      <c r="X777" s="57"/>
    </row>
    <row r="778" spans="3:24">
      <c r="C778" s="57"/>
      <c r="D778" s="57"/>
      <c r="E778" s="57"/>
      <c r="F778" s="57"/>
      <c r="H778" s="57"/>
      <c r="J778" s="57"/>
      <c r="L778" s="57"/>
      <c r="N778" s="57"/>
      <c r="P778" s="57"/>
      <c r="R778" s="57"/>
      <c r="T778" s="57"/>
      <c r="V778" s="57"/>
      <c r="X778" s="57"/>
    </row>
    <row r="779" spans="3:24">
      <c r="C779" s="57"/>
      <c r="D779" s="57"/>
      <c r="E779" s="57"/>
      <c r="F779" s="57"/>
      <c r="H779" s="57"/>
      <c r="J779" s="57"/>
      <c r="L779" s="57"/>
      <c r="N779" s="57"/>
      <c r="P779" s="57"/>
      <c r="R779" s="57"/>
      <c r="T779" s="57"/>
      <c r="V779" s="57"/>
      <c r="X779" s="57"/>
    </row>
    <row r="780" spans="3:24">
      <c r="C780" s="57"/>
      <c r="D780" s="57"/>
      <c r="E780" s="57"/>
      <c r="F780" s="57"/>
      <c r="H780" s="57"/>
      <c r="J780" s="57"/>
      <c r="L780" s="57"/>
      <c r="N780" s="57"/>
      <c r="P780" s="57"/>
      <c r="R780" s="57"/>
      <c r="T780" s="57"/>
      <c r="V780" s="57"/>
      <c r="X780" s="57"/>
    </row>
    <row r="781" spans="3:24">
      <c r="C781" s="57"/>
      <c r="D781" s="57"/>
      <c r="E781" s="57"/>
      <c r="F781" s="57"/>
      <c r="H781" s="57"/>
      <c r="J781" s="57"/>
      <c r="L781" s="57"/>
      <c r="N781" s="57"/>
      <c r="P781" s="57"/>
      <c r="R781" s="57"/>
      <c r="T781" s="57"/>
      <c r="V781" s="57"/>
      <c r="X781" s="57"/>
    </row>
    <row r="782" spans="3:24">
      <c r="C782" s="57"/>
      <c r="D782" s="57"/>
      <c r="E782" s="57"/>
      <c r="F782" s="57"/>
      <c r="H782" s="57"/>
      <c r="J782" s="57"/>
      <c r="L782" s="57"/>
      <c r="N782" s="57"/>
      <c r="P782" s="57"/>
      <c r="R782" s="57"/>
      <c r="T782" s="57"/>
      <c r="V782" s="57"/>
      <c r="X782" s="57"/>
    </row>
    <row r="783" spans="3:24">
      <c r="C783" s="57"/>
      <c r="D783" s="57"/>
      <c r="E783" s="57"/>
      <c r="F783" s="57"/>
      <c r="H783" s="57"/>
      <c r="J783" s="57"/>
      <c r="L783" s="57"/>
      <c r="N783" s="57"/>
      <c r="P783" s="57"/>
      <c r="R783" s="57"/>
      <c r="T783" s="57"/>
      <c r="V783" s="57"/>
      <c r="X783" s="57"/>
    </row>
    <row r="784" spans="3:24">
      <c r="C784" s="57"/>
      <c r="D784" s="57"/>
      <c r="E784" s="57"/>
      <c r="F784" s="57"/>
      <c r="H784" s="57"/>
      <c r="J784" s="57"/>
      <c r="L784" s="57"/>
      <c r="N784" s="57"/>
      <c r="P784" s="57"/>
      <c r="R784" s="57"/>
      <c r="T784" s="57"/>
      <c r="V784" s="57"/>
      <c r="X784" s="57"/>
    </row>
    <row r="785" spans="3:24">
      <c r="C785" s="57"/>
      <c r="D785" s="57"/>
      <c r="E785" s="57"/>
      <c r="F785" s="57"/>
      <c r="H785" s="57"/>
      <c r="J785" s="57"/>
      <c r="L785" s="57"/>
      <c r="N785" s="57"/>
      <c r="P785" s="57"/>
      <c r="R785" s="57"/>
      <c r="T785" s="57"/>
      <c r="V785" s="57"/>
      <c r="X785" s="57"/>
    </row>
    <row r="786" spans="3:24">
      <c r="C786" s="57"/>
      <c r="D786" s="57"/>
      <c r="E786" s="57"/>
      <c r="F786" s="57"/>
      <c r="H786" s="57"/>
      <c r="J786" s="57"/>
      <c r="L786" s="57"/>
      <c r="N786" s="57"/>
      <c r="P786" s="57"/>
      <c r="R786" s="57"/>
      <c r="T786" s="57"/>
      <c r="V786" s="57"/>
      <c r="X786" s="57"/>
    </row>
    <row r="787" spans="3:24">
      <c r="C787" s="57"/>
      <c r="D787" s="57"/>
      <c r="E787" s="57"/>
      <c r="F787" s="57"/>
      <c r="H787" s="57"/>
      <c r="J787" s="57"/>
      <c r="L787" s="57"/>
      <c r="N787" s="57"/>
      <c r="P787" s="57"/>
      <c r="R787" s="57"/>
      <c r="T787" s="57"/>
      <c r="V787" s="57"/>
      <c r="X787" s="57"/>
    </row>
    <row r="788" spans="3:24">
      <c r="C788" s="57"/>
      <c r="D788" s="57"/>
      <c r="E788" s="57"/>
      <c r="F788" s="57"/>
      <c r="H788" s="57"/>
      <c r="J788" s="57"/>
      <c r="L788" s="57"/>
      <c r="N788" s="57"/>
      <c r="P788" s="57"/>
      <c r="R788" s="57"/>
      <c r="T788" s="57"/>
      <c r="V788" s="57"/>
      <c r="X788" s="57"/>
    </row>
    <row r="789" spans="3:24">
      <c r="C789" s="57"/>
      <c r="D789" s="57"/>
      <c r="E789" s="57"/>
      <c r="F789" s="57"/>
      <c r="H789" s="57"/>
      <c r="J789" s="57"/>
      <c r="L789" s="57"/>
      <c r="N789" s="57"/>
      <c r="P789" s="57"/>
      <c r="R789" s="57"/>
      <c r="T789" s="57"/>
      <c r="V789" s="57"/>
      <c r="X789" s="57"/>
    </row>
    <row r="790" spans="3:24">
      <c r="C790" s="57"/>
      <c r="D790" s="57"/>
      <c r="E790" s="57"/>
      <c r="F790" s="57"/>
      <c r="H790" s="57"/>
      <c r="J790" s="57"/>
      <c r="L790" s="57"/>
      <c r="N790" s="57"/>
      <c r="P790" s="57"/>
      <c r="R790" s="57"/>
      <c r="T790" s="57"/>
      <c r="V790" s="57"/>
      <c r="X790" s="57"/>
    </row>
    <row r="791" spans="3:24">
      <c r="C791" s="57"/>
      <c r="D791" s="57"/>
      <c r="E791" s="57"/>
      <c r="F791" s="57"/>
      <c r="H791" s="57"/>
      <c r="J791" s="57"/>
      <c r="L791" s="57"/>
      <c r="N791" s="57"/>
      <c r="P791" s="57"/>
      <c r="R791" s="57"/>
      <c r="T791" s="57"/>
      <c r="V791" s="57"/>
      <c r="X791" s="57"/>
    </row>
    <row r="792" spans="3:24">
      <c r="C792" s="57"/>
      <c r="D792" s="57"/>
      <c r="E792" s="57"/>
      <c r="F792" s="57"/>
      <c r="H792" s="57"/>
      <c r="J792" s="57"/>
      <c r="L792" s="57"/>
      <c r="N792" s="57"/>
      <c r="P792" s="57"/>
      <c r="R792" s="57"/>
      <c r="T792" s="57"/>
      <c r="V792" s="57"/>
      <c r="X792" s="57"/>
    </row>
    <row r="793" spans="3:24">
      <c r="C793" s="57"/>
      <c r="D793" s="57"/>
      <c r="E793" s="57"/>
      <c r="F793" s="57"/>
      <c r="H793" s="57"/>
      <c r="J793" s="57"/>
      <c r="L793" s="57"/>
      <c r="N793" s="57"/>
      <c r="P793" s="57"/>
      <c r="R793" s="57"/>
      <c r="T793" s="57"/>
      <c r="V793" s="57"/>
      <c r="X793" s="57"/>
    </row>
    <row r="794" spans="3:24">
      <c r="C794" s="57"/>
      <c r="D794" s="57"/>
      <c r="E794" s="57"/>
      <c r="F794" s="57"/>
      <c r="H794" s="57"/>
      <c r="J794" s="57"/>
      <c r="L794" s="57"/>
      <c r="N794" s="57"/>
      <c r="P794" s="57"/>
      <c r="R794" s="57"/>
      <c r="T794" s="57"/>
      <c r="V794" s="57"/>
      <c r="X794" s="57"/>
    </row>
    <row r="795" spans="3:24">
      <c r="C795" s="57"/>
      <c r="D795" s="57"/>
      <c r="E795" s="57"/>
      <c r="F795" s="57"/>
      <c r="H795" s="57"/>
      <c r="J795" s="57"/>
      <c r="L795" s="57"/>
      <c r="N795" s="57"/>
      <c r="P795" s="57"/>
      <c r="R795" s="57"/>
      <c r="T795" s="57"/>
      <c r="V795" s="57"/>
      <c r="X795" s="57"/>
    </row>
    <row r="796" spans="3:24">
      <c r="C796" s="57"/>
      <c r="D796" s="57"/>
      <c r="E796" s="57"/>
      <c r="F796" s="57"/>
      <c r="H796" s="57"/>
      <c r="J796" s="57"/>
      <c r="L796" s="57"/>
      <c r="N796" s="57"/>
      <c r="P796" s="57"/>
      <c r="R796" s="57"/>
      <c r="T796" s="57"/>
      <c r="V796" s="57"/>
      <c r="X796" s="57"/>
    </row>
    <row r="797" spans="3:24">
      <c r="C797" s="57"/>
      <c r="D797" s="57"/>
      <c r="E797" s="57"/>
      <c r="F797" s="57"/>
      <c r="H797" s="57"/>
      <c r="J797" s="57"/>
      <c r="L797" s="57"/>
      <c r="N797" s="57"/>
      <c r="P797" s="57"/>
      <c r="R797" s="57"/>
      <c r="T797" s="57"/>
      <c r="V797" s="57"/>
      <c r="X797" s="57"/>
    </row>
    <row r="798" spans="3:24">
      <c r="C798" s="57"/>
      <c r="D798" s="57"/>
      <c r="E798" s="57"/>
      <c r="F798" s="57"/>
      <c r="H798" s="57"/>
      <c r="J798" s="57"/>
      <c r="L798" s="57"/>
      <c r="N798" s="57"/>
      <c r="P798" s="57"/>
      <c r="R798" s="57"/>
      <c r="T798" s="57"/>
      <c r="V798" s="57"/>
      <c r="X798" s="57"/>
    </row>
    <row r="799" spans="3:24">
      <c r="C799" s="57"/>
      <c r="D799" s="57"/>
      <c r="E799" s="57"/>
      <c r="F799" s="57"/>
      <c r="H799" s="57"/>
      <c r="J799" s="57"/>
      <c r="L799" s="57"/>
      <c r="N799" s="57"/>
      <c r="P799" s="57"/>
      <c r="R799" s="57"/>
      <c r="T799" s="57"/>
      <c r="V799" s="57"/>
      <c r="X799" s="57"/>
    </row>
    <row r="800" spans="3:24">
      <c r="C800" s="57"/>
      <c r="D800" s="57"/>
      <c r="E800" s="57"/>
      <c r="F800" s="57"/>
      <c r="H800" s="57"/>
      <c r="J800" s="57"/>
      <c r="L800" s="57"/>
      <c r="N800" s="57"/>
      <c r="P800" s="57"/>
      <c r="R800" s="57"/>
      <c r="T800" s="57"/>
      <c r="V800" s="57"/>
      <c r="X800" s="57"/>
    </row>
    <row r="801" spans="3:24">
      <c r="C801" s="57"/>
      <c r="D801" s="57"/>
      <c r="E801" s="57"/>
      <c r="F801" s="57"/>
      <c r="H801" s="57"/>
      <c r="J801" s="57"/>
      <c r="L801" s="57"/>
      <c r="N801" s="57"/>
      <c r="P801" s="57"/>
      <c r="R801" s="57"/>
      <c r="T801" s="57"/>
      <c r="V801" s="57"/>
      <c r="X801" s="57"/>
    </row>
    <row r="802" spans="3:24">
      <c r="C802" s="57"/>
      <c r="D802" s="57"/>
      <c r="E802" s="57"/>
      <c r="F802" s="57"/>
      <c r="H802" s="57"/>
      <c r="J802" s="57"/>
      <c r="L802" s="57"/>
      <c r="N802" s="57"/>
      <c r="P802" s="57"/>
      <c r="R802" s="57"/>
      <c r="T802" s="57"/>
      <c r="V802" s="57"/>
      <c r="X802" s="57"/>
    </row>
    <row r="803" spans="3:24">
      <c r="C803" s="57"/>
      <c r="D803" s="57"/>
      <c r="E803" s="57"/>
      <c r="F803" s="57"/>
      <c r="H803" s="57"/>
      <c r="J803" s="57"/>
      <c r="L803" s="57"/>
      <c r="N803" s="57"/>
      <c r="P803" s="57"/>
      <c r="R803" s="57"/>
      <c r="T803" s="57"/>
      <c r="V803" s="57"/>
      <c r="X803" s="57"/>
    </row>
    <row r="804" spans="3:24">
      <c r="C804" s="57"/>
      <c r="D804" s="57"/>
      <c r="E804" s="57"/>
      <c r="F804" s="57"/>
      <c r="H804" s="57"/>
      <c r="J804" s="57"/>
      <c r="L804" s="57"/>
      <c r="N804" s="57"/>
      <c r="P804" s="57"/>
      <c r="R804" s="57"/>
      <c r="T804" s="57"/>
      <c r="V804" s="57"/>
      <c r="X804" s="57"/>
    </row>
    <row r="805" spans="3:24">
      <c r="C805" s="57"/>
      <c r="D805" s="57"/>
      <c r="E805" s="57"/>
      <c r="F805" s="57"/>
      <c r="H805" s="57"/>
      <c r="J805" s="57"/>
      <c r="L805" s="57"/>
      <c r="N805" s="57"/>
      <c r="P805" s="57"/>
      <c r="R805" s="57"/>
      <c r="T805" s="57"/>
      <c r="V805" s="57"/>
      <c r="X805" s="57"/>
    </row>
    <row r="806" spans="3:24">
      <c r="C806" s="57"/>
      <c r="D806" s="57"/>
      <c r="E806" s="57"/>
      <c r="F806" s="57"/>
      <c r="H806" s="57"/>
      <c r="J806" s="57"/>
      <c r="L806" s="57"/>
      <c r="N806" s="57"/>
      <c r="P806" s="57"/>
      <c r="R806" s="57"/>
      <c r="T806" s="57"/>
      <c r="V806" s="57"/>
      <c r="X806" s="57"/>
    </row>
    <row r="807" spans="3:24">
      <c r="C807" s="57"/>
      <c r="D807" s="57"/>
      <c r="E807" s="57"/>
      <c r="F807" s="57"/>
      <c r="H807" s="57"/>
      <c r="J807" s="57"/>
      <c r="L807" s="57"/>
      <c r="N807" s="57"/>
      <c r="P807" s="57"/>
      <c r="R807" s="57"/>
      <c r="T807" s="57"/>
      <c r="V807" s="57"/>
      <c r="X807" s="57"/>
    </row>
    <row r="808" spans="3:24">
      <c r="C808" s="57"/>
      <c r="D808" s="57"/>
      <c r="E808" s="57"/>
      <c r="F808" s="57"/>
      <c r="H808" s="57"/>
      <c r="J808" s="57"/>
      <c r="L808" s="57"/>
      <c r="N808" s="57"/>
      <c r="P808" s="57"/>
      <c r="R808" s="57"/>
      <c r="T808" s="57"/>
      <c r="V808" s="57"/>
      <c r="X808" s="57"/>
    </row>
    <row r="809" spans="3:24">
      <c r="C809" s="57"/>
      <c r="D809" s="57"/>
      <c r="E809" s="57"/>
      <c r="F809" s="57"/>
      <c r="H809" s="57"/>
      <c r="J809" s="57"/>
      <c r="L809" s="57"/>
      <c r="N809" s="57"/>
      <c r="P809" s="57"/>
      <c r="R809" s="57"/>
      <c r="T809" s="57"/>
      <c r="V809" s="57"/>
      <c r="X809" s="57"/>
    </row>
    <row r="810" spans="3:24">
      <c r="C810" s="57"/>
      <c r="D810" s="57"/>
      <c r="E810" s="57"/>
      <c r="F810" s="57"/>
      <c r="H810" s="57"/>
      <c r="J810" s="57"/>
      <c r="L810" s="57"/>
      <c r="N810" s="57"/>
      <c r="P810" s="57"/>
      <c r="R810" s="57"/>
      <c r="T810" s="57"/>
      <c r="V810" s="57"/>
      <c r="X810" s="57"/>
    </row>
    <row r="811" spans="3:24">
      <c r="C811" s="57"/>
      <c r="D811" s="57"/>
      <c r="E811" s="57"/>
      <c r="F811" s="57"/>
      <c r="H811" s="57"/>
      <c r="J811" s="57"/>
      <c r="L811" s="57"/>
      <c r="N811" s="57"/>
      <c r="P811" s="57"/>
      <c r="R811" s="57"/>
      <c r="T811" s="57"/>
      <c r="V811" s="57"/>
      <c r="X811" s="57"/>
    </row>
    <row r="812" spans="3:24">
      <c r="C812" s="57"/>
      <c r="D812" s="57"/>
      <c r="E812" s="57"/>
      <c r="F812" s="57"/>
      <c r="H812" s="57"/>
      <c r="J812" s="57"/>
      <c r="L812" s="57"/>
      <c r="N812" s="57"/>
      <c r="P812" s="57"/>
      <c r="R812" s="57"/>
      <c r="T812" s="57"/>
      <c r="V812" s="57"/>
      <c r="X812" s="57"/>
    </row>
    <row r="813" spans="3:24">
      <c r="C813" s="57"/>
      <c r="D813" s="57"/>
      <c r="E813" s="57"/>
      <c r="F813" s="57"/>
      <c r="H813" s="57"/>
      <c r="J813" s="57"/>
      <c r="L813" s="57"/>
      <c r="N813" s="57"/>
      <c r="P813" s="57"/>
      <c r="R813" s="57"/>
      <c r="T813" s="57"/>
      <c r="V813" s="57"/>
      <c r="X813" s="57"/>
    </row>
    <row r="814" spans="3:24">
      <c r="C814" s="57"/>
      <c r="D814" s="57"/>
      <c r="E814" s="57"/>
      <c r="F814" s="57"/>
      <c r="H814" s="57"/>
      <c r="J814" s="57"/>
      <c r="L814" s="57"/>
      <c r="N814" s="57"/>
      <c r="P814" s="57"/>
      <c r="R814" s="57"/>
      <c r="T814" s="57"/>
      <c r="V814" s="57"/>
      <c r="X814" s="57"/>
    </row>
    <row r="815" spans="3:24">
      <c r="C815" s="57"/>
      <c r="D815" s="57"/>
      <c r="E815" s="57"/>
      <c r="F815" s="57"/>
      <c r="H815" s="57"/>
      <c r="J815" s="57"/>
      <c r="L815" s="57"/>
      <c r="N815" s="57"/>
      <c r="P815" s="57"/>
      <c r="R815" s="57"/>
      <c r="T815" s="57"/>
      <c r="V815" s="57"/>
      <c r="X815" s="57"/>
    </row>
    <row r="816" spans="3:24">
      <c r="C816" s="57"/>
      <c r="D816" s="57"/>
      <c r="E816" s="57"/>
      <c r="F816" s="57"/>
      <c r="H816" s="57"/>
      <c r="J816" s="57"/>
      <c r="L816" s="57"/>
      <c r="N816" s="57"/>
      <c r="P816" s="57"/>
      <c r="R816" s="57"/>
      <c r="T816" s="57"/>
      <c r="V816" s="57"/>
      <c r="X816" s="57"/>
    </row>
    <row r="817" spans="3:24">
      <c r="C817" s="57"/>
      <c r="D817" s="57"/>
      <c r="E817" s="57"/>
      <c r="F817" s="57"/>
      <c r="H817" s="57"/>
      <c r="J817" s="57"/>
      <c r="L817" s="57"/>
      <c r="N817" s="57"/>
      <c r="P817" s="57"/>
      <c r="R817" s="57"/>
      <c r="T817" s="57"/>
      <c r="V817" s="57"/>
      <c r="X817" s="57"/>
    </row>
    <row r="818" spans="3:24">
      <c r="C818" s="57"/>
      <c r="D818" s="57"/>
      <c r="E818" s="57"/>
      <c r="F818" s="57"/>
      <c r="H818" s="57"/>
      <c r="J818" s="57"/>
      <c r="L818" s="57"/>
      <c r="N818" s="57"/>
      <c r="P818" s="57"/>
      <c r="R818" s="57"/>
      <c r="T818" s="57"/>
      <c r="V818" s="57"/>
      <c r="X818" s="57"/>
    </row>
    <row r="819" spans="3:24">
      <c r="C819" s="57"/>
      <c r="D819" s="57"/>
      <c r="E819" s="57"/>
      <c r="F819" s="57"/>
      <c r="H819" s="57"/>
      <c r="J819" s="57"/>
      <c r="L819" s="57"/>
      <c r="N819" s="57"/>
      <c r="P819" s="57"/>
      <c r="R819" s="57"/>
      <c r="T819" s="57"/>
      <c r="V819" s="57"/>
      <c r="X819" s="57"/>
    </row>
    <row r="820" spans="3:24">
      <c r="C820" s="57"/>
      <c r="D820" s="57"/>
      <c r="E820" s="57"/>
      <c r="F820" s="57"/>
      <c r="H820" s="57"/>
      <c r="J820" s="57"/>
      <c r="L820" s="57"/>
      <c r="N820" s="57"/>
      <c r="P820" s="57"/>
      <c r="R820" s="57"/>
      <c r="T820" s="57"/>
      <c r="V820" s="57"/>
      <c r="X820" s="57"/>
    </row>
    <row r="821" spans="3:24">
      <c r="C821" s="57"/>
      <c r="D821" s="57"/>
      <c r="E821" s="57"/>
      <c r="F821" s="57"/>
      <c r="H821" s="57"/>
      <c r="J821" s="57"/>
      <c r="L821" s="57"/>
      <c r="N821" s="57"/>
      <c r="P821" s="57"/>
      <c r="R821" s="57"/>
      <c r="T821" s="57"/>
      <c r="V821" s="57"/>
      <c r="X821" s="57"/>
    </row>
    <row r="822" spans="3:24">
      <c r="C822" s="57"/>
      <c r="D822" s="57"/>
      <c r="E822" s="57"/>
      <c r="F822" s="57"/>
      <c r="H822" s="57"/>
      <c r="J822" s="57"/>
      <c r="L822" s="57"/>
      <c r="N822" s="57"/>
      <c r="P822" s="57"/>
      <c r="R822" s="57"/>
      <c r="T822" s="57"/>
      <c r="V822" s="57"/>
      <c r="X822" s="57"/>
    </row>
    <row r="823" spans="3:24">
      <c r="C823" s="57"/>
      <c r="D823" s="57"/>
      <c r="E823" s="57"/>
      <c r="F823" s="57"/>
      <c r="H823" s="57"/>
      <c r="J823" s="57"/>
      <c r="L823" s="57"/>
      <c r="N823" s="57"/>
      <c r="P823" s="57"/>
      <c r="R823" s="57"/>
      <c r="T823" s="57"/>
      <c r="V823" s="57"/>
      <c r="X823" s="57"/>
    </row>
    <row r="824" spans="3:24">
      <c r="C824" s="57"/>
      <c r="D824" s="57"/>
      <c r="E824" s="57"/>
      <c r="F824" s="57"/>
      <c r="H824" s="57"/>
      <c r="J824" s="57"/>
      <c r="L824" s="57"/>
      <c r="N824" s="57"/>
      <c r="P824" s="57"/>
      <c r="R824" s="57"/>
      <c r="T824" s="57"/>
      <c r="V824" s="57"/>
      <c r="X824" s="57"/>
    </row>
    <row r="825" spans="3:24">
      <c r="C825" s="57"/>
      <c r="D825" s="57"/>
      <c r="E825" s="57"/>
      <c r="F825" s="57"/>
      <c r="H825" s="57"/>
      <c r="J825" s="57"/>
      <c r="L825" s="57"/>
      <c r="N825" s="57"/>
      <c r="P825" s="57"/>
      <c r="R825" s="57"/>
      <c r="T825" s="57"/>
      <c r="V825" s="57"/>
      <c r="X825" s="57"/>
    </row>
    <row r="826" spans="3:24">
      <c r="C826" s="57"/>
      <c r="D826" s="57"/>
      <c r="E826" s="57"/>
      <c r="F826" s="57"/>
      <c r="H826" s="57"/>
      <c r="J826" s="57"/>
      <c r="L826" s="57"/>
      <c r="N826" s="57"/>
      <c r="P826" s="57"/>
      <c r="R826" s="57"/>
      <c r="T826" s="57"/>
      <c r="V826" s="57"/>
      <c r="X826" s="57"/>
    </row>
    <row r="827" spans="3:24">
      <c r="C827" s="57"/>
      <c r="D827" s="57"/>
      <c r="E827" s="57"/>
      <c r="F827" s="57"/>
      <c r="H827" s="57"/>
      <c r="J827" s="57"/>
      <c r="L827" s="57"/>
      <c r="N827" s="57"/>
      <c r="P827" s="57"/>
      <c r="R827" s="57"/>
      <c r="T827" s="57"/>
      <c r="V827" s="57"/>
      <c r="X827" s="57"/>
    </row>
    <row r="828" spans="3:24">
      <c r="C828" s="57"/>
      <c r="D828" s="57"/>
      <c r="E828" s="57"/>
      <c r="F828" s="57"/>
      <c r="H828" s="57"/>
      <c r="J828" s="57"/>
      <c r="L828" s="57"/>
      <c r="N828" s="57"/>
      <c r="P828" s="57"/>
      <c r="R828" s="57"/>
      <c r="T828" s="57"/>
      <c r="V828" s="57"/>
      <c r="X828" s="57"/>
    </row>
    <row r="829" spans="3:24">
      <c r="C829" s="57"/>
      <c r="D829" s="57"/>
      <c r="E829" s="57"/>
      <c r="F829" s="57"/>
      <c r="H829" s="57"/>
      <c r="J829" s="57"/>
      <c r="L829" s="57"/>
      <c r="N829" s="57"/>
      <c r="P829" s="57"/>
      <c r="R829" s="57"/>
      <c r="T829" s="57"/>
      <c r="V829" s="57"/>
      <c r="X829" s="57"/>
    </row>
    <row r="830" spans="3:24">
      <c r="C830" s="57"/>
      <c r="D830" s="57"/>
      <c r="E830" s="57"/>
      <c r="F830" s="57"/>
      <c r="H830" s="57"/>
      <c r="J830" s="57"/>
      <c r="L830" s="57"/>
      <c r="N830" s="57"/>
      <c r="P830" s="57"/>
      <c r="R830" s="57"/>
      <c r="T830" s="57"/>
      <c r="V830" s="57"/>
      <c r="X830" s="57"/>
    </row>
    <row r="831" spans="3:24">
      <c r="C831" s="57"/>
      <c r="D831" s="57"/>
      <c r="E831" s="57"/>
      <c r="F831" s="57"/>
      <c r="H831" s="57"/>
      <c r="J831" s="57"/>
      <c r="L831" s="57"/>
      <c r="N831" s="57"/>
      <c r="P831" s="57"/>
      <c r="R831" s="57"/>
      <c r="T831" s="57"/>
      <c r="V831" s="57"/>
      <c r="X831" s="57"/>
    </row>
    <row r="832" spans="3:24">
      <c r="C832" s="57"/>
      <c r="D832" s="57"/>
      <c r="E832" s="57"/>
      <c r="F832" s="57"/>
      <c r="H832" s="57"/>
      <c r="J832" s="57"/>
      <c r="L832" s="57"/>
      <c r="N832" s="57"/>
      <c r="P832" s="57"/>
      <c r="R832" s="57"/>
      <c r="T832" s="57"/>
      <c r="V832" s="57"/>
      <c r="X832" s="57"/>
    </row>
    <row r="833" spans="3:24">
      <c r="C833" s="57"/>
      <c r="D833" s="57"/>
      <c r="E833" s="57"/>
      <c r="F833" s="57"/>
      <c r="H833" s="57"/>
      <c r="J833" s="57"/>
      <c r="L833" s="57"/>
      <c r="N833" s="57"/>
      <c r="P833" s="57"/>
      <c r="R833" s="57"/>
      <c r="T833" s="57"/>
      <c r="V833" s="57"/>
      <c r="X833" s="57"/>
    </row>
    <row r="834" spans="3:24">
      <c r="C834" s="57"/>
      <c r="D834" s="57"/>
      <c r="E834" s="57"/>
      <c r="F834" s="57"/>
      <c r="H834" s="57"/>
      <c r="J834" s="57"/>
      <c r="L834" s="57"/>
      <c r="N834" s="57"/>
      <c r="P834" s="57"/>
      <c r="R834" s="57"/>
      <c r="T834" s="57"/>
      <c r="V834" s="57"/>
      <c r="X834" s="57"/>
    </row>
    <row r="835" spans="3:24">
      <c r="C835" s="57"/>
      <c r="D835" s="57"/>
      <c r="E835" s="57"/>
      <c r="F835" s="57"/>
      <c r="H835" s="57"/>
      <c r="J835" s="57"/>
      <c r="L835" s="57"/>
      <c r="N835" s="57"/>
      <c r="P835" s="57"/>
      <c r="R835" s="57"/>
      <c r="T835" s="57"/>
      <c r="V835" s="57"/>
      <c r="X835" s="57"/>
    </row>
    <row r="836" spans="3:24">
      <c r="C836" s="57"/>
      <c r="D836" s="57"/>
      <c r="E836" s="57"/>
      <c r="F836" s="57"/>
      <c r="H836" s="57"/>
      <c r="J836" s="57"/>
      <c r="L836" s="57"/>
      <c r="N836" s="57"/>
      <c r="P836" s="57"/>
      <c r="R836" s="57"/>
      <c r="T836" s="57"/>
      <c r="V836" s="57"/>
      <c r="X836" s="57"/>
    </row>
    <row r="837" spans="3:24">
      <c r="C837" s="57"/>
      <c r="D837" s="57"/>
      <c r="E837" s="57"/>
      <c r="F837" s="57"/>
      <c r="H837" s="57"/>
      <c r="J837" s="57"/>
      <c r="L837" s="57"/>
      <c r="N837" s="57"/>
      <c r="P837" s="57"/>
      <c r="R837" s="57"/>
      <c r="T837" s="57"/>
      <c r="V837" s="57"/>
      <c r="X837" s="57"/>
    </row>
    <row r="838" spans="3:24">
      <c r="C838" s="57"/>
      <c r="D838" s="57"/>
      <c r="E838" s="57"/>
      <c r="F838" s="57"/>
      <c r="H838" s="57"/>
      <c r="J838" s="57"/>
      <c r="L838" s="57"/>
      <c r="N838" s="57"/>
      <c r="P838" s="57"/>
      <c r="R838" s="57"/>
      <c r="T838" s="57"/>
      <c r="V838" s="57"/>
      <c r="X838" s="57"/>
    </row>
    <row r="839" spans="3:24">
      <c r="C839" s="57"/>
      <c r="D839" s="57"/>
      <c r="E839" s="57"/>
      <c r="F839" s="57"/>
      <c r="H839" s="57"/>
      <c r="J839" s="57"/>
      <c r="L839" s="57"/>
      <c r="N839" s="57"/>
      <c r="P839" s="57"/>
      <c r="R839" s="57"/>
      <c r="T839" s="57"/>
      <c r="V839" s="57"/>
      <c r="X839" s="57"/>
    </row>
    <row r="840" spans="3:24">
      <c r="C840" s="57"/>
      <c r="D840" s="57"/>
      <c r="E840" s="57"/>
      <c r="F840" s="57"/>
      <c r="H840" s="57"/>
      <c r="J840" s="57"/>
      <c r="L840" s="57"/>
      <c r="N840" s="57"/>
      <c r="P840" s="57"/>
      <c r="R840" s="57"/>
      <c r="T840" s="57"/>
      <c r="V840" s="57"/>
      <c r="X840" s="57"/>
    </row>
    <row r="841" spans="3:24">
      <c r="C841" s="57"/>
      <c r="D841" s="57"/>
      <c r="E841" s="57"/>
      <c r="F841" s="57"/>
      <c r="H841" s="57"/>
      <c r="J841" s="57"/>
      <c r="L841" s="57"/>
      <c r="N841" s="57"/>
      <c r="P841" s="57"/>
      <c r="R841" s="57"/>
      <c r="T841" s="57"/>
      <c r="V841" s="57"/>
      <c r="X841" s="57"/>
    </row>
    <row r="842" spans="3:24">
      <c r="C842" s="57"/>
      <c r="D842" s="57"/>
      <c r="E842" s="57"/>
      <c r="F842" s="57"/>
      <c r="H842" s="57"/>
      <c r="J842" s="57"/>
      <c r="L842" s="57"/>
      <c r="N842" s="57"/>
      <c r="P842" s="57"/>
      <c r="R842" s="57"/>
      <c r="T842" s="57"/>
      <c r="V842" s="57"/>
      <c r="X842" s="57"/>
    </row>
    <row r="843" spans="3:24">
      <c r="C843" s="57"/>
      <c r="D843" s="57"/>
      <c r="E843" s="57"/>
      <c r="F843" s="57"/>
      <c r="H843" s="57"/>
      <c r="J843" s="57"/>
      <c r="L843" s="57"/>
      <c r="N843" s="57"/>
      <c r="P843" s="57"/>
      <c r="R843" s="57"/>
      <c r="T843" s="57"/>
      <c r="V843" s="57"/>
      <c r="X843" s="57"/>
    </row>
    <row r="844" spans="3:24">
      <c r="C844" s="57"/>
      <c r="D844" s="57"/>
      <c r="E844" s="57"/>
      <c r="F844" s="57"/>
      <c r="H844" s="57"/>
      <c r="J844" s="57"/>
      <c r="L844" s="57"/>
      <c r="N844" s="57"/>
      <c r="P844" s="57"/>
      <c r="R844" s="57"/>
      <c r="T844" s="57"/>
      <c r="V844" s="57"/>
      <c r="X844" s="57"/>
    </row>
    <row r="845" spans="3:24">
      <c r="C845" s="57"/>
      <c r="D845" s="57"/>
      <c r="E845" s="57"/>
      <c r="F845" s="57"/>
      <c r="H845" s="57"/>
      <c r="J845" s="57"/>
      <c r="L845" s="57"/>
      <c r="N845" s="57"/>
      <c r="P845" s="57"/>
      <c r="R845" s="57"/>
      <c r="T845" s="57"/>
      <c r="V845" s="57"/>
      <c r="X845" s="57"/>
    </row>
    <row r="846" spans="3:24">
      <c r="C846" s="57"/>
      <c r="D846" s="57"/>
      <c r="E846" s="57"/>
      <c r="F846" s="57"/>
      <c r="H846" s="57"/>
      <c r="J846" s="57"/>
      <c r="L846" s="57"/>
      <c r="N846" s="57"/>
      <c r="P846" s="57"/>
      <c r="R846" s="57"/>
      <c r="T846" s="57"/>
      <c r="V846" s="57"/>
      <c r="X846" s="57"/>
    </row>
    <row r="847" spans="3:24">
      <c r="C847" s="57"/>
      <c r="D847" s="57"/>
      <c r="E847" s="57"/>
      <c r="F847" s="57"/>
      <c r="H847" s="57"/>
      <c r="J847" s="57"/>
      <c r="L847" s="57"/>
      <c r="N847" s="57"/>
      <c r="P847" s="57"/>
      <c r="R847" s="57"/>
      <c r="T847" s="57"/>
      <c r="V847" s="57"/>
      <c r="X847" s="57"/>
    </row>
    <row r="848" spans="3:24">
      <c r="C848" s="57"/>
      <c r="D848" s="57"/>
      <c r="E848" s="57"/>
      <c r="F848" s="57"/>
      <c r="H848" s="57"/>
      <c r="J848" s="57"/>
      <c r="L848" s="57"/>
      <c r="N848" s="57"/>
      <c r="P848" s="57"/>
      <c r="R848" s="57"/>
      <c r="T848" s="57"/>
      <c r="V848" s="57"/>
      <c r="X848" s="57"/>
    </row>
    <row r="849" spans="3:24">
      <c r="C849" s="57"/>
      <c r="D849" s="57"/>
      <c r="E849" s="57"/>
      <c r="F849" s="57"/>
      <c r="H849" s="57"/>
      <c r="J849" s="57"/>
      <c r="L849" s="57"/>
      <c r="N849" s="57"/>
      <c r="P849" s="57"/>
      <c r="R849" s="57"/>
      <c r="T849" s="57"/>
      <c r="V849" s="57"/>
      <c r="X849" s="57"/>
    </row>
    <row r="850" spans="3:24">
      <c r="C850" s="57"/>
      <c r="D850" s="57"/>
      <c r="E850" s="57"/>
      <c r="F850" s="57"/>
      <c r="H850" s="57"/>
      <c r="J850" s="57"/>
      <c r="L850" s="57"/>
      <c r="N850" s="57"/>
      <c r="P850" s="57"/>
      <c r="R850" s="57"/>
      <c r="T850" s="57"/>
      <c r="V850" s="57"/>
      <c r="X850" s="57"/>
    </row>
    <row r="851" spans="3:24">
      <c r="C851" s="57"/>
      <c r="D851" s="57"/>
      <c r="E851" s="57"/>
      <c r="F851" s="57"/>
      <c r="H851" s="57"/>
      <c r="J851" s="57"/>
      <c r="L851" s="57"/>
      <c r="N851" s="57"/>
      <c r="P851" s="57"/>
      <c r="R851" s="57"/>
      <c r="T851" s="57"/>
      <c r="V851" s="57"/>
      <c r="X851" s="57"/>
    </row>
    <row r="852" spans="3:24">
      <c r="C852" s="57"/>
      <c r="D852" s="57"/>
      <c r="E852" s="57"/>
      <c r="F852" s="57"/>
      <c r="H852" s="57"/>
      <c r="J852" s="57"/>
      <c r="L852" s="57"/>
      <c r="N852" s="57"/>
      <c r="P852" s="57"/>
      <c r="R852" s="57"/>
      <c r="T852" s="57"/>
      <c r="V852" s="57"/>
      <c r="X852" s="57"/>
    </row>
    <row r="853" spans="3:24">
      <c r="C853" s="57"/>
      <c r="D853" s="57"/>
      <c r="E853" s="57"/>
      <c r="F853" s="57"/>
      <c r="H853" s="57"/>
      <c r="J853" s="57"/>
      <c r="L853" s="57"/>
      <c r="N853" s="57"/>
      <c r="P853" s="57"/>
      <c r="R853" s="57"/>
      <c r="T853" s="57"/>
      <c r="V853" s="57"/>
      <c r="X853" s="57"/>
    </row>
    <row r="854" spans="3:24">
      <c r="C854" s="57"/>
      <c r="D854" s="57"/>
      <c r="E854" s="57"/>
      <c r="F854" s="57"/>
      <c r="H854" s="57"/>
      <c r="J854" s="57"/>
      <c r="L854" s="57"/>
      <c r="N854" s="57"/>
      <c r="P854" s="57"/>
      <c r="R854" s="57"/>
      <c r="T854" s="57"/>
      <c r="V854" s="57"/>
      <c r="X854" s="57"/>
    </row>
    <row r="855" spans="3:24">
      <c r="C855" s="57"/>
      <c r="D855" s="57"/>
      <c r="E855" s="57"/>
      <c r="F855" s="57"/>
      <c r="H855" s="57"/>
      <c r="J855" s="57"/>
      <c r="L855" s="57"/>
      <c r="N855" s="57"/>
      <c r="P855" s="57"/>
      <c r="R855" s="57"/>
      <c r="T855" s="57"/>
      <c r="V855" s="57"/>
      <c r="X855" s="57"/>
    </row>
    <row r="856" spans="3:24">
      <c r="C856" s="57"/>
      <c r="D856" s="57"/>
      <c r="E856" s="57"/>
      <c r="F856" s="57"/>
      <c r="H856" s="57"/>
      <c r="J856" s="57"/>
      <c r="L856" s="57"/>
      <c r="N856" s="57"/>
      <c r="P856" s="57"/>
      <c r="R856" s="57"/>
      <c r="T856" s="57"/>
      <c r="V856" s="57"/>
      <c r="X856" s="57"/>
    </row>
    <row r="857" spans="3:24">
      <c r="C857" s="57"/>
      <c r="D857" s="57"/>
      <c r="E857" s="57"/>
      <c r="F857" s="57"/>
      <c r="H857" s="57"/>
      <c r="J857" s="57"/>
      <c r="L857" s="57"/>
      <c r="N857" s="57"/>
      <c r="P857" s="57"/>
      <c r="R857" s="57"/>
      <c r="T857" s="57"/>
      <c r="V857" s="57"/>
      <c r="X857" s="57"/>
    </row>
    <row r="858" spans="3:24">
      <c r="C858" s="57"/>
      <c r="D858" s="57"/>
      <c r="E858" s="57"/>
      <c r="F858" s="57"/>
      <c r="H858" s="57"/>
      <c r="J858" s="57"/>
      <c r="L858" s="57"/>
      <c r="N858" s="57"/>
      <c r="P858" s="57"/>
      <c r="R858" s="57"/>
      <c r="T858" s="57"/>
      <c r="V858" s="57"/>
      <c r="X858" s="57"/>
    </row>
    <row r="859" spans="3:24">
      <c r="C859" s="57"/>
      <c r="D859" s="57"/>
      <c r="E859" s="57"/>
      <c r="F859" s="57"/>
      <c r="H859" s="57"/>
      <c r="J859" s="57"/>
      <c r="L859" s="57"/>
      <c r="N859" s="57"/>
      <c r="P859" s="57"/>
      <c r="R859" s="57"/>
      <c r="T859" s="57"/>
      <c r="V859" s="57"/>
      <c r="X859" s="57"/>
    </row>
    <row r="860" spans="3:24">
      <c r="C860" s="57"/>
      <c r="D860" s="57"/>
      <c r="E860" s="57"/>
      <c r="F860" s="57"/>
      <c r="H860" s="57"/>
      <c r="J860" s="57"/>
      <c r="L860" s="57"/>
      <c r="N860" s="57"/>
      <c r="P860" s="57"/>
      <c r="R860" s="57"/>
      <c r="T860" s="57"/>
      <c r="V860" s="57"/>
      <c r="X860" s="57"/>
    </row>
    <row r="861" spans="3:24">
      <c r="C861" s="57"/>
      <c r="D861" s="57"/>
      <c r="E861" s="57"/>
      <c r="F861" s="57"/>
      <c r="H861" s="57"/>
      <c r="J861" s="57"/>
      <c r="L861" s="57"/>
      <c r="N861" s="57"/>
      <c r="P861" s="57"/>
      <c r="R861" s="57"/>
      <c r="T861" s="57"/>
      <c r="V861" s="57"/>
      <c r="X861" s="57"/>
    </row>
    <row r="862" spans="3:24">
      <c r="C862" s="57"/>
      <c r="D862" s="57"/>
      <c r="E862" s="57"/>
      <c r="F862" s="57"/>
      <c r="H862" s="57"/>
      <c r="J862" s="57"/>
      <c r="L862" s="57"/>
      <c r="N862" s="57"/>
      <c r="P862" s="57"/>
      <c r="R862" s="57"/>
      <c r="T862" s="57"/>
      <c r="V862" s="57"/>
      <c r="X862" s="57"/>
    </row>
    <row r="863" spans="3:24">
      <c r="C863" s="57"/>
      <c r="D863" s="57"/>
      <c r="E863" s="57"/>
      <c r="F863" s="57"/>
      <c r="H863" s="57"/>
      <c r="J863" s="57"/>
      <c r="L863" s="57"/>
      <c r="N863" s="57"/>
      <c r="P863" s="57"/>
      <c r="R863" s="57"/>
      <c r="T863" s="57"/>
      <c r="V863" s="57"/>
      <c r="X863" s="57"/>
    </row>
    <row r="864" spans="3:24">
      <c r="C864" s="57"/>
      <c r="D864" s="57"/>
      <c r="E864" s="57"/>
      <c r="F864" s="57"/>
      <c r="H864" s="57"/>
      <c r="J864" s="57"/>
      <c r="L864" s="57"/>
      <c r="N864" s="57"/>
      <c r="P864" s="57"/>
      <c r="R864" s="57"/>
      <c r="T864" s="57"/>
      <c r="V864" s="57"/>
      <c r="X864" s="57"/>
    </row>
    <row r="865" spans="3:24">
      <c r="C865" s="57"/>
      <c r="D865" s="57"/>
      <c r="E865" s="57"/>
      <c r="F865" s="57"/>
      <c r="H865" s="57"/>
      <c r="J865" s="57"/>
      <c r="L865" s="57"/>
      <c r="N865" s="57"/>
      <c r="P865" s="57"/>
      <c r="R865" s="57"/>
      <c r="T865" s="57"/>
      <c r="V865" s="57"/>
      <c r="X865" s="57"/>
    </row>
    <row r="866" spans="3:24">
      <c r="C866" s="57"/>
      <c r="D866" s="57"/>
      <c r="E866" s="57"/>
      <c r="F866" s="57"/>
      <c r="H866" s="57"/>
      <c r="J866" s="57"/>
      <c r="L866" s="57"/>
      <c r="N866" s="57"/>
      <c r="P866" s="57"/>
      <c r="R866" s="57"/>
      <c r="T866" s="57"/>
      <c r="V866" s="57"/>
      <c r="X866" s="57"/>
    </row>
    <row r="867" spans="3:24">
      <c r="C867" s="57"/>
      <c r="D867" s="57"/>
      <c r="E867" s="57"/>
      <c r="F867" s="57"/>
      <c r="H867" s="57"/>
      <c r="J867" s="57"/>
      <c r="L867" s="57"/>
      <c r="N867" s="57"/>
      <c r="P867" s="57"/>
      <c r="R867" s="57"/>
      <c r="T867" s="57"/>
      <c r="V867" s="57"/>
      <c r="X867" s="57"/>
    </row>
    <row r="868" spans="3:24">
      <c r="C868" s="57"/>
      <c r="D868" s="57"/>
      <c r="E868" s="57"/>
      <c r="F868" s="57"/>
      <c r="H868" s="57"/>
      <c r="J868" s="57"/>
      <c r="L868" s="57"/>
      <c r="N868" s="57"/>
      <c r="P868" s="57"/>
      <c r="R868" s="57"/>
      <c r="T868" s="57"/>
      <c r="V868" s="57"/>
      <c r="X868" s="57"/>
    </row>
    <row r="869" spans="3:24">
      <c r="C869" s="57"/>
      <c r="D869" s="57"/>
      <c r="E869" s="57"/>
      <c r="F869" s="57"/>
      <c r="H869" s="57"/>
      <c r="J869" s="57"/>
      <c r="L869" s="57"/>
      <c r="N869" s="57"/>
      <c r="P869" s="57"/>
      <c r="R869" s="57"/>
      <c r="T869" s="57"/>
      <c r="V869" s="57"/>
      <c r="X869" s="57"/>
    </row>
    <row r="870" spans="3:24">
      <c r="C870" s="57"/>
      <c r="D870" s="57"/>
      <c r="E870" s="57"/>
      <c r="F870" s="57"/>
      <c r="H870" s="57"/>
      <c r="J870" s="57"/>
      <c r="L870" s="57"/>
      <c r="N870" s="57"/>
      <c r="P870" s="57"/>
      <c r="R870" s="57"/>
      <c r="T870" s="57"/>
      <c r="V870" s="57"/>
      <c r="X870" s="57"/>
    </row>
    <row r="871" spans="3:24">
      <c r="C871" s="57"/>
      <c r="D871" s="57"/>
      <c r="E871" s="57"/>
      <c r="F871" s="57"/>
      <c r="H871" s="57"/>
      <c r="J871" s="57"/>
      <c r="L871" s="57"/>
      <c r="N871" s="57"/>
      <c r="P871" s="57"/>
      <c r="R871" s="57"/>
      <c r="T871" s="57"/>
      <c r="V871" s="57"/>
      <c r="X871" s="57"/>
    </row>
    <row r="872" spans="3:24">
      <c r="C872" s="57"/>
      <c r="D872" s="57"/>
      <c r="E872" s="57"/>
      <c r="F872" s="57"/>
      <c r="H872" s="57"/>
      <c r="J872" s="57"/>
      <c r="L872" s="57"/>
      <c r="N872" s="57"/>
      <c r="P872" s="57"/>
      <c r="R872" s="57"/>
      <c r="T872" s="57"/>
      <c r="V872" s="57"/>
      <c r="X872" s="57"/>
    </row>
    <row r="873" spans="3:24">
      <c r="C873" s="57"/>
      <c r="D873" s="57"/>
      <c r="E873" s="57"/>
      <c r="F873" s="57"/>
      <c r="H873" s="57"/>
      <c r="J873" s="57"/>
      <c r="L873" s="57"/>
      <c r="N873" s="57"/>
      <c r="P873" s="57"/>
      <c r="R873" s="57"/>
      <c r="T873" s="57"/>
      <c r="V873" s="57"/>
      <c r="X873" s="57"/>
    </row>
    <row r="874" spans="3:24">
      <c r="C874" s="57"/>
      <c r="D874" s="57"/>
      <c r="E874" s="57"/>
      <c r="F874" s="57"/>
      <c r="H874" s="57"/>
      <c r="J874" s="57"/>
      <c r="L874" s="57"/>
      <c r="N874" s="57"/>
      <c r="P874" s="57"/>
      <c r="R874" s="57"/>
      <c r="T874" s="57"/>
      <c r="V874" s="57"/>
      <c r="X874" s="57"/>
    </row>
    <row r="875" spans="3:24">
      <c r="C875" s="57"/>
      <c r="D875" s="57"/>
      <c r="E875" s="57"/>
      <c r="F875" s="57"/>
      <c r="H875" s="57"/>
      <c r="J875" s="57"/>
      <c r="L875" s="57"/>
      <c r="N875" s="57"/>
      <c r="P875" s="57"/>
      <c r="R875" s="57"/>
      <c r="T875" s="57"/>
      <c r="V875" s="57"/>
      <c r="X875" s="57"/>
    </row>
    <row r="876" spans="3:24">
      <c r="C876" s="57"/>
      <c r="D876" s="57"/>
      <c r="E876" s="57"/>
      <c r="F876" s="57"/>
      <c r="H876" s="57"/>
      <c r="J876" s="57"/>
      <c r="L876" s="57"/>
      <c r="N876" s="57"/>
      <c r="P876" s="57"/>
      <c r="R876" s="57"/>
      <c r="T876" s="57"/>
      <c r="V876" s="57"/>
      <c r="X876" s="57"/>
    </row>
    <row r="877" spans="3:24">
      <c r="C877" s="57"/>
      <c r="D877" s="57"/>
      <c r="E877" s="57"/>
      <c r="F877" s="57"/>
      <c r="H877" s="57"/>
      <c r="J877" s="57"/>
      <c r="L877" s="57"/>
      <c r="N877" s="57"/>
      <c r="P877" s="57"/>
      <c r="R877" s="57"/>
      <c r="T877" s="57"/>
      <c r="V877" s="57"/>
      <c r="X877" s="57"/>
    </row>
    <row r="878" spans="3:24">
      <c r="C878" s="57"/>
      <c r="D878" s="57"/>
      <c r="E878" s="57"/>
      <c r="F878" s="57"/>
      <c r="H878" s="57"/>
      <c r="J878" s="57"/>
      <c r="L878" s="57"/>
      <c r="N878" s="57"/>
      <c r="P878" s="57"/>
      <c r="R878" s="57"/>
      <c r="T878" s="57"/>
      <c r="V878" s="57"/>
      <c r="X878" s="57"/>
    </row>
    <row r="879" spans="3:24">
      <c r="C879" s="57"/>
      <c r="D879" s="57"/>
      <c r="E879" s="57"/>
      <c r="F879" s="57"/>
      <c r="H879" s="57"/>
      <c r="J879" s="57"/>
      <c r="L879" s="57"/>
      <c r="N879" s="57"/>
      <c r="P879" s="57"/>
      <c r="R879" s="57"/>
      <c r="T879" s="57"/>
      <c r="V879" s="57"/>
      <c r="X879" s="57"/>
    </row>
    <row r="880" spans="3:24">
      <c r="C880" s="57"/>
      <c r="D880" s="57"/>
      <c r="E880" s="57"/>
      <c r="F880" s="57"/>
      <c r="H880" s="57"/>
      <c r="J880" s="57"/>
      <c r="L880" s="57"/>
      <c r="N880" s="57"/>
      <c r="P880" s="57"/>
      <c r="R880" s="57"/>
      <c r="T880" s="57"/>
      <c r="V880" s="57"/>
      <c r="X880" s="57"/>
    </row>
    <row r="881" spans="3:24">
      <c r="C881" s="57"/>
      <c r="D881" s="57"/>
      <c r="E881" s="57"/>
      <c r="F881" s="57"/>
      <c r="H881" s="57"/>
      <c r="J881" s="57"/>
      <c r="L881" s="57"/>
      <c r="N881" s="57"/>
      <c r="P881" s="57"/>
      <c r="R881" s="57"/>
      <c r="T881" s="57"/>
      <c r="V881" s="57"/>
      <c r="X881" s="57"/>
    </row>
    <row r="882" spans="3:24">
      <c r="C882" s="57"/>
      <c r="D882" s="57"/>
      <c r="E882" s="57"/>
      <c r="F882" s="57"/>
      <c r="H882" s="57"/>
      <c r="J882" s="57"/>
      <c r="L882" s="57"/>
      <c r="N882" s="57"/>
      <c r="P882" s="57"/>
      <c r="R882" s="57"/>
      <c r="T882" s="57"/>
      <c r="V882" s="57"/>
      <c r="X882" s="57"/>
    </row>
    <row r="883" spans="3:24">
      <c r="C883" s="57"/>
      <c r="D883" s="57"/>
      <c r="E883" s="57"/>
      <c r="F883" s="57"/>
      <c r="H883" s="57"/>
      <c r="J883" s="57"/>
      <c r="L883" s="57"/>
      <c r="N883" s="57"/>
      <c r="P883" s="57"/>
      <c r="R883" s="57"/>
      <c r="T883" s="57"/>
      <c r="V883" s="57"/>
      <c r="X883" s="57"/>
    </row>
    <row r="884" spans="3:24">
      <c r="C884" s="57"/>
      <c r="D884" s="57"/>
      <c r="E884" s="57"/>
      <c r="F884" s="57"/>
      <c r="H884" s="57"/>
      <c r="J884" s="57"/>
      <c r="L884" s="57"/>
      <c r="N884" s="57"/>
      <c r="P884" s="57"/>
      <c r="R884" s="57"/>
      <c r="T884" s="57"/>
      <c r="V884" s="57"/>
      <c r="X884" s="57"/>
    </row>
    <row r="885" spans="3:24">
      <c r="C885" s="57"/>
      <c r="D885" s="57"/>
      <c r="E885" s="57"/>
      <c r="F885" s="57"/>
      <c r="H885" s="57"/>
      <c r="J885" s="57"/>
      <c r="L885" s="57"/>
      <c r="N885" s="57"/>
      <c r="P885" s="57"/>
      <c r="R885" s="57"/>
      <c r="T885" s="57"/>
      <c r="V885" s="57"/>
      <c r="X885" s="57"/>
    </row>
    <row r="886" spans="3:24">
      <c r="C886" s="57"/>
      <c r="D886" s="57"/>
      <c r="E886" s="57"/>
      <c r="F886" s="57"/>
      <c r="H886" s="57"/>
      <c r="J886" s="57"/>
      <c r="L886" s="57"/>
      <c r="N886" s="57"/>
      <c r="P886" s="57"/>
      <c r="R886" s="57"/>
      <c r="T886" s="57"/>
      <c r="V886" s="57"/>
      <c r="X886" s="57"/>
    </row>
    <row r="887" spans="3:24">
      <c r="C887" s="57"/>
      <c r="D887" s="57"/>
      <c r="E887" s="57"/>
      <c r="F887" s="57"/>
      <c r="H887" s="57"/>
      <c r="J887" s="57"/>
      <c r="L887" s="57"/>
      <c r="N887" s="57"/>
      <c r="P887" s="57"/>
      <c r="R887" s="57"/>
      <c r="T887" s="57"/>
      <c r="V887" s="57"/>
      <c r="X887" s="57"/>
    </row>
    <row r="888" spans="3:24">
      <c r="C888" s="57"/>
      <c r="D888" s="57"/>
      <c r="E888" s="57"/>
      <c r="F888" s="57"/>
      <c r="H888" s="57"/>
      <c r="J888" s="57"/>
      <c r="L888" s="57"/>
      <c r="N888" s="57"/>
      <c r="P888" s="57"/>
      <c r="R888" s="57"/>
      <c r="T888" s="57"/>
      <c r="V888" s="57"/>
      <c r="X888" s="57"/>
    </row>
    <row r="889" spans="3:24">
      <c r="C889" s="57"/>
      <c r="D889" s="57"/>
      <c r="E889" s="57"/>
      <c r="F889" s="57"/>
      <c r="H889" s="57"/>
      <c r="J889" s="57"/>
      <c r="L889" s="57"/>
      <c r="N889" s="57"/>
      <c r="P889" s="57"/>
      <c r="R889" s="57"/>
      <c r="T889" s="57"/>
      <c r="V889" s="57"/>
      <c r="X889" s="57"/>
    </row>
    <row r="890" spans="3:24">
      <c r="C890" s="57"/>
      <c r="D890" s="57"/>
      <c r="E890" s="57"/>
      <c r="F890" s="57"/>
      <c r="H890" s="57"/>
      <c r="J890" s="57"/>
      <c r="L890" s="57"/>
      <c r="N890" s="57"/>
      <c r="P890" s="57"/>
      <c r="R890" s="57"/>
      <c r="T890" s="57"/>
      <c r="V890" s="57"/>
      <c r="X890" s="57"/>
    </row>
    <row r="891" spans="3:24">
      <c r="C891" s="57"/>
      <c r="D891" s="57"/>
      <c r="E891" s="57"/>
      <c r="F891" s="57"/>
      <c r="H891" s="57"/>
      <c r="J891" s="57"/>
      <c r="L891" s="57"/>
      <c r="N891" s="57"/>
      <c r="P891" s="57"/>
      <c r="R891" s="57"/>
      <c r="T891" s="57"/>
      <c r="V891" s="57"/>
      <c r="X891" s="57"/>
    </row>
    <row r="892" spans="3:24">
      <c r="C892" s="57"/>
      <c r="D892" s="57"/>
      <c r="E892" s="57"/>
      <c r="F892" s="57"/>
      <c r="H892" s="57"/>
      <c r="J892" s="57"/>
      <c r="L892" s="57"/>
      <c r="N892" s="57"/>
      <c r="P892" s="57"/>
      <c r="R892" s="57"/>
      <c r="T892" s="57"/>
      <c r="V892" s="57"/>
      <c r="X892" s="57"/>
    </row>
    <row r="893" spans="3:24">
      <c r="C893" s="57"/>
      <c r="D893" s="57"/>
      <c r="E893" s="57"/>
      <c r="F893" s="57"/>
      <c r="H893" s="57"/>
      <c r="J893" s="57"/>
      <c r="L893" s="57"/>
      <c r="N893" s="57"/>
      <c r="P893" s="57"/>
      <c r="R893" s="57"/>
      <c r="T893" s="57"/>
      <c r="V893" s="57"/>
      <c r="X893" s="57"/>
    </row>
    <row r="894" spans="3:24">
      <c r="C894" s="57"/>
      <c r="D894" s="57"/>
      <c r="E894" s="57"/>
      <c r="F894" s="57"/>
      <c r="H894" s="57"/>
      <c r="J894" s="57"/>
      <c r="L894" s="57"/>
      <c r="N894" s="57"/>
      <c r="P894" s="57"/>
      <c r="R894" s="57"/>
      <c r="T894" s="57"/>
      <c r="V894" s="57"/>
      <c r="X894" s="57"/>
    </row>
    <row r="895" spans="3:24">
      <c r="C895" s="57"/>
      <c r="D895" s="57"/>
      <c r="E895" s="57"/>
      <c r="F895" s="57"/>
      <c r="H895" s="57"/>
      <c r="J895" s="57"/>
      <c r="L895" s="57"/>
      <c r="N895" s="57"/>
      <c r="P895" s="57"/>
      <c r="R895" s="57"/>
      <c r="T895" s="57"/>
      <c r="V895" s="57"/>
      <c r="X895" s="57"/>
    </row>
    <row r="896" spans="3:24">
      <c r="C896" s="57"/>
      <c r="D896" s="57"/>
      <c r="E896" s="57"/>
      <c r="F896" s="57"/>
      <c r="H896" s="57"/>
      <c r="J896" s="57"/>
      <c r="L896" s="57"/>
      <c r="N896" s="57"/>
      <c r="P896" s="57"/>
      <c r="R896" s="57"/>
      <c r="T896" s="57"/>
      <c r="V896" s="57"/>
      <c r="X896" s="57"/>
    </row>
    <row r="897" spans="3:24">
      <c r="C897" s="57"/>
      <c r="D897" s="57"/>
      <c r="E897" s="57"/>
      <c r="F897" s="57"/>
      <c r="H897" s="57"/>
      <c r="J897" s="57"/>
      <c r="L897" s="57"/>
      <c r="N897" s="57"/>
      <c r="P897" s="57"/>
      <c r="R897" s="57"/>
      <c r="T897" s="57"/>
      <c r="V897" s="57"/>
      <c r="X897" s="57"/>
    </row>
    <row r="898" spans="3:24">
      <c r="C898" s="57"/>
      <c r="D898" s="57"/>
      <c r="E898" s="57"/>
      <c r="F898" s="57"/>
      <c r="H898" s="57"/>
      <c r="J898" s="57"/>
      <c r="L898" s="57"/>
      <c r="N898" s="57"/>
      <c r="P898" s="57"/>
      <c r="R898" s="57"/>
      <c r="T898" s="57"/>
      <c r="V898" s="57"/>
      <c r="X898" s="57"/>
    </row>
    <row r="899" spans="3:24">
      <c r="C899" s="57"/>
      <c r="D899" s="57"/>
      <c r="E899" s="57"/>
      <c r="F899" s="57"/>
      <c r="H899" s="57"/>
      <c r="J899" s="57"/>
      <c r="L899" s="57"/>
      <c r="N899" s="57"/>
      <c r="P899" s="57"/>
      <c r="R899" s="57"/>
      <c r="T899" s="57"/>
      <c r="V899" s="57"/>
      <c r="X899" s="57"/>
    </row>
    <row r="900" spans="3:24">
      <c r="C900" s="57"/>
      <c r="D900" s="57"/>
      <c r="E900" s="57"/>
      <c r="F900" s="57"/>
      <c r="H900" s="57"/>
      <c r="J900" s="57"/>
      <c r="L900" s="57"/>
      <c r="N900" s="57"/>
      <c r="P900" s="57"/>
      <c r="R900" s="57"/>
      <c r="T900" s="57"/>
      <c r="V900" s="57"/>
      <c r="X900" s="57"/>
    </row>
    <row r="901" spans="3:24">
      <c r="C901" s="57"/>
      <c r="D901" s="57"/>
      <c r="E901" s="57"/>
      <c r="F901" s="57"/>
      <c r="H901" s="57"/>
      <c r="J901" s="57"/>
      <c r="L901" s="57"/>
      <c r="N901" s="57"/>
      <c r="P901" s="57"/>
      <c r="R901" s="57"/>
      <c r="T901" s="57"/>
      <c r="V901" s="57"/>
      <c r="X901" s="57"/>
    </row>
    <row r="902" spans="3:24">
      <c r="C902" s="57"/>
      <c r="D902" s="57"/>
      <c r="E902" s="57"/>
      <c r="F902" s="57"/>
      <c r="H902" s="57"/>
      <c r="J902" s="57"/>
      <c r="L902" s="57"/>
      <c r="N902" s="57"/>
      <c r="P902" s="57"/>
      <c r="R902" s="57"/>
      <c r="T902" s="57"/>
      <c r="V902" s="57"/>
      <c r="X902" s="57"/>
    </row>
    <row r="903" spans="3:24">
      <c r="C903" s="57"/>
      <c r="D903" s="57"/>
      <c r="E903" s="57"/>
      <c r="F903" s="57"/>
      <c r="H903" s="57"/>
      <c r="J903" s="57"/>
      <c r="L903" s="57"/>
      <c r="N903" s="57"/>
      <c r="P903" s="57"/>
      <c r="R903" s="57"/>
      <c r="T903" s="57"/>
      <c r="V903" s="57"/>
      <c r="X903" s="57"/>
    </row>
    <row r="904" spans="3:24">
      <c r="C904" s="57"/>
      <c r="D904" s="57"/>
      <c r="E904" s="57"/>
      <c r="F904" s="57"/>
      <c r="H904" s="57"/>
      <c r="J904" s="57"/>
      <c r="L904" s="57"/>
      <c r="N904" s="57"/>
      <c r="P904" s="57"/>
      <c r="R904" s="57"/>
      <c r="T904" s="57"/>
      <c r="V904" s="57"/>
      <c r="X904" s="57"/>
    </row>
    <row r="905" spans="3:24">
      <c r="C905" s="57"/>
      <c r="D905" s="57"/>
      <c r="E905" s="57"/>
      <c r="F905" s="57"/>
      <c r="H905" s="57"/>
      <c r="J905" s="57"/>
      <c r="L905" s="57"/>
      <c r="N905" s="57"/>
      <c r="P905" s="57"/>
      <c r="R905" s="57"/>
      <c r="T905" s="57"/>
      <c r="V905" s="57"/>
      <c r="X905" s="57"/>
    </row>
    <row r="906" spans="3:24">
      <c r="C906" s="57"/>
      <c r="D906" s="57"/>
      <c r="E906" s="57"/>
      <c r="F906" s="57"/>
      <c r="H906" s="57"/>
      <c r="J906" s="57"/>
      <c r="L906" s="57"/>
      <c r="N906" s="57"/>
      <c r="P906" s="57"/>
      <c r="R906" s="57"/>
      <c r="T906" s="57"/>
      <c r="V906" s="57"/>
      <c r="X906" s="57"/>
    </row>
    <row r="907" spans="3:24">
      <c r="C907" s="57"/>
      <c r="D907" s="57"/>
      <c r="E907" s="57"/>
      <c r="F907" s="57"/>
      <c r="H907" s="57"/>
      <c r="J907" s="57"/>
      <c r="L907" s="57"/>
      <c r="N907" s="57"/>
      <c r="P907" s="57"/>
      <c r="R907" s="57"/>
      <c r="T907" s="57"/>
      <c r="V907" s="57"/>
      <c r="X907" s="57"/>
    </row>
    <row r="908" spans="3:24">
      <c r="C908" s="57"/>
      <c r="D908" s="57"/>
      <c r="E908" s="57"/>
      <c r="F908" s="57"/>
      <c r="H908" s="57"/>
      <c r="J908" s="57"/>
      <c r="L908" s="57"/>
      <c r="N908" s="57"/>
      <c r="P908" s="57"/>
      <c r="R908" s="57"/>
      <c r="T908" s="57"/>
      <c r="V908" s="57"/>
      <c r="X908" s="57"/>
    </row>
    <row r="909" spans="3:24">
      <c r="C909" s="57"/>
      <c r="D909" s="57"/>
      <c r="E909" s="57"/>
      <c r="F909" s="57"/>
      <c r="H909" s="57"/>
      <c r="J909" s="57"/>
      <c r="L909" s="57"/>
      <c r="N909" s="57"/>
      <c r="P909" s="57"/>
      <c r="R909" s="57"/>
      <c r="T909" s="57"/>
      <c r="V909" s="57"/>
      <c r="X909" s="57"/>
    </row>
    <row r="910" spans="3:24">
      <c r="C910" s="57"/>
      <c r="D910" s="57"/>
      <c r="E910" s="57"/>
      <c r="F910" s="57"/>
      <c r="H910" s="57"/>
      <c r="J910" s="57"/>
      <c r="L910" s="57"/>
      <c r="N910" s="57"/>
      <c r="P910" s="57"/>
      <c r="R910" s="57"/>
      <c r="T910" s="57"/>
      <c r="V910" s="57"/>
      <c r="X910" s="57"/>
    </row>
    <row r="911" spans="3:24">
      <c r="C911" s="57"/>
      <c r="D911" s="57"/>
      <c r="E911" s="57"/>
      <c r="F911" s="57"/>
      <c r="H911" s="57"/>
      <c r="J911" s="57"/>
      <c r="L911" s="57"/>
      <c r="N911" s="57"/>
      <c r="P911" s="57"/>
      <c r="R911" s="57"/>
      <c r="T911" s="57"/>
      <c r="V911" s="57"/>
      <c r="X911" s="57"/>
    </row>
    <row r="912" spans="3:24">
      <c r="C912" s="57"/>
      <c r="D912" s="57"/>
      <c r="E912" s="57"/>
      <c r="F912" s="57"/>
      <c r="H912" s="57"/>
      <c r="J912" s="57"/>
      <c r="L912" s="57"/>
      <c r="N912" s="57"/>
      <c r="P912" s="57"/>
      <c r="R912" s="57"/>
      <c r="T912" s="57"/>
      <c r="V912" s="57"/>
      <c r="X912" s="57"/>
    </row>
    <row r="913" spans="3:24">
      <c r="C913" s="57"/>
      <c r="D913" s="57"/>
      <c r="E913" s="57"/>
      <c r="F913" s="57"/>
      <c r="H913" s="57"/>
      <c r="J913" s="57"/>
      <c r="L913" s="57"/>
      <c r="N913" s="57"/>
      <c r="P913" s="57"/>
      <c r="R913" s="57"/>
      <c r="T913" s="57"/>
      <c r="V913" s="57"/>
      <c r="X913" s="57"/>
    </row>
    <row r="914" spans="3:24">
      <c r="C914" s="57"/>
      <c r="D914" s="57"/>
      <c r="E914" s="57"/>
      <c r="F914" s="57"/>
      <c r="H914" s="57"/>
      <c r="J914" s="57"/>
      <c r="L914" s="57"/>
      <c r="N914" s="57"/>
      <c r="P914" s="57"/>
      <c r="R914" s="57"/>
      <c r="T914" s="57"/>
      <c r="V914" s="57"/>
      <c r="X914" s="57"/>
    </row>
    <row r="915" spans="3:24">
      <c r="C915" s="57"/>
      <c r="D915" s="57"/>
      <c r="E915" s="57"/>
      <c r="F915" s="57"/>
      <c r="H915" s="57"/>
      <c r="J915" s="57"/>
      <c r="L915" s="57"/>
      <c r="N915" s="57"/>
      <c r="P915" s="57"/>
      <c r="R915" s="57"/>
      <c r="T915" s="57"/>
      <c r="V915" s="57"/>
      <c r="X915" s="57"/>
    </row>
    <row r="916" spans="3:24">
      <c r="C916" s="57"/>
      <c r="D916" s="57"/>
      <c r="E916" s="57"/>
      <c r="F916" s="57"/>
      <c r="H916" s="57"/>
      <c r="J916" s="57"/>
      <c r="L916" s="57"/>
      <c r="N916" s="57"/>
      <c r="P916" s="57"/>
      <c r="R916" s="57"/>
      <c r="T916" s="57"/>
      <c r="V916" s="57"/>
      <c r="X916" s="57"/>
    </row>
    <row r="917" spans="3:24">
      <c r="C917" s="57"/>
      <c r="D917" s="57"/>
      <c r="E917" s="57"/>
      <c r="F917" s="57"/>
      <c r="H917" s="57"/>
      <c r="J917" s="57"/>
      <c r="L917" s="57"/>
      <c r="N917" s="57"/>
      <c r="P917" s="57"/>
      <c r="R917" s="57"/>
      <c r="T917" s="57"/>
      <c r="V917" s="57"/>
      <c r="X917" s="57"/>
    </row>
    <row r="918" spans="3:24">
      <c r="C918" s="57"/>
      <c r="D918" s="57"/>
      <c r="E918" s="57"/>
      <c r="F918" s="57"/>
      <c r="H918" s="57"/>
      <c r="J918" s="57"/>
      <c r="L918" s="57"/>
      <c r="N918" s="57"/>
      <c r="P918" s="57"/>
      <c r="R918" s="57"/>
      <c r="T918" s="57"/>
      <c r="V918" s="57"/>
      <c r="X918" s="57"/>
    </row>
    <row r="919" spans="3:24">
      <c r="C919" s="57"/>
      <c r="D919" s="57"/>
      <c r="E919" s="57"/>
      <c r="F919" s="57"/>
      <c r="H919" s="57"/>
      <c r="J919" s="57"/>
      <c r="L919" s="57"/>
      <c r="N919" s="57"/>
      <c r="P919" s="57"/>
      <c r="R919" s="57"/>
      <c r="T919" s="57"/>
      <c r="V919" s="57"/>
      <c r="X919" s="57"/>
    </row>
    <row r="920" spans="3:24">
      <c r="C920" s="57"/>
      <c r="D920" s="57"/>
      <c r="E920" s="57"/>
      <c r="F920" s="57"/>
      <c r="H920" s="57"/>
      <c r="J920" s="57"/>
      <c r="L920" s="57"/>
      <c r="N920" s="57"/>
      <c r="P920" s="57"/>
      <c r="R920" s="57"/>
      <c r="T920" s="57"/>
      <c r="V920" s="57"/>
      <c r="X920" s="57"/>
    </row>
    <row r="921" spans="3:24">
      <c r="C921" s="57"/>
      <c r="D921" s="57"/>
      <c r="E921" s="57"/>
      <c r="F921" s="57"/>
      <c r="H921" s="57"/>
      <c r="J921" s="57"/>
      <c r="L921" s="57"/>
      <c r="N921" s="57"/>
      <c r="P921" s="57"/>
      <c r="R921" s="57"/>
      <c r="T921" s="57"/>
      <c r="V921" s="57"/>
      <c r="X921" s="57"/>
    </row>
    <row r="922" spans="3:24">
      <c r="C922" s="57"/>
      <c r="D922" s="57"/>
      <c r="E922" s="57"/>
      <c r="F922" s="57"/>
      <c r="H922" s="57"/>
      <c r="J922" s="57"/>
      <c r="L922" s="57"/>
      <c r="N922" s="57"/>
      <c r="P922" s="57"/>
      <c r="R922" s="57"/>
      <c r="T922" s="57"/>
      <c r="V922" s="57"/>
      <c r="X922" s="57"/>
    </row>
    <row r="923" spans="3:24">
      <c r="C923" s="57"/>
      <c r="D923" s="57"/>
      <c r="E923" s="57"/>
      <c r="F923" s="57"/>
      <c r="H923" s="57"/>
      <c r="J923" s="57"/>
      <c r="L923" s="57"/>
      <c r="N923" s="57"/>
      <c r="P923" s="57"/>
      <c r="R923" s="57"/>
      <c r="T923" s="57"/>
      <c r="V923" s="57"/>
      <c r="X923" s="57"/>
    </row>
    <row r="924" spans="3:24">
      <c r="C924" s="57"/>
      <c r="D924" s="57"/>
      <c r="E924" s="57"/>
      <c r="F924" s="57"/>
      <c r="H924" s="57"/>
      <c r="J924" s="57"/>
      <c r="L924" s="57"/>
      <c r="N924" s="57"/>
      <c r="P924" s="57"/>
      <c r="R924" s="57"/>
      <c r="T924" s="57"/>
      <c r="V924" s="57"/>
      <c r="X924" s="57"/>
    </row>
    <row r="925" spans="3:24">
      <c r="C925" s="57"/>
      <c r="D925" s="57"/>
      <c r="E925" s="57"/>
      <c r="F925" s="57"/>
      <c r="H925" s="57"/>
      <c r="J925" s="57"/>
      <c r="L925" s="57"/>
      <c r="N925" s="57"/>
      <c r="P925" s="57"/>
      <c r="R925" s="57"/>
      <c r="T925" s="57"/>
      <c r="V925" s="57"/>
      <c r="X925" s="57"/>
    </row>
    <row r="926" spans="3:24">
      <c r="C926" s="57"/>
      <c r="D926" s="57"/>
      <c r="E926" s="57"/>
      <c r="F926" s="57"/>
      <c r="H926" s="57"/>
      <c r="J926" s="57"/>
      <c r="L926" s="57"/>
      <c r="N926" s="57"/>
      <c r="P926" s="57"/>
      <c r="R926" s="57"/>
      <c r="T926" s="57"/>
      <c r="V926" s="57"/>
      <c r="X926" s="57"/>
    </row>
    <row r="927" spans="3:24">
      <c r="C927" s="57"/>
      <c r="D927" s="57"/>
      <c r="E927" s="57"/>
      <c r="F927" s="57"/>
      <c r="H927" s="57"/>
      <c r="J927" s="57"/>
      <c r="L927" s="57"/>
      <c r="N927" s="57"/>
      <c r="P927" s="57"/>
      <c r="R927" s="57"/>
      <c r="T927" s="57"/>
      <c r="V927" s="57"/>
      <c r="X927" s="57"/>
    </row>
    <row r="928" spans="3:24">
      <c r="C928" s="57"/>
      <c r="D928" s="57"/>
      <c r="E928" s="57"/>
      <c r="F928" s="57"/>
      <c r="H928" s="57"/>
      <c r="J928" s="57"/>
      <c r="L928" s="57"/>
      <c r="N928" s="57"/>
      <c r="P928" s="57"/>
      <c r="R928" s="57"/>
      <c r="T928" s="57"/>
      <c r="V928" s="57"/>
      <c r="X928" s="57"/>
    </row>
    <row r="929" spans="3:24">
      <c r="C929" s="57"/>
      <c r="D929" s="57"/>
      <c r="E929" s="57"/>
      <c r="F929" s="57"/>
      <c r="H929" s="57"/>
      <c r="J929" s="57"/>
      <c r="L929" s="57"/>
      <c r="N929" s="57"/>
      <c r="P929" s="57"/>
      <c r="R929" s="57"/>
      <c r="T929" s="57"/>
      <c r="V929" s="57"/>
      <c r="X929" s="57"/>
    </row>
    <row r="930" spans="3:24">
      <c r="C930" s="57"/>
      <c r="D930" s="57"/>
      <c r="E930" s="57"/>
      <c r="F930" s="57"/>
      <c r="H930" s="57"/>
      <c r="J930" s="57"/>
      <c r="L930" s="57"/>
      <c r="N930" s="57"/>
      <c r="P930" s="57"/>
      <c r="R930" s="57"/>
      <c r="T930" s="57"/>
      <c r="V930" s="57"/>
      <c r="X930" s="57"/>
    </row>
    <row r="931" spans="3:24">
      <c r="C931" s="57"/>
      <c r="D931" s="57"/>
      <c r="E931" s="57"/>
      <c r="F931" s="57"/>
      <c r="H931" s="57"/>
      <c r="J931" s="57"/>
      <c r="L931" s="57"/>
      <c r="N931" s="57"/>
      <c r="P931" s="57"/>
      <c r="R931" s="57"/>
      <c r="T931" s="57"/>
      <c r="V931" s="57"/>
      <c r="X931" s="57"/>
    </row>
    <row r="932" spans="3:24">
      <c r="C932" s="57"/>
      <c r="D932" s="57"/>
      <c r="E932" s="57"/>
      <c r="F932" s="57"/>
      <c r="H932" s="57"/>
      <c r="J932" s="57"/>
      <c r="L932" s="57"/>
      <c r="N932" s="57"/>
      <c r="P932" s="57"/>
      <c r="R932" s="57"/>
      <c r="T932" s="57"/>
      <c r="V932" s="57"/>
      <c r="X932" s="57"/>
    </row>
    <row r="933" spans="3:24">
      <c r="C933" s="57"/>
      <c r="D933" s="57"/>
      <c r="E933" s="57"/>
      <c r="F933" s="57"/>
      <c r="H933" s="57"/>
      <c r="J933" s="57"/>
      <c r="L933" s="57"/>
      <c r="N933" s="57"/>
      <c r="P933" s="57"/>
      <c r="R933" s="57"/>
      <c r="T933" s="57"/>
      <c r="V933" s="57"/>
      <c r="X933" s="57"/>
    </row>
    <row r="934" spans="3:24">
      <c r="C934" s="57"/>
      <c r="D934" s="57"/>
      <c r="E934" s="57"/>
      <c r="F934" s="57"/>
      <c r="H934" s="57"/>
      <c r="J934" s="57"/>
      <c r="L934" s="57"/>
      <c r="N934" s="57"/>
      <c r="P934" s="57"/>
      <c r="R934" s="57"/>
      <c r="T934" s="57"/>
      <c r="V934" s="57"/>
      <c r="X934" s="57"/>
    </row>
    <row r="935" spans="3:24">
      <c r="C935" s="57"/>
      <c r="D935" s="57"/>
      <c r="E935" s="57"/>
      <c r="F935" s="57"/>
      <c r="H935" s="57"/>
      <c r="J935" s="57"/>
      <c r="L935" s="57"/>
      <c r="N935" s="57"/>
      <c r="P935" s="57"/>
      <c r="R935" s="57"/>
      <c r="T935" s="57"/>
      <c r="V935" s="57"/>
      <c r="X935" s="57"/>
    </row>
    <row r="936" spans="3:24">
      <c r="C936" s="57"/>
      <c r="D936" s="57"/>
      <c r="E936" s="57"/>
      <c r="F936" s="57"/>
      <c r="H936" s="57"/>
      <c r="J936" s="57"/>
      <c r="L936" s="57"/>
      <c r="N936" s="57"/>
      <c r="P936" s="57"/>
      <c r="R936" s="57"/>
      <c r="T936" s="57"/>
      <c r="V936" s="57"/>
      <c r="X936" s="57"/>
    </row>
    <row r="937" spans="3:24">
      <c r="C937" s="57"/>
      <c r="D937" s="57"/>
      <c r="E937" s="57"/>
      <c r="F937" s="57"/>
      <c r="H937" s="57"/>
      <c r="J937" s="57"/>
      <c r="L937" s="57"/>
      <c r="N937" s="57"/>
      <c r="P937" s="57"/>
      <c r="R937" s="57"/>
      <c r="T937" s="57"/>
      <c r="V937" s="57"/>
      <c r="X937" s="57"/>
    </row>
    <row r="938" spans="3:24">
      <c r="C938" s="57"/>
      <c r="D938" s="57"/>
      <c r="E938" s="57"/>
      <c r="F938" s="57"/>
      <c r="H938" s="57"/>
      <c r="J938" s="57"/>
      <c r="L938" s="57"/>
      <c r="N938" s="57"/>
      <c r="P938" s="57"/>
      <c r="R938" s="57"/>
      <c r="T938" s="57"/>
      <c r="V938" s="57"/>
      <c r="X938" s="57"/>
    </row>
    <row r="939" spans="3:24">
      <c r="C939" s="57"/>
      <c r="D939" s="57"/>
      <c r="E939" s="57"/>
      <c r="F939" s="57"/>
      <c r="H939" s="57"/>
      <c r="J939" s="57"/>
      <c r="L939" s="57"/>
      <c r="N939" s="57"/>
      <c r="P939" s="57"/>
      <c r="R939" s="57"/>
      <c r="T939" s="57"/>
      <c r="V939" s="57"/>
      <c r="X939" s="57"/>
    </row>
    <row r="940" spans="3:24">
      <c r="C940" s="57"/>
      <c r="D940" s="57"/>
      <c r="E940" s="57"/>
      <c r="F940" s="57"/>
      <c r="H940" s="57"/>
      <c r="J940" s="57"/>
      <c r="L940" s="57"/>
      <c r="N940" s="57"/>
      <c r="P940" s="57"/>
      <c r="R940" s="57"/>
      <c r="T940" s="57"/>
      <c r="V940" s="57"/>
      <c r="X940" s="57"/>
    </row>
    <row r="941" spans="3:24">
      <c r="C941" s="57"/>
      <c r="D941" s="57"/>
      <c r="E941" s="57"/>
      <c r="F941" s="57"/>
      <c r="H941" s="57"/>
      <c r="J941" s="57"/>
      <c r="L941" s="57"/>
      <c r="N941" s="57"/>
      <c r="P941" s="57"/>
      <c r="R941" s="57"/>
      <c r="T941" s="57"/>
      <c r="V941" s="57"/>
      <c r="X941" s="57"/>
    </row>
    <row r="942" spans="3:24">
      <c r="C942" s="57"/>
      <c r="D942" s="57"/>
      <c r="E942" s="57"/>
      <c r="F942" s="57"/>
      <c r="H942" s="57"/>
      <c r="J942" s="57"/>
      <c r="L942" s="57"/>
      <c r="N942" s="57"/>
      <c r="P942" s="57"/>
      <c r="R942" s="57"/>
      <c r="T942" s="57"/>
      <c r="V942" s="57"/>
      <c r="X942" s="57"/>
    </row>
    <row r="943" spans="3:24">
      <c r="C943" s="57"/>
      <c r="D943" s="57"/>
      <c r="E943" s="57"/>
      <c r="F943" s="57"/>
      <c r="H943" s="57"/>
      <c r="J943" s="57"/>
      <c r="L943" s="57"/>
      <c r="N943" s="57"/>
      <c r="P943" s="57"/>
      <c r="R943" s="57"/>
      <c r="T943" s="57"/>
      <c r="V943" s="57"/>
      <c r="X943" s="57"/>
    </row>
    <row r="944" spans="3:24">
      <c r="C944" s="57"/>
      <c r="D944" s="57"/>
      <c r="E944" s="57"/>
      <c r="F944" s="57"/>
      <c r="H944" s="57"/>
      <c r="J944" s="57"/>
      <c r="L944" s="57"/>
      <c r="N944" s="57"/>
      <c r="P944" s="57"/>
      <c r="R944" s="57"/>
      <c r="T944" s="57"/>
      <c r="V944" s="57"/>
      <c r="X944" s="57"/>
    </row>
    <row r="945" spans="3:24">
      <c r="C945" s="57"/>
      <c r="D945" s="57"/>
      <c r="E945" s="57"/>
      <c r="F945" s="57"/>
      <c r="H945" s="57"/>
      <c r="J945" s="57"/>
      <c r="L945" s="57"/>
      <c r="N945" s="57"/>
      <c r="P945" s="57"/>
      <c r="R945" s="57"/>
      <c r="T945" s="57"/>
      <c r="V945" s="57"/>
      <c r="X945" s="57"/>
    </row>
    <row r="946" spans="3:24">
      <c r="C946" s="57"/>
      <c r="D946" s="57"/>
      <c r="E946" s="57"/>
      <c r="F946" s="57"/>
      <c r="H946" s="57"/>
      <c r="J946" s="57"/>
      <c r="L946" s="57"/>
      <c r="N946" s="57"/>
      <c r="P946" s="57"/>
      <c r="R946" s="57"/>
      <c r="T946" s="57"/>
      <c r="V946" s="57"/>
      <c r="X946" s="57"/>
    </row>
    <row r="947" spans="3:24">
      <c r="C947" s="57"/>
      <c r="D947" s="57"/>
      <c r="E947" s="57"/>
      <c r="F947" s="57"/>
      <c r="H947" s="57"/>
      <c r="J947" s="57"/>
      <c r="L947" s="57"/>
      <c r="N947" s="57"/>
      <c r="P947" s="57"/>
      <c r="R947" s="57"/>
      <c r="T947" s="57"/>
      <c r="V947" s="57"/>
      <c r="X947" s="57"/>
    </row>
    <row r="948" spans="3:24">
      <c r="C948" s="57"/>
      <c r="D948" s="57"/>
      <c r="E948" s="57"/>
      <c r="F948" s="57"/>
      <c r="H948" s="57"/>
      <c r="J948" s="57"/>
      <c r="L948" s="57"/>
      <c r="N948" s="57"/>
      <c r="P948" s="57"/>
      <c r="R948" s="57"/>
      <c r="T948" s="57"/>
      <c r="V948" s="57"/>
      <c r="X948" s="57"/>
    </row>
    <row r="949" spans="3:24">
      <c r="C949" s="57"/>
      <c r="D949" s="57"/>
      <c r="E949" s="57"/>
      <c r="F949" s="57"/>
      <c r="H949" s="57"/>
      <c r="J949" s="57"/>
      <c r="L949" s="57"/>
      <c r="N949" s="57"/>
      <c r="P949" s="57"/>
      <c r="R949" s="57"/>
      <c r="T949" s="57"/>
      <c r="V949" s="57"/>
      <c r="X949" s="57"/>
    </row>
    <row r="950" spans="3:24">
      <c r="C950" s="57"/>
      <c r="D950" s="57"/>
      <c r="E950" s="57"/>
      <c r="F950" s="57"/>
      <c r="H950" s="57"/>
      <c r="J950" s="57"/>
      <c r="L950" s="57"/>
      <c r="N950" s="57"/>
      <c r="P950" s="57"/>
      <c r="R950" s="57"/>
      <c r="T950" s="57"/>
      <c r="V950" s="57"/>
      <c r="X950" s="57"/>
    </row>
    <row r="951" spans="3:24">
      <c r="C951" s="57"/>
      <c r="D951" s="57"/>
      <c r="E951" s="57"/>
      <c r="F951" s="57"/>
      <c r="H951" s="57"/>
      <c r="J951" s="57"/>
      <c r="L951" s="57"/>
      <c r="N951" s="57"/>
      <c r="P951" s="57"/>
      <c r="R951" s="57"/>
      <c r="T951" s="57"/>
      <c r="V951" s="57"/>
      <c r="X951" s="57"/>
    </row>
    <row r="952" spans="3:24">
      <c r="C952" s="57"/>
      <c r="D952" s="57"/>
      <c r="E952" s="57"/>
      <c r="F952" s="57"/>
      <c r="H952" s="57"/>
      <c r="J952" s="57"/>
      <c r="L952" s="57"/>
      <c r="N952" s="57"/>
      <c r="P952" s="57"/>
      <c r="R952" s="57"/>
      <c r="T952" s="57"/>
      <c r="V952" s="57"/>
      <c r="X952" s="57"/>
    </row>
    <row r="953" spans="3:24">
      <c r="C953" s="57"/>
      <c r="D953" s="57"/>
      <c r="E953" s="57"/>
      <c r="F953" s="57"/>
      <c r="H953" s="57"/>
      <c r="J953" s="57"/>
      <c r="L953" s="57"/>
      <c r="N953" s="57"/>
      <c r="P953" s="57"/>
      <c r="R953" s="57"/>
      <c r="T953" s="57"/>
      <c r="V953" s="57"/>
      <c r="X953" s="57"/>
    </row>
    <row r="954" spans="3:24">
      <c r="C954" s="57"/>
      <c r="D954" s="57"/>
      <c r="E954" s="57"/>
      <c r="F954" s="57"/>
      <c r="H954" s="57"/>
      <c r="J954" s="57"/>
      <c r="L954" s="57"/>
      <c r="N954" s="57"/>
      <c r="P954" s="57"/>
      <c r="R954" s="57"/>
      <c r="T954" s="57"/>
      <c r="V954" s="57"/>
      <c r="X954" s="57"/>
    </row>
    <row r="955" spans="3:24">
      <c r="C955" s="57"/>
      <c r="D955" s="57"/>
      <c r="E955" s="57"/>
      <c r="F955" s="57"/>
      <c r="H955" s="57"/>
      <c r="J955" s="57"/>
      <c r="L955" s="57"/>
      <c r="N955" s="57"/>
      <c r="P955" s="57"/>
      <c r="R955" s="57"/>
      <c r="T955" s="57"/>
      <c r="V955" s="57"/>
      <c r="X955" s="57"/>
    </row>
    <row r="956" spans="3:24">
      <c r="C956" s="57"/>
      <c r="D956" s="57"/>
      <c r="E956" s="57"/>
      <c r="F956" s="57"/>
      <c r="H956" s="57"/>
      <c r="J956" s="57"/>
      <c r="L956" s="57"/>
      <c r="N956" s="57"/>
      <c r="P956" s="57"/>
      <c r="R956" s="57"/>
      <c r="T956" s="57"/>
      <c r="V956" s="57"/>
      <c r="X956" s="57"/>
    </row>
    <row r="957" spans="3:24">
      <c r="C957" s="57"/>
      <c r="D957" s="57"/>
      <c r="E957" s="57"/>
      <c r="F957" s="57"/>
      <c r="H957" s="57"/>
      <c r="J957" s="57"/>
      <c r="L957" s="57"/>
      <c r="N957" s="57"/>
      <c r="P957" s="57"/>
      <c r="R957" s="57"/>
      <c r="T957" s="57"/>
      <c r="V957" s="57"/>
      <c r="X957" s="57"/>
    </row>
    <row r="958" spans="3:24">
      <c r="C958" s="57"/>
      <c r="D958" s="57"/>
      <c r="E958" s="57"/>
      <c r="F958" s="57"/>
      <c r="H958" s="57"/>
      <c r="J958" s="57"/>
      <c r="L958" s="57"/>
      <c r="N958" s="57"/>
      <c r="P958" s="57"/>
      <c r="R958" s="57"/>
      <c r="T958" s="57"/>
      <c r="V958" s="57"/>
      <c r="X958" s="57"/>
    </row>
    <row r="959" spans="3:24">
      <c r="C959" s="57"/>
      <c r="D959" s="57"/>
      <c r="E959" s="57"/>
      <c r="F959" s="57"/>
      <c r="H959" s="57"/>
      <c r="J959" s="57"/>
      <c r="L959" s="57"/>
      <c r="N959" s="57"/>
      <c r="P959" s="57"/>
      <c r="R959" s="57"/>
      <c r="T959" s="57"/>
      <c r="V959" s="57"/>
      <c r="X959" s="57"/>
    </row>
    <row r="960" spans="3:24">
      <c r="C960" s="57"/>
      <c r="D960" s="57"/>
      <c r="E960" s="57"/>
      <c r="F960" s="57"/>
      <c r="H960" s="57"/>
      <c r="J960" s="57"/>
      <c r="L960" s="57"/>
      <c r="N960" s="57"/>
      <c r="P960" s="57"/>
      <c r="R960" s="57"/>
      <c r="T960" s="57"/>
      <c r="V960" s="57"/>
      <c r="X960" s="57"/>
    </row>
    <row r="961" spans="3:24">
      <c r="C961" s="57"/>
      <c r="D961" s="57"/>
      <c r="E961" s="57"/>
      <c r="F961" s="57"/>
      <c r="H961" s="57"/>
      <c r="J961" s="57"/>
      <c r="L961" s="57"/>
      <c r="N961" s="57"/>
      <c r="P961" s="57"/>
      <c r="R961" s="57"/>
      <c r="T961" s="57"/>
      <c r="V961" s="57"/>
      <c r="X961" s="57"/>
    </row>
    <row r="962" spans="3:24">
      <c r="C962" s="57"/>
      <c r="D962" s="57"/>
      <c r="E962" s="57"/>
      <c r="F962" s="57"/>
      <c r="H962" s="57"/>
      <c r="J962" s="57"/>
      <c r="L962" s="57"/>
      <c r="N962" s="57"/>
      <c r="P962" s="57"/>
      <c r="R962" s="57"/>
      <c r="T962" s="57"/>
      <c r="V962" s="57"/>
      <c r="X962" s="57"/>
    </row>
    <row r="963" spans="3:24">
      <c r="C963" s="57"/>
      <c r="D963" s="57"/>
      <c r="E963" s="57"/>
      <c r="F963" s="57"/>
      <c r="H963" s="57"/>
      <c r="J963" s="57"/>
      <c r="L963" s="57"/>
      <c r="N963" s="57"/>
      <c r="P963" s="57"/>
      <c r="R963" s="57"/>
      <c r="T963" s="57"/>
      <c r="V963" s="57"/>
      <c r="X963" s="57"/>
    </row>
    <row r="964" spans="3:24">
      <c r="C964" s="57"/>
      <c r="D964" s="57"/>
      <c r="E964" s="57"/>
      <c r="F964" s="57"/>
      <c r="H964" s="57"/>
      <c r="J964" s="57"/>
      <c r="L964" s="57"/>
      <c r="N964" s="57"/>
      <c r="P964" s="57"/>
      <c r="R964" s="57"/>
      <c r="T964" s="57"/>
      <c r="V964" s="57"/>
      <c r="X964" s="57"/>
    </row>
    <row r="965" spans="3:24">
      <c r="C965" s="57"/>
      <c r="D965" s="57"/>
      <c r="E965" s="57"/>
      <c r="F965" s="57"/>
      <c r="H965" s="57"/>
      <c r="J965" s="57"/>
      <c r="L965" s="57"/>
      <c r="N965" s="57"/>
      <c r="P965" s="57"/>
      <c r="R965" s="57"/>
      <c r="T965" s="57"/>
      <c r="V965" s="57"/>
      <c r="X965" s="57"/>
    </row>
    <row r="966" spans="3:24">
      <c r="C966" s="57"/>
      <c r="D966" s="57"/>
      <c r="E966" s="57"/>
      <c r="F966" s="57"/>
      <c r="H966" s="57"/>
      <c r="J966" s="57"/>
      <c r="L966" s="57"/>
      <c r="N966" s="57"/>
      <c r="P966" s="57"/>
      <c r="R966" s="57"/>
      <c r="T966" s="57"/>
      <c r="V966" s="57"/>
      <c r="X966" s="57"/>
    </row>
    <row r="967" spans="3:24">
      <c r="C967" s="57"/>
      <c r="D967" s="57"/>
      <c r="E967" s="57"/>
      <c r="F967" s="57"/>
      <c r="H967" s="57"/>
      <c r="J967" s="57"/>
      <c r="L967" s="57"/>
      <c r="N967" s="57"/>
      <c r="P967" s="57"/>
      <c r="R967" s="57"/>
      <c r="T967" s="57"/>
      <c r="V967" s="57"/>
      <c r="X967" s="57"/>
    </row>
    <row r="968" spans="3:24">
      <c r="C968" s="57"/>
      <c r="D968" s="57"/>
      <c r="E968" s="57"/>
      <c r="F968" s="57"/>
      <c r="H968" s="57"/>
      <c r="J968" s="57"/>
      <c r="L968" s="57"/>
      <c r="N968" s="57"/>
      <c r="P968" s="57"/>
      <c r="R968" s="57"/>
      <c r="T968" s="57"/>
      <c r="V968" s="57"/>
      <c r="X968" s="57"/>
    </row>
    <row r="969" spans="3:24">
      <c r="C969" s="57"/>
      <c r="D969" s="57"/>
      <c r="E969" s="57"/>
      <c r="F969" s="57"/>
      <c r="H969" s="57"/>
      <c r="J969" s="57"/>
      <c r="L969" s="57"/>
      <c r="N969" s="57"/>
      <c r="P969" s="57"/>
      <c r="R969" s="57"/>
      <c r="T969" s="57"/>
      <c r="V969" s="57"/>
      <c r="X969" s="57"/>
    </row>
    <row r="970" spans="3:24">
      <c r="C970" s="57"/>
      <c r="D970" s="57"/>
      <c r="E970" s="57"/>
      <c r="F970" s="57"/>
      <c r="H970" s="57"/>
      <c r="J970" s="57"/>
      <c r="L970" s="57"/>
      <c r="N970" s="57"/>
      <c r="P970" s="57"/>
      <c r="R970" s="57"/>
      <c r="T970" s="57"/>
      <c r="V970" s="57"/>
      <c r="X970" s="57"/>
    </row>
    <row r="971" spans="3:24">
      <c r="C971" s="57"/>
      <c r="D971" s="57"/>
      <c r="E971" s="57"/>
      <c r="F971" s="57"/>
      <c r="H971" s="57"/>
      <c r="J971" s="57"/>
      <c r="L971" s="57"/>
      <c r="N971" s="57"/>
      <c r="P971" s="57"/>
      <c r="R971" s="57"/>
      <c r="T971" s="57"/>
      <c r="V971" s="57"/>
      <c r="X971" s="57"/>
    </row>
    <row r="972" spans="3:24">
      <c r="C972" s="57"/>
      <c r="D972" s="57"/>
      <c r="E972" s="57"/>
      <c r="F972" s="57"/>
      <c r="H972" s="57"/>
      <c r="J972" s="57"/>
      <c r="L972" s="57"/>
      <c r="N972" s="57"/>
      <c r="P972" s="57"/>
      <c r="R972" s="57"/>
      <c r="T972" s="57"/>
      <c r="V972" s="57"/>
      <c r="X972" s="57"/>
    </row>
    <row r="973" spans="3:24">
      <c r="C973" s="57"/>
      <c r="D973" s="57"/>
      <c r="E973" s="57"/>
      <c r="F973" s="57"/>
      <c r="H973" s="57"/>
      <c r="J973" s="57"/>
      <c r="L973" s="57"/>
      <c r="N973" s="57"/>
      <c r="P973" s="57"/>
      <c r="R973" s="57"/>
      <c r="T973" s="57"/>
      <c r="V973" s="57"/>
      <c r="X973" s="57"/>
    </row>
    <row r="974" spans="3:24">
      <c r="C974" s="57"/>
      <c r="D974" s="57"/>
      <c r="E974" s="57"/>
      <c r="F974" s="57"/>
      <c r="H974" s="57"/>
      <c r="J974" s="57"/>
      <c r="L974" s="57"/>
      <c r="N974" s="57"/>
      <c r="P974" s="57"/>
      <c r="R974" s="57"/>
      <c r="T974" s="57"/>
      <c r="V974" s="57"/>
      <c r="X974" s="57"/>
    </row>
    <row r="975" spans="3:24">
      <c r="C975" s="57"/>
      <c r="D975" s="57"/>
      <c r="E975" s="57"/>
      <c r="F975" s="57"/>
      <c r="H975" s="57"/>
      <c r="J975" s="57"/>
      <c r="L975" s="57"/>
      <c r="N975" s="57"/>
      <c r="P975" s="57"/>
      <c r="R975" s="57"/>
      <c r="T975" s="57"/>
      <c r="V975" s="57"/>
      <c r="X975" s="57"/>
    </row>
    <row r="976" spans="3:24">
      <c r="C976" s="57"/>
      <c r="D976" s="57"/>
      <c r="E976" s="57"/>
      <c r="F976" s="57"/>
      <c r="H976" s="57"/>
      <c r="J976" s="57"/>
      <c r="L976" s="57"/>
      <c r="N976" s="57"/>
      <c r="P976" s="57"/>
      <c r="R976" s="57"/>
      <c r="T976" s="57"/>
      <c r="V976" s="57"/>
      <c r="X976" s="57"/>
    </row>
    <row r="977" spans="3:24">
      <c r="C977" s="57"/>
      <c r="D977" s="57"/>
      <c r="E977" s="57"/>
      <c r="F977" s="57"/>
      <c r="H977" s="57"/>
      <c r="J977" s="57"/>
      <c r="L977" s="57"/>
      <c r="N977" s="57"/>
      <c r="P977" s="57"/>
      <c r="R977" s="57"/>
      <c r="T977" s="57"/>
      <c r="V977" s="57"/>
      <c r="X977" s="57"/>
    </row>
    <row r="978" spans="3:24">
      <c r="C978" s="57"/>
      <c r="D978" s="57"/>
      <c r="E978" s="57"/>
      <c r="F978" s="57"/>
      <c r="H978" s="57"/>
      <c r="J978" s="57"/>
      <c r="L978" s="57"/>
      <c r="N978" s="57"/>
      <c r="P978" s="57"/>
      <c r="R978" s="57"/>
      <c r="T978" s="57"/>
      <c r="V978" s="57"/>
      <c r="X978" s="57"/>
    </row>
    <row r="979" spans="3:24">
      <c r="C979" s="57"/>
      <c r="D979" s="57"/>
      <c r="E979" s="57"/>
      <c r="F979" s="57"/>
      <c r="H979" s="57"/>
      <c r="J979" s="57"/>
      <c r="L979" s="57"/>
      <c r="N979" s="57"/>
      <c r="P979" s="57"/>
      <c r="R979" s="57"/>
      <c r="T979" s="57"/>
      <c r="V979" s="57"/>
      <c r="X979" s="57"/>
    </row>
    <row r="980" spans="3:24">
      <c r="C980" s="57"/>
      <c r="D980" s="57"/>
      <c r="E980" s="57"/>
      <c r="F980" s="57"/>
      <c r="H980" s="57"/>
      <c r="J980" s="57"/>
      <c r="L980" s="57"/>
      <c r="N980" s="57"/>
      <c r="P980" s="57"/>
      <c r="R980" s="57"/>
      <c r="T980" s="57"/>
      <c r="V980" s="57"/>
      <c r="X980" s="57"/>
    </row>
    <row r="981" spans="3:24">
      <c r="C981" s="57"/>
      <c r="D981" s="57"/>
      <c r="E981" s="57"/>
      <c r="F981" s="57"/>
      <c r="H981" s="57"/>
      <c r="J981" s="57"/>
      <c r="L981" s="57"/>
      <c r="N981" s="57"/>
      <c r="P981" s="57"/>
      <c r="R981" s="57"/>
      <c r="T981" s="57"/>
      <c r="V981" s="57"/>
      <c r="X981" s="57"/>
    </row>
    <row r="982" spans="3:24">
      <c r="C982" s="57"/>
      <c r="D982" s="57"/>
      <c r="E982" s="57"/>
      <c r="F982" s="57"/>
      <c r="H982" s="57"/>
      <c r="J982" s="57"/>
      <c r="L982" s="57"/>
      <c r="N982" s="57"/>
      <c r="P982" s="57"/>
      <c r="R982" s="57"/>
      <c r="T982" s="57"/>
      <c r="V982" s="57"/>
      <c r="X982" s="57"/>
    </row>
    <row r="983" spans="3:24">
      <c r="C983" s="57"/>
      <c r="D983" s="57"/>
      <c r="E983" s="57"/>
      <c r="F983" s="57"/>
      <c r="H983" s="57"/>
      <c r="J983" s="57"/>
      <c r="L983" s="57"/>
      <c r="N983" s="57"/>
      <c r="P983" s="57"/>
      <c r="R983" s="57"/>
      <c r="T983" s="57"/>
      <c r="V983" s="57"/>
      <c r="X983" s="57"/>
    </row>
    <row r="984" spans="3:24">
      <c r="C984" s="57"/>
      <c r="D984" s="57"/>
      <c r="E984" s="57"/>
      <c r="F984" s="57"/>
      <c r="H984" s="57"/>
      <c r="J984" s="57"/>
      <c r="L984" s="57"/>
      <c r="N984" s="57"/>
      <c r="P984" s="57"/>
      <c r="R984" s="57"/>
      <c r="T984" s="57"/>
      <c r="V984" s="57"/>
      <c r="X984" s="57"/>
    </row>
    <row r="985" spans="3:24">
      <c r="C985" s="57"/>
      <c r="D985" s="57"/>
      <c r="E985" s="57"/>
      <c r="F985" s="57"/>
      <c r="H985" s="57"/>
      <c r="J985" s="57"/>
      <c r="L985" s="57"/>
      <c r="N985" s="57"/>
      <c r="P985" s="57"/>
      <c r="R985" s="57"/>
      <c r="T985" s="57"/>
      <c r="V985" s="57"/>
      <c r="X985" s="57"/>
    </row>
    <row r="986" spans="3:24">
      <c r="C986" s="57"/>
      <c r="D986" s="57"/>
      <c r="E986" s="57"/>
      <c r="F986" s="57"/>
      <c r="H986" s="57"/>
      <c r="J986" s="57"/>
      <c r="L986" s="57"/>
      <c r="N986" s="57"/>
      <c r="P986" s="57"/>
      <c r="R986" s="57"/>
      <c r="T986" s="57"/>
      <c r="V986" s="57"/>
      <c r="X986" s="57"/>
    </row>
    <row r="987" spans="3:24">
      <c r="C987" s="57"/>
      <c r="D987" s="57"/>
      <c r="E987" s="57"/>
      <c r="F987" s="57"/>
      <c r="H987" s="57"/>
      <c r="J987" s="57"/>
      <c r="L987" s="57"/>
      <c r="N987" s="57"/>
      <c r="P987" s="57"/>
      <c r="R987" s="57"/>
      <c r="T987" s="57"/>
      <c r="V987" s="57"/>
      <c r="X987" s="57"/>
    </row>
    <row r="988" spans="3:24">
      <c r="C988" s="57"/>
      <c r="D988" s="57"/>
      <c r="E988" s="57"/>
      <c r="F988" s="57"/>
      <c r="H988" s="57"/>
      <c r="J988" s="57"/>
      <c r="L988" s="57"/>
      <c r="N988" s="57"/>
      <c r="P988" s="57"/>
      <c r="R988" s="57"/>
      <c r="T988" s="57"/>
      <c r="V988" s="57"/>
      <c r="X988" s="57"/>
    </row>
    <row r="989" spans="3:24">
      <c r="C989" s="57"/>
      <c r="D989" s="57"/>
      <c r="E989" s="57"/>
      <c r="F989" s="57"/>
      <c r="H989" s="57"/>
      <c r="J989" s="57"/>
      <c r="L989" s="57"/>
      <c r="N989" s="57"/>
      <c r="P989" s="57"/>
      <c r="R989" s="57"/>
      <c r="T989" s="57"/>
      <c r="V989" s="57"/>
      <c r="X989" s="57"/>
    </row>
    <row r="990" spans="3:24">
      <c r="C990" s="57"/>
      <c r="D990" s="57"/>
      <c r="E990" s="57"/>
      <c r="F990" s="57"/>
      <c r="H990" s="57"/>
      <c r="J990" s="57"/>
      <c r="L990" s="57"/>
      <c r="N990" s="57"/>
      <c r="P990" s="57"/>
      <c r="R990" s="57"/>
      <c r="T990" s="57"/>
      <c r="V990" s="57"/>
      <c r="X990" s="57"/>
    </row>
    <row r="991" spans="3:24">
      <c r="C991" s="57"/>
      <c r="D991" s="57"/>
      <c r="E991" s="57"/>
      <c r="F991" s="57"/>
      <c r="H991" s="57"/>
      <c r="J991" s="57"/>
      <c r="L991" s="57"/>
      <c r="N991" s="57"/>
      <c r="P991" s="57"/>
      <c r="R991" s="57"/>
      <c r="T991" s="57"/>
      <c r="V991" s="57"/>
      <c r="X991" s="57"/>
    </row>
    <row r="992" spans="3:24">
      <c r="C992" s="57"/>
      <c r="D992" s="57"/>
      <c r="E992" s="57"/>
      <c r="F992" s="57"/>
      <c r="H992" s="57"/>
      <c r="J992" s="57"/>
      <c r="L992" s="57"/>
      <c r="N992" s="57"/>
      <c r="P992" s="57"/>
      <c r="R992" s="57"/>
      <c r="T992" s="57"/>
      <c r="V992" s="57"/>
      <c r="X992" s="57"/>
    </row>
    <row r="993" spans="3:24">
      <c r="C993" s="57"/>
      <c r="D993" s="57"/>
      <c r="E993" s="57"/>
      <c r="F993" s="57"/>
      <c r="H993" s="57"/>
      <c r="J993" s="57"/>
      <c r="L993" s="57"/>
      <c r="N993" s="57"/>
      <c r="P993" s="57"/>
      <c r="R993" s="57"/>
      <c r="T993" s="57"/>
      <c r="V993" s="57"/>
      <c r="X993" s="57"/>
    </row>
    <row r="994" spans="3:24">
      <c r="C994" s="57"/>
      <c r="D994" s="57"/>
      <c r="E994" s="57"/>
      <c r="F994" s="57"/>
      <c r="H994" s="57"/>
      <c r="J994" s="57"/>
      <c r="L994" s="57"/>
      <c r="N994" s="57"/>
      <c r="P994" s="57"/>
      <c r="R994" s="57"/>
      <c r="T994" s="57"/>
      <c r="V994" s="57"/>
      <c r="X994" s="57"/>
    </row>
    <row r="995" spans="3:24">
      <c r="C995" s="57"/>
      <c r="D995" s="57"/>
      <c r="E995" s="57"/>
      <c r="F995" s="57"/>
      <c r="H995" s="57"/>
      <c r="J995" s="57"/>
      <c r="L995" s="57"/>
      <c r="N995" s="57"/>
      <c r="P995" s="57"/>
      <c r="R995" s="57"/>
      <c r="T995" s="57"/>
      <c r="V995" s="57"/>
      <c r="X995" s="57"/>
    </row>
    <row r="996" spans="3:24">
      <c r="C996" s="57"/>
      <c r="D996" s="57"/>
      <c r="E996" s="57"/>
      <c r="F996" s="57"/>
      <c r="H996" s="57"/>
      <c r="J996" s="57"/>
      <c r="L996" s="57"/>
      <c r="N996" s="57"/>
      <c r="P996" s="57"/>
      <c r="R996" s="57"/>
      <c r="T996" s="57"/>
      <c r="V996" s="57"/>
      <c r="X996" s="57"/>
    </row>
    <row r="997" spans="3:24">
      <c r="C997" s="57"/>
      <c r="D997" s="57"/>
      <c r="E997" s="57"/>
      <c r="F997" s="57"/>
      <c r="H997" s="57"/>
      <c r="J997" s="57"/>
      <c r="L997" s="57"/>
      <c r="N997" s="57"/>
      <c r="P997" s="57"/>
      <c r="R997" s="57"/>
      <c r="T997" s="57"/>
      <c r="V997" s="57"/>
      <c r="X997" s="57"/>
    </row>
    <row r="998" spans="3:24">
      <c r="C998" s="57"/>
      <c r="D998" s="57"/>
      <c r="E998" s="57"/>
      <c r="F998" s="57"/>
      <c r="H998" s="57"/>
      <c r="J998" s="57"/>
      <c r="L998" s="57"/>
      <c r="N998" s="57"/>
      <c r="P998" s="57"/>
      <c r="R998" s="57"/>
      <c r="T998" s="57"/>
      <c r="V998" s="57"/>
      <c r="X998" s="57"/>
    </row>
    <row r="999" spans="3:24">
      <c r="C999" s="57"/>
      <c r="D999" s="57"/>
      <c r="E999" s="57"/>
      <c r="F999" s="57"/>
      <c r="H999" s="57"/>
      <c r="J999" s="57"/>
      <c r="L999" s="57"/>
      <c r="N999" s="57"/>
      <c r="P999" s="57"/>
      <c r="R999" s="57"/>
      <c r="T999" s="57"/>
      <c r="V999" s="57"/>
      <c r="X999" s="57"/>
    </row>
    <row r="1000" spans="3:24">
      <c r="C1000" s="57"/>
      <c r="D1000" s="57"/>
      <c r="E1000" s="57"/>
      <c r="F1000" s="57"/>
      <c r="H1000" s="57"/>
      <c r="J1000" s="57"/>
      <c r="L1000" s="57"/>
      <c r="N1000" s="57"/>
      <c r="P1000" s="57"/>
      <c r="R1000" s="57"/>
      <c r="T1000" s="57"/>
      <c r="V1000" s="57"/>
      <c r="X1000" s="57"/>
    </row>
    <row r="1001" spans="3:24">
      <c r="C1001" s="57"/>
      <c r="D1001" s="57"/>
      <c r="E1001" s="57"/>
      <c r="F1001" s="57"/>
      <c r="H1001" s="57"/>
      <c r="J1001" s="57"/>
      <c r="L1001" s="57"/>
      <c r="N1001" s="57"/>
      <c r="P1001" s="57"/>
      <c r="R1001" s="57"/>
      <c r="T1001" s="57"/>
      <c r="V1001" s="57"/>
      <c r="X1001" s="57"/>
    </row>
    <row r="1002" spans="3:24">
      <c r="C1002" s="57"/>
      <c r="D1002" s="57"/>
      <c r="E1002" s="57"/>
      <c r="F1002" s="57"/>
      <c r="H1002" s="57"/>
      <c r="J1002" s="57"/>
      <c r="L1002" s="57"/>
      <c r="N1002" s="57"/>
      <c r="P1002" s="57"/>
      <c r="R1002" s="57"/>
      <c r="T1002" s="57"/>
      <c r="V1002" s="57"/>
      <c r="X1002" s="57"/>
    </row>
    <row r="1003" spans="3:24">
      <c r="C1003" s="57"/>
      <c r="D1003" s="57"/>
      <c r="E1003" s="57"/>
      <c r="F1003" s="57"/>
      <c r="H1003" s="57"/>
      <c r="J1003" s="57"/>
      <c r="L1003" s="57"/>
      <c r="N1003" s="57"/>
      <c r="P1003" s="57"/>
      <c r="R1003" s="57"/>
      <c r="T1003" s="57"/>
      <c r="V1003" s="57"/>
      <c r="X1003" s="57"/>
    </row>
    <row r="1004" spans="3:24">
      <c r="C1004" s="57"/>
      <c r="D1004" s="57"/>
      <c r="E1004" s="57"/>
      <c r="F1004" s="57"/>
      <c r="H1004" s="57"/>
      <c r="J1004" s="57"/>
      <c r="L1004" s="57"/>
      <c r="N1004" s="57"/>
      <c r="P1004" s="57"/>
      <c r="R1004" s="57"/>
      <c r="T1004" s="57"/>
      <c r="V1004" s="57"/>
      <c r="X1004" s="57"/>
    </row>
    <row r="1005" spans="3:24">
      <c r="C1005" s="57"/>
      <c r="D1005" s="57"/>
      <c r="E1005" s="57"/>
      <c r="F1005" s="57"/>
      <c r="H1005" s="57"/>
      <c r="J1005" s="57"/>
      <c r="L1005" s="57"/>
      <c r="N1005" s="57"/>
      <c r="P1005" s="57"/>
      <c r="R1005" s="57"/>
      <c r="T1005" s="57"/>
      <c r="V1005" s="57"/>
      <c r="X1005" s="57"/>
    </row>
    <row r="1006" spans="3:24">
      <c r="C1006" s="57"/>
      <c r="D1006" s="57"/>
      <c r="E1006" s="57"/>
      <c r="F1006" s="57"/>
      <c r="H1006" s="57"/>
      <c r="J1006" s="57"/>
      <c r="L1006" s="57"/>
      <c r="N1006" s="57"/>
      <c r="P1006" s="57"/>
      <c r="R1006" s="57"/>
      <c r="T1006" s="57"/>
      <c r="V1006" s="57"/>
      <c r="X1006" s="57"/>
    </row>
    <row r="1007" spans="3:24">
      <c r="C1007" s="57"/>
      <c r="D1007" s="57"/>
      <c r="E1007" s="57"/>
      <c r="F1007" s="57"/>
      <c r="H1007" s="57"/>
      <c r="J1007" s="57"/>
      <c r="L1007" s="57"/>
      <c r="N1007" s="57"/>
      <c r="P1007" s="57"/>
      <c r="R1007" s="57"/>
      <c r="T1007" s="57"/>
      <c r="V1007" s="57"/>
      <c r="X1007" s="57"/>
    </row>
    <row r="1008" spans="3:24">
      <c r="C1008" s="57"/>
      <c r="D1008" s="57"/>
      <c r="E1008" s="57"/>
      <c r="F1008" s="57"/>
      <c r="H1008" s="57"/>
      <c r="J1008" s="57"/>
      <c r="L1008" s="57"/>
      <c r="N1008" s="57"/>
      <c r="P1008" s="57"/>
      <c r="R1008" s="57"/>
      <c r="T1008" s="57"/>
      <c r="V1008" s="57"/>
      <c r="X1008" s="57"/>
    </row>
    <row r="1009" spans="3:24">
      <c r="C1009" s="57"/>
      <c r="D1009" s="57"/>
      <c r="E1009" s="57"/>
      <c r="F1009" s="57"/>
      <c r="H1009" s="57"/>
      <c r="J1009" s="57"/>
      <c r="L1009" s="57"/>
      <c r="N1009" s="57"/>
      <c r="P1009" s="57"/>
      <c r="R1009" s="57"/>
      <c r="T1009" s="57"/>
      <c r="V1009" s="57"/>
      <c r="X1009" s="57"/>
    </row>
    <row r="1010" spans="3:24">
      <c r="C1010" s="57"/>
      <c r="D1010" s="57"/>
      <c r="E1010" s="57"/>
      <c r="F1010" s="57"/>
      <c r="H1010" s="57"/>
      <c r="J1010" s="57"/>
      <c r="L1010" s="57"/>
      <c r="N1010" s="57"/>
      <c r="P1010" s="57"/>
      <c r="R1010" s="57"/>
      <c r="T1010" s="57"/>
      <c r="V1010" s="57"/>
      <c r="X1010" s="57"/>
    </row>
    <row r="1011" spans="3:24">
      <c r="C1011" s="57"/>
      <c r="D1011" s="57"/>
      <c r="E1011" s="57"/>
      <c r="F1011" s="57"/>
      <c r="H1011" s="57"/>
      <c r="J1011" s="57"/>
      <c r="L1011" s="57"/>
      <c r="N1011" s="57"/>
      <c r="P1011" s="57"/>
      <c r="R1011" s="57"/>
      <c r="T1011" s="57"/>
      <c r="V1011" s="57"/>
      <c r="X1011" s="57"/>
    </row>
    <row r="1012" spans="3:24">
      <c r="C1012" s="57"/>
      <c r="D1012" s="57"/>
      <c r="E1012" s="57"/>
      <c r="F1012" s="57"/>
      <c r="H1012" s="57"/>
      <c r="J1012" s="57"/>
      <c r="L1012" s="57"/>
      <c r="N1012" s="57"/>
      <c r="P1012" s="57"/>
      <c r="R1012" s="57"/>
      <c r="T1012" s="57"/>
      <c r="V1012" s="57"/>
      <c r="X1012" s="57"/>
    </row>
    <row r="1013" spans="3:24">
      <c r="C1013" s="57"/>
      <c r="D1013" s="57"/>
      <c r="E1013" s="57"/>
      <c r="F1013" s="57"/>
      <c r="H1013" s="57"/>
      <c r="J1013" s="57"/>
      <c r="L1013" s="57"/>
      <c r="N1013" s="57"/>
      <c r="P1013" s="57"/>
      <c r="R1013" s="57"/>
      <c r="T1013" s="57"/>
      <c r="V1013" s="57"/>
      <c r="X1013" s="57"/>
    </row>
    <row r="1014" spans="3:24">
      <c r="C1014" s="57"/>
      <c r="D1014" s="57"/>
      <c r="E1014" s="57"/>
      <c r="F1014" s="57"/>
      <c r="H1014" s="57"/>
      <c r="J1014" s="57"/>
      <c r="L1014" s="57"/>
      <c r="N1014" s="57"/>
      <c r="P1014" s="57"/>
      <c r="R1014" s="57"/>
      <c r="T1014" s="57"/>
      <c r="V1014" s="57"/>
      <c r="X1014" s="57"/>
    </row>
    <row r="1015" spans="3:24">
      <c r="C1015" s="57"/>
      <c r="D1015" s="57"/>
      <c r="E1015" s="57"/>
      <c r="F1015" s="57"/>
      <c r="H1015" s="57"/>
      <c r="J1015" s="57"/>
      <c r="L1015" s="57"/>
      <c r="N1015" s="57"/>
      <c r="P1015" s="57"/>
      <c r="R1015" s="57"/>
      <c r="T1015" s="57"/>
      <c r="V1015" s="57"/>
      <c r="X1015" s="57"/>
    </row>
    <row r="1016" spans="3:24">
      <c r="C1016" s="57"/>
      <c r="D1016" s="57"/>
      <c r="E1016" s="57"/>
      <c r="F1016" s="57"/>
      <c r="H1016" s="57"/>
      <c r="J1016" s="57"/>
      <c r="L1016" s="57"/>
      <c r="N1016" s="57"/>
      <c r="P1016" s="57"/>
      <c r="R1016" s="57"/>
      <c r="T1016" s="57"/>
      <c r="V1016" s="57"/>
      <c r="X1016" s="57"/>
    </row>
    <row r="1017" spans="3:24">
      <c r="C1017" s="57"/>
      <c r="D1017" s="57"/>
      <c r="E1017" s="57"/>
      <c r="F1017" s="57"/>
      <c r="H1017" s="57"/>
      <c r="J1017" s="57"/>
      <c r="L1017" s="57"/>
      <c r="N1017" s="57"/>
      <c r="P1017" s="57"/>
      <c r="R1017" s="57"/>
      <c r="T1017" s="57"/>
      <c r="V1017" s="57"/>
      <c r="X1017" s="57"/>
    </row>
    <row r="1018" spans="3:24">
      <c r="C1018" s="57"/>
      <c r="D1018" s="57"/>
      <c r="E1018" s="57"/>
      <c r="F1018" s="57"/>
      <c r="H1018" s="57"/>
      <c r="J1018" s="57"/>
      <c r="L1018" s="57"/>
      <c r="N1018" s="57"/>
      <c r="P1018" s="57"/>
      <c r="R1018" s="57"/>
      <c r="T1018" s="57"/>
      <c r="V1018" s="57"/>
      <c r="X1018" s="57"/>
    </row>
    <row r="1019" spans="3:24">
      <c r="C1019" s="57"/>
      <c r="D1019" s="57"/>
      <c r="E1019" s="57"/>
      <c r="F1019" s="57"/>
      <c r="H1019" s="57"/>
      <c r="J1019" s="57"/>
      <c r="L1019" s="57"/>
      <c r="N1019" s="57"/>
      <c r="P1019" s="57"/>
      <c r="R1019" s="57"/>
      <c r="T1019" s="57"/>
      <c r="V1019" s="57"/>
      <c r="X1019" s="57"/>
    </row>
    <row r="1020" spans="3:24">
      <c r="C1020" s="57"/>
      <c r="D1020" s="57"/>
      <c r="E1020" s="57"/>
      <c r="F1020" s="57"/>
      <c r="H1020" s="57"/>
      <c r="J1020" s="57"/>
      <c r="L1020" s="57"/>
      <c r="N1020" s="57"/>
      <c r="P1020" s="57"/>
      <c r="R1020" s="57"/>
      <c r="T1020" s="57"/>
      <c r="V1020" s="57"/>
      <c r="X1020" s="57"/>
    </row>
    <row r="1021" spans="3:24">
      <c r="C1021" s="57"/>
      <c r="D1021" s="57"/>
      <c r="E1021" s="57"/>
      <c r="F1021" s="57"/>
      <c r="H1021" s="57"/>
      <c r="J1021" s="57"/>
      <c r="L1021" s="57"/>
      <c r="N1021" s="57"/>
      <c r="P1021" s="57"/>
      <c r="R1021" s="57"/>
      <c r="T1021" s="57"/>
      <c r="V1021" s="57"/>
      <c r="X1021" s="57"/>
    </row>
    <row r="1022" spans="3:24">
      <c r="C1022" s="57"/>
      <c r="D1022" s="57"/>
      <c r="E1022" s="57"/>
      <c r="F1022" s="57"/>
      <c r="H1022" s="57"/>
      <c r="J1022" s="57"/>
      <c r="L1022" s="57"/>
      <c r="N1022" s="57"/>
      <c r="P1022" s="57"/>
      <c r="R1022" s="57"/>
      <c r="T1022" s="57"/>
      <c r="V1022" s="57"/>
      <c r="X1022" s="57"/>
    </row>
    <row r="1023" spans="3:24">
      <c r="C1023" s="57"/>
      <c r="D1023" s="57"/>
      <c r="E1023" s="57"/>
      <c r="F1023" s="57"/>
      <c r="H1023" s="57"/>
      <c r="J1023" s="57"/>
      <c r="L1023" s="57"/>
      <c r="N1023" s="57"/>
      <c r="P1023" s="57"/>
      <c r="R1023" s="57"/>
      <c r="T1023" s="57"/>
      <c r="V1023" s="57"/>
      <c r="X1023" s="57"/>
    </row>
    <row r="1024" spans="3:24">
      <c r="C1024" s="57"/>
      <c r="D1024" s="57"/>
      <c r="E1024" s="57"/>
      <c r="F1024" s="57"/>
      <c r="H1024" s="57"/>
      <c r="J1024" s="57"/>
      <c r="L1024" s="57"/>
      <c r="N1024" s="57"/>
      <c r="P1024" s="57"/>
      <c r="R1024" s="57"/>
      <c r="T1024" s="57"/>
      <c r="V1024" s="57"/>
      <c r="X1024" s="57"/>
    </row>
    <row r="1025" spans="3:24">
      <c r="C1025" s="57"/>
      <c r="D1025" s="57"/>
      <c r="E1025" s="57"/>
      <c r="F1025" s="57"/>
      <c r="H1025" s="57"/>
      <c r="J1025" s="57"/>
      <c r="L1025" s="57"/>
      <c r="N1025" s="57"/>
      <c r="P1025" s="57"/>
      <c r="R1025" s="57"/>
      <c r="T1025" s="57"/>
      <c r="V1025" s="57"/>
      <c r="X1025" s="57"/>
    </row>
    <row r="1026" spans="3:24">
      <c r="C1026" s="57"/>
      <c r="D1026" s="57"/>
      <c r="E1026" s="57"/>
      <c r="F1026" s="57"/>
      <c r="H1026" s="57"/>
      <c r="J1026" s="57"/>
      <c r="L1026" s="57"/>
      <c r="N1026" s="57"/>
      <c r="P1026" s="57"/>
      <c r="R1026" s="57"/>
      <c r="T1026" s="57"/>
      <c r="V1026" s="57"/>
      <c r="X1026" s="57"/>
    </row>
    <row r="1027" spans="3:24">
      <c r="C1027" s="57"/>
      <c r="D1027" s="57"/>
      <c r="E1027" s="57"/>
      <c r="F1027" s="57"/>
      <c r="H1027" s="57"/>
      <c r="J1027" s="57"/>
      <c r="L1027" s="57"/>
      <c r="N1027" s="57"/>
      <c r="P1027" s="57"/>
      <c r="R1027" s="57"/>
      <c r="T1027" s="57"/>
      <c r="V1027" s="57"/>
      <c r="X1027" s="57"/>
    </row>
    <row r="1028" spans="3:24">
      <c r="C1028" s="57"/>
      <c r="D1028" s="57"/>
      <c r="E1028" s="57"/>
      <c r="F1028" s="57"/>
      <c r="H1028" s="57"/>
      <c r="J1028" s="57"/>
      <c r="L1028" s="57"/>
      <c r="N1028" s="57"/>
      <c r="P1028" s="57"/>
      <c r="R1028" s="57"/>
      <c r="T1028" s="57"/>
      <c r="V1028" s="57"/>
      <c r="X1028" s="57"/>
    </row>
    <row r="1029" spans="3:24">
      <c r="C1029" s="57"/>
      <c r="D1029" s="57"/>
      <c r="E1029" s="57"/>
      <c r="F1029" s="57"/>
      <c r="H1029" s="57"/>
      <c r="J1029" s="57"/>
      <c r="L1029" s="57"/>
      <c r="N1029" s="57"/>
      <c r="P1029" s="57"/>
      <c r="R1029" s="57"/>
      <c r="T1029" s="57"/>
      <c r="V1029" s="57"/>
      <c r="X1029" s="57"/>
    </row>
    <row r="1030" spans="3:24">
      <c r="C1030" s="57"/>
      <c r="D1030" s="57"/>
      <c r="E1030" s="57"/>
      <c r="F1030" s="57"/>
      <c r="H1030" s="57"/>
      <c r="J1030" s="57"/>
      <c r="L1030" s="57"/>
      <c r="N1030" s="57"/>
      <c r="P1030" s="57"/>
      <c r="R1030" s="57"/>
      <c r="T1030" s="57"/>
      <c r="V1030" s="57"/>
      <c r="X1030" s="57"/>
    </row>
    <row r="1031" spans="3:24">
      <c r="C1031" s="57"/>
      <c r="D1031" s="57"/>
      <c r="E1031" s="57"/>
      <c r="F1031" s="57"/>
      <c r="H1031" s="57"/>
      <c r="J1031" s="57"/>
      <c r="L1031" s="57"/>
      <c r="N1031" s="57"/>
      <c r="P1031" s="57"/>
      <c r="R1031" s="57"/>
      <c r="T1031" s="57"/>
      <c r="V1031" s="57"/>
      <c r="X1031" s="57"/>
    </row>
    <row r="1032" spans="3:24">
      <c r="C1032" s="57"/>
      <c r="D1032" s="57"/>
      <c r="E1032" s="57"/>
      <c r="F1032" s="57"/>
      <c r="H1032" s="57"/>
      <c r="J1032" s="57"/>
      <c r="L1032" s="57"/>
      <c r="N1032" s="57"/>
      <c r="P1032" s="57"/>
      <c r="R1032" s="57"/>
      <c r="T1032" s="57"/>
      <c r="V1032" s="57"/>
      <c r="X1032" s="57"/>
    </row>
    <row r="1033" spans="3:24">
      <c r="C1033" s="57"/>
      <c r="D1033" s="57"/>
      <c r="E1033" s="57"/>
      <c r="F1033" s="57"/>
      <c r="H1033" s="57"/>
      <c r="J1033" s="57"/>
      <c r="L1033" s="57"/>
      <c r="N1033" s="57"/>
      <c r="P1033" s="57"/>
      <c r="R1033" s="57"/>
      <c r="T1033" s="57"/>
      <c r="V1033" s="57"/>
      <c r="X1033" s="57"/>
    </row>
    <row r="1034" spans="3:24">
      <c r="C1034" s="57"/>
      <c r="D1034" s="57"/>
      <c r="E1034" s="57"/>
      <c r="F1034" s="57"/>
      <c r="H1034" s="57"/>
      <c r="J1034" s="57"/>
      <c r="L1034" s="57"/>
      <c r="N1034" s="57"/>
      <c r="P1034" s="57"/>
      <c r="R1034" s="57"/>
      <c r="T1034" s="57"/>
      <c r="V1034" s="57"/>
      <c r="X1034" s="57"/>
    </row>
    <row r="1035" spans="3:24">
      <c r="C1035" s="57"/>
      <c r="D1035" s="57"/>
      <c r="E1035" s="57"/>
      <c r="F1035" s="57"/>
      <c r="H1035" s="57"/>
      <c r="J1035" s="57"/>
      <c r="L1035" s="57"/>
      <c r="N1035" s="57"/>
      <c r="P1035" s="57"/>
      <c r="R1035" s="57"/>
      <c r="T1035" s="57"/>
      <c r="V1035" s="57"/>
      <c r="X1035" s="57"/>
    </row>
    <row r="1036" spans="3:24">
      <c r="C1036" s="57"/>
      <c r="D1036" s="57"/>
      <c r="E1036" s="57"/>
      <c r="F1036" s="57"/>
      <c r="H1036" s="57"/>
      <c r="J1036" s="57"/>
      <c r="L1036" s="57"/>
      <c r="N1036" s="57"/>
      <c r="P1036" s="57"/>
      <c r="R1036" s="57"/>
      <c r="T1036" s="57"/>
      <c r="V1036" s="57"/>
      <c r="X1036" s="57"/>
    </row>
    <row r="1037" spans="3:24">
      <c r="C1037" s="57"/>
      <c r="D1037" s="57"/>
      <c r="E1037" s="57"/>
      <c r="F1037" s="57"/>
      <c r="H1037" s="57"/>
      <c r="J1037" s="57"/>
      <c r="L1037" s="57"/>
      <c r="N1037" s="57"/>
      <c r="P1037" s="57"/>
      <c r="R1037" s="57"/>
      <c r="T1037" s="57"/>
      <c r="V1037" s="57"/>
      <c r="X1037" s="57"/>
    </row>
    <row r="1038" spans="3:24">
      <c r="C1038" s="57"/>
      <c r="D1038" s="57"/>
      <c r="E1038" s="57"/>
      <c r="F1038" s="57"/>
      <c r="H1038" s="57"/>
      <c r="J1038" s="57"/>
      <c r="L1038" s="57"/>
      <c r="N1038" s="57"/>
      <c r="P1038" s="57"/>
      <c r="R1038" s="57"/>
      <c r="T1038" s="57"/>
      <c r="V1038" s="57"/>
      <c r="X1038" s="57"/>
    </row>
    <row r="1039" spans="3:24">
      <c r="C1039" s="57"/>
      <c r="D1039" s="57"/>
      <c r="E1039" s="57"/>
      <c r="F1039" s="57"/>
      <c r="H1039" s="57"/>
      <c r="J1039" s="57"/>
      <c r="L1039" s="57"/>
      <c r="N1039" s="57"/>
      <c r="P1039" s="57"/>
      <c r="R1039" s="57"/>
      <c r="T1039" s="57"/>
      <c r="V1039" s="57"/>
      <c r="X1039" s="57"/>
    </row>
    <row r="1040" spans="3:24">
      <c r="C1040" s="57"/>
      <c r="D1040" s="57"/>
      <c r="E1040" s="57"/>
      <c r="F1040" s="57"/>
      <c r="H1040" s="57"/>
      <c r="J1040" s="57"/>
      <c r="L1040" s="57"/>
      <c r="N1040" s="57"/>
      <c r="P1040" s="57"/>
      <c r="R1040" s="57"/>
      <c r="T1040" s="57"/>
      <c r="V1040" s="57"/>
      <c r="X1040" s="57"/>
    </row>
    <row r="1041" spans="3:24">
      <c r="C1041" s="57"/>
      <c r="D1041" s="57"/>
      <c r="E1041" s="57"/>
      <c r="F1041" s="57"/>
      <c r="H1041" s="57"/>
      <c r="J1041" s="57"/>
      <c r="L1041" s="57"/>
      <c r="N1041" s="57"/>
      <c r="P1041" s="57"/>
      <c r="R1041" s="57"/>
      <c r="T1041" s="57"/>
      <c r="V1041" s="57"/>
      <c r="X1041" s="57"/>
    </row>
    <row r="1042" spans="3:24">
      <c r="C1042" s="57"/>
      <c r="D1042" s="57"/>
      <c r="E1042" s="57"/>
      <c r="F1042" s="57"/>
      <c r="H1042" s="57"/>
      <c r="J1042" s="57"/>
      <c r="L1042" s="57"/>
      <c r="N1042" s="57"/>
      <c r="P1042" s="57"/>
      <c r="R1042" s="57"/>
      <c r="T1042" s="57"/>
      <c r="V1042" s="57"/>
      <c r="X1042" s="57"/>
    </row>
    <row r="1043" spans="3:24">
      <c r="C1043" s="57"/>
      <c r="D1043" s="57"/>
      <c r="E1043" s="57"/>
      <c r="F1043" s="57"/>
      <c r="H1043" s="57"/>
      <c r="J1043" s="57"/>
      <c r="L1043" s="57"/>
      <c r="N1043" s="57"/>
      <c r="P1043" s="57"/>
      <c r="R1043" s="57"/>
      <c r="T1043" s="57"/>
      <c r="V1043" s="57"/>
      <c r="X1043" s="57"/>
    </row>
    <row r="1044" spans="3:24">
      <c r="C1044" s="57"/>
      <c r="D1044" s="57"/>
      <c r="E1044" s="57"/>
      <c r="F1044" s="57"/>
      <c r="H1044" s="57"/>
      <c r="J1044" s="57"/>
      <c r="L1044" s="57"/>
      <c r="N1044" s="57"/>
      <c r="P1044" s="57"/>
      <c r="R1044" s="57"/>
      <c r="T1044" s="57"/>
      <c r="V1044" s="57"/>
      <c r="X1044" s="57"/>
    </row>
    <row r="1045" spans="3:24">
      <c r="C1045" s="57"/>
      <c r="D1045" s="57"/>
      <c r="E1045" s="57"/>
      <c r="F1045" s="57"/>
      <c r="H1045" s="57"/>
      <c r="J1045" s="57"/>
      <c r="L1045" s="57"/>
      <c r="N1045" s="57"/>
      <c r="P1045" s="57"/>
      <c r="R1045" s="57"/>
      <c r="T1045" s="57"/>
      <c r="V1045" s="57"/>
      <c r="X1045" s="57"/>
    </row>
    <row r="1046" spans="3:24">
      <c r="C1046" s="57"/>
      <c r="D1046" s="57"/>
      <c r="E1046" s="57"/>
      <c r="F1046" s="57"/>
      <c r="H1046" s="57"/>
      <c r="J1046" s="57"/>
      <c r="L1046" s="57"/>
      <c r="N1046" s="57"/>
      <c r="P1046" s="57"/>
      <c r="R1046" s="57"/>
      <c r="T1046" s="57"/>
      <c r="V1046" s="57"/>
      <c r="X1046" s="57"/>
    </row>
    <row r="1047" spans="3:24">
      <c r="C1047" s="57"/>
      <c r="D1047" s="57"/>
      <c r="E1047" s="57"/>
      <c r="F1047" s="57"/>
      <c r="H1047" s="57"/>
      <c r="J1047" s="57"/>
      <c r="L1047" s="57"/>
      <c r="N1047" s="57"/>
      <c r="P1047" s="57"/>
      <c r="R1047" s="57"/>
      <c r="T1047" s="57"/>
      <c r="V1047" s="57"/>
      <c r="X1047" s="57"/>
    </row>
    <row r="1048" spans="3:24">
      <c r="C1048" s="57"/>
      <c r="D1048" s="57"/>
      <c r="E1048" s="57"/>
      <c r="F1048" s="57"/>
      <c r="H1048" s="57"/>
      <c r="J1048" s="57"/>
      <c r="L1048" s="57"/>
      <c r="N1048" s="57"/>
      <c r="P1048" s="57"/>
      <c r="R1048" s="57"/>
      <c r="T1048" s="57"/>
      <c r="V1048" s="57"/>
      <c r="X1048" s="57"/>
    </row>
    <row r="1049" spans="3:24">
      <c r="C1049" s="57"/>
      <c r="D1049" s="57"/>
      <c r="E1049" s="57"/>
      <c r="F1049" s="57"/>
      <c r="H1049" s="57"/>
      <c r="J1049" s="57"/>
      <c r="L1049" s="57"/>
      <c r="N1049" s="57"/>
      <c r="P1049" s="57"/>
      <c r="R1049" s="57"/>
      <c r="T1049" s="57"/>
      <c r="V1049" s="57"/>
      <c r="X1049" s="57"/>
    </row>
    <row r="1050" spans="3:24">
      <c r="C1050" s="57"/>
      <c r="D1050" s="57"/>
      <c r="E1050" s="57"/>
      <c r="F1050" s="57"/>
      <c r="H1050" s="57"/>
      <c r="J1050" s="57"/>
      <c r="L1050" s="57"/>
      <c r="N1050" s="57"/>
      <c r="P1050" s="57"/>
      <c r="R1050" s="57"/>
      <c r="T1050" s="57"/>
      <c r="V1050" s="57"/>
      <c r="X1050" s="57"/>
    </row>
    <row r="1051" spans="3:24">
      <c r="C1051" s="57"/>
      <c r="D1051" s="57"/>
      <c r="E1051" s="57"/>
      <c r="F1051" s="57"/>
      <c r="H1051" s="57"/>
      <c r="J1051" s="57"/>
      <c r="L1051" s="57"/>
      <c r="N1051" s="57"/>
      <c r="P1051" s="57"/>
      <c r="R1051" s="57"/>
      <c r="T1051" s="57"/>
      <c r="V1051" s="57"/>
      <c r="X1051" s="57"/>
    </row>
    <row r="1052" spans="3:24">
      <c r="C1052" s="57"/>
      <c r="D1052" s="57"/>
      <c r="E1052" s="57"/>
      <c r="F1052" s="57"/>
      <c r="H1052" s="57"/>
      <c r="J1052" s="57"/>
      <c r="L1052" s="57"/>
      <c r="N1052" s="57"/>
      <c r="P1052" s="57"/>
      <c r="R1052" s="57"/>
      <c r="T1052" s="57"/>
      <c r="V1052" s="57"/>
      <c r="X1052" s="57"/>
    </row>
    <row r="1053" spans="3:24">
      <c r="C1053" s="57"/>
      <c r="D1053" s="57"/>
      <c r="E1053" s="57"/>
      <c r="F1053" s="57"/>
      <c r="H1053" s="57"/>
      <c r="J1053" s="57"/>
      <c r="L1053" s="57"/>
      <c r="N1053" s="57"/>
      <c r="P1053" s="57"/>
      <c r="R1053" s="57"/>
      <c r="T1053" s="57"/>
      <c r="V1053" s="57"/>
      <c r="X1053" s="57"/>
    </row>
    <row r="1054" spans="3:24">
      <c r="C1054" s="57"/>
      <c r="D1054" s="57"/>
      <c r="E1054" s="57"/>
      <c r="F1054" s="57"/>
      <c r="H1054" s="57"/>
      <c r="J1054" s="57"/>
      <c r="L1054" s="57"/>
      <c r="N1054" s="57"/>
      <c r="P1054" s="57"/>
      <c r="R1054" s="57"/>
      <c r="T1054" s="57"/>
      <c r="V1054" s="57"/>
      <c r="X1054" s="57"/>
    </row>
    <row r="1055" spans="3:24">
      <c r="C1055" s="57"/>
      <c r="D1055" s="57"/>
      <c r="E1055" s="57"/>
      <c r="F1055" s="57"/>
      <c r="H1055" s="57"/>
      <c r="J1055" s="57"/>
      <c r="L1055" s="57"/>
      <c r="N1055" s="57"/>
      <c r="P1055" s="57"/>
      <c r="R1055" s="57"/>
      <c r="T1055" s="57"/>
      <c r="V1055" s="57"/>
      <c r="X1055" s="57"/>
    </row>
    <row r="1056" spans="3:24">
      <c r="C1056" s="57"/>
      <c r="D1056" s="57"/>
      <c r="E1056" s="57"/>
      <c r="F1056" s="57"/>
      <c r="H1056" s="57"/>
      <c r="J1056" s="57"/>
      <c r="L1056" s="57"/>
      <c r="N1056" s="57"/>
      <c r="P1056" s="57"/>
      <c r="R1056" s="57"/>
      <c r="T1056" s="57"/>
      <c r="V1056" s="57"/>
      <c r="X1056" s="57"/>
    </row>
    <row r="1057" spans="3:24">
      <c r="C1057" s="57"/>
      <c r="D1057" s="57"/>
      <c r="E1057" s="57"/>
      <c r="F1057" s="57"/>
      <c r="H1057" s="57"/>
      <c r="J1057" s="57"/>
      <c r="L1057" s="57"/>
      <c r="N1057" s="57"/>
      <c r="P1057" s="57"/>
      <c r="R1057" s="57"/>
      <c r="T1057" s="57"/>
      <c r="V1057" s="57"/>
      <c r="X1057" s="57"/>
    </row>
    <row r="1058" spans="3:24">
      <c r="C1058" s="57"/>
      <c r="D1058" s="57"/>
      <c r="E1058" s="57"/>
      <c r="F1058" s="57"/>
      <c r="H1058" s="57"/>
      <c r="J1058" s="57"/>
      <c r="L1058" s="57"/>
      <c r="N1058" s="57"/>
      <c r="P1058" s="57"/>
      <c r="R1058" s="57"/>
      <c r="T1058" s="57"/>
      <c r="V1058" s="57"/>
      <c r="X1058" s="57"/>
    </row>
    <row r="1059" spans="3:24">
      <c r="C1059" s="57"/>
      <c r="D1059" s="57"/>
      <c r="E1059" s="57"/>
      <c r="F1059" s="57"/>
      <c r="H1059" s="57"/>
      <c r="J1059" s="57"/>
      <c r="L1059" s="57"/>
      <c r="N1059" s="57"/>
      <c r="P1059" s="57"/>
      <c r="R1059" s="57"/>
      <c r="T1059" s="57"/>
      <c r="V1059" s="57"/>
      <c r="X1059" s="57"/>
    </row>
    <row r="1060" spans="3:24">
      <c r="C1060" s="57"/>
      <c r="D1060" s="57"/>
      <c r="E1060" s="57"/>
      <c r="F1060" s="57"/>
      <c r="H1060" s="57"/>
      <c r="J1060" s="57"/>
      <c r="L1060" s="57"/>
      <c r="N1060" s="57"/>
      <c r="P1060" s="57"/>
      <c r="R1060" s="57"/>
      <c r="T1060" s="57"/>
      <c r="V1060" s="57"/>
      <c r="X1060" s="57"/>
    </row>
    <row r="1061" spans="3:24">
      <c r="C1061" s="57"/>
      <c r="D1061" s="57"/>
      <c r="E1061" s="57"/>
      <c r="F1061" s="57"/>
      <c r="H1061" s="57"/>
      <c r="J1061" s="57"/>
      <c r="L1061" s="57"/>
      <c r="N1061" s="57"/>
      <c r="P1061" s="57"/>
      <c r="R1061" s="57"/>
      <c r="T1061" s="57"/>
      <c r="V1061" s="57"/>
      <c r="X1061" s="57"/>
    </row>
    <row r="1062" spans="3:24">
      <c r="C1062" s="57"/>
      <c r="D1062" s="57"/>
      <c r="E1062" s="57"/>
      <c r="F1062" s="57"/>
      <c r="H1062" s="57"/>
      <c r="J1062" s="57"/>
      <c r="L1062" s="57"/>
      <c r="N1062" s="57"/>
      <c r="P1062" s="57"/>
      <c r="R1062" s="57"/>
      <c r="T1062" s="57"/>
      <c r="V1062" s="57"/>
      <c r="X1062" s="57"/>
    </row>
    <row r="1063" spans="3:24">
      <c r="C1063" s="57"/>
      <c r="D1063" s="57"/>
      <c r="E1063" s="57"/>
      <c r="F1063" s="57"/>
      <c r="H1063" s="57"/>
      <c r="J1063" s="57"/>
      <c r="L1063" s="57"/>
      <c r="N1063" s="57"/>
      <c r="P1063" s="57"/>
      <c r="R1063" s="57"/>
      <c r="T1063" s="57"/>
      <c r="V1063" s="57"/>
      <c r="X1063" s="57"/>
    </row>
    <row r="1064" spans="3:24">
      <c r="C1064" s="57"/>
      <c r="D1064" s="57"/>
      <c r="E1064" s="57"/>
      <c r="F1064" s="57"/>
      <c r="H1064" s="57"/>
      <c r="J1064" s="57"/>
      <c r="L1064" s="57"/>
      <c r="N1064" s="57"/>
      <c r="P1064" s="57"/>
      <c r="R1064" s="57"/>
      <c r="T1064" s="57"/>
      <c r="V1064" s="57"/>
      <c r="X1064" s="57"/>
    </row>
    <row r="1065" spans="3:24">
      <c r="C1065" s="57"/>
      <c r="D1065" s="57"/>
      <c r="E1065" s="57"/>
      <c r="F1065" s="57"/>
      <c r="H1065" s="57"/>
      <c r="J1065" s="57"/>
      <c r="L1065" s="57"/>
      <c r="N1065" s="57"/>
      <c r="P1065" s="57"/>
      <c r="R1065" s="57"/>
      <c r="T1065" s="57"/>
      <c r="V1065" s="57"/>
      <c r="X1065" s="57"/>
    </row>
    <row r="1066" spans="3:24">
      <c r="C1066" s="57"/>
      <c r="D1066" s="57"/>
      <c r="E1066" s="57"/>
      <c r="F1066" s="57"/>
      <c r="H1066" s="57"/>
      <c r="J1066" s="57"/>
      <c r="L1066" s="57"/>
      <c r="N1066" s="57"/>
      <c r="P1066" s="57"/>
      <c r="R1066" s="57"/>
      <c r="T1066" s="57"/>
      <c r="V1066" s="57"/>
      <c r="X1066" s="57"/>
    </row>
    <row r="1067" spans="3:24">
      <c r="C1067" s="57"/>
      <c r="D1067" s="57"/>
      <c r="E1067" s="57"/>
      <c r="F1067" s="57"/>
      <c r="H1067" s="57"/>
      <c r="J1067" s="57"/>
      <c r="L1067" s="57"/>
      <c r="N1067" s="57"/>
      <c r="P1067" s="57"/>
      <c r="R1067" s="57"/>
      <c r="T1067" s="57"/>
      <c r="V1067" s="57"/>
      <c r="X1067" s="57"/>
    </row>
    <row r="1068" spans="3:24">
      <c r="C1068" s="57"/>
      <c r="D1068" s="57"/>
      <c r="E1068" s="57"/>
      <c r="F1068" s="57"/>
      <c r="H1068" s="57"/>
      <c r="J1068" s="57"/>
      <c r="L1068" s="57"/>
      <c r="N1068" s="57"/>
      <c r="P1068" s="57"/>
      <c r="R1068" s="57"/>
      <c r="T1068" s="57"/>
      <c r="V1068" s="57"/>
      <c r="X1068" s="57"/>
    </row>
    <row r="1069" spans="3:24">
      <c r="C1069" s="57"/>
      <c r="D1069" s="57"/>
      <c r="E1069" s="57"/>
      <c r="F1069" s="57"/>
      <c r="H1069" s="57"/>
      <c r="J1069" s="57"/>
      <c r="L1069" s="57"/>
      <c r="N1069" s="57"/>
      <c r="P1069" s="57"/>
      <c r="R1069" s="57"/>
      <c r="T1069" s="57"/>
      <c r="V1069" s="57"/>
      <c r="X1069" s="57"/>
    </row>
    <row r="1070" spans="3:24">
      <c r="C1070" s="57"/>
      <c r="D1070" s="57"/>
      <c r="E1070" s="57"/>
      <c r="F1070" s="57"/>
      <c r="H1070" s="57"/>
      <c r="J1070" s="57"/>
      <c r="L1070" s="57"/>
      <c r="N1070" s="57"/>
      <c r="P1070" s="57"/>
      <c r="R1070" s="57"/>
      <c r="T1070" s="57"/>
      <c r="V1070" s="57"/>
      <c r="X1070" s="57"/>
    </row>
    <row r="1071" spans="3:24">
      <c r="C1071" s="57"/>
      <c r="D1071" s="57"/>
      <c r="E1071" s="57"/>
      <c r="F1071" s="57"/>
      <c r="H1071" s="57"/>
      <c r="J1071" s="57"/>
      <c r="L1071" s="57"/>
      <c r="N1071" s="57"/>
      <c r="P1071" s="57"/>
      <c r="R1071" s="57"/>
      <c r="T1071" s="57"/>
      <c r="V1071" s="57"/>
      <c r="X1071" s="57"/>
    </row>
    <row r="1072" spans="3:24">
      <c r="C1072" s="57"/>
      <c r="D1072" s="57"/>
      <c r="E1072" s="57"/>
      <c r="F1072" s="57"/>
      <c r="H1072" s="57"/>
      <c r="J1072" s="57"/>
      <c r="L1072" s="57"/>
      <c r="N1072" s="57"/>
      <c r="P1072" s="57"/>
      <c r="R1072" s="57"/>
      <c r="T1072" s="57"/>
      <c r="V1072" s="57"/>
      <c r="X1072" s="57"/>
    </row>
    <row r="1073" spans="3:24">
      <c r="C1073" s="57"/>
      <c r="D1073" s="57"/>
      <c r="E1073" s="57"/>
      <c r="F1073" s="57"/>
      <c r="H1073" s="57"/>
      <c r="J1073" s="57"/>
      <c r="L1073" s="57"/>
      <c r="N1073" s="57"/>
      <c r="P1073" s="57"/>
      <c r="R1073" s="57"/>
      <c r="T1073" s="57"/>
      <c r="V1073" s="57"/>
      <c r="X1073" s="57"/>
    </row>
    <row r="1074" spans="3:24">
      <c r="C1074" s="57"/>
      <c r="D1074" s="57"/>
      <c r="E1074" s="57"/>
      <c r="F1074" s="57"/>
      <c r="H1074" s="57"/>
      <c r="J1074" s="57"/>
      <c r="L1074" s="57"/>
      <c r="N1074" s="57"/>
      <c r="P1074" s="57"/>
      <c r="R1074" s="57"/>
      <c r="T1074" s="57"/>
      <c r="V1074" s="57"/>
      <c r="X1074" s="57"/>
    </row>
    <row r="1075" spans="3:24">
      <c r="C1075" s="57"/>
      <c r="D1075" s="57"/>
      <c r="E1075" s="57"/>
      <c r="F1075" s="57"/>
      <c r="H1075" s="57"/>
      <c r="J1075" s="57"/>
      <c r="L1075" s="57"/>
      <c r="N1075" s="57"/>
      <c r="P1075" s="57"/>
      <c r="R1075" s="57"/>
      <c r="T1075" s="57"/>
      <c r="V1075" s="57"/>
      <c r="X1075" s="57"/>
    </row>
    <row r="1076" spans="3:24">
      <c r="C1076" s="57"/>
      <c r="D1076" s="57"/>
      <c r="E1076" s="57"/>
      <c r="F1076" s="57"/>
      <c r="H1076" s="57"/>
      <c r="J1076" s="57"/>
      <c r="L1076" s="57"/>
      <c r="N1076" s="57"/>
      <c r="P1076" s="57"/>
      <c r="R1076" s="57"/>
      <c r="T1076" s="57"/>
      <c r="V1076" s="57"/>
      <c r="X1076" s="57"/>
    </row>
    <row r="1077" spans="3:24">
      <c r="C1077" s="57"/>
      <c r="D1077" s="57"/>
      <c r="E1077" s="57"/>
      <c r="F1077" s="57"/>
      <c r="H1077" s="57"/>
      <c r="J1077" s="57"/>
      <c r="L1077" s="57"/>
      <c r="N1077" s="57"/>
      <c r="P1077" s="57"/>
      <c r="R1077" s="57"/>
      <c r="T1077" s="57"/>
      <c r="V1077" s="57"/>
      <c r="X1077" s="57"/>
    </row>
    <row r="1078" spans="3:24">
      <c r="C1078" s="57"/>
      <c r="D1078" s="57"/>
      <c r="E1078" s="57"/>
      <c r="F1078" s="57"/>
      <c r="H1078" s="57"/>
      <c r="J1078" s="57"/>
      <c r="L1078" s="57"/>
      <c r="N1078" s="57"/>
      <c r="P1078" s="57"/>
      <c r="R1078" s="57"/>
      <c r="T1078" s="57"/>
      <c r="V1078" s="57"/>
      <c r="X1078" s="57"/>
    </row>
    <row r="1079" spans="3:24">
      <c r="C1079" s="57"/>
      <c r="D1079" s="57"/>
      <c r="E1079" s="57"/>
      <c r="F1079" s="57"/>
      <c r="H1079" s="57"/>
      <c r="J1079" s="57"/>
      <c r="L1079" s="57"/>
      <c r="N1079" s="57"/>
      <c r="P1079" s="57"/>
      <c r="R1079" s="57"/>
      <c r="T1079" s="57"/>
      <c r="V1079" s="57"/>
      <c r="X1079" s="57"/>
    </row>
    <row r="1080" spans="3:24">
      <c r="C1080" s="57"/>
      <c r="D1080" s="57"/>
      <c r="E1080" s="57"/>
      <c r="F1080" s="57"/>
      <c r="H1080" s="57"/>
      <c r="J1080" s="57"/>
      <c r="L1080" s="57"/>
      <c r="N1080" s="57"/>
      <c r="P1080" s="57"/>
      <c r="R1080" s="57"/>
      <c r="T1080" s="57"/>
      <c r="V1080" s="57"/>
      <c r="X1080" s="57"/>
    </row>
    <row r="1081" spans="3:24">
      <c r="C1081" s="57"/>
      <c r="D1081" s="57"/>
      <c r="E1081" s="57"/>
      <c r="F1081" s="57"/>
      <c r="H1081" s="57"/>
      <c r="J1081" s="57"/>
      <c r="L1081" s="57"/>
      <c r="N1081" s="57"/>
      <c r="P1081" s="57"/>
      <c r="R1081" s="57"/>
      <c r="T1081" s="57"/>
      <c r="V1081" s="57"/>
      <c r="X1081" s="57"/>
    </row>
    <row r="1082" spans="3:24">
      <c r="C1082" s="57"/>
      <c r="D1082" s="57"/>
      <c r="E1082" s="57"/>
      <c r="F1082" s="57"/>
      <c r="H1082" s="57"/>
      <c r="J1082" s="57"/>
      <c r="L1082" s="57"/>
      <c r="N1082" s="57"/>
      <c r="P1082" s="57"/>
      <c r="R1082" s="57"/>
      <c r="T1082" s="57"/>
      <c r="V1082" s="57"/>
      <c r="X1082" s="57"/>
    </row>
    <row r="1083" spans="3:24">
      <c r="C1083" s="57"/>
      <c r="D1083" s="57"/>
      <c r="E1083" s="57"/>
      <c r="F1083" s="57"/>
      <c r="H1083" s="57"/>
      <c r="J1083" s="57"/>
      <c r="L1083" s="57"/>
      <c r="N1083" s="57"/>
      <c r="P1083" s="57"/>
      <c r="R1083" s="57"/>
      <c r="T1083" s="57"/>
      <c r="V1083" s="57"/>
      <c r="X1083" s="57"/>
    </row>
    <row r="1084" spans="3:24">
      <c r="C1084" s="57"/>
      <c r="D1084" s="57"/>
      <c r="E1084" s="57"/>
      <c r="F1084" s="57"/>
      <c r="H1084" s="57"/>
      <c r="J1084" s="57"/>
      <c r="L1084" s="57"/>
      <c r="N1084" s="57"/>
      <c r="P1084" s="57"/>
      <c r="R1084" s="57"/>
      <c r="T1084" s="57"/>
      <c r="V1084" s="57"/>
      <c r="X1084" s="57"/>
    </row>
    <row r="1085" spans="3:24">
      <c r="C1085" s="57"/>
      <c r="D1085" s="57"/>
      <c r="E1085" s="57"/>
      <c r="F1085" s="57"/>
      <c r="H1085" s="57"/>
      <c r="J1085" s="57"/>
      <c r="L1085" s="57"/>
      <c r="N1085" s="57"/>
      <c r="P1085" s="57"/>
      <c r="R1085" s="57"/>
      <c r="T1085" s="57"/>
      <c r="V1085" s="57"/>
      <c r="X1085" s="57"/>
    </row>
    <row r="1086" spans="3:24">
      <c r="C1086" s="57"/>
      <c r="D1086" s="57"/>
      <c r="E1086" s="57"/>
      <c r="F1086" s="57"/>
      <c r="H1086" s="57"/>
      <c r="J1086" s="57"/>
      <c r="L1086" s="57"/>
      <c r="N1086" s="57"/>
      <c r="P1086" s="57"/>
      <c r="R1086" s="57"/>
      <c r="T1086" s="57"/>
      <c r="V1086" s="57"/>
      <c r="X1086" s="57"/>
    </row>
    <row r="1087" spans="3:24">
      <c r="C1087" s="57"/>
      <c r="D1087" s="57"/>
      <c r="E1087" s="57"/>
      <c r="F1087" s="57"/>
      <c r="H1087" s="57"/>
      <c r="J1087" s="57"/>
      <c r="L1087" s="57"/>
      <c r="N1087" s="57"/>
      <c r="P1087" s="57"/>
      <c r="R1087" s="57"/>
      <c r="T1087" s="57"/>
      <c r="V1087" s="57"/>
      <c r="X1087" s="57"/>
    </row>
    <row r="1088" spans="3:24">
      <c r="C1088" s="57"/>
      <c r="D1088" s="57"/>
      <c r="E1088" s="57"/>
      <c r="F1088" s="57"/>
      <c r="H1088" s="57"/>
      <c r="J1088" s="57"/>
      <c r="L1088" s="57"/>
      <c r="N1088" s="57"/>
      <c r="P1088" s="57"/>
      <c r="R1088" s="57"/>
      <c r="T1088" s="57"/>
      <c r="V1088" s="57"/>
      <c r="X1088" s="57"/>
    </row>
    <row r="1089" spans="3:24">
      <c r="C1089" s="57"/>
      <c r="D1089" s="57"/>
      <c r="E1089" s="57"/>
      <c r="F1089" s="57"/>
      <c r="H1089" s="57"/>
      <c r="J1089" s="57"/>
      <c r="L1089" s="57"/>
      <c r="N1089" s="57"/>
      <c r="P1089" s="57"/>
      <c r="R1089" s="57"/>
      <c r="T1089" s="57"/>
      <c r="V1089" s="57"/>
      <c r="X1089" s="57"/>
    </row>
    <row r="1090" spans="3:24">
      <c r="C1090" s="57"/>
      <c r="D1090" s="57"/>
      <c r="E1090" s="57"/>
      <c r="F1090" s="57"/>
      <c r="H1090" s="57"/>
      <c r="J1090" s="57"/>
      <c r="L1090" s="57"/>
      <c r="N1090" s="57"/>
      <c r="P1090" s="57"/>
      <c r="R1090" s="57"/>
      <c r="T1090" s="57"/>
      <c r="V1090" s="57"/>
      <c r="X1090" s="57"/>
    </row>
    <row r="1091" spans="3:24">
      <c r="C1091" s="57"/>
      <c r="D1091" s="57"/>
      <c r="E1091" s="57"/>
      <c r="F1091" s="57"/>
      <c r="H1091" s="57"/>
      <c r="J1091" s="57"/>
      <c r="L1091" s="57"/>
      <c r="N1091" s="57"/>
      <c r="P1091" s="57"/>
      <c r="R1091" s="57"/>
      <c r="T1091" s="57"/>
      <c r="V1091" s="57"/>
      <c r="X1091" s="57"/>
    </row>
    <row r="1092" spans="3:24">
      <c r="C1092" s="57"/>
      <c r="D1092" s="57"/>
      <c r="E1092" s="57"/>
      <c r="F1092" s="57"/>
      <c r="H1092" s="57"/>
      <c r="J1092" s="57"/>
      <c r="L1092" s="57"/>
      <c r="N1092" s="57"/>
      <c r="P1092" s="57"/>
      <c r="R1092" s="57"/>
      <c r="T1092" s="57"/>
      <c r="V1092" s="57"/>
      <c r="X1092" s="57"/>
    </row>
    <row r="1093" spans="3:24">
      <c r="C1093" s="57"/>
      <c r="D1093" s="57"/>
      <c r="E1093" s="57"/>
      <c r="F1093" s="57"/>
      <c r="H1093" s="57"/>
      <c r="J1093" s="57"/>
      <c r="L1093" s="57"/>
      <c r="N1093" s="57"/>
      <c r="P1093" s="57"/>
      <c r="R1093" s="57"/>
      <c r="T1093" s="57"/>
      <c r="V1093" s="57"/>
      <c r="X1093" s="57"/>
    </row>
    <row r="1094" spans="3:24">
      <c r="C1094" s="57"/>
      <c r="D1094" s="57"/>
      <c r="E1094" s="57"/>
      <c r="F1094" s="57"/>
      <c r="H1094" s="57"/>
      <c r="J1094" s="57"/>
      <c r="L1094" s="57"/>
      <c r="N1094" s="57"/>
      <c r="P1094" s="57"/>
      <c r="R1094" s="57"/>
      <c r="T1094" s="57"/>
      <c r="V1094" s="57"/>
      <c r="X1094" s="57"/>
    </row>
    <row r="1095" spans="3:24">
      <c r="C1095" s="57"/>
      <c r="D1095" s="57"/>
      <c r="E1095" s="57"/>
      <c r="F1095" s="57"/>
      <c r="H1095" s="57"/>
      <c r="J1095" s="57"/>
      <c r="L1095" s="57"/>
      <c r="N1095" s="57"/>
      <c r="P1095" s="57"/>
      <c r="R1095" s="57"/>
      <c r="T1095" s="57"/>
      <c r="V1095" s="57"/>
      <c r="X1095" s="57"/>
    </row>
    <row r="1096" spans="3:24">
      <c r="C1096" s="57"/>
      <c r="D1096" s="57"/>
      <c r="E1096" s="57"/>
      <c r="F1096" s="57"/>
      <c r="H1096" s="57"/>
      <c r="J1096" s="57"/>
      <c r="L1096" s="57"/>
      <c r="N1096" s="57"/>
      <c r="P1096" s="57"/>
      <c r="R1096" s="57"/>
      <c r="T1096" s="57"/>
      <c r="V1096" s="57"/>
      <c r="X1096" s="57"/>
    </row>
    <row r="1097" spans="3:24">
      <c r="C1097" s="57"/>
      <c r="D1097" s="57"/>
      <c r="E1097" s="57"/>
      <c r="F1097" s="57"/>
      <c r="H1097" s="57"/>
      <c r="J1097" s="57"/>
      <c r="L1097" s="57"/>
      <c r="N1097" s="57"/>
      <c r="P1097" s="57"/>
      <c r="R1097" s="57"/>
      <c r="T1097" s="57"/>
      <c r="V1097" s="57"/>
      <c r="X1097" s="57"/>
    </row>
    <row r="1098" spans="3:24">
      <c r="C1098" s="57"/>
      <c r="D1098" s="57"/>
      <c r="E1098" s="57"/>
      <c r="F1098" s="57"/>
      <c r="H1098" s="57"/>
      <c r="J1098" s="57"/>
      <c r="L1098" s="57"/>
      <c r="N1098" s="57"/>
      <c r="P1098" s="57"/>
      <c r="R1098" s="57"/>
      <c r="T1098" s="57"/>
      <c r="V1098" s="57"/>
      <c r="X1098" s="57"/>
    </row>
    <row r="1099" spans="3:24">
      <c r="C1099" s="57"/>
      <c r="D1099" s="57"/>
      <c r="E1099" s="57"/>
      <c r="F1099" s="57"/>
      <c r="H1099" s="57"/>
      <c r="J1099" s="57"/>
      <c r="L1099" s="57"/>
      <c r="N1099" s="57"/>
      <c r="P1099" s="57"/>
      <c r="R1099" s="57"/>
      <c r="T1099" s="57"/>
      <c r="V1099" s="57"/>
      <c r="X1099" s="57"/>
    </row>
    <row r="1100" spans="3:24">
      <c r="C1100" s="57"/>
      <c r="D1100" s="57"/>
      <c r="E1100" s="57"/>
      <c r="F1100" s="57"/>
      <c r="H1100" s="57"/>
      <c r="J1100" s="57"/>
      <c r="L1100" s="57"/>
      <c r="N1100" s="57"/>
      <c r="P1100" s="57"/>
      <c r="R1100" s="57"/>
      <c r="T1100" s="57"/>
      <c r="V1100" s="57"/>
      <c r="X1100" s="57"/>
    </row>
    <row r="1101" spans="3:24">
      <c r="C1101" s="57"/>
      <c r="D1101" s="57"/>
      <c r="E1101" s="57"/>
      <c r="F1101" s="57"/>
      <c r="H1101" s="57"/>
      <c r="J1101" s="57"/>
      <c r="L1101" s="57"/>
      <c r="N1101" s="57"/>
      <c r="P1101" s="57"/>
      <c r="R1101" s="57"/>
      <c r="T1101" s="57"/>
      <c r="V1101" s="57"/>
      <c r="X1101" s="57"/>
    </row>
    <row r="1102" spans="3:24">
      <c r="C1102" s="57"/>
      <c r="D1102" s="57"/>
      <c r="E1102" s="57"/>
      <c r="F1102" s="57"/>
      <c r="H1102" s="57"/>
      <c r="J1102" s="57"/>
      <c r="L1102" s="57"/>
      <c r="N1102" s="57"/>
      <c r="P1102" s="57"/>
      <c r="R1102" s="57"/>
      <c r="T1102" s="57"/>
      <c r="V1102" s="57"/>
      <c r="X1102" s="57"/>
    </row>
    <row r="1103" spans="3:24">
      <c r="C1103" s="57"/>
      <c r="D1103" s="57"/>
      <c r="E1103" s="57"/>
      <c r="F1103" s="57"/>
      <c r="H1103" s="57"/>
      <c r="J1103" s="57"/>
      <c r="L1103" s="57"/>
      <c r="N1103" s="57"/>
      <c r="P1103" s="57"/>
      <c r="R1103" s="57"/>
      <c r="T1103" s="57"/>
      <c r="V1103" s="57"/>
      <c r="X1103" s="57"/>
    </row>
    <row r="1104" spans="3:24">
      <c r="C1104" s="57"/>
      <c r="D1104" s="57"/>
      <c r="E1104" s="57"/>
      <c r="F1104" s="57"/>
      <c r="H1104" s="57"/>
      <c r="J1104" s="57"/>
      <c r="L1104" s="57"/>
      <c r="N1104" s="57"/>
      <c r="P1104" s="57"/>
      <c r="R1104" s="57"/>
      <c r="T1104" s="57"/>
      <c r="V1104" s="57"/>
      <c r="X1104" s="57"/>
    </row>
    <row r="1105" spans="3:24">
      <c r="C1105" s="57"/>
      <c r="D1105" s="57"/>
      <c r="E1105" s="57"/>
      <c r="F1105" s="57"/>
      <c r="H1105" s="57"/>
      <c r="J1105" s="57"/>
      <c r="L1105" s="57"/>
      <c r="N1105" s="57"/>
      <c r="P1105" s="57"/>
      <c r="R1105" s="57"/>
      <c r="T1105" s="57"/>
      <c r="V1105" s="57"/>
      <c r="X1105" s="57"/>
    </row>
    <row r="1106" spans="3:24">
      <c r="C1106" s="57"/>
      <c r="D1106" s="57"/>
      <c r="E1106" s="57"/>
      <c r="F1106" s="57"/>
      <c r="H1106" s="57"/>
      <c r="J1106" s="57"/>
      <c r="L1106" s="57"/>
      <c r="N1106" s="57"/>
      <c r="P1106" s="57"/>
      <c r="R1106" s="57"/>
      <c r="T1106" s="57"/>
      <c r="V1106" s="57"/>
      <c r="X1106" s="57"/>
    </row>
    <row r="1107" spans="3:24">
      <c r="C1107" s="57"/>
      <c r="D1107" s="57"/>
      <c r="E1107" s="57"/>
      <c r="F1107" s="57"/>
      <c r="H1107" s="57"/>
      <c r="J1107" s="57"/>
      <c r="L1107" s="57"/>
      <c r="N1107" s="57"/>
      <c r="P1107" s="57"/>
      <c r="R1107" s="57"/>
      <c r="T1107" s="57"/>
      <c r="V1107" s="57"/>
      <c r="X1107" s="57"/>
    </row>
    <row r="1108" spans="3:24">
      <c r="C1108" s="57"/>
      <c r="D1108" s="57"/>
      <c r="E1108" s="57"/>
      <c r="F1108" s="57"/>
      <c r="H1108" s="57"/>
      <c r="J1108" s="57"/>
      <c r="L1108" s="57"/>
      <c r="N1108" s="57"/>
      <c r="P1108" s="57"/>
      <c r="R1108" s="57"/>
      <c r="T1108" s="57"/>
      <c r="V1108" s="57"/>
      <c r="X1108" s="57"/>
    </row>
    <row r="1109" spans="3:24">
      <c r="C1109" s="57"/>
      <c r="D1109" s="57"/>
      <c r="E1109" s="57"/>
      <c r="F1109" s="57"/>
      <c r="H1109" s="57"/>
      <c r="J1109" s="57"/>
      <c r="L1109" s="57"/>
      <c r="N1109" s="57"/>
      <c r="P1109" s="57"/>
      <c r="R1109" s="57"/>
      <c r="T1109" s="57"/>
      <c r="V1109" s="57"/>
      <c r="X1109" s="57"/>
    </row>
    <row r="1110" spans="3:24">
      <c r="C1110" s="57"/>
      <c r="D1110" s="57"/>
      <c r="E1110" s="57"/>
      <c r="F1110" s="57"/>
      <c r="H1110" s="57"/>
      <c r="J1110" s="57"/>
      <c r="L1110" s="57"/>
      <c r="N1110" s="57"/>
      <c r="P1110" s="57"/>
      <c r="R1110" s="57"/>
      <c r="T1110" s="57"/>
      <c r="V1110" s="57"/>
      <c r="X1110" s="57"/>
    </row>
    <row r="1111" spans="3:24">
      <c r="C1111" s="57"/>
      <c r="D1111" s="57"/>
      <c r="E1111" s="57"/>
      <c r="F1111" s="57"/>
      <c r="H1111" s="57"/>
      <c r="J1111" s="57"/>
      <c r="L1111" s="57"/>
      <c r="N1111" s="57"/>
      <c r="P1111" s="57"/>
      <c r="R1111" s="57"/>
      <c r="T1111" s="57"/>
      <c r="V1111" s="57"/>
      <c r="X1111" s="57"/>
    </row>
    <row r="1112" spans="3:24">
      <c r="C1112" s="57"/>
      <c r="D1112" s="57"/>
      <c r="E1112" s="57"/>
      <c r="F1112" s="57"/>
      <c r="H1112" s="57"/>
      <c r="J1112" s="57"/>
      <c r="L1112" s="57"/>
      <c r="N1112" s="57"/>
      <c r="P1112" s="57"/>
      <c r="R1112" s="57"/>
      <c r="T1112" s="57"/>
      <c r="V1112" s="57"/>
      <c r="X1112" s="57"/>
    </row>
    <row r="1113" spans="3:24">
      <c r="C1113" s="57"/>
      <c r="D1113" s="57"/>
      <c r="E1113" s="57"/>
      <c r="F1113" s="57"/>
      <c r="H1113" s="57"/>
      <c r="J1113" s="57"/>
      <c r="L1113" s="57"/>
      <c r="N1113" s="57"/>
      <c r="P1113" s="57"/>
      <c r="R1113" s="57"/>
      <c r="T1113" s="57"/>
      <c r="V1113" s="57"/>
      <c r="X1113" s="57"/>
    </row>
    <row r="1114" spans="3:24">
      <c r="C1114" s="57"/>
      <c r="D1114" s="57"/>
      <c r="E1114" s="57"/>
      <c r="F1114" s="57"/>
      <c r="H1114" s="57"/>
      <c r="J1114" s="57"/>
      <c r="L1114" s="57"/>
      <c r="N1114" s="57"/>
      <c r="P1114" s="57"/>
      <c r="R1114" s="57"/>
      <c r="T1114" s="57"/>
      <c r="V1114" s="57"/>
      <c r="X1114" s="57"/>
    </row>
    <row r="1115" spans="3:24">
      <c r="C1115" s="57"/>
      <c r="D1115" s="57"/>
      <c r="E1115" s="57"/>
      <c r="F1115" s="57"/>
      <c r="H1115" s="57"/>
      <c r="J1115" s="57"/>
      <c r="L1115" s="57"/>
      <c r="N1115" s="57"/>
      <c r="P1115" s="57"/>
      <c r="R1115" s="57"/>
      <c r="T1115" s="57"/>
      <c r="V1115" s="57"/>
      <c r="X1115" s="57"/>
    </row>
    <row r="1116" spans="3:24">
      <c r="C1116" s="57"/>
      <c r="D1116" s="57"/>
      <c r="E1116" s="57"/>
      <c r="F1116" s="57"/>
      <c r="H1116" s="57"/>
      <c r="J1116" s="57"/>
      <c r="L1116" s="57"/>
      <c r="N1116" s="57"/>
      <c r="P1116" s="57"/>
      <c r="R1116" s="57"/>
      <c r="T1116" s="57"/>
      <c r="V1116" s="57"/>
      <c r="X1116" s="57"/>
    </row>
    <row r="1117" spans="3:24">
      <c r="C1117" s="57"/>
      <c r="D1117" s="57"/>
      <c r="E1117" s="57"/>
      <c r="F1117" s="57"/>
      <c r="H1117" s="57"/>
      <c r="J1117" s="57"/>
      <c r="L1117" s="57"/>
      <c r="N1117" s="57"/>
      <c r="P1117" s="57"/>
      <c r="R1117" s="57"/>
      <c r="T1117" s="57"/>
      <c r="V1117" s="57"/>
      <c r="X1117" s="57"/>
    </row>
    <row r="1118" spans="3:24">
      <c r="C1118" s="57"/>
      <c r="D1118" s="57"/>
      <c r="E1118" s="57"/>
      <c r="F1118" s="57"/>
      <c r="H1118" s="57"/>
      <c r="J1118" s="57"/>
      <c r="L1118" s="57"/>
      <c r="N1118" s="57"/>
      <c r="P1118" s="57"/>
      <c r="R1118" s="57"/>
      <c r="T1118" s="57"/>
      <c r="V1118" s="57"/>
      <c r="X1118" s="57"/>
    </row>
    <row r="1119" spans="3:24">
      <c r="C1119" s="57"/>
      <c r="D1119" s="57"/>
      <c r="E1119" s="57"/>
      <c r="F1119" s="57"/>
      <c r="H1119" s="57"/>
      <c r="J1119" s="57"/>
      <c r="L1119" s="57"/>
      <c r="N1119" s="57"/>
      <c r="P1119" s="57"/>
      <c r="R1119" s="57"/>
      <c r="T1119" s="57"/>
      <c r="V1119" s="57"/>
      <c r="X1119" s="57"/>
    </row>
    <row r="1120" spans="3:24">
      <c r="C1120" s="57"/>
      <c r="D1120" s="57"/>
      <c r="E1120" s="57"/>
      <c r="F1120" s="57"/>
      <c r="H1120" s="57"/>
      <c r="J1120" s="57"/>
      <c r="L1120" s="57"/>
      <c r="N1120" s="57"/>
      <c r="P1120" s="57"/>
      <c r="R1120" s="57"/>
      <c r="T1120" s="57"/>
      <c r="V1120" s="57"/>
      <c r="X1120" s="57"/>
    </row>
    <row r="1121" spans="3:24">
      <c r="C1121" s="57"/>
      <c r="D1121" s="57"/>
      <c r="E1121" s="57"/>
      <c r="F1121" s="57"/>
      <c r="H1121" s="57"/>
      <c r="J1121" s="57"/>
      <c r="L1121" s="57"/>
      <c r="N1121" s="57"/>
      <c r="P1121" s="57"/>
      <c r="R1121" s="57"/>
      <c r="T1121" s="57"/>
      <c r="V1121" s="57"/>
      <c r="X1121" s="57"/>
    </row>
    <row r="1122" spans="3:24">
      <c r="C1122" s="57"/>
      <c r="D1122" s="57"/>
      <c r="E1122" s="57"/>
      <c r="F1122" s="57"/>
      <c r="H1122" s="57"/>
      <c r="J1122" s="57"/>
      <c r="L1122" s="57"/>
      <c r="N1122" s="57"/>
      <c r="P1122" s="57"/>
      <c r="R1122" s="57"/>
      <c r="T1122" s="57"/>
      <c r="V1122" s="57"/>
      <c r="X1122" s="57"/>
    </row>
    <row r="1123" spans="3:24">
      <c r="C1123" s="57"/>
      <c r="D1123" s="57"/>
      <c r="E1123" s="57"/>
      <c r="F1123" s="57"/>
      <c r="H1123" s="57"/>
      <c r="J1123" s="57"/>
      <c r="L1123" s="57"/>
      <c r="N1123" s="57"/>
      <c r="P1123" s="57"/>
      <c r="R1123" s="57"/>
      <c r="T1123" s="57"/>
      <c r="V1123" s="57"/>
      <c r="X1123" s="57"/>
    </row>
    <row r="1124" spans="3:24">
      <c r="C1124" s="57"/>
      <c r="D1124" s="57"/>
      <c r="E1124" s="57"/>
      <c r="F1124" s="57"/>
      <c r="H1124" s="57"/>
      <c r="J1124" s="57"/>
      <c r="L1124" s="57"/>
      <c r="N1124" s="57"/>
      <c r="P1124" s="57"/>
      <c r="R1124" s="57"/>
      <c r="T1124" s="57"/>
      <c r="V1124" s="57"/>
      <c r="X1124" s="57"/>
    </row>
    <row r="1125" spans="3:24">
      <c r="C1125" s="57"/>
      <c r="D1125" s="57"/>
      <c r="E1125" s="57"/>
      <c r="F1125" s="57"/>
      <c r="H1125" s="57"/>
      <c r="J1125" s="57"/>
      <c r="L1125" s="57"/>
      <c r="N1125" s="57"/>
      <c r="P1125" s="57"/>
      <c r="R1125" s="57"/>
      <c r="T1125" s="57"/>
      <c r="V1125" s="57"/>
      <c r="X1125" s="57"/>
    </row>
    <row r="1126" spans="3:24">
      <c r="C1126" s="57"/>
      <c r="D1126" s="57"/>
      <c r="E1126" s="57"/>
      <c r="F1126" s="57"/>
      <c r="H1126" s="57"/>
      <c r="J1126" s="57"/>
      <c r="L1126" s="57"/>
      <c r="N1126" s="57"/>
      <c r="P1126" s="57"/>
      <c r="R1126" s="57"/>
      <c r="T1126" s="57"/>
      <c r="V1126" s="57"/>
      <c r="X1126" s="57"/>
    </row>
    <row r="1127" spans="3:24">
      <c r="C1127" s="57"/>
      <c r="D1127" s="57"/>
      <c r="E1127" s="57"/>
      <c r="F1127" s="57"/>
      <c r="H1127" s="57"/>
      <c r="J1127" s="57"/>
      <c r="L1127" s="57"/>
      <c r="N1127" s="57"/>
      <c r="P1127" s="57"/>
      <c r="R1127" s="57"/>
      <c r="T1127" s="57"/>
      <c r="V1127" s="57"/>
      <c r="X1127" s="57"/>
    </row>
    <row r="1128" spans="3:24">
      <c r="C1128" s="57"/>
      <c r="D1128" s="57"/>
      <c r="E1128" s="57"/>
      <c r="F1128" s="57"/>
      <c r="H1128" s="57"/>
      <c r="J1128" s="57"/>
      <c r="L1128" s="57"/>
      <c r="N1128" s="57"/>
      <c r="P1128" s="57"/>
      <c r="R1128" s="57"/>
      <c r="T1128" s="57"/>
      <c r="V1128" s="57"/>
      <c r="X1128" s="57"/>
    </row>
    <row r="1129" spans="3:24">
      <c r="C1129" s="57"/>
      <c r="D1129" s="57"/>
      <c r="E1129" s="57"/>
      <c r="F1129" s="57"/>
      <c r="H1129" s="57"/>
      <c r="J1129" s="57"/>
      <c r="L1129" s="57"/>
      <c r="N1129" s="57"/>
      <c r="P1129" s="57"/>
      <c r="R1129" s="57"/>
      <c r="T1129" s="57"/>
      <c r="V1129" s="57"/>
      <c r="X1129" s="57"/>
    </row>
    <row r="1130" spans="3:24">
      <c r="C1130" s="57"/>
      <c r="D1130" s="57"/>
      <c r="E1130" s="57"/>
      <c r="F1130" s="57"/>
      <c r="H1130" s="57"/>
      <c r="J1130" s="57"/>
      <c r="L1130" s="57"/>
      <c r="N1130" s="57"/>
      <c r="P1130" s="57"/>
      <c r="R1130" s="57"/>
      <c r="T1130" s="57"/>
      <c r="V1130" s="57"/>
      <c r="X1130" s="57"/>
    </row>
    <row r="1131" spans="3:24">
      <c r="C1131" s="57"/>
      <c r="D1131" s="57"/>
      <c r="E1131" s="57"/>
      <c r="F1131" s="57"/>
      <c r="H1131" s="57"/>
      <c r="J1131" s="57"/>
      <c r="L1131" s="57"/>
      <c r="N1131" s="57"/>
      <c r="P1131" s="57"/>
      <c r="R1131" s="57"/>
      <c r="T1131" s="57"/>
      <c r="V1131" s="57"/>
      <c r="X1131" s="57"/>
    </row>
    <row r="1132" spans="3:24">
      <c r="C1132" s="57"/>
      <c r="D1132" s="57"/>
      <c r="E1132" s="57"/>
      <c r="F1132" s="57"/>
      <c r="H1132" s="57"/>
      <c r="J1132" s="57"/>
      <c r="L1132" s="57"/>
      <c r="N1132" s="57"/>
      <c r="P1132" s="57"/>
      <c r="R1132" s="57"/>
      <c r="T1132" s="57"/>
      <c r="V1132" s="57"/>
      <c r="X1132" s="57"/>
    </row>
    <row r="1133" spans="3:24">
      <c r="C1133" s="57"/>
      <c r="D1133" s="57"/>
      <c r="E1133" s="57"/>
      <c r="F1133" s="57"/>
      <c r="H1133" s="57"/>
      <c r="J1133" s="57"/>
      <c r="L1133" s="57"/>
      <c r="N1133" s="57"/>
      <c r="P1133" s="57"/>
      <c r="R1133" s="57"/>
      <c r="T1133" s="57"/>
      <c r="V1133" s="57"/>
      <c r="X1133" s="57"/>
    </row>
    <row r="1134" spans="3:24">
      <c r="C1134" s="57"/>
      <c r="D1134" s="57"/>
      <c r="E1134" s="57"/>
      <c r="F1134" s="57"/>
      <c r="H1134" s="57"/>
      <c r="J1134" s="57"/>
      <c r="L1134" s="57"/>
      <c r="N1134" s="57"/>
      <c r="P1134" s="57"/>
      <c r="R1134" s="57"/>
      <c r="T1134" s="57"/>
      <c r="V1134" s="57"/>
      <c r="X1134" s="57"/>
    </row>
    <row r="1135" spans="3:24">
      <c r="C1135" s="57"/>
      <c r="D1135" s="57"/>
      <c r="E1135" s="57"/>
      <c r="F1135" s="57"/>
      <c r="H1135" s="57"/>
      <c r="J1135" s="57"/>
      <c r="L1135" s="57"/>
      <c r="N1135" s="57"/>
      <c r="P1135" s="57"/>
      <c r="R1135" s="57"/>
      <c r="T1135" s="57"/>
      <c r="V1135" s="57"/>
      <c r="X1135" s="57"/>
    </row>
    <row r="1136" spans="3:24">
      <c r="C1136" s="57"/>
      <c r="D1136" s="57"/>
      <c r="E1136" s="57"/>
      <c r="F1136" s="57"/>
      <c r="H1136" s="57"/>
      <c r="J1136" s="57"/>
      <c r="L1136" s="57"/>
      <c r="N1136" s="57"/>
      <c r="P1136" s="57"/>
      <c r="R1136" s="57"/>
      <c r="T1136" s="57"/>
      <c r="V1136" s="57"/>
      <c r="X1136" s="57"/>
    </row>
    <row r="1137" spans="3:24">
      <c r="C1137" s="57"/>
      <c r="D1137" s="57"/>
      <c r="E1137" s="57"/>
      <c r="F1137" s="57"/>
      <c r="H1137" s="57"/>
      <c r="J1137" s="57"/>
      <c r="L1137" s="57"/>
      <c r="N1137" s="57"/>
      <c r="P1137" s="57"/>
      <c r="R1137" s="57"/>
      <c r="T1137" s="57"/>
      <c r="V1137" s="57"/>
      <c r="X1137" s="57"/>
    </row>
    <row r="1138" spans="3:24">
      <c r="C1138" s="57"/>
      <c r="D1138" s="57"/>
      <c r="E1138" s="57"/>
      <c r="F1138" s="57"/>
      <c r="H1138" s="57"/>
      <c r="J1138" s="57"/>
      <c r="L1138" s="57"/>
      <c r="N1138" s="57"/>
      <c r="P1138" s="57"/>
      <c r="R1138" s="57"/>
      <c r="T1138" s="57"/>
      <c r="V1138" s="57"/>
      <c r="X1138" s="57"/>
    </row>
    <row r="1139" spans="3:24">
      <c r="C1139" s="57"/>
      <c r="D1139" s="57"/>
      <c r="E1139" s="57"/>
      <c r="F1139" s="57"/>
      <c r="H1139" s="57"/>
      <c r="J1139" s="57"/>
      <c r="L1139" s="57"/>
      <c r="N1139" s="57"/>
      <c r="P1139" s="57"/>
      <c r="R1139" s="57"/>
      <c r="T1139" s="57"/>
      <c r="V1139" s="57"/>
      <c r="X1139" s="57"/>
    </row>
    <row r="1140" spans="3:24">
      <c r="C1140" s="57"/>
      <c r="D1140" s="57"/>
      <c r="E1140" s="57"/>
      <c r="F1140" s="57"/>
      <c r="H1140" s="57"/>
      <c r="J1140" s="57"/>
      <c r="L1140" s="57"/>
      <c r="N1140" s="57"/>
      <c r="P1140" s="57"/>
      <c r="R1140" s="57"/>
      <c r="T1140" s="57"/>
      <c r="V1140" s="57"/>
      <c r="X1140" s="57"/>
    </row>
    <row r="1141" spans="3:24">
      <c r="C1141" s="57"/>
      <c r="D1141" s="57"/>
      <c r="E1141" s="57"/>
      <c r="F1141" s="57"/>
      <c r="H1141" s="57"/>
      <c r="J1141" s="57"/>
      <c r="L1141" s="57"/>
      <c r="N1141" s="57"/>
      <c r="P1141" s="57"/>
      <c r="R1141" s="57"/>
      <c r="T1141" s="57"/>
      <c r="V1141" s="57"/>
      <c r="X1141" s="57"/>
    </row>
    <row r="1142" spans="3:24">
      <c r="C1142" s="57"/>
      <c r="D1142" s="57"/>
      <c r="E1142" s="57"/>
      <c r="F1142" s="57"/>
      <c r="H1142" s="57"/>
      <c r="J1142" s="57"/>
      <c r="L1142" s="57"/>
      <c r="N1142" s="57"/>
      <c r="P1142" s="57"/>
      <c r="R1142" s="57"/>
      <c r="T1142" s="57"/>
      <c r="V1142" s="57"/>
      <c r="X1142" s="57"/>
    </row>
    <row r="1143" spans="3:24">
      <c r="C1143" s="57"/>
      <c r="D1143" s="57"/>
      <c r="E1143" s="57"/>
      <c r="F1143" s="57"/>
      <c r="H1143" s="57"/>
      <c r="J1143" s="57"/>
      <c r="L1143" s="57"/>
      <c r="N1143" s="57"/>
      <c r="P1143" s="57"/>
      <c r="R1143" s="57"/>
      <c r="T1143" s="57"/>
      <c r="V1143" s="57"/>
      <c r="X1143" s="57"/>
    </row>
    <row r="1144" spans="3:24">
      <c r="C1144" s="57"/>
      <c r="D1144" s="57"/>
      <c r="E1144" s="57"/>
      <c r="F1144" s="57"/>
      <c r="H1144" s="57"/>
      <c r="J1144" s="57"/>
      <c r="L1144" s="57"/>
      <c r="N1144" s="57"/>
      <c r="P1144" s="57"/>
      <c r="R1144" s="57"/>
      <c r="T1144" s="57"/>
      <c r="V1144" s="57"/>
      <c r="X1144" s="57"/>
    </row>
    <row r="1145" spans="3:24">
      <c r="C1145" s="57"/>
      <c r="D1145" s="57"/>
      <c r="E1145" s="57"/>
      <c r="F1145" s="57"/>
      <c r="H1145" s="57"/>
      <c r="J1145" s="57"/>
      <c r="L1145" s="57"/>
      <c r="N1145" s="57"/>
      <c r="P1145" s="57"/>
      <c r="R1145" s="57"/>
      <c r="T1145" s="57"/>
      <c r="V1145" s="57"/>
      <c r="X1145" s="57"/>
    </row>
    <row r="1146" spans="3:24">
      <c r="C1146" s="57"/>
      <c r="D1146" s="57"/>
      <c r="E1146" s="57"/>
      <c r="F1146" s="57"/>
      <c r="H1146" s="57"/>
      <c r="J1146" s="57"/>
      <c r="L1146" s="57"/>
      <c r="N1146" s="57"/>
      <c r="P1146" s="57"/>
      <c r="R1146" s="57"/>
      <c r="T1146" s="57"/>
      <c r="V1146" s="57"/>
      <c r="X1146" s="57"/>
    </row>
    <row r="1147" spans="3:24">
      <c r="C1147" s="57"/>
      <c r="D1147" s="57"/>
      <c r="E1147" s="57"/>
      <c r="F1147" s="57"/>
      <c r="H1147" s="57"/>
      <c r="J1147" s="57"/>
      <c r="L1147" s="57"/>
      <c r="N1147" s="57"/>
      <c r="P1147" s="57"/>
      <c r="R1147" s="57"/>
      <c r="T1147" s="57"/>
      <c r="V1147" s="57"/>
      <c r="X1147" s="57"/>
    </row>
    <row r="1148" spans="3:24">
      <c r="C1148" s="57"/>
      <c r="D1148" s="57"/>
      <c r="E1148" s="57"/>
      <c r="F1148" s="57"/>
      <c r="H1148" s="57"/>
      <c r="J1148" s="57"/>
      <c r="L1148" s="57"/>
      <c r="N1148" s="57"/>
      <c r="P1148" s="57"/>
      <c r="R1148" s="57"/>
      <c r="T1148" s="57"/>
      <c r="V1148" s="57"/>
      <c r="X1148" s="57"/>
    </row>
    <row r="1149" spans="3:24">
      <c r="C1149" s="57"/>
      <c r="D1149" s="57"/>
      <c r="E1149" s="57"/>
      <c r="F1149" s="57"/>
      <c r="H1149" s="57"/>
      <c r="J1149" s="57"/>
      <c r="L1149" s="57"/>
      <c r="N1149" s="57"/>
      <c r="P1149" s="57"/>
      <c r="R1149" s="57"/>
      <c r="T1149" s="57"/>
      <c r="V1149" s="57"/>
      <c r="X1149" s="57"/>
    </row>
    <row r="1150" spans="3:24">
      <c r="C1150" s="57"/>
      <c r="D1150" s="57"/>
      <c r="E1150" s="57"/>
      <c r="F1150" s="57"/>
      <c r="H1150" s="57"/>
      <c r="J1150" s="57"/>
      <c r="L1150" s="57"/>
      <c r="N1150" s="57"/>
      <c r="P1150" s="57"/>
      <c r="R1150" s="57"/>
      <c r="T1150" s="57"/>
      <c r="V1150" s="57"/>
      <c r="X1150" s="57"/>
    </row>
    <row r="1151" spans="3:24">
      <c r="C1151" s="57"/>
      <c r="D1151" s="57"/>
      <c r="E1151" s="57"/>
      <c r="F1151" s="57"/>
      <c r="H1151" s="57"/>
      <c r="J1151" s="57"/>
      <c r="L1151" s="57"/>
      <c r="N1151" s="57"/>
      <c r="P1151" s="57"/>
      <c r="R1151" s="57"/>
      <c r="T1151" s="57"/>
      <c r="V1151" s="57"/>
      <c r="X1151" s="57"/>
    </row>
    <row r="1152" spans="3:24">
      <c r="C1152" s="57"/>
      <c r="D1152" s="57"/>
      <c r="E1152" s="57"/>
      <c r="F1152" s="57"/>
      <c r="H1152" s="57"/>
      <c r="J1152" s="57"/>
      <c r="L1152" s="57"/>
      <c r="N1152" s="57"/>
      <c r="P1152" s="57"/>
      <c r="R1152" s="57"/>
      <c r="T1152" s="57"/>
      <c r="V1152" s="57"/>
      <c r="X1152" s="57"/>
    </row>
    <row r="1153" spans="3:24">
      <c r="C1153" s="57"/>
      <c r="D1153" s="57"/>
      <c r="E1153" s="57"/>
      <c r="F1153" s="57"/>
      <c r="H1153" s="57"/>
      <c r="J1153" s="57"/>
      <c r="L1153" s="57"/>
      <c r="N1153" s="57"/>
      <c r="P1153" s="57"/>
      <c r="R1153" s="57"/>
      <c r="T1153" s="57"/>
      <c r="V1153" s="57"/>
      <c r="X1153" s="57"/>
    </row>
    <row r="1154" spans="3:24">
      <c r="C1154" s="57"/>
      <c r="D1154" s="57"/>
      <c r="E1154" s="57"/>
      <c r="F1154" s="57"/>
      <c r="H1154" s="57"/>
      <c r="J1154" s="57"/>
      <c r="L1154" s="57"/>
      <c r="N1154" s="57"/>
      <c r="P1154" s="57"/>
      <c r="R1154" s="57"/>
      <c r="T1154" s="57"/>
      <c r="V1154" s="57"/>
      <c r="X1154" s="57"/>
    </row>
    <row r="1155" spans="3:24">
      <c r="C1155" s="57"/>
      <c r="D1155" s="57"/>
      <c r="E1155" s="57"/>
      <c r="F1155" s="57"/>
      <c r="H1155" s="57"/>
      <c r="J1155" s="57"/>
      <c r="L1155" s="57"/>
      <c r="N1155" s="57"/>
      <c r="P1155" s="57"/>
      <c r="R1155" s="57"/>
      <c r="T1155" s="57"/>
      <c r="V1155" s="57"/>
      <c r="X1155" s="57"/>
    </row>
    <row r="1156" spans="3:24">
      <c r="C1156" s="57"/>
      <c r="D1156" s="57"/>
      <c r="E1156" s="57"/>
      <c r="F1156" s="57"/>
      <c r="H1156" s="57"/>
      <c r="J1156" s="57"/>
      <c r="L1156" s="57"/>
      <c r="N1156" s="57"/>
      <c r="P1156" s="57"/>
      <c r="R1156" s="57"/>
      <c r="T1156" s="57"/>
      <c r="V1156" s="57"/>
      <c r="X1156" s="57"/>
    </row>
    <row r="1157" spans="3:24">
      <c r="C1157" s="57"/>
      <c r="D1157" s="57"/>
      <c r="E1157" s="57"/>
      <c r="F1157" s="57"/>
      <c r="H1157" s="57"/>
      <c r="J1157" s="57"/>
      <c r="L1157" s="57"/>
      <c r="N1157" s="57"/>
      <c r="P1157" s="57"/>
      <c r="R1157" s="57"/>
      <c r="T1157" s="57"/>
      <c r="V1157" s="57"/>
      <c r="X1157" s="57"/>
    </row>
    <row r="1158" spans="3:24">
      <c r="C1158" s="57"/>
      <c r="D1158" s="57"/>
      <c r="E1158" s="57"/>
      <c r="F1158" s="57"/>
      <c r="H1158" s="57"/>
      <c r="J1158" s="57"/>
      <c r="L1158" s="57"/>
      <c r="N1158" s="57"/>
      <c r="P1158" s="57"/>
      <c r="R1158" s="57"/>
      <c r="T1158" s="57"/>
      <c r="V1158" s="57"/>
      <c r="X1158" s="57"/>
    </row>
    <row r="1159" spans="3:24">
      <c r="C1159" s="57"/>
      <c r="D1159" s="57"/>
      <c r="E1159" s="57"/>
      <c r="F1159" s="57"/>
      <c r="H1159" s="57"/>
      <c r="J1159" s="57"/>
      <c r="L1159" s="57"/>
      <c r="N1159" s="57"/>
      <c r="P1159" s="57"/>
      <c r="R1159" s="57"/>
      <c r="T1159" s="57"/>
      <c r="V1159" s="57"/>
      <c r="X1159" s="57"/>
    </row>
    <row r="1160" spans="3:24">
      <c r="C1160" s="57"/>
      <c r="D1160" s="57"/>
      <c r="E1160" s="57"/>
      <c r="F1160" s="57"/>
      <c r="H1160" s="57"/>
      <c r="J1160" s="57"/>
      <c r="L1160" s="57"/>
      <c r="N1160" s="57"/>
      <c r="P1160" s="57"/>
      <c r="R1160" s="57"/>
      <c r="T1160" s="57"/>
      <c r="V1160" s="57"/>
      <c r="X1160" s="57"/>
    </row>
    <row r="1161" spans="3:24">
      <c r="C1161" s="57"/>
      <c r="D1161" s="57"/>
      <c r="E1161" s="57"/>
      <c r="F1161" s="57"/>
      <c r="H1161" s="57"/>
      <c r="J1161" s="57"/>
      <c r="L1161" s="57"/>
      <c r="N1161" s="57"/>
      <c r="P1161" s="57"/>
      <c r="R1161" s="57"/>
      <c r="T1161" s="57"/>
      <c r="V1161" s="57"/>
      <c r="X1161" s="57"/>
    </row>
    <row r="1162" spans="3:24">
      <c r="C1162" s="57"/>
      <c r="D1162" s="57"/>
      <c r="E1162" s="57"/>
      <c r="F1162" s="57"/>
      <c r="H1162" s="57"/>
      <c r="J1162" s="57"/>
      <c r="L1162" s="57"/>
      <c r="N1162" s="57"/>
      <c r="P1162" s="57"/>
      <c r="R1162" s="57"/>
      <c r="T1162" s="57"/>
      <c r="V1162" s="57"/>
      <c r="X1162" s="57"/>
    </row>
    <row r="1163" spans="3:24">
      <c r="C1163" s="57"/>
      <c r="D1163" s="57"/>
      <c r="E1163" s="57"/>
      <c r="F1163" s="57"/>
      <c r="H1163" s="57"/>
      <c r="J1163" s="57"/>
      <c r="L1163" s="57"/>
      <c r="N1163" s="57"/>
      <c r="P1163" s="57"/>
      <c r="R1163" s="57"/>
      <c r="T1163" s="57"/>
      <c r="V1163" s="57"/>
      <c r="X1163" s="57"/>
    </row>
    <row r="1164" spans="3:24">
      <c r="C1164" s="57"/>
      <c r="D1164" s="57"/>
      <c r="E1164" s="57"/>
      <c r="F1164" s="57"/>
      <c r="H1164" s="57"/>
      <c r="J1164" s="57"/>
      <c r="L1164" s="57"/>
      <c r="N1164" s="57"/>
      <c r="P1164" s="57"/>
      <c r="R1164" s="57"/>
      <c r="T1164" s="57"/>
      <c r="V1164" s="57"/>
      <c r="X1164" s="57"/>
    </row>
    <row r="1165" spans="3:24">
      <c r="C1165" s="57"/>
      <c r="D1165" s="57"/>
      <c r="E1165" s="57"/>
      <c r="F1165" s="57"/>
      <c r="H1165" s="57"/>
      <c r="J1165" s="57"/>
      <c r="L1165" s="57"/>
      <c r="N1165" s="57"/>
      <c r="P1165" s="57"/>
      <c r="R1165" s="57"/>
      <c r="T1165" s="57"/>
      <c r="V1165" s="57"/>
      <c r="X1165" s="57"/>
    </row>
    <row r="1166" spans="3:24">
      <c r="C1166" s="57"/>
      <c r="D1166" s="57"/>
      <c r="E1166" s="57"/>
      <c r="F1166" s="57"/>
      <c r="H1166" s="57"/>
      <c r="J1166" s="57"/>
      <c r="L1166" s="57"/>
      <c r="N1166" s="57"/>
      <c r="P1166" s="57"/>
      <c r="R1166" s="57"/>
      <c r="T1166" s="57"/>
      <c r="V1166" s="57"/>
      <c r="X1166" s="57"/>
    </row>
    <row r="1167" spans="3:24">
      <c r="C1167" s="57"/>
      <c r="D1167" s="57"/>
      <c r="E1167" s="57"/>
      <c r="F1167" s="57"/>
      <c r="H1167" s="57"/>
      <c r="J1167" s="57"/>
      <c r="L1167" s="57"/>
      <c r="N1167" s="57"/>
      <c r="P1167" s="57"/>
      <c r="R1167" s="57"/>
      <c r="T1167" s="57"/>
      <c r="V1167" s="57"/>
      <c r="X1167" s="57"/>
    </row>
    <row r="1168" spans="3:24">
      <c r="C1168" s="57"/>
      <c r="D1168" s="57"/>
      <c r="E1168" s="57"/>
      <c r="F1168" s="57"/>
      <c r="H1168" s="57"/>
      <c r="J1168" s="57"/>
      <c r="L1168" s="57"/>
      <c r="N1168" s="57"/>
      <c r="P1168" s="57"/>
      <c r="R1168" s="57"/>
      <c r="T1168" s="57"/>
      <c r="V1168" s="57"/>
      <c r="X1168" s="57"/>
    </row>
    <row r="1169" spans="3:24">
      <c r="C1169" s="57"/>
      <c r="D1169" s="57"/>
      <c r="E1169" s="57"/>
      <c r="F1169" s="57"/>
      <c r="H1169" s="57"/>
      <c r="J1169" s="57"/>
      <c r="L1169" s="57"/>
      <c r="N1169" s="57"/>
      <c r="P1169" s="57"/>
      <c r="R1169" s="57"/>
      <c r="T1169" s="57"/>
      <c r="V1169" s="57"/>
      <c r="X1169" s="57"/>
    </row>
    <row r="1170" spans="3:24">
      <c r="C1170" s="57"/>
      <c r="D1170" s="57"/>
      <c r="E1170" s="57"/>
      <c r="F1170" s="57"/>
      <c r="H1170" s="57"/>
      <c r="J1170" s="57"/>
      <c r="L1170" s="57"/>
      <c r="N1170" s="57"/>
      <c r="P1170" s="57"/>
      <c r="R1170" s="57"/>
      <c r="T1170" s="57"/>
      <c r="V1170" s="57"/>
      <c r="X1170" s="57"/>
    </row>
    <row r="1171" spans="3:24">
      <c r="C1171" s="57"/>
      <c r="D1171" s="57"/>
      <c r="E1171" s="57"/>
      <c r="F1171" s="57"/>
      <c r="H1171" s="57"/>
      <c r="J1171" s="57"/>
      <c r="L1171" s="57"/>
      <c r="N1171" s="57"/>
      <c r="P1171" s="57"/>
      <c r="R1171" s="57"/>
      <c r="T1171" s="57"/>
      <c r="V1171" s="57"/>
      <c r="X1171" s="57"/>
    </row>
    <row r="1172" spans="3:24">
      <c r="C1172" s="57"/>
      <c r="D1172" s="57"/>
      <c r="E1172" s="57"/>
      <c r="F1172" s="57"/>
      <c r="H1172" s="57"/>
      <c r="J1172" s="57"/>
      <c r="L1172" s="57"/>
      <c r="N1172" s="57"/>
      <c r="P1172" s="57"/>
      <c r="R1172" s="57"/>
      <c r="T1172" s="57"/>
      <c r="V1172" s="57"/>
      <c r="X1172" s="57"/>
    </row>
    <row r="1173" spans="3:24">
      <c r="C1173" s="57"/>
      <c r="D1173" s="57"/>
      <c r="E1173" s="57"/>
      <c r="F1173" s="57"/>
      <c r="H1173" s="57"/>
      <c r="J1173" s="57"/>
      <c r="L1173" s="57"/>
      <c r="N1173" s="57"/>
      <c r="P1173" s="57"/>
      <c r="R1173" s="57"/>
      <c r="T1173" s="57"/>
      <c r="V1173" s="57"/>
      <c r="X1173" s="57"/>
    </row>
    <row r="1174" spans="3:24">
      <c r="C1174" s="57"/>
      <c r="D1174" s="57"/>
      <c r="E1174" s="57"/>
      <c r="F1174" s="57"/>
      <c r="H1174" s="57"/>
      <c r="J1174" s="57"/>
      <c r="L1174" s="57"/>
      <c r="N1174" s="57"/>
      <c r="P1174" s="57"/>
      <c r="R1174" s="57"/>
      <c r="T1174" s="57"/>
      <c r="V1174" s="57"/>
      <c r="X1174" s="57"/>
    </row>
    <row r="1175" spans="3:24">
      <c r="C1175" s="57"/>
      <c r="D1175" s="57"/>
      <c r="E1175" s="57"/>
      <c r="F1175" s="57"/>
      <c r="H1175" s="57"/>
      <c r="J1175" s="57"/>
      <c r="L1175" s="57"/>
      <c r="N1175" s="57"/>
      <c r="P1175" s="57"/>
      <c r="R1175" s="57"/>
      <c r="T1175" s="57"/>
      <c r="V1175" s="57"/>
      <c r="X1175" s="57"/>
    </row>
    <row r="1176" spans="3:24">
      <c r="C1176" s="57"/>
      <c r="D1176" s="57"/>
      <c r="E1176" s="57"/>
      <c r="F1176" s="57"/>
      <c r="H1176" s="57"/>
      <c r="J1176" s="57"/>
      <c r="L1176" s="57"/>
      <c r="N1176" s="57"/>
      <c r="P1176" s="57"/>
      <c r="R1176" s="57"/>
      <c r="T1176" s="57"/>
      <c r="V1176" s="57"/>
      <c r="X1176" s="57"/>
    </row>
    <row r="1177" spans="3:24">
      <c r="C1177" s="57"/>
      <c r="D1177" s="57"/>
      <c r="E1177" s="57"/>
      <c r="F1177" s="57"/>
      <c r="H1177" s="57"/>
      <c r="J1177" s="57"/>
      <c r="L1177" s="57"/>
      <c r="N1177" s="57"/>
      <c r="P1177" s="57"/>
      <c r="R1177" s="57"/>
      <c r="T1177" s="57"/>
      <c r="V1177" s="57"/>
      <c r="X1177" s="57"/>
    </row>
    <row r="1178" spans="3:24">
      <c r="C1178" s="57"/>
      <c r="D1178" s="57"/>
      <c r="E1178" s="57"/>
      <c r="F1178" s="57"/>
      <c r="H1178" s="57"/>
      <c r="J1178" s="57"/>
      <c r="L1178" s="57"/>
      <c r="N1178" s="57"/>
      <c r="P1178" s="57"/>
      <c r="R1178" s="57"/>
      <c r="T1178" s="57"/>
      <c r="V1178" s="57"/>
      <c r="X1178" s="57"/>
    </row>
    <row r="1179" spans="3:24">
      <c r="C1179" s="57"/>
      <c r="D1179" s="57"/>
      <c r="E1179" s="57"/>
      <c r="F1179" s="57"/>
      <c r="H1179" s="57"/>
      <c r="J1179" s="57"/>
      <c r="L1179" s="57"/>
      <c r="N1179" s="57"/>
      <c r="P1179" s="57"/>
      <c r="R1179" s="57"/>
      <c r="T1179" s="57"/>
      <c r="V1179" s="57"/>
      <c r="X1179" s="57"/>
    </row>
    <row r="1180" spans="3:24">
      <c r="C1180" s="57"/>
      <c r="D1180" s="57"/>
      <c r="E1180" s="57"/>
      <c r="F1180" s="57"/>
      <c r="H1180" s="57"/>
      <c r="J1180" s="57"/>
      <c r="L1180" s="57"/>
      <c r="N1180" s="57"/>
      <c r="P1180" s="57"/>
      <c r="R1180" s="57"/>
      <c r="T1180" s="57"/>
      <c r="V1180" s="57"/>
      <c r="X1180" s="57"/>
    </row>
    <row r="1181" spans="3:24">
      <c r="C1181" s="57"/>
      <c r="D1181" s="57"/>
      <c r="E1181" s="57"/>
      <c r="F1181" s="57"/>
      <c r="H1181" s="57"/>
      <c r="J1181" s="57"/>
      <c r="L1181" s="57"/>
      <c r="N1181" s="57"/>
      <c r="P1181" s="57"/>
      <c r="R1181" s="57"/>
      <c r="T1181" s="57"/>
      <c r="V1181" s="57"/>
      <c r="X1181" s="57"/>
    </row>
    <row r="1182" spans="3:24">
      <c r="C1182" s="57"/>
      <c r="D1182" s="57"/>
      <c r="E1182" s="57"/>
      <c r="F1182" s="57"/>
      <c r="H1182" s="57"/>
      <c r="J1182" s="57"/>
      <c r="L1182" s="57"/>
      <c r="N1182" s="57"/>
      <c r="P1182" s="57"/>
      <c r="R1182" s="57"/>
      <c r="T1182" s="57"/>
      <c r="V1182" s="57"/>
      <c r="X1182" s="57"/>
    </row>
    <row r="1183" spans="3:24">
      <c r="C1183" s="57"/>
      <c r="D1183" s="57"/>
      <c r="E1183" s="57"/>
      <c r="F1183" s="57"/>
      <c r="H1183" s="57"/>
      <c r="J1183" s="57"/>
      <c r="L1183" s="57"/>
      <c r="N1183" s="57"/>
      <c r="P1183" s="57"/>
      <c r="R1183" s="57"/>
      <c r="T1183" s="57"/>
      <c r="V1183" s="57"/>
      <c r="X1183" s="57"/>
    </row>
    <row r="1184" spans="3:24">
      <c r="C1184" s="57"/>
      <c r="D1184" s="57"/>
      <c r="E1184" s="57"/>
      <c r="F1184" s="57"/>
      <c r="H1184" s="57"/>
      <c r="J1184" s="57"/>
      <c r="L1184" s="57"/>
      <c r="N1184" s="57"/>
      <c r="P1184" s="57"/>
      <c r="R1184" s="57"/>
      <c r="T1184" s="57"/>
      <c r="V1184" s="57"/>
      <c r="X1184" s="57"/>
    </row>
    <row r="1185" spans="3:24">
      <c r="C1185" s="57"/>
      <c r="D1185" s="57"/>
      <c r="E1185" s="57"/>
      <c r="F1185" s="57"/>
      <c r="H1185" s="57"/>
      <c r="J1185" s="57"/>
      <c r="L1185" s="57"/>
      <c r="N1185" s="57"/>
      <c r="P1185" s="57"/>
      <c r="R1185" s="57"/>
      <c r="T1185" s="57"/>
      <c r="V1185" s="57"/>
      <c r="X1185" s="57"/>
    </row>
    <row r="1186" spans="3:24">
      <c r="C1186" s="57"/>
      <c r="D1186" s="57"/>
      <c r="E1186" s="57"/>
      <c r="F1186" s="57"/>
      <c r="H1186" s="57"/>
      <c r="J1186" s="57"/>
      <c r="L1186" s="57"/>
      <c r="N1186" s="57"/>
      <c r="P1186" s="57"/>
      <c r="R1186" s="57"/>
      <c r="T1186" s="57"/>
      <c r="V1186" s="57"/>
      <c r="X1186" s="57"/>
    </row>
    <row r="1187" spans="3:24">
      <c r="C1187" s="57"/>
      <c r="D1187" s="57"/>
      <c r="E1187" s="57"/>
      <c r="F1187" s="57"/>
      <c r="H1187" s="57"/>
      <c r="J1187" s="57"/>
      <c r="L1187" s="57"/>
      <c r="N1187" s="57"/>
      <c r="P1187" s="57"/>
      <c r="R1187" s="57"/>
      <c r="T1187" s="57"/>
      <c r="V1187" s="57"/>
      <c r="X1187" s="57"/>
    </row>
    <row r="1188" spans="3:24">
      <c r="C1188" s="57"/>
      <c r="D1188" s="57"/>
      <c r="E1188" s="57"/>
      <c r="F1188" s="57"/>
      <c r="H1188" s="57"/>
      <c r="J1188" s="57"/>
      <c r="L1188" s="57"/>
      <c r="N1188" s="57"/>
      <c r="P1188" s="57"/>
      <c r="R1188" s="57"/>
      <c r="T1188" s="57"/>
      <c r="V1188" s="57"/>
      <c r="X1188" s="57"/>
    </row>
    <row r="1189" spans="3:24">
      <c r="C1189" s="57"/>
      <c r="D1189" s="57"/>
      <c r="E1189" s="57"/>
      <c r="F1189" s="57"/>
      <c r="H1189" s="57"/>
      <c r="J1189" s="57"/>
      <c r="L1189" s="57"/>
      <c r="N1189" s="57"/>
      <c r="P1189" s="57"/>
      <c r="R1189" s="57"/>
      <c r="T1189" s="57"/>
      <c r="V1189" s="57"/>
      <c r="X1189" s="57"/>
    </row>
    <row r="1190" spans="3:24">
      <c r="C1190" s="57"/>
      <c r="D1190" s="57"/>
      <c r="E1190" s="57"/>
      <c r="F1190" s="57"/>
      <c r="H1190" s="57"/>
      <c r="J1190" s="57"/>
      <c r="L1190" s="57"/>
      <c r="N1190" s="57"/>
      <c r="P1190" s="57"/>
      <c r="R1190" s="57"/>
      <c r="T1190" s="57"/>
      <c r="V1190" s="57"/>
      <c r="X1190" s="57"/>
    </row>
    <row r="1191" spans="3:24">
      <c r="C1191" s="57"/>
      <c r="D1191" s="57"/>
      <c r="E1191" s="57"/>
      <c r="F1191" s="57"/>
      <c r="H1191" s="57"/>
      <c r="J1191" s="57"/>
      <c r="L1191" s="57"/>
      <c r="N1191" s="57"/>
      <c r="P1191" s="57"/>
      <c r="R1191" s="57"/>
      <c r="T1191" s="57"/>
      <c r="V1191" s="57"/>
      <c r="X1191" s="57"/>
    </row>
    <row r="1192" spans="3:24">
      <c r="C1192" s="57"/>
      <c r="D1192" s="57"/>
      <c r="E1192" s="57"/>
      <c r="F1192" s="57"/>
      <c r="H1192" s="57"/>
      <c r="J1192" s="57"/>
      <c r="L1192" s="57"/>
      <c r="N1192" s="57"/>
      <c r="P1192" s="57"/>
      <c r="R1192" s="57"/>
      <c r="T1192" s="57"/>
      <c r="V1192" s="57"/>
      <c r="X1192" s="57"/>
    </row>
    <row r="1193" spans="3:24">
      <c r="C1193" s="57"/>
      <c r="D1193" s="57"/>
      <c r="E1193" s="57"/>
      <c r="F1193" s="57"/>
      <c r="H1193" s="57"/>
      <c r="J1193" s="57"/>
      <c r="L1193" s="57"/>
      <c r="N1193" s="57"/>
      <c r="P1193" s="57"/>
      <c r="R1193" s="57"/>
      <c r="T1193" s="57"/>
      <c r="V1193" s="57"/>
      <c r="X1193" s="57"/>
    </row>
    <row r="1194" spans="3:24">
      <c r="C1194" s="57"/>
      <c r="D1194" s="57"/>
      <c r="E1194" s="57"/>
      <c r="F1194" s="57"/>
      <c r="H1194" s="57"/>
      <c r="J1194" s="57"/>
      <c r="L1194" s="57"/>
      <c r="N1194" s="57"/>
      <c r="P1194" s="57"/>
      <c r="R1194" s="57"/>
      <c r="T1194" s="57"/>
      <c r="V1194" s="57"/>
      <c r="X1194" s="57"/>
    </row>
    <row r="1195" spans="3:24">
      <c r="C1195" s="57"/>
      <c r="D1195" s="57"/>
      <c r="E1195" s="57"/>
      <c r="F1195" s="57"/>
      <c r="H1195" s="57"/>
      <c r="J1195" s="57"/>
      <c r="L1195" s="57"/>
      <c r="N1195" s="57"/>
      <c r="P1195" s="57"/>
      <c r="R1195" s="57"/>
      <c r="T1195" s="57"/>
      <c r="V1195" s="57"/>
      <c r="X1195" s="57"/>
    </row>
    <row r="1196" spans="3:24">
      <c r="C1196" s="57"/>
      <c r="D1196" s="57"/>
      <c r="E1196" s="57"/>
      <c r="F1196" s="57"/>
      <c r="H1196" s="57"/>
      <c r="J1196" s="57"/>
      <c r="L1196" s="57"/>
      <c r="N1196" s="57"/>
      <c r="P1196" s="57"/>
      <c r="R1196" s="57"/>
      <c r="T1196" s="57"/>
      <c r="V1196" s="57"/>
      <c r="X1196" s="57"/>
    </row>
    <row r="1197" spans="3:24">
      <c r="C1197" s="57"/>
      <c r="D1197" s="57"/>
      <c r="E1197" s="57"/>
      <c r="F1197" s="57"/>
      <c r="H1197" s="57"/>
      <c r="J1197" s="57"/>
      <c r="L1197" s="57"/>
      <c r="N1197" s="57"/>
      <c r="P1197" s="57"/>
      <c r="R1197" s="57"/>
      <c r="T1197" s="57"/>
      <c r="V1197" s="57"/>
      <c r="X1197" s="57"/>
    </row>
    <row r="1198" spans="3:24">
      <c r="C1198" s="57"/>
      <c r="D1198" s="57"/>
      <c r="E1198" s="57"/>
      <c r="F1198" s="57"/>
      <c r="H1198" s="57"/>
      <c r="J1198" s="57"/>
      <c r="L1198" s="57"/>
      <c r="N1198" s="57"/>
      <c r="P1198" s="57"/>
      <c r="R1198" s="57"/>
      <c r="T1198" s="57"/>
      <c r="V1198" s="57"/>
      <c r="X1198" s="57"/>
    </row>
    <row r="1199" spans="3:24">
      <c r="C1199" s="57"/>
      <c r="D1199" s="57"/>
      <c r="E1199" s="57"/>
      <c r="F1199" s="57"/>
      <c r="H1199" s="57"/>
      <c r="J1199" s="57"/>
      <c r="L1199" s="57"/>
      <c r="N1199" s="57"/>
      <c r="P1199" s="57"/>
      <c r="R1199" s="57"/>
      <c r="T1199" s="57"/>
      <c r="V1199" s="57"/>
      <c r="X1199" s="57"/>
    </row>
    <row r="1200" spans="3:24">
      <c r="C1200" s="57"/>
      <c r="D1200" s="57"/>
      <c r="E1200" s="57"/>
      <c r="F1200" s="57"/>
      <c r="H1200" s="57"/>
      <c r="J1200" s="57"/>
      <c r="L1200" s="57"/>
      <c r="N1200" s="57"/>
      <c r="P1200" s="57"/>
      <c r="R1200" s="57"/>
      <c r="T1200" s="57"/>
      <c r="V1200" s="57"/>
      <c r="X1200" s="57"/>
    </row>
    <row r="1201" spans="3:24">
      <c r="C1201" s="57"/>
      <c r="D1201" s="57"/>
      <c r="E1201" s="57"/>
      <c r="F1201" s="57"/>
      <c r="H1201" s="57"/>
      <c r="J1201" s="57"/>
      <c r="L1201" s="57"/>
      <c r="N1201" s="57"/>
      <c r="P1201" s="57"/>
      <c r="R1201" s="57"/>
      <c r="T1201" s="57"/>
      <c r="V1201" s="57"/>
      <c r="X1201" s="57"/>
    </row>
    <row r="1202" spans="3:24">
      <c r="C1202" s="57"/>
      <c r="D1202" s="57"/>
      <c r="E1202" s="57"/>
      <c r="F1202" s="57"/>
      <c r="H1202" s="57"/>
      <c r="J1202" s="57"/>
      <c r="L1202" s="57"/>
      <c r="N1202" s="57"/>
      <c r="P1202" s="57"/>
      <c r="R1202" s="57"/>
      <c r="T1202" s="57"/>
      <c r="V1202" s="57"/>
      <c r="X1202" s="57"/>
    </row>
    <row r="1203" spans="3:24">
      <c r="C1203" s="57"/>
      <c r="D1203" s="57"/>
      <c r="E1203" s="57"/>
      <c r="F1203" s="57"/>
      <c r="H1203" s="57"/>
      <c r="J1203" s="57"/>
      <c r="L1203" s="57"/>
      <c r="N1203" s="57"/>
      <c r="P1203" s="57"/>
      <c r="R1203" s="57"/>
      <c r="T1203" s="57"/>
      <c r="V1203" s="57"/>
      <c r="X1203" s="57"/>
    </row>
    <row r="1204" spans="3:24">
      <c r="C1204" s="57"/>
      <c r="D1204" s="57"/>
      <c r="E1204" s="57"/>
      <c r="F1204" s="57"/>
      <c r="H1204" s="57"/>
      <c r="J1204" s="57"/>
      <c r="L1204" s="57"/>
      <c r="N1204" s="57"/>
      <c r="P1204" s="57"/>
      <c r="R1204" s="57"/>
      <c r="T1204" s="57"/>
      <c r="V1204" s="57"/>
      <c r="X1204" s="57"/>
    </row>
    <row r="1205" spans="3:24">
      <c r="C1205" s="57"/>
      <c r="D1205" s="57"/>
      <c r="E1205" s="57"/>
      <c r="F1205" s="57"/>
      <c r="H1205" s="57"/>
      <c r="J1205" s="57"/>
      <c r="L1205" s="57"/>
      <c r="N1205" s="57"/>
      <c r="P1205" s="57"/>
      <c r="R1205" s="57"/>
      <c r="T1205" s="57"/>
      <c r="V1205" s="57"/>
      <c r="X1205" s="57"/>
    </row>
    <row r="1206" spans="3:24">
      <c r="C1206" s="57"/>
      <c r="D1206" s="57"/>
      <c r="E1206" s="57"/>
      <c r="F1206" s="57"/>
      <c r="H1206" s="57"/>
      <c r="J1206" s="57"/>
      <c r="L1206" s="57"/>
      <c r="N1206" s="57"/>
      <c r="P1206" s="57"/>
      <c r="R1206" s="57"/>
      <c r="T1206" s="57"/>
      <c r="V1206" s="57"/>
      <c r="X1206" s="57"/>
    </row>
    <row r="1207" spans="3:24">
      <c r="C1207" s="57"/>
      <c r="D1207" s="57"/>
      <c r="E1207" s="57"/>
      <c r="F1207" s="57"/>
      <c r="H1207" s="57"/>
      <c r="J1207" s="57"/>
      <c r="L1207" s="57"/>
      <c r="N1207" s="57"/>
      <c r="P1207" s="57"/>
      <c r="R1207" s="57"/>
      <c r="T1207" s="57"/>
      <c r="V1207" s="57"/>
      <c r="X1207" s="57"/>
    </row>
    <row r="1208" spans="3:24">
      <c r="C1208" s="57"/>
      <c r="D1208" s="57"/>
      <c r="E1208" s="57"/>
      <c r="F1208" s="57"/>
      <c r="H1208" s="57"/>
      <c r="J1208" s="57"/>
      <c r="L1208" s="57"/>
      <c r="N1208" s="57"/>
      <c r="P1208" s="57"/>
      <c r="R1208" s="57"/>
      <c r="T1208" s="57"/>
      <c r="V1208" s="57"/>
      <c r="X1208" s="57"/>
    </row>
    <row r="1209" spans="3:24">
      <c r="C1209" s="57"/>
      <c r="D1209" s="57"/>
      <c r="E1209" s="57"/>
      <c r="F1209" s="57"/>
      <c r="H1209" s="57"/>
      <c r="J1209" s="57"/>
      <c r="L1209" s="57"/>
      <c r="N1209" s="57"/>
      <c r="P1209" s="57"/>
      <c r="R1209" s="57"/>
      <c r="T1209" s="57"/>
      <c r="V1209" s="57"/>
      <c r="X1209" s="57"/>
    </row>
    <row r="1210" spans="3:24">
      <c r="C1210" s="57"/>
      <c r="D1210" s="57"/>
      <c r="E1210" s="57"/>
      <c r="F1210" s="57"/>
      <c r="H1210" s="57"/>
      <c r="J1210" s="57"/>
      <c r="L1210" s="57"/>
      <c r="N1210" s="57"/>
      <c r="P1210" s="57"/>
      <c r="R1210" s="57"/>
      <c r="T1210" s="57"/>
      <c r="V1210" s="57"/>
      <c r="X1210" s="57"/>
    </row>
    <row r="1211" spans="3:24">
      <c r="C1211" s="57"/>
      <c r="D1211" s="57"/>
      <c r="E1211" s="57"/>
      <c r="F1211" s="57"/>
      <c r="H1211" s="57"/>
      <c r="J1211" s="57"/>
      <c r="L1211" s="57"/>
      <c r="N1211" s="57"/>
      <c r="P1211" s="57"/>
      <c r="R1211" s="57"/>
      <c r="T1211" s="57"/>
      <c r="V1211" s="57"/>
      <c r="X1211" s="57"/>
    </row>
    <row r="1212" spans="3:24">
      <c r="C1212" s="57"/>
      <c r="D1212" s="57"/>
      <c r="E1212" s="57"/>
      <c r="F1212" s="57"/>
      <c r="H1212" s="57"/>
      <c r="J1212" s="57"/>
      <c r="L1212" s="57"/>
      <c r="N1212" s="57"/>
      <c r="P1212" s="57"/>
      <c r="R1212" s="57"/>
      <c r="T1212" s="57"/>
      <c r="V1212" s="57"/>
      <c r="X1212" s="57"/>
    </row>
    <row r="1213" spans="3:24">
      <c r="C1213" s="57"/>
      <c r="D1213" s="57"/>
      <c r="E1213" s="57"/>
      <c r="F1213" s="57"/>
      <c r="H1213" s="57"/>
      <c r="J1213" s="57"/>
      <c r="L1213" s="57"/>
      <c r="N1213" s="57"/>
      <c r="P1213" s="57"/>
      <c r="R1213" s="57"/>
      <c r="T1213" s="57"/>
      <c r="V1213" s="57"/>
      <c r="X1213" s="57"/>
    </row>
    <row r="1214" spans="3:24">
      <c r="C1214" s="57"/>
      <c r="D1214" s="57"/>
      <c r="E1214" s="57"/>
      <c r="F1214" s="57"/>
      <c r="H1214" s="57"/>
      <c r="J1214" s="57"/>
      <c r="L1214" s="57"/>
      <c r="N1214" s="57"/>
      <c r="P1214" s="57"/>
      <c r="R1214" s="57"/>
      <c r="T1214" s="57"/>
      <c r="V1214" s="57"/>
      <c r="X1214" s="57"/>
    </row>
    <row r="1215" spans="3:24">
      <c r="C1215" s="57"/>
      <c r="D1215" s="57"/>
      <c r="E1215" s="57"/>
      <c r="F1215" s="57"/>
      <c r="H1215" s="57"/>
      <c r="J1215" s="57"/>
      <c r="L1215" s="57"/>
      <c r="N1215" s="57"/>
      <c r="P1215" s="57"/>
      <c r="R1215" s="57"/>
      <c r="T1215" s="57"/>
      <c r="V1215" s="57"/>
      <c r="X1215" s="57"/>
    </row>
    <row r="1216" spans="3:24">
      <c r="C1216" s="57"/>
      <c r="D1216" s="57"/>
      <c r="E1216" s="57"/>
      <c r="F1216" s="57"/>
      <c r="H1216" s="57"/>
      <c r="J1216" s="57"/>
      <c r="L1216" s="57"/>
      <c r="N1216" s="57"/>
      <c r="P1216" s="57"/>
      <c r="R1216" s="57"/>
      <c r="T1216" s="57"/>
      <c r="V1216" s="57"/>
      <c r="X1216" s="57"/>
    </row>
    <row r="1217" spans="3:24">
      <c r="C1217" s="57"/>
      <c r="D1217" s="57"/>
      <c r="E1217" s="57"/>
      <c r="F1217" s="57"/>
      <c r="H1217" s="57"/>
      <c r="J1217" s="57"/>
      <c r="L1217" s="57"/>
      <c r="N1217" s="57"/>
      <c r="P1217" s="57"/>
      <c r="R1217" s="57"/>
      <c r="T1217" s="57"/>
      <c r="V1217" s="57"/>
      <c r="X1217" s="57"/>
    </row>
    <row r="1218" spans="3:24">
      <c r="C1218" s="57"/>
      <c r="D1218" s="57"/>
      <c r="E1218" s="57"/>
      <c r="F1218" s="57"/>
      <c r="H1218" s="57"/>
      <c r="J1218" s="57"/>
      <c r="L1218" s="57"/>
      <c r="N1218" s="57"/>
      <c r="P1218" s="57"/>
      <c r="R1218" s="57"/>
      <c r="T1218" s="57"/>
      <c r="V1218" s="57"/>
      <c r="X1218" s="57"/>
    </row>
    <row r="1219" spans="3:24">
      <c r="C1219" s="57"/>
      <c r="D1219" s="57"/>
      <c r="E1219" s="57"/>
      <c r="F1219" s="57"/>
      <c r="H1219" s="57"/>
      <c r="J1219" s="57"/>
      <c r="L1219" s="57"/>
      <c r="N1219" s="57"/>
      <c r="P1219" s="57"/>
      <c r="R1219" s="57"/>
      <c r="T1219" s="57"/>
      <c r="V1219" s="57"/>
      <c r="X1219" s="57"/>
    </row>
    <row r="1220" spans="3:24">
      <c r="C1220" s="57"/>
      <c r="D1220" s="57"/>
      <c r="E1220" s="57"/>
      <c r="F1220" s="57"/>
      <c r="H1220" s="57"/>
      <c r="J1220" s="57"/>
      <c r="L1220" s="57"/>
      <c r="N1220" s="57"/>
      <c r="P1220" s="57"/>
      <c r="R1220" s="57"/>
      <c r="T1220" s="57"/>
      <c r="V1220" s="57"/>
      <c r="X1220" s="57"/>
    </row>
    <row r="1221" spans="3:24">
      <c r="C1221" s="57"/>
      <c r="D1221" s="57"/>
      <c r="E1221" s="57"/>
      <c r="F1221" s="57"/>
      <c r="H1221" s="57"/>
      <c r="J1221" s="57"/>
      <c r="L1221" s="57"/>
      <c r="N1221" s="57"/>
      <c r="P1221" s="57"/>
      <c r="R1221" s="57"/>
      <c r="T1221" s="57"/>
      <c r="V1221" s="57"/>
      <c r="X1221" s="57"/>
    </row>
    <row r="1222" spans="3:24">
      <c r="C1222" s="57"/>
      <c r="D1222" s="57"/>
      <c r="E1222" s="57"/>
      <c r="F1222" s="57"/>
      <c r="H1222" s="57"/>
      <c r="J1222" s="57"/>
      <c r="L1222" s="57"/>
      <c r="N1222" s="57"/>
      <c r="P1222" s="57"/>
      <c r="R1222" s="57"/>
      <c r="T1222" s="57"/>
      <c r="V1222" s="57"/>
      <c r="X1222" s="57"/>
    </row>
    <row r="1223" spans="3:24">
      <c r="C1223" s="57"/>
      <c r="D1223" s="57"/>
      <c r="E1223" s="57"/>
      <c r="F1223" s="57"/>
      <c r="H1223" s="57"/>
      <c r="J1223" s="57"/>
      <c r="L1223" s="57"/>
      <c r="N1223" s="57"/>
      <c r="P1223" s="57"/>
      <c r="R1223" s="57"/>
      <c r="T1223" s="57"/>
      <c r="V1223" s="57"/>
      <c r="X1223" s="57"/>
    </row>
    <row r="1224" spans="3:24">
      <c r="C1224" s="57"/>
      <c r="D1224" s="57"/>
      <c r="E1224" s="57"/>
      <c r="F1224" s="57"/>
      <c r="H1224" s="57"/>
      <c r="J1224" s="57"/>
      <c r="L1224" s="57"/>
      <c r="N1224" s="57"/>
      <c r="P1224" s="57"/>
      <c r="R1224" s="57"/>
      <c r="T1224" s="57"/>
      <c r="V1224" s="57"/>
      <c r="X1224" s="57"/>
    </row>
    <row r="1225" spans="3:24">
      <c r="C1225" s="57"/>
      <c r="D1225" s="57"/>
      <c r="E1225" s="57"/>
      <c r="F1225" s="57"/>
      <c r="H1225" s="57"/>
      <c r="J1225" s="57"/>
      <c r="L1225" s="57"/>
      <c r="N1225" s="57"/>
      <c r="P1225" s="57"/>
      <c r="R1225" s="57"/>
      <c r="T1225" s="57"/>
      <c r="V1225" s="57"/>
      <c r="X1225" s="57"/>
    </row>
    <row r="1226" spans="3:24">
      <c r="C1226" s="57"/>
      <c r="D1226" s="57"/>
      <c r="E1226" s="57"/>
      <c r="F1226" s="57"/>
      <c r="H1226" s="57"/>
      <c r="J1226" s="57"/>
      <c r="L1226" s="57"/>
      <c r="N1226" s="57"/>
      <c r="P1226" s="57"/>
      <c r="R1226" s="57"/>
      <c r="T1226" s="57"/>
      <c r="V1226" s="57"/>
      <c r="X1226" s="57"/>
    </row>
    <row r="1227" spans="3:24">
      <c r="C1227" s="57"/>
      <c r="D1227" s="57"/>
      <c r="E1227" s="57"/>
      <c r="F1227" s="57"/>
      <c r="H1227" s="57"/>
      <c r="J1227" s="57"/>
      <c r="L1227" s="57"/>
      <c r="N1227" s="57"/>
      <c r="P1227" s="57"/>
      <c r="R1227" s="57"/>
      <c r="T1227" s="57"/>
      <c r="V1227" s="57"/>
      <c r="X1227" s="57"/>
    </row>
    <row r="1228" spans="3:24">
      <c r="C1228" s="57"/>
      <c r="D1228" s="57"/>
      <c r="E1228" s="57"/>
      <c r="F1228" s="57"/>
      <c r="H1228" s="57"/>
      <c r="J1228" s="57"/>
      <c r="L1228" s="57"/>
      <c r="N1228" s="57"/>
      <c r="P1228" s="57"/>
      <c r="R1228" s="57"/>
      <c r="T1228" s="57"/>
      <c r="V1228" s="57"/>
      <c r="X1228" s="57"/>
    </row>
    <row r="1229" spans="3:24">
      <c r="C1229" s="57"/>
      <c r="D1229" s="57"/>
      <c r="E1229" s="57"/>
      <c r="F1229" s="57"/>
      <c r="H1229" s="57"/>
      <c r="J1229" s="57"/>
      <c r="L1229" s="57"/>
      <c r="N1229" s="57"/>
      <c r="P1229" s="57"/>
      <c r="R1229" s="57"/>
      <c r="T1229" s="57"/>
      <c r="V1229" s="57"/>
      <c r="X1229" s="57"/>
    </row>
    <row r="1230" spans="3:24">
      <c r="C1230" s="57"/>
      <c r="D1230" s="57"/>
      <c r="E1230" s="57"/>
      <c r="F1230" s="57"/>
      <c r="H1230" s="57"/>
      <c r="J1230" s="57"/>
      <c r="L1230" s="57"/>
      <c r="N1230" s="57"/>
      <c r="P1230" s="57"/>
      <c r="R1230" s="57"/>
      <c r="T1230" s="57"/>
      <c r="V1230" s="57"/>
      <c r="X1230" s="57"/>
    </row>
    <row r="1231" spans="3:24">
      <c r="C1231" s="57"/>
      <c r="D1231" s="57"/>
      <c r="E1231" s="57"/>
      <c r="F1231" s="57"/>
      <c r="H1231" s="57"/>
      <c r="J1231" s="57"/>
      <c r="L1231" s="57"/>
      <c r="N1231" s="57"/>
      <c r="P1231" s="57"/>
      <c r="R1231" s="57"/>
      <c r="T1231" s="57"/>
      <c r="V1231" s="57"/>
      <c r="X1231" s="57"/>
    </row>
    <row r="1232" spans="3:24">
      <c r="C1232" s="57"/>
      <c r="D1232" s="57"/>
      <c r="E1232" s="57"/>
      <c r="F1232" s="57"/>
      <c r="H1232" s="57"/>
      <c r="J1232" s="57"/>
      <c r="L1232" s="57"/>
      <c r="N1232" s="57"/>
      <c r="P1232" s="57"/>
      <c r="R1232" s="57"/>
      <c r="T1232" s="57"/>
      <c r="V1232" s="57"/>
      <c r="X1232" s="57"/>
    </row>
    <row r="1233" spans="3:24">
      <c r="C1233" s="57"/>
      <c r="D1233" s="57"/>
      <c r="E1233" s="57"/>
      <c r="F1233" s="57"/>
      <c r="H1233" s="57"/>
      <c r="J1233" s="57"/>
      <c r="L1233" s="57"/>
      <c r="N1233" s="57"/>
      <c r="P1233" s="57"/>
      <c r="R1233" s="57"/>
      <c r="T1233" s="57"/>
      <c r="V1233" s="57"/>
      <c r="X1233" s="57"/>
    </row>
    <row r="1234" spans="3:24">
      <c r="C1234" s="57"/>
      <c r="D1234" s="57"/>
      <c r="E1234" s="57"/>
      <c r="F1234" s="57"/>
      <c r="H1234" s="57"/>
      <c r="J1234" s="57"/>
      <c r="L1234" s="57"/>
      <c r="N1234" s="57"/>
      <c r="P1234" s="57"/>
      <c r="R1234" s="57"/>
      <c r="T1234" s="57"/>
      <c r="V1234" s="57"/>
      <c r="X1234" s="57"/>
    </row>
    <row r="1235" spans="3:24">
      <c r="C1235" s="57"/>
      <c r="D1235" s="57"/>
      <c r="E1235" s="57"/>
      <c r="F1235" s="57"/>
      <c r="H1235" s="57"/>
      <c r="J1235" s="57"/>
      <c r="L1235" s="57"/>
      <c r="N1235" s="57"/>
      <c r="P1235" s="57"/>
      <c r="R1235" s="57"/>
      <c r="T1235" s="57"/>
      <c r="V1235" s="57"/>
      <c r="X1235" s="57"/>
    </row>
    <row r="1236" spans="3:24">
      <c r="C1236" s="57"/>
      <c r="D1236" s="57"/>
      <c r="E1236" s="57"/>
      <c r="F1236" s="57"/>
      <c r="H1236" s="57"/>
      <c r="J1236" s="57"/>
      <c r="L1236" s="57"/>
      <c r="N1236" s="57"/>
      <c r="P1236" s="57"/>
      <c r="R1236" s="57"/>
      <c r="T1236" s="57"/>
      <c r="V1236" s="57"/>
      <c r="X1236" s="57"/>
    </row>
    <row r="1237" spans="3:24">
      <c r="C1237" s="57"/>
      <c r="D1237" s="57"/>
      <c r="E1237" s="57"/>
      <c r="F1237" s="57"/>
      <c r="H1237" s="57"/>
      <c r="J1237" s="57"/>
      <c r="L1237" s="57"/>
      <c r="N1237" s="57"/>
      <c r="P1237" s="57"/>
      <c r="R1237" s="57"/>
      <c r="T1237" s="57"/>
      <c r="V1237" s="57"/>
      <c r="X1237" s="57"/>
    </row>
    <row r="1238" spans="3:24">
      <c r="C1238" s="57"/>
      <c r="D1238" s="57"/>
      <c r="E1238" s="57"/>
      <c r="F1238" s="57"/>
      <c r="H1238" s="57"/>
      <c r="J1238" s="57"/>
      <c r="L1238" s="57"/>
      <c r="N1238" s="57"/>
      <c r="P1238" s="57"/>
      <c r="R1238" s="57"/>
      <c r="T1238" s="57"/>
      <c r="V1238" s="57"/>
      <c r="X1238" s="57"/>
    </row>
    <row r="1239" spans="3:24">
      <c r="C1239" s="57"/>
      <c r="D1239" s="57"/>
      <c r="E1239" s="57"/>
      <c r="F1239" s="57"/>
      <c r="H1239" s="57"/>
      <c r="J1239" s="57"/>
      <c r="L1239" s="57"/>
      <c r="N1239" s="57"/>
      <c r="P1239" s="57"/>
      <c r="R1239" s="57"/>
      <c r="T1239" s="57"/>
      <c r="V1239" s="57"/>
      <c r="X1239" s="57"/>
    </row>
    <row r="1240" spans="3:24">
      <c r="C1240" s="57"/>
      <c r="D1240" s="57"/>
      <c r="E1240" s="57"/>
      <c r="F1240" s="57"/>
      <c r="H1240" s="57"/>
      <c r="J1240" s="57"/>
      <c r="L1240" s="57"/>
      <c r="N1240" s="57"/>
      <c r="P1240" s="57"/>
      <c r="R1240" s="57"/>
      <c r="T1240" s="57"/>
      <c r="V1240" s="57"/>
      <c r="X1240" s="57"/>
    </row>
    <row r="1241" spans="3:24">
      <c r="C1241" s="57"/>
      <c r="D1241" s="57"/>
      <c r="E1241" s="57"/>
      <c r="F1241" s="57"/>
      <c r="H1241" s="57"/>
      <c r="J1241" s="57"/>
      <c r="L1241" s="57"/>
      <c r="N1241" s="57"/>
      <c r="P1241" s="57"/>
      <c r="R1241" s="57"/>
      <c r="T1241" s="57"/>
      <c r="V1241" s="57"/>
      <c r="X1241" s="57"/>
    </row>
    <row r="1242" spans="3:24">
      <c r="C1242" s="57"/>
      <c r="D1242" s="57"/>
      <c r="E1242" s="57"/>
      <c r="F1242" s="57"/>
      <c r="H1242" s="57"/>
      <c r="J1242" s="57"/>
      <c r="L1242" s="57"/>
      <c r="N1242" s="57"/>
      <c r="P1242" s="57"/>
      <c r="R1242" s="57"/>
      <c r="T1242" s="57"/>
      <c r="V1242" s="57"/>
      <c r="X1242" s="57"/>
    </row>
    <row r="1243" spans="3:24">
      <c r="C1243" s="57"/>
      <c r="D1243" s="57"/>
      <c r="E1243" s="57"/>
      <c r="F1243" s="57"/>
      <c r="H1243" s="57"/>
      <c r="J1243" s="57"/>
      <c r="L1243" s="57"/>
      <c r="N1243" s="57"/>
      <c r="P1243" s="57"/>
      <c r="R1243" s="57"/>
      <c r="T1243" s="57"/>
      <c r="V1243" s="57"/>
      <c r="X1243" s="57"/>
    </row>
    <row r="1244" spans="3:24">
      <c r="C1244" s="57"/>
      <c r="D1244" s="57"/>
      <c r="E1244" s="57"/>
      <c r="F1244" s="57"/>
      <c r="H1244" s="57"/>
      <c r="J1244" s="57"/>
      <c r="L1244" s="57"/>
      <c r="N1244" s="57"/>
      <c r="P1244" s="57"/>
      <c r="R1244" s="57"/>
      <c r="T1244" s="57"/>
      <c r="V1244" s="57"/>
      <c r="X1244" s="57"/>
    </row>
    <row r="1245" spans="3:24">
      <c r="C1245" s="57"/>
      <c r="D1245" s="57"/>
      <c r="E1245" s="57"/>
      <c r="F1245" s="57"/>
      <c r="H1245" s="57"/>
      <c r="J1245" s="57"/>
      <c r="L1245" s="57"/>
      <c r="N1245" s="57"/>
      <c r="P1245" s="57"/>
      <c r="R1245" s="57"/>
      <c r="T1245" s="57"/>
      <c r="V1245" s="57"/>
      <c r="X1245" s="57"/>
    </row>
    <row r="1246" spans="3:24">
      <c r="C1246" s="57"/>
      <c r="D1246" s="57"/>
      <c r="E1246" s="57"/>
      <c r="F1246" s="57"/>
      <c r="H1246" s="57"/>
      <c r="J1246" s="57"/>
      <c r="L1246" s="57"/>
      <c r="N1246" s="57"/>
      <c r="P1246" s="57"/>
      <c r="R1246" s="57"/>
      <c r="T1246" s="57"/>
      <c r="V1246" s="57"/>
      <c r="X1246" s="57"/>
    </row>
    <row r="1247" spans="3:24">
      <c r="C1247" s="57"/>
      <c r="D1247" s="57"/>
      <c r="E1247" s="57"/>
      <c r="F1247" s="57"/>
      <c r="H1247" s="57"/>
      <c r="J1247" s="57"/>
      <c r="L1247" s="57"/>
      <c r="N1247" s="57"/>
      <c r="P1247" s="57"/>
      <c r="R1247" s="57"/>
      <c r="T1247" s="57"/>
      <c r="V1247" s="57"/>
      <c r="X1247" s="57"/>
    </row>
    <row r="1248" spans="3:24">
      <c r="C1248" s="57"/>
      <c r="D1248" s="57"/>
      <c r="E1248" s="57"/>
      <c r="F1248" s="57"/>
      <c r="H1248" s="57"/>
      <c r="J1248" s="57"/>
      <c r="L1248" s="57"/>
      <c r="N1248" s="57"/>
      <c r="P1248" s="57"/>
      <c r="R1248" s="57"/>
      <c r="T1248" s="57"/>
      <c r="V1248" s="57"/>
      <c r="X1248" s="57"/>
    </row>
    <row r="1249" spans="2:27">
      <c r="C1249" s="57"/>
      <c r="D1249" s="57"/>
      <c r="E1249" s="57"/>
      <c r="F1249" s="57"/>
      <c r="H1249" s="57"/>
      <c r="J1249" s="57"/>
      <c r="L1249" s="57"/>
      <c r="N1249" s="57"/>
      <c r="P1249" s="57"/>
      <c r="R1249" s="57"/>
      <c r="T1249" s="57"/>
      <c r="V1249" s="57"/>
      <c r="X1249" s="57"/>
    </row>
    <row r="1250" spans="2:27">
      <c r="B1250" s="57"/>
      <c r="C1250" s="57"/>
      <c r="D1250" s="57"/>
      <c r="E1250" s="57"/>
      <c r="F1250" s="57"/>
      <c r="H1250" s="57"/>
      <c r="J1250" s="57"/>
      <c r="L1250" s="57"/>
      <c r="N1250" s="57"/>
      <c r="P1250" s="57"/>
      <c r="R1250" s="57"/>
      <c r="T1250" s="57"/>
      <c r="V1250" s="57"/>
      <c r="X1250" s="57"/>
      <c r="Z1250" s="57"/>
      <c r="AA1250" s="57"/>
    </row>
    <row r="1251" spans="2:27">
      <c r="B1251" s="57"/>
      <c r="C1251" s="57"/>
      <c r="D1251" s="57"/>
      <c r="E1251" s="57"/>
      <c r="F1251" s="57"/>
      <c r="H1251" s="57"/>
      <c r="J1251" s="57"/>
      <c r="L1251" s="57"/>
      <c r="N1251" s="57"/>
      <c r="P1251" s="57"/>
      <c r="R1251" s="57"/>
      <c r="T1251" s="57"/>
      <c r="V1251" s="57"/>
      <c r="X1251" s="57"/>
      <c r="Z1251" s="57"/>
      <c r="AA1251" s="57"/>
    </row>
    <row r="1252" spans="2:27">
      <c r="B1252" s="57"/>
      <c r="C1252" s="57"/>
      <c r="D1252" s="57"/>
      <c r="E1252" s="57"/>
      <c r="F1252" s="57"/>
      <c r="H1252" s="57"/>
      <c r="J1252" s="57"/>
      <c r="L1252" s="57"/>
      <c r="N1252" s="57"/>
      <c r="P1252" s="57"/>
      <c r="R1252" s="57"/>
      <c r="T1252" s="57"/>
      <c r="V1252" s="57"/>
      <c r="X1252" s="57"/>
      <c r="Z1252" s="57"/>
      <c r="AA1252" s="57"/>
    </row>
    <row r="1253" spans="2:27">
      <c r="B1253" s="57"/>
      <c r="C1253" s="57"/>
      <c r="D1253" s="57"/>
      <c r="E1253" s="57"/>
      <c r="F1253" s="57"/>
      <c r="H1253" s="57"/>
      <c r="J1253" s="57"/>
      <c r="L1253" s="57"/>
      <c r="N1253" s="57"/>
      <c r="P1253" s="57"/>
      <c r="R1253" s="57"/>
      <c r="T1253" s="57"/>
      <c r="V1253" s="57"/>
      <c r="X1253" s="57"/>
      <c r="Z1253" s="57"/>
      <c r="AA1253" s="57"/>
    </row>
    <row r="1254" spans="2:27">
      <c r="B1254" s="57"/>
      <c r="C1254" s="57"/>
      <c r="D1254" s="57"/>
      <c r="E1254" s="57"/>
      <c r="F1254" s="57"/>
      <c r="H1254" s="57"/>
      <c r="J1254" s="57"/>
      <c r="L1254" s="57"/>
      <c r="N1254" s="57"/>
      <c r="P1254" s="57"/>
      <c r="R1254" s="57"/>
      <c r="T1254" s="57"/>
      <c r="V1254" s="57"/>
      <c r="X1254" s="57"/>
      <c r="Z1254" s="57"/>
      <c r="AA1254" s="57"/>
    </row>
    <row r="1255" spans="2:27">
      <c r="B1255" s="57"/>
      <c r="C1255" s="57"/>
      <c r="D1255" s="57"/>
      <c r="E1255" s="57"/>
      <c r="F1255" s="57"/>
      <c r="H1255" s="57"/>
      <c r="J1255" s="57"/>
      <c r="L1255" s="57"/>
      <c r="N1255" s="57"/>
      <c r="P1255" s="57"/>
      <c r="R1255" s="57"/>
      <c r="T1255" s="57"/>
      <c r="V1255" s="57"/>
      <c r="X1255" s="57"/>
      <c r="Z1255" s="57"/>
      <c r="AA1255" s="57"/>
    </row>
    <row r="1256" spans="2:27">
      <c r="B1256" s="57"/>
      <c r="C1256" s="57"/>
      <c r="D1256" s="57"/>
      <c r="E1256" s="57"/>
      <c r="F1256" s="57"/>
      <c r="H1256" s="57"/>
      <c r="J1256" s="57"/>
      <c r="L1256" s="57"/>
      <c r="N1256" s="57"/>
      <c r="P1256" s="57"/>
      <c r="R1256" s="57"/>
      <c r="T1256" s="57"/>
      <c r="V1256" s="57"/>
      <c r="X1256" s="57"/>
      <c r="Z1256" s="57"/>
      <c r="AA1256" s="57"/>
    </row>
    <row r="1257" spans="2:27">
      <c r="B1257" s="57"/>
      <c r="C1257" s="57"/>
      <c r="D1257" s="57"/>
      <c r="E1257" s="57"/>
      <c r="F1257" s="57"/>
      <c r="H1257" s="57"/>
      <c r="J1257" s="57"/>
      <c r="L1257" s="57"/>
      <c r="N1257" s="57"/>
      <c r="P1257" s="57"/>
      <c r="R1257" s="57"/>
      <c r="T1257" s="57"/>
      <c r="V1257" s="57"/>
      <c r="X1257" s="57"/>
      <c r="Z1257" s="57"/>
      <c r="AA1257" s="57"/>
    </row>
    <row r="1258" spans="2:27">
      <c r="B1258" s="57"/>
      <c r="C1258" s="57"/>
      <c r="D1258" s="57"/>
      <c r="E1258" s="57"/>
      <c r="F1258" s="57"/>
      <c r="H1258" s="57"/>
      <c r="J1258" s="57"/>
      <c r="L1258" s="57"/>
      <c r="N1258" s="57"/>
      <c r="P1258" s="57"/>
      <c r="R1258" s="57"/>
      <c r="T1258" s="57"/>
      <c r="V1258" s="57"/>
      <c r="X1258" s="57"/>
      <c r="Z1258" s="57"/>
      <c r="AA1258" s="57"/>
    </row>
    <row r="1259" spans="2:27">
      <c r="B1259" s="57"/>
      <c r="C1259" s="57"/>
      <c r="D1259" s="57"/>
      <c r="E1259" s="57"/>
      <c r="F1259" s="57"/>
      <c r="H1259" s="57"/>
      <c r="J1259" s="57"/>
      <c r="L1259" s="57"/>
      <c r="N1259" s="57"/>
      <c r="P1259" s="57"/>
      <c r="R1259" s="57"/>
      <c r="T1259" s="57"/>
      <c r="V1259" s="57"/>
      <c r="X1259" s="57"/>
      <c r="Z1259" s="57"/>
      <c r="AA1259" s="57"/>
    </row>
    <row r="1260" spans="2:27">
      <c r="B1260" s="57"/>
      <c r="C1260" s="57"/>
      <c r="D1260" s="57"/>
      <c r="E1260" s="57"/>
      <c r="F1260" s="57"/>
      <c r="H1260" s="57"/>
      <c r="J1260" s="57"/>
      <c r="L1260" s="57"/>
      <c r="N1260" s="57"/>
      <c r="P1260" s="57"/>
      <c r="R1260" s="57"/>
      <c r="T1260" s="57"/>
      <c r="V1260" s="57"/>
      <c r="X1260" s="57"/>
      <c r="Z1260" s="57"/>
      <c r="AA1260" s="57"/>
    </row>
    <row r="1261" spans="2:27">
      <c r="B1261" s="57"/>
      <c r="C1261" s="57"/>
      <c r="D1261" s="57"/>
      <c r="E1261" s="57"/>
      <c r="F1261" s="57"/>
      <c r="H1261" s="57"/>
      <c r="J1261" s="57"/>
      <c r="L1261" s="57"/>
      <c r="N1261" s="57"/>
      <c r="P1261" s="57"/>
      <c r="R1261" s="57"/>
      <c r="T1261" s="57"/>
      <c r="V1261" s="57"/>
      <c r="X1261" s="57"/>
      <c r="Z1261" s="57"/>
      <c r="AA1261" s="57"/>
    </row>
    <row r="1262" spans="2:27">
      <c r="B1262" s="57"/>
      <c r="C1262" s="57"/>
      <c r="D1262" s="57"/>
      <c r="E1262" s="57"/>
      <c r="F1262" s="57"/>
      <c r="H1262" s="57"/>
      <c r="J1262" s="57"/>
      <c r="L1262" s="57"/>
      <c r="N1262" s="57"/>
      <c r="P1262" s="57"/>
      <c r="R1262" s="57"/>
      <c r="T1262" s="57"/>
      <c r="V1262" s="57"/>
      <c r="X1262" s="57"/>
      <c r="Z1262" s="57"/>
      <c r="AA1262" s="57"/>
    </row>
    <row r="1263" spans="2:27">
      <c r="B1263" s="57"/>
      <c r="C1263" s="57"/>
      <c r="D1263" s="57"/>
      <c r="E1263" s="57"/>
      <c r="F1263" s="57"/>
      <c r="H1263" s="57"/>
      <c r="J1263" s="57"/>
      <c r="L1263" s="57"/>
      <c r="N1263" s="57"/>
      <c r="P1263" s="57"/>
      <c r="R1263" s="57"/>
      <c r="T1263" s="57"/>
      <c r="V1263" s="57"/>
      <c r="X1263" s="57"/>
      <c r="Z1263" s="57"/>
      <c r="AA1263" s="57"/>
    </row>
    <row r="1264" spans="2:27">
      <c r="B1264" s="57"/>
      <c r="C1264" s="57"/>
      <c r="D1264" s="57"/>
      <c r="E1264" s="57"/>
      <c r="F1264" s="57"/>
      <c r="H1264" s="57"/>
      <c r="J1264" s="57"/>
      <c r="L1264" s="57"/>
      <c r="N1264" s="57"/>
      <c r="P1264" s="57"/>
      <c r="R1264" s="57"/>
      <c r="T1264" s="57"/>
      <c r="V1264" s="57"/>
      <c r="X1264" s="57"/>
      <c r="Z1264" s="57"/>
      <c r="AA1264" s="57"/>
    </row>
    <row r="1265" spans="2:27">
      <c r="B1265" s="57"/>
      <c r="C1265" s="57"/>
      <c r="D1265" s="57"/>
      <c r="E1265" s="57"/>
      <c r="F1265" s="57"/>
      <c r="H1265" s="57"/>
      <c r="J1265" s="57"/>
      <c r="L1265" s="57"/>
      <c r="N1265" s="57"/>
      <c r="P1265" s="57"/>
      <c r="R1265" s="57"/>
      <c r="T1265" s="57"/>
      <c r="V1265" s="57"/>
      <c r="X1265" s="57"/>
      <c r="Z1265" s="57"/>
      <c r="AA1265" s="57"/>
    </row>
    <row r="1266" spans="2:27">
      <c r="B1266" s="57"/>
      <c r="C1266" s="57"/>
      <c r="D1266" s="57"/>
      <c r="E1266" s="57"/>
      <c r="F1266" s="57"/>
      <c r="H1266" s="57"/>
      <c r="J1266" s="57"/>
      <c r="L1266" s="57"/>
      <c r="N1266" s="57"/>
      <c r="P1266" s="57"/>
      <c r="R1266" s="57"/>
      <c r="T1266" s="57"/>
      <c r="V1266" s="57"/>
      <c r="X1266" s="57"/>
      <c r="Z1266" s="57"/>
      <c r="AA1266" s="57"/>
    </row>
    <row r="1267" spans="2:27">
      <c r="B1267" s="57"/>
      <c r="C1267" s="57"/>
      <c r="D1267" s="57"/>
      <c r="E1267" s="57"/>
      <c r="F1267" s="57"/>
      <c r="H1267" s="57"/>
      <c r="J1267" s="57"/>
      <c r="L1267" s="57"/>
      <c r="N1267" s="57"/>
      <c r="P1267" s="57"/>
      <c r="R1267" s="57"/>
      <c r="T1267" s="57"/>
      <c r="V1267" s="57"/>
      <c r="X1267" s="57"/>
      <c r="Z1267" s="57"/>
      <c r="AA1267" s="57"/>
    </row>
    <row r="1268" spans="2:27">
      <c r="B1268" s="57"/>
      <c r="C1268" s="57"/>
      <c r="D1268" s="57"/>
      <c r="E1268" s="57"/>
      <c r="F1268" s="57"/>
      <c r="H1268" s="57"/>
      <c r="J1268" s="57"/>
      <c r="L1268" s="57"/>
      <c r="N1268" s="57"/>
      <c r="P1268" s="57"/>
      <c r="R1268" s="57"/>
      <c r="T1268" s="57"/>
      <c r="V1268" s="57"/>
      <c r="X1268" s="57"/>
      <c r="Z1268" s="57"/>
      <c r="AA1268" s="57"/>
    </row>
    <row r="1269" spans="2:27">
      <c r="B1269" s="57"/>
      <c r="C1269" s="57"/>
      <c r="D1269" s="57"/>
      <c r="E1269" s="57"/>
      <c r="F1269" s="57"/>
      <c r="H1269" s="57"/>
      <c r="J1269" s="57"/>
      <c r="L1269" s="57"/>
      <c r="N1269" s="57"/>
      <c r="P1269" s="57"/>
      <c r="R1269" s="57"/>
      <c r="T1269" s="57"/>
      <c r="V1269" s="57"/>
      <c r="X1269" s="57"/>
      <c r="Z1269" s="57"/>
      <c r="AA1269" s="57"/>
    </row>
    <row r="1270" spans="2:27">
      <c r="B1270" s="57"/>
      <c r="C1270" s="57"/>
      <c r="D1270" s="57"/>
      <c r="E1270" s="57"/>
      <c r="F1270" s="57"/>
      <c r="H1270" s="57"/>
      <c r="J1270" s="57"/>
      <c r="L1270" s="57"/>
      <c r="N1270" s="57"/>
      <c r="P1270" s="57"/>
      <c r="R1270" s="57"/>
      <c r="T1270" s="57"/>
      <c r="V1270" s="57"/>
      <c r="X1270" s="57"/>
      <c r="Z1270" s="57"/>
      <c r="AA1270" s="57"/>
    </row>
    <row r="1271" spans="2:27">
      <c r="B1271" s="57"/>
      <c r="C1271" s="57"/>
      <c r="D1271" s="57"/>
      <c r="E1271" s="57"/>
      <c r="F1271" s="57"/>
      <c r="H1271" s="57"/>
      <c r="J1271" s="57"/>
      <c r="L1271" s="57"/>
      <c r="N1271" s="57"/>
      <c r="P1271" s="57"/>
      <c r="R1271" s="57"/>
      <c r="T1271" s="57"/>
      <c r="V1271" s="57"/>
      <c r="X1271" s="57"/>
      <c r="Z1271" s="57"/>
      <c r="AA1271" s="57"/>
    </row>
    <row r="1272" spans="2:27">
      <c r="B1272" s="57"/>
      <c r="C1272" s="57"/>
      <c r="D1272" s="57"/>
      <c r="E1272" s="57"/>
      <c r="F1272" s="57"/>
      <c r="H1272" s="57"/>
      <c r="J1272" s="57"/>
      <c r="L1272" s="57"/>
      <c r="N1272" s="57"/>
      <c r="P1272" s="57"/>
      <c r="R1272" s="57"/>
      <c r="T1272" s="57"/>
      <c r="V1272" s="57"/>
      <c r="X1272" s="57"/>
      <c r="Z1272" s="57"/>
      <c r="AA1272" s="57"/>
    </row>
    <row r="1273" spans="2:27">
      <c r="B1273" s="57"/>
      <c r="C1273" s="57"/>
      <c r="D1273" s="57"/>
      <c r="E1273" s="57"/>
      <c r="F1273" s="57"/>
      <c r="H1273" s="57"/>
      <c r="J1273" s="57"/>
      <c r="L1273" s="57"/>
      <c r="N1273" s="57"/>
      <c r="P1273" s="57"/>
      <c r="R1273" s="57"/>
      <c r="T1273" s="57"/>
      <c r="V1273" s="57"/>
      <c r="X1273" s="57"/>
      <c r="Z1273" s="57"/>
      <c r="AA1273" s="57"/>
    </row>
    <row r="1274" spans="2:27">
      <c r="B1274" s="57"/>
      <c r="C1274" s="57"/>
      <c r="D1274" s="57"/>
      <c r="E1274" s="57"/>
      <c r="F1274" s="57"/>
      <c r="H1274" s="57"/>
      <c r="J1274" s="57"/>
      <c r="L1274" s="57"/>
      <c r="N1274" s="57"/>
      <c r="P1274" s="57"/>
      <c r="R1274" s="57"/>
      <c r="T1274" s="57"/>
      <c r="V1274" s="57"/>
      <c r="X1274" s="57"/>
      <c r="Z1274" s="57"/>
      <c r="AA1274" s="57"/>
    </row>
    <row r="1275" spans="2:27">
      <c r="B1275" s="57"/>
      <c r="C1275" s="57"/>
      <c r="D1275" s="57"/>
      <c r="E1275" s="57"/>
      <c r="F1275" s="57"/>
      <c r="H1275" s="57"/>
      <c r="J1275" s="57"/>
      <c r="L1275" s="57"/>
      <c r="N1275" s="57"/>
      <c r="P1275" s="57"/>
      <c r="R1275" s="57"/>
      <c r="T1275" s="57"/>
      <c r="V1275" s="57"/>
      <c r="X1275" s="57"/>
      <c r="Z1275" s="57"/>
      <c r="AA1275" s="57"/>
    </row>
    <row r="1276" spans="2:27">
      <c r="B1276" s="57"/>
      <c r="C1276" s="57"/>
      <c r="D1276" s="57"/>
      <c r="E1276" s="57"/>
      <c r="F1276" s="57"/>
      <c r="H1276" s="57"/>
      <c r="J1276" s="57"/>
      <c r="L1276" s="57"/>
      <c r="N1276" s="57"/>
      <c r="P1276" s="57"/>
      <c r="R1276" s="57"/>
      <c r="T1276" s="57"/>
      <c r="V1276" s="57"/>
      <c r="X1276" s="57"/>
      <c r="Z1276" s="57"/>
      <c r="AA1276" s="57"/>
    </row>
    <row r="1277" spans="2:27">
      <c r="B1277" s="57"/>
      <c r="C1277" s="57"/>
      <c r="D1277" s="57"/>
      <c r="E1277" s="57"/>
      <c r="F1277" s="57"/>
      <c r="H1277" s="57"/>
      <c r="J1277" s="57"/>
      <c r="L1277" s="57"/>
      <c r="N1277" s="57"/>
      <c r="P1277" s="57"/>
      <c r="R1277" s="57"/>
      <c r="T1277" s="57"/>
      <c r="V1277" s="57"/>
      <c r="X1277" s="57"/>
      <c r="Z1277" s="57"/>
      <c r="AA1277" s="57"/>
    </row>
    <row r="1278" spans="2:27">
      <c r="B1278" s="57"/>
      <c r="C1278" s="57"/>
      <c r="D1278" s="57"/>
      <c r="E1278" s="57"/>
      <c r="F1278" s="57"/>
      <c r="H1278" s="57"/>
      <c r="J1278" s="57"/>
      <c r="L1278" s="57"/>
      <c r="N1278" s="57"/>
      <c r="P1278" s="57"/>
      <c r="R1278" s="57"/>
      <c r="T1278" s="57"/>
      <c r="V1278" s="57"/>
      <c r="X1278" s="57"/>
      <c r="Z1278" s="57"/>
      <c r="AA1278" s="57"/>
    </row>
    <row r="1279" spans="2:27">
      <c r="B1279" s="57"/>
      <c r="C1279" s="57"/>
      <c r="D1279" s="57"/>
      <c r="E1279" s="57"/>
      <c r="F1279" s="57"/>
      <c r="H1279" s="57"/>
      <c r="J1279" s="57"/>
      <c r="L1279" s="57"/>
      <c r="N1279" s="57"/>
      <c r="P1279" s="57"/>
      <c r="R1279" s="57"/>
      <c r="T1279" s="57"/>
      <c r="V1279" s="57"/>
      <c r="X1279" s="57"/>
      <c r="Z1279" s="57"/>
      <c r="AA1279" s="57"/>
    </row>
    <row r="1280" spans="2:27">
      <c r="B1280" s="57"/>
      <c r="C1280" s="57"/>
      <c r="D1280" s="57"/>
      <c r="E1280" s="57"/>
      <c r="F1280" s="57"/>
      <c r="H1280" s="57"/>
      <c r="J1280" s="57"/>
      <c r="L1280" s="57"/>
      <c r="N1280" s="57"/>
      <c r="P1280" s="57"/>
      <c r="R1280" s="57"/>
      <c r="T1280" s="57"/>
      <c r="V1280" s="57"/>
      <c r="X1280" s="57"/>
      <c r="Z1280" s="57"/>
      <c r="AA1280" s="57"/>
    </row>
    <row r="1281" spans="2:27">
      <c r="B1281" s="57"/>
      <c r="C1281" s="57"/>
      <c r="D1281" s="57"/>
      <c r="E1281" s="57"/>
      <c r="F1281" s="57"/>
      <c r="H1281" s="57"/>
      <c r="J1281" s="57"/>
      <c r="L1281" s="57"/>
      <c r="N1281" s="57"/>
      <c r="P1281" s="57"/>
      <c r="R1281" s="57"/>
      <c r="T1281" s="57"/>
      <c r="V1281" s="57"/>
      <c r="X1281" s="57"/>
      <c r="Z1281" s="57"/>
      <c r="AA1281" s="57"/>
    </row>
    <row r="1282" spans="2:27">
      <c r="B1282" s="57"/>
      <c r="C1282" s="57"/>
      <c r="D1282" s="57"/>
      <c r="E1282" s="57"/>
      <c r="F1282" s="57"/>
      <c r="H1282" s="57"/>
      <c r="J1282" s="57"/>
      <c r="L1282" s="57"/>
      <c r="N1282" s="57"/>
      <c r="P1282" s="57"/>
      <c r="R1282" s="57"/>
      <c r="T1282" s="57"/>
      <c r="V1282" s="57"/>
      <c r="X1282" s="57"/>
      <c r="Z1282" s="57"/>
      <c r="AA1282" s="57"/>
    </row>
    <row r="1283" spans="2:27">
      <c r="B1283" s="57"/>
      <c r="C1283" s="57"/>
      <c r="D1283" s="57"/>
      <c r="E1283" s="57"/>
      <c r="F1283" s="57"/>
      <c r="H1283" s="57"/>
      <c r="J1283" s="57"/>
      <c r="L1283" s="57"/>
      <c r="N1283" s="57"/>
      <c r="P1283" s="57"/>
      <c r="R1283" s="57"/>
      <c r="T1283" s="57"/>
      <c r="V1283" s="57"/>
      <c r="X1283" s="57"/>
      <c r="Z1283" s="57"/>
      <c r="AA1283" s="57"/>
    </row>
    <row r="1284" spans="2:27">
      <c r="B1284" s="57"/>
      <c r="C1284" s="57"/>
      <c r="D1284" s="57"/>
      <c r="E1284" s="57"/>
      <c r="F1284" s="57"/>
      <c r="H1284" s="57"/>
      <c r="J1284" s="57"/>
      <c r="L1284" s="57"/>
      <c r="N1284" s="57"/>
      <c r="P1284" s="57"/>
      <c r="R1284" s="57"/>
      <c r="T1284" s="57"/>
      <c r="V1284" s="57"/>
      <c r="X1284" s="57"/>
      <c r="Z1284" s="57"/>
      <c r="AA1284" s="57"/>
    </row>
    <row r="1285" spans="2:27">
      <c r="B1285" s="57"/>
      <c r="C1285" s="57"/>
      <c r="D1285" s="57"/>
      <c r="E1285" s="57"/>
      <c r="F1285" s="57"/>
      <c r="H1285" s="57"/>
      <c r="J1285" s="57"/>
      <c r="L1285" s="57"/>
      <c r="N1285" s="57"/>
      <c r="P1285" s="57"/>
      <c r="R1285" s="57"/>
      <c r="T1285" s="57"/>
      <c r="V1285" s="57"/>
      <c r="X1285" s="57"/>
      <c r="Z1285" s="57"/>
      <c r="AA1285" s="57"/>
    </row>
    <row r="1286" spans="2:27">
      <c r="B1286" s="57"/>
      <c r="C1286" s="57"/>
      <c r="D1286" s="57"/>
      <c r="E1286" s="57"/>
      <c r="F1286" s="57"/>
      <c r="H1286" s="57"/>
      <c r="J1286" s="57"/>
      <c r="L1286" s="57"/>
      <c r="N1286" s="57"/>
      <c r="P1286" s="57"/>
      <c r="R1286" s="57"/>
      <c r="T1286" s="57"/>
      <c r="V1286" s="57"/>
      <c r="X1286" s="57"/>
      <c r="Z1286" s="57"/>
      <c r="AA1286" s="57"/>
    </row>
    <row r="1287" spans="2:27">
      <c r="B1287" s="57"/>
      <c r="C1287" s="57"/>
      <c r="D1287" s="57"/>
      <c r="E1287" s="57"/>
      <c r="F1287" s="57"/>
      <c r="H1287" s="57"/>
      <c r="J1287" s="57"/>
      <c r="L1287" s="57"/>
      <c r="N1287" s="57"/>
      <c r="P1287" s="57"/>
      <c r="R1287" s="57"/>
      <c r="T1287" s="57"/>
      <c r="V1287" s="57"/>
      <c r="X1287" s="57"/>
      <c r="Z1287" s="57"/>
      <c r="AA1287" s="57"/>
    </row>
    <row r="1288" spans="2:27">
      <c r="B1288" s="57"/>
      <c r="C1288" s="57"/>
      <c r="D1288" s="57"/>
      <c r="E1288" s="57"/>
      <c r="F1288" s="57"/>
      <c r="H1288" s="57"/>
      <c r="J1288" s="57"/>
      <c r="L1288" s="57"/>
      <c r="N1288" s="57"/>
      <c r="P1288" s="57"/>
      <c r="R1288" s="57"/>
      <c r="T1288" s="57"/>
      <c r="V1288" s="57"/>
      <c r="X1288" s="57"/>
      <c r="Z1288" s="57"/>
      <c r="AA1288" s="57"/>
    </row>
    <row r="1289" spans="2:27">
      <c r="B1289" s="57"/>
      <c r="C1289" s="57"/>
      <c r="D1289" s="57"/>
      <c r="E1289" s="57"/>
      <c r="F1289" s="57"/>
      <c r="H1289" s="57"/>
      <c r="J1289" s="57"/>
      <c r="L1289" s="57"/>
      <c r="N1289" s="57"/>
      <c r="P1289" s="57"/>
      <c r="R1289" s="57"/>
      <c r="T1289" s="57"/>
      <c r="V1289" s="57"/>
      <c r="X1289" s="57"/>
      <c r="Z1289" s="57"/>
      <c r="AA1289" s="57"/>
    </row>
    <row r="1290" spans="2:27">
      <c r="B1290" s="57"/>
      <c r="C1290" s="57"/>
      <c r="D1290" s="57"/>
      <c r="E1290" s="57"/>
      <c r="F1290" s="57"/>
      <c r="H1290" s="57"/>
      <c r="J1290" s="57"/>
      <c r="L1290" s="57"/>
      <c r="N1290" s="57"/>
      <c r="P1290" s="57"/>
      <c r="R1290" s="57"/>
      <c r="T1290" s="57"/>
      <c r="V1290" s="57"/>
      <c r="X1290" s="57"/>
      <c r="Z1290" s="57"/>
      <c r="AA1290" s="57"/>
    </row>
    <row r="1291" spans="2:27">
      <c r="B1291" s="57"/>
      <c r="C1291" s="57"/>
      <c r="D1291" s="57"/>
      <c r="E1291" s="57"/>
      <c r="F1291" s="57"/>
      <c r="H1291" s="57"/>
      <c r="J1291" s="57"/>
      <c r="L1291" s="57"/>
      <c r="N1291" s="57"/>
      <c r="P1291" s="57"/>
      <c r="R1291" s="57"/>
      <c r="T1291" s="57"/>
      <c r="V1291" s="57"/>
      <c r="X1291" s="57"/>
      <c r="Z1291" s="57"/>
      <c r="AA1291" s="57"/>
    </row>
    <row r="1292" spans="2:27">
      <c r="B1292" s="57"/>
      <c r="C1292" s="57"/>
      <c r="D1292" s="57"/>
      <c r="E1292" s="57"/>
      <c r="F1292" s="57"/>
      <c r="H1292" s="57"/>
      <c r="J1292" s="57"/>
      <c r="L1292" s="57"/>
      <c r="N1292" s="57"/>
      <c r="P1292" s="57"/>
      <c r="R1292" s="57"/>
      <c r="T1292" s="57"/>
      <c r="V1292" s="57"/>
      <c r="X1292" s="57"/>
      <c r="Z1292" s="57"/>
      <c r="AA1292" s="57"/>
    </row>
    <row r="1293" spans="2:27">
      <c r="B1293" s="57"/>
      <c r="C1293" s="57"/>
      <c r="D1293" s="57"/>
      <c r="E1293" s="57"/>
      <c r="F1293" s="57"/>
      <c r="H1293" s="57"/>
      <c r="J1293" s="57"/>
      <c r="L1293" s="57"/>
      <c r="N1293" s="57"/>
      <c r="P1293" s="57"/>
      <c r="R1293" s="57"/>
      <c r="T1293" s="57"/>
      <c r="V1293" s="57"/>
      <c r="X1293" s="57"/>
      <c r="Z1293" s="57"/>
      <c r="AA1293" s="57"/>
    </row>
    <row r="1294" spans="2:27">
      <c r="B1294" s="57"/>
      <c r="C1294" s="57"/>
      <c r="D1294" s="57"/>
      <c r="E1294" s="57"/>
      <c r="F1294" s="57"/>
      <c r="H1294" s="57"/>
      <c r="J1294" s="57"/>
      <c r="L1294" s="57"/>
      <c r="N1294" s="57"/>
      <c r="P1294" s="57"/>
      <c r="R1294" s="57"/>
      <c r="T1294" s="57"/>
      <c r="V1294" s="57"/>
      <c r="X1294" s="57"/>
      <c r="Z1294" s="57"/>
      <c r="AA1294" s="57"/>
    </row>
    <row r="1295" spans="2:27">
      <c r="B1295" s="57"/>
      <c r="C1295" s="57"/>
      <c r="D1295" s="57"/>
      <c r="E1295" s="57"/>
      <c r="F1295" s="57"/>
      <c r="H1295" s="57"/>
      <c r="J1295" s="57"/>
      <c r="L1295" s="57"/>
      <c r="N1295" s="57"/>
      <c r="P1295" s="57"/>
      <c r="R1295" s="57"/>
      <c r="T1295" s="57"/>
      <c r="V1295" s="57"/>
      <c r="X1295" s="57"/>
      <c r="Z1295" s="57"/>
      <c r="AA1295" s="57"/>
    </row>
    <row r="1296" spans="2:27">
      <c r="B1296" s="57"/>
      <c r="C1296" s="57"/>
      <c r="D1296" s="57"/>
      <c r="E1296" s="57"/>
      <c r="F1296" s="57"/>
      <c r="H1296" s="57"/>
      <c r="J1296" s="57"/>
      <c r="L1296" s="57"/>
      <c r="N1296" s="57"/>
      <c r="P1296" s="57"/>
      <c r="R1296" s="57"/>
      <c r="T1296" s="57"/>
      <c r="V1296" s="57"/>
      <c r="X1296" s="57"/>
      <c r="Z1296" s="57"/>
      <c r="AA1296" s="57"/>
    </row>
    <row r="1297" spans="2:27">
      <c r="B1297" s="57"/>
      <c r="C1297" s="57"/>
      <c r="D1297" s="57"/>
      <c r="E1297" s="57"/>
      <c r="F1297" s="57"/>
      <c r="H1297" s="57"/>
      <c r="J1297" s="57"/>
      <c r="L1297" s="57"/>
      <c r="N1297" s="57"/>
      <c r="P1297" s="57"/>
      <c r="R1297" s="57"/>
      <c r="T1297" s="57"/>
      <c r="V1297" s="57"/>
      <c r="X1297" s="57"/>
      <c r="Z1297" s="57"/>
      <c r="AA1297" s="57"/>
    </row>
    <row r="1298" spans="2:27">
      <c r="B1298" s="57"/>
      <c r="C1298" s="57"/>
      <c r="D1298" s="57"/>
      <c r="E1298" s="57"/>
      <c r="F1298" s="57"/>
      <c r="H1298" s="57"/>
      <c r="J1298" s="57"/>
      <c r="L1298" s="57"/>
      <c r="N1298" s="57"/>
      <c r="P1298" s="57"/>
      <c r="R1298" s="57"/>
      <c r="T1298" s="57"/>
      <c r="V1298" s="57"/>
      <c r="X1298" s="57"/>
      <c r="Z1298" s="57"/>
      <c r="AA1298" s="57"/>
    </row>
    <row r="1299" spans="2:27">
      <c r="B1299" s="57"/>
      <c r="C1299" s="57"/>
      <c r="D1299" s="57"/>
      <c r="E1299" s="57"/>
      <c r="F1299" s="57"/>
      <c r="H1299" s="57"/>
      <c r="J1299" s="57"/>
      <c r="L1299" s="57"/>
      <c r="N1299" s="57"/>
      <c r="P1299" s="57"/>
      <c r="R1299" s="57"/>
      <c r="T1299" s="57"/>
      <c r="V1299" s="57"/>
      <c r="X1299" s="57"/>
      <c r="Z1299" s="57"/>
      <c r="AA1299" s="57"/>
    </row>
    <row r="1300" spans="2:27">
      <c r="B1300" s="57"/>
      <c r="C1300" s="57"/>
      <c r="D1300" s="57"/>
      <c r="E1300" s="57"/>
      <c r="F1300" s="57"/>
      <c r="H1300" s="57"/>
      <c r="J1300" s="57"/>
      <c r="L1300" s="57"/>
      <c r="N1300" s="57"/>
      <c r="P1300" s="57"/>
      <c r="R1300" s="57"/>
      <c r="T1300" s="57"/>
      <c r="V1300" s="57"/>
      <c r="X1300" s="57"/>
      <c r="Z1300" s="57"/>
      <c r="AA1300" s="57"/>
    </row>
    <row r="1301" spans="2:27">
      <c r="B1301" s="57"/>
      <c r="C1301" s="57"/>
      <c r="D1301" s="57"/>
      <c r="E1301" s="57"/>
      <c r="F1301" s="57"/>
      <c r="H1301" s="57"/>
      <c r="J1301" s="57"/>
      <c r="L1301" s="57"/>
      <c r="N1301" s="57"/>
      <c r="P1301" s="57"/>
      <c r="R1301" s="57"/>
      <c r="T1301" s="57"/>
      <c r="V1301" s="57"/>
      <c r="X1301" s="57"/>
      <c r="Z1301" s="57"/>
      <c r="AA1301" s="57"/>
    </row>
    <row r="1302" spans="2:27">
      <c r="B1302" s="57"/>
      <c r="C1302" s="57"/>
      <c r="D1302" s="57"/>
      <c r="E1302" s="57"/>
      <c r="F1302" s="57"/>
      <c r="H1302" s="57"/>
      <c r="J1302" s="57"/>
      <c r="L1302" s="57"/>
      <c r="N1302" s="57"/>
      <c r="P1302" s="57"/>
      <c r="R1302" s="57"/>
      <c r="T1302" s="57"/>
      <c r="V1302" s="57"/>
      <c r="X1302" s="57"/>
      <c r="Z1302" s="57"/>
      <c r="AA1302" s="57"/>
    </row>
    <row r="1303" spans="2:27">
      <c r="B1303" s="57"/>
      <c r="C1303" s="57"/>
      <c r="D1303" s="57"/>
      <c r="E1303" s="57"/>
      <c r="F1303" s="57"/>
      <c r="H1303" s="57"/>
      <c r="J1303" s="57"/>
      <c r="L1303" s="57"/>
      <c r="N1303" s="57"/>
      <c r="P1303" s="57"/>
      <c r="R1303" s="57"/>
      <c r="T1303" s="57"/>
      <c r="V1303" s="57"/>
      <c r="X1303" s="57"/>
      <c r="Z1303" s="57"/>
      <c r="AA1303" s="57"/>
    </row>
    <row r="1304" spans="2:27">
      <c r="B1304" s="57"/>
      <c r="C1304" s="57"/>
      <c r="D1304" s="57"/>
      <c r="E1304" s="57"/>
      <c r="F1304" s="57"/>
      <c r="H1304" s="57"/>
      <c r="J1304" s="57"/>
      <c r="L1304" s="57"/>
      <c r="N1304" s="57"/>
      <c r="P1304" s="57"/>
      <c r="R1304" s="57"/>
      <c r="T1304" s="57"/>
      <c r="V1304" s="57"/>
      <c r="X1304" s="57"/>
      <c r="Z1304" s="57"/>
      <c r="AA1304" s="57"/>
    </row>
    <row r="1305" spans="2:27">
      <c r="B1305" s="57"/>
      <c r="C1305" s="57"/>
      <c r="D1305" s="57"/>
      <c r="E1305" s="57"/>
      <c r="F1305" s="57"/>
      <c r="H1305" s="57"/>
      <c r="J1305" s="57"/>
      <c r="L1305" s="57"/>
      <c r="N1305" s="57"/>
      <c r="P1305" s="57"/>
      <c r="R1305" s="57"/>
      <c r="T1305" s="57"/>
      <c r="V1305" s="57"/>
      <c r="X1305" s="57"/>
      <c r="Z1305" s="57"/>
      <c r="AA1305" s="57"/>
    </row>
    <row r="1306" spans="2:27">
      <c r="B1306" s="57"/>
      <c r="C1306" s="57"/>
      <c r="D1306" s="57"/>
      <c r="E1306" s="57"/>
      <c r="F1306" s="57"/>
      <c r="H1306" s="57"/>
      <c r="J1306" s="57"/>
      <c r="L1306" s="57"/>
      <c r="N1306" s="57"/>
      <c r="P1306" s="57"/>
      <c r="R1306" s="57"/>
      <c r="T1306" s="57"/>
      <c r="V1306" s="57"/>
      <c r="X1306" s="57"/>
      <c r="Z1306" s="57"/>
      <c r="AA1306" s="57"/>
    </row>
    <row r="1307" spans="2:27">
      <c r="B1307" s="57"/>
      <c r="C1307" s="57"/>
      <c r="D1307" s="57"/>
      <c r="E1307" s="57"/>
      <c r="F1307" s="57"/>
      <c r="H1307" s="57"/>
      <c r="J1307" s="57"/>
      <c r="L1307" s="57"/>
      <c r="N1307" s="57"/>
      <c r="P1307" s="57"/>
      <c r="R1307" s="57"/>
      <c r="T1307" s="57"/>
      <c r="V1307" s="57"/>
      <c r="X1307" s="57"/>
      <c r="Z1307" s="57"/>
      <c r="AA1307" s="57"/>
    </row>
    <row r="1308" spans="2:27">
      <c r="B1308" s="57"/>
      <c r="C1308" s="57"/>
      <c r="D1308" s="57"/>
      <c r="E1308" s="57"/>
      <c r="F1308" s="57"/>
      <c r="H1308" s="57"/>
      <c r="J1308" s="57"/>
      <c r="L1308" s="57"/>
      <c r="N1308" s="57"/>
      <c r="P1308" s="57"/>
      <c r="R1308" s="57"/>
      <c r="T1308" s="57"/>
      <c r="V1308" s="57"/>
      <c r="X1308" s="57"/>
      <c r="Z1308" s="57"/>
      <c r="AA1308" s="57"/>
    </row>
    <row r="1309" spans="2:27">
      <c r="B1309" s="57"/>
      <c r="C1309" s="57"/>
      <c r="D1309" s="57"/>
      <c r="E1309" s="57"/>
      <c r="F1309" s="57"/>
      <c r="H1309" s="57"/>
      <c r="J1309" s="57"/>
      <c r="L1309" s="57"/>
      <c r="N1309" s="57"/>
      <c r="P1309" s="57"/>
      <c r="R1309" s="57"/>
      <c r="T1309" s="57"/>
      <c r="V1309" s="57"/>
      <c r="X1309" s="57"/>
      <c r="Z1309" s="57"/>
      <c r="AA1309" s="57"/>
    </row>
    <row r="1310" spans="2:27">
      <c r="B1310" s="57"/>
      <c r="C1310" s="57"/>
      <c r="D1310" s="57"/>
      <c r="E1310" s="57"/>
      <c r="F1310" s="57"/>
      <c r="H1310" s="57"/>
      <c r="J1310" s="57"/>
      <c r="L1310" s="57"/>
      <c r="N1310" s="57"/>
      <c r="P1310" s="57"/>
      <c r="R1310" s="57"/>
      <c r="T1310" s="57"/>
      <c r="V1310" s="57"/>
      <c r="X1310" s="57"/>
      <c r="Z1310" s="57"/>
      <c r="AA1310" s="57"/>
    </row>
    <row r="1311" spans="2:27">
      <c r="B1311" s="57"/>
      <c r="C1311" s="57"/>
      <c r="D1311" s="57"/>
      <c r="E1311" s="57"/>
      <c r="F1311" s="57"/>
      <c r="H1311" s="57"/>
      <c r="J1311" s="57"/>
      <c r="L1311" s="57"/>
      <c r="N1311" s="57"/>
      <c r="P1311" s="57"/>
      <c r="R1311" s="57"/>
      <c r="T1311" s="57"/>
      <c r="V1311" s="57"/>
      <c r="X1311" s="57"/>
      <c r="Z1311" s="57"/>
      <c r="AA1311" s="57"/>
    </row>
    <row r="1312" spans="2:27">
      <c r="B1312" s="57"/>
      <c r="C1312" s="57"/>
      <c r="D1312" s="57"/>
      <c r="E1312" s="57"/>
      <c r="F1312" s="57"/>
      <c r="H1312" s="57"/>
      <c r="J1312" s="57"/>
      <c r="L1312" s="57"/>
      <c r="N1312" s="57"/>
      <c r="P1312" s="57"/>
      <c r="R1312" s="57"/>
      <c r="T1312" s="57"/>
      <c r="V1312" s="57"/>
      <c r="X1312" s="57"/>
      <c r="Z1312" s="57"/>
      <c r="AA1312" s="57"/>
    </row>
    <row r="1313" spans="2:27">
      <c r="B1313" s="57"/>
      <c r="C1313" s="57"/>
      <c r="D1313" s="57"/>
      <c r="E1313" s="57"/>
      <c r="F1313" s="57"/>
      <c r="H1313" s="57"/>
      <c r="J1313" s="57"/>
      <c r="L1313" s="57"/>
      <c r="N1313" s="57"/>
      <c r="P1313" s="57"/>
      <c r="R1313" s="57"/>
      <c r="T1313" s="57"/>
      <c r="V1313" s="57"/>
      <c r="X1313" s="57"/>
      <c r="Z1313" s="57"/>
      <c r="AA1313" s="57"/>
    </row>
    <row r="1314" spans="2:27">
      <c r="B1314" s="57"/>
      <c r="C1314" s="57"/>
      <c r="D1314" s="57"/>
      <c r="E1314" s="57"/>
      <c r="F1314" s="57"/>
      <c r="H1314" s="57"/>
      <c r="J1314" s="57"/>
      <c r="L1314" s="57"/>
      <c r="N1314" s="57"/>
      <c r="P1314" s="57"/>
      <c r="R1314" s="57"/>
      <c r="T1314" s="57"/>
      <c r="V1314" s="57"/>
      <c r="X1314" s="57"/>
      <c r="Z1314" s="57"/>
      <c r="AA1314" s="57"/>
    </row>
    <row r="1315" spans="2:27">
      <c r="B1315" s="57"/>
      <c r="C1315" s="57"/>
      <c r="D1315" s="57"/>
      <c r="E1315" s="57"/>
      <c r="F1315" s="57"/>
      <c r="H1315" s="57"/>
      <c r="J1315" s="57"/>
      <c r="L1315" s="57"/>
      <c r="N1315" s="57"/>
      <c r="P1315" s="57"/>
      <c r="R1315" s="57"/>
      <c r="T1315" s="57"/>
      <c r="V1315" s="57"/>
      <c r="X1315" s="57"/>
      <c r="Z1315" s="57"/>
      <c r="AA1315" s="57"/>
    </row>
    <row r="1316" spans="2:27">
      <c r="B1316" s="57"/>
      <c r="C1316" s="57"/>
      <c r="D1316" s="57"/>
      <c r="E1316" s="57"/>
      <c r="F1316" s="57"/>
      <c r="H1316" s="57"/>
      <c r="J1316" s="57"/>
      <c r="L1316" s="57"/>
      <c r="N1316" s="57"/>
      <c r="P1316" s="57"/>
      <c r="R1316" s="57"/>
      <c r="T1316" s="57"/>
      <c r="V1316" s="57"/>
      <c r="X1316" s="57"/>
      <c r="Z1316" s="57"/>
      <c r="AA1316" s="57"/>
    </row>
    <row r="1317" spans="2:27">
      <c r="B1317" s="57"/>
      <c r="C1317" s="57"/>
      <c r="D1317" s="57"/>
      <c r="E1317" s="57"/>
      <c r="F1317" s="57"/>
      <c r="H1317" s="57"/>
      <c r="J1317" s="57"/>
      <c r="L1317" s="57"/>
      <c r="N1317" s="57"/>
      <c r="P1317" s="57"/>
      <c r="R1317" s="57"/>
      <c r="T1317" s="57"/>
      <c r="V1317" s="57"/>
      <c r="X1317" s="57"/>
      <c r="Z1317" s="57"/>
      <c r="AA1317" s="57"/>
    </row>
    <row r="1318" spans="2:27">
      <c r="B1318" s="57"/>
      <c r="C1318" s="57"/>
      <c r="D1318" s="57"/>
      <c r="E1318" s="57"/>
      <c r="F1318" s="57"/>
      <c r="H1318" s="57"/>
      <c r="J1318" s="57"/>
      <c r="L1318" s="57"/>
      <c r="N1318" s="57"/>
      <c r="P1318" s="57"/>
      <c r="R1318" s="57"/>
      <c r="T1318" s="57"/>
      <c r="V1318" s="57"/>
      <c r="X1318" s="57"/>
      <c r="Z1318" s="57"/>
      <c r="AA1318" s="57"/>
    </row>
    <row r="1319" spans="2:27">
      <c r="B1319" s="57"/>
      <c r="C1319" s="57"/>
      <c r="D1319" s="57"/>
      <c r="E1319" s="57"/>
      <c r="F1319" s="57"/>
      <c r="H1319" s="57"/>
      <c r="J1319" s="57"/>
      <c r="L1319" s="57"/>
      <c r="N1319" s="57"/>
      <c r="P1319" s="57"/>
      <c r="R1319" s="57"/>
      <c r="T1319" s="57"/>
      <c r="V1319" s="57"/>
      <c r="X1319" s="57"/>
      <c r="Z1319" s="57"/>
      <c r="AA1319" s="57"/>
    </row>
    <row r="1320" spans="2:27">
      <c r="B1320" s="57"/>
      <c r="C1320" s="57"/>
      <c r="D1320" s="57"/>
      <c r="E1320" s="57"/>
      <c r="F1320" s="57"/>
      <c r="H1320" s="57"/>
      <c r="J1320" s="57"/>
      <c r="L1320" s="57"/>
      <c r="N1320" s="57"/>
      <c r="P1320" s="57"/>
      <c r="R1320" s="57"/>
      <c r="T1320" s="57"/>
      <c r="V1320" s="57"/>
      <c r="X1320" s="57"/>
      <c r="Z1320" s="57"/>
      <c r="AA1320" s="57"/>
    </row>
    <row r="1321" spans="2:27">
      <c r="B1321" s="57"/>
      <c r="C1321" s="57"/>
      <c r="D1321" s="57"/>
      <c r="E1321" s="57"/>
      <c r="F1321" s="57"/>
      <c r="H1321" s="57"/>
      <c r="J1321" s="57"/>
      <c r="L1321" s="57"/>
      <c r="N1321" s="57"/>
      <c r="P1321" s="57"/>
      <c r="R1321" s="57"/>
      <c r="T1321" s="57"/>
      <c r="V1321" s="57"/>
      <c r="X1321" s="57"/>
      <c r="Z1321" s="57"/>
      <c r="AA1321" s="57"/>
    </row>
    <row r="1322" spans="2:27">
      <c r="B1322" s="57"/>
      <c r="C1322" s="57"/>
      <c r="D1322" s="57"/>
      <c r="E1322" s="57"/>
      <c r="F1322" s="57"/>
      <c r="H1322" s="57"/>
      <c r="J1322" s="57"/>
      <c r="L1322" s="57"/>
      <c r="N1322" s="57"/>
      <c r="P1322" s="57"/>
      <c r="R1322" s="57"/>
      <c r="T1322" s="57"/>
      <c r="V1322" s="57"/>
      <c r="X1322" s="57"/>
      <c r="Z1322" s="57"/>
      <c r="AA1322" s="57"/>
    </row>
    <row r="1323" spans="2:27">
      <c r="B1323" s="57"/>
      <c r="C1323" s="57"/>
      <c r="D1323" s="57"/>
      <c r="E1323" s="57"/>
      <c r="F1323" s="57"/>
      <c r="H1323" s="57"/>
      <c r="J1323" s="57"/>
      <c r="L1323" s="57"/>
      <c r="N1323" s="57"/>
      <c r="P1323" s="57"/>
      <c r="R1323" s="57"/>
      <c r="T1323" s="57"/>
      <c r="V1323" s="57"/>
      <c r="X1323" s="57"/>
      <c r="Z1323" s="57"/>
      <c r="AA1323" s="57"/>
    </row>
    <row r="1324" spans="2:27">
      <c r="B1324" s="57"/>
      <c r="C1324" s="57"/>
      <c r="D1324" s="57"/>
      <c r="E1324" s="57"/>
      <c r="F1324" s="57"/>
      <c r="H1324" s="57"/>
      <c r="J1324" s="57"/>
      <c r="L1324" s="57"/>
      <c r="N1324" s="57"/>
      <c r="P1324" s="57"/>
      <c r="R1324" s="57"/>
      <c r="T1324" s="57"/>
      <c r="V1324" s="57"/>
      <c r="X1324" s="57"/>
      <c r="Z1324" s="57"/>
      <c r="AA1324" s="57"/>
    </row>
    <row r="1325" spans="2:27">
      <c r="B1325" s="57"/>
      <c r="C1325" s="57"/>
      <c r="D1325" s="57"/>
      <c r="E1325" s="57"/>
      <c r="F1325" s="57"/>
      <c r="H1325" s="57"/>
      <c r="J1325" s="57"/>
      <c r="L1325" s="57"/>
      <c r="N1325" s="57"/>
      <c r="P1325" s="57"/>
      <c r="R1325" s="57"/>
      <c r="T1325" s="57"/>
      <c r="V1325" s="57"/>
      <c r="X1325" s="57"/>
      <c r="Z1325" s="57"/>
      <c r="AA1325" s="57"/>
    </row>
    <row r="1326" spans="2:27">
      <c r="B1326" s="57"/>
      <c r="C1326" s="57"/>
      <c r="D1326" s="57"/>
      <c r="E1326" s="57"/>
      <c r="F1326" s="57"/>
      <c r="H1326" s="57"/>
      <c r="J1326" s="57"/>
      <c r="L1326" s="57"/>
      <c r="N1326" s="57"/>
      <c r="P1326" s="57"/>
      <c r="R1326" s="57"/>
      <c r="T1326" s="57"/>
      <c r="V1326" s="57"/>
      <c r="X1326" s="57"/>
      <c r="Z1326" s="57"/>
      <c r="AA1326" s="57"/>
    </row>
    <row r="1327" spans="2:27">
      <c r="B1327" s="57"/>
      <c r="C1327" s="57"/>
      <c r="D1327" s="57"/>
      <c r="E1327" s="57"/>
      <c r="F1327" s="57"/>
      <c r="H1327" s="57"/>
      <c r="J1327" s="57"/>
      <c r="L1327" s="57"/>
      <c r="N1327" s="57"/>
      <c r="P1327" s="57"/>
      <c r="R1327" s="57"/>
      <c r="T1327" s="57"/>
      <c r="V1327" s="57"/>
      <c r="X1327" s="57"/>
      <c r="Z1327" s="57"/>
      <c r="AA1327" s="57"/>
    </row>
    <row r="1328" spans="2:27">
      <c r="B1328" s="57"/>
      <c r="C1328" s="57"/>
      <c r="D1328" s="57"/>
      <c r="E1328" s="57"/>
      <c r="F1328" s="57"/>
      <c r="H1328" s="57"/>
      <c r="J1328" s="57"/>
      <c r="L1328" s="57"/>
      <c r="N1328" s="57"/>
      <c r="P1328" s="57"/>
      <c r="R1328" s="57"/>
      <c r="T1328" s="57"/>
      <c r="V1328" s="57"/>
      <c r="X1328" s="57"/>
      <c r="Z1328" s="57"/>
      <c r="AA1328" s="57"/>
    </row>
    <row r="1329" spans="2:27">
      <c r="B1329" s="57"/>
      <c r="C1329" s="57"/>
      <c r="D1329" s="57"/>
      <c r="E1329" s="57"/>
      <c r="F1329" s="57"/>
      <c r="H1329" s="57"/>
      <c r="J1329" s="57"/>
      <c r="L1329" s="57"/>
      <c r="N1329" s="57"/>
      <c r="P1329" s="57"/>
      <c r="R1329" s="57"/>
      <c r="T1329" s="57"/>
      <c r="V1329" s="57"/>
      <c r="X1329" s="57"/>
      <c r="Z1329" s="57"/>
      <c r="AA1329" s="57"/>
    </row>
    <row r="1330" spans="2:27">
      <c r="B1330" s="57"/>
      <c r="C1330" s="57"/>
      <c r="D1330" s="57"/>
      <c r="E1330" s="57"/>
      <c r="F1330" s="57"/>
      <c r="H1330" s="57"/>
      <c r="J1330" s="57"/>
      <c r="L1330" s="57"/>
      <c r="N1330" s="57"/>
      <c r="P1330" s="57"/>
      <c r="R1330" s="57"/>
      <c r="T1330" s="57"/>
      <c r="V1330" s="57"/>
      <c r="X1330" s="57"/>
      <c r="Z1330" s="57"/>
      <c r="AA1330" s="57"/>
    </row>
    <row r="1331" spans="2:27">
      <c r="B1331" s="57"/>
      <c r="C1331" s="57"/>
      <c r="D1331" s="57"/>
      <c r="E1331" s="57"/>
      <c r="F1331" s="57"/>
      <c r="H1331" s="57"/>
      <c r="J1331" s="57"/>
      <c r="L1331" s="57"/>
      <c r="N1331" s="57"/>
      <c r="P1331" s="57"/>
      <c r="R1331" s="57"/>
      <c r="T1331" s="57"/>
      <c r="V1331" s="57"/>
      <c r="X1331" s="57"/>
      <c r="Z1331" s="57"/>
      <c r="AA1331" s="57"/>
    </row>
    <row r="1332" spans="2:27">
      <c r="B1332" s="57"/>
      <c r="C1332" s="57"/>
      <c r="D1332" s="57"/>
      <c r="E1332" s="57"/>
      <c r="F1332" s="57"/>
      <c r="H1332" s="57"/>
      <c r="J1332" s="57"/>
      <c r="L1332" s="57"/>
      <c r="N1332" s="57"/>
      <c r="P1332" s="57"/>
      <c r="R1332" s="57"/>
      <c r="T1332" s="57"/>
      <c r="V1332" s="57"/>
      <c r="X1332" s="57"/>
      <c r="Z1332" s="57"/>
      <c r="AA1332" s="57"/>
    </row>
    <row r="1333" spans="2:27">
      <c r="B1333" s="57"/>
      <c r="C1333" s="57"/>
      <c r="D1333" s="57"/>
      <c r="E1333" s="57"/>
      <c r="F1333" s="57"/>
      <c r="H1333" s="57"/>
      <c r="J1333" s="57"/>
      <c r="L1333" s="57"/>
      <c r="N1333" s="57"/>
      <c r="P1333" s="57"/>
      <c r="R1333" s="57"/>
      <c r="T1333" s="57"/>
      <c r="V1333" s="57"/>
      <c r="X1333" s="57"/>
      <c r="Z1333" s="57"/>
      <c r="AA1333" s="57"/>
    </row>
    <row r="1334" spans="2:27">
      <c r="B1334" s="57"/>
      <c r="C1334" s="57"/>
      <c r="D1334" s="57"/>
      <c r="E1334" s="57"/>
      <c r="F1334" s="57"/>
      <c r="H1334" s="57"/>
      <c r="J1334" s="57"/>
      <c r="L1334" s="57"/>
      <c r="N1334" s="57"/>
      <c r="P1334" s="57"/>
      <c r="R1334" s="57"/>
      <c r="T1334" s="57"/>
      <c r="V1334" s="57"/>
      <c r="X1334" s="57"/>
      <c r="Z1334" s="57"/>
      <c r="AA1334" s="57"/>
    </row>
    <row r="1335" spans="2:27">
      <c r="B1335" s="57"/>
      <c r="C1335" s="57"/>
      <c r="D1335" s="57"/>
      <c r="E1335" s="57"/>
      <c r="F1335" s="57"/>
      <c r="H1335" s="57"/>
      <c r="J1335" s="57"/>
      <c r="L1335" s="57"/>
      <c r="N1335" s="57"/>
      <c r="P1335" s="57"/>
      <c r="R1335" s="57"/>
      <c r="T1335" s="57"/>
      <c r="V1335" s="57"/>
      <c r="X1335" s="57"/>
      <c r="Z1335" s="57"/>
      <c r="AA1335" s="57"/>
    </row>
    <row r="1336" spans="2:27">
      <c r="B1336" s="57"/>
      <c r="C1336" s="57"/>
      <c r="D1336" s="57"/>
      <c r="E1336" s="57"/>
      <c r="F1336" s="57"/>
      <c r="H1336" s="57"/>
      <c r="J1336" s="57"/>
      <c r="L1336" s="57"/>
      <c r="N1336" s="57"/>
      <c r="P1336" s="57"/>
      <c r="R1336" s="57"/>
      <c r="T1336" s="57"/>
      <c r="V1336" s="57"/>
      <c r="X1336" s="57"/>
      <c r="Z1336" s="57"/>
      <c r="AA1336" s="57"/>
    </row>
    <row r="1337" spans="2:27">
      <c r="B1337" s="57"/>
      <c r="C1337" s="57"/>
      <c r="D1337" s="57"/>
      <c r="E1337" s="57"/>
      <c r="F1337" s="57"/>
      <c r="H1337" s="57"/>
      <c r="J1337" s="57"/>
      <c r="L1337" s="57"/>
      <c r="N1337" s="57"/>
      <c r="P1337" s="57"/>
      <c r="R1337" s="57"/>
      <c r="T1337" s="57"/>
      <c r="V1337" s="57"/>
      <c r="X1337" s="57"/>
      <c r="Z1337" s="57"/>
      <c r="AA1337" s="57"/>
    </row>
    <row r="1338" spans="2:27">
      <c r="B1338" s="57"/>
      <c r="C1338" s="57"/>
      <c r="D1338" s="57"/>
      <c r="E1338" s="57"/>
      <c r="F1338" s="57"/>
      <c r="H1338" s="57"/>
      <c r="J1338" s="57"/>
      <c r="L1338" s="57"/>
      <c r="N1338" s="57"/>
      <c r="P1338" s="57"/>
      <c r="R1338" s="57"/>
      <c r="T1338" s="57"/>
      <c r="V1338" s="57"/>
      <c r="X1338" s="57"/>
      <c r="Z1338" s="57"/>
      <c r="AA1338" s="57"/>
    </row>
    <row r="1339" spans="2:27">
      <c r="B1339" s="57"/>
      <c r="C1339" s="57"/>
      <c r="D1339" s="57"/>
      <c r="E1339" s="57"/>
      <c r="F1339" s="57"/>
      <c r="H1339" s="57"/>
      <c r="J1339" s="57"/>
      <c r="L1339" s="57"/>
      <c r="N1339" s="57"/>
      <c r="P1339" s="57"/>
      <c r="R1339" s="57"/>
      <c r="T1339" s="57"/>
      <c r="V1339" s="57"/>
      <c r="X1339" s="57"/>
      <c r="Z1339" s="57"/>
      <c r="AA1339" s="57"/>
    </row>
    <row r="1340" spans="2:27">
      <c r="B1340" s="57"/>
      <c r="C1340" s="57"/>
      <c r="D1340" s="57"/>
      <c r="E1340" s="57"/>
      <c r="F1340" s="57"/>
      <c r="H1340" s="57"/>
      <c r="J1340" s="57"/>
      <c r="L1340" s="57"/>
      <c r="N1340" s="57"/>
      <c r="P1340" s="57"/>
      <c r="R1340" s="57"/>
      <c r="T1340" s="57"/>
      <c r="V1340" s="57"/>
      <c r="X1340" s="57"/>
      <c r="Z1340" s="57"/>
      <c r="AA1340" s="57"/>
    </row>
    <row r="1341" spans="2:27">
      <c r="B1341" s="57"/>
      <c r="C1341" s="57"/>
      <c r="D1341" s="57"/>
      <c r="E1341" s="57"/>
      <c r="F1341" s="57"/>
      <c r="H1341" s="57"/>
      <c r="J1341" s="57"/>
      <c r="L1341" s="57"/>
      <c r="N1341" s="57"/>
      <c r="P1341" s="57"/>
      <c r="R1341" s="57"/>
      <c r="T1341" s="57"/>
      <c r="V1341" s="57"/>
      <c r="X1341" s="57"/>
      <c r="Z1341" s="57"/>
      <c r="AA1341" s="57"/>
    </row>
    <row r="1342" spans="2:27">
      <c r="B1342" s="57"/>
      <c r="C1342" s="57"/>
      <c r="D1342" s="57"/>
      <c r="E1342" s="57"/>
      <c r="F1342" s="57"/>
      <c r="H1342" s="57"/>
      <c r="J1342" s="57"/>
      <c r="L1342" s="57"/>
      <c r="N1342" s="57"/>
      <c r="P1342" s="57"/>
      <c r="R1342" s="57"/>
      <c r="T1342" s="57"/>
      <c r="V1342" s="57"/>
      <c r="X1342" s="57"/>
      <c r="Z1342" s="57"/>
      <c r="AA1342" s="57"/>
    </row>
    <row r="1343" spans="2:27">
      <c r="B1343" s="57"/>
      <c r="C1343" s="57"/>
      <c r="D1343" s="57"/>
      <c r="E1343" s="57"/>
      <c r="F1343" s="57"/>
      <c r="H1343" s="57"/>
      <c r="J1343" s="57"/>
      <c r="L1343" s="57"/>
      <c r="N1343" s="57"/>
      <c r="P1343" s="57"/>
      <c r="R1343" s="57"/>
      <c r="T1343" s="57"/>
      <c r="V1343" s="57"/>
      <c r="X1343" s="57"/>
      <c r="Z1343" s="57"/>
      <c r="AA1343" s="57"/>
    </row>
    <row r="1344" spans="2:27">
      <c r="B1344" s="57"/>
      <c r="C1344" s="57"/>
      <c r="D1344" s="57"/>
      <c r="E1344" s="57"/>
      <c r="F1344" s="57"/>
      <c r="H1344" s="57"/>
      <c r="J1344" s="57"/>
      <c r="L1344" s="57"/>
      <c r="N1344" s="57"/>
      <c r="P1344" s="57"/>
      <c r="R1344" s="57"/>
      <c r="T1344" s="57"/>
      <c r="V1344" s="57"/>
      <c r="X1344" s="57"/>
      <c r="Z1344" s="57"/>
      <c r="AA1344" s="57"/>
    </row>
    <row r="1345" spans="2:27">
      <c r="B1345" s="57"/>
      <c r="C1345" s="57"/>
      <c r="D1345" s="57"/>
      <c r="E1345" s="57"/>
      <c r="F1345" s="57"/>
      <c r="H1345" s="57"/>
      <c r="J1345" s="57"/>
      <c r="L1345" s="57"/>
      <c r="N1345" s="57"/>
      <c r="P1345" s="57"/>
      <c r="R1345" s="57"/>
      <c r="T1345" s="57"/>
      <c r="V1345" s="57"/>
      <c r="X1345" s="57"/>
      <c r="Z1345" s="57"/>
      <c r="AA1345" s="57"/>
    </row>
    <row r="1346" spans="2:27">
      <c r="B1346" s="57"/>
      <c r="C1346" s="57"/>
      <c r="D1346" s="57"/>
      <c r="E1346" s="57"/>
      <c r="F1346" s="57"/>
      <c r="H1346" s="57"/>
      <c r="J1346" s="57"/>
      <c r="L1346" s="57"/>
      <c r="N1346" s="57"/>
      <c r="P1346" s="57"/>
      <c r="R1346" s="57"/>
      <c r="T1346" s="57"/>
      <c r="V1346" s="57"/>
      <c r="X1346" s="57"/>
      <c r="Z1346" s="57"/>
      <c r="AA1346" s="57"/>
    </row>
    <row r="1347" spans="2:27">
      <c r="B1347" s="57"/>
      <c r="C1347" s="57"/>
      <c r="D1347" s="57"/>
      <c r="E1347" s="57"/>
      <c r="F1347" s="57"/>
      <c r="H1347" s="57"/>
      <c r="J1347" s="57"/>
      <c r="L1347" s="57"/>
      <c r="N1347" s="57"/>
      <c r="P1347" s="57"/>
      <c r="R1347" s="57"/>
      <c r="T1347" s="57"/>
      <c r="V1347" s="57"/>
      <c r="X1347" s="57"/>
      <c r="Z1347" s="57"/>
      <c r="AA1347" s="57"/>
    </row>
    <row r="1348" spans="2:27">
      <c r="B1348" s="57"/>
      <c r="C1348" s="57"/>
      <c r="D1348" s="57"/>
      <c r="E1348" s="57"/>
      <c r="F1348" s="57"/>
      <c r="H1348" s="57"/>
      <c r="J1348" s="57"/>
      <c r="L1348" s="57"/>
      <c r="N1348" s="57"/>
      <c r="P1348" s="57"/>
      <c r="R1348" s="57"/>
      <c r="T1348" s="57"/>
      <c r="V1348" s="57"/>
      <c r="X1348" s="57"/>
      <c r="Z1348" s="57"/>
      <c r="AA1348" s="57"/>
    </row>
    <row r="1349" spans="2:27">
      <c r="B1349" s="57"/>
      <c r="C1349" s="57"/>
      <c r="D1349" s="57"/>
      <c r="E1349" s="57"/>
      <c r="F1349" s="57"/>
      <c r="H1349" s="57"/>
      <c r="J1349" s="57"/>
      <c r="L1349" s="57"/>
      <c r="N1349" s="57"/>
      <c r="P1349" s="57"/>
      <c r="R1349" s="57"/>
      <c r="T1349" s="57"/>
      <c r="V1349" s="57"/>
      <c r="X1349" s="57"/>
      <c r="Z1349" s="57"/>
      <c r="AA1349" s="57"/>
    </row>
    <row r="1350" spans="2:27">
      <c r="B1350" s="57"/>
      <c r="C1350" s="57"/>
      <c r="D1350" s="57"/>
      <c r="E1350" s="57"/>
      <c r="F1350" s="57"/>
      <c r="H1350" s="57"/>
      <c r="J1350" s="57"/>
      <c r="L1350" s="57"/>
      <c r="N1350" s="57"/>
      <c r="P1350" s="57"/>
      <c r="R1350" s="57"/>
      <c r="T1350" s="57"/>
      <c r="V1350" s="57"/>
      <c r="X1350" s="57"/>
      <c r="Z1350" s="57"/>
      <c r="AA1350" s="57"/>
    </row>
    <row r="1351" spans="2:27">
      <c r="B1351" s="57"/>
      <c r="C1351" s="57"/>
      <c r="D1351" s="57"/>
      <c r="E1351" s="57"/>
      <c r="F1351" s="57"/>
      <c r="H1351" s="57"/>
      <c r="J1351" s="57"/>
      <c r="L1351" s="57"/>
      <c r="N1351" s="57"/>
      <c r="P1351" s="57"/>
      <c r="R1351" s="57"/>
      <c r="T1351" s="57"/>
      <c r="V1351" s="57"/>
      <c r="X1351" s="57"/>
      <c r="Z1351" s="57"/>
      <c r="AA1351" s="57"/>
    </row>
    <row r="1352" spans="2:27">
      <c r="B1352" s="57"/>
      <c r="C1352" s="57"/>
      <c r="D1352" s="57"/>
      <c r="E1352" s="57"/>
      <c r="F1352" s="57"/>
      <c r="H1352" s="57"/>
      <c r="J1352" s="57"/>
      <c r="L1352" s="57"/>
      <c r="N1352" s="57"/>
      <c r="P1352" s="57"/>
      <c r="R1352" s="57"/>
      <c r="T1352" s="57"/>
      <c r="V1352" s="57"/>
      <c r="X1352" s="57"/>
      <c r="Z1352" s="57"/>
      <c r="AA1352" s="57"/>
    </row>
    <row r="1353" spans="2:27">
      <c r="B1353" s="57"/>
      <c r="C1353" s="57"/>
      <c r="D1353" s="57"/>
      <c r="E1353" s="57"/>
      <c r="F1353" s="57"/>
      <c r="H1353" s="57"/>
      <c r="J1353" s="57"/>
      <c r="L1353" s="57"/>
      <c r="N1353" s="57"/>
      <c r="P1353" s="57"/>
      <c r="R1353" s="57"/>
      <c r="T1353" s="57"/>
      <c r="V1353" s="57"/>
      <c r="X1353" s="57"/>
      <c r="Z1353" s="57"/>
      <c r="AA1353" s="57"/>
    </row>
    <row r="1354" spans="2:27">
      <c r="B1354" s="57"/>
      <c r="C1354" s="57"/>
      <c r="D1354" s="57"/>
      <c r="E1354" s="57"/>
      <c r="F1354" s="57"/>
      <c r="H1354" s="57"/>
      <c r="J1354" s="57"/>
      <c r="L1354" s="57"/>
      <c r="N1354" s="57"/>
      <c r="P1354" s="57"/>
      <c r="R1354" s="57"/>
      <c r="T1354" s="57"/>
      <c r="V1354" s="57"/>
      <c r="X1354" s="57"/>
      <c r="Z1354" s="57"/>
      <c r="AA1354" s="57"/>
    </row>
    <row r="1355" spans="2:27">
      <c r="B1355" s="57"/>
      <c r="C1355" s="57"/>
      <c r="D1355" s="57"/>
      <c r="E1355" s="57"/>
      <c r="F1355" s="57"/>
      <c r="H1355" s="57"/>
      <c r="J1355" s="57"/>
      <c r="L1355" s="57"/>
      <c r="N1355" s="57"/>
      <c r="P1355" s="57"/>
      <c r="R1355" s="57"/>
      <c r="T1355" s="57"/>
      <c r="V1355" s="57"/>
      <c r="X1355" s="57"/>
      <c r="Z1355" s="57"/>
      <c r="AA1355" s="57"/>
    </row>
    <row r="1356" spans="2:27">
      <c r="B1356" s="57"/>
      <c r="C1356" s="57"/>
      <c r="D1356" s="57"/>
      <c r="E1356" s="57"/>
      <c r="F1356" s="57"/>
      <c r="H1356" s="57"/>
      <c r="J1356" s="57"/>
      <c r="L1356" s="57"/>
      <c r="N1356" s="57"/>
      <c r="P1356" s="57"/>
      <c r="R1356" s="57"/>
      <c r="T1356" s="57"/>
      <c r="V1356" s="57"/>
      <c r="X1356" s="57"/>
      <c r="Z1356" s="57"/>
      <c r="AA1356" s="57"/>
    </row>
    <row r="1357" spans="2:27">
      <c r="B1357" s="57"/>
      <c r="C1357" s="57"/>
      <c r="D1357" s="57"/>
      <c r="E1357" s="57"/>
      <c r="F1357" s="57"/>
      <c r="H1357" s="57"/>
      <c r="J1357" s="57"/>
      <c r="L1357" s="57"/>
      <c r="N1357" s="57"/>
      <c r="P1357" s="57"/>
      <c r="R1357" s="57"/>
      <c r="T1357" s="57"/>
      <c r="V1357" s="57"/>
      <c r="X1357" s="57"/>
      <c r="Z1357" s="57"/>
      <c r="AA1357" s="57"/>
    </row>
    <row r="1358" spans="2:27">
      <c r="B1358" s="57"/>
      <c r="C1358" s="57"/>
      <c r="D1358" s="57"/>
      <c r="E1358" s="57"/>
      <c r="F1358" s="57"/>
      <c r="H1358" s="57"/>
      <c r="J1358" s="57"/>
      <c r="L1358" s="57"/>
      <c r="N1358" s="57"/>
      <c r="P1358" s="57"/>
      <c r="R1358" s="57"/>
      <c r="T1358" s="57"/>
      <c r="V1358" s="57"/>
      <c r="X1358" s="57"/>
      <c r="Z1358" s="57"/>
      <c r="AA1358" s="57"/>
    </row>
    <row r="1359" spans="2:27">
      <c r="B1359" s="57"/>
      <c r="C1359" s="57"/>
      <c r="D1359" s="57"/>
      <c r="E1359" s="57"/>
      <c r="F1359" s="57"/>
      <c r="H1359" s="57"/>
      <c r="J1359" s="57"/>
      <c r="L1359" s="57"/>
      <c r="N1359" s="57"/>
      <c r="P1359" s="57"/>
      <c r="R1359" s="57"/>
      <c r="T1359" s="57"/>
      <c r="V1359" s="57"/>
      <c r="X1359" s="57"/>
      <c r="Z1359" s="57"/>
      <c r="AA1359" s="57"/>
    </row>
    <row r="1360" spans="2:27">
      <c r="B1360" s="57"/>
      <c r="C1360" s="57"/>
      <c r="D1360" s="57"/>
      <c r="E1360" s="57"/>
      <c r="F1360" s="57"/>
      <c r="H1360" s="57"/>
      <c r="J1360" s="57"/>
      <c r="L1360" s="57"/>
      <c r="N1360" s="57"/>
      <c r="P1360" s="57"/>
      <c r="R1360" s="57"/>
      <c r="T1360" s="57"/>
      <c r="V1360" s="57"/>
      <c r="X1360" s="57"/>
      <c r="Z1360" s="57"/>
      <c r="AA1360" s="57"/>
    </row>
    <row r="1361" spans="2:27">
      <c r="B1361" s="57"/>
      <c r="C1361" s="57"/>
      <c r="D1361" s="57"/>
      <c r="E1361" s="57"/>
      <c r="F1361" s="57"/>
      <c r="H1361" s="57"/>
      <c r="J1361" s="57"/>
      <c r="L1361" s="57"/>
      <c r="N1361" s="57"/>
      <c r="P1361" s="57"/>
      <c r="R1361" s="57"/>
      <c r="T1361" s="57"/>
      <c r="V1361" s="57"/>
      <c r="X1361" s="57"/>
      <c r="Z1361" s="57"/>
      <c r="AA1361" s="57"/>
    </row>
    <row r="1362" spans="2:27">
      <c r="B1362" s="57"/>
      <c r="C1362" s="57"/>
      <c r="D1362" s="57"/>
      <c r="E1362" s="57"/>
      <c r="F1362" s="57"/>
      <c r="H1362" s="57"/>
      <c r="J1362" s="57"/>
      <c r="L1362" s="57"/>
      <c r="N1362" s="57"/>
      <c r="P1362" s="57"/>
      <c r="R1362" s="57"/>
      <c r="T1362" s="57"/>
      <c r="V1362" s="57"/>
      <c r="X1362" s="57"/>
      <c r="Z1362" s="57"/>
      <c r="AA1362" s="57"/>
    </row>
    <row r="1363" spans="2:27">
      <c r="B1363" s="57"/>
      <c r="C1363" s="57"/>
      <c r="D1363" s="57"/>
      <c r="E1363" s="57"/>
      <c r="F1363" s="57"/>
      <c r="H1363" s="57"/>
      <c r="J1363" s="57"/>
      <c r="L1363" s="57"/>
      <c r="N1363" s="57"/>
      <c r="P1363" s="57"/>
      <c r="R1363" s="57"/>
      <c r="T1363" s="57"/>
      <c r="V1363" s="57"/>
      <c r="X1363" s="57"/>
      <c r="Z1363" s="57"/>
      <c r="AA1363" s="57"/>
    </row>
    <row r="1364" spans="2:27">
      <c r="B1364" s="57"/>
      <c r="C1364" s="57"/>
      <c r="D1364" s="57"/>
      <c r="E1364" s="57"/>
      <c r="F1364" s="57"/>
      <c r="H1364" s="57"/>
      <c r="J1364" s="57"/>
      <c r="L1364" s="57"/>
      <c r="N1364" s="57"/>
      <c r="P1364" s="57"/>
      <c r="R1364" s="57"/>
      <c r="T1364" s="57"/>
      <c r="V1364" s="57"/>
      <c r="X1364" s="57"/>
      <c r="Z1364" s="57"/>
      <c r="AA1364" s="57"/>
    </row>
    <row r="1365" spans="2:27">
      <c r="B1365" s="57"/>
      <c r="C1365" s="57"/>
      <c r="D1365" s="57"/>
      <c r="E1365" s="57"/>
      <c r="F1365" s="57"/>
      <c r="H1365" s="57"/>
      <c r="J1365" s="57"/>
      <c r="L1365" s="57"/>
      <c r="N1365" s="57"/>
      <c r="P1365" s="57"/>
      <c r="R1365" s="57"/>
      <c r="T1365" s="57"/>
      <c r="V1365" s="57"/>
      <c r="X1365" s="57"/>
      <c r="Z1365" s="57"/>
      <c r="AA1365" s="57"/>
    </row>
    <row r="1366" spans="2:27">
      <c r="B1366" s="57"/>
      <c r="C1366" s="57"/>
      <c r="D1366" s="57"/>
      <c r="E1366" s="57"/>
      <c r="F1366" s="57"/>
      <c r="H1366" s="57"/>
      <c r="J1366" s="57"/>
      <c r="L1366" s="57"/>
      <c r="N1366" s="57"/>
      <c r="P1366" s="57"/>
      <c r="R1366" s="57"/>
      <c r="T1366" s="57"/>
      <c r="V1366" s="57"/>
      <c r="X1366" s="57"/>
      <c r="Z1366" s="57"/>
      <c r="AA1366" s="57"/>
    </row>
    <row r="1367" spans="2:27">
      <c r="B1367" s="57"/>
      <c r="C1367" s="57"/>
      <c r="D1367" s="57"/>
      <c r="E1367" s="57"/>
      <c r="F1367" s="57"/>
      <c r="H1367" s="57"/>
      <c r="J1367" s="57"/>
      <c r="L1367" s="57"/>
      <c r="N1367" s="57"/>
      <c r="P1367" s="57"/>
      <c r="R1367" s="57"/>
      <c r="T1367" s="57"/>
      <c r="V1367" s="57"/>
      <c r="X1367" s="57"/>
      <c r="Z1367" s="57"/>
      <c r="AA1367" s="57"/>
    </row>
    <row r="1368" spans="2:27">
      <c r="B1368" s="57"/>
      <c r="C1368" s="57"/>
      <c r="D1368" s="57"/>
      <c r="E1368" s="57"/>
      <c r="F1368" s="57"/>
      <c r="H1368" s="57"/>
      <c r="J1368" s="57"/>
      <c r="L1368" s="57"/>
      <c r="N1368" s="57"/>
      <c r="P1368" s="57"/>
      <c r="R1368" s="57"/>
      <c r="T1368" s="57"/>
      <c r="V1368" s="57"/>
      <c r="X1368" s="57"/>
      <c r="Z1368" s="57"/>
      <c r="AA1368" s="57"/>
    </row>
    <row r="1369" spans="2:27">
      <c r="B1369" s="57"/>
      <c r="C1369" s="57"/>
      <c r="D1369" s="57"/>
      <c r="E1369" s="57"/>
      <c r="F1369" s="57"/>
      <c r="H1369" s="57"/>
      <c r="J1369" s="57"/>
      <c r="L1369" s="57"/>
      <c r="N1369" s="57"/>
      <c r="P1369" s="57"/>
      <c r="R1369" s="57"/>
      <c r="T1369" s="57"/>
      <c r="V1369" s="57"/>
      <c r="X1369" s="57"/>
      <c r="Z1369" s="57"/>
      <c r="AA1369" s="57"/>
    </row>
    <row r="1370" spans="2:27">
      <c r="B1370" s="57"/>
      <c r="C1370" s="57"/>
      <c r="D1370" s="57"/>
      <c r="E1370" s="57"/>
      <c r="F1370" s="57"/>
      <c r="H1370" s="57"/>
      <c r="J1370" s="57"/>
      <c r="L1370" s="57"/>
      <c r="N1370" s="57"/>
      <c r="P1370" s="57"/>
      <c r="R1370" s="57"/>
      <c r="T1370" s="57"/>
      <c r="V1370" s="57"/>
      <c r="X1370" s="57"/>
      <c r="Z1370" s="57"/>
      <c r="AA1370" s="57"/>
    </row>
    <row r="1371" spans="2:27">
      <c r="B1371" s="57"/>
      <c r="C1371" s="57"/>
      <c r="D1371" s="57"/>
      <c r="E1371" s="57"/>
      <c r="F1371" s="57"/>
      <c r="H1371" s="57"/>
      <c r="J1371" s="57"/>
      <c r="L1371" s="57"/>
      <c r="N1371" s="57"/>
      <c r="P1371" s="57"/>
      <c r="R1371" s="57"/>
      <c r="T1371" s="57"/>
      <c r="V1371" s="57"/>
      <c r="X1371" s="57"/>
      <c r="Z1371" s="57"/>
      <c r="AA1371" s="57"/>
    </row>
    <row r="1372" spans="2:27">
      <c r="B1372" s="57"/>
      <c r="C1372" s="57"/>
      <c r="D1372" s="57"/>
      <c r="E1372" s="57"/>
      <c r="F1372" s="57"/>
      <c r="H1372" s="57"/>
      <c r="J1372" s="57"/>
      <c r="L1372" s="57"/>
      <c r="N1372" s="57"/>
      <c r="P1372" s="57"/>
      <c r="R1372" s="57"/>
      <c r="T1372" s="57"/>
      <c r="V1372" s="57"/>
      <c r="X1372" s="57"/>
      <c r="Z1372" s="57"/>
      <c r="AA1372" s="57"/>
    </row>
    <row r="1373" spans="2:27">
      <c r="B1373" s="57"/>
      <c r="C1373" s="57"/>
      <c r="D1373" s="57"/>
      <c r="E1373" s="57"/>
      <c r="F1373" s="57"/>
      <c r="H1373" s="57"/>
      <c r="J1373" s="57"/>
      <c r="L1373" s="57"/>
      <c r="N1373" s="57"/>
      <c r="P1373" s="57"/>
      <c r="R1373" s="57"/>
      <c r="T1373" s="57"/>
      <c r="V1373" s="57"/>
      <c r="X1373" s="57"/>
      <c r="Z1373" s="57"/>
      <c r="AA1373" s="57"/>
    </row>
    <row r="1374" spans="2:27">
      <c r="B1374" s="57"/>
      <c r="C1374" s="57"/>
      <c r="D1374" s="57"/>
      <c r="E1374" s="57"/>
      <c r="F1374" s="57"/>
      <c r="H1374" s="57"/>
      <c r="J1374" s="57"/>
      <c r="L1374" s="57"/>
      <c r="N1374" s="57"/>
      <c r="P1374" s="57"/>
      <c r="R1374" s="57"/>
      <c r="T1374" s="57"/>
      <c r="V1374" s="57"/>
      <c r="X1374" s="57"/>
      <c r="Z1374" s="57"/>
      <c r="AA1374" s="57"/>
    </row>
    <row r="1375" spans="2:27">
      <c r="B1375" s="57"/>
      <c r="C1375" s="57"/>
      <c r="D1375" s="57"/>
      <c r="E1375" s="57"/>
      <c r="F1375" s="57"/>
      <c r="H1375" s="57"/>
      <c r="J1375" s="57"/>
      <c r="L1375" s="57"/>
      <c r="N1375" s="57"/>
      <c r="P1375" s="57"/>
      <c r="R1375" s="57"/>
      <c r="T1375" s="57"/>
      <c r="V1375" s="57"/>
      <c r="X1375" s="57"/>
      <c r="Z1375" s="57"/>
      <c r="AA1375" s="57"/>
    </row>
    <row r="1376" spans="2:27">
      <c r="B1376" s="57"/>
      <c r="C1376" s="57"/>
      <c r="D1376" s="57"/>
      <c r="E1376" s="57"/>
      <c r="F1376" s="57"/>
      <c r="H1376" s="57"/>
      <c r="J1376" s="57"/>
      <c r="L1376" s="57"/>
      <c r="N1376" s="57"/>
      <c r="P1376" s="57"/>
      <c r="R1376" s="57"/>
      <c r="T1376" s="57"/>
      <c r="V1376" s="57"/>
      <c r="X1376" s="57"/>
      <c r="Z1376" s="57"/>
      <c r="AA1376" s="57"/>
    </row>
    <row r="1377" spans="2:27">
      <c r="B1377" s="57"/>
      <c r="C1377" s="57"/>
      <c r="D1377" s="57"/>
      <c r="E1377" s="57"/>
      <c r="F1377" s="57"/>
      <c r="H1377" s="57"/>
      <c r="J1377" s="57"/>
      <c r="L1377" s="57"/>
      <c r="N1377" s="57"/>
      <c r="P1377" s="57"/>
      <c r="R1377" s="57"/>
      <c r="T1377" s="57"/>
      <c r="V1377" s="57"/>
      <c r="X1377" s="57"/>
      <c r="Z1377" s="57"/>
      <c r="AA1377" s="57"/>
    </row>
  </sheetData>
  <mergeCells count="2">
    <mergeCell ref="A1:AA1"/>
    <mergeCell ref="A2:AA2"/>
  </mergeCells>
  <pageMargins left="0.7" right="0.7" top="0.75" bottom="0.75" header="0.3" footer="0.3"/>
</worksheet>
</file>

<file path=xl/worksheets/sheet4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C292"/>
  <sheetViews>
    <sheetView topLeftCell="C256" zoomScale="85" zoomScaleNormal="85" workbookViewId="0">
      <selection activeCell="K260" sqref="K260"/>
    </sheetView>
  </sheetViews>
  <sheetFormatPr baseColWidth="10" defaultRowHeight="13"/>
  <cols>
    <col min="1" max="1" width="21.1640625" customWidth="1"/>
    <col min="2" max="27" width="8.83203125" customWidth="1"/>
    <col min="28" max="28" width="10.83203125" customWidth="1"/>
    <col min="29" max="256" width="8.83203125" customWidth="1"/>
  </cols>
  <sheetData>
    <row r="1" spans="1:29">
      <c r="B1" s="2">
        <v>0</v>
      </c>
      <c r="C1" s="3">
        <v>3</v>
      </c>
      <c r="D1" s="2">
        <v>6</v>
      </c>
      <c r="E1" s="3">
        <v>9</v>
      </c>
      <c r="F1" s="2">
        <v>12</v>
      </c>
      <c r="G1" s="3">
        <v>15</v>
      </c>
      <c r="H1" s="2">
        <v>18</v>
      </c>
      <c r="I1" s="3">
        <v>21</v>
      </c>
      <c r="J1" s="2">
        <v>24</v>
      </c>
      <c r="K1" s="3">
        <v>27</v>
      </c>
      <c r="L1" s="2">
        <v>30</v>
      </c>
      <c r="M1" s="3">
        <v>33</v>
      </c>
      <c r="N1" s="2">
        <v>36</v>
      </c>
      <c r="O1" s="3">
        <v>39</v>
      </c>
      <c r="P1" s="2">
        <v>42</v>
      </c>
      <c r="Q1" s="3">
        <v>45</v>
      </c>
      <c r="R1" s="2">
        <v>48</v>
      </c>
      <c r="S1" s="3">
        <v>51</v>
      </c>
      <c r="T1" s="4">
        <v>54</v>
      </c>
      <c r="U1" s="3">
        <v>57</v>
      </c>
      <c r="V1" s="4">
        <v>60</v>
      </c>
      <c r="W1" s="3">
        <v>63</v>
      </c>
      <c r="X1" s="4">
        <v>66</v>
      </c>
      <c r="Y1" s="3">
        <v>69</v>
      </c>
      <c r="Z1" s="4">
        <v>72</v>
      </c>
      <c r="AB1" t="s">
        <v>193</v>
      </c>
      <c r="AC1" t="s">
        <v>194</v>
      </c>
    </row>
    <row r="2" spans="1:29">
      <c r="A2" t="s">
        <v>96</v>
      </c>
      <c r="B2">
        <v>12</v>
      </c>
      <c r="C2">
        <v>52</v>
      </c>
      <c r="D2">
        <v>82</v>
      </c>
      <c r="E2">
        <v>101</v>
      </c>
      <c r="F2">
        <v>68</v>
      </c>
      <c r="G2">
        <v>78</v>
      </c>
      <c r="H2">
        <v>122</v>
      </c>
      <c r="I2">
        <v>130</v>
      </c>
      <c r="J2">
        <v>189</v>
      </c>
      <c r="K2">
        <v>94</v>
      </c>
      <c r="L2">
        <v>145</v>
      </c>
      <c r="M2">
        <v>130</v>
      </c>
      <c r="N2">
        <v>140</v>
      </c>
      <c r="O2">
        <v>104</v>
      </c>
      <c r="P2">
        <v>105</v>
      </c>
      <c r="Q2">
        <v>100</v>
      </c>
      <c r="R2">
        <v>142</v>
      </c>
      <c r="S2">
        <v>139</v>
      </c>
      <c r="T2">
        <v>157</v>
      </c>
      <c r="U2">
        <v>182</v>
      </c>
      <c r="V2">
        <v>137</v>
      </c>
      <c r="W2">
        <v>148</v>
      </c>
      <c r="X2">
        <v>159</v>
      </c>
      <c r="Y2">
        <v>130</v>
      </c>
      <c r="Z2">
        <v>87</v>
      </c>
    </row>
    <row r="3" spans="1:29">
      <c r="A3" t="s">
        <v>97</v>
      </c>
      <c r="B3">
        <v>0</v>
      </c>
      <c r="C3">
        <v>3</v>
      </c>
      <c r="D3">
        <v>3</v>
      </c>
      <c r="E3">
        <v>6</v>
      </c>
      <c r="F3">
        <v>0</v>
      </c>
      <c r="G3">
        <v>0</v>
      </c>
      <c r="H3">
        <v>70</v>
      </c>
      <c r="I3">
        <v>0</v>
      </c>
      <c r="J3">
        <v>40</v>
      </c>
      <c r="K3">
        <v>0</v>
      </c>
      <c r="L3">
        <v>0</v>
      </c>
      <c r="M3">
        <v>25</v>
      </c>
      <c r="N3">
        <v>0</v>
      </c>
      <c r="O3">
        <v>0</v>
      </c>
      <c r="P3">
        <v>0</v>
      </c>
      <c r="Q3">
        <v>0</v>
      </c>
      <c r="R3">
        <v>0</v>
      </c>
      <c r="S3">
        <v>8</v>
      </c>
      <c r="T3">
        <v>20</v>
      </c>
      <c r="U3">
        <v>47</v>
      </c>
      <c r="V3">
        <v>0</v>
      </c>
      <c r="W3">
        <v>30</v>
      </c>
      <c r="X3">
        <v>3</v>
      </c>
      <c r="Y3">
        <v>15</v>
      </c>
      <c r="Z3">
        <v>0</v>
      </c>
      <c r="AB3">
        <f>SUM(B2:Z2)</f>
        <v>2933</v>
      </c>
      <c r="AC3">
        <f>AB3/SUM(AB3+AB4)*100</f>
        <v>91.570402747424282</v>
      </c>
    </row>
    <row r="4" spans="1:29">
      <c r="A4" t="s">
        <v>98</v>
      </c>
      <c r="B4">
        <v>12</v>
      </c>
      <c r="C4">
        <v>49</v>
      </c>
      <c r="D4">
        <v>79</v>
      </c>
      <c r="E4">
        <v>95</v>
      </c>
      <c r="F4">
        <v>68</v>
      </c>
      <c r="G4">
        <v>78</v>
      </c>
      <c r="H4">
        <v>52</v>
      </c>
      <c r="I4">
        <v>130</v>
      </c>
      <c r="J4">
        <v>97</v>
      </c>
      <c r="K4">
        <v>94</v>
      </c>
      <c r="L4">
        <v>145</v>
      </c>
      <c r="M4">
        <v>105</v>
      </c>
      <c r="N4">
        <v>140</v>
      </c>
      <c r="O4">
        <v>104</v>
      </c>
      <c r="P4">
        <v>105</v>
      </c>
      <c r="Q4">
        <v>100</v>
      </c>
      <c r="R4">
        <v>142</v>
      </c>
      <c r="S4">
        <v>131</v>
      </c>
      <c r="T4">
        <v>137</v>
      </c>
      <c r="U4">
        <v>135</v>
      </c>
      <c r="V4">
        <v>137</v>
      </c>
      <c r="W4">
        <v>118</v>
      </c>
      <c r="X4">
        <v>155</v>
      </c>
      <c r="Y4">
        <v>115</v>
      </c>
      <c r="Z4">
        <v>87</v>
      </c>
      <c r="AB4">
        <f>SUM(B3:Z3)</f>
        <v>270</v>
      </c>
      <c r="AC4">
        <f>AB4/SUM(AB3+AB4)*100</f>
        <v>8.4295972525757108</v>
      </c>
    </row>
    <row r="5" spans="1:29">
      <c r="A5" t="s">
        <v>99</v>
      </c>
      <c r="B5">
        <v>90</v>
      </c>
      <c r="C5">
        <v>71</v>
      </c>
      <c r="D5">
        <v>50</v>
      </c>
      <c r="E5">
        <v>45</v>
      </c>
      <c r="F5">
        <v>51</v>
      </c>
      <c r="G5">
        <v>56</v>
      </c>
      <c r="H5">
        <v>17</v>
      </c>
      <c r="I5">
        <v>30</v>
      </c>
      <c r="J5">
        <v>28</v>
      </c>
      <c r="K5">
        <v>13</v>
      </c>
      <c r="L5">
        <v>12</v>
      </c>
      <c r="M5">
        <v>2</v>
      </c>
      <c r="N5">
        <v>20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1</v>
      </c>
      <c r="X5">
        <v>1</v>
      </c>
      <c r="Y5">
        <v>1</v>
      </c>
      <c r="Z5">
        <v>10</v>
      </c>
      <c r="AB5">
        <f>SUM(B4:Z4)</f>
        <v>2610</v>
      </c>
      <c r="AC5">
        <f>AB5/SUM(AB3:AB5)*100</f>
        <v>44.899363495613279</v>
      </c>
    </row>
    <row r="27" spans="1:29">
      <c r="B27" s="2">
        <v>0</v>
      </c>
      <c r="C27" s="3">
        <v>3</v>
      </c>
      <c r="D27" s="2">
        <v>6</v>
      </c>
      <c r="E27" s="3">
        <v>9</v>
      </c>
      <c r="F27" s="2">
        <v>12</v>
      </c>
      <c r="G27" s="3">
        <v>15</v>
      </c>
      <c r="H27" s="2">
        <v>18</v>
      </c>
      <c r="I27" s="3">
        <v>21</v>
      </c>
      <c r="J27" s="2">
        <v>24</v>
      </c>
      <c r="K27" s="3">
        <v>27</v>
      </c>
      <c r="L27" s="2">
        <v>30</v>
      </c>
      <c r="M27" s="3">
        <v>33</v>
      </c>
      <c r="N27" s="2">
        <v>36</v>
      </c>
      <c r="O27" s="3">
        <v>39</v>
      </c>
      <c r="P27" s="2">
        <v>42</v>
      </c>
      <c r="Q27" s="3">
        <v>45</v>
      </c>
      <c r="R27" s="2">
        <v>48</v>
      </c>
      <c r="S27" s="3">
        <v>51</v>
      </c>
      <c r="T27" s="4">
        <v>54</v>
      </c>
      <c r="U27" s="3">
        <v>57</v>
      </c>
      <c r="V27" s="4">
        <v>60</v>
      </c>
      <c r="W27" s="3">
        <v>63</v>
      </c>
      <c r="X27" s="4">
        <v>66</v>
      </c>
      <c r="Y27" s="3">
        <v>69</v>
      </c>
      <c r="Z27" s="4">
        <v>72</v>
      </c>
      <c r="AB27" t="s">
        <v>193</v>
      </c>
      <c r="AC27" t="s">
        <v>194</v>
      </c>
    </row>
    <row r="28" spans="1:29">
      <c r="A28" t="s">
        <v>96</v>
      </c>
      <c r="B28">
        <v>112</v>
      </c>
      <c r="C28">
        <v>158</v>
      </c>
      <c r="D28">
        <v>108</v>
      </c>
      <c r="E28">
        <v>134</v>
      </c>
      <c r="F28">
        <v>149</v>
      </c>
      <c r="G28">
        <v>135</v>
      </c>
      <c r="H28">
        <v>119</v>
      </c>
      <c r="I28">
        <v>140</v>
      </c>
      <c r="J28">
        <v>147</v>
      </c>
      <c r="K28">
        <v>118</v>
      </c>
      <c r="L28">
        <v>153</v>
      </c>
      <c r="M28">
        <v>137</v>
      </c>
      <c r="N28">
        <v>105</v>
      </c>
      <c r="O28">
        <v>100</v>
      </c>
      <c r="P28">
        <v>113</v>
      </c>
      <c r="Q28">
        <v>121</v>
      </c>
      <c r="R28">
        <v>116</v>
      </c>
      <c r="S28">
        <v>140</v>
      </c>
      <c r="T28">
        <v>100</v>
      </c>
      <c r="U28">
        <v>149</v>
      </c>
      <c r="V28">
        <v>137</v>
      </c>
      <c r="W28">
        <v>105</v>
      </c>
      <c r="X28">
        <v>148</v>
      </c>
      <c r="Y28">
        <v>150</v>
      </c>
      <c r="Z28">
        <v>145</v>
      </c>
    </row>
    <row r="29" spans="1:29">
      <c r="A29" t="s">
        <v>97</v>
      </c>
      <c r="B29">
        <v>17</v>
      </c>
      <c r="C29">
        <v>33</v>
      </c>
      <c r="D29">
        <v>77</v>
      </c>
      <c r="E29">
        <v>85</v>
      </c>
      <c r="F29">
        <v>38</v>
      </c>
      <c r="G29">
        <v>87</v>
      </c>
      <c r="H29">
        <v>50</v>
      </c>
      <c r="I29">
        <v>35</v>
      </c>
      <c r="J29">
        <v>30</v>
      </c>
      <c r="K29">
        <v>10</v>
      </c>
      <c r="L29">
        <v>40</v>
      </c>
      <c r="M29">
        <v>50</v>
      </c>
      <c r="N29">
        <v>25</v>
      </c>
      <c r="O29">
        <v>10</v>
      </c>
      <c r="P29">
        <v>6</v>
      </c>
      <c r="Q29">
        <v>1</v>
      </c>
      <c r="R29">
        <v>0</v>
      </c>
      <c r="S29">
        <v>27</v>
      </c>
      <c r="T29">
        <v>1</v>
      </c>
      <c r="U29">
        <v>32</v>
      </c>
      <c r="V29">
        <v>20</v>
      </c>
      <c r="W29">
        <v>2</v>
      </c>
      <c r="X29">
        <v>50</v>
      </c>
      <c r="Y29">
        <v>70</v>
      </c>
      <c r="Z29">
        <v>60</v>
      </c>
      <c r="AB29">
        <f>SUM(B28:Z28)</f>
        <v>3239</v>
      </c>
      <c r="AC29">
        <f>AB29/SUM(AB29+AB30)*100</f>
        <v>79.0964590964591</v>
      </c>
    </row>
    <row r="30" spans="1:29">
      <c r="A30" t="s">
        <v>98</v>
      </c>
      <c r="B30">
        <v>95</v>
      </c>
      <c r="C30">
        <v>125</v>
      </c>
      <c r="D30">
        <v>76</v>
      </c>
      <c r="E30">
        <v>99</v>
      </c>
      <c r="F30">
        <v>111</v>
      </c>
      <c r="G30">
        <v>48</v>
      </c>
      <c r="H30">
        <v>69</v>
      </c>
      <c r="I30">
        <v>105</v>
      </c>
      <c r="J30">
        <v>117</v>
      </c>
      <c r="K30">
        <v>108</v>
      </c>
      <c r="L30">
        <v>113</v>
      </c>
      <c r="M30">
        <v>87</v>
      </c>
      <c r="N30">
        <v>80</v>
      </c>
      <c r="O30">
        <v>90</v>
      </c>
      <c r="P30">
        <v>107</v>
      </c>
      <c r="Q30">
        <v>120</v>
      </c>
      <c r="R30">
        <v>116</v>
      </c>
      <c r="S30">
        <v>113</v>
      </c>
      <c r="T30">
        <v>99</v>
      </c>
      <c r="U30">
        <v>117</v>
      </c>
      <c r="V30">
        <v>117</v>
      </c>
      <c r="W30">
        <v>103</v>
      </c>
      <c r="X30">
        <v>98</v>
      </c>
      <c r="Y30">
        <v>80</v>
      </c>
      <c r="Z30">
        <v>85</v>
      </c>
      <c r="AB30">
        <f>SUM(B29:Z29)</f>
        <v>856</v>
      </c>
      <c r="AC30">
        <f>AB30/SUM(AB29+AB30)*100</f>
        <v>20.903540903540904</v>
      </c>
    </row>
    <row r="31" spans="1:29">
      <c r="A31" t="s">
        <v>99</v>
      </c>
      <c r="B31">
        <v>5</v>
      </c>
      <c r="C31">
        <v>0</v>
      </c>
      <c r="D31">
        <v>0</v>
      </c>
      <c r="E31">
        <v>0</v>
      </c>
      <c r="F31">
        <v>0</v>
      </c>
      <c r="G31">
        <v>3</v>
      </c>
      <c r="H31">
        <v>2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4</v>
      </c>
      <c r="P31">
        <v>1</v>
      </c>
      <c r="Q31">
        <v>0</v>
      </c>
      <c r="R31">
        <v>1</v>
      </c>
      <c r="S31">
        <v>2</v>
      </c>
      <c r="T31">
        <v>0</v>
      </c>
      <c r="U31">
        <v>2</v>
      </c>
      <c r="V31">
        <v>1</v>
      </c>
      <c r="W31">
        <v>0</v>
      </c>
      <c r="X31">
        <v>0</v>
      </c>
      <c r="Y31">
        <v>0</v>
      </c>
      <c r="Z31">
        <v>3</v>
      </c>
      <c r="AB31">
        <f>SUM(B30:Z30)</f>
        <v>2478</v>
      </c>
      <c r="AC31">
        <f>AB31/SUM(AB29:AB31)*100</f>
        <v>37.699680511182109</v>
      </c>
    </row>
    <row r="57" spans="1:29">
      <c r="B57" s="2">
        <v>0</v>
      </c>
      <c r="C57" s="3">
        <v>3</v>
      </c>
      <c r="D57" s="2">
        <v>6</v>
      </c>
      <c r="E57" s="3">
        <v>9</v>
      </c>
      <c r="F57" s="2">
        <v>12</v>
      </c>
      <c r="G57" s="3">
        <v>15</v>
      </c>
      <c r="H57" s="2">
        <v>18</v>
      </c>
      <c r="I57" s="3">
        <v>21</v>
      </c>
      <c r="J57" s="2">
        <v>24</v>
      </c>
      <c r="K57" s="3">
        <v>27</v>
      </c>
      <c r="L57" s="2">
        <v>30</v>
      </c>
      <c r="M57" s="3">
        <v>33</v>
      </c>
      <c r="N57" s="2">
        <v>36</v>
      </c>
      <c r="O57" s="3">
        <v>39</v>
      </c>
      <c r="P57" s="2">
        <v>42</v>
      </c>
      <c r="Q57" s="3">
        <v>45</v>
      </c>
      <c r="R57" s="2">
        <v>48</v>
      </c>
      <c r="S57" s="3">
        <v>51</v>
      </c>
      <c r="T57" s="4">
        <v>54</v>
      </c>
      <c r="U57" s="3">
        <v>57</v>
      </c>
      <c r="V57" s="4">
        <v>60</v>
      </c>
      <c r="W57" s="3">
        <v>63</v>
      </c>
      <c r="X57" s="4">
        <v>66</v>
      </c>
      <c r="Y57" s="3">
        <v>69</v>
      </c>
      <c r="Z57" s="4">
        <v>72</v>
      </c>
      <c r="AB57" t="s">
        <v>193</v>
      </c>
      <c r="AC57" t="s">
        <v>194</v>
      </c>
    </row>
    <row r="58" spans="1:29">
      <c r="A58" t="s">
        <v>96</v>
      </c>
      <c r="B58">
        <v>82</v>
      </c>
      <c r="C58">
        <v>76</v>
      </c>
      <c r="D58">
        <v>82</v>
      </c>
      <c r="E58">
        <v>90</v>
      </c>
      <c r="F58">
        <v>97</v>
      </c>
      <c r="G58">
        <v>98</v>
      </c>
      <c r="H58">
        <v>98</v>
      </c>
      <c r="I58">
        <v>105</v>
      </c>
      <c r="J58">
        <v>102</v>
      </c>
      <c r="K58">
        <v>100</v>
      </c>
      <c r="L58">
        <v>103</v>
      </c>
      <c r="M58">
        <v>80</v>
      </c>
      <c r="N58">
        <v>105</v>
      </c>
      <c r="O58">
        <v>122</v>
      </c>
      <c r="P58">
        <v>71</v>
      </c>
      <c r="Q58">
        <v>0</v>
      </c>
      <c r="R58">
        <v>1</v>
      </c>
      <c r="S58">
        <v>0</v>
      </c>
      <c r="T58">
        <v>0</v>
      </c>
      <c r="U58">
        <v>0</v>
      </c>
      <c r="V58">
        <v>55</v>
      </c>
      <c r="W58">
        <v>72</v>
      </c>
      <c r="X58">
        <v>75</v>
      </c>
      <c r="Y58">
        <v>60</v>
      </c>
      <c r="Z58">
        <v>70</v>
      </c>
    </row>
    <row r="59" spans="1:29">
      <c r="A59" t="s">
        <v>97</v>
      </c>
      <c r="B59">
        <v>0</v>
      </c>
      <c r="C59">
        <v>1</v>
      </c>
      <c r="D59">
        <v>0</v>
      </c>
      <c r="E59">
        <v>0</v>
      </c>
      <c r="F59">
        <v>1</v>
      </c>
      <c r="G59">
        <v>7</v>
      </c>
      <c r="H59">
        <v>3</v>
      </c>
      <c r="I59">
        <v>20</v>
      </c>
      <c r="J59">
        <v>0</v>
      </c>
      <c r="K59">
        <v>0</v>
      </c>
      <c r="L59">
        <v>5</v>
      </c>
      <c r="M59">
        <v>0</v>
      </c>
      <c r="N59">
        <v>0</v>
      </c>
      <c r="O59">
        <v>37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3</v>
      </c>
      <c r="W59">
        <v>2</v>
      </c>
      <c r="X59">
        <v>0</v>
      </c>
      <c r="Y59">
        <v>0</v>
      </c>
      <c r="Z59">
        <v>0</v>
      </c>
      <c r="AB59">
        <f>SUM(B58:Z58)</f>
        <v>1744</v>
      </c>
      <c r="AC59">
        <f>AB59/SUM(AB59+AB60)*100</f>
        <v>95.666483817882607</v>
      </c>
    </row>
    <row r="60" spans="1:29">
      <c r="A60" t="s">
        <v>98</v>
      </c>
      <c r="B60">
        <v>82</v>
      </c>
      <c r="C60">
        <v>75</v>
      </c>
      <c r="D60">
        <v>82</v>
      </c>
      <c r="E60">
        <v>90</v>
      </c>
      <c r="F60">
        <v>96</v>
      </c>
      <c r="G60">
        <v>66</v>
      </c>
      <c r="H60">
        <v>20</v>
      </c>
      <c r="I60">
        <v>17</v>
      </c>
      <c r="J60">
        <v>57</v>
      </c>
      <c r="K60">
        <v>75</v>
      </c>
      <c r="L60">
        <v>93</v>
      </c>
      <c r="M60">
        <v>80</v>
      </c>
      <c r="N60">
        <v>105</v>
      </c>
      <c r="O60">
        <v>85</v>
      </c>
      <c r="P60">
        <v>71</v>
      </c>
      <c r="Q60">
        <v>0</v>
      </c>
      <c r="R60">
        <v>1</v>
      </c>
      <c r="S60">
        <v>0</v>
      </c>
      <c r="T60">
        <v>0</v>
      </c>
      <c r="U60">
        <v>0</v>
      </c>
      <c r="V60">
        <v>52</v>
      </c>
      <c r="W60">
        <v>70</v>
      </c>
      <c r="X60">
        <v>75</v>
      </c>
      <c r="Y60">
        <v>60</v>
      </c>
      <c r="Z60">
        <v>70</v>
      </c>
      <c r="AB60">
        <f>SUM(B59:Z59)</f>
        <v>79</v>
      </c>
      <c r="AC60">
        <f>AB60/SUM(AB59+AB60)*100</f>
        <v>4.3335161821173891</v>
      </c>
    </row>
    <row r="61" spans="1:29">
      <c r="A61" t="s">
        <v>99</v>
      </c>
      <c r="B61">
        <v>42</v>
      </c>
      <c r="C61">
        <v>65</v>
      </c>
      <c r="D61">
        <v>45</v>
      </c>
      <c r="E61">
        <v>30</v>
      </c>
      <c r="F61">
        <v>20</v>
      </c>
      <c r="G61">
        <v>10</v>
      </c>
      <c r="H61">
        <v>4</v>
      </c>
      <c r="I61">
        <v>2</v>
      </c>
      <c r="J61">
        <v>4</v>
      </c>
      <c r="K61">
        <v>2</v>
      </c>
      <c r="L61">
        <v>0</v>
      </c>
      <c r="M61">
        <v>20</v>
      </c>
      <c r="N61">
        <v>5</v>
      </c>
      <c r="O61">
        <v>5</v>
      </c>
      <c r="P61">
        <v>60</v>
      </c>
      <c r="Q61">
        <v>100</v>
      </c>
      <c r="R61">
        <v>99</v>
      </c>
      <c r="S61">
        <v>100</v>
      </c>
      <c r="T61">
        <v>100</v>
      </c>
      <c r="U61">
        <v>100</v>
      </c>
      <c r="V61">
        <v>47</v>
      </c>
      <c r="W61">
        <v>29</v>
      </c>
      <c r="X61">
        <v>28</v>
      </c>
      <c r="Y61">
        <v>50</v>
      </c>
      <c r="Z61">
        <v>30</v>
      </c>
      <c r="AB61">
        <f>SUM(B60:Z60)</f>
        <v>1422</v>
      </c>
      <c r="AC61">
        <f>AB61/SUM(AB59:AB61)*100</f>
        <v>43.821263482280429</v>
      </c>
    </row>
    <row r="86" spans="1:29">
      <c r="B86" s="2">
        <v>0</v>
      </c>
      <c r="C86" s="3">
        <v>3</v>
      </c>
      <c r="D86" s="2">
        <v>6</v>
      </c>
      <c r="E86" s="3">
        <v>9</v>
      </c>
      <c r="F86" s="2">
        <v>12</v>
      </c>
      <c r="G86" s="3">
        <v>15</v>
      </c>
      <c r="H86" s="2">
        <v>18</v>
      </c>
      <c r="I86" s="3">
        <v>21</v>
      </c>
      <c r="J86" s="2">
        <v>24</v>
      </c>
      <c r="K86" s="3">
        <v>27</v>
      </c>
      <c r="L86" s="2">
        <v>30</v>
      </c>
      <c r="M86" s="3">
        <v>33</v>
      </c>
      <c r="N86" s="2">
        <v>36</v>
      </c>
      <c r="O86" s="3">
        <v>39</v>
      </c>
      <c r="P86" s="2">
        <v>42</v>
      </c>
      <c r="Q86" s="3">
        <v>45</v>
      </c>
      <c r="R86" s="2">
        <v>48</v>
      </c>
      <c r="S86" s="3">
        <v>51</v>
      </c>
      <c r="T86" s="4">
        <v>54</v>
      </c>
      <c r="U86" s="3">
        <v>57</v>
      </c>
      <c r="V86" s="4">
        <v>60</v>
      </c>
      <c r="W86" s="3">
        <v>63</v>
      </c>
      <c r="X86" s="4">
        <v>66</v>
      </c>
      <c r="Y86" s="3">
        <v>69</v>
      </c>
      <c r="Z86" s="4">
        <v>72</v>
      </c>
      <c r="AB86" t="s">
        <v>193</v>
      </c>
      <c r="AC86" t="s">
        <v>194</v>
      </c>
    </row>
    <row r="87" spans="1:29">
      <c r="A87" t="s">
        <v>96</v>
      </c>
      <c r="B87">
        <v>130</v>
      </c>
      <c r="C87">
        <v>122</v>
      </c>
      <c r="D87">
        <v>116</v>
      </c>
      <c r="E87">
        <v>176</v>
      </c>
      <c r="F87">
        <v>161</v>
      </c>
      <c r="G87">
        <v>126</v>
      </c>
      <c r="H87">
        <v>101</v>
      </c>
      <c r="I87">
        <v>120</v>
      </c>
      <c r="J87">
        <v>123</v>
      </c>
      <c r="K87">
        <v>99</v>
      </c>
      <c r="L87">
        <v>163</v>
      </c>
      <c r="M87">
        <v>104</v>
      </c>
      <c r="N87">
        <v>116</v>
      </c>
      <c r="O87">
        <v>101</v>
      </c>
      <c r="P87">
        <v>101</v>
      </c>
      <c r="Q87">
        <v>102</v>
      </c>
      <c r="R87">
        <v>101</v>
      </c>
      <c r="S87">
        <v>113</v>
      </c>
      <c r="T87">
        <v>129</v>
      </c>
      <c r="U87">
        <v>103</v>
      </c>
      <c r="V87">
        <v>128</v>
      </c>
      <c r="W87">
        <v>129</v>
      </c>
      <c r="X87">
        <v>123</v>
      </c>
      <c r="Y87">
        <v>120</v>
      </c>
      <c r="Z87">
        <v>168</v>
      </c>
    </row>
    <row r="88" spans="1:29">
      <c r="A88" t="s">
        <v>97</v>
      </c>
      <c r="B88">
        <v>33</v>
      </c>
      <c r="C88">
        <v>45</v>
      </c>
      <c r="D88">
        <v>30</v>
      </c>
      <c r="E88">
        <v>26</v>
      </c>
      <c r="F88">
        <v>40</v>
      </c>
      <c r="G88">
        <v>27</v>
      </c>
      <c r="H88">
        <v>0</v>
      </c>
      <c r="I88">
        <v>0</v>
      </c>
      <c r="J88">
        <v>0</v>
      </c>
      <c r="K88">
        <v>0</v>
      </c>
      <c r="L88">
        <v>88</v>
      </c>
      <c r="M88">
        <v>56</v>
      </c>
      <c r="N88">
        <v>38</v>
      </c>
      <c r="O88">
        <v>0</v>
      </c>
      <c r="P88">
        <v>1</v>
      </c>
      <c r="Q88">
        <v>0</v>
      </c>
      <c r="R88">
        <v>0</v>
      </c>
      <c r="S88">
        <v>18</v>
      </c>
      <c r="T88">
        <v>0</v>
      </c>
      <c r="U88">
        <v>0</v>
      </c>
      <c r="V88">
        <v>48</v>
      </c>
      <c r="W88">
        <v>89</v>
      </c>
      <c r="X88">
        <v>93</v>
      </c>
      <c r="Y88">
        <v>104</v>
      </c>
      <c r="Z88">
        <v>61</v>
      </c>
      <c r="AB88">
        <f>SUM(B87:Z87)</f>
        <v>3075</v>
      </c>
      <c r="AC88">
        <f>AB88/SUM(AB88+AB89)*100</f>
        <v>79.416322314049594</v>
      </c>
    </row>
    <row r="89" spans="1:29">
      <c r="A89" t="s">
        <v>98</v>
      </c>
      <c r="B89">
        <v>97</v>
      </c>
      <c r="C89">
        <v>77</v>
      </c>
      <c r="D89">
        <v>86</v>
      </c>
      <c r="E89">
        <v>150</v>
      </c>
      <c r="F89">
        <v>121</v>
      </c>
      <c r="G89">
        <v>99</v>
      </c>
      <c r="H89">
        <v>101</v>
      </c>
      <c r="I89">
        <v>120</v>
      </c>
      <c r="J89">
        <v>123</v>
      </c>
      <c r="K89">
        <v>99</v>
      </c>
      <c r="L89">
        <v>75</v>
      </c>
      <c r="M89">
        <v>48</v>
      </c>
      <c r="N89">
        <v>78</v>
      </c>
      <c r="O89">
        <v>101</v>
      </c>
      <c r="P89">
        <v>100</v>
      </c>
      <c r="Q89">
        <v>102</v>
      </c>
      <c r="R89">
        <v>101</v>
      </c>
      <c r="S89">
        <v>95</v>
      </c>
      <c r="T89">
        <v>129</v>
      </c>
      <c r="U89">
        <v>103</v>
      </c>
      <c r="V89">
        <v>80</v>
      </c>
      <c r="W89">
        <v>40</v>
      </c>
      <c r="X89">
        <v>30</v>
      </c>
      <c r="Y89">
        <v>16</v>
      </c>
      <c r="Z89">
        <v>107</v>
      </c>
      <c r="AB89">
        <f>SUM(B88:Z88)</f>
        <v>797</v>
      </c>
      <c r="AC89">
        <f>AB89/SUM(AB88+AB89)*100</f>
        <v>20.583677685950413</v>
      </c>
    </row>
    <row r="90" spans="1:29">
      <c r="A90" t="s">
        <v>99</v>
      </c>
      <c r="B90">
        <v>1</v>
      </c>
      <c r="C90">
        <v>5</v>
      </c>
      <c r="D90">
        <v>1</v>
      </c>
      <c r="E90">
        <v>1</v>
      </c>
      <c r="F90">
        <v>3</v>
      </c>
      <c r="G90">
        <v>3</v>
      </c>
      <c r="H90">
        <v>2</v>
      </c>
      <c r="I90">
        <v>0</v>
      </c>
      <c r="J90">
        <v>0</v>
      </c>
      <c r="K90">
        <v>2</v>
      </c>
      <c r="L90">
        <v>0</v>
      </c>
      <c r="M90">
        <v>2</v>
      </c>
      <c r="N90">
        <v>4</v>
      </c>
      <c r="O90">
        <v>0</v>
      </c>
      <c r="P90">
        <v>1</v>
      </c>
      <c r="Q90">
        <v>0</v>
      </c>
      <c r="R90">
        <v>1</v>
      </c>
      <c r="S90">
        <v>3</v>
      </c>
      <c r="T90">
        <v>5</v>
      </c>
      <c r="U90">
        <v>3</v>
      </c>
      <c r="V90">
        <v>4</v>
      </c>
      <c r="W90">
        <v>6</v>
      </c>
      <c r="X90">
        <v>4</v>
      </c>
      <c r="Y90">
        <v>3</v>
      </c>
      <c r="Z90">
        <v>1</v>
      </c>
      <c r="AB90">
        <f>SUM(B89:Z89)</f>
        <v>2278</v>
      </c>
      <c r="AC90">
        <f>AB90/SUM(AB88:AB90)*100</f>
        <v>37.040650406504064</v>
      </c>
    </row>
    <row r="115" spans="1:29">
      <c r="B115" s="2">
        <v>0</v>
      </c>
      <c r="C115" s="3">
        <v>3</v>
      </c>
      <c r="D115" s="2">
        <v>6</v>
      </c>
      <c r="E115" s="3">
        <v>9</v>
      </c>
      <c r="F115" s="2">
        <v>12</v>
      </c>
      <c r="G115" s="3">
        <v>15</v>
      </c>
      <c r="H115" s="2">
        <v>18</v>
      </c>
      <c r="I115" s="3">
        <v>21</v>
      </c>
      <c r="J115" s="2">
        <v>24</v>
      </c>
      <c r="K115" s="3">
        <v>27</v>
      </c>
      <c r="L115" s="2">
        <v>30</v>
      </c>
      <c r="M115" s="3">
        <v>33</v>
      </c>
      <c r="N115" s="2">
        <v>36</v>
      </c>
      <c r="O115" s="3">
        <v>39</v>
      </c>
      <c r="P115" s="2">
        <v>42</v>
      </c>
      <c r="Q115" s="3">
        <v>45</v>
      </c>
      <c r="R115" s="2">
        <v>48</v>
      </c>
      <c r="S115" s="3">
        <v>51</v>
      </c>
      <c r="T115" s="4">
        <v>54</v>
      </c>
      <c r="U115" s="3">
        <v>57</v>
      </c>
      <c r="V115" s="4">
        <v>60</v>
      </c>
      <c r="W115" s="3">
        <v>63</v>
      </c>
      <c r="X115" s="4">
        <v>66</v>
      </c>
      <c r="Y115" s="3">
        <v>69</v>
      </c>
      <c r="Z115" s="4">
        <v>72</v>
      </c>
      <c r="AB115" t="s">
        <v>193</v>
      </c>
      <c r="AC115" t="s">
        <v>194</v>
      </c>
    </row>
    <row r="116" spans="1:29">
      <c r="A116" t="s">
        <v>96</v>
      </c>
      <c r="B116">
        <v>54</v>
      </c>
      <c r="C116">
        <v>105</v>
      </c>
      <c r="D116">
        <v>132</v>
      </c>
      <c r="E116">
        <v>118</v>
      </c>
      <c r="F116">
        <v>121</v>
      </c>
      <c r="G116">
        <v>133</v>
      </c>
      <c r="H116">
        <v>113</v>
      </c>
      <c r="I116">
        <v>33</v>
      </c>
      <c r="J116">
        <v>104</v>
      </c>
      <c r="K116">
        <v>112</v>
      </c>
      <c r="L116">
        <v>140</v>
      </c>
      <c r="M116">
        <v>90</v>
      </c>
      <c r="N116">
        <v>100</v>
      </c>
      <c r="O116">
        <v>101</v>
      </c>
      <c r="P116">
        <v>112</v>
      </c>
      <c r="Q116">
        <v>20</v>
      </c>
      <c r="R116">
        <v>190</v>
      </c>
      <c r="S116">
        <v>114</v>
      </c>
      <c r="T116">
        <v>82</v>
      </c>
      <c r="U116">
        <v>150</v>
      </c>
      <c r="V116">
        <v>130</v>
      </c>
      <c r="W116">
        <v>100</v>
      </c>
      <c r="X116">
        <v>126</v>
      </c>
      <c r="Y116">
        <v>76</v>
      </c>
      <c r="Z116">
        <v>115</v>
      </c>
    </row>
    <row r="117" spans="1:29">
      <c r="A117" t="s">
        <v>97</v>
      </c>
      <c r="B117">
        <v>47</v>
      </c>
      <c r="C117">
        <v>98</v>
      </c>
      <c r="D117">
        <v>132</v>
      </c>
      <c r="E117">
        <v>94</v>
      </c>
      <c r="F117">
        <v>70</v>
      </c>
      <c r="G117">
        <v>99</v>
      </c>
      <c r="H117">
        <v>107</v>
      </c>
      <c r="I117">
        <v>33</v>
      </c>
      <c r="J117">
        <v>104</v>
      </c>
      <c r="K117">
        <v>112</v>
      </c>
      <c r="L117">
        <v>140</v>
      </c>
      <c r="M117">
        <v>90</v>
      </c>
      <c r="N117">
        <v>100</v>
      </c>
      <c r="O117">
        <v>100</v>
      </c>
      <c r="P117">
        <v>87</v>
      </c>
      <c r="Q117">
        <v>13</v>
      </c>
      <c r="R117">
        <v>117</v>
      </c>
      <c r="S117">
        <v>112</v>
      </c>
      <c r="T117">
        <v>82</v>
      </c>
      <c r="U117">
        <v>150</v>
      </c>
      <c r="V117">
        <v>130</v>
      </c>
      <c r="W117">
        <v>100</v>
      </c>
      <c r="X117">
        <v>99</v>
      </c>
      <c r="Y117">
        <v>54</v>
      </c>
      <c r="Z117">
        <v>95</v>
      </c>
      <c r="AB117">
        <f>SUM(B116:Z116)</f>
        <v>2671</v>
      </c>
      <c r="AC117">
        <f>AB117/SUM(AB117+AB118)*100</f>
        <v>53.038125496425735</v>
      </c>
    </row>
    <row r="118" spans="1:29">
      <c r="A118" t="s">
        <v>98</v>
      </c>
      <c r="B118">
        <v>7</v>
      </c>
      <c r="C118">
        <v>7</v>
      </c>
      <c r="D118">
        <v>2</v>
      </c>
      <c r="E118">
        <v>34</v>
      </c>
      <c r="F118">
        <v>6</v>
      </c>
      <c r="G118">
        <v>33</v>
      </c>
      <c r="H118">
        <v>0</v>
      </c>
      <c r="I118">
        <v>1</v>
      </c>
      <c r="J118">
        <v>0</v>
      </c>
      <c r="K118">
        <v>5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3</v>
      </c>
      <c r="R118">
        <v>48</v>
      </c>
      <c r="S118">
        <v>7</v>
      </c>
      <c r="T118">
        <v>0</v>
      </c>
      <c r="U118">
        <v>0</v>
      </c>
      <c r="V118">
        <v>0</v>
      </c>
      <c r="W118">
        <v>0</v>
      </c>
      <c r="X118">
        <v>17</v>
      </c>
      <c r="Y118">
        <v>75</v>
      </c>
      <c r="Z118">
        <v>27</v>
      </c>
      <c r="AB118">
        <f>SUM(B117:Z117)</f>
        <v>2365</v>
      </c>
      <c r="AC118">
        <f>AB118/SUM(AB117+AB118)*100</f>
        <v>46.961874503574265</v>
      </c>
    </row>
    <row r="119" spans="1:29">
      <c r="A119" t="s">
        <v>99</v>
      </c>
      <c r="B119">
        <v>77</v>
      </c>
      <c r="C119">
        <v>71</v>
      </c>
      <c r="D119">
        <v>55</v>
      </c>
      <c r="E119">
        <v>77</v>
      </c>
      <c r="F119">
        <v>91</v>
      </c>
      <c r="G119">
        <v>75</v>
      </c>
      <c r="H119">
        <v>80</v>
      </c>
      <c r="I119">
        <v>95</v>
      </c>
      <c r="J119">
        <v>90</v>
      </c>
      <c r="K119">
        <v>90</v>
      </c>
      <c r="L119">
        <v>90</v>
      </c>
      <c r="M119">
        <v>80</v>
      </c>
      <c r="N119">
        <v>90</v>
      </c>
      <c r="O119">
        <v>90</v>
      </c>
      <c r="P119">
        <v>90</v>
      </c>
      <c r="Q119">
        <v>100</v>
      </c>
      <c r="R119">
        <v>9</v>
      </c>
      <c r="S119">
        <v>40</v>
      </c>
      <c r="T119">
        <v>85</v>
      </c>
      <c r="U119">
        <v>70</v>
      </c>
      <c r="V119">
        <v>45</v>
      </c>
      <c r="W119">
        <v>80</v>
      </c>
      <c r="X119">
        <v>70</v>
      </c>
      <c r="Y119">
        <v>13</v>
      </c>
      <c r="Z119">
        <v>34</v>
      </c>
      <c r="AB119">
        <f>SUM(B118:Z118)</f>
        <v>273</v>
      </c>
      <c r="AC119">
        <f>AB119/SUM(AB117:AB119)*100</f>
        <v>5.1422113392352609</v>
      </c>
    </row>
    <row r="144" spans="2:29">
      <c r="B144" s="2">
        <v>0</v>
      </c>
      <c r="C144" s="3">
        <v>3</v>
      </c>
      <c r="D144" s="2">
        <v>6</v>
      </c>
      <c r="E144" s="3">
        <v>9</v>
      </c>
      <c r="F144" s="2">
        <v>12</v>
      </c>
      <c r="G144" s="3">
        <v>15</v>
      </c>
      <c r="H144" s="2">
        <v>18</v>
      </c>
      <c r="I144" s="3">
        <v>21</v>
      </c>
      <c r="J144" s="2">
        <v>24</v>
      </c>
      <c r="K144" s="3">
        <v>27</v>
      </c>
      <c r="L144" s="2">
        <v>30</v>
      </c>
      <c r="M144" s="3">
        <v>33</v>
      </c>
      <c r="N144" s="2">
        <v>36</v>
      </c>
      <c r="O144" s="3">
        <v>39</v>
      </c>
      <c r="P144" s="2">
        <v>42</v>
      </c>
      <c r="Q144" s="3">
        <v>45</v>
      </c>
      <c r="R144" s="2">
        <v>48</v>
      </c>
      <c r="S144" s="3">
        <v>51</v>
      </c>
      <c r="T144" s="4">
        <v>54</v>
      </c>
      <c r="U144" s="3">
        <v>57</v>
      </c>
      <c r="V144" s="4">
        <v>60</v>
      </c>
      <c r="W144" s="3">
        <v>63</v>
      </c>
      <c r="X144" s="4">
        <v>66</v>
      </c>
      <c r="Y144" s="3">
        <v>69</v>
      </c>
      <c r="Z144" s="4">
        <v>72</v>
      </c>
      <c r="AB144" t="s">
        <v>193</v>
      </c>
      <c r="AC144" t="s">
        <v>194</v>
      </c>
    </row>
    <row r="145" spans="1:29">
      <c r="A145" t="s">
        <v>96</v>
      </c>
      <c r="B145">
        <v>126</v>
      </c>
      <c r="C145">
        <v>117</v>
      </c>
      <c r="D145">
        <v>108</v>
      </c>
      <c r="E145">
        <v>89</v>
      </c>
      <c r="F145">
        <v>95</v>
      </c>
      <c r="G145">
        <v>105</v>
      </c>
      <c r="H145">
        <v>105</v>
      </c>
      <c r="I145">
        <v>122</v>
      </c>
      <c r="J145">
        <v>155</v>
      </c>
      <c r="K145">
        <v>128</v>
      </c>
      <c r="L145">
        <v>142</v>
      </c>
      <c r="M145">
        <v>101</v>
      </c>
      <c r="N145">
        <v>120</v>
      </c>
      <c r="O145">
        <v>16</v>
      </c>
      <c r="P145">
        <v>89</v>
      </c>
      <c r="Q145">
        <v>115</v>
      </c>
      <c r="R145">
        <v>95</v>
      </c>
      <c r="S145">
        <v>123</v>
      </c>
      <c r="T145">
        <v>85</v>
      </c>
      <c r="U145">
        <v>152</v>
      </c>
      <c r="V145">
        <v>124</v>
      </c>
      <c r="W145">
        <v>110</v>
      </c>
      <c r="X145">
        <v>205</v>
      </c>
      <c r="Y145">
        <v>111</v>
      </c>
      <c r="Z145">
        <v>150</v>
      </c>
    </row>
    <row r="146" spans="1:29">
      <c r="A146" t="s">
        <v>97</v>
      </c>
      <c r="B146">
        <v>41</v>
      </c>
      <c r="C146">
        <v>20</v>
      </c>
      <c r="D146">
        <v>27</v>
      </c>
      <c r="E146">
        <v>14</v>
      </c>
      <c r="F146">
        <v>0</v>
      </c>
      <c r="G146">
        <v>0</v>
      </c>
      <c r="H146">
        <v>4</v>
      </c>
      <c r="I146">
        <v>22</v>
      </c>
      <c r="J146">
        <v>45</v>
      </c>
      <c r="K146">
        <v>40</v>
      </c>
      <c r="L146">
        <v>56</v>
      </c>
      <c r="M146">
        <v>21</v>
      </c>
      <c r="N146">
        <v>25</v>
      </c>
      <c r="O146">
        <v>2</v>
      </c>
      <c r="P146">
        <v>14</v>
      </c>
      <c r="Q146">
        <v>20</v>
      </c>
      <c r="R146">
        <v>0</v>
      </c>
      <c r="S146">
        <v>28</v>
      </c>
      <c r="T146">
        <v>7</v>
      </c>
      <c r="U146">
        <v>37</v>
      </c>
      <c r="V146">
        <v>74</v>
      </c>
      <c r="W146">
        <v>70</v>
      </c>
      <c r="X146">
        <v>73</v>
      </c>
      <c r="Y146">
        <v>9</v>
      </c>
      <c r="Z146">
        <v>55</v>
      </c>
      <c r="AB146">
        <f>SUM(B145:Z145)</f>
        <v>2888</v>
      </c>
      <c r="AC146">
        <f>AB146/SUM(AB146+AB147)*100</f>
        <v>80.400890868596889</v>
      </c>
    </row>
    <row r="147" spans="1:29">
      <c r="A147" t="s">
        <v>98</v>
      </c>
      <c r="B147">
        <v>85</v>
      </c>
      <c r="C147">
        <v>97</v>
      </c>
      <c r="D147">
        <v>81</v>
      </c>
      <c r="E147">
        <v>75</v>
      </c>
      <c r="F147">
        <v>95</v>
      </c>
      <c r="G147">
        <v>105</v>
      </c>
      <c r="H147">
        <v>101</v>
      </c>
      <c r="I147">
        <v>100</v>
      </c>
      <c r="J147">
        <v>110</v>
      </c>
      <c r="K147">
        <v>88</v>
      </c>
      <c r="L147">
        <v>86</v>
      </c>
      <c r="M147">
        <v>80</v>
      </c>
      <c r="N147">
        <v>95</v>
      </c>
      <c r="O147">
        <v>14</v>
      </c>
      <c r="P147">
        <v>75</v>
      </c>
      <c r="Q147">
        <v>95</v>
      </c>
      <c r="R147">
        <v>95</v>
      </c>
      <c r="S147">
        <v>95</v>
      </c>
      <c r="T147">
        <v>78</v>
      </c>
      <c r="U147">
        <v>115</v>
      </c>
      <c r="V147">
        <v>50</v>
      </c>
      <c r="W147">
        <v>40</v>
      </c>
      <c r="X147">
        <v>132</v>
      </c>
      <c r="Y147">
        <v>102</v>
      </c>
      <c r="Z147">
        <v>95</v>
      </c>
      <c r="AB147">
        <f>SUM(B146:Z146)</f>
        <v>704</v>
      </c>
      <c r="AC147">
        <f>AB147/SUM(AB146+AB147)*100</f>
        <v>19.599109131403118</v>
      </c>
    </row>
    <row r="148" spans="1:29">
      <c r="A148" t="s">
        <v>99</v>
      </c>
      <c r="B148">
        <v>12</v>
      </c>
      <c r="C148">
        <v>1</v>
      </c>
      <c r="D148">
        <v>0</v>
      </c>
      <c r="E148">
        <v>11</v>
      </c>
      <c r="F148">
        <v>15</v>
      </c>
      <c r="G148">
        <v>7</v>
      </c>
      <c r="H148">
        <v>5</v>
      </c>
      <c r="I148">
        <v>0</v>
      </c>
      <c r="J148">
        <v>0</v>
      </c>
      <c r="K148">
        <v>1</v>
      </c>
      <c r="L148">
        <v>1</v>
      </c>
      <c r="M148">
        <v>30</v>
      </c>
      <c r="N148">
        <v>8</v>
      </c>
      <c r="O148">
        <v>40</v>
      </c>
      <c r="P148">
        <v>102</v>
      </c>
      <c r="Q148">
        <v>80</v>
      </c>
      <c r="R148">
        <v>100</v>
      </c>
      <c r="S148">
        <v>110</v>
      </c>
      <c r="T148">
        <v>75</v>
      </c>
      <c r="U148">
        <v>10</v>
      </c>
      <c r="V148">
        <v>0</v>
      </c>
      <c r="W148">
        <v>2</v>
      </c>
      <c r="X148">
        <v>1</v>
      </c>
      <c r="Y148">
        <v>0</v>
      </c>
      <c r="Z148">
        <v>1</v>
      </c>
      <c r="AB148">
        <f>SUM(B147:Z147)</f>
        <v>2184</v>
      </c>
      <c r="AC148">
        <f>AB148/SUM(AB146:AB148)*100</f>
        <v>37.81163434903047</v>
      </c>
    </row>
    <row r="172" spans="1:29">
      <c r="B172" s="2">
        <v>0</v>
      </c>
      <c r="C172" s="3">
        <v>3</v>
      </c>
      <c r="D172" s="2">
        <v>6</v>
      </c>
      <c r="E172" s="3">
        <v>9</v>
      </c>
      <c r="F172" s="2">
        <v>12</v>
      </c>
      <c r="G172" s="3">
        <v>15</v>
      </c>
      <c r="H172" s="2">
        <v>18</v>
      </c>
      <c r="I172" s="3">
        <v>21</v>
      </c>
      <c r="J172" s="2">
        <v>24</v>
      </c>
      <c r="K172" s="3">
        <v>27</v>
      </c>
      <c r="L172" s="2">
        <v>30</v>
      </c>
      <c r="M172" s="3">
        <v>33</v>
      </c>
      <c r="N172" s="2">
        <v>36</v>
      </c>
      <c r="O172" s="3">
        <v>39</v>
      </c>
      <c r="P172" s="2">
        <v>42</v>
      </c>
      <c r="Q172" s="3">
        <v>45</v>
      </c>
      <c r="R172" s="2">
        <v>48</v>
      </c>
      <c r="S172" s="3">
        <v>51</v>
      </c>
      <c r="T172" s="4">
        <v>54</v>
      </c>
      <c r="U172" s="3">
        <v>57</v>
      </c>
      <c r="V172" s="4">
        <v>60</v>
      </c>
      <c r="W172" s="3">
        <v>63</v>
      </c>
      <c r="X172" s="4">
        <v>66</v>
      </c>
      <c r="Y172" s="3">
        <v>69</v>
      </c>
      <c r="Z172" s="4">
        <v>72</v>
      </c>
      <c r="AB172" t="s">
        <v>193</v>
      </c>
      <c r="AC172" t="s">
        <v>194</v>
      </c>
    </row>
    <row r="173" spans="1:29">
      <c r="A173" t="s">
        <v>96</v>
      </c>
      <c r="B173">
        <v>117</v>
      </c>
      <c r="C173">
        <v>140</v>
      </c>
      <c r="D173">
        <v>120</v>
      </c>
      <c r="E173">
        <v>102</v>
      </c>
      <c r="F173">
        <v>132</v>
      </c>
      <c r="G173">
        <v>156</v>
      </c>
      <c r="H173">
        <v>125</v>
      </c>
      <c r="I173">
        <v>140</v>
      </c>
      <c r="J173">
        <v>127</v>
      </c>
      <c r="K173">
        <v>120</v>
      </c>
      <c r="L173">
        <v>130</v>
      </c>
      <c r="M173">
        <v>121</v>
      </c>
      <c r="N173">
        <v>106</v>
      </c>
      <c r="O173">
        <v>127</v>
      </c>
      <c r="P173">
        <v>125</v>
      </c>
      <c r="Q173">
        <v>100</v>
      </c>
      <c r="R173">
        <v>100</v>
      </c>
      <c r="S173">
        <v>100</v>
      </c>
      <c r="T173">
        <v>106</v>
      </c>
      <c r="U173">
        <v>107</v>
      </c>
      <c r="V173">
        <v>101</v>
      </c>
      <c r="W173">
        <v>100</v>
      </c>
      <c r="X173">
        <v>100</v>
      </c>
      <c r="Y173">
        <v>85</v>
      </c>
      <c r="Z173">
        <v>107</v>
      </c>
    </row>
    <row r="174" spans="1:29">
      <c r="A174" t="s">
        <v>97</v>
      </c>
      <c r="B174">
        <v>33</v>
      </c>
      <c r="C174">
        <v>58</v>
      </c>
      <c r="D174">
        <v>57</v>
      </c>
      <c r="E174">
        <v>30</v>
      </c>
      <c r="F174">
        <v>31</v>
      </c>
      <c r="G174">
        <v>70</v>
      </c>
      <c r="H174">
        <v>50</v>
      </c>
      <c r="I174">
        <v>55</v>
      </c>
      <c r="J174">
        <v>65</v>
      </c>
      <c r="K174">
        <v>60</v>
      </c>
      <c r="L174">
        <v>70</v>
      </c>
      <c r="M174">
        <v>80</v>
      </c>
      <c r="N174">
        <v>55</v>
      </c>
      <c r="O174">
        <v>32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</v>
      </c>
      <c r="V174">
        <v>1</v>
      </c>
      <c r="W174">
        <v>0</v>
      </c>
      <c r="X174">
        <v>7</v>
      </c>
      <c r="Y174">
        <v>10</v>
      </c>
      <c r="Z174">
        <v>2</v>
      </c>
      <c r="AB174">
        <f>SUM(B173:Z173)</f>
        <v>2894</v>
      </c>
      <c r="AC174">
        <f>AB174/SUM(AB174+AB175)*100</f>
        <v>79.006279006279001</v>
      </c>
    </row>
    <row r="175" spans="1:29">
      <c r="A175" t="s">
        <v>98</v>
      </c>
      <c r="B175">
        <v>84</v>
      </c>
      <c r="C175">
        <v>82</v>
      </c>
      <c r="D175">
        <v>63</v>
      </c>
      <c r="E175">
        <v>72</v>
      </c>
      <c r="F175">
        <v>100</v>
      </c>
      <c r="G175">
        <v>86</v>
      </c>
      <c r="H175">
        <v>75</v>
      </c>
      <c r="I175">
        <v>85</v>
      </c>
      <c r="J175">
        <v>62</v>
      </c>
      <c r="K175">
        <v>60</v>
      </c>
      <c r="L175">
        <v>60</v>
      </c>
      <c r="M175">
        <v>41</v>
      </c>
      <c r="N175">
        <v>51</v>
      </c>
      <c r="O175">
        <v>95</v>
      </c>
      <c r="P175">
        <v>125</v>
      </c>
      <c r="Q175">
        <v>100</v>
      </c>
      <c r="R175">
        <v>100</v>
      </c>
      <c r="S175">
        <v>100</v>
      </c>
      <c r="T175">
        <v>106</v>
      </c>
      <c r="U175">
        <v>104</v>
      </c>
      <c r="V175">
        <v>100</v>
      </c>
      <c r="W175">
        <v>100</v>
      </c>
      <c r="X175">
        <v>93</v>
      </c>
      <c r="Y175">
        <v>75</v>
      </c>
      <c r="Z175">
        <v>105</v>
      </c>
      <c r="AB175">
        <f>SUM(B174:Z174)</f>
        <v>769</v>
      </c>
      <c r="AC175">
        <f>AB175/SUM(AB174+AB175)*100</f>
        <v>20.993720993720995</v>
      </c>
    </row>
    <row r="176" spans="1:29">
      <c r="A176" t="s">
        <v>99</v>
      </c>
      <c r="B176">
        <v>10</v>
      </c>
      <c r="C176">
        <v>4</v>
      </c>
      <c r="D176">
        <v>0</v>
      </c>
      <c r="E176">
        <v>12</v>
      </c>
      <c r="F176">
        <v>2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2</v>
      </c>
      <c r="O176">
        <v>0</v>
      </c>
      <c r="P176">
        <v>3</v>
      </c>
      <c r="Q176">
        <v>7</v>
      </c>
      <c r="R176">
        <v>4</v>
      </c>
      <c r="S176">
        <v>5</v>
      </c>
      <c r="T176">
        <v>0</v>
      </c>
      <c r="U176">
        <v>0</v>
      </c>
      <c r="V176">
        <v>4</v>
      </c>
      <c r="W176">
        <v>1</v>
      </c>
      <c r="X176">
        <v>0</v>
      </c>
      <c r="Y176">
        <v>4</v>
      </c>
      <c r="Z176">
        <v>1</v>
      </c>
      <c r="AB176">
        <f>SUM(B175:Z175)</f>
        <v>2124</v>
      </c>
      <c r="AC176">
        <f>AB176/SUM(AB174:AB176)*100</f>
        <v>36.702954898911358</v>
      </c>
    </row>
    <row r="200" spans="1:29">
      <c r="B200" s="2">
        <v>0</v>
      </c>
      <c r="C200" s="3">
        <v>3</v>
      </c>
      <c r="D200" s="2">
        <v>6</v>
      </c>
      <c r="E200" s="3">
        <v>9</v>
      </c>
      <c r="F200" s="2">
        <v>12</v>
      </c>
      <c r="G200" s="3">
        <v>15</v>
      </c>
      <c r="H200" s="2">
        <v>18</v>
      </c>
      <c r="I200" s="3">
        <v>21</v>
      </c>
      <c r="J200" s="2">
        <v>24</v>
      </c>
      <c r="K200" s="3">
        <v>27</v>
      </c>
      <c r="L200" s="2">
        <v>30</v>
      </c>
      <c r="M200" s="3">
        <v>33</v>
      </c>
      <c r="N200" s="2">
        <v>36</v>
      </c>
      <c r="O200" s="3">
        <v>39</v>
      </c>
      <c r="P200" s="2">
        <v>42</v>
      </c>
      <c r="Q200" s="3">
        <v>45</v>
      </c>
      <c r="R200" s="2">
        <v>48</v>
      </c>
      <c r="S200" s="3">
        <v>51</v>
      </c>
      <c r="T200" s="4">
        <v>54</v>
      </c>
      <c r="U200" s="3">
        <v>57</v>
      </c>
      <c r="V200" s="4">
        <v>60</v>
      </c>
      <c r="W200" s="3">
        <v>63</v>
      </c>
      <c r="X200" s="4">
        <v>66</v>
      </c>
      <c r="Y200" s="3">
        <v>69</v>
      </c>
      <c r="Z200" s="4">
        <v>72</v>
      </c>
      <c r="AB200" t="s">
        <v>193</v>
      </c>
      <c r="AC200" t="s">
        <v>194</v>
      </c>
    </row>
    <row r="201" spans="1:29">
      <c r="A201" t="s">
        <v>96</v>
      </c>
      <c r="B201">
        <v>100</v>
      </c>
      <c r="C201">
        <v>100</v>
      </c>
      <c r="D201">
        <v>100</v>
      </c>
      <c r="E201">
        <v>100</v>
      </c>
      <c r="F201">
        <v>100</v>
      </c>
      <c r="G201">
        <v>100</v>
      </c>
      <c r="H201">
        <v>100</v>
      </c>
      <c r="I201">
        <v>100</v>
      </c>
      <c r="J201">
        <v>100</v>
      </c>
      <c r="K201">
        <v>100</v>
      </c>
      <c r="L201">
        <v>51</v>
      </c>
      <c r="M201">
        <v>124</v>
      </c>
      <c r="N201">
        <v>97</v>
      </c>
      <c r="O201">
        <v>100</v>
      </c>
      <c r="P201">
        <v>100</v>
      </c>
      <c r="Q201">
        <v>100</v>
      </c>
      <c r="R201">
        <v>100</v>
      </c>
      <c r="S201">
        <v>100</v>
      </c>
      <c r="T201">
        <v>100</v>
      </c>
      <c r="U201">
        <v>127</v>
      </c>
      <c r="V201">
        <v>78</v>
      </c>
      <c r="W201">
        <v>88</v>
      </c>
      <c r="X201">
        <v>145</v>
      </c>
      <c r="Y201">
        <v>100</v>
      </c>
      <c r="Z201">
        <v>100</v>
      </c>
    </row>
    <row r="202" spans="1:29">
      <c r="A202" t="s">
        <v>97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45</v>
      </c>
      <c r="M202">
        <v>115</v>
      </c>
      <c r="N202">
        <v>65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110</v>
      </c>
      <c r="V202">
        <v>70</v>
      </c>
      <c r="W202">
        <v>50</v>
      </c>
      <c r="X202">
        <v>85</v>
      </c>
      <c r="Y202">
        <v>0</v>
      </c>
      <c r="Z202">
        <v>0</v>
      </c>
      <c r="AB202">
        <f>SUM(B201:Z201)</f>
        <v>2510</v>
      </c>
      <c r="AC202">
        <f>AB202/SUM(AB202+AB203)*100</f>
        <v>82.295081967213108</v>
      </c>
    </row>
    <row r="203" spans="1:29">
      <c r="A203" t="s">
        <v>98</v>
      </c>
      <c r="B203">
        <v>100</v>
      </c>
      <c r="C203">
        <v>100</v>
      </c>
      <c r="D203">
        <v>100</v>
      </c>
      <c r="E203">
        <v>100</v>
      </c>
      <c r="F203">
        <v>100</v>
      </c>
      <c r="G203">
        <v>100</v>
      </c>
      <c r="H203">
        <v>100</v>
      </c>
      <c r="I203">
        <v>100</v>
      </c>
      <c r="J203">
        <v>100</v>
      </c>
      <c r="K203">
        <v>100</v>
      </c>
      <c r="L203">
        <v>5</v>
      </c>
      <c r="M203">
        <v>9</v>
      </c>
      <c r="N203">
        <v>12</v>
      </c>
      <c r="O203">
        <v>100</v>
      </c>
      <c r="P203">
        <v>100</v>
      </c>
      <c r="Q203">
        <v>100</v>
      </c>
      <c r="R203">
        <v>100</v>
      </c>
      <c r="S203">
        <v>100</v>
      </c>
      <c r="T203">
        <v>100</v>
      </c>
      <c r="U203">
        <v>12</v>
      </c>
      <c r="V203">
        <v>1</v>
      </c>
      <c r="W203">
        <v>3</v>
      </c>
      <c r="X203">
        <v>45</v>
      </c>
      <c r="Y203">
        <v>100</v>
      </c>
      <c r="Z203">
        <v>100</v>
      </c>
      <c r="AB203">
        <f>SUM(B202:Z202)</f>
        <v>540</v>
      </c>
      <c r="AC203">
        <f>AB203/SUM(AB202+AB203)*100</f>
        <v>17.704918032786885</v>
      </c>
    </row>
    <row r="204" spans="1:29">
      <c r="A204" t="s">
        <v>99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70</v>
      </c>
      <c r="M204">
        <v>3</v>
      </c>
      <c r="N204">
        <v>17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20</v>
      </c>
      <c r="V204">
        <v>50</v>
      </c>
      <c r="W204">
        <v>22</v>
      </c>
      <c r="X204">
        <v>10</v>
      </c>
      <c r="Y204">
        <v>0</v>
      </c>
      <c r="Z204">
        <v>0</v>
      </c>
      <c r="AB204">
        <f>SUM(B203:Z203)</f>
        <v>1887</v>
      </c>
      <c r="AC204">
        <f>AB204/SUM(AB202:AB204)*100</f>
        <v>38.221592059955441</v>
      </c>
    </row>
    <row r="227" spans="1:29">
      <c r="B227" s="2">
        <v>0</v>
      </c>
      <c r="C227" s="3">
        <v>3</v>
      </c>
      <c r="D227" s="2">
        <v>6</v>
      </c>
      <c r="E227" s="3">
        <v>9</v>
      </c>
      <c r="F227" s="2">
        <v>12</v>
      </c>
      <c r="G227" s="3">
        <v>15</v>
      </c>
      <c r="H227" s="2">
        <v>18</v>
      </c>
      <c r="I227" s="3">
        <v>21</v>
      </c>
      <c r="J227" s="2">
        <v>24</v>
      </c>
      <c r="K227" s="3">
        <v>27</v>
      </c>
      <c r="L227" s="2">
        <v>30</v>
      </c>
      <c r="M227" s="3">
        <v>33</v>
      </c>
      <c r="N227" s="2">
        <v>36</v>
      </c>
      <c r="O227" s="3">
        <v>39</v>
      </c>
      <c r="P227" s="2">
        <v>42</v>
      </c>
      <c r="Q227" s="3">
        <v>45</v>
      </c>
      <c r="R227" s="2">
        <v>48</v>
      </c>
      <c r="S227" s="3">
        <v>51</v>
      </c>
      <c r="T227" s="4">
        <v>54</v>
      </c>
      <c r="U227" s="3">
        <v>57</v>
      </c>
      <c r="V227" s="4">
        <v>60</v>
      </c>
      <c r="W227" s="3">
        <v>63</v>
      </c>
      <c r="X227" s="4">
        <v>66</v>
      </c>
      <c r="Y227" s="3">
        <v>69</v>
      </c>
      <c r="Z227" s="4">
        <v>72</v>
      </c>
      <c r="AB227" t="s">
        <v>193</v>
      </c>
      <c r="AC227" t="s">
        <v>194</v>
      </c>
    </row>
    <row r="228" spans="1:29">
      <c r="A228" t="s">
        <v>96</v>
      </c>
      <c r="B228">
        <v>81</v>
      </c>
      <c r="C228">
        <v>105</v>
      </c>
      <c r="D228">
        <v>106</v>
      </c>
      <c r="E228">
        <v>182</v>
      </c>
      <c r="F228">
        <v>102</v>
      </c>
      <c r="G228">
        <v>111</v>
      </c>
      <c r="H228">
        <v>118</v>
      </c>
      <c r="I228">
        <v>115</v>
      </c>
      <c r="J228">
        <v>138</v>
      </c>
      <c r="K228">
        <v>101</v>
      </c>
      <c r="L228">
        <v>115</v>
      </c>
      <c r="M228">
        <v>156</v>
      </c>
      <c r="N228">
        <v>139</v>
      </c>
      <c r="O228">
        <v>130</v>
      </c>
      <c r="P228">
        <v>123</v>
      </c>
      <c r="Q228">
        <v>138</v>
      </c>
      <c r="R228">
        <v>145</v>
      </c>
      <c r="S228">
        <v>101</v>
      </c>
      <c r="T228">
        <v>130</v>
      </c>
      <c r="U228">
        <v>149</v>
      </c>
      <c r="V228">
        <v>140</v>
      </c>
      <c r="W228">
        <v>130</v>
      </c>
      <c r="X228">
        <v>115</v>
      </c>
      <c r="Y228">
        <v>109</v>
      </c>
      <c r="Z228">
        <v>123</v>
      </c>
    </row>
    <row r="229" spans="1:29">
      <c r="A229" t="s">
        <v>97</v>
      </c>
      <c r="B229">
        <v>0</v>
      </c>
      <c r="C229">
        <v>2</v>
      </c>
      <c r="D229">
        <v>0</v>
      </c>
      <c r="E229">
        <v>80</v>
      </c>
      <c r="F229">
        <v>0</v>
      </c>
      <c r="G229">
        <v>0</v>
      </c>
      <c r="H229">
        <v>10</v>
      </c>
      <c r="I229">
        <v>15</v>
      </c>
      <c r="J229">
        <v>33</v>
      </c>
      <c r="K229">
        <v>0</v>
      </c>
      <c r="L229">
        <v>0</v>
      </c>
      <c r="M229">
        <v>50</v>
      </c>
      <c r="N229">
        <v>13</v>
      </c>
      <c r="O229">
        <v>0</v>
      </c>
      <c r="P229">
        <v>0</v>
      </c>
      <c r="Q229">
        <v>3</v>
      </c>
      <c r="R229">
        <v>13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B229">
        <f>SUM(B228:Z228)</f>
        <v>3102</v>
      </c>
      <c r="AC229">
        <f>AB229/SUM(AB229+AB230)*100</f>
        <v>93.405600722673896</v>
      </c>
    </row>
    <row r="230" spans="1:29">
      <c r="A230" t="s">
        <v>98</v>
      </c>
      <c r="B230">
        <v>81</v>
      </c>
      <c r="C230">
        <v>103</v>
      </c>
      <c r="D230">
        <v>106</v>
      </c>
      <c r="E230">
        <v>102</v>
      </c>
      <c r="F230">
        <v>102</v>
      </c>
      <c r="G230">
        <v>111</v>
      </c>
      <c r="H230">
        <v>108</v>
      </c>
      <c r="I230">
        <v>100</v>
      </c>
      <c r="J230">
        <v>105</v>
      </c>
      <c r="K230">
        <v>101</v>
      </c>
      <c r="L230">
        <v>115</v>
      </c>
      <c r="M230">
        <v>106</v>
      </c>
      <c r="N230">
        <v>126</v>
      </c>
      <c r="O230">
        <v>130</v>
      </c>
      <c r="P230">
        <v>123</v>
      </c>
      <c r="Q230">
        <v>135</v>
      </c>
      <c r="R230">
        <v>132</v>
      </c>
      <c r="S230">
        <v>101</v>
      </c>
      <c r="T230">
        <v>130</v>
      </c>
      <c r="U230">
        <v>149</v>
      </c>
      <c r="V230">
        <v>140</v>
      </c>
      <c r="W230">
        <v>130</v>
      </c>
      <c r="X230">
        <v>115</v>
      </c>
      <c r="Y230">
        <v>109</v>
      </c>
      <c r="Z230">
        <v>123</v>
      </c>
      <c r="AB230">
        <f>SUM(B229:Z229)</f>
        <v>219</v>
      </c>
      <c r="AC230">
        <f>AB230/SUM(AB229+AB230)*100</f>
        <v>6.5943992773261062</v>
      </c>
    </row>
    <row r="231" spans="1:29">
      <c r="A231" t="s">
        <v>99</v>
      </c>
      <c r="B231">
        <v>40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B231">
        <f>SUM(B230:Z230)</f>
        <v>2883</v>
      </c>
      <c r="AC231">
        <f>AB231/SUM(AB229:AB231)*100</f>
        <v>46.47001934235977</v>
      </c>
    </row>
    <row r="256" spans="1:1">
      <c r="A256" t="s">
        <v>192</v>
      </c>
    </row>
    <row r="257" spans="1:10">
      <c r="B257">
        <v>2008</v>
      </c>
      <c r="C257">
        <v>2009</v>
      </c>
      <c r="D257">
        <v>2010</v>
      </c>
      <c r="E257">
        <v>2011</v>
      </c>
      <c r="G257" t="s">
        <v>141</v>
      </c>
      <c r="H257" t="s">
        <v>142</v>
      </c>
      <c r="I257" t="s">
        <v>196</v>
      </c>
      <c r="J257" t="s">
        <v>197</v>
      </c>
    </row>
    <row r="258" spans="1:10">
      <c r="A258">
        <v>1</v>
      </c>
      <c r="B258">
        <v>11.52</v>
      </c>
      <c r="C258">
        <v>5.48</v>
      </c>
      <c r="D258">
        <v>9.6</v>
      </c>
      <c r="E258">
        <v>10.8</v>
      </c>
      <c r="G258">
        <v>4.8744640731058837</v>
      </c>
      <c r="H258">
        <v>5.2794949253377137</v>
      </c>
      <c r="I258">
        <v>4.5727453460694703</v>
      </c>
      <c r="J258">
        <v>3.66742416417845</v>
      </c>
    </row>
    <row r="259" spans="1:10">
      <c r="A259">
        <v>2</v>
      </c>
      <c r="B259">
        <v>30.4</v>
      </c>
      <c r="C259">
        <v>18.48</v>
      </c>
      <c r="D259">
        <v>13</v>
      </c>
      <c r="E259">
        <v>34.24</v>
      </c>
      <c r="G259">
        <v>6.0022218108519336</v>
      </c>
      <c r="H259">
        <v>4.4628540942615036</v>
      </c>
      <c r="I259">
        <v>4.4757802331718857</v>
      </c>
      <c r="J259">
        <v>5.3198621536026041</v>
      </c>
    </row>
    <row r="260" spans="1:10">
      <c r="A260">
        <v>3</v>
      </c>
      <c r="B260">
        <v>2.48</v>
      </c>
      <c r="C260">
        <v>2.56</v>
      </c>
      <c r="D260">
        <v>2.5</v>
      </c>
      <c r="E260">
        <v>3.16</v>
      </c>
      <c r="G260">
        <v>2.208377986969924</v>
      </c>
      <c r="H260">
        <v>2.3137271518771039</v>
      </c>
      <c r="I260">
        <v>0.77319214103385825</v>
      </c>
      <c r="J260">
        <v>1.6418282492392435</v>
      </c>
    </row>
    <row r="261" spans="1:10">
      <c r="A261">
        <v>4</v>
      </c>
      <c r="B261">
        <v>20.239999999999998</v>
      </c>
      <c r="C261">
        <v>25.4</v>
      </c>
      <c r="D261">
        <v>16.083333333333332</v>
      </c>
      <c r="E261">
        <v>31.88</v>
      </c>
      <c r="G261">
        <v>7.2517308278782648</v>
      </c>
      <c r="H261">
        <v>7.141960515152685</v>
      </c>
      <c r="I261">
        <v>6.0165582711340617</v>
      </c>
      <c r="J261">
        <v>6.791003853137866</v>
      </c>
    </row>
    <row r="262" spans="1:10">
      <c r="A262">
        <v>5</v>
      </c>
      <c r="B262">
        <v>6.08</v>
      </c>
      <c r="C262">
        <v>23.04</v>
      </c>
      <c r="D262">
        <v>71.25</v>
      </c>
      <c r="E262">
        <v>94.6</v>
      </c>
      <c r="G262">
        <v>2.2744376594373099</v>
      </c>
      <c r="H262">
        <v>5.3313788085259892</v>
      </c>
      <c r="I262">
        <v>7.9452952991883414</v>
      </c>
      <c r="J262">
        <v>6.3874877690685246</v>
      </c>
    </row>
    <row r="263" spans="1:10">
      <c r="A263">
        <v>6</v>
      </c>
      <c r="B263">
        <v>28.88</v>
      </c>
      <c r="C263">
        <v>30.08</v>
      </c>
      <c r="D263">
        <v>27.708333333333332</v>
      </c>
      <c r="E263">
        <v>28.16</v>
      </c>
      <c r="G263">
        <v>5.7120690938864991</v>
      </c>
      <c r="H263">
        <v>6.0769839010263418</v>
      </c>
      <c r="I263">
        <v>3.7190652395512842</v>
      </c>
      <c r="J263">
        <v>4.6764231345477425</v>
      </c>
    </row>
    <row r="264" spans="1:10">
      <c r="A264">
        <v>7</v>
      </c>
      <c r="B264">
        <v>28.08</v>
      </c>
      <c r="C264">
        <v>15.2</v>
      </c>
      <c r="D264">
        <v>20.041666666666668</v>
      </c>
      <c r="E264">
        <v>30.76</v>
      </c>
      <c r="G264">
        <v>5.9729724593371429</v>
      </c>
      <c r="H264">
        <v>3.324655370611115</v>
      </c>
      <c r="I264">
        <v>5.3169401024593181</v>
      </c>
      <c r="J264">
        <v>5.725754680971467</v>
      </c>
    </row>
    <row r="265" spans="1:10">
      <c r="A265" s="51" t="s">
        <v>199</v>
      </c>
      <c r="D265">
        <v>22.458333333333332</v>
      </c>
      <c r="E265">
        <v>21.6</v>
      </c>
      <c r="I265">
        <v>5.8228619783022078</v>
      </c>
      <c r="J265">
        <v>7.5868306953562641</v>
      </c>
    </row>
    <row r="266" spans="1:10">
      <c r="A266" s="51" t="s">
        <v>200</v>
      </c>
      <c r="D266">
        <v>3.125</v>
      </c>
      <c r="E266">
        <v>8.76</v>
      </c>
      <c r="I266">
        <v>1.5630614933149809</v>
      </c>
      <c r="J266">
        <v>3.818062335792856</v>
      </c>
    </row>
    <row r="268" spans="1:10">
      <c r="A268" t="s">
        <v>195</v>
      </c>
    </row>
    <row r="270" spans="1:10">
      <c r="B270">
        <v>2008</v>
      </c>
      <c r="C270">
        <v>2009</v>
      </c>
      <c r="D270">
        <v>2010</v>
      </c>
      <c r="E270">
        <v>2011</v>
      </c>
      <c r="G270" t="s">
        <v>141</v>
      </c>
      <c r="H270" t="s">
        <v>142</v>
      </c>
      <c r="I270" t="s">
        <v>196</v>
      </c>
      <c r="J270" t="s">
        <v>197</v>
      </c>
    </row>
    <row r="271" spans="1:10">
      <c r="A271">
        <v>1</v>
      </c>
      <c r="B271">
        <v>155.28</v>
      </c>
      <c r="C271">
        <v>120.2</v>
      </c>
      <c r="D271">
        <v>111.28</v>
      </c>
      <c r="E271">
        <v>104.4</v>
      </c>
      <c r="G271">
        <v>10.024722772559185</v>
      </c>
      <c r="H271">
        <v>8.2935718079325333</v>
      </c>
      <c r="I271">
        <v>6.7814747658602972</v>
      </c>
      <c r="J271">
        <v>6.9768665363948781</v>
      </c>
    </row>
    <row r="272" spans="1:10">
      <c r="A272">
        <v>2</v>
      </c>
      <c r="B272">
        <v>102.88</v>
      </c>
      <c r="C272">
        <v>97.64</v>
      </c>
      <c r="D272">
        <v>104.75</v>
      </c>
      <c r="E272">
        <v>99.12</v>
      </c>
      <c r="G272">
        <v>5.0807873405605175</v>
      </c>
      <c r="H272">
        <v>4.4940256637748162</v>
      </c>
      <c r="I272">
        <v>5.8799123773418085</v>
      </c>
      <c r="J272">
        <v>3.7194623267348765</v>
      </c>
    </row>
    <row r="273" spans="1:10">
      <c r="A273">
        <v>3</v>
      </c>
      <c r="B273">
        <v>109.08</v>
      </c>
      <c r="C273">
        <v>117.44</v>
      </c>
      <c r="D273">
        <v>123.45833333333333</v>
      </c>
      <c r="E273">
        <v>56.88</v>
      </c>
      <c r="G273">
        <v>7.9795405047325065</v>
      </c>
      <c r="H273">
        <v>5.8446784913001526</v>
      </c>
      <c r="I273">
        <v>5.8869110421644262</v>
      </c>
      <c r="J273">
        <v>7.0112576142467713</v>
      </c>
    </row>
    <row r="274" spans="1:10">
      <c r="A274">
        <v>4</v>
      </c>
      <c r="B274">
        <v>87.68</v>
      </c>
      <c r="C274">
        <v>112.96</v>
      </c>
      <c r="D274">
        <v>96.083333333333329</v>
      </c>
      <c r="E274">
        <v>91.12</v>
      </c>
      <c r="G274">
        <v>7.5674125917207222</v>
      </c>
      <c r="H274">
        <v>7.3226771060862728</v>
      </c>
      <c r="I274">
        <v>8.5613550047237403</v>
      </c>
      <c r="J274">
        <v>6.2362702528568059</v>
      </c>
    </row>
    <row r="275" spans="1:10">
      <c r="A275">
        <v>5</v>
      </c>
      <c r="B275">
        <v>88.32</v>
      </c>
      <c r="C275">
        <v>11.08</v>
      </c>
      <c r="D275">
        <v>1.75</v>
      </c>
      <c r="E275">
        <v>10.92</v>
      </c>
      <c r="G275">
        <v>4.0219066788444184</v>
      </c>
      <c r="H275">
        <v>2.0206599581984763</v>
      </c>
      <c r="I275">
        <v>0.69743318208862204</v>
      </c>
      <c r="J275">
        <v>3.7491865784460501</v>
      </c>
    </row>
    <row r="276" spans="1:10">
      <c r="A276">
        <v>6</v>
      </c>
      <c r="B276">
        <v>99.64</v>
      </c>
      <c r="C276">
        <v>115.16</v>
      </c>
      <c r="D276">
        <v>102.70833333333333</v>
      </c>
      <c r="E276">
        <v>87.36</v>
      </c>
      <c r="G276">
        <v>5.1835894899191253</v>
      </c>
      <c r="H276">
        <v>4.5770004733813732</v>
      </c>
      <c r="I276">
        <v>3.5861444147280297</v>
      </c>
      <c r="J276">
        <v>4.8476386003909173</v>
      </c>
    </row>
    <row r="277" spans="1:10">
      <c r="A277">
        <v>7</v>
      </c>
      <c r="B277">
        <v>97.12</v>
      </c>
      <c r="C277">
        <v>109.08</v>
      </c>
      <c r="D277">
        <v>104.58333333333333</v>
      </c>
      <c r="E277">
        <v>84.96</v>
      </c>
      <c r="G277">
        <v>4.8512266490033245</v>
      </c>
      <c r="H277">
        <v>3.64550865220937</v>
      </c>
      <c r="I277">
        <v>5.517730533611247</v>
      </c>
      <c r="J277">
        <v>4.0928718523794494</v>
      </c>
    </row>
    <row r="278" spans="1:10">
      <c r="A278" s="51" t="s">
        <v>199</v>
      </c>
      <c r="D278">
        <v>82.875</v>
      </c>
      <c r="E278">
        <v>75.48</v>
      </c>
      <c r="I278">
        <v>5.5522265086088263</v>
      </c>
      <c r="J278">
        <v>8.1647861780534896</v>
      </c>
    </row>
    <row r="279" spans="1:10">
      <c r="A279" s="51" t="s">
        <v>200</v>
      </c>
      <c r="D279">
        <v>103.25</v>
      </c>
      <c r="E279">
        <v>115.32</v>
      </c>
      <c r="I279">
        <v>2.1796572659712923</v>
      </c>
      <c r="J279">
        <v>3.1647643408843789</v>
      </c>
    </row>
    <row r="281" spans="1:10">
      <c r="A281" t="s">
        <v>198</v>
      </c>
    </row>
    <row r="283" spans="1:10">
      <c r="B283">
        <v>2008</v>
      </c>
      <c r="C283">
        <v>2009</v>
      </c>
      <c r="D283">
        <v>2010</v>
      </c>
      <c r="E283">
        <v>2011</v>
      </c>
      <c r="G283" t="s">
        <v>141</v>
      </c>
      <c r="H283" t="s">
        <v>142</v>
      </c>
      <c r="I283" t="s">
        <v>196</v>
      </c>
      <c r="J283" t="s">
        <v>197</v>
      </c>
    </row>
    <row r="284" spans="1:10">
      <c r="A284">
        <v>1</v>
      </c>
      <c r="B284">
        <v>15.72</v>
      </c>
      <c r="C284">
        <v>36.44</v>
      </c>
      <c r="D284">
        <v>17.399999999999999</v>
      </c>
      <c r="E284">
        <v>19.96</v>
      </c>
      <c r="G284">
        <v>3.9202550937407126</v>
      </c>
      <c r="H284">
        <v>6.4611866815108616</v>
      </c>
      <c r="I284">
        <v>5.1649459500237427</v>
      </c>
      <c r="J284">
        <v>5.2020765084723619</v>
      </c>
    </row>
    <row r="285" spans="1:10">
      <c r="A285">
        <v>2</v>
      </c>
      <c r="B285">
        <v>28.04</v>
      </c>
      <c r="C285">
        <v>18.36</v>
      </c>
      <c r="D285">
        <v>3.5833333333333335</v>
      </c>
      <c r="E285">
        <v>1</v>
      </c>
      <c r="G285">
        <v>3.3198795158860812</v>
      </c>
      <c r="H285">
        <v>4.4150802182217861</v>
      </c>
      <c r="I285">
        <v>0.94392924282434298</v>
      </c>
      <c r="J285">
        <v>0.28867513459481292</v>
      </c>
    </row>
    <row r="286" spans="1:10">
      <c r="A286">
        <v>3</v>
      </c>
      <c r="B286">
        <v>40.32</v>
      </c>
      <c r="C286">
        <v>17.079999999999998</v>
      </c>
      <c r="D286">
        <v>15.958333333333334</v>
      </c>
      <c r="E286">
        <v>39.880000000000003</v>
      </c>
      <c r="G286">
        <v>4.2718926328580249</v>
      </c>
      <c r="H286">
        <v>3.2710446853158905</v>
      </c>
      <c r="I286">
        <v>3.2142567190625346</v>
      </c>
      <c r="J286">
        <v>7.162243596341396</v>
      </c>
    </row>
    <row r="287" spans="1:10">
      <c r="A287">
        <v>4</v>
      </c>
      <c r="B287">
        <v>3.36</v>
      </c>
      <c r="C287">
        <v>9.48</v>
      </c>
      <c r="D287">
        <v>7.625</v>
      </c>
      <c r="E287">
        <v>2.2000000000000002</v>
      </c>
      <c r="G287">
        <v>1.2869602428461675</v>
      </c>
      <c r="H287">
        <v>2.2136847110643378</v>
      </c>
      <c r="I287">
        <v>4.2968696475592489</v>
      </c>
      <c r="J287">
        <v>0.35590260840104371</v>
      </c>
    </row>
    <row r="288" spans="1:10">
      <c r="A288">
        <v>5</v>
      </c>
      <c r="B288">
        <v>15.64</v>
      </c>
      <c r="C288">
        <v>88.08</v>
      </c>
      <c r="D288">
        <v>46.041666666666664</v>
      </c>
      <c r="E288">
        <v>71.48</v>
      </c>
      <c r="G288">
        <v>4.0738515764159438</v>
      </c>
      <c r="H288">
        <v>3.6317672465802824</v>
      </c>
      <c r="I288">
        <v>6.4898134133499275</v>
      </c>
      <c r="J288">
        <v>4.9960384305967871</v>
      </c>
    </row>
    <row r="289" spans="1:10">
      <c r="A289">
        <v>6</v>
      </c>
      <c r="B289">
        <v>7.04</v>
      </c>
      <c r="C289">
        <v>7.48</v>
      </c>
      <c r="D289">
        <v>0</v>
      </c>
      <c r="E289">
        <v>24.48</v>
      </c>
      <c r="G289">
        <v>2.7859648238985359</v>
      </c>
      <c r="H289">
        <v>2.1323852059763189</v>
      </c>
      <c r="I289">
        <v>0</v>
      </c>
      <c r="J289">
        <v>7.3919145016700512</v>
      </c>
    </row>
    <row r="290" spans="1:10">
      <c r="A290">
        <v>7</v>
      </c>
      <c r="B290">
        <v>4.24</v>
      </c>
      <c r="C290">
        <v>4.68</v>
      </c>
      <c r="D290">
        <v>1.75</v>
      </c>
      <c r="E290">
        <v>2.4</v>
      </c>
      <c r="G290">
        <v>2.1097235205906326</v>
      </c>
      <c r="H290">
        <v>0.84797798713567263</v>
      </c>
      <c r="I290">
        <v>0.72793633261970525</v>
      </c>
      <c r="J290">
        <v>0.65574385243020006</v>
      </c>
    </row>
    <row r="291" spans="1:10">
      <c r="A291" s="51" t="s">
        <v>199</v>
      </c>
      <c r="D291">
        <v>7.375</v>
      </c>
      <c r="E291">
        <v>7.68</v>
      </c>
      <c r="I291">
        <v>3.9639738606751616</v>
      </c>
      <c r="J291">
        <v>3.465890938849634</v>
      </c>
    </row>
    <row r="292" spans="1:10">
      <c r="A292" s="51" t="s">
        <v>200</v>
      </c>
      <c r="D292">
        <v>6.416666666666667</v>
      </c>
      <c r="E292">
        <v>1.6</v>
      </c>
      <c r="I292">
        <v>2.3148204508788073</v>
      </c>
      <c r="J292">
        <v>1.6</v>
      </c>
    </row>
  </sheetData>
  <phoneticPr fontId="0" type="noConversion"/>
  <pageMargins left="0.7" right="0.7" top="0.75" bottom="0.75" header="0.3" footer="0.3"/>
  <drawing r:id="rId1"/>
</worksheet>
</file>

<file path=xl/worksheets/sheet5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C110"/>
  <sheetViews>
    <sheetView topLeftCell="J82" workbookViewId="0">
      <selection activeCell="AC108" sqref="AC108"/>
    </sheetView>
  </sheetViews>
  <sheetFormatPr baseColWidth="10" defaultRowHeight="13"/>
  <cols>
    <col min="1" max="1" width="27.5" customWidth="1"/>
    <col min="2" max="256" width="8.83203125" customWidth="1"/>
  </cols>
  <sheetData>
    <row r="1" spans="1:27" ht="18">
      <c r="A1" s="221" t="s">
        <v>88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spans="1:27">
      <c r="A2" s="222" t="s">
        <v>169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4"/>
    </row>
    <row r="3" spans="1:27">
      <c r="A3" s="1" t="s">
        <v>0</v>
      </c>
      <c r="B3" s="2">
        <v>0</v>
      </c>
      <c r="C3" s="3">
        <v>3</v>
      </c>
      <c r="D3" s="2">
        <v>6</v>
      </c>
      <c r="E3" s="3">
        <v>9</v>
      </c>
      <c r="F3" s="2">
        <v>12</v>
      </c>
      <c r="G3" s="3">
        <v>15</v>
      </c>
      <c r="H3" s="2">
        <v>18</v>
      </c>
      <c r="I3" s="3">
        <v>21</v>
      </c>
      <c r="J3" s="2">
        <v>24</v>
      </c>
      <c r="K3" s="3">
        <v>27</v>
      </c>
      <c r="L3" s="2">
        <v>30</v>
      </c>
      <c r="M3" s="3">
        <v>33</v>
      </c>
      <c r="N3" s="2">
        <v>36</v>
      </c>
      <c r="O3" s="3">
        <v>39</v>
      </c>
      <c r="P3" s="2">
        <v>42</v>
      </c>
      <c r="Q3" s="3">
        <v>45</v>
      </c>
      <c r="R3" s="2">
        <v>48</v>
      </c>
      <c r="S3" s="3">
        <v>51</v>
      </c>
      <c r="T3" s="4">
        <v>54</v>
      </c>
      <c r="U3" s="3">
        <v>57</v>
      </c>
      <c r="V3" s="4">
        <v>60</v>
      </c>
      <c r="W3" s="3">
        <v>63</v>
      </c>
      <c r="X3" s="4">
        <v>66</v>
      </c>
      <c r="Y3" s="3">
        <v>69</v>
      </c>
      <c r="Z3" s="4">
        <v>72</v>
      </c>
      <c r="AA3" s="2" t="s">
        <v>1</v>
      </c>
    </row>
    <row r="4" spans="1:27">
      <c r="A4" s="5" t="s">
        <v>2</v>
      </c>
      <c r="B4" s="6"/>
      <c r="C4" s="7"/>
      <c r="D4" s="6"/>
      <c r="E4" s="7"/>
      <c r="F4" s="6"/>
      <c r="G4" s="7"/>
      <c r="H4" s="6"/>
      <c r="I4" s="7"/>
      <c r="J4" s="6"/>
      <c r="K4" s="7"/>
      <c r="L4" s="6"/>
      <c r="M4" s="7"/>
      <c r="N4" s="6"/>
      <c r="O4" s="7"/>
      <c r="P4" s="6"/>
      <c r="Q4" s="7"/>
      <c r="R4" s="6"/>
      <c r="S4" s="7"/>
      <c r="T4" s="8"/>
      <c r="U4" s="7"/>
      <c r="V4" s="8"/>
      <c r="W4" s="7"/>
      <c r="X4" s="8"/>
      <c r="Y4" s="7"/>
      <c r="Z4" s="8"/>
      <c r="AA4" s="6"/>
    </row>
    <row r="5" spans="1:27" ht="14">
      <c r="A5" s="9" t="s">
        <v>25</v>
      </c>
      <c r="B5" s="10"/>
      <c r="C5" s="11"/>
      <c r="D5" s="10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  <c r="P5" s="10"/>
      <c r="Q5" s="11"/>
      <c r="R5" s="10"/>
      <c r="S5" s="11"/>
      <c r="T5" s="10"/>
      <c r="U5" s="11"/>
      <c r="V5" s="10"/>
      <c r="W5" s="11"/>
      <c r="X5" s="10"/>
      <c r="Y5" s="11"/>
      <c r="Z5" s="10"/>
      <c r="AA5" s="6"/>
    </row>
    <row r="6" spans="1:27" ht="14">
      <c r="A6" s="9" t="s">
        <v>3</v>
      </c>
      <c r="B6" s="10"/>
      <c r="C6" s="11">
        <v>3</v>
      </c>
      <c r="D6" s="10">
        <v>3</v>
      </c>
      <c r="E6" s="11"/>
      <c r="F6" s="10"/>
      <c r="G6" s="11"/>
      <c r="H6" s="10"/>
      <c r="I6" s="11"/>
      <c r="J6" s="10"/>
      <c r="K6" s="11"/>
      <c r="L6" s="10"/>
      <c r="M6" s="11"/>
      <c r="N6" s="10"/>
      <c r="O6" s="11"/>
      <c r="P6" s="10"/>
      <c r="Q6" s="11"/>
      <c r="R6" s="10"/>
      <c r="S6" s="11"/>
      <c r="T6" s="10"/>
      <c r="U6" s="11"/>
      <c r="V6" s="10"/>
      <c r="W6" s="11"/>
      <c r="X6" s="10"/>
      <c r="Y6" s="11"/>
      <c r="Z6" s="10"/>
      <c r="AA6" s="6"/>
    </row>
    <row r="7" spans="1:27" ht="14">
      <c r="A7" s="9" t="s">
        <v>59</v>
      </c>
      <c r="B7" s="10"/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  <c r="P7" s="10"/>
      <c r="Q7" s="11"/>
      <c r="R7" s="10"/>
      <c r="S7" s="11"/>
      <c r="T7" s="10"/>
      <c r="U7" s="11"/>
      <c r="V7" s="10"/>
      <c r="W7" s="11"/>
      <c r="X7" s="10"/>
      <c r="Y7" s="11"/>
      <c r="Z7" s="10"/>
      <c r="AA7" s="6"/>
    </row>
    <row r="8" spans="1:27" ht="14">
      <c r="A8" s="12" t="s">
        <v>4</v>
      </c>
      <c r="B8" s="10"/>
      <c r="C8" s="11"/>
      <c r="D8" s="10"/>
      <c r="E8" s="11"/>
      <c r="F8" s="10"/>
      <c r="G8" s="11"/>
      <c r="H8" s="10"/>
      <c r="I8" s="11"/>
      <c r="J8" s="10"/>
      <c r="K8" s="11"/>
      <c r="L8" s="10"/>
      <c r="M8" s="11"/>
      <c r="N8" s="10">
        <v>1</v>
      </c>
      <c r="O8" s="11"/>
      <c r="P8" s="10"/>
      <c r="Q8" s="11"/>
      <c r="R8" s="10"/>
      <c r="S8" s="11"/>
      <c r="T8" s="10"/>
      <c r="U8" s="11"/>
      <c r="V8" s="10">
        <v>5</v>
      </c>
      <c r="W8" s="11"/>
      <c r="X8" s="10"/>
      <c r="Y8" s="11"/>
      <c r="Z8" s="10"/>
      <c r="AA8" s="6"/>
    </row>
    <row r="9" spans="1:27" ht="14">
      <c r="A9" s="9" t="s">
        <v>45</v>
      </c>
      <c r="B9" s="10"/>
      <c r="C9" s="11"/>
      <c r="D9" s="10"/>
      <c r="E9" s="11"/>
      <c r="F9" s="10"/>
      <c r="G9" s="11"/>
      <c r="H9" s="10"/>
      <c r="I9" s="11"/>
      <c r="J9" s="10"/>
      <c r="K9" s="11"/>
      <c r="L9" s="10"/>
      <c r="M9" s="11"/>
      <c r="N9" s="10"/>
      <c r="O9" s="11"/>
      <c r="P9" s="10"/>
      <c r="Q9" s="11"/>
      <c r="R9" s="10"/>
      <c r="S9" s="11"/>
      <c r="T9" s="10"/>
      <c r="U9" s="11"/>
      <c r="V9" s="10"/>
      <c r="W9" s="11"/>
      <c r="X9" s="10"/>
      <c r="Y9" s="11"/>
      <c r="Z9" s="10"/>
      <c r="AA9" s="6"/>
    </row>
    <row r="10" spans="1:27" ht="14">
      <c r="A10" s="9" t="s">
        <v>27</v>
      </c>
      <c r="B10" s="10"/>
      <c r="C10" s="11"/>
      <c r="D10" s="10"/>
      <c r="E10" s="11"/>
      <c r="F10" s="10"/>
      <c r="G10" s="11"/>
      <c r="H10" s="10"/>
      <c r="I10" s="11"/>
      <c r="J10" s="10"/>
      <c r="K10" s="11"/>
      <c r="L10" s="10"/>
      <c r="M10" s="11"/>
      <c r="N10" s="10"/>
      <c r="O10" s="11"/>
      <c r="P10" s="10"/>
      <c r="Q10" s="11"/>
      <c r="R10" s="10"/>
      <c r="S10" s="11"/>
      <c r="T10" s="10"/>
      <c r="U10" s="11"/>
      <c r="V10" s="10"/>
      <c r="W10" s="11"/>
      <c r="X10" s="10"/>
      <c r="Y10" s="11"/>
      <c r="Z10" s="10"/>
      <c r="AA10" s="6"/>
    </row>
    <row r="11" spans="1:27" ht="14">
      <c r="A11" s="14" t="s">
        <v>26</v>
      </c>
      <c r="B11" s="10"/>
      <c r="C11" s="11"/>
      <c r="D11" s="10"/>
      <c r="E11" s="11"/>
      <c r="F11" s="10"/>
      <c r="G11" s="11"/>
      <c r="H11" s="10"/>
      <c r="I11" s="11"/>
      <c r="J11" s="10"/>
      <c r="K11" s="11"/>
      <c r="L11" s="10"/>
      <c r="M11" s="11"/>
      <c r="N11" s="10"/>
      <c r="O11" s="11"/>
      <c r="P11" s="10"/>
      <c r="Q11" s="11"/>
      <c r="R11" s="10"/>
      <c r="S11" s="11"/>
      <c r="T11" s="10"/>
      <c r="U11" s="11"/>
      <c r="V11" s="10"/>
      <c r="W11" s="11"/>
      <c r="X11" s="10"/>
      <c r="Y11" s="11"/>
      <c r="Z11" s="10"/>
      <c r="AA11" s="6"/>
    </row>
    <row r="12" spans="1:27" ht="14">
      <c r="A12" s="13" t="s">
        <v>51</v>
      </c>
      <c r="B12" s="10"/>
      <c r="C12" s="11"/>
      <c r="D12" s="10"/>
      <c r="E12" s="11"/>
      <c r="F12" s="10"/>
      <c r="G12" s="11"/>
      <c r="H12" s="10"/>
      <c r="I12" s="11"/>
      <c r="J12" s="10"/>
      <c r="K12" s="11"/>
      <c r="L12" s="10"/>
      <c r="M12" s="11"/>
      <c r="N12" s="10"/>
      <c r="O12" s="11"/>
      <c r="P12" s="10"/>
      <c r="Q12" s="11"/>
      <c r="R12" s="10"/>
      <c r="S12" s="11"/>
      <c r="T12" s="10"/>
      <c r="U12" s="11"/>
      <c r="V12" s="10"/>
      <c r="W12" s="11"/>
      <c r="X12" s="10"/>
      <c r="Y12" s="11"/>
      <c r="Z12" s="10"/>
      <c r="AA12" s="6"/>
    </row>
    <row r="13" spans="1:27" ht="14">
      <c r="A13" s="14" t="s">
        <v>29</v>
      </c>
      <c r="B13" s="10"/>
      <c r="C13" s="11"/>
      <c r="D13" s="10"/>
      <c r="E13" s="11"/>
      <c r="F13" s="10"/>
      <c r="G13" s="11"/>
      <c r="H13" s="10"/>
      <c r="I13" s="11"/>
      <c r="J13" s="10"/>
      <c r="K13" s="11"/>
      <c r="L13" s="10"/>
      <c r="M13" s="11"/>
      <c r="N13" s="10"/>
      <c r="O13" s="11"/>
      <c r="P13" s="10"/>
      <c r="Q13" s="11"/>
      <c r="R13" s="10"/>
      <c r="S13" s="11"/>
      <c r="T13" s="10"/>
      <c r="U13" s="11"/>
      <c r="V13" s="10"/>
      <c r="W13" s="11"/>
      <c r="X13" s="10"/>
      <c r="Y13" s="11"/>
      <c r="Z13" s="10"/>
      <c r="AA13" s="6"/>
    </row>
    <row r="14" spans="1:27" ht="14">
      <c r="A14" s="13" t="s">
        <v>76</v>
      </c>
      <c r="B14" s="10"/>
      <c r="C14" s="11"/>
      <c r="D14" s="10">
        <v>3</v>
      </c>
      <c r="E14" s="11">
        <v>20</v>
      </c>
      <c r="F14" s="10">
        <v>25</v>
      </c>
      <c r="G14" s="11">
        <v>15</v>
      </c>
      <c r="H14" s="10">
        <v>3</v>
      </c>
      <c r="I14" s="11"/>
      <c r="J14" s="10"/>
      <c r="K14" s="11"/>
      <c r="L14" s="10"/>
      <c r="M14" s="11"/>
      <c r="N14" s="10">
        <v>2</v>
      </c>
      <c r="O14" s="11"/>
      <c r="P14" s="10"/>
      <c r="Q14" s="11"/>
      <c r="R14" s="10">
        <v>10</v>
      </c>
      <c r="S14" s="11"/>
      <c r="T14" s="10">
        <v>2</v>
      </c>
      <c r="U14" s="11"/>
      <c r="V14" s="10"/>
      <c r="W14" s="11"/>
      <c r="X14" s="10"/>
      <c r="Y14" s="11"/>
      <c r="Z14" s="10"/>
      <c r="AA14" s="6"/>
    </row>
    <row r="15" spans="1:27" ht="14">
      <c r="A15" s="13" t="s">
        <v>77</v>
      </c>
      <c r="B15" s="10"/>
      <c r="C15" s="11"/>
      <c r="D15" s="10">
        <v>2</v>
      </c>
      <c r="E15" s="11">
        <v>5</v>
      </c>
      <c r="F15" s="10">
        <v>5</v>
      </c>
      <c r="G15" s="11">
        <v>3</v>
      </c>
      <c r="H15" s="10">
        <v>5</v>
      </c>
      <c r="I15" s="11">
        <v>2</v>
      </c>
      <c r="J15" s="10"/>
      <c r="K15" s="11"/>
      <c r="L15" s="10"/>
      <c r="M15" s="11"/>
      <c r="N15" s="10"/>
      <c r="O15" s="11"/>
      <c r="P15" s="10"/>
      <c r="Q15" s="11"/>
      <c r="R15" s="10"/>
      <c r="S15" s="11"/>
      <c r="T15" s="10"/>
      <c r="U15" s="11"/>
      <c r="V15" s="10"/>
      <c r="W15" s="11"/>
      <c r="X15" s="10"/>
      <c r="Y15" s="11"/>
      <c r="Z15" s="10"/>
      <c r="AA15" s="6"/>
    </row>
    <row r="16" spans="1:27" ht="14">
      <c r="A16" s="9" t="s">
        <v>5</v>
      </c>
      <c r="B16" s="10"/>
      <c r="C16" s="11"/>
      <c r="D16" s="10"/>
      <c r="E16" s="11"/>
      <c r="F16" s="10"/>
      <c r="G16" s="11"/>
      <c r="H16" s="10"/>
      <c r="I16" s="11"/>
      <c r="J16" s="10"/>
      <c r="K16" s="11"/>
      <c r="L16" s="10"/>
      <c r="M16" s="11">
        <v>25</v>
      </c>
      <c r="N16" s="10"/>
      <c r="O16" s="11"/>
      <c r="P16" s="10"/>
      <c r="Q16" s="11"/>
      <c r="R16" s="10"/>
      <c r="S16" s="11"/>
      <c r="T16" s="10"/>
      <c r="U16" s="11"/>
      <c r="V16" s="10"/>
      <c r="W16" s="11"/>
      <c r="X16" s="10"/>
      <c r="Y16" s="11"/>
      <c r="Z16" s="10"/>
      <c r="AA16" s="6"/>
    </row>
    <row r="17" spans="1:27" ht="14">
      <c r="A17" s="12" t="s">
        <v>171</v>
      </c>
      <c r="B17" s="10"/>
      <c r="C17" s="11"/>
      <c r="D17" s="10"/>
      <c r="E17" s="11"/>
      <c r="F17" s="10"/>
      <c r="G17" s="11"/>
      <c r="H17" s="10"/>
      <c r="I17" s="11"/>
      <c r="J17" s="10">
        <v>52</v>
      </c>
      <c r="K17" s="11"/>
      <c r="L17" s="10"/>
      <c r="M17" s="11"/>
      <c r="N17" s="10"/>
      <c r="O17" s="11"/>
      <c r="P17" s="10"/>
      <c r="Q17" s="11"/>
      <c r="R17" s="10"/>
      <c r="S17" s="11"/>
      <c r="T17" s="10"/>
      <c r="U17" s="11"/>
      <c r="V17" s="10"/>
      <c r="W17" s="11"/>
      <c r="X17" s="10">
        <v>1</v>
      </c>
      <c r="Y17" s="11"/>
      <c r="Z17" s="10"/>
      <c r="AA17" s="6"/>
    </row>
    <row r="18" spans="1:27" ht="14">
      <c r="A18" s="12" t="s">
        <v>79</v>
      </c>
      <c r="B18" s="10"/>
      <c r="C18" s="11"/>
      <c r="D18" s="10"/>
      <c r="E18" s="11"/>
      <c r="F18" s="10"/>
      <c r="G18" s="11"/>
      <c r="H18" s="10"/>
      <c r="I18" s="11"/>
      <c r="J18" s="10"/>
      <c r="K18" s="11"/>
      <c r="L18" s="10"/>
      <c r="M18" s="11"/>
      <c r="N18" s="10"/>
      <c r="O18" s="11"/>
      <c r="P18" s="10"/>
      <c r="Q18" s="11"/>
      <c r="R18" s="10"/>
      <c r="S18" s="11"/>
      <c r="T18" s="10"/>
      <c r="U18" s="11"/>
      <c r="V18" s="10"/>
      <c r="W18" s="11"/>
      <c r="X18" s="10"/>
      <c r="Y18" s="11"/>
      <c r="Z18" s="10"/>
      <c r="AA18" s="6"/>
    </row>
    <row r="19" spans="1:27" ht="14">
      <c r="A19" s="12" t="s">
        <v>78</v>
      </c>
      <c r="B19" s="10"/>
      <c r="C19" s="11"/>
      <c r="D19" s="10"/>
      <c r="E19" s="11"/>
      <c r="F19" s="10"/>
      <c r="G19" s="11"/>
      <c r="H19" s="10"/>
      <c r="I19" s="11"/>
      <c r="J19" s="10"/>
      <c r="K19" s="11"/>
      <c r="L19" s="10"/>
      <c r="M19" s="11"/>
      <c r="N19" s="10"/>
      <c r="O19" s="11"/>
      <c r="P19" s="10"/>
      <c r="Q19" s="11"/>
      <c r="R19" s="10"/>
      <c r="S19" s="11"/>
      <c r="T19" s="10"/>
      <c r="U19" s="11"/>
      <c r="V19" s="10"/>
      <c r="W19" s="11"/>
      <c r="X19" s="10"/>
      <c r="Y19" s="11"/>
      <c r="Z19" s="10"/>
      <c r="AA19" s="6"/>
    </row>
    <row r="20" spans="1:27" ht="14">
      <c r="A20" s="25" t="s">
        <v>170</v>
      </c>
      <c r="B20" s="10"/>
      <c r="C20" s="11"/>
      <c r="D20" s="10"/>
      <c r="E20" s="11">
        <v>6</v>
      </c>
      <c r="F20" s="10"/>
      <c r="G20" s="11"/>
      <c r="H20" s="10">
        <v>70</v>
      </c>
      <c r="I20" s="11"/>
      <c r="J20" s="10"/>
      <c r="K20" s="11"/>
      <c r="L20" s="10"/>
      <c r="M20" s="11"/>
      <c r="N20" s="10"/>
      <c r="O20" s="11"/>
      <c r="P20" s="10"/>
      <c r="Q20" s="11"/>
      <c r="R20" s="10"/>
      <c r="S20" s="11"/>
      <c r="T20" s="10"/>
      <c r="U20" s="11"/>
      <c r="V20" s="10"/>
      <c r="W20" s="11"/>
      <c r="X20" s="10"/>
      <c r="Y20" s="11"/>
      <c r="Z20" s="10"/>
      <c r="AA20" s="6"/>
    </row>
    <row r="21" spans="1:27" ht="14">
      <c r="A21" s="12" t="s">
        <v>6</v>
      </c>
      <c r="B21" s="10">
        <v>12</v>
      </c>
      <c r="C21" s="11">
        <v>45</v>
      </c>
      <c r="D21" s="10">
        <v>72</v>
      </c>
      <c r="E21" s="11">
        <v>15</v>
      </c>
      <c r="F21" s="10">
        <v>25</v>
      </c>
      <c r="G21" s="11">
        <v>30</v>
      </c>
      <c r="H21" s="10">
        <v>15</v>
      </c>
      <c r="I21" s="11">
        <v>25</v>
      </c>
      <c r="J21" s="10">
        <v>70</v>
      </c>
      <c r="K21" s="11">
        <v>80</v>
      </c>
      <c r="L21" s="10">
        <v>90</v>
      </c>
      <c r="M21" s="11">
        <v>85</v>
      </c>
      <c r="N21" s="10">
        <v>65</v>
      </c>
      <c r="O21" s="11">
        <v>1</v>
      </c>
      <c r="P21" s="10"/>
      <c r="Q21" s="11"/>
      <c r="R21" s="10">
        <v>85</v>
      </c>
      <c r="S21" s="11">
        <v>90</v>
      </c>
      <c r="T21" s="10">
        <v>85</v>
      </c>
      <c r="U21" s="11">
        <v>85</v>
      </c>
      <c r="V21" s="10">
        <v>100</v>
      </c>
      <c r="W21" s="11">
        <v>98</v>
      </c>
      <c r="X21" s="10">
        <v>90</v>
      </c>
      <c r="Y21" s="11">
        <v>98</v>
      </c>
      <c r="Z21" s="10">
        <v>80</v>
      </c>
      <c r="AA21" s="6"/>
    </row>
    <row r="22" spans="1:27" ht="14">
      <c r="A22" s="12" t="s">
        <v>7</v>
      </c>
      <c r="B22" s="10"/>
      <c r="C22" s="11"/>
      <c r="D22" s="10"/>
      <c r="E22" s="11"/>
      <c r="F22" s="10"/>
      <c r="G22" s="11"/>
      <c r="H22" s="10"/>
      <c r="I22" s="11"/>
      <c r="J22" s="10"/>
      <c r="K22" s="11"/>
      <c r="L22" s="10"/>
      <c r="M22" s="11"/>
      <c r="N22" s="10"/>
      <c r="O22" s="11"/>
      <c r="P22" s="10"/>
      <c r="Q22" s="11"/>
      <c r="R22" s="10"/>
      <c r="S22" s="11"/>
      <c r="T22" s="10"/>
      <c r="U22" s="11"/>
      <c r="V22" s="10"/>
      <c r="W22" s="11"/>
      <c r="X22" s="10"/>
      <c r="Y22" s="11"/>
      <c r="Z22" s="10"/>
      <c r="AA22" s="6"/>
    </row>
    <row r="23" spans="1:27" ht="14">
      <c r="A23" s="12" t="s">
        <v>85</v>
      </c>
      <c r="B23" s="10"/>
      <c r="C23" s="11"/>
      <c r="D23" s="10"/>
      <c r="E23" s="11"/>
      <c r="F23" s="10"/>
      <c r="G23" s="11"/>
      <c r="H23" s="10"/>
      <c r="I23" s="11"/>
      <c r="J23" s="10"/>
      <c r="K23" s="11"/>
      <c r="L23" s="10"/>
      <c r="M23" s="11"/>
      <c r="N23" s="10"/>
      <c r="O23" s="11"/>
      <c r="P23" s="10"/>
      <c r="Q23" s="11"/>
      <c r="R23" s="10"/>
      <c r="S23" s="11"/>
      <c r="T23" s="10"/>
      <c r="U23" s="11"/>
      <c r="V23" s="10"/>
      <c r="W23" s="11"/>
      <c r="X23" s="10"/>
      <c r="Y23" s="11"/>
      <c r="Z23" s="10"/>
      <c r="AA23" s="6"/>
    </row>
    <row r="24" spans="1:27" ht="14">
      <c r="A24" s="12" t="s">
        <v>28</v>
      </c>
      <c r="B24" s="10"/>
      <c r="C24" s="11"/>
      <c r="D24" s="10"/>
      <c r="E24" s="11"/>
      <c r="F24" s="10"/>
      <c r="G24" s="11"/>
      <c r="H24" s="10"/>
      <c r="I24" s="11"/>
      <c r="J24" s="10"/>
      <c r="K24" s="11"/>
      <c r="L24" s="10"/>
      <c r="M24" s="11"/>
      <c r="N24" s="10"/>
      <c r="O24" s="11"/>
      <c r="P24" s="10"/>
      <c r="Q24" s="11"/>
      <c r="R24" s="10"/>
      <c r="S24" s="11"/>
      <c r="T24" s="10"/>
      <c r="U24" s="11"/>
      <c r="V24" s="10"/>
      <c r="W24" s="11"/>
      <c r="X24" s="10"/>
      <c r="Y24" s="11"/>
      <c r="Z24" s="10"/>
      <c r="AA24" s="6"/>
    </row>
    <row r="25" spans="1:27" ht="14">
      <c r="A25" s="9" t="s">
        <v>8</v>
      </c>
      <c r="B25" s="10"/>
      <c r="C25" s="11"/>
      <c r="D25" s="10"/>
      <c r="E25" s="11"/>
      <c r="F25" s="10"/>
      <c r="G25" s="11"/>
      <c r="H25" s="10"/>
      <c r="I25" s="11"/>
      <c r="J25" s="10">
        <v>40</v>
      </c>
      <c r="K25" s="11"/>
      <c r="L25" s="10"/>
      <c r="M25" s="11"/>
      <c r="N25" s="10"/>
      <c r="O25" s="11"/>
      <c r="P25" s="10"/>
      <c r="Q25" s="11"/>
      <c r="R25" s="10"/>
      <c r="S25" s="11">
        <v>3</v>
      </c>
      <c r="T25" s="10"/>
      <c r="U25" s="11">
        <v>2</v>
      </c>
      <c r="V25" s="10"/>
      <c r="W25" s="11">
        <v>30</v>
      </c>
      <c r="X25" s="10">
        <v>3</v>
      </c>
      <c r="Y25" s="11">
        <v>15</v>
      </c>
      <c r="Z25" s="10"/>
      <c r="AA25" s="6"/>
    </row>
    <row r="26" spans="1:27" ht="14">
      <c r="A26" s="12" t="s">
        <v>23</v>
      </c>
      <c r="B26" s="10"/>
      <c r="C26" s="11"/>
      <c r="D26" s="10"/>
      <c r="E26" s="11"/>
      <c r="F26" s="10"/>
      <c r="G26" s="11"/>
      <c r="H26" s="10"/>
      <c r="I26" s="11"/>
      <c r="J26" s="10"/>
      <c r="K26" s="11"/>
      <c r="L26" s="10"/>
      <c r="M26" s="11"/>
      <c r="N26" s="10"/>
      <c r="O26" s="11">
        <v>100</v>
      </c>
      <c r="P26" s="10">
        <v>100</v>
      </c>
      <c r="Q26" s="11">
        <v>100</v>
      </c>
      <c r="R26" s="10">
        <v>43</v>
      </c>
      <c r="S26" s="11"/>
      <c r="T26" s="10"/>
      <c r="U26" s="11"/>
      <c r="V26" s="10"/>
      <c r="W26" s="11"/>
      <c r="X26" s="10"/>
      <c r="Y26" s="11"/>
      <c r="Z26" s="10"/>
      <c r="AA26" s="6"/>
    </row>
    <row r="27" spans="1:27" ht="14">
      <c r="A27" s="9" t="s">
        <v>71</v>
      </c>
      <c r="B27" s="10"/>
      <c r="C27" s="11"/>
      <c r="D27" s="10"/>
      <c r="E27" s="11"/>
      <c r="F27" s="10"/>
      <c r="G27" s="11"/>
      <c r="H27" s="10"/>
      <c r="I27" s="11"/>
      <c r="J27" s="10"/>
      <c r="K27" s="11"/>
      <c r="L27" s="10"/>
      <c r="M27" s="11"/>
      <c r="N27" s="10"/>
      <c r="O27" s="11"/>
      <c r="P27" s="10"/>
      <c r="Q27" s="11"/>
      <c r="R27" s="10"/>
      <c r="S27" s="11"/>
      <c r="T27" s="10"/>
      <c r="U27" s="11"/>
      <c r="V27" s="10"/>
      <c r="W27" s="11"/>
      <c r="X27" s="10"/>
      <c r="Y27" s="11"/>
      <c r="Z27" s="10"/>
      <c r="AA27" s="6"/>
    </row>
    <row r="28" spans="1:27" ht="14">
      <c r="A28" s="9" t="s">
        <v>83</v>
      </c>
      <c r="B28" s="10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  <c r="P28" s="10"/>
      <c r="Q28" s="11"/>
      <c r="R28" s="10"/>
      <c r="S28" s="11"/>
      <c r="T28" s="10"/>
      <c r="U28" s="11"/>
      <c r="V28" s="10"/>
      <c r="W28" s="11"/>
      <c r="X28" s="10"/>
      <c r="Y28" s="11"/>
      <c r="Z28" s="10"/>
      <c r="AA28" s="6"/>
    </row>
    <row r="29" spans="1:27" ht="14">
      <c r="A29" s="9" t="s">
        <v>69</v>
      </c>
      <c r="B29" s="10"/>
      <c r="C29" s="11"/>
      <c r="D29" s="10"/>
      <c r="E29" s="11"/>
      <c r="F29" s="10"/>
      <c r="G29" s="11"/>
      <c r="H29" s="10"/>
      <c r="I29" s="11"/>
      <c r="J29" s="10"/>
      <c r="K29" s="11"/>
      <c r="L29" s="10"/>
      <c r="M29" s="11"/>
      <c r="N29" s="10"/>
      <c r="O29" s="11"/>
      <c r="P29" s="10"/>
      <c r="Q29" s="11"/>
      <c r="R29" s="10"/>
      <c r="S29" s="11"/>
      <c r="T29" s="10"/>
      <c r="U29" s="11"/>
      <c r="V29" s="10"/>
      <c r="W29" s="11"/>
      <c r="X29" s="10"/>
      <c r="Y29" s="11"/>
      <c r="Z29" s="10"/>
      <c r="AA29" s="6"/>
    </row>
    <row r="30" spans="1:27" ht="14">
      <c r="A30" s="12" t="s">
        <v>84</v>
      </c>
      <c r="B30" s="10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  <c r="P30" s="10"/>
      <c r="Q30" s="11"/>
      <c r="R30" s="10"/>
      <c r="S30" s="11"/>
      <c r="T30" s="10"/>
      <c r="U30" s="11"/>
      <c r="V30" s="10"/>
      <c r="W30" s="11"/>
      <c r="X30" s="10"/>
      <c r="Y30" s="11"/>
      <c r="Z30" s="10"/>
      <c r="AA30" s="6"/>
    </row>
    <row r="31" spans="1:27" ht="14">
      <c r="A31" s="13" t="s">
        <v>33</v>
      </c>
      <c r="B31" s="10"/>
      <c r="C31" s="11"/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O31" s="11"/>
      <c r="P31" s="10"/>
      <c r="Q31" s="11"/>
      <c r="R31" s="10"/>
      <c r="S31" s="11"/>
      <c r="T31" s="10"/>
      <c r="U31" s="11"/>
      <c r="V31" s="10"/>
      <c r="W31" s="11"/>
      <c r="X31" s="10"/>
      <c r="Y31" s="11"/>
      <c r="Z31" s="10"/>
      <c r="AA31" s="6"/>
    </row>
    <row r="32" spans="1:27" ht="14">
      <c r="A32" s="24" t="s">
        <v>93</v>
      </c>
      <c r="B32" s="10"/>
      <c r="C32" s="11"/>
      <c r="D32" s="10"/>
      <c r="E32" s="11"/>
      <c r="F32" s="10"/>
      <c r="G32" s="11"/>
      <c r="H32" s="10"/>
      <c r="I32" s="11"/>
      <c r="J32" s="10"/>
      <c r="K32" s="11"/>
      <c r="L32" s="10"/>
      <c r="M32" s="11"/>
      <c r="N32" s="10"/>
      <c r="O32" s="11"/>
      <c r="P32" s="10"/>
      <c r="Q32" s="11"/>
      <c r="R32" s="10"/>
      <c r="S32" s="11"/>
      <c r="T32" s="10"/>
      <c r="U32" s="11"/>
      <c r="V32" s="10"/>
      <c r="W32" s="11"/>
      <c r="X32" s="10"/>
      <c r="Y32" s="11"/>
      <c r="Z32" s="10"/>
      <c r="AA32" s="6"/>
    </row>
    <row r="33" spans="1:27">
      <c r="A33" s="15" t="s">
        <v>9</v>
      </c>
      <c r="B33" s="10"/>
      <c r="C33" s="11"/>
      <c r="D33" s="10"/>
      <c r="E33" s="11"/>
      <c r="F33" s="10"/>
      <c r="G33" s="11"/>
      <c r="H33" s="10"/>
      <c r="I33" s="11"/>
      <c r="J33" s="10"/>
      <c r="K33" s="11"/>
      <c r="L33" s="10"/>
      <c r="M33" s="11"/>
      <c r="N33" s="10"/>
      <c r="O33" s="11"/>
      <c r="P33" s="10"/>
      <c r="Q33" s="11"/>
      <c r="R33" s="10"/>
      <c r="S33" s="11"/>
      <c r="T33" s="10"/>
      <c r="U33" s="11"/>
      <c r="V33" s="10"/>
      <c r="W33" s="11"/>
      <c r="X33" s="10"/>
      <c r="Y33" s="11"/>
      <c r="Z33" s="10"/>
      <c r="AA33" s="6"/>
    </row>
    <row r="34" spans="1:27">
      <c r="A34" s="15" t="s">
        <v>31</v>
      </c>
      <c r="B34" s="10"/>
      <c r="C34" s="11"/>
      <c r="D34" s="10"/>
      <c r="E34" s="11"/>
      <c r="F34" s="10"/>
      <c r="G34" s="11"/>
      <c r="H34" s="10"/>
      <c r="I34" s="11"/>
      <c r="J34" s="10"/>
      <c r="K34" s="11"/>
      <c r="L34" s="10"/>
      <c r="M34" s="11"/>
      <c r="N34" s="10"/>
      <c r="O34" s="11"/>
      <c r="P34" s="10"/>
      <c r="Q34" s="11"/>
      <c r="R34" s="10"/>
      <c r="S34" s="11"/>
      <c r="T34" s="10"/>
      <c r="U34" s="11"/>
      <c r="V34" s="10"/>
      <c r="W34" s="11"/>
      <c r="X34" s="10"/>
      <c r="Y34" s="11"/>
      <c r="Z34" s="10"/>
      <c r="AA34" s="6"/>
    </row>
    <row r="35" spans="1:27">
      <c r="A35" s="15" t="s">
        <v>32</v>
      </c>
      <c r="B35" s="10"/>
      <c r="C35" s="11"/>
      <c r="D35" s="10"/>
      <c r="E35" s="11"/>
      <c r="F35" s="10"/>
      <c r="G35" s="11"/>
      <c r="H35" s="10"/>
      <c r="I35" s="11"/>
      <c r="J35" s="10"/>
      <c r="K35" s="11"/>
      <c r="L35" s="10"/>
      <c r="M35" s="11"/>
      <c r="N35" s="10"/>
      <c r="O35" s="11"/>
      <c r="P35" s="10"/>
      <c r="Q35" s="11"/>
      <c r="R35" s="10"/>
      <c r="S35" s="11"/>
      <c r="T35" s="10"/>
      <c r="U35" s="11"/>
      <c r="V35" s="10"/>
      <c r="W35" s="11"/>
      <c r="X35" s="10"/>
      <c r="Y35" s="11"/>
      <c r="Z35" s="10"/>
      <c r="AA35" s="6"/>
    </row>
    <row r="36" spans="1:27">
      <c r="A36" s="15" t="s">
        <v>52</v>
      </c>
      <c r="B36" s="10"/>
      <c r="C36" s="11"/>
      <c r="D36" s="10"/>
      <c r="E36" s="11"/>
      <c r="F36" s="10"/>
      <c r="G36" s="11"/>
      <c r="H36" s="10"/>
      <c r="I36" s="11"/>
      <c r="J36" s="10"/>
      <c r="K36" s="11"/>
      <c r="L36" s="10"/>
      <c r="M36" s="11"/>
      <c r="N36" s="10"/>
      <c r="O36" s="11"/>
      <c r="P36" s="10"/>
      <c r="Q36" s="11"/>
      <c r="R36" s="10"/>
      <c r="S36" s="11"/>
      <c r="T36" s="10"/>
      <c r="U36" s="11"/>
      <c r="V36" s="10"/>
      <c r="W36" s="11"/>
      <c r="X36" s="10"/>
      <c r="Y36" s="11"/>
      <c r="Z36" s="10"/>
      <c r="AA36" s="6"/>
    </row>
    <row r="37" spans="1:27">
      <c r="A37" s="16" t="s">
        <v>10</v>
      </c>
      <c r="B37" s="10"/>
      <c r="C37" s="11"/>
      <c r="D37" s="10"/>
      <c r="E37" s="11"/>
      <c r="F37" s="10"/>
      <c r="G37" s="11"/>
      <c r="H37" s="10"/>
      <c r="I37" s="11"/>
      <c r="J37" s="10"/>
      <c r="K37" s="11"/>
      <c r="L37" s="10"/>
      <c r="M37" s="11"/>
      <c r="N37" s="10"/>
      <c r="O37" s="11"/>
      <c r="P37" s="10"/>
      <c r="Q37" s="11"/>
      <c r="R37" s="10"/>
      <c r="S37" s="11"/>
      <c r="T37" s="10"/>
      <c r="U37" s="11"/>
      <c r="V37" s="10"/>
      <c r="W37" s="11"/>
      <c r="X37" s="10"/>
      <c r="Y37" s="11"/>
      <c r="Z37" s="10"/>
      <c r="AA37" s="6"/>
    </row>
    <row r="38" spans="1:27">
      <c r="A38" s="15" t="s">
        <v>39</v>
      </c>
      <c r="B38" s="10"/>
      <c r="C38" s="11"/>
      <c r="D38" s="10"/>
      <c r="E38" s="11"/>
      <c r="F38" s="10"/>
      <c r="G38" s="11"/>
      <c r="H38" s="10"/>
      <c r="I38" s="11"/>
      <c r="J38" s="10"/>
      <c r="K38" s="11"/>
      <c r="L38" s="10"/>
      <c r="M38" s="11"/>
      <c r="N38" s="10"/>
      <c r="O38" s="11"/>
      <c r="P38" s="10"/>
      <c r="Q38" s="11"/>
      <c r="R38" s="10"/>
      <c r="S38" s="11"/>
      <c r="T38" s="10"/>
      <c r="U38" s="11"/>
      <c r="V38" s="10"/>
      <c r="W38" s="11"/>
      <c r="X38" s="10"/>
      <c r="Y38" s="11"/>
      <c r="Z38" s="10"/>
      <c r="AA38" s="6"/>
    </row>
    <row r="39" spans="1:27">
      <c r="A39" s="15" t="s">
        <v>11</v>
      </c>
      <c r="B39" s="10"/>
      <c r="C39" s="11"/>
      <c r="D39" s="10"/>
      <c r="E39" s="11"/>
      <c r="F39" s="10"/>
      <c r="G39" s="11"/>
      <c r="H39" s="10"/>
      <c r="I39" s="11"/>
      <c r="J39" s="10"/>
      <c r="K39" s="11"/>
      <c r="L39" s="10"/>
      <c r="M39" s="11"/>
      <c r="N39" s="10"/>
      <c r="O39" s="11"/>
      <c r="P39" s="10"/>
      <c r="Q39" s="11"/>
      <c r="R39" s="10"/>
      <c r="S39" s="11"/>
      <c r="T39" s="10"/>
      <c r="U39" s="11"/>
      <c r="V39" s="10"/>
      <c r="W39" s="11"/>
      <c r="X39" s="10"/>
      <c r="Y39" s="11"/>
      <c r="Z39" s="10"/>
      <c r="AA39" s="6"/>
    </row>
    <row r="40" spans="1:27">
      <c r="A40" s="16" t="s">
        <v>94</v>
      </c>
      <c r="B40" s="10"/>
      <c r="C40" s="11"/>
      <c r="D40" s="10"/>
      <c r="E40" s="11"/>
      <c r="F40" s="10"/>
      <c r="G40" s="11"/>
      <c r="H40" s="10"/>
      <c r="I40" s="11"/>
      <c r="J40" s="10"/>
      <c r="K40" s="11"/>
      <c r="L40" s="10"/>
      <c r="M40" s="11"/>
      <c r="N40" s="10"/>
      <c r="O40" s="11"/>
      <c r="P40" s="10"/>
      <c r="Q40" s="11"/>
      <c r="R40" s="10"/>
      <c r="S40" s="11"/>
      <c r="T40" s="10"/>
      <c r="U40" s="11"/>
      <c r="V40" s="10"/>
      <c r="W40" s="11"/>
      <c r="X40" s="10"/>
      <c r="Y40" s="11"/>
      <c r="Z40" s="10"/>
      <c r="AA40" s="6"/>
    </row>
    <row r="41" spans="1:27">
      <c r="A41" s="16" t="s">
        <v>95</v>
      </c>
      <c r="B41" s="10"/>
      <c r="C41" s="11"/>
      <c r="D41" s="10"/>
      <c r="E41" s="11">
        <v>12</v>
      </c>
      <c r="F41" s="10"/>
      <c r="G41" s="11"/>
      <c r="H41" s="10"/>
      <c r="I41" s="11"/>
      <c r="J41" s="10"/>
      <c r="K41" s="11"/>
      <c r="L41" s="10"/>
      <c r="M41" s="11"/>
      <c r="N41" s="10"/>
      <c r="O41" s="11"/>
      <c r="P41" s="10"/>
      <c r="Q41" s="11"/>
      <c r="R41" s="10"/>
      <c r="S41" s="11"/>
      <c r="T41" s="10"/>
      <c r="U41" s="11"/>
      <c r="V41" s="10"/>
      <c r="W41" s="11"/>
      <c r="X41" s="10"/>
      <c r="Y41" s="11"/>
      <c r="Z41" s="10"/>
      <c r="AA41" s="6"/>
    </row>
    <row r="42" spans="1:27">
      <c r="A42" s="15" t="s">
        <v>12</v>
      </c>
      <c r="B42" s="10"/>
      <c r="C42" s="11"/>
      <c r="D42" s="10"/>
      <c r="E42" s="11"/>
      <c r="F42" s="10"/>
      <c r="G42" s="11"/>
      <c r="H42" s="10"/>
      <c r="I42" s="11"/>
      <c r="J42" s="10"/>
      <c r="K42" s="11"/>
      <c r="L42" s="10"/>
      <c r="M42" s="11"/>
      <c r="N42" s="10"/>
      <c r="O42" s="11"/>
      <c r="P42" s="10"/>
      <c r="Q42" s="11"/>
      <c r="R42" s="10"/>
      <c r="S42" s="11"/>
      <c r="T42" s="10"/>
      <c r="U42" s="11"/>
      <c r="V42" s="10"/>
      <c r="W42" s="11"/>
      <c r="X42" s="10"/>
      <c r="Y42" s="11"/>
      <c r="Z42" s="10"/>
      <c r="AA42" s="6"/>
    </row>
    <row r="43" spans="1:27">
      <c r="A43" s="15" t="s">
        <v>40</v>
      </c>
      <c r="B43" s="10"/>
      <c r="C43" s="11"/>
      <c r="D43" s="10"/>
      <c r="E43" s="11"/>
      <c r="F43" s="10"/>
      <c r="G43" s="11"/>
      <c r="H43" s="10"/>
      <c r="I43" s="11"/>
      <c r="J43" s="10"/>
      <c r="K43" s="11"/>
      <c r="L43" s="10"/>
      <c r="M43" s="11"/>
      <c r="N43" s="10"/>
      <c r="O43" s="11"/>
      <c r="P43" s="10"/>
      <c r="Q43" s="11"/>
      <c r="R43" s="10"/>
      <c r="S43" s="11"/>
      <c r="T43" s="10"/>
      <c r="U43" s="11"/>
      <c r="V43" s="10"/>
      <c r="W43" s="11"/>
      <c r="X43" s="10"/>
      <c r="Y43" s="11"/>
      <c r="Z43" s="10"/>
      <c r="AA43" s="6"/>
    </row>
    <row r="44" spans="1:27">
      <c r="A44" s="16" t="s">
        <v>41</v>
      </c>
      <c r="B44" s="10"/>
      <c r="C44" s="11"/>
      <c r="D44" s="10"/>
      <c r="E44" s="11"/>
      <c r="F44" s="10"/>
      <c r="G44" s="11"/>
      <c r="H44" s="10"/>
      <c r="I44" s="11"/>
      <c r="J44" s="10"/>
      <c r="K44" s="11"/>
      <c r="L44" s="10"/>
      <c r="M44" s="11"/>
      <c r="N44" s="10"/>
      <c r="O44" s="11"/>
      <c r="P44" s="10"/>
      <c r="Q44" s="11"/>
      <c r="R44" s="10"/>
      <c r="S44" s="11"/>
      <c r="T44" s="10"/>
      <c r="U44" s="11"/>
      <c r="V44" s="10"/>
      <c r="W44" s="11"/>
      <c r="X44" s="10"/>
      <c r="Y44" s="11"/>
      <c r="Z44" s="10"/>
      <c r="AA44" s="6"/>
    </row>
    <row r="45" spans="1:27">
      <c r="A45" s="15" t="s">
        <v>44</v>
      </c>
      <c r="B45" s="10"/>
      <c r="C45" s="11"/>
      <c r="D45" s="10"/>
      <c r="E45" s="11"/>
      <c r="F45" s="10"/>
      <c r="G45" s="11"/>
      <c r="H45" s="10"/>
      <c r="I45" s="11"/>
      <c r="J45" s="10"/>
      <c r="K45" s="11"/>
      <c r="L45" s="10"/>
      <c r="M45" s="11"/>
      <c r="N45" s="10"/>
      <c r="O45" s="11"/>
      <c r="P45" s="10"/>
      <c r="Q45" s="11"/>
      <c r="R45" s="10"/>
      <c r="S45" s="11"/>
      <c r="T45" s="10"/>
      <c r="U45" s="11"/>
      <c r="V45" s="10"/>
      <c r="W45" s="11"/>
      <c r="X45" s="10"/>
      <c r="Y45" s="11"/>
      <c r="Z45" s="10"/>
      <c r="AA45" s="6"/>
    </row>
    <row r="46" spans="1:27">
      <c r="A46" s="15" t="s">
        <v>62</v>
      </c>
      <c r="B46" s="10"/>
      <c r="C46" s="11"/>
      <c r="D46" s="10"/>
      <c r="E46" s="11"/>
      <c r="F46" s="10"/>
      <c r="G46" s="11"/>
      <c r="H46" s="10"/>
      <c r="I46" s="11"/>
      <c r="J46" s="10"/>
      <c r="K46" s="11"/>
      <c r="L46" s="10"/>
      <c r="M46" s="11"/>
      <c r="N46" s="10"/>
      <c r="O46" s="11"/>
      <c r="P46" s="10"/>
      <c r="Q46" s="11"/>
      <c r="R46" s="10"/>
      <c r="S46" s="11"/>
      <c r="T46" s="10"/>
      <c r="U46" s="11"/>
      <c r="V46" s="10"/>
      <c r="W46" s="11"/>
      <c r="X46" s="10"/>
      <c r="Y46" s="11"/>
      <c r="Z46" s="10"/>
      <c r="AA46" s="6"/>
    </row>
    <row r="47" spans="1:27">
      <c r="A47" s="16" t="s">
        <v>34</v>
      </c>
      <c r="B47" s="10"/>
      <c r="C47" s="11"/>
      <c r="D47" s="10"/>
      <c r="E47" s="11"/>
      <c r="F47" s="10"/>
      <c r="G47" s="11"/>
      <c r="H47" s="10"/>
      <c r="I47" s="11"/>
      <c r="J47" s="10"/>
      <c r="K47" s="11"/>
      <c r="L47" s="10"/>
      <c r="M47" s="11"/>
      <c r="N47" s="10"/>
      <c r="O47" s="11"/>
      <c r="P47" s="10"/>
      <c r="Q47" s="11"/>
      <c r="R47" s="10"/>
      <c r="S47" s="11"/>
      <c r="T47" s="10"/>
      <c r="U47" s="11"/>
      <c r="V47" s="10"/>
      <c r="W47" s="11"/>
      <c r="X47" s="10"/>
      <c r="Y47" s="11"/>
      <c r="Z47" s="10"/>
      <c r="AA47" s="6"/>
    </row>
    <row r="48" spans="1:27">
      <c r="A48" s="16" t="s">
        <v>35</v>
      </c>
      <c r="B48" s="10"/>
      <c r="C48" s="11"/>
      <c r="D48" s="10"/>
      <c r="E48" s="11"/>
      <c r="F48" s="10"/>
      <c r="G48" s="11"/>
      <c r="H48" s="10"/>
      <c r="I48" s="11"/>
      <c r="J48" s="10"/>
      <c r="K48" s="11"/>
      <c r="L48" s="10"/>
      <c r="M48" s="11"/>
      <c r="N48" s="10"/>
      <c r="O48" s="11"/>
      <c r="P48" s="10"/>
      <c r="Q48" s="11"/>
      <c r="R48" s="10"/>
      <c r="S48" s="11"/>
      <c r="T48" s="10"/>
      <c r="U48" s="11"/>
      <c r="V48" s="10"/>
      <c r="W48" s="11"/>
      <c r="X48" s="10"/>
      <c r="Y48" s="11"/>
      <c r="Z48" s="10"/>
      <c r="AA48" s="6"/>
    </row>
    <row r="49" spans="1:27">
      <c r="A49" s="15" t="s">
        <v>37</v>
      </c>
      <c r="B49" s="10"/>
      <c r="C49" s="11"/>
      <c r="D49" s="10"/>
      <c r="E49" s="11"/>
      <c r="F49" s="10"/>
      <c r="G49" s="11"/>
      <c r="H49" s="10"/>
      <c r="I49" s="11"/>
      <c r="J49" s="10"/>
      <c r="K49" s="11"/>
      <c r="L49" s="10"/>
      <c r="M49" s="11"/>
      <c r="N49" s="10"/>
      <c r="O49" s="11"/>
      <c r="P49" s="10"/>
      <c r="Q49" s="11"/>
      <c r="R49" s="10"/>
      <c r="S49" s="11"/>
      <c r="T49" s="10"/>
      <c r="U49" s="11"/>
      <c r="V49" s="10"/>
      <c r="W49" s="11"/>
      <c r="X49" s="10"/>
      <c r="Y49" s="11"/>
      <c r="Z49" s="10"/>
      <c r="AA49" s="6"/>
    </row>
    <row r="50" spans="1:27" ht="14">
      <c r="A50" s="9" t="s">
        <v>24</v>
      </c>
      <c r="B50" s="10"/>
      <c r="C50" s="11"/>
      <c r="D50" s="10"/>
      <c r="E50" s="11"/>
      <c r="F50" s="10"/>
      <c r="G50" s="11"/>
      <c r="H50" s="10"/>
      <c r="I50" s="11"/>
      <c r="J50" s="10"/>
      <c r="K50" s="11"/>
      <c r="L50" s="10"/>
      <c r="M50" s="11"/>
      <c r="N50" s="10"/>
      <c r="O50" s="11"/>
      <c r="P50" s="10"/>
      <c r="Q50" s="11"/>
      <c r="R50" s="10"/>
      <c r="S50" s="11"/>
      <c r="T50" s="10"/>
      <c r="U50" s="11"/>
      <c r="V50" s="10"/>
      <c r="W50" s="11"/>
      <c r="X50" s="10"/>
      <c r="Y50" s="11"/>
      <c r="Z50" s="10"/>
      <c r="AA50" s="6"/>
    </row>
    <row r="51" spans="1:27" ht="14">
      <c r="A51" s="9" t="s">
        <v>43</v>
      </c>
      <c r="B51" s="10"/>
      <c r="C51" s="11"/>
      <c r="D51" s="10"/>
      <c r="E51" s="11"/>
      <c r="F51" s="10"/>
      <c r="G51" s="11"/>
      <c r="H51" s="10"/>
      <c r="I51" s="11"/>
      <c r="J51" s="10"/>
      <c r="K51" s="11"/>
      <c r="L51" s="10"/>
      <c r="M51" s="11"/>
      <c r="N51" s="10"/>
      <c r="O51" s="11"/>
      <c r="P51" s="10"/>
      <c r="Q51" s="11"/>
      <c r="R51" s="10"/>
      <c r="S51" s="11"/>
      <c r="T51" s="10"/>
      <c r="U51" s="11"/>
      <c r="V51" s="10"/>
      <c r="W51" s="11"/>
      <c r="X51" s="10"/>
      <c r="Y51" s="11"/>
      <c r="Z51" s="10"/>
      <c r="AA51" s="6"/>
    </row>
    <row r="52" spans="1:27" ht="14">
      <c r="A52" s="12" t="s">
        <v>72</v>
      </c>
      <c r="B52" s="10"/>
      <c r="C52" s="11"/>
      <c r="D52" s="10"/>
      <c r="E52" s="11"/>
      <c r="F52" s="10"/>
      <c r="G52" s="11"/>
      <c r="H52" s="10"/>
      <c r="I52" s="11"/>
      <c r="J52" s="10"/>
      <c r="K52" s="11"/>
      <c r="L52" s="10"/>
      <c r="M52" s="11"/>
      <c r="N52" s="10"/>
      <c r="O52" s="11"/>
      <c r="P52" s="10"/>
      <c r="Q52" s="11"/>
      <c r="R52" s="10"/>
      <c r="S52" s="11"/>
      <c r="T52" s="10"/>
      <c r="U52" s="11"/>
      <c r="V52" s="10"/>
      <c r="W52" s="11"/>
      <c r="X52" s="10"/>
      <c r="Y52" s="11"/>
      <c r="Z52" s="10"/>
      <c r="AA52" s="6"/>
    </row>
    <row r="53" spans="1:27">
      <c r="A53" s="15" t="s">
        <v>68</v>
      </c>
      <c r="B53" s="10"/>
      <c r="C53" s="11"/>
      <c r="D53" s="10"/>
      <c r="E53" s="11"/>
      <c r="F53" s="10"/>
      <c r="G53" s="11"/>
      <c r="H53" s="10"/>
      <c r="I53" s="11"/>
      <c r="J53" s="10"/>
      <c r="K53" s="11"/>
      <c r="L53" s="10"/>
      <c r="M53" s="11"/>
      <c r="N53" s="10"/>
      <c r="O53" s="11"/>
      <c r="P53" s="10"/>
      <c r="Q53" s="11"/>
      <c r="R53" s="10"/>
      <c r="S53" s="11"/>
      <c r="T53" s="10"/>
      <c r="U53" s="11"/>
      <c r="V53" s="10"/>
      <c r="W53" s="11"/>
      <c r="X53" s="10"/>
      <c r="Y53" s="11"/>
      <c r="Z53" s="10"/>
      <c r="AA53" s="6"/>
    </row>
    <row r="54" spans="1:27">
      <c r="A54" s="15" t="s">
        <v>82</v>
      </c>
      <c r="B54" s="10"/>
      <c r="C54" s="11"/>
      <c r="D54" s="10"/>
      <c r="E54" s="11"/>
      <c r="F54" s="10"/>
      <c r="G54" s="11"/>
      <c r="H54" s="10"/>
      <c r="I54" s="11"/>
      <c r="J54" s="10"/>
      <c r="K54" s="11"/>
      <c r="L54" s="10"/>
      <c r="M54" s="11"/>
      <c r="N54" s="10"/>
      <c r="O54" s="11"/>
      <c r="P54" s="10"/>
      <c r="Q54" s="11"/>
      <c r="R54" s="10"/>
      <c r="S54" s="11"/>
      <c r="T54" s="10"/>
      <c r="U54" s="11"/>
      <c r="V54" s="10"/>
      <c r="W54" s="11"/>
      <c r="X54" s="10"/>
      <c r="Y54" s="11"/>
      <c r="Z54" s="10"/>
      <c r="AA54" s="6"/>
    </row>
    <row r="55" spans="1:27" ht="14">
      <c r="A55" s="9" t="s">
        <v>63</v>
      </c>
      <c r="B55" s="10"/>
      <c r="C55" s="11"/>
      <c r="D55" s="10"/>
      <c r="E55" s="11"/>
      <c r="F55" s="10"/>
      <c r="G55" s="11"/>
      <c r="H55" s="10"/>
      <c r="I55" s="11"/>
      <c r="J55" s="10"/>
      <c r="K55" s="11"/>
      <c r="L55" s="10"/>
      <c r="M55" s="11"/>
      <c r="N55" s="10"/>
      <c r="O55" s="11"/>
      <c r="P55" s="10"/>
      <c r="Q55" s="11"/>
      <c r="R55" s="10"/>
      <c r="S55" s="11"/>
      <c r="T55" s="10"/>
      <c r="U55" s="11"/>
      <c r="V55" s="10"/>
      <c r="W55" s="11"/>
      <c r="X55" s="10"/>
      <c r="Y55" s="11"/>
      <c r="Z55" s="10"/>
      <c r="AA55" s="6"/>
    </row>
    <row r="56" spans="1:27" ht="14">
      <c r="A56" s="12" t="s">
        <v>30</v>
      </c>
      <c r="B56" s="10"/>
      <c r="C56" s="11"/>
      <c r="D56" s="10">
        <v>2</v>
      </c>
      <c r="E56" s="11">
        <v>3</v>
      </c>
      <c r="F56" s="10">
        <v>10</v>
      </c>
      <c r="G56" s="11">
        <v>20</v>
      </c>
      <c r="H56" s="10">
        <v>17</v>
      </c>
      <c r="I56" s="11">
        <v>35</v>
      </c>
      <c r="J56" s="10">
        <v>12</v>
      </c>
      <c r="K56" s="11">
        <v>13</v>
      </c>
      <c r="L56" s="10">
        <v>15</v>
      </c>
      <c r="M56" s="11"/>
      <c r="N56" s="10">
        <v>7</v>
      </c>
      <c r="O56" s="11"/>
      <c r="P56" s="10"/>
      <c r="Q56" s="11"/>
      <c r="R56" s="10"/>
      <c r="S56" s="11"/>
      <c r="T56" s="10"/>
      <c r="U56" s="11"/>
      <c r="V56" s="10"/>
      <c r="W56" s="11"/>
      <c r="X56" s="10"/>
      <c r="Y56" s="11"/>
      <c r="Z56" s="10"/>
      <c r="AA56" s="6"/>
    </row>
    <row r="57" spans="1:27" ht="14">
      <c r="A57" s="9" t="s">
        <v>38</v>
      </c>
      <c r="B57" s="10"/>
      <c r="C57" s="11"/>
      <c r="D57" s="10"/>
      <c r="E57" s="11"/>
      <c r="F57" s="10"/>
      <c r="G57" s="11"/>
      <c r="H57" s="10"/>
      <c r="I57" s="11"/>
      <c r="J57" s="10"/>
      <c r="K57" s="11"/>
      <c r="L57" s="10"/>
      <c r="M57" s="11"/>
      <c r="N57" s="10"/>
      <c r="O57" s="11"/>
      <c r="P57" s="10"/>
      <c r="Q57" s="11"/>
      <c r="R57" s="10"/>
      <c r="S57" s="11"/>
      <c r="T57" s="10"/>
      <c r="U57" s="11"/>
      <c r="V57" s="10"/>
      <c r="W57" s="11"/>
      <c r="X57" s="10"/>
      <c r="Y57" s="11"/>
      <c r="Z57" s="10"/>
      <c r="AA57" s="6"/>
    </row>
    <row r="58" spans="1:27" ht="14">
      <c r="A58" s="9" t="s">
        <v>60</v>
      </c>
      <c r="B58" s="10"/>
      <c r="C58" s="11"/>
      <c r="D58" s="10"/>
      <c r="E58" s="11"/>
      <c r="F58" s="10"/>
      <c r="G58" s="11"/>
      <c r="H58" s="10"/>
      <c r="I58" s="11"/>
      <c r="J58" s="10"/>
      <c r="K58" s="11"/>
      <c r="L58" s="10"/>
      <c r="M58" s="11"/>
      <c r="N58" s="10"/>
      <c r="O58" s="11"/>
      <c r="P58" s="10"/>
      <c r="Q58" s="11"/>
      <c r="R58" s="10"/>
      <c r="S58" s="11"/>
      <c r="T58" s="10"/>
      <c r="U58" s="11"/>
      <c r="V58" s="10"/>
      <c r="W58" s="11"/>
      <c r="X58" s="10"/>
      <c r="Y58" s="11"/>
      <c r="Z58" s="10"/>
      <c r="AA58" s="6"/>
    </row>
    <row r="59" spans="1:27" ht="14">
      <c r="A59" s="9" t="s">
        <v>73</v>
      </c>
      <c r="B59" s="10"/>
      <c r="C59" s="11"/>
      <c r="D59" s="10"/>
      <c r="E59" s="11"/>
      <c r="F59" s="10"/>
      <c r="G59" s="11"/>
      <c r="H59" s="10"/>
      <c r="I59" s="11"/>
      <c r="J59" s="10"/>
      <c r="K59" s="11"/>
      <c r="L59" s="10"/>
      <c r="M59" s="11"/>
      <c r="N59" s="10"/>
      <c r="O59" s="11"/>
      <c r="P59" s="10"/>
      <c r="Q59" s="11"/>
      <c r="R59" s="10"/>
      <c r="S59" s="11"/>
      <c r="T59" s="10"/>
      <c r="U59" s="11"/>
      <c r="V59" s="10"/>
      <c r="W59" s="11"/>
      <c r="X59" s="10"/>
      <c r="Y59" s="11"/>
      <c r="Z59" s="10"/>
      <c r="AA59" s="6"/>
    </row>
    <row r="60" spans="1:27" ht="14">
      <c r="A60" s="9" t="s">
        <v>64</v>
      </c>
      <c r="B60" s="10"/>
      <c r="C60" s="11"/>
      <c r="D60" s="10"/>
      <c r="E60" s="11"/>
      <c r="F60" s="10"/>
      <c r="G60" s="11"/>
      <c r="H60" s="10"/>
      <c r="I60" s="11"/>
      <c r="J60" s="10"/>
      <c r="K60" s="11"/>
      <c r="L60" s="10"/>
      <c r="M60" s="11"/>
      <c r="N60" s="10"/>
      <c r="O60" s="11"/>
      <c r="P60" s="10"/>
      <c r="Q60" s="11"/>
      <c r="R60" s="10"/>
      <c r="S60" s="11"/>
      <c r="T60" s="10"/>
      <c r="U60" s="11"/>
      <c r="V60" s="10"/>
      <c r="W60" s="11"/>
      <c r="X60" s="10"/>
      <c r="Y60" s="11"/>
      <c r="Z60" s="10"/>
      <c r="AA60" s="6"/>
    </row>
    <row r="61" spans="1:27" ht="14">
      <c r="A61" s="9" t="s">
        <v>61</v>
      </c>
      <c r="B61" s="10"/>
      <c r="C61" s="11"/>
      <c r="D61" s="10"/>
      <c r="E61" s="11"/>
      <c r="F61" s="10"/>
      <c r="G61" s="11"/>
      <c r="H61" s="10"/>
      <c r="I61" s="11"/>
      <c r="J61" s="10"/>
      <c r="K61" s="11"/>
      <c r="L61" s="10"/>
      <c r="M61" s="11"/>
      <c r="N61" s="10"/>
      <c r="O61" s="11"/>
      <c r="P61" s="10"/>
      <c r="Q61" s="11"/>
      <c r="R61" s="10"/>
      <c r="S61" s="11"/>
      <c r="T61" s="10"/>
      <c r="U61" s="11"/>
      <c r="V61" s="10"/>
      <c r="W61" s="11"/>
      <c r="X61" s="10"/>
      <c r="Y61" s="11"/>
      <c r="Z61" s="10"/>
      <c r="AA61" s="6"/>
    </row>
    <row r="62" spans="1:27">
      <c r="A62" s="16" t="s">
        <v>13</v>
      </c>
      <c r="B62" s="10"/>
      <c r="C62" s="11"/>
      <c r="D62" s="10"/>
      <c r="E62" s="11"/>
      <c r="F62" s="10"/>
      <c r="G62" s="11"/>
      <c r="H62" s="10"/>
      <c r="I62" s="11"/>
      <c r="J62" s="10"/>
      <c r="K62" s="11"/>
      <c r="L62" s="10"/>
      <c r="M62" s="11"/>
      <c r="N62" s="10"/>
      <c r="O62" s="11"/>
      <c r="P62" s="10"/>
      <c r="Q62" s="11"/>
      <c r="R62" s="10"/>
      <c r="S62" s="11"/>
      <c r="T62" s="10"/>
      <c r="U62" s="11"/>
      <c r="V62" s="10"/>
      <c r="W62" s="11"/>
      <c r="X62" s="10"/>
      <c r="Y62" s="11"/>
      <c r="Z62" s="10"/>
      <c r="AA62" s="6"/>
    </row>
    <row r="63" spans="1:27">
      <c r="A63" s="16" t="s">
        <v>55</v>
      </c>
      <c r="B63" s="10"/>
      <c r="C63" s="11"/>
      <c r="D63" s="10"/>
      <c r="E63" s="11"/>
      <c r="F63" s="10"/>
      <c r="G63" s="11"/>
      <c r="H63" s="10"/>
      <c r="I63" s="11"/>
      <c r="J63" s="10"/>
      <c r="K63" s="11"/>
      <c r="L63" s="10"/>
      <c r="M63" s="11"/>
      <c r="N63" s="10"/>
      <c r="O63" s="11"/>
      <c r="P63" s="10"/>
      <c r="Q63" s="11"/>
      <c r="R63" s="10"/>
      <c r="S63" s="11"/>
      <c r="T63" s="10"/>
      <c r="U63" s="11"/>
      <c r="V63" s="10"/>
      <c r="W63" s="11"/>
      <c r="X63" s="10"/>
      <c r="Y63" s="11"/>
      <c r="Z63" s="10"/>
      <c r="AA63" s="6"/>
    </row>
    <row r="64" spans="1:27">
      <c r="A64" s="15" t="s">
        <v>42</v>
      </c>
      <c r="B64" s="10"/>
      <c r="C64" s="11"/>
      <c r="D64" s="10"/>
      <c r="E64" s="11"/>
      <c r="F64" s="10"/>
      <c r="G64" s="11"/>
      <c r="H64" s="10"/>
      <c r="I64" s="11"/>
      <c r="J64" s="10"/>
      <c r="K64" s="11"/>
      <c r="L64" s="10"/>
      <c r="M64" s="11"/>
      <c r="N64" s="10"/>
      <c r="O64" s="11"/>
      <c r="P64" s="10"/>
      <c r="Q64" s="11"/>
      <c r="R64" s="10"/>
      <c r="S64" s="11"/>
      <c r="T64" s="10"/>
      <c r="U64" s="11"/>
      <c r="V64" s="10"/>
      <c r="W64" s="11"/>
      <c r="X64" s="10"/>
      <c r="Y64" s="11"/>
      <c r="Z64" s="10"/>
      <c r="AA64" s="6"/>
    </row>
    <row r="65" spans="1:27">
      <c r="A65" s="15" t="s">
        <v>57</v>
      </c>
      <c r="B65" s="10"/>
      <c r="C65" s="11"/>
      <c r="D65" s="10"/>
      <c r="E65" s="11"/>
      <c r="F65" s="10"/>
      <c r="G65" s="11"/>
      <c r="H65" s="10"/>
      <c r="I65" s="11"/>
      <c r="J65" s="10"/>
      <c r="K65" s="11"/>
      <c r="L65" s="10"/>
      <c r="M65" s="11"/>
      <c r="N65" s="10"/>
      <c r="O65" s="11"/>
      <c r="P65" s="10"/>
      <c r="Q65" s="11"/>
      <c r="R65" s="10"/>
      <c r="S65" s="11"/>
      <c r="T65" s="10"/>
      <c r="U65" s="11"/>
      <c r="V65" s="10"/>
      <c r="W65" s="11"/>
      <c r="X65" s="10"/>
      <c r="Y65" s="11"/>
      <c r="Z65" s="10"/>
      <c r="AA65" s="6"/>
    </row>
    <row r="66" spans="1:27">
      <c r="A66" s="16" t="s">
        <v>14</v>
      </c>
      <c r="B66" s="10"/>
      <c r="C66" s="11"/>
      <c r="D66" s="10"/>
      <c r="E66" s="11"/>
      <c r="F66" s="10"/>
      <c r="G66" s="11"/>
      <c r="H66" s="10"/>
      <c r="I66" s="11"/>
      <c r="J66" s="10"/>
      <c r="K66" s="11"/>
      <c r="L66" s="10"/>
      <c r="M66" s="11"/>
      <c r="N66" s="10"/>
      <c r="O66" s="11"/>
      <c r="P66" s="10"/>
      <c r="Q66" s="11"/>
      <c r="R66" s="10"/>
      <c r="S66" s="11"/>
      <c r="T66" s="10"/>
      <c r="U66" s="11"/>
      <c r="V66" s="10"/>
      <c r="W66" s="11"/>
      <c r="X66" s="10"/>
      <c r="Y66" s="11"/>
      <c r="Z66" s="10"/>
      <c r="AA66" s="6"/>
    </row>
    <row r="67" spans="1:27">
      <c r="A67" s="16" t="s">
        <v>15</v>
      </c>
      <c r="B67" s="10"/>
      <c r="C67" s="11"/>
      <c r="D67" s="10"/>
      <c r="E67" s="11"/>
      <c r="F67" s="10"/>
      <c r="G67" s="11"/>
      <c r="H67" s="10"/>
      <c r="I67" s="11"/>
      <c r="J67" s="10"/>
      <c r="K67" s="11"/>
      <c r="L67" s="10"/>
      <c r="M67" s="11"/>
      <c r="N67" s="10"/>
      <c r="O67" s="11"/>
      <c r="P67" s="10"/>
      <c r="Q67" s="11"/>
      <c r="R67" s="10"/>
      <c r="S67" s="11"/>
      <c r="T67" s="10"/>
      <c r="U67" s="11"/>
      <c r="V67" s="10"/>
      <c r="W67" s="11"/>
      <c r="X67" s="10"/>
      <c r="Y67" s="11"/>
      <c r="Z67" s="10"/>
      <c r="AA67" s="6"/>
    </row>
    <row r="68" spans="1:27">
      <c r="A68" s="16" t="s">
        <v>16</v>
      </c>
      <c r="B68" s="10"/>
      <c r="C68" s="11"/>
      <c r="D68" s="10"/>
      <c r="E68" s="11"/>
      <c r="F68" s="10"/>
      <c r="G68" s="11"/>
      <c r="H68" s="10"/>
      <c r="I68" s="11"/>
      <c r="J68" s="10"/>
      <c r="K68" s="11"/>
      <c r="L68" s="10"/>
      <c r="M68" s="11"/>
      <c r="N68" s="10"/>
      <c r="O68" s="11"/>
      <c r="P68" s="10"/>
      <c r="Q68" s="11"/>
      <c r="R68" s="10"/>
      <c r="S68" s="11"/>
      <c r="T68" s="10"/>
      <c r="U68" s="11"/>
      <c r="V68" s="10"/>
      <c r="W68" s="11"/>
      <c r="X68" s="10"/>
      <c r="Y68" s="11"/>
      <c r="Z68" s="10"/>
      <c r="AA68" s="6"/>
    </row>
    <row r="69" spans="1:27">
      <c r="A69" s="15" t="s">
        <v>36</v>
      </c>
      <c r="B69" s="10"/>
      <c r="C69" s="11"/>
      <c r="D69" s="10"/>
      <c r="E69" s="11"/>
      <c r="F69" s="10"/>
      <c r="G69" s="11"/>
      <c r="H69" s="10"/>
      <c r="I69" s="11"/>
      <c r="J69" s="10"/>
      <c r="K69" s="11"/>
      <c r="L69" s="10"/>
      <c r="M69" s="11"/>
      <c r="N69" s="10"/>
      <c r="O69" s="11"/>
      <c r="P69" s="10"/>
      <c r="Q69" s="11"/>
      <c r="R69" s="10"/>
      <c r="S69" s="11"/>
      <c r="T69" s="10"/>
      <c r="U69" s="11"/>
      <c r="V69" s="10"/>
      <c r="W69" s="11"/>
      <c r="X69" s="10"/>
      <c r="Y69" s="11"/>
      <c r="Z69" s="10"/>
      <c r="AA69" s="6"/>
    </row>
    <row r="70" spans="1:27">
      <c r="A70" s="16" t="s">
        <v>81</v>
      </c>
      <c r="B70" s="10"/>
      <c r="C70" s="11"/>
      <c r="D70" s="10"/>
      <c r="E70" s="11">
        <v>40</v>
      </c>
      <c r="F70" s="10"/>
      <c r="G70" s="11"/>
      <c r="H70" s="10"/>
      <c r="I70" s="11"/>
      <c r="J70" s="10"/>
      <c r="K70" s="11"/>
      <c r="L70" s="10"/>
      <c r="M70" s="11"/>
      <c r="N70" s="10"/>
      <c r="O70" s="11"/>
      <c r="P70" s="10"/>
      <c r="Q70" s="11"/>
      <c r="R70" s="10"/>
      <c r="S70" s="11"/>
      <c r="T70" s="10"/>
      <c r="U70" s="11"/>
      <c r="V70" s="10"/>
      <c r="W70" s="11"/>
      <c r="X70" s="10"/>
      <c r="Y70" s="11"/>
      <c r="Z70" s="10"/>
      <c r="AA70" s="6"/>
    </row>
    <row r="71" spans="1:27">
      <c r="A71" s="16" t="s">
        <v>74</v>
      </c>
      <c r="B71" s="10"/>
      <c r="C71" s="11"/>
      <c r="D71" s="10"/>
      <c r="E71" s="11"/>
      <c r="F71" s="10"/>
      <c r="G71" s="11"/>
      <c r="H71" s="10"/>
      <c r="I71" s="11"/>
      <c r="J71" s="10"/>
      <c r="K71" s="11"/>
      <c r="L71" s="10"/>
      <c r="M71" s="11"/>
      <c r="N71" s="10"/>
      <c r="O71" s="11"/>
      <c r="P71" s="10"/>
      <c r="Q71" s="11"/>
      <c r="R71" s="10"/>
      <c r="S71" s="11"/>
      <c r="T71" s="10"/>
      <c r="U71" s="11"/>
      <c r="V71" s="10"/>
      <c r="W71" s="11"/>
      <c r="X71" s="10"/>
      <c r="Y71" s="11"/>
      <c r="Z71" s="10"/>
      <c r="AA71" s="6"/>
    </row>
    <row r="72" spans="1:27">
      <c r="A72" s="16" t="s">
        <v>56</v>
      </c>
      <c r="B72" s="10"/>
      <c r="C72" s="11"/>
      <c r="D72" s="10"/>
      <c r="E72" s="11"/>
      <c r="F72" s="10"/>
      <c r="G72" s="11"/>
      <c r="H72" s="10"/>
      <c r="I72" s="11"/>
      <c r="J72" s="10"/>
      <c r="K72" s="11"/>
      <c r="L72" s="10"/>
      <c r="M72" s="11"/>
      <c r="N72" s="10"/>
      <c r="O72" s="11"/>
      <c r="P72" s="10"/>
      <c r="Q72" s="11"/>
      <c r="R72" s="10"/>
      <c r="S72" s="11"/>
      <c r="T72" s="10"/>
      <c r="U72" s="11"/>
      <c r="V72" s="10"/>
      <c r="W72" s="11"/>
      <c r="X72" s="10"/>
      <c r="Y72" s="11"/>
      <c r="Z72" s="10"/>
      <c r="AA72" s="6"/>
    </row>
    <row r="73" spans="1:27">
      <c r="A73" s="16" t="s">
        <v>17</v>
      </c>
      <c r="B73" s="10"/>
      <c r="C73" s="11"/>
      <c r="D73" s="10"/>
      <c r="E73" s="11"/>
      <c r="F73" s="10"/>
      <c r="G73" s="11"/>
      <c r="H73" s="10"/>
      <c r="I73" s="11"/>
      <c r="J73" s="10"/>
      <c r="K73" s="11"/>
      <c r="L73" s="10"/>
      <c r="M73" s="11"/>
      <c r="N73" s="10"/>
      <c r="O73" s="11"/>
      <c r="P73" s="10"/>
      <c r="Q73" s="11"/>
      <c r="R73" s="10"/>
      <c r="S73" s="11"/>
      <c r="T73" s="10"/>
      <c r="U73" s="11"/>
      <c r="V73" s="10"/>
      <c r="W73" s="11"/>
      <c r="X73" s="10"/>
      <c r="Y73" s="11"/>
      <c r="Z73" s="10"/>
      <c r="AA73" s="6"/>
    </row>
    <row r="74" spans="1:27">
      <c r="A74" s="16" t="s">
        <v>18</v>
      </c>
      <c r="B74" s="10"/>
      <c r="C74" s="11"/>
      <c r="D74" s="10"/>
      <c r="E74" s="11"/>
      <c r="F74" s="10"/>
      <c r="G74" s="11"/>
      <c r="H74" s="10"/>
      <c r="I74" s="11"/>
      <c r="J74" s="10"/>
      <c r="K74" s="11"/>
      <c r="L74" s="10"/>
      <c r="M74" s="11"/>
      <c r="N74" s="10"/>
      <c r="O74" s="11"/>
      <c r="P74" s="10"/>
      <c r="Q74" s="11"/>
      <c r="R74" s="10"/>
      <c r="S74" s="11"/>
      <c r="T74" s="10"/>
      <c r="U74" s="11"/>
      <c r="V74" s="10"/>
      <c r="W74" s="11"/>
      <c r="X74" s="10"/>
      <c r="Y74" s="11"/>
      <c r="Z74" s="10"/>
      <c r="AA74" s="6"/>
    </row>
    <row r="75" spans="1:27">
      <c r="A75" s="16" t="s">
        <v>19</v>
      </c>
      <c r="B75" s="10"/>
      <c r="C75" s="11"/>
      <c r="D75" s="10"/>
      <c r="E75" s="11"/>
      <c r="F75" s="10"/>
      <c r="G75" s="11"/>
      <c r="H75" s="10"/>
      <c r="I75" s="11"/>
      <c r="J75" s="10"/>
      <c r="K75" s="11">
        <v>1</v>
      </c>
      <c r="L75" s="10">
        <v>30</v>
      </c>
      <c r="M75" s="11">
        <v>20</v>
      </c>
      <c r="N75" s="10">
        <v>45</v>
      </c>
      <c r="O75" s="11">
        <v>2</v>
      </c>
      <c r="P75" s="10">
        <v>5</v>
      </c>
      <c r="Q75" s="11"/>
      <c r="R75" s="10"/>
      <c r="S75" s="11">
        <v>38</v>
      </c>
      <c r="T75" s="10">
        <v>50</v>
      </c>
      <c r="U75" s="11">
        <v>50</v>
      </c>
      <c r="V75" s="10">
        <v>25</v>
      </c>
      <c r="W75" s="11">
        <v>20</v>
      </c>
      <c r="X75" s="10">
        <v>65</v>
      </c>
      <c r="Y75" s="11">
        <v>17</v>
      </c>
      <c r="Z75" s="10">
        <v>2</v>
      </c>
      <c r="AA75" s="6"/>
    </row>
    <row r="76" spans="1:27">
      <c r="A76" s="16" t="s">
        <v>20</v>
      </c>
      <c r="B76" s="10"/>
      <c r="C76" s="11"/>
      <c r="D76" s="10"/>
      <c r="E76" s="11"/>
      <c r="F76" s="10"/>
      <c r="G76" s="11"/>
      <c r="H76" s="10"/>
      <c r="I76" s="11"/>
      <c r="J76" s="10"/>
      <c r="K76" s="11"/>
      <c r="L76" s="10"/>
      <c r="M76" s="11"/>
      <c r="N76" s="10"/>
      <c r="O76" s="11"/>
      <c r="P76" s="10"/>
      <c r="Q76" s="11"/>
      <c r="R76" s="10"/>
      <c r="S76" s="11"/>
      <c r="T76" s="10"/>
      <c r="U76" s="11"/>
      <c r="V76" s="10"/>
      <c r="W76" s="11"/>
      <c r="X76" s="10"/>
      <c r="Y76" s="11"/>
      <c r="Z76" s="10"/>
      <c r="AA76" s="6"/>
    </row>
    <row r="77" spans="1:27">
      <c r="A77" s="16" t="s">
        <v>21</v>
      </c>
      <c r="B77" s="10"/>
      <c r="C77" s="11"/>
      <c r="D77" s="10"/>
      <c r="E77" s="11"/>
      <c r="F77" s="10"/>
      <c r="G77" s="11"/>
      <c r="H77" s="10"/>
      <c r="I77" s="11"/>
      <c r="J77" s="10"/>
      <c r="K77" s="11"/>
      <c r="L77" s="10"/>
      <c r="M77" s="11"/>
      <c r="N77" s="10"/>
      <c r="O77" s="11"/>
      <c r="P77" s="10"/>
      <c r="Q77" s="11"/>
      <c r="R77" s="10"/>
      <c r="S77" s="11"/>
      <c r="T77" s="10"/>
      <c r="U77" s="11"/>
      <c r="V77" s="10"/>
      <c r="W77" s="11"/>
      <c r="X77" s="10"/>
      <c r="Y77" s="11"/>
      <c r="Z77" s="10"/>
      <c r="AA77" s="6"/>
    </row>
    <row r="78" spans="1:27">
      <c r="A78" s="15" t="s">
        <v>91</v>
      </c>
      <c r="B78" s="10"/>
      <c r="C78" s="11"/>
      <c r="D78" s="10"/>
      <c r="E78" s="11"/>
      <c r="F78" s="10"/>
      <c r="G78" s="11"/>
      <c r="H78" s="10"/>
      <c r="I78" s="11"/>
      <c r="J78" s="10"/>
      <c r="K78" s="11"/>
      <c r="L78" s="10"/>
      <c r="M78" s="11"/>
      <c r="N78" s="10"/>
      <c r="O78" s="11"/>
      <c r="P78" s="10"/>
      <c r="Q78" s="11"/>
      <c r="R78" s="10"/>
      <c r="S78" s="11"/>
      <c r="T78" s="10"/>
      <c r="U78" s="11"/>
      <c r="V78" s="10"/>
      <c r="W78" s="11"/>
      <c r="X78" s="10"/>
      <c r="Y78" s="11"/>
      <c r="Z78" s="10"/>
      <c r="AA78" s="6"/>
    </row>
    <row r="79" spans="1:27">
      <c r="A79" s="16" t="s">
        <v>92</v>
      </c>
      <c r="B79" s="10"/>
      <c r="C79" s="11"/>
      <c r="D79" s="10"/>
      <c r="E79" s="11"/>
      <c r="F79" s="10"/>
      <c r="G79" s="11"/>
      <c r="H79" s="10"/>
      <c r="I79" s="11"/>
      <c r="J79" s="10"/>
      <c r="K79" s="11"/>
      <c r="L79" s="10"/>
      <c r="M79" s="11"/>
      <c r="N79" s="10"/>
      <c r="O79" s="11"/>
      <c r="P79" s="10"/>
      <c r="Q79" s="11"/>
      <c r="R79" s="10"/>
      <c r="S79" s="11"/>
      <c r="T79" s="10"/>
      <c r="U79" s="11"/>
      <c r="V79" s="10"/>
      <c r="W79" s="11"/>
      <c r="X79" s="10"/>
      <c r="Y79" s="11"/>
      <c r="Z79" s="10"/>
      <c r="AA79" s="6"/>
    </row>
    <row r="80" spans="1:27">
      <c r="A80" s="15" t="s">
        <v>87</v>
      </c>
      <c r="B80" s="10"/>
      <c r="C80" s="11"/>
      <c r="D80" s="10"/>
      <c r="E80" s="11"/>
      <c r="F80" s="10"/>
      <c r="G80" s="11"/>
      <c r="H80" s="10"/>
      <c r="I80" s="11"/>
      <c r="J80" s="10"/>
      <c r="K80" s="11"/>
      <c r="L80" s="10"/>
      <c r="M80" s="11"/>
      <c r="N80" s="10"/>
      <c r="O80" s="11"/>
      <c r="P80" s="10"/>
      <c r="Q80" s="11"/>
      <c r="R80" s="10"/>
      <c r="S80" s="11">
        <v>5</v>
      </c>
      <c r="T80" s="10">
        <v>20</v>
      </c>
      <c r="U80" s="11">
        <v>45</v>
      </c>
      <c r="V80" s="10"/>
      <c r="W80" s="11"/>
      <c r="X80" s="10"/>
      <c r="Y80" s="11"/>
      <c r="Z80" s="10"/>
      <c r="AA80" s="6"/>
    </row>
    <row r="81" spans="1:27">
      <c r="A81" s="16" t="s">
        <v>65</v>
      </c>
      <c r="B81" s="10"/>
      <c r="C81" s="11"/>
      <c r="D81" s="10"/>
      <c r="E81" s="11"/>
      <c r="F81" s="10"/>
      <c r="G81" s="11"/>
      <c r="H81" s="10"/>
      <c r="I81" s="11"/>
      <c r="J81" s="10"/>
      <c r="K81" s="11"/>
      <c r="L81" s="10"/>
      <c r="M81" s="11"/>
      <c r="N81" s="10"/>
      <c r="O81" s="11"/>
      <c r="P81" s="10"/>
      <c r="Q81" s="11"/>
      <c r="R81" s="10"/>
      <c r="S81" s="11"/>
      <c r="T81" s="10"/>
      <c r="U81" s="11"/>
      <c r="V81" s="10"/>
      <c r="W81" s="11"/>
      <c r="X81" s="10"/>
      <c r="Y81" s="11"/>
      <c r="Z81" s="10"/>
      <c r="AA81" s="6"/>
    </row>
    <row r="82" spans="1:27">
      <c r="A82" s="15" t="s">
        <v>46</v>
      </c>
      <c r="B82" s="10"/>
      <c r="C82" s="11"/>
      <c r="D82" s="10"/>
      <c r="E82" s="11"/>
      <c r="F82" s="10"/>
      <c r="G82" s="11"/>
      <c r="H82" s="10"/>
      <c r="I82" s="11"/>
      <c r="J82" s="10"/>
      <c r="K82" s="11"/>
      <c r="L82" s="10"/>
      <c r="M82" s="11"/>
      <c r="N82" s="10"/>
      <c r="O82" s="11"/>
      <c r="P82" s="10"/>
      <c r="Q82" s="11"/>
      <c r="R82" s="10"/>
      <c r="S82" s="11"/>
      <c r="T82" s="10"/>
      <c r="U82" s="11"/>
      <c r="V82" s="10"/>
      <c r="W82" s="11"/>
      <c r="X82" s="10"/>
      <c r="Y82" s="11"/>
      <c r="Z82" s="10"/>
      <c r="AA82" s="6"/>
    </row>
    <row r="83" spans="1:27">
      <c r="A83" s="16" t="s">
        <v>47</v>
      </c>
      <c r="B83" s="10"/>
      <c r="C83" s="11"/>
      <c r="D83" s="10"/>
      <c r="E83" s="11"/>
      <c r="F83" s="10"/>
      <c r="G83" s="11">
        <v>5</v>
      </c>
      <c r="H83" s="10"/>
      <c r="I83" s="11"/>
      <c r="J83" s="10"/>
      <c r="K83" s="11"/>
      <c r="L83" s="10"/>
      <c r="M83" s="11"/>
      <c r="N83" s="10"/>
      <c r="O83" s="11"/>
      <c r="P83" s="10"/>
      <c r="Q83" s="11"/>
      <c r="R83" s="10"/>
      <c r="S83" s="11"/>
      <c r="T83" s="10"/>
      <c r="U83" s="11"/>
      <c r="V83" s="10"/>
      <c r="W83" s="11"/>
      <c r="X83" s="10"/>
      <c r="Y83" s="11"/>
      <c r="Z83" s="10"/>
      <c r="AA83" s="6"/>
    </row>
    <row r="84" spans="1:27">
      <c r="A84" s="16" t="s">
        <v>66</v>
      </c>
      <c r="B84" s="10"/>
      <c r="C84" s="11"/>
      <c r="D84" s="10"/>
      <c r="E84" s="11"/>
      <c r="F84" s="10"/>
      <c r="G84" s="11"/>
      <c r="H84" s="10"/>
      <c r="I84" s="11"/>
      <c r="J84" s="10"/>
      <c r="K84" s="11"/>
      <c r="L84" s="10"/>
      <c r="M84" s="11"/>
      <c r="N84" s="10"/>
      <c r="O84" s="11"/>
      <c r="P84" s="10"/>
      <c r="Q84" s="11"/>
      <c r="R84" s="10"/>
      <c r="S84" s="11"/>
      <c r="T84" s="10"/>
      <c r="U84" s="11"/>
      <c r="V84" s="10"/>
      <c r="W84" s="11"/>
      <c r="X84" s="10"/>
      <c r="Y84" s="11"/>
      <c r="Z84" s="10"/>
      <c r="AA84" s="6"/>
    </row>
    <row r="85" spans="1:27">
      <c r="A85" s="15" t="s">
        <v>53</v>
      </c>
      <c r="B85" s="10"/>
      <c r="C85" s="11"/>
      <c r="D85" s="10"/>
      <c r="E85" s="11"/>
      <c r="F85" s="10"/>
      <c r="G85" s="11"/>
      <c r="H85" s="10"/>
      <c r="I85" s="11"/>
      <c r="J85" s="10"/>
      <c r="K85" s="11"/>
      <c r="L85" s="10"/>
      <c r="M85" s="11"/>
      <c r="N85" s="10"/>
      <c r="O85" s="11"/>
      <c r="P85" s="10"/>
      <c r="Q85" s="11"/>
      <c r="R85" s="10"/>
      <c r="S85" s="11"/>
      <c r="T85" s="10"/>
      <c r="U85" s="11"/>
      <c r="V85" s="10"/>
      <c r="W85" s="11"/>
      <c r="X85" s="10"/>
      <c r="Y85" s="11"/>
      <c r="Z85" s="10"/>
      <c r="AA85" s="6"/>
    </row>
    <row r="86" spans="1:27">
      <c r="A86" s="15" t="s">
        <v>54</v>
      </c>
      <c r="B86" s="10"/>
      <c r="C86" s="11"/>
      <c r="D86" s="10"/>
      <c r="E86" s="11"/>
      <c r="F86" s="10"/>
      <c r="G86" s="11"/>
      <c r="H86" s="10"/>
      <c r="I86" s="11"/>
      <c r="J86" s="10"/>
      <c r="K86" s="11"/>
      <c r="L86" s="10"/>
      <c r="M86" s="11"/>
      <c r="N86" s="10"/>
      <c r="O86" s="11"/>
      <c r="P86" s="10"/>
      <c r="Q86" s="11"/>
      <c r="R86" s="10"/>
      <c r="S86" s="11"/>
      <c r="T86" s="10"/>
      <c r="U86" s="11"/>
      <c r="V86" s="10"/>
      <c r="W86" s="11"/>
      <c r="X86" s="10"/>
      <c r="Y86" s="11"/>
      <c r="Z86" s="10"/>
      <c r="AA86" s="6"/>
    </row>
    <row r="87" spans="1:27">
      <c r="A87" s="16" t="s">
        <v>58</v>
      </c>
      <c r="B87" s="10"/>
      <c r="C87" s="11"/>
      <c r="D87" s="10"/>
      <c r="E87" s="11"/>
      <c r="F87" s="10"/>
      <c r="G87" s="11"/>
      <c r="H87" s="10"/>
      <c r="I87" s="11"/>
      <c r="J87" s="10"/>
      <c r="K87" s="11"/>
      <c r="L87" s="10"/>
      <c r="M87" s="11"/>
      <c r="N87" s="10"/>
      <c r="O87" s="11"/>
      <c r="P87" s="10"/>
      <c r="Q87" s="11"/>
      <c r="R87" s="10"/>
      <c r="S87" s="11"/>
      <c r="T87" s="10"/>
      <c r="U87" s="11"/>
      <c r="V87" s="10"/>
      <c r="W87" s="11"/>
      <c r="X87" s="10"/>
      <c r="Y87" s="11"/>
      <c r="Z87" s="10"/>
      <c r="AA87" s="6"/>
    </row>
    <row r="88" spans="1:27">
      <c r="A88" s="15" t="s">
        <v>80</v>
      </c>
      <c r="B88" s="10"/>
      <c r="C88" s="11"/>
      <c r="D88" s="10"/>
      <c r="E88" s="11"/>
      <c r="F88" s="10"/>
      <c r="G88" s="11"/>
      <c r="H88" s="10"/>
      <c r="I88" s="11"/>
      <c r="J88" s="10"/>
      <c r="K88" s="11"/>
      <c r="L88" s="10"/>
      <c r="M88" s="11"/>
      <c r="N88" s="10"/>
      <c r="O88" s="11"/>
      <c r="P88" s="10"/>
      <c r="Q88" s="11"/>
      <c r="R88" s="10"/>
      <c r="S88" s="11"/>
      <c r="T88" s="10"/>
      <c r="U88" s="11"/>
      <c r="V88" s="10"/>
      <c r="W88" s="11"/>
      <c r="X88" s="10"/>
      <c r="Y88" s="11"/>
      <c r="Z88" s="10"/>
      <c r="AA88" s="6"/>
    </row>
    <row r="89" spans="1:27">
      <c r="A89" s="15" t="s">
        <v>48</v>
      </c>
      <c r="B89" s="10"/>
      <c r="C89" s="11"/>
      <c r="D89" s="10"/>
      <c r="E89" s="11"/>
      <c r="F89" s="10"/>
      <c r="G89" s="11"/>
      <c r="H89" s="10"/>
      <c r="I89" s="11"/>
      <c r="J89" s="10"/>
      <c r="K89" s="11"/>
      <c r="L89" s="10"/>
      <c r="M89" s="11"/>
      <c r="N89" s="10"/>
      <c r="O89" s="11"/>
      <c r="P89" s="10"/>
      <c r="Q89" s="11"/>
      <c r="R89" s="10"/>
      <c r="S89" s="11"/>
      <c r="T89" s="10"/>
      <c r="U89" s="11"/>
      <c r="V89" s="10"/>
      <c r="W89" s="11"/>
      <c r="X89" s="10"/>
      <c r="Y89" s="11"/>
      <c r="Z89" s="10"/>
      <c r="AA89" s="6"/>
    </row>
    <row r="90" spans="1:27">
      <c r="A90" s="16" t="s">
        <v>22</v>
      </c>
      <c r="B90" s="10"/>
      <c r="C90" s="11">
        <v>4</v>
      </c>
      <c r="D90" s="10"/>
      <c r="E90" s="11"/>
      <c r="F90" s="10">
        <v>3</v>
      </c>
      <c r="G90" s="11">
        <v>5</v>
      </c>
      <c r="H90" s="10">
        <v>12</v>
      </c>
      <c r="I90" s="11">
        <v>68</v>
      </c>
      <c r="J90" s="10">
        <v>15</v>
      </c>
      <c r="K90" s="11"/>
      <c r="L90" s="10">
        <v>10</v>
      </c>
      <c r="M90" s="11"/>
      <c r="N90" s="10">
        <v>20</v>
      </c>
      <c r="O90" s="11">
        <v>1</v>
      </c>
      <c r="P90" s="10"/>
      <c r="Q90" s="11"/>
      <c r="R90" s="10">
        <v>4</v>
      </c>
      <c r="S90" s="11">
        <v>3</v>
      </c>
      <c r="T90" s="10"/>
      <c r="U90" s="11"/>
      <c r="V90" s="10">
        <v>7</v>
      </c>
      <c r="W90" s="11"/>
      <c r="X90" s="10"/>
      <c r="Y90" s="11"/>
      <c r="Z90" s="10">
        <v>5</v>
      </c>
      <c r="AA90" s="6"/>
    </row>
    <row r="91" spans="1:27">
      <c r="A91" s="15" t="s">
        <v>75</v>
      </c>
      <c r="B91" s="10"/>
      <c r="C91" s="11"/>
      <c r="D91" s="10"/>
      <c r="E91" s="11"/>
      <c r="F91" s="10"/>
      <c r="G91" s="11"/>
      <c r="H91" s="10"/>
      <c r="I91" s="11"/>
      <c r="J91" s="10"/>
      <c r="K91" s="11"/>
      <c r="L91" s="10"/>
      <c r="M91" s="11"/>
      <c r="N91" s="10"/>
      <c r="O91" s="11"/>
      <c r="P91" s="10"/>
      <c r="Q91" s="11"/>
      <c r="R91" s="10"/>
      <c r="S91" s="11"/>
      <c r="T91" s="10"/>
      <c r="U91" s="11"/>
      <c r="V91" s="10"/>
      <c r="W91" s="11"/>
      <c r="X91" s="10"/>
      <c r="Y91" s="11"/>
      <c r="Z91" s="10"/>
      <c r="AA91" s="6"/>
    </row>
    <row r="92" spans="1:27">
      <c r="A92" s="15" t="s">
        <v>164</v>
      </c>
      <c r="B92" s="10"/>
      <c r="C92" s="11"/>
      <c r="D92" s="10"/>
      <c r="E92" s="11"/>
      <c r="F92" s="10"/>
      <c r="G92" s="11"/>
      <c r="H92" s="10"/>
      <c r="I92" s="11"/>
      <c r="J92" s="10"/>
      <c r="K92" s="11"/>
      <c r="L92" s="10"/>
      <c r="M92" s="11"/>
      <c r="N92" s="10"/>
      <c r="O92" s="11"/>
      <c r="P92" s="10"/>
      <c r="Q92" s="11"/>
      <c r="R92" s="10"/>
      <c r="S92" s="11"/>
      <c r="T92" s="10"/>
      <c r="U92" s="11"/>
      <c r="V92" s="10"/>
      <c r="W92" s="11"/>
      <c r="X92" s="10"/>
      <c r="Y92" s="11"/>
      <c r="Z92" s="10"/>
      <c r="AA92" s="6"/>
    </row>
    <row r="93" spans="1:27">
      <c r="A93" s="15"/>
      <c r="B93" s="10"/>
      <c r="C93" s="11"/>
      <c r="D93" s="10"/>
      <c r="E93" s="11"/>
      <c r="F93" s="10"/>
      <c r="G93" s="11"/>
      <c r="H93" s="10"/>
      <c r="I93" s="11"/>
      <c r="J93" s="10"/>
      <c r="K93" s="11"/>
      <c r="L93" s="10"/>
      <c r="M93" s="11"/>
      <c r="N93" s="10"/>
      <c r="O93" s="11"/>
      <c r="P93" s="10"/>
      <c r="Q93" s="11"/>
      <c r="R93" s="10"/>
      <c r="S93" s="11"/>
      <c r="T93" s="10"/>
      <c r="U93" s="11"/>
      <c r="V93" s="10"/>
      <c r="W93" s="11"/>
      <c r="X93" s="10"/>
      <c r="Y93" s="11"/>
      <c r="Z93" s="10"/>
      <c r="AA93" s="6"/>
    </row>
    <row r="94" spans="1:27">
      <c r="A94" s="17" t="s">
        <v>90</v>
      </c>
      <c r="B94" s="10">
        <v>40</v>
      </c>
      <c r="C94" s="11">
        <v>1</v>
      </c>
      <c r="D94" s="10"/>
      <c r="E94" s="11"/>
      <c r="F94" s="10">
        <v>1</v>
      </c>
      <c r="G94" s="11">
        <v>1</v>
      </c>
      <c r="H94" s="10"/>
      <c r="I94" s="11"/>
      <c r="J94" s="10">
        <v>3</v>
      </c>
      <c r="K94" s="11">
        <v>1</v>
      </c>
      <c r="L94" s="10">
        <v>7</v>
      </c>
      <c r="M94" s="11"/>
      <c r="N94" s="10">
        <v>20</v>
      </c>
      <c r="O94" s="11"/>
      <c r="P94" s="10"/>
      <c r="Q94" s="11"/>
      <c r="R94" s="10"/>
      <c r="S94" s="11"/>
      <c r="T94" s="10"/>
      <c r="U94" s="11"/>
      <c r="V94" s="10">
        <v>1</v>
      </c>
      <c r="W94" s="11">
        <v>1</v>
      </c>
      <c r="X94" s="10">
        <v>1</v>
      </c>
      <c r="Y94" s="11">
        <v>1</v>
      </c>
      <c r="Z94" s="10">
        <v>10</v>
      </c>
      <c r="AA94" s="6"/>
    </row>
    <row r="95" spans="1:27">
      <c r="A95" s="17" t="s">
        <v>67</v>
      </c>
      <c r="B95" s="10"/>
      <c r="C95" s="11"/>
      <c r="D95" s="10"/>
      <c r="E95" s="11"/>
      <c r="F95" s="10"/>
      <c r="G95" s="11"/>
      <c r="H95" s="10"/>
      <c r="I95" s="11"/>
      <c r="J95" s="10"/>
      <c r="K95" s="11"/>
      <c r="L95" s="10"/>
      <c r="M95" s="11"/>
      <c r="N95" s="10"/>
      <c r="O95" s="11"/>
      <c r="P95" s="10"/>
      <c r="Q95" s="11"/>
      <c r="R95" s="10"/>
      <c r="S95" s="11"/>
      <c r="T95" s="10"/>
      <c r="U95" s="11"/>
      <c r="V95" s="10"/>
      <c r="W95" s="11"/>
      <c r="X95" s="10"/>
      <c r="Y95" s="11"/>
      <c r="Z95" s="10"/>
      <c r="AA95" s="6"/>
    </row>
    <row r="96" spans="1:27">
      <c r="A96" s="17" t="s">
        <v>50</v>
      </c>
      <c r="B96" s="10"/>
      <c r="C96" s="11"/>
      <c r="D96" s="10"/>
      <c r="E96" s="11"/>
      <c r="F96" s="10"/>
      <c r="G96" s="11"/>
      <c r="H96" s="10"/>
      <c r="I96" s="11"/>
      <c r="J96" s="10"/>
      <c r="K96" s="11"/>
      <c r="L96" s="10"/>
      <c r="M96" s="11"/>
      <c r="N96" s="10"/>
      <c r="O96" s="11"/>
      <c r="P96" s="10"/>
      <c r="Q96" s="11"/>
      <c r="R96" s="10"/>
      <c r="S96" s="11"/>
      <c r="T96" s="10"/>
      <c r="U96" s="11"/>
      <c r="V96" s="10"/>
      <c r="W96" s="11"/>
      <c r="X96" s="10"/>
      <c r="Y96" s="11"/>
      <c r="Z96" s="10"/>
      <c r="AA96" s="6"/>
    </row>
    <row r="97" spans="1:29">
      <c r="A97" s="17" t="s">
        <v>70</v>
      </c>
      <c r="B97" s="10"/>
      <c r="C97" s="11"/>
      <c r="D97" s="10"/>
      <c r="E97" s="11"/>
      <c r="F97" s="10"/>
      <c r="G97" s="11"/>
      <c r="H97" s="10"/>
      <c r="I97" s="11"/>
      <c r="J97" s="10"/>
      <c r="K97" s="11"/>
      <c r="L97" s="10"/>
      <c r="M97" s="11"/>
      <c r="N97" s="10"/>
      <c r="O97" s="11"/>
      <c r="P97" s="10"/>
      <c r="Q97" s="11"/>
      <c r="R97" s="10"/>
      <c r="S97" s="11"/>
      <c r="T97" s="10"/>
      <c r="U97" s="11"/>
      <c r="V97" s="10"/>
      <c r="W97" s="11"/>
      <c r="X97" s="10"/>
      <c r="Y97" s="11"/>
      <c r="Z97" s="10"/>
      <c r="AA97" s="6"/>
    </row>
    <row r="98" spans="1:29">
      <c r="A98" s="17" t="s">
        <v>172</v>
      </c>
      <c r="B98" s="10">
        <v>50</v>
      </c>
      <c r="C98" s="11">
        <v>70</v>
      </c>
      <c r="D98" s="10">
        <v>50</v>
      </c>
      <c r="E98" s="11">
        <v>45</v>
      </c>
      <c r="F98" s="10">
        <v>50</v>
      </c>
      <c r="G98" s="11">
        <v>55</v>
      </c>
      <c r="H98" s="10">
        <v>17</v>
      </c>
      <c r="I98" s="11">
        <v>30</v>
      </c>
      <c r="J98" s="10">
        <v>25</v>
      </c>
      <c r="K98" s="11">
        <v>12</v>
      </c>
      <c r="L98" s="10">
        <v>5</v>
      </c>
      <c r="M98" s="11">
        <v>2</v>
      </c>
      <c r="N98" s="10"/>
      <c r="O98" s="11"/>
      <c r="P98" s="10"/>
      <c r="Q98" s="11"/>
      <c r="R98" s="10"/>
      <c r="S98" s="11"/>
      <c r="T98" s="10"/>
      <c r="U98" s="11"/>
      <c r="V98" s="10"/>
      <c r="W98" s="11"/>
      <c r="X98" s="10"/>
      <c r="Y98" s="11"/>
      <c r="Z98" s="10"/>
      <c r="AA98" s="6"/>
    </row>
    <row r="99" spans="1:29">
      <c r="B99" s="10"/>
      <c r="C99" s="11"/>
      <c r="D99" s="10"/>
      <c r="E99" s="11"/>
      <c r="F99" s="10"/>
      <c r="G99" s="11"/>
      <c r="H99" s="10"/>
      <c r="I99" s="11"/>
      <c r="J99" s="10"/>
      <c r="K99" s="11"/>
      <c r="L99" s="10"/>
      <c r="M99" s="11"/>
      <c r="N99" s="10"/>
      <c r="O99" s="11"/>
      <c r="P99" s="10"/>
      <c r="Q99" s="11"/>
      <c r="R99" s="10"/>
      <c r="S99" s="11"/>
      <c r="T99" s="10"/>
      <c r="U99" s="11"/>
      <c r="V99" s="10"/>
      <c r="W99" s="11"/>
      <c r="X99" s="10"/>
      <c r="Y99" s="11"/>
      <c r="Z99" s="10"/>
      <c r="AA99" s="6"/>
    </row>
    <row r="100" spans="1:29">
      <c r="A100" s="17"/>
      <c r="B100" s="10"/>
      <c r="C100" s="11"/>
      <c r="D100" s="10"/>
      <c r="E100" s="11"/>
      <c r="F100" s="10"/>
      <c r="G100" s="11"/>
      <c r="H100" s="10"/>
      <c r="I100" s="11"/>
      <c r="J100" s="10"/>
      <c r="K100" s="11"/>
      <c r="L100" s="10"/>
      <c r="M100" s="11"/>
      <c r="N100" s="10"/>
      <c r="O100" s="11"/>
      <c r="P100" s="10"/>
      <c r="Q100" s="11"/>
      <c r="R100" s="10"/>
      <c r="S100" s="11"/>
      <c r="T100" s="10"/>
      <c r="U100" s="11"/>
      <c r="V100" s="10"/>
      <c r="W100" s="11"/>
      <c r="X100" s="10"/>
      <c r="Y100" s="11"/>
      <c r="Z100" s="10"/>
      <c r="AA100" s="6"/>
    </row>
    <row r="101" spans="1:29">
      <c r="A101" s="17"/>
      <c r="B101" s="10"/>
      <c r="C101" s="11"/>
      <c r="D101" s="10"/>
      <c r="E101" s="11"/>
      <c r="F101" s="10"/>
      <c r="G101" s="11"/>
      <c r="H101" s="10"/>
      <c r="I101" s="11"/>
      <c r="J101" s="10"/>
      <c r="K101" s="11"/>
      <c r="L101" s="10"/>
      <c r="M101" s="11"/>
      <c r="N101" s="10"/>
      <c r="O101" s="11"/>
      <c r="P101" s="10"/>
      <c r="Q101" s="11"/>
      <c r="R101" s="10"/>
      <c r="S101" s="11"/>
      <c r="T101" s="10"/>
      <c r="U101" s="11"/>
      <c r="V101" s="10"/>
      <c r="W101" s="11"/>
      <c r="X101" s="10"/>
      <c r="Y101" s="11"/>
      <c r="Z101" s="10"/>
      <c r="AA101" s="6"/>
    </row>
    <row r="102" spans="1:29">
      <c r="A102" s="17"/>
      <c r="B102" s="10"/>
      <c r="C102" s="11"/>
      <c r="D102" s="10"/>
      <c r="E102" s="11"/>
      <c r="F102" s="10"/>
      <c r="G102" s="11"/>
      <c r="H102" s="10"/>
      <c r="I102" s="11"/>
      <c r="J102" s="10"/>
      <c r="K102" s="11"/>
      <c r="L102" s="10"/>
      <c r="M102" s="11"/>
      <c r="N102" s="10"/>
      <c r="O102" s="11"/>
      <c r="P102" s="10"/>
      <c r="Q102" s="11"/>
      <c r="R102" s="10"/>
      <c r="S102" s="11"/>
      <c r="T102" s="10"/>
      <c r="U102" s="11"/>
      <c r="V102" s="10"/>
      <c r="W102" s="11"/>
      <c r="X102" s="10"/>
      <c r="Y102" s="11"/>
      <c r="Z102" s="10"/>
      <c r="AA102" s="6"/>
    </row>
    <row r="103" spans="1:29">
      <c r="A103" s="17"/>
      <c r="B103" s="10"/>
      <c r="C103" s="11"/>
      <c r="D103" s="10"/>
      <c r="E103" s="11"/>
      <c r="F103" s="10"/>
      <c r="G103" s="11"/>
      <c r="H103" s="10"/>
      <c r="I103" s="11"/>
      <c r="J103" s="10"/>
      <c r="K103" s="11"/>
      <c r="L103" s="10"/>
      <c r="M103" s="11"/>
      <c r="N103" s="10"/>
      <c r="O103" s="11"/>
      <c r="P103" s="10"/>
      <c r="Q103" s="11"/>
      <c r="R103" s="10"/>
      <c r="S103" s="11"/>
      <c r="T103" s="10"/>
      <c r="U103" s="11"/>
      <c r="V103" s="10"/>
      <c r="W103" s="11"/>
      <c r="X103" s="10"/>
      <c r="Y103" s="11"/>
      <c r="Z103" s="10"/>
      <c r="AA103" s="6"/>
    </row>
    <row r="104" spans="1:29">
      <c r="A104" s="17"/>
      <c r="B104" s="10"/>
      <c r="C104" s="11"/>
      <c r="D104" s="10"/>
      <c r="E104" s="11"/>
      <c r="F104" s="10"/>
      <c r="G104" s="11"/>
      <c r="H104" s="10"/>
      <c r="I104" s="11"/>
      <c r="J104" s="10"/>
      <c r="K104" s="11"/>
      <c r="L104" s="10"/>
      <c r="M104" s="11"/>
      <c r="N104" s="10"/>
      <c r="O104" s="11"/>
      <c r="P104" s="10"/>
      <c r="Q104" s="11"/>
      <c r="R104" s="10"/>
      <c r="S104" s="11"/>
      <c r="T104" s="10"/>
      <c r="U104" s="11"/>
      <c r="V104" s="10"/>
      <c r="W104" s="11"/>
      <c r="X104" s="10"/>
      <c r="Y104" s="11"/>
      <c r="Z104" s="10"/>
      <c r="AA104" s="6"/>
    </row>
    <row r="105" spans="1:29">
      <c r="A105" s="17"/>
      <c r="B105" s="10"/>
      <c r="C105" s="11"/>
      <c r="D105" s="10"/>
      <c r="E105" s="11"/>
      <c r="F105" s="10"/>
      <c r="G105" s="11"/>
      <c r="H105" s="10"/>
      <c r="I105" s="11"/>
      <c r="J105" s="10"/>
      <c r="K105" s="11"/>
      <c r="L105" s="10"/>
      <c r="M105" s="11"/>
      <c r="N105" s="10"/>
      <c r="O105" s="11"/>
      <c r="P105" s="10"/>
      <c r="Q105" s="11"/>
      <c r="R105" s="10"/>
      <c r="S105" s="11"/>
      <c r="T105" s="10"/>
      <c r="U105" s="11"/>
      <c r="V105" s="10"/>
      <c r="W105" s="11"/>
      <c r="X105" s="10"/>
      <c r="Y105" s="11"/>
      <c r="Z105" s="10"/>
      <c r="AA105" s="6"/>
    </row>
    <row r="106" spans="1:29">
      <c r="A106" s="17"/>
      <c r="B106" s="18"/>
      <c r="C106" s="19"/>
      <c r="D106" s="19"/>
      <c r="E106" s="19"/>
      <c r="F106" s="20"/>
      <c r="G106" s="20"/>
      <c r="H106" s="20"/>
      <c r="I106" s="20"/>
      <c r="J106" s="20"/>
      <c r="K106" s="20"/>
      <c r="L106" s="19"/>
      <c r="M106" s="19"/>
      <c r="N106" s="19"/>
      <c r="O106" s="19"/>
      <c r="P106" s="19"/>
      <c r="Q106" s="19"/>
      <c r="R106" s="19"/>
      <c r="S106" s="19"/>
      <c r="T106" s="21"/>
      <c r="U106" s="19"/>
      <c r="V106" s="18"/>
      <c r="W106" s="20"/>
      <c r="X106" s="18"/>
      <c r="Y106" s="20"/>
      <c r="Z106" s="22"/>
      <c r="AA106" s="23"/>
      <c r="AB106" t="s">
        <v>193</v>
      </c>
      <c r="AC106" t="s">
        <v>201</v>
      </c>
    </row>
    <row r="107" spans="1:29">
      <c r="A107" t="s">
        <v>96</v>
      </c>
      <c r="B107">
        <f>SUM(B4:B92)</f>
        <v>12</v>
      </c>
      <c r="C107">
        <f t="shared" ref="C107:AA107" si="0">SUM(C4:C92)</f>
        <v>52</v>
      </c>
      <c r="D107">
        <f t="shared" si="0"/>
        <v>82</v>
      </c>
      <c r="E107">
        <f t="shared" si="0"/>
        <v>101</v>
      </c>
      <c r="F107">
        <f t="shared" si="0"/>
        <v>68</v>
      </c>
      <c r="G107">
        <f t="shared" si="0"/>
        <v>78</v>
      </c>
      <c r="H107">
        <f t="shared" si="0"/>
        <v>122</v>
      </c>
      <c r="I107">
        <f t="shared" si="0"/>
        <v>130</v>
      </c>
      <c r="J107">
        <f t="shared" si="0"/>
        <v>189</v>
      </c>
      <c r="K107">
        <f t="shared" si="0"/>
        <v>94</v>
      </c>
      <c r="L107">
        <f t="shared" si="0"/>
        <v>145</v>
      </c>
      <c r="M107">
        <f t="shared" si="0"/>
        <v>130</v>
      </c>
      <c r="N107">
        <f t="shared" si="0"/>
        <v>140</v>
      </c>
      <c r="O107">
        <f t="shared" si="0"/>
        <v>104</v>
      </c>
      <c r="P107">
        <f t="shared" si="0"/>
        <v>105</v>
      </c>
      <c r="Q107">
        <f t="shared" si="0"/>
        <v>100</v>
      </c>
      <c r="R107">
        <f t="shared" si="0"/>
        <v>142</v>
      </c>
      <c r="S107">
        <f t="shared" si="0"/>
        <v>139</v>
      </c>
      <c r="T107">
        <f t="shared" si="0"/>
        <v>157</v>
      </c>
      <c r="U107">
        <f t="shared" si="0"/>
        <v>182</v>
      </c>
      <c r="V107">
        <f t="shared" si="0"/>
        <v>137</v>
      </c>
      <c r="W107">
        <f t="shared" si="0"/>
        <v>148</v>
      </c>
      <c r="X107">
        <f t="shared" si="0"/>
        <v>159</v>
      </c>
      <c r="Y107">
        <f t="shared" si="0"/>
        <v>130</v>
      </c>
      <c r="Z107">
        <f t="shared" si="0"/>
        <v>87</v>
      </c>
      <c r="AA107">
        <f t="shared" si="0"/>
        <v>0</v>
      </c>
    </row>
    <row r="108" spans="1:29">
      <c r="A108" t="s">
        <v>97</v>
      </c>
      <c r="B108">
        <f>B5+B6+B7+B9+B10+B11+B13+B16+B20+B25+B27+B28+B29+B32+B33+B34+B35+B36+B38+B39+B42+B43+B45+B46+B49+B50+B51+B53+B54+B55+B57+B58+B59+B60+B61+B64+B65+B69+B78+B80+B82+B85+B86+B88+B89+B91+B92</f>
        <v>0</v>
      </c>
      <c r="C108">
        <f t="shared" ref="C108:AA108" si="1">C5+C6+C7+C9+C10+C11+C13+C16+C20+C25+C27+C28+C29+C32+C33+C34+C35+C36+C38+C39+C42+C43+C45+C46+C49+C50+C51+C53+C54+C55+C57+C58+C59+C60+C61+C64+C65+C69+C78+C80+C82+C85+C86+C88+C89+C91+C92</f>
        <v>3</v>
      </c>
      <c r="D108">
        <f t="shared" si="1"/>
        <v>3</v>
      </c>
      <c r="E108">
        <f t="shared" si="1"/>
        <v>6</v>
      </c>
      <c r="F108">
        <f t="shared" si="1"/>
        <v>0</v>
      </c>
      <c r="G108">
        <f t="shared" si="1"/>
        <v>0</v>
      </c>
      <c r="H108">
        <f t="shared" si="1"/>
        <v>70</v>
      </c>
      <c r="I108">
        <f t="shared" si="1"/>
        <v>0</v>
      </c>
      <c r="J108">
        <f t="shared" si="1"/>
        <v>40</v>
      </c>
      <c r="K108">
        <f t="shared" si="1"/>
        <v>0</v>
      </c>
      <c r="L108">
        <f t="shared" si="1"/>
        <v>0</v>
      </c>
      <c r="M108">
        <f t="shared" si="1"/>
        <v>25</v>
      </c>
      <c r="N108">
        <f t="shared" si="1"/>
        <v>0</v>
      </c>
      <c r="O108">
        <f t="shared" si="1"/>
        <v>0</v>
      </c>
      <c r="P108">
        <f t="shared" si="1"/>
        <v>0</v>
      </c>
      <c r="Q108">
        <f t="shared" si="1"/>
        <v>0</v>
      </c>
      <c r="R108">
        <f t="shared" si="1"/>
        <v>0</v>
      </c>
      <c r="S108">
        <f t="shared" si="1"/>
        <v>8</v>
      </c>
      <c r="T108">
        <f t="shared" si="1"/>
        <v>20</v>
      </c>
      <c r="U108">
        <f t="shared" si="1"/>
        <v>47</v>
      </c>
      <c r="V108">
        <f t="shared" si="1"/>
        <v>0</v>
      </c>
      <c r="W108">
        <f t="shared" si="1"/>
        <v>30</v>
      </c>
      <c r="X108">
        <f t="shared" si="1"/>
        <v>3</v>
      </c>
      <c r="Y108">
        <f t="shared" si="1"/>
        <v>15</v>
      </c>
      <c r="Z108">
        <f t="shared" si="1"/>
        <v>0</v>
      </c>
      <c r="AA108">
        <f t="shared" si="1"/>
        <v>0</v>
      </c>
      <c r="AB108">
        <f>AVERAGE(B108:Z108)</f>
        <v>10.8</v>
      </c>
      <c r="AC108">
        <f>STDEV(B108:Z108)/SQRT(COUNT(B108:Z108))</f>
        <v>3.66742416417845</v>
      </c>
    </row>
    <row r="109" spans="1:29">
      <c r="A109" t="s">
        <v>98</v>
      </c>
      <c r="B109">
        <f>B8+B12+B14+B15+B18+B19+B21+B22+B23+B24+B26+B30+B31+B37+B40+B41+B44+B47+B48+B52+B56+B62+B63+B66+B67+B68+B70+B71+B72+B73+B74+B75+B76+B77+B79+B81+B83+B84+B87+B90</f>
        <v>12</v>
      </c>
      <c r="C109">
        <f t="shared" ref="C109:AA109" si="2">C8+C12+C14+C15+C18+C19+C21+C22+C23+C24+C26+C30+C31+C37+C40+C41+C44+C47+C48+C52+C56+C62+C63+C66+C67+C68+C70+C71+C72+C73+C74+C75+C76+C77+C79+C81+C83+C84+C87+C90</f>
        <v>49</v>
      </c>
      <c r="D109">
        <f t="shared" si="2"/>
        <v>79</v>
      </c>
      <c r="E109">
        <f t="shared" si="2"/>
        <v>95</v>
      </c>
      <c r="F109">
        <f t="shared" si="2"/>
        <v>68</v>
      </c>
      <c r="G109">
        <f t="shared" si="2"/>
        <v>78</v>
      </c>
      <c r="H109">
        <f t="shared" si="2"/>
        <v>52</v>
      </c>
      <c r="I109">
        <f t="shared" si="2"/>
        <v>130</v>
      </c>
      <c r="J109">
        <f t="shared" si="2"/>
        <v>97</v>
      </c>
      <c r="K109">
        <f t="shared" si="2"/>
        <v>94</v>
      </c>
      <c r="L109">
        <f t="shared" si="2"/>
        <v>145</v>
      </c>
      <c r="M109">
        <f t="shared" si="2"/>
        <v>105</v>
      </c>
      <c r="N109">
        <f t="shared" si="2"/>
        <v>140</v>
      </c>
      <c r="O109">
        <f t="shared" si="2"/>
        <v>104</v>
      </c>
      <c r="P109">
        <f t="shared" si="2"/>
        <v>105</v>
      </c>
      <c r="Q109">
        <f t="shared" si="2"/>
        <v>100</v>
      </c>
      <c r="R109">
        <f t="shared" si="2"/>
        <v>142</v>
      </c>
      <c r="S109">
        <f t="shared" si="2"/>
        <v>131</v>
      </c>
      <c r="T109">
        <f t="shared" si="2"/>
        <v>137</v>
      </c>
      <c r="U109">
        <f t="shared" si="2"/>
        <v>135</v>
      </c>
      <c r="V109">
        <f t="shared" si="2"/>
        <v>137</v>
      </c>
      <c r="W109">
        <f t="shared" si="2"/>
        <v>118</v>
      </c>
      <c r="X109">
        <f t="shared" si="2"/>
        <v>155</v>
      </c>
      <c r="Y109">
        <f t="shared" si="2"/>
        <v>115</v>
      </c>
      <c r="Z109">
        <f t="shared" si="2"/>
        <v>87</v>
      </c>
      <c r="AA109">
        <f t="shared" si="2"/>
        <v>0</v>
      </c>
      <c r="AB109">
        <f>AVERAGE(B109:Z109)</f>
        <v>104.4</v>
      </c>
      <c r="AC109">
        <f>STDEV(B109:Z109)/SQRT(COUNT(B109:Z109))</f>
        <v>6.9768665363948781</v>
      </c>
    </row>
    <row r="110" spans="1:29">
      <c r="A110" t="s">
        <v>99</v>
      </c>
      <c r="B110">
        <f t="shared" ref="B110:AA110" si="3">SUM(B94:B98)</f>
        <v>90</v>
      </c>
      <c r="C110">
        <f t="shared" si="3"/>
        <v>71</v>
      </c>
      <c r="D110">
        <f t="shared" si="3"/>
        <v>50</v>
      </c>
      <c r="E110">
        <f t="shared" si="3"/>
        <v>45</v>
      </c>
      <c r="F110">
        <f t="shared" si="3"/>
        <v>51</v>
      </c>
      <c r="G110">
        <f t="shared" si="3"/>
        <v>56</v>
      </c>
      <c r="H110">
        <f t="shared" si="3"/>
        <v>17</v>
      </c>
      <c r="I110">
        <f t="shared" si="3"/>
        <v>30</v>
      </c>
      <c r="J110">
        <f t="shared" si="3"/>
        <v>28</v>
      </c>
      <c r="K110">
        <f t="shared" si="3"/>
        <v>13</v>
      </c>
      <c r="L110">
        <f t="shared" si="3"/>
        <v>12</v>
      </c>
      <c r="M110">
        <f t="shared" si="3"/>
        <v>2</v>
      </c>
      <c r="N110">
        <f t="shared" si="3"/>
        <v>20</v>
      </c>
      <c r="O110">
        <f t="shared" si="3"/>
        <v>0</v>
      </c>
      <c r="P110">
        <f t="shared" si="3"/>
        <v>0</v>
      </c>
      <c r="Q110">
        <f t="shared" si="3"/>
        <v>0</v>
      </c>
      <c r="R110">
        <f t="shared" si="3"/>
        <v>0</v>
      </c>
      <c r="S110">
        <f t="shared" si="3"/>
        <v>0</v>
      </c>
      <c r="T110">
        <f t="shared" si="3"/>
        <v>0</v>
      </c>
      <c r="U110">
        <f t="shared" si="3"/>
        <v>0</v>
      </c>
      <c r="V110">
        <f t="shared" si="3"/>
        <v>1</v>
      </c>
      <c r="W110">
        <f t="shared" si="3"/>
        <v>1</v>
      </c>
      <c r="X110">
        <f t="shared" si="3"/>
        <v>1</v>
      </c>
      <c r="Y110">
        <f t="shared" si="3"/>
        <v>1</v>
      </c>
      <c r="Z110">
        <f t="shared" si="3"/>
        <v>10</v>
      </c>
      <c r="AA110">
        <f t="shared" si="3"/>
        <v>0</v>
      </c>
      <c r="AB110">
        <f>AVERAGE(B110:Z110)</f>
        <v>19.96</v>
      </c>
      <c r="AC110">
        <f>STDEV(B110:Z110)/SQRT(COUNT(B110:Z110))</f>
        <v>5.2020765084723619</v>
      </c>
    </row>
  </sheetData>
  <mergeCells count="2">
    <mergeCell ref="A1:AA1"/>
    <mergeCell ref="A2:AA2"/>
  </mergeCells>
  <phoneticPr fontId="8" type="noConversion"/>
  <pageMargins left="0.75" right="0.75" top="1" bottom="1" header="0.5" footer="0.5"/>
  <headerFooter alignWithMargins="0"/>
  <drawing r:id="rId1"/>
</worksheet>
</file>

<file path=xl/worksheets/sheet5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C109"/>
  <sheetViews>
    <sheetView topLeftCell="Q1" zoomScale="150" workbookViewId="0">
      <selection activeCell="E16" sqref="E16"/>
    </sheetView>
  </sheetViews>
  <sheetFormatPr baseColWidth="10" defaultRowHeight="13"/>
  <cols>
    <col min="1" max="1" width="25" customWidth="1"/>
    <col min="2" max="25" width="8.83203125" customWidth="1"/>
    <col min="26" max="26" width="6.1640625" bestFit="1" customWidth="1"/>
    <col min="27" max="27" width="15.5" bestFit="1" customWidth="1"/>
    <col min="28" max="256" width="8.83203125" customWidth="1"/>
  </cols>
  <sheetData>
    <row r="1" spans="1:28" ht="18">
      <c r="A1" s="221" t="s">
        <v>88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spans="1:28">
      <c r="A2" s="222" t="s">
        <v>173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4"/>
    </row>
    <row r="3" spans="1:28">
      <c r="A3" s="1" t="s">
        <v>0</v>
      </c>
      <c r="B3" s="2">
        <v>0</v>
      </c>
      <c r="C3" s="3">
        <v>3</v>
      </c>
      <c r="D3" s="2">
        <v>6</v>
      </c>
      <c r="E3" s="3">
        <v>9</v>
      </c>
      <c r="F3" s="2">
        <v>12</v>
      </c>
      <c r="G3" s="3">
        <v>15</v>
      </c>
      <c r="H3" s="2">
        <v>18</v>
      </c>
      <c r="I3" s="3">
        <v>21</v>
      </c>
      <c r="J3" s="2">
        <v>24</v>
      </c>
      <c r="K3" s="3">
        <v>27</v>
      </c>
      <c r="L3" s="2">
        <v>30</v>
      </c>
      <c r="M3" s="3">
        <v>33</v>
      </c>
      <c r="N3" s="2">
        <v>36</v>
      </c>
      <c r="O3" s="3">
        <v>39</v>
      </c>
      <c r="P3" s="2">
        <v>42</v>
      </c>
      <c r="Q3" s="3">
        <v>45</v>
      </c>
      <c r="R3" s="2">
        <v>48</v>
      </c>
      <c r="S3" s="3">
        <v>51</v>
      </c>
      <c r="T3" s="4">
        <v>54</v>
      </c>
      <c r="U3" s="3">
        <v>57</v>
      </c>
      <c r="V3" s="4">
        <v>60</v>
      </c>
      <c r="W3" s="3">
        <v>63</v>
      </c>
      <c r="X3" s="4">
        <v>66</v>
      </c>
      <c r="Y3" s="3">
        <v>69</v>
      </c>
      <c r="Z3" s="4">
        <v>72</v>
      </c>
      <c r="AA3" s="2" t="s">
        <v>1</v>
      </c>
    </row>
    <row r="4" spans="1:28">
      <c r="A4" s="5" t="s">
        <v>2</v>
      </c>
      <c r="B4" s="6"/>
      <c r="C4" s="7"/>
      <c r="D4" s="6"/>
      <c r="E4" s="7"/>
      <c r="F4" s="6"/>
      <c r="G4" s="7"/>
      <c r="H4" s="6"/>
      <c r="I4" s="7"/>
      <c r="J4" s="6"/>
      <c r="K4" s="7"/>
      <c r="L4" s="6"/>
      <c r="M4" s="7"/>
      <c r="N4" s="6"/>
      <c r="O4" s="7"/>
      <c r="P4" s="6"/>
      <c r="Q4" s="7"/>
      <c r="R4" s="6"/>
      <c r="S4" s="7"/>
      <c r="T4" s="8"/>
      <c r="U4" s="7"/>
      <c r="V4" s="8"/>
      <c r="W4" s="7"/>
      <c r="X4" s="8"/>
      <c r="Y4" s="7"/>
      <c r="Z4" s="8"/>
      <c r="AA4" s="6"/>
    </row>
    <row r="5" spans="1:28" ht="14">
      <c r="A5" s="9" t="s">
        <v>25</v>
      </c>
      <c r="B5" s="10"/>
      <c r="C5" s="11"/>
      <c r="D5" s="10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  <c r="P5" s="10"/>
      <c r="Q5" s="11"/>
      <c r="R5" s="10"/>
      <c r="S5" s="11"/>
      <c r="T5" s="10"/>
      <c r="U5" s="11"/>
      <c r="V5" s="10"/>
      <c r="W5" s="11"/>
      <c r="X5" s="10"/>
      <c r="Y5" s="11"/>
      <c r="Z5" s="10"/>
      <c r="AA5" s="6"/>
      <c r="AB5">
        <f>SUM(B5:Z5)/25</f>
        <v>0</v>
      </c>
    </row>
    <row r="6" spans="1:28" ht="14">
      <c r="A6" s="9" t="s">
        <v>3</v>
      </c>
      <c r="B6" s="10">
        <v>17</v>
      </c>
      <c r="C6" s="11">
        <v>33</v>
      </c>
      <c r="D6" s="10">
        <v>15</v>
      </c>
      <c r="E6" s="11">
        <v>30</v>
      </c>
      <c r="F6" s="10">
        <v>23</v>
      </c>
      <c r="G6" s="11">
        <v>15</v>
      </c>
      <c r="H6" s="10">
        <v>50</v>
      </c>
      <c r="I6" s="11">
        <v>35</v>
      </c>
      <c r="J6" s="10">
        <v>30</v>
      </c>
      <c r="K6" s="11">
        <v>10</v>
      </c>
      <c r="L6" s="10">
        <v>40</v>
      </c>
      <c r="M6" s="11">
        <v>35</v>
      </c>
      <c r="N6" s="10">
        <v>25</v>
      </c>
      <c r="O6" s="11">
        <v>10</v>
      </c>
      <c r="P6" s="10">
        <v>5</v>
      </c>
      <c r="Q6" s="11">
        <v>1</v>
      </c>
      <c r="R6" s="10"/>
      <c r="S6" s="11">
        <v>27</v>
      </c>
      <c r="T6" s="10"/>
      <c r="U6" s="11">
        <v>32</v>
      </c>
      <c r="V6" s="10">
        <v>20</v>
      </c>
      <c r="W6" s="11">
        <v>2</v>
      </c>
      <c r="X6" s="10">
        <v>50</v>
      </c>
      <c r="Y6" s="11">
        <v>50</v>
      </c>
      <c r="Z6" s="10">
        <v>60</v>
      </c>
      <c r="AA6" s="6"/>
      <c r="AB6" s="155">
        <f t="shared" ref="AB6:AB69" si="0">SUM(B6:Z6)/25</f>
        <v>24.6</v>
      </c>
    </row>
    <row r="7" spans="1:28" ht="14">
      <c r="A7" s="9" t="s">
        <v>59</v>
      </c>
      <c r="B7" s="10"/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  <c r="P7" s="10"/>
      <c r="Q7" s="11"/>
      <c r="R7" s="10"/>
      <c r="S7" s="11"/>
      <c r="T7" s="10"/>
      <c r="U7" s="11"/>
      <c r="V7" s="10"/>
      <c r="W7" s="11"/>
      <c r="X7" s="10"/>
      <c r="Y7" s="11"/>
      <c r="Z7" s="10"/>
      <c r="AA7" s="6"/>
      <c r="AB7" s="155">
        <f t="shared" si="0"/>
        <v>0</v>
      </c>
    </row>
    <row r="8" spans="1:28" s="162" customFormat="1" ht="14">
      <c r="A8" s="12" t="s">
        <v>4</v>
      </c>
      <c r="B8" s="5">
        <v>1</v>
      </c>
      <c r="C8" s="161">
        <v>20</v>
      </c>
      <c r="D8" s="5">
        <v>12</v>
      </c>
      <c r="E8" s="161">
        <v>15</v>
      </c>
      <c r="F8" s="5">
        <v>6</v>
      </c>
      <c r="G8" s="161">
        <v>1</v>
      </c>
      <c r="H8" s="5">
        <v>12</v>
      </c>
      <c r="I8" s="161"/>
      <c r="J8" s="5"/>
      <c r="K8" s="161"/>
      <c r="L8" s="5"/>
      <c r="M8" s="161">
        <v>15</v>
      </c>
      <c r="N8" s="5">
        <v>2</v>
      </c>
      <c r="O8" s="161">
        <v>7</v>
      </c>
      <c r="P8" s="5">
        <v>2</v>
      </c>
      <c r="Q8" s="161"/>
      <c r="R8" s="5">
        <v>1</v>
      </c>
      <c r="S8" s="161"/>
      <c r="T8" s="5">
        <v>5</v>
      </c>
      <c r="U8" s="161">
        <v>12</v>
      </c>
      <c r="V8" s="5">
        <v>15</v>
      </c>
      <c r="W8" s="161">
        <v>3</v>
      </c>
      <c r="X8" s="5">
        <v>1</v>
      </c>
      <c r="Y8" s="161"/>
      <c r="Z8" s="5"/>
      <c r="AA8" s="52"/>
      <c r="AB8" s="162">
        <f t="shared" si="0"/>
        <v>5.2</v>
      </c>
    </row>
    <row r="9" spans="1:28" ht="14">
      <c r="A9" s="9" t="s">
        <v>45</v>
      </c>
      <c r="B9" s="10"/>
      <c r="C9" s="11"/>
      <c r="D9" s="10"/>
      <c r="E9" s="11"/>
      <c r="F9" s="10"/>
      <c r="G9" s="11"/>
      <c r="H9" s="10"/>
      <c r="I9" s="11"/>
      <c r="J9" s="10"/>
      <c r="K9" s="11"/>
      <c r="L9" s="10"/>
      <c r="M9" s="11"/>
      <c r="N9" s="10"/>
      <c r="O9" s="11"/>
      <c r="P9" s="10"/>
      <c r="Q9" s="11"/>
      <c r="R9" s="10"/>
      <c r="S9" s="11"/>
      <c r="T9" s="10"/>
      <c r="U9" s="11"/>
      <c r="V9" s="10"/>
      <c r="W9" s="11"/>
      <c r="X9" s="10"/>
      <c r="Y9" s="11"/>
      <c r="Z9" s="10"/>
      <c r="AA9" s="6"/>
      <c r="AB9" s="155">
        <f t="shared" si="0"/>
        <v>0</v>
      </c>
    </row>
    <row r="10" spans="1:28" ht="14">
      <c r="A10" s="9" t="s">
        <v>27</v>
      </c>
      <c r="B10" s="10"/>
      <c r="C10" s="11"/>
      <c r="D10" s="10"/>
      <c r="E10" s="11"/>
      <c r="F10" s="10"/>
      <c r="G10" s="11"/>
      <c r="H10" s="10"/>
      <c r="I10" s="11"/>
      <c r="J10" s="10"/>
      <c r="K10" s="11"/>
      <c r="L10" s="10"/>
      <c r="M10" s="11"/>
      <c r="N10" s="10"/>
      <c r="O10" s="11"/>
      <c r="P10" s="10"/>
      <c r="Q10" s="11"/>
      <c r="R10" s="10"/>
      <c r="S10" s="11"/>
      <c r="T10" s="10"/>
      <c r="U10" s="11"/>
      <c r="V10" s="10"/>
      <c r="W10" s="11"/>
      <c r="X10" s="10"/>
      <c r="Y10" s="11"/>
      <c r="Z10" s="10"/>
      <c r="AA10" s="6"/>
      <c r="AB10" s="155">
        <f t="shared" si="0"/>
        <v>0</v>
      </c>
    </row>
    <row r="11" spans="1:28" ht="14">
      <c r="A11" s="14" t="s">
        <v>26</v>
      </c>
      <c r="B11" s="10"/>
      <c r="C11" s="11"/>
      <c r="D11" s="10"/>
      <c r="E11" s="11"/>
      <c r="F11" s="10"/>
      <c r="G11" s="11"/>
      <c r="H11" s="10"/>
      <c r="I11" s="11"/>
      <c r="J11" s="10"/>
      <c r="K11" s="11"/>
      <c r="L11" s="10"/>
      <c r="M11" s="11"/>
      <c r="N11" s="10"/>
      <c r="O11" s="11"/>
      <c r="P11" s="10"/>
      <c r="Q11" s="11"/>
      <c r="R11" s="10"/>
      <c r="S11" s="11"/>
      <c r="T11" s="10"/>
      <c r="U11" s="11"/>
      <c r="V11" s="10"/>
      <c r="W11" s="11"/>
      <c r="X11" s="10"/>
      <c r="Y11" s="11"/>
      <c r="Z11" s="10"/>
      <c r="AA11" s="6"/>
      <c r="AB11" s="155">
        <f t="shared" si="0"/>
        <v>0</v>
      </c>
    </row>
    <row r="12" spans="1:28" s="162" customFormat="1" ht="14">
      <c r="A12" s="13" t="s">
        <v>51</v>
      </c>
      <c r="B12" s="5"/>
      <c r="C12" s="161"/>
      <c r="D12" s="5"/>
      <c r="E12" s="161"/>
      <c r="F12" s="5"/>
      <c r="G12" s="161"/>
      <c r="H12" s="5"/>
      <c r="I12" s="161"/>
      <c r="J12" s="5"/>
      <c r="K12" s="161"/>
      <c r="L12" s="5"/>
      <c r="M12" s="161"/>
      <c r="N12" s="5"/>
      <c r="O12" s="161"/>
      <c r="P12" s="5"/>
      <c r="Q12" s="161"/>
      <c r="R12" s="5"/>
      <c r="S12" s="161"/>
      <c r="T12" s="5"/>
      <c r="U12" s="161"/>
      <c r="V12" s="5"/>
      <c r="W12" s="161"/>
      <c r="X12" s="5"/>
      <c r="Y12" s="161"/>
      <c r="Z12" s="5"/>
      <c r="AA12" s="52"/>
      <c r="AB12" s="162">
        <f t="shared" si="0"/>
        <v>0</v>
      </c>
    </row>
    <row r="13" spans="1:28" ht="14">
      <c r="A13" s="14" t="s">
        <v>29</v>
      </c>
      <c r="B13" s="10"/>
      <c r="C13" s="11"/>
      <c r="D13" s="10"/>
      <c r="E13" s="11"/>
      <c r="F13" s="10"/>
      <c r="G13" s="11"/>
      <c r="H13" s="10"/>
      <c r="I13" s="11"/>
      <c r="J13" s="10"/>
      <c r="K13" s="11"/>
      <c r="L13" s="10"/>
      <c r="M13" s="11"/>
      <c r="N13" s="10"/>
      <c r="O13" s="11"/>
      <c r="P13" s="10"/>
      <c r="Q13" s="11"/>
      <c r="R13" s="10"/>
      <c r="S13" s="11"/>
      <c r="T13" s="10"/>
      <c r="U13" s="11"/>
      <c r="V13" s="10"/>
      <c r="W13" s="11"/>
      <c r="X13" s="10"/>
      <c r="Y13" s="11"/>
      <c r="Z13" s="10"/>
      <c r="AA13" s="6"/>
      <c r="AB13" s="155">
        <f t="shared" si="0"/>
        <v>0</v>
      </c>
    </row>
    <row r="14" spans="1:28" s="162" customFormat="1" ht="14">
      <c r="A14" s="13" t="s">
        <v>76</v>
      </c>
      <c r="B14" s="5"/>
      <c r="C14" s="161"/>
      <c r="D14" s="5"/>
      <c r="E14" s="161"/>
      <c r="F14" s="5"/>
      <c r="G14" s="161"/>
      <c r="H14" s="5"/>
      <c r="I14" s="161"/>
      <c r="J14" s="5"/>
      <c r="K14" s="161"/>
      <c r="L14" s="5"/>
      <c r="M14" s="161"/>
      <c r="N14" s="5"/>
      <c r="O14" s="161"/>
      <c r="P14" s="5"/>
      <c r="Q14" s="161"/>
      <c r="R14" s="5"/>
      <c r="S14" s="161"/>
      <c r="T14" s="5"/>
      <c r="U14" s="161"/>
      <c r="V14" s="5"/>
      <c r="W14" s="161"/>
      <c r="X14" s="5"/>
      <c r="Y14" s="161"/>
      <c r="Z14" s="5"/>
      <c r="AA14" s="52"/>
      <c r="AB14" s="162">
        <f t="shared" si="0"/>
        <v>0</v>
      </c>
    </row>
    <row r="15" spans="1:28" s="162" customFormat="1" ht="14">
      <c r="A15" s="13" t="s">
        <v>77</v>
      </c>
      <c r="B15" s="5"/>
      <c r="C15" s="161"/>
      <c r="D15" s="5"/>
      <c r="E15" s="161"/>
      <c r="F15" s="5"/>
      <c r="G15" s="161"/>
      <c r="H15" s="5"/>
      <c r="I15" s="161"/>
      <c r="J15" s="5"/>
      <c r="K15" s="161"/>
      <c r="L15" s="5"/>
      <c r="M15" s="161"/>
      <c r="N15" s="5"/>
      <c r="O15" s="161"/>
      <c r="P15" s="5"/>
      <c r="Q15" s="161"/>
      <c r="R15" s="5"/>
      <c r="S15" s="161"/>
      <c r="T15" s="5"/>
      <c r="U15" s="161"/>
      <c r="V15" s="5"/>
      <c r="W15" s="161"/>
      <c r="X15" s="5"/>
      <c r="Y15" s="161"/>
      <c r="Z15" s="5"/>
      <c r="AA15" s="52"/>
      <c r="AB15" s="162">
        <f t="shared" si="0"/>
        <v>0</v>
      </c>
    </row>
    <row r="16" spans="1:28" ht="14">
      <c r="A16" s="9" t="s">
        <v>5</v>
      </c>
      <c r="B16" s="10"/>
      <c r="C16" s="11"/>
      <c r="D16" s="10">
        <v>7</v>
      </c>
      <c r="E16" s="11"/>
      <c r="F16" s="10">
        <v>15</v>
      </c>
      <c r="G16" s="11">
        <v>70</v>
      </c>
      <c r="H16" s="10"/>
      <c r="I16" s="11"/>
      <c r="J16" s="10"/>
      <c r="K16" s="11"/>
      <c r="L16" s="10"/>
      <c r="M16" s="11"/>
      <c r="N16" s="10"/>
      <c r="O16" s="11"/>
      <c r="P16" s="10"/>
      <c r="Q16" s="11"/>
      <c r="R16" s="10"/>
      <c r="S16" s="11"/>
      <c r="T16" s="10"/>
      <c r="U16" s="11"/>
      <c r="V16" s="10"/>
      <c r="W16" s="11"/>
      <c r="X16" s="10"/>
      <c r="Y16" s="11"/>
      <c r="Z16" s="10"/>
      <c r="AA16" s="6"/>
      <c r="AB16" s="155">
        <f t="shared" si="0"/>
        <v>3.68</v>
      </c>
    </row>
    <row r="17" spans="1:28" s="162" customFormat="1" ht="14">
      <c r="A17" s="12" t="s">
        <v>79</v>
      </c>
      <c r="B17" s="5"/>
      <c r="C17" s="161"/>
      <c r="D17" s="5"/>
      <c r="E17" s="161"/>
      <c r="F17" s="5"/>
      <c r="G17" s="161"/>
      <c r="H17" s="5"/>
      <c r="I17" s="161"/>
      <c r="J17" s="5"/>
      <c r="K17" s="161"/>
      <c r="L17" s="5"/>
      <c r="M17" s="161"/>
      <c r="N17" s="5"/>
      <c r="O17" s="161"/>
      <c r="P17" s="5"/>
      <c r="Q17" s="161"/>
      <c r="R17" s="5"/>
      <c r="S17" s="161"/>
      <c r="T17" s="5"/>
      <c r="U17" s="161"/>
      <c r="V17" s="5"/>
      <c r="W17" s="161"/>
      <c r="X17" s="5"/>
      <c r="Y17" s="161"/>
      <c r="Z17" s="5"/>
      <c r="AA17" s="52"/>
      <c r="AB17" s="162">
        <f t="shared" si="0"/>
        <v>0</v>
      </c>
    </row>
    <row r="18" spans="1:28" s="162" customFormat="1" ht="14">
      <c r="A18" s="12" t="s">
        <v>78</v>
      </c>
      <c r="B18" s="5"/>
      <c r="C18" s="161"/>
      <c r="D18" s="5"/>
      <c r="E18" s="161"/>
      <c r="F18" s="5"/>
      <c r="G18" s="161"/>
      <c r="H18" s="5"/>
      <c r="I18" s="161"/>
      <c r="J18" s="5"/>
      <c r="K18" s="161"/>
      <c r="L18" s="5"/>
      <c r="M18" s="161"/>
      <c r="N18" s="5"/>
      <c r="O18" s="161"/>
      <c r="P18" s="5"/>
      <c r="Q18" s="161"/>
      <c r="R18" s="5"/>
      <c r="S18" s="161"/>
      <c r="T18" s="5"/>
      <c r="U18" s="161"/>
      <c r="V18" s="5"/>
      <c r="W18" s="161"/>
      <c r="X18" s="5"/>
      <c r="Y18" s="161"/>
      <c r="Z18" s="5"/>
      <c r="AA18" s="52"/>
      <c r="AB18" s="162">
        <f t="shared" si="0"/>
        <v>0</v>
      </c>
    </row>
    <row r="19" spans="1:28" s="162" customFormat="1" ht="14">
      <c r="A19" s="12" t="s">
        <v>6</v>
      </c>
      <c r="B19" s="5">
        <v>54</v>
      </c>
      <c r="C19" s="161">
        <v>75</v>
      </c>
      <c r="D19" s="5">
        <v>15</v>
      </c>
      <c r="E19" s="161">
        <v>20</v>
      </c>
      <c r="F19" s="5">
        <v>75</v>
      </c>
      <c r="G19" s="161">
        <v>40</v>
      </c>
      <c r="H19" s="5">
        <v>45</v>
      </c>
      <c r="I19" s="161">
        <v>55</v>
      </c>
      <c r="J19" s="5">
        <v>75</v>
      </c>
      <c r="K19" s="161">
        <v>85</v>
      </c>
      <c r="L19" s="5">
        <v>80</v>
      </c>
      <c r="M19" s="161">
        <v>55</v>
      </c>
      <c r="N19" s="5">
        <v>35</v>
      </c>
      <c r="O19" s="161">
        <v>50</v>
      </c>
      <c r="P19" s="5">
        <v>30</v>
      </c>
      <c r="Q19" s="161">
        <v>55</v>
      </c>
      <c r="R19" s="5">
        <v>40</v>
      </c>
      <c r="S19" s="161">
        <v>78</v>
      </c>
      <c r="T19" s="5"/>
      <c r="U19" s="161">
        <v>58</v>
      </c>
      <c r="V19" s="5">
        <v>83</v>
      </c>
      <c r="W19" s="161">
        <v>90</v>
      </c>
      <c r="X19" s="5">
        <v>75</v>
      </c>
      <c r="Y19" s="161">
        <v>55</v>
      </c>
      <c r="Z19" s="5">
        <v>70</v>
      </c>
      <c r="AA19" s="52"/>
      <c r="AB19" s="162">
        <f t="shared" si="0"/>
        <v>55.72</v>
      </c>
    </row>
    <row r="20" spans="1:28" s="162" customFormat="1" ht="14">
      <c r="A20" s="12" t="s">
        <v>7</v>
      </c>
      <c r="B20" s="5"/>
      <c r="C20" s="161"/>
      <c r="D20" s="5"/>
      <c r="E20" s="161"/>
      <c r="F20" s="5"/>
      <c r="G20" s="161"/>
      <c r="H20" s="5"/>
      <c r="I20" s="161"/>
      <c r="J20" s="5"/>
      <c r="K20" s="161"/>
      <c r="L20" s="5"/>
      <c r="M20" s="161"/>
      <c r="N20" s="5"/>
      <c r="O20" s="161"/>
      <c r="P20" s="5"/>
      <c r="Q20" s="161"/>
      <c r="R20" s="5"/>
      <c r="S20" s="161"/>
      <c r="T20" s="5"/>
      <c r="U20" s="161"/>
      <c r="V20" s="5"/>
      <c r="W20" s="161"/>
      <c r="X20" s="5"/>
      <c r="Y20" s="161"/>
      <c r="Z20" s="5"/>
      <c r="AA20" s="52"/>
      <c r="AB20" s="162">
        <f t="shared" si="0"/>
        <v>0</v>
      </c>
    </row>
    <row r="21" spans="1:28" s="162" customFormat="1" ht="14">
      <c r="A21" s="12" t="s">
        <v>85</v>
      </c>
      <c r="B21" s="5"/>
      <c r="C21" s="161"/>
      <c r="D21" s="5"/>
      <c r="E21" s="161"/>
      <c r="F21" s="5"/>
      <c r="G21" s="161"/>
      <c r="H21" s="5"/>
      <c r="I21" s="161"/>
      <c r="J21" s="5"/>
      <c r="K21" s="161"/>
      <c r="L21" s="5"/>
      <c r="M21" s="161"/>
      <c r="N21" s="5"/>
      <c r="O21" s="161"/>
      <c r="P21" s="5"/>
      <c r="Q21" s="161"/>
      <c r="R21" s="5"/>
      <c r="S21" s="161"/>
      <c r="T21" s="5"/>
      <c r="U21" s="161"/>
      <c r="V21" s="5"/>
      <c r="W21" s="161"/>
      <c r="X21" s="5"/>
      <c r="Y21" s="161"/>
      <c r="Z21" s="5"/>
      <c r="AA21" s="52"/>
      <c r="AB21" s="162">
        <f t="shared" si="0"/>
        <v>0</v>
      </c>
    </row>
    <row r="22" spans="1:28" s="162" customFormat="1" ht="14">
      <c r="A22" s="12" t="s">
        <v>28</v>
      </c>
      <c r="B22" s="5"/>
      <c r="C22" s="161"/>
      <c r="D22" s="5"/>
      <c r="E22" s="161"/>
      <c r="F22" s="5"/>
      <c r="G22" s="161"/>
      <c r="H22" s="5"/>
      <c r="I22" s="161"/>
      <c r="J22" s="5"/>
      <c r="K22" s="161"/>
      <c r="L22" s="5"/>
      <c r="M22" s="161"/>
      <c r="N22" s="5"/>
      <c r="O22" s="161"/>
      <c r="P22" s="5"/>
      <c r="Q22" s="161"/>
      <c r="R22" s="5"/>
      <c r="S22" s="161"/>
      <c r="T22" s="5"/>
      <c r="U22" s="161"/>
      <c r="V22" s="5"/>
      <c r="W22" s="161"/>
      <c r="X22" s="5"/>
      <c r="Y22" s="161"/>
      <c r="Z22" s="5"/>
      <c r="AA22" s="52"/>
      <c r="AB22" s="162">
        <f t="shared" si="0"/>
        <v>0</v>
      </c>
    </row>
    <row r="23" spans="1:28" ht="14">
      <c r="A23" s="9" t="s">
        <v>8</v>
      </c>
      <c r="B23" s="10"/>
      <c r="C23" s="11"/>
      <c r="D23" s="10"/>
      <c r="E23" s="11"/>
      <c r="F23" s="10"/>
      <c r="G23" s="11"/>
      <c r="H23" s="10"/>
      <c r="I23" s="11"/>
      <c r="J23" s="10"/>
      <c r="K23" s="11"/>
      <c r="L23" s="10"/>
      <c r="M23" s="11"/>
      <c r="N23" s="10"/>
      <c r="O23" s="11"/>
      <c r="P23" s="10"/>
      <c r="Q23" s="11"/>
      <c r="R23" s="10"/>
      <c r="S23" s="11"/>
      <c r="T23" s="10"/>
      <c r="U23" s="11"/>
      <c r="V23" s="10"/>
      <c r="W23" s="11"/>
      <c r="X23" s="10"/>
      <c r="Y23" s="11"/>
      <c r="Z23" s="10"/>
      <c r="AA23" s="6"/>
      <c r="AB23" s="155">
        <f t="shared" si="0"/>
        <v>0</v>
      </c>
    </row>
    <row r="24" spans="1:28" s="162" customFormat="1" ht="14">
      <c r="A24" s="12" t="s">
        <v>23</v>
      </c>
      <c r="B24" s="5"/>
      <c r="C24" s="161"/>
      <c r="D24" s="5"/>
      <c r="E24" s="161"/>
      <c r="F24" s="5"/>
      <c r="G24" s="161"/>
      <c r="H24" s="5"/>
      <c r="I24" s="161"/>
      <c r="J24" s="5"/>
      <c r="K24" s="161"/>
      <c r="L24" s="5"/>
      <c r="M24" s="161"/>
      <c r="N24" s="5"/>
      <c r="O24" s="161"/>
      <c r="P24" s="5"/>
      <c r="Q24" s="161"/>
      <c r="R24" s="5"/>
      <c r="S24" s="161"/>
      <c r="T24" s="5"/>
      <c r="U24" s="161"/>
      <c r="V24" s="5"/>
      <c r="W24" s="161"/>
      <c r="X24" s="5"/>
      <c r="Y24" s="161"/>
      <c r="Z24" s="5"/>
      <c r="AA24" s="52"/>
      <c r="AB24" s="162">
        <f t="shared" si="0"/>
        <v>0</v>
      </c>
    </row>
    <row r="25" spans="1:28" ht="14">
      <c r="A25" s="9" t="s">
        <v>71</v>
      </c>
      <c r="B25" s="10"/>
      <c r="C25" s="11"/>
      <c r="D25" s="10"/>
      <c r="E25" s="11"/>
      <c r="F25" s="10"/>
      <c r="G25" s="11"/>
      <c r="H25" s="10"/>
      <c r="I25" s="11"/>
      <c r="J25" s="10"/>
      <c r="K25" s="11"/>
      <c r="L25" s="10"/>
      <c r="M25" s="11"/>
      <c r="N25" s="10"/>
      <c r="O25" s="11"/>
      <c r="P25" s="10"/>
      <c r="Q25" s="11"/>
      <c r="R25" s="10"/>
      <c r="S25" s="11"/>
      <c r="T25" s="10"/>
      <c r="U25" s="11"/>
      <c r="V25" s="10"/>
      <c r="W25" s="11"/>
      <c r="X25" s="10"/>
      <c r="Y25" s="11"/>
      <c r="Z25" s="10"/>
      <c r="AA25" s="6"/>
      <c r="AB25" s="155">
        <f t="shared" si="0"/>
        <v>0</v>
      </c>
    </row>
    <row r="26" spans="1:28" ht="14">
      <c r="A26" s="9" t="s">
        <v>83</v>
      </c>
      <c r="B26" s="10"/>
      <c r="C26" s="11"/>
      <c r="D26" s="10"/>
      <c r="E26" s="11"/>
      <c r="F26" s="10"/>
      <c r="G26" s="11"/>
      <c r="H26" s="10"/>
      <c r="I26" s="11"/>
      <c r="J26" s="10"/>
      <c r="K26" s="11"/>
      <c r="L26" s="10"/>
      <c r="M26" s="11"/>
      <c r="N26" s="10"/>
      <c r="O26" s="11"/>
      <c r="P26" s="10"/>
      <c r="Q26" s="11"/>
      <c r="R26" s="10"/>
      <c r="S26" s="11"/>
      <c r="T26" s="10"/>
      <c r="U26" s="11"/>
      <c r="V26" s="10"/>
      <c r="W26" s="11"/>
      <c r="X26" s="10"/>
      <c r="Y26" s="11"/>
      <c r="Z26" s="10"/>
      <c r="AA26" s="6"/>
      <c r="AB26" s="155">
        <f t="shared" si="0"/>
        <v>0</v>
      </c>
    </row>
    <row r="27" spans="1:28" ht="14">
      <c r="A27" s="9" t="s">
        <v>157</v>
      </c>
      <c r="B27" s="10"/>
      <c r="C27" s="11"/>
      <c r="D27" s="10">
        <v>10</v>
      </c>
      <c r="E27" s="11">
        <v>5</v>
      </c>
      <c r="F27" s="10"/>
      <c r="G27" s="11"/>
      <c r="H27" s="10"/>
      <c r="I27" s="11"/>
      <c r="J27" s="10"/>
      <c r="K27" s="11"/>
      <c r="L27" s="10"/>
      <c r="M27" s="11"/>
      <c r="N27" s="10"/>
      <c r="O27" s="11"/>
      <c r="P27" s="10"/>
      <c r="Q27" s="11"/>
      <c r="R27" s="10"/>
      <c r="S27" s="11"/>
      <c r="T27" s="10"/>
      <c r="U27" s="11"/>
      <c r="V27" s="10"/>
      <c r="W27" s="11"/>
      <c r="X27" s="10"/>
      <c r="Y27" s="11"/>
      <c r="Z27" s="10"/>
      <c r="AA27" s="6"/>
      <c r="AB27" s="155">
        <f t="shared" si="0"/>
        <v>0.6</v>
      </c>
    </row>
    <row r="28" spans="1:28" s="162" customFormat="1" ht="14">
      <c r="A28" s="12" t="s">
        <v>84</v>
      </c>
      <c r="B28" s="5"/>
      <c r="C28" s="161"/>
      <c r="D28" s="5"/>
      <c r="E28" s="161"/>
      <c r="F28" s="5"/>
      <c r="G28" s="161"/>
      <c r="H28" s="5"/>
      <c r="I28" s="161"/>
      <c r="J28" s="5"/>
      <c r="K28" s="161"/>
      <c r="L28" s="5"/>
      <c r="M28" s="161"/>
      <c r="N28" s="5"/>
      <c r="O28" s="161"/>
      <c r="P28" s="5"/>
      <c r="Q28" s="161"/>
      <c r="R28" s="5"/>
      <c r="S28" s="161"/>
      <c r="T28" s="5"/>
      <c r="U28" s="161"/>
      <c r="V28" s="5"/>
      <c r="W28" s="161"/>
      <c r="X28" s="5"/>
      <c r="Y28" s="161"/>
      <c r="Z28" s="5"/>
      <c r="AA28" s="52"/>
      <c r="AB28" s="162">
        <f t="shared" si="0"/>
        <v>0</v>
      </c>
    </row>
    <row r="29" spans="1:28" s="162" customFormat="1" ht="14">
      <c r="A29" s="13" t="s">
        <v>33</v>
      </c>
      <c r="B29" s="5"/>
      <c r="C29" s="161"/>
      <c r="D29" s="5"/>
      <c r="E29" s="161"/>
      <c r="F29" s="5"/>
      <c r="G29" s="161"/>
      <c r="H29" s="5"/>
      <c r="I29" s="161"/>
      <c r="J29" s="5"/>
      <c r="K29" s="161"/>
      <c r="L29" s="5"/>
      <c r="M29" s="161"/>
      <c r="N29" s="5"/>
      <c r="O29" s="161"/>
      <c r="P29" s="5"/>
      <c r="Q29" s="161"/>
      <c r="R29" s="5"/>
      <c r="S29" s="161"/>
      <c r="T29" s="5"/>
      <c r="U29" s="161"/>
      <c r="V29" s="5"/>
      <c r="W29" s="161"/>
      <c r="X29" s="5"/>
      <c r="Y29" s="161"/>
      <c r="Z29" s="5"/>
      <c r="AA29" s="52"/>
      <c r="AB29" s="162">
        <f t="shared" si="0"/>
        <v>0</v>
      </c>
    </row>
    <row r="30" spans="1:28" ht="14">
      <c r="A30" s="24" t="s">
        <v>93</v>
      </c>
      <c r="B30" s="10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  <c r="P30" s="10"/>
      <c r="Q30" s="11"/>
      <c r="R30" s="10"/>
      <c r="S30" s="11"/>
      <c r="T30" s="10"/>
      <c r="U30" s="11"/>
      <c r="V30" s="10"/>
      <c r="W30" s="11"/>
      <c r="X30" s="10"/>
      <c r="Y30" s="11"/>
      <c r="Z30" s="10"/>
      <c r="AA30" s="6"/>
      <c r="AB30" s="155">
        <f t="shared" si="0"/>
        <v>0</v>
      </c>
    </row>
    <row r="31" spans="1:28">
      <c r="A31" s="15" t="s">
        <v>9</v>
      </c>
      <c r="B31" s="10"/>
      <c r="C31" s="11"/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O31" s="11"/>
      <c r="P31" s="10"/>
      <c r="Q31" s="11"/>
      <c r="R31" s="10"/>
      <c r="S31" s="11"/>
      <c r="T31" s="10">
        <v>1</v>
      </c>
      <c r="U31" s="11"/>
      <c r="V31" s="10"/>
      <c r="W31" s="11"/>
      <c r="X31" s="10"/>
      <c r="Y31" s="11"/>
      <c r="Z31" s="10"/>
      <c r="AA31" s="6"/>
      <c r="AB31" s="155">
        <f t="shared" si="0"/>
        <v>0.04</v>
      </c>
    </row>
    <row r="32" spans="1:28">
      <c r="A32" s="15" t="s">
        <v>31</v>
      </c>
      <c r="B32" s="10"/>
      <c r="C32" s="11"/>
      <c r="D32" s="10"/>
      <c r="E32" s="11"/>
      <c r="F32" s="10"/>
      <c r="G32" s="11"/>
      <c r="H32" s="10"/>
      <c r="I32" s="11"/>
      <c r="J32" s="10"/>
      <c r="K32" s="11"/>
      <c r="L32" s="10"/>
      <c r="M32" s="11"/>
      <c r="N32" s="10"/>
      <c r="O32" s="11"/>
      <c r="P32" s="10"/>
      <c r="Q32" s="11"/>
      <c r="R32" s="10"/>
      <c r="S32" s="11"/>
      <c r="T32" s="10"/>
      <c r="U32" s="11"/>
      <c r="V32" s="10"/>
      <c r="W32" s="11"/>
      <c r="X32" s="10"/>
      <c r="Y32" s="11"/>
      <c r="Z32" s="10"/>
      <c r="AA32" s="6"/>
      <c r="AB32" s="155">
        <f t="shared" si="0"/>
        <v>0</v>
      </c>
    </row>
    <row r="33" spans="1:28">
      <c r="A33" s="15" t="s">
        <v>32</v>
      </c>
      <c r="B33" s="10"/>
      <c r="C33" s="11"/>
      <c r="D33" s="10"/>
      <c r="E33" s="11"/>
      <c r="F33" s="10"/>
      <c r="G33" s="11"/>
      <c r="H33" s="10"/>
      <c r="I33" s="11"/>
      <c r="J33" s="10"/>
      <c r="K33" s="11"/>
      <c r="L33" s="10"/>
      <c r="M33" s="11"/>
      <c r="N33" s="10"/>
      <c r="O33" s="11"/>
      <c r="P33" s="10"/>
      <c r="Q33" s="11"/>
      <c r="R33" s="10"/>
      <c r="S33" s="11"/>
      <c r="T33" s="10"/>
      <c r="U33" s="11"/>
      <c r="V33" s="10"/>
      <c r="W33" s="11"/>
      <c r="X33" s="10"/>
      <c r="Y33" s="11"/>
      <c r="Z33" s="10"/>
      <c r="AA33" s="6"/>
      <c r="AB33" s="155">
        <f t="shared" si="0"/>
        <v>0</v>
      </c>
    </row>
    <row r="34" spans="1:28">
      <c r="A34" s="15" t="s">
        <v>52</v>
      </c>
      <c r="B34" s="10"/>
      <c r="C34" s="11"/>
      <c r="D34" s="10"/>
      <c r="E34" s="11"/>
      <c r="F34" s="10"/>
      <c r="G34" s="11"/>
      <c r="H34" s="10"/>
      <c r="I34" s="11"/>
      <c r="J34" s="10"/>
      <c r="K34" s="11"/>
      <c r="L34" s="10"/>
      <c r="M34" s="11"/>
      <c r="N34" s="10"/>
      <c r="O34" s="11"/>
      <c r="P34" s="10"/>
      <c r="Q34" s="11"/>
      <c r="R34" s="10"/>
      <c r="S34" s="11"/>
      <c r="T34" s="10"/>
      <c r="U34" s="11"/>
      <c r="V34" s="10"/>
      <c r="W34" s="11"/>
      <c r="X34" s="10"/>
      <c r="Y34" s="11"/>
      <c r="Z34" s="10"/>
      <c r="AA34" s="6"/>
      <c r="AB34" s="155">
        <f t="shared" si="0"/>
        <v>0</v>
      </c>
    </row>
    <row r="35" spans="1:28" s="162" customFormat="1">
      <c r="A35" s="16" t="s">
        <v>10</v>
      </c>
      <c r="B35" s="5"/>
      <c r="C35" s="161"/>
      <c r="D35" s="5"/>
      <c r="E35" s="161"/>
      <c r="F35" s="5"/>
      <c r="G35" s="161"/>
      <c r="H35" s="5"/>
      <c r="I35" s="161"/>
      <c r="J35" s="5"/>
      <c r="K35" s="161"/>
      <c r="L35" s="5"/>
      <c r="M35" s="161"/>
      <c r="N35" s="5"/>
      <c r="O35" s="161"/>
      <c r="P35" s="5"/>
      <c r="Q35" s="161"/>
      <c r="R35" s="5"/>
      <c r="S35" s="161"/>
      <c r="T35" s="5"/>
      <c r="U35" s="161"/>
      <c r="V35" s="5"/>
      <c r="W35" s="161"/>
      <c r="X35" s="5"/>
      <c r="Y35" s="161"/>
      <c r="Z35" s="5"/>
      <c r="AA35" s="52"/>
      <c r="AB35" s="162">
        <f t="shared" si="0"/>
        <v>0</v>
      </c>
    </row>
    <row r="36" spans="1:28">
      <c r="A36" s="15" t="s">
        <v>39</v>
      </c>
      <c r="B36" s="10"/>
      <c r="C36" s="11"/>
      <c r="D36" s="10"/>
      <c r="E36" s="11"/>
      <c r="F36" s="10"/>
      <c r="G36" s="11"/>
      <c r="H36" s="10"/>
      <c r="I36" s="11"/>
      <c r="J36" s="10"/>
      <c r="K36" s="11"/>
      <c r="L36" s="10"/>
      <c r="M36" s="11"/>
      <c r="N36" s="10"/>
      <c r="O36" s="11"/>
      <c r="P36" s="10"/>
      <c r="Q36" s="11"/>
      <c r="R36" s="10"/>
      <c r="S36" s="11"/>
      <c r="T36" s="10"/>
      <c r="U36" s="11"/>
      <c r="V36" s="10"/>
      <c r="W36" s="11"/>
      <c r="X36" s="10"/>
      <c r="Y36" s="11"/>
      <c r="Z36" s="10"/>
      <c r="AA36" s="6"/>
      <c r="AB36" s="155">
        <f t="shared" si="0"/>
        <v>0</v>
      </c>
    </row>
    <row r="37" spans="1:28">
      <c r="A37" s="15" t="s">
        <v>11</v>
      </c>
      <c r="B37" s="10"/>
      <c r="C37" s="11"/>
      <c r="D37" s="10"/>
      <c r="E37" s="11"/>
      <c r="F37" s="10"/>
      <c r="G37" s="11"/>
      <c r="H37" s="10"/>
      <c r="I37" s="11"/>
      <c r="J37" s="10"/>
      <c r="K37" s="11"/>
      <c r="L37" s="10"/>
      <c r="M37" s="11"/>
      <c r="N37" s="10"/>
      <c r="O37" s="11"/>
      <c r="P37" s="10"/>
      <c r="Q37" s="11"/>
      <c r="R37" s="10"/>
      <c r="S37" s="11"/>
      <c r="T37" s="10"/>
      <c r="U37" s="11"/>
      <c r="V37" s="10"/>
      <c r="W37" s="11"/>
      <c r="X37" s="10"/>
      <c r="Y37" s="11"/>
      <c r="Z37" s="10"/>
      <c r="AA37" s="6"/>
      <c r="AB37" s="155">
        <f t="shared" si="0"/>
        <v>0</v>
      </c>
    </row>
    <row r="38" spans="1:28" s="162" customFormat="1">
      <c r="A38" s="16" t="s">
        <v>94</v>
      </c>
      <c r="B38" s="5"/>
      <c r="C38" s="161"/>
      <c r="D38" s="5"/>
      <c r="E38" s="161"/>
      <c r="F38" s="5"/>
      <c r="G38" s="161"/>
      <c r="H38" s="5"/>
      <c r="I38" s="161"/>
      <c r="J38" s="5"/>
      <c r="K38" s="161"/>
      <c r="L38" s="5"/>
      <c r="M38" s="161"/>
      <c r="N38" s="5"/>
      <c r="O38" s="161"/>
      <c r="P38" s="5"/>
      <c r="Q38" s="161"/>
      <c r="R38" s="5"/>
      <c r="S38" s="161"/>
      <c r="T38" s="5"/>
      <c r="U38" s="161"/>
      <c r="V38" s="5"/>
      <c r="W38" s="161"/>
      <c r="X38" s="5"/>
      <c r="Y38" s="161"/>
      <c r="Z38" s="5"/>
      <c r="AA38" s="52"/>
      <c r="AB38" s="162">
        <f t="shared" si="0"/>
        <v>0</v>
      </c>
    </row>
    <row r="39" spans="1:28" s="162" customFormat="1">
      <c r="A39" s="16" t="s">
        <v>95</v>
      </c>
      <c r="B39" s="5"/>
      <c r="C39" s="161"/>
      <c r="D39" s="5"/>
      <c r="E39" s="161"/>
      <c r="F39" s="5"/>
      <c r="G39" s="161"/>
      <c r="H39" s="5"/>
      <c r="I39" s="161"/>
      <c r="J39" s="5"/>
      <c r="K39" s="161"/>
      <c r="L39" s="5"/>
      <c r="M39" s="161"/>
      <c r="N39" s="5"/>
      <c r="O39" s="161"/>
      <c r="P39" s="5"/>
      <c r="Q39" s="161"/>
      <c r="R39" s="5"/>
      <c r="S39" s="161"/>
      <c r="T39" s="5"/>
      <c r="U39" s="161"/>
      <c r="V39" s="5"/>
      <c r="W39" s="161"/>
      <c r="X39" s="5"/>
      <c r="Y39" s="161"/>
      <c r="Z39" s="5"/>
      <c r="AA39" s="52"/>
      <c r="AB39" s="162">
        <f t="shared" si="0"/>
        <v>0</v>
      </c>
    </row>
    <row r="40" spans="1:28">
      <c r="A40" s="15" t="s">
        <v>12</v>
      </c>
      <c r="B40" s="10"/>
      <c r="C40" s="11"/>
      <c r="D40" s="10"/>
      <c r="E40" s="11"/>
      <c r="F40" s="10"/>
      <c r="G40" s="11"/>
      <c r="H40" s="10"/>
      <c r="I40" s="11"/>
      <c r="J40" s="10"/>
      <c r="K40" s="11"/>
      <c r="L40" s="10"/>
      <c r="M40" s="11"/>
      <c r="N40" s="10"/>
      <c r="O40" s="11"/>
      <c r="P40" s="10"/>
      <c r="Q40" s="11"/>
      <c r="R40" s="10"/>
      <c r="S40" s="11"/>
      <c r="T40" s="10"/>
      <c r="U40" s="11"/>
      <c r="V40" s="10"/>
      <c r="W40" s="11"/>
      <c r="X40" s="10"/>
      <c r="Y40" s="11"/>
      <c r="Z40" s="10"/>
      <c r="AA40" s="6"/>
      <c r="AB40" s="155">
        <f t="shared" si="0"/>
        <v>0</v>
      </c>
    </row>
    <row r="41" spans="1:28">
      <c r="A41" s="15" t="s">
        <v>40</v>
      </c>
      <c r="B41" s="10"/>
      <c r="C41" s="11"/>
      <c r="D41" s="10"/>
      <c r="E41" s="11"/>
      <c r="F41" s="10"/>
      <c r="G41" s="11"/>
      <c r="H41" s="10"/>
      <c r="I41" s="11"/>
      <c r="J41" s="10"/>
      <c r="K41" s="11"/>
      <c r="L41" s="10"/>
      <c r="M41" s="11"/>
      <c r="N41" s="10"/>
      <c r="O41" s="11"/>
      <c r="P41" s="10"/>
      <c r="Q41" s="11"/>
      <c r="R41" s="10"/>
      <c r="S41" s="11"/>
      <c r="T41" s="10"/>
      <c r="U41" s="11"/>
      <c r="V41" s="10"/>
      <c r="W41" s="11"/>
      <c r="X41" s="10"/>
      <c r="Y41" s="11"/>
      <c r="Z41" s="10"/>
      <c r="AA41" s="6"/>
      <c r="AB41" s="155">
        <f t="shared" si="0"/>
        <v>0</v>
      </c>
    </row>
    <row r="42" spans="1:28" s="162" customFormat="1">
      <c r="A42" s="16" t="s">
        <v>41</v>
      </c>
      <c r="B42" s="5"/>
      <c r="C42" s="161"/>
      <c r="D42" s="5"/>
      <c r="E42" s="161">
        <v>6</v>
      </c>
      <c r="F42" s="5"/>
      <c r="G42" s="161"/>
      <c r="H42" s="5"/>
      <c r="I42" s="161"/>
      <c r="J42" s="5"/>
      <c r="K42" s="161"/>
      <c r="L42" s="5"/>
      <c r="M42" s="161"/>
      <c r="N42" s="5"/>
      <c r="O42" s="161"/>
      <c r="P42" s="5"/>
      <c r="Q42" s="161"/>
      <c r="R42" s="5"/>
      <c r="S42" s="161"/>
      <c r="T42" s="5"/>
      <c r="U42" s="161"/>
      <c r="V42" s="5"/>
      <c r="W42" s="161"/>
      <c r="X42" s="5"/>
      <c r="Y42" s="161"/>
      <c r="Z42" s="5"/>
      <c r="AA42" s="52"/>
      <c r="AB42" s="162">
        <f t="shared" si="0"/>
        <v>0.24</v>
      </c>
    </row>
    <row r="43" spans="1:28">
      <c r="A43" s="15" t="s">
        <v>44</v>
      </c>
      <c r="B43" s="10"/>
      <c r="C43" s="11"/>
      <c r="D43" s="10"/>
      <c r="E43" s="11"/>
      <c r="F43" s="10"/>
      <c r="G43" s="11"/>
      <c r="H43" s="10"/>
      <c r="I43" s="11"/>
      <c r="J43" s="10"/>
      <c r="K43" s="11"/>
      <c r="L43" s="10"/>
      <c r="M43" s="11"/>
      <c r="N43" s="10"/>
      <c r="O43" s="11"/>
      <c r="P43" s="10"/>
      <c r="Q43" s="11"/>
      <c r="R43" s="10"/>
      <c r="S43" s="11"/>
      <c r="T43" s="10"/>
      <c r="U43" s="11"/>
      <c r="V43" s="10"/>
      <c r="W43" s="11"/>
      <c r="X43" s="10"/>
      <c r="Y43" s="11"/>
      <c r="Z43" s="10"/>
      <c r="AA43" s="6"/>
      <c r="AB43" s="155">
        <f t="shared" si="0"/>
        <v>0</v>
      </c>
    </row>
    <row r="44" spans="1:28">
      <c r="A44" s="15" t="s">
        <v>62</v>
      </c>
      <c r="B44" s="10"/>
      <c r="C44" s="11"/>
      <c r="D44" s="10"/>
      <c r="E44" s="11"/>
      <c r="F44" s="10"/>
      <c r="G44" s="11"/>
      <c r="H44" s="10"/>
      <c r="I44" s="11"/>
      <c r="J44" s="10"/>
      <c r="K44" s="11"/>
      <c r="L44" s="10"/>
      <c r="M44" s="11"/>
      <c r="N44" s="10"/>
      <c r="O44" s="11"/>
      <c r="P44" s="10"/>
      <c r="Q44" s="11"/>
      <c r="R44" s="10"/>
      <c r="S44" s="11"/>
      <c r="T44" s="10"/>
      <c r="U44" s="11"/>
      <c r="V44" s="10"/>
      <c r="W44" s="11"/>
      <c r="X44" s="10"/>
      <c r="Y44" s="11"/>
      <c r="Z44" s="10"/>
      <c r="AA44" s="6"/>
      <c r="AB44" s="155">
        <f t="shared" si="0"/>
        <v>0</v>
      </c>
    </row>
    <row r="45" spans="1:28" s="162" customFormat="1">
      <c r="A45" s="16" t="s">
        <v>34</v>
      </c>
      <c r="B45" s="5"/>
      <c r="C45" s="161"/>
      <c r="D45" s="5"/>
      <c r="E45" s="161"/>
      <c r="F45" s="5"/>
      <c r="G45" s="161"/>
      <c r="H45" s="5"/>
      <c r="I45" s="161"/>
      <c r="J45" s="5"/>
      <c r="K45" s="161"/>
      <c r="L45" s="5"/>
      <c r="M45" s="161"/>
      <c r="N45" s="5"/>
      <c r="O45" s="161"/>
      <c r="P45" s="5"/>
      <c r="Q45" s="161"/>
      <c r="R45" s="5"/>
      <c r="S45" s="161"/>
      <c r="T45" s="5"/>
      <c r="U45" s="161"/>
      <c r="V45" s="5"/>
      <c r="W45" s="161"/>
      <c r="X45" s="5"/>
      <c r="Y45" s="161"/>
      <c r="Z45" s="5"/>
      <c r="AA45" s="52"/>
      <c r="AB45" s="162">
        <f t="shared" si="0"/>
        <v>0</v>
      </c>
    </row>
    <row r="46" spans="1:28" s="162" customFormat="1">
      <c r="A46" s="16" t="s">
        <v>35</v>
      </c>
      <c r="B46" s="5"/>
      <c r="C46" s="161"/>
      <c r="D46" s="5"/>
      <c r="E46" s="161"/>
      <c r="F46" s="5"/>
      <c r="G46" s="161"/>
      <c r="H46" s="5"/>
      <c r="I46" s="161"/>
      <c r="J46" s="5"/>
      <c r="K46" s="161"/>
      <c r="L46" s="5"/>
      <c r="M46" s="161"/>
      <c r="N46" s="5"/>
      <c r="O46" s="161"/>
      <c r="P46" s="5"/>
      <c r="Q46" s="161"/>
      <c r="R46" s="5"/>
      <c r="S46" s="161"/>
      <c r="T46" s="5"/>
      <c r="U46" s="161"/>
      <c r="V46" s="5"/>
      <c r="W46" s="161"/>
      <c r="X46" s="5"/>
      <c r="Y46" s="161"/>
      <c r="Z46" s="5"/>
      <c r="AA46" s="52"/>
      <c r="AB46" s="162">
        <f t="shared" si="0"/>
        <v>0</v>
      </c>
    </row>
    <row r="47" spans="1:28">
      <c r="A47" s="15" t="s">
        <v>37</v>
      </c>
      <c r="B47" s="10"/>
      <c r="C47" s="11"/>
      <c r="D47" s="10"/>
      <c r="E47" s="11"/>
      <c r="F47" s="10"/>
      <c r="G47" s="11"/>
      <c r="H47" s="10"/>
      <c r="I47" s="11"/>
      <c r="J47" s="10"/>
      <c r="K47" s="11"/>
      <c r="L47" s="10"/>
      <c r="M47" s="11"/>
      <c r="N47" s="10"/>
      <c r="O47" s="11"/>
      <c r="P47" s="10"/>
      <c r="Q47" s="11"/>
      <c r="R47" s="10"/>
      <c r="S47" s="11"/>
      <c r="T47" s="10"/>
      <c r="U47" s="11"/>
      <c r="V47" s="10"/>
      <c r="W47" s="11"/>
      <c r="X47" s="10"/>
      <c r="Y47" s="11"/>
      <c r="Z47" s="10"/>
      <c r="AA47" s="6"/>
      <c r="AB47" s="155">
        <f t="shared" si="0"/>
        <v>0</v>
      </c>
    </row>
    <row r="48" spans="1:28" ht="14">
      <c r="A48" s="9" t="s">
        <v>24</v>
      </c>
      <c r="B48" s="10"/>
      <c r="C48" s="11"/>
      <c r="D48" s="10"/>
      <c r="E48" s="11"/>
      <c r="F48" s="10"/>
      <c r="G48" s="11"/>
      <c r="H48" s="10"/>
      <c r="I48" s="11"/>
      <c r="J48" s="10"/>
      <c r="K48" s="11"/>
      <c r="L48" s="10"/>
      <c r="M48" s="11"/>
      <c r="N48" s="10"/>
      <c r="O48" s="11"/>
      <c r="P48" s="10"/>
      <c r="Q48" s="11"/>
      <c r="R48" s="10"/>
      <c r="S48" s="11"/>
      <c r="T48" s="10"/>
      <c r="U48" s="11"/>
      <c r="V48" s="10"/>
      <c r="W48" s="11"/>
      <c r="X48" s="10"/>
      <c r="Y48" s="11"/>
      <c r="Z48" s="10"/>
      <c r="AA48" s="6"/>
      <c r="AB48" s="155">
        <f t="shared" si="0"/>
        <v>0</v>
      </c>
    </row>
    <row r="49" spans="1:28" ht="14">
      <c r="A49" s="9" t="s">
        <v>43</v>
      </c>
      <c r="B49" s="10"/>
      <c r="C49" s="11"/>
      <c r="D49" s="10"/>
      <c r="E49" s="11"/>
      <c r="F49" s="10"/>
      <c r="G49" s="11"/>
      <c r="H49" s="10"/>
      <c r="I49" s="11"/>
      <c r="J49" s="10"/>
      <c r="K49" s="11"/>
      <c r="L49" s="10"/>
      <c r="M49" s="11"/>
      <c r="N49" s="10"/>
      <c r="O49" s="11"/>
      <c r="P49" s="10"/>
      <c r="Q49" s="11"/>
      <c r="R49" s="10"/>
      <c r="S49" s="11"/>
      <c r="T49" s="10"/>
      <c r="U49" s="11"/>
      <c r="V49" s="10"/>
      <c r="W49" s="11"/>
      <c r="X49" s="10"/>
      <c r="Y49" s="11"/>
      <c r="Z49" s="10"/>
      <c r="AA49" s="6"/>
      <c r="AB49" s="155">
        <f t="shared" si="0"/>
        <v>0</v>
      </c>
    </row>
    <row r="50" spans="1:28" s="162" customFormat="1" ht="14">
      <c r="A50" s="12" t="s">
        <v>72</v>
      </c>
      <c r="B50" s="5"/>
      <c r="C50" s="161"/>
      <c r="D50" s="5"/>
      <c r="E50" s="161"/>
      <c r="F50" s="5"/>
      <c r="G50" s="161"/>
      <c r="H50" s="5"/>
      <c r="I50" s="161"/>
      <c r="J50" s="5"/>
      <c r="K50" s="161"/>
      <c r="L50" s="5"/>
      <c r="M50" s="161"/>
      <c r="N50" s="5"/>
      <c r="O50" s="161"/>
      <c r="P50" s="5"/>
      <c r="Q50" s="161"/>
      <c r="R50" s="5"/>
      <c r="S50" s="161"/>
      <c r="T50" s="5"/>
      <c r="U50" s="161"/>
      <c r="V50" s="5"/>
      <c r="W50" s="161"/>
      <c r="X50" s="5"/>
      <c r="Y50" s="161"/>
      <c r="Z50" s="5"/>
      <c r="AA50" s="52"/>
      <c r="AB50" s="162">
        <f t="shared" si="0"/>
        <v>0</v>
      </c>
    </row>
    <row r="51" spans="1:28">
      <c r="A51" s="15" t="s">
        <v>68</v>
      </c>
      <c r="B51" s="10"/>
      <c r="C51" s="11"/>
      <c r="D51" s="10"/>
      <c r="E51" s="11"/>
      <c r="F51" s="10"/>
      <c r="G51" s="11"/>
      <c r="H51" s="10"/>
      <c r="I51" s="11"/>
      <c r="J51" s="10"/>
      <c r="K51" s="11"/>
      <c r="L51" s="10"/>
      <c r="M51" s="11"/>
      <c r="N51" s="10"/>
      <c r="O51" s="11"/>
      <c r="P51" s="10"/>
      <c r="Q51" s="11"/>
      <c r="R51" s="10"/>
      <c r="S51" s="11"/>
      <c r="T51" s="10"/>
      <c r="U51" s="11"/>
      <c r="V51" s="10"/>
      <c r="W51" s="11"/>
      <c r="X51" s="10"/>
      <c r="Y51" s="11"/>
      <c r="Z51" s="10"/>
      <c r="AA51" s="6"/>
      <c r="AB51" s="155">
        <f t="shared" si="0"/>
        <v>0</v>
      </c>
    </row>
    <row r="52" spans="1:28">
      <c r="A52" s="15" t="s">
        <v>82</v>
      </c>
      <c r="B52" s="10"/>
      <c r="C52" s="11"/>
      <c r="D52" s="10"/>
      <c r="E52" s="11"/>
      <c r="F52" s="10"/>
      <c r="G52" s="11"/>
      <c r="H52" s="10"/>
      <c r="I52" s="11"/>
      <c r="J52" s="10"/>
      <c r="K52" s="11"/>
      <c r="L52" s="10"/>
      <c r="M52" s="11"/>
      <c r="N52" s="10"/>
      <c r="O52" s="11"/>
      <c r="P52" s="10"/>
      <c r="Q52" s="11"/>
      <c r="R52" s="10"/>
      <c r="S52" s="11"/>
      <c r="T52" s="10"/>
      <c r="U52" s="11"/>
      <c r="V52" s="10"/>
      <c r="W52" s="11"/>
      <c r="X52" s="10"/>
      <c r="Y52" s="11"/>
      <c r="Z52" s="10"/>
      <c r="AA52" s="6"/>
      <c r="AB52" s="155">
        <f t="shared" si="0"/>
        <v>0</v>
      </c>
    </row>
    <row r="53" spans="1:28" ht="14">
      <c r="A53" s="9" t="s">
        <v>63</v>
      </c>
      <c r="B53" s="10"/>
      <c r="C53" s="11"/>
      <c r="D53" s="10"/>
      <c r="E53" s="11"/>
      <c r="F53" s="10"/>
      <c r="G53" s="11"/>
      <c r="H53" s="10"/>
      <c r="I53" s="11"/>
      <c r="J53" s="10"/>
      <c r="K53" s="11"/>
      <c r="L53" s="10"/>
      <c r="M53" s="11"/>
      <c r="N53" s="10"/>
      <c r="O53" s="11"/>
      <c r="P53" s="10"/>
      <c r="Q53" s="11"/>
      <c r="R53" s="10"/>
      <c r="S53" s="11"/>
      <c r="T53" s="10"/>
      <c r="U53" s="11"/>
      <c r="V53" s="10"/>
      <c r="W53" s="11"/>
      <c r="X53" s="10"/>
      <c r="Y53" s="11"/>
      <c r="Z53" s="10"/>
      <c r="AA53" s="6"/>
      <c r="AB53" s="155">
        <f t="shared" si="0"/>
        <v>0</v>
      </c>
    </row>
    <row r="54" spans="1:28" s="162" customFormat="1" ht="14">
      <c r="A54" s="12" t="s">
        <v>30</v>
      </c>
      <c r="B54" s="5"/>
      <c r="C54" s="161"/>
      <c r="D54" s="5"/>
      <c r="E54" s="161"/>
      <c r="F54" s="5"/>
      <c r="G54" s="161"/>
      <c r="H54" s="5"/>
      <c r="I54" s="161"/>
      <c r="J54" s="5"/>
      <c r="K54" s="161"/>
      <c r="L54" s="5"/>
      <c r="M54" s="161"/>
      <c r="N54" s="5">
        <v>20</v>
      </c>
      <c r="O54" s="161">
        <v>10</v>
      </c>
      <c r="P54" s="5"/>
      <c r="Q54" s="161"/>
      <c r="R54" s="5">
        <v>5</v>
      </c>
      <c r="S54" s="161"/>
      <c r="T54" s="5"/>
      <c r="U54" s="161"/>
      <c r="V54" s="5"/>
      <c r="W54" s="161"/>
      <c r="X54" s="5"/>
      <c r="Y54" s="161"/>
      <c r="Z54" s="5">
        <v>10</v>
      </c>
      <c r="AA54" s="52"/>
      <c r="AB54" s="162">
        <f t="shared" si="0"/>
        <v>1.8</v>
      </c>
    </row>
    <row r="55" spans="1:28" ht="14">
      <c r="A55" s="9" t="s">
        <v>38</v>
      </c>
      <c r="B55" s="10"/>
      <c r="C55" s="11"/>
      <c r="D55" s="10"/>
      <c r="E55" s="11"/>
      <c r="F55" s="10"/>
      <c r="G55" s="11"/>
      <c r="H55" s="10"/>
      <c r="I55" s="11"/>
      <c r="J55" s="10"/>
      <c r="K55" s="11"/>
      <c r="L55" s="10"/>
      <c r="M55" s="11"/>
      <c r="N55" s="10"/>
      <c r="O55" s="11"/>
      <c r="P55" s="10"/>
      <c r="Q55" s="11"/>
      <c r="R55" s="10"/>
      <c r="S55" s="11"/>
      <c r="T55" s="10"/>
      <c r="U55" s="11"/>
      <c r="V55" s="10"/>
      <c r="W55" s="11"/>
      <c r="X55" s="10"/>
      <c r="Y55" s="11"/>
      <c r="Z55" s="10"/>
      <c r="AA55" s="6"/>
      <c r="AB55" s="155">
        <f t="shared" si="0"/>
        <v>0</v>
      </c>
    </row>
    <row r="56" spans="1:28" ht="14">
      <c r="A56" s="9" t="s">
        <v>60</v>
      </c>
      <c r="B56" s="10"/>
      <c r="C56" s="11"/>
      <c r="D56" s="10"/>
      <c r="E56" s="11"/>
      <c r="F56" s="10"/>
      <c r="G56" s="11"/>
      <c r="H56" s="10"/>
      <c r="I56" s="11"/>
      <c r="J56" s="10"/>
      <c r="K56" s="11"/>
      <c r="L56" s="10"/>
      <c r="M56" s="11"/>
      <c r="N56" s="10"/>
      <c r="O56" s="11"/>
      <c r="P56" s="10"/>
      <c r="Q56" s="11"/>
      <c r="R56" s="10"/>
      <c r="S56" s="11"/>
      <c r="T56" s="10"/>
      <c r="U56" s="11"/>
      <c r="V56" s="10"/>
      <c r="W56" s="11"/>
      <c r="X56" s="10"/>
      <c r="Y56" s="11"/>
      <c r="Z56" s="10"/>
      <c r="AA56" s="6"/>
      <c r="AB56" s="155">
        <f t="shared" si="0"/>
        <v>0</v>
      </c>
    </row>
    <row r="57" spans="1:28" ht="14">
      <c r="A57" s="9" t="s">
        <v>73</v>
      </c>
      <c r="B57" s="10"/>
      <c r="C57" s="11"/>
      <c r="D57" s="10"/>
      <c r="E57" s="11"/>
      <c r="F57" s="10"/>
      <c r="G57" s="11"/>
      <c r="H57" s="10"/>
      <c r="I57" s="11"/>
      <c r="J57" s="10"/>
      <c r="K57" s="11"/>
      <c r="L57" s="10"/>
      <c r="M57" s="11"/>
      <c r="N57" s="10"/>
      <c r="O57" s="11"/>
      <c r="P57" s="10"/>
      <c r="Q57" s="11"/>
      <c r="R57" s="10"/>
      <c r="S57" s="11"/>
      <c r="T57" s="10"/>
      <c r="U57" s="11"/>
      <c r="V57" s="10"/>
      <c r="W57" s="11"/>
      <c r="X57" s="10"/>
      <c r="Y57" s="11"/>
      <c r="Z57" s="10"/>
      <c r="AA57" s="6"/>
      <c r="AB57" s="155">
        <f t="shared" si="0"/>
        <v>0</v>
      </c>
    </row>
    <row r="58" spans="1:28" ht="14">
      <c r="A58" s="9" t="s">
        <v>64</v>
      </c>
      <c r="B58" s="10"/>
      <c r="C58" s="11"/>
      <c r="D58" s="10"/>
      <c r="E58" s="11"/>
      <c r="F58" s="10"/>
      <c r="G58" s="11"/>
      <c r="H58" s="10"/>
      <c r="I58" s="11"/>
      <c r="J58" s="10"/>
      <c r="K58" s="11"/>
      <c r="L58" s="10"/>
      <c r="M58" s="11"/>
      <c r="N58" s="10"/>
      <c r="O58" s="11"/>
      <c r="P58" s="10"/>
      <c r="Q58" s="11"/>
      <c r="R58" s="10"/>
      <c r="S58" s="11"/>
      <c r="T58" s="10"/>
      <c r="U58" s="11"/>
      <c r="V58" s="10"/>
      <c r="W58" s="11"/>
      <c r="X58" s="10"/>
      <c r="Y58" s="11"/>
      <c r="Z58" s="10"/>
      <c r="AA58" s="6"/>
      <c r="AB58" s="155">
        <f t="shared" si="0"/>
        <v>0</v>
      </c>
    </row>
    <row r="59" spans="1:28" ht="14">
      <c r="A59" s="9" t="s">
        <v>61</v>
      </c>
      <c r="B59" s="10"/>
      <c r="C59" s="11"/>
      <c r="D59" s="10"/>
      <c r="E59" s="11"/>
      <c r="F59" s="10"/>
      <c r="G59" s="11"/>
      <c r="H59" s="10"/>
      <c r="I59" s="11"/>
      <c r="J59" s="10"/>
      <c r="K59" s="11"/>
      <c r="L59" s="10"/>
      <c r="M59" s="11"/>
      <c r="N59" s="10"/>
      <c r="O59" s="11"/>
      <c r="P59" s="10"/>
      <c r="Q59" s="11"/>
      <c r="R59" s="10"/>
      <c r="S59" s="11"/>
      <c r="T59" s="10"/>
      <c r="U59" s="11"/>
      <c r="V59" s="10"/>
      <c r="W59" s="11"/>
      <c r="X59" s="10"/>
      <c r="Y59" s="11"/>
      <c r="Z59" s="10"/>
      <c r="AA59" s="6"/>
      <c r="AB59" s="155">
        <f t="shared" si="0"/>
        <v>0</v>
      </c>
    </row>
    <row r="60" spans="1:28" s="162" customFormat="1">
      <c r="A60" s="16" t="s">
        <v>13</v>
      </c>
      <c r="B60" s="5"/>
      <c r="C60" s="161"/>
      <c r="D60" s="5"/>
      <c r="E60" s="161"/>
      <c r="F60" s="5"/>
      <c r="G60" s="161"/>
      <c r="H60" s="5"/>
      <c r="I60" s="161"/>
      <c r="J60" s="5"/>
      <c r="K60" s="161"/>
      <c r="L60" s="5"/>
      <c r="M60" s="161"/>
      <c r="N60" s="5"/>
      <c r="O60" s="161"/>
      <c r="P60" s="5"/>
      <c r="Q60" s="161"/>
      <c r="R60" s="5"/>
      <c r="S60" s="161"/>
      <c r="T60" s="5"/>
      <c r="U60" s="161"/>
      <c r="V60" s="5"/>
      <c r="W60" s="161"/>
      <c r="X60" s="5"/>
      <c r="Y60" s="161"/>
      <c r="Z60" s="5"/>
      <c r="AA60" s="52"/>
      <c r="AB60" s="162">
        <f t="shared" si="0"/>
        <v>0</v>
      </c>
    </row>
    <row r="61" spans="1:28" s="162" customFormat="1">
      <c r="A61" s="16" t="s">
        <v>55</v>
      </c>
      <c r="B61" s="5"/>
      <c r="C61" s="161"/>
      <c r="D61" s="5"/>
      <c r="E61" s="161"/>
      <c r="F61" s="5"/>
      <c r="G61" s="161"/>
      <c r="H61" s="5"/>
      <c r="I61" s="161"/>
      <c r="J61" s="5"/>
      <c r="K61" s="161"/>
      <c r="L61" s="5"/>
      <c r="M61" s="161"/>
      <c r="N61" s="5"/>
      <c r="O61" s="161"/>
      <c r="P61" s="5"/>
      <c r="Q61" s="161"/>
      <c r="R61" s="5"/>
      <c r="S61" s="161"/>
      <c r="T61" s="5"/>
      <c r="U61" s="161"/>
      <c r="V61" s="5"/>
      <c r="W61" s="161"/>
      <c r="X61" s="5"/>
      <c r="Y61" s="161"/>
      <c r="Z61" s="5"/>
      <c r="AA61" s="52"/>
      <c r="AB61" s="162">
        <f t="shared" si="0"/>
        <v>0</v>
      </c>
    </row>
    <row r="62" spans="1:28">
      <c r="A62" s="15" t="s">
        <v>42</v>
      </c>
      <c r="B62" s="10"/>
      <c r="C62" s="11"/>
      <c r="D62" s="10"/>
      <c r="E62" s="11"/>
      <c r="F62" s="10"/>
      <c r="G62" s="11"/>
      <c r="H62" s="10"/>
      <c r="I62" s="11"/>
      <c r="J62" s="10"/>
      <c r="K62" s="11"/>
      <c r="L62" s="10"/>
      <c r="M62" s="11"/>
      <c r="N62" s="10"/>
      <c r="O62" s="11"/>
      <c r="P62" s="10"/>
      <c r="Q62" s="11"/>
      <c r="R62" s="10"/>
      <c r="S62" s="11"/>
      <c r="T62" s="10"/>
      <c r="U62" s="11"/>
      <c r="V62" s="10"/>
      <c r="W62" s="11"/>
      <c r="X62" s="10"/>
      <c r="Y62" s="11"/>
      <c r="Z62" s="10"/>
      <c r="AA62" s="6"/>
      <c r="AB62" s="155">
        <f t="shared" si="0"/>
        <v>0</v>
      </c>
    </row>
    <row r="63" spans="1:28">
      <c r="A63" s="15" t="s">
        <v>57</v>
      </c>
      <c r="B63" s="10"/>
      <c r="C63" s="11"/>
      <c r="D63" s="10"/>
      <c r="E63" s="11"/>
      <c r="F63" s="10"/>
      <c r="G63" s="11"/>
      <c r="H63" s="10"/>
      <c r="I63" s="11"/>
      <c r="J63" s="10"/>
      <c r="K63" s="11"/>
      <c r="L63" s="10"/>
      <c r="M63" s="11"/>
      <c r="N63" s="10"/>
      <c r="O63" s="11"/>
      <c r="P63" s="10"/>
      <c r="Q63" s="11"/>
      <c r="R63" s="10"/>
      <c r="S63" s="11"/>
      <c r="T63" s="10"/>
      <c r="U63" s="11"/>
      <c r="V63" s="10"/>
      <c r="W63" s="11"/>
      <c r="X63" s="10"/>
      <c r="Y63" s="11"/>
      <c r="Z63" s="10"/>
      <c r="AA63" s="6"/>
      <c r="AB63" s="155">
        <f t="shared" si="0"/>
        <v>0</v>
      </c>
    </row>
    <row r="64" spans="1:28" s="162" customFormat="1">
      <c r="A64" s="16" t="s">
        <v>14</v>
      </c>
      <c r="B64" s="5"/>
      <c r="C64" s="161"/>
      <c r="D64" s="5"/>
      <c r="E64" s="161"/>
      <c r="F64" s="5"/>
      <c r="G64" s="161"/>
      <c r="H64" s="5"/>
      <c r="I64" s="161"/>
      <c r="J64" s="5"/>
      <c r="K64" s="161"/>
      <c r="L64" s="5"/>
      <c r="M64" s="161"/>
      <c r="N64" s="5"/>
      <c r="O64" s="161"/>
      <c r="P64" s="5"/>
      <c r="Q64" s="161"/>
      <c r="R64" s="5"/>
      <c r="S64" s="161"/>
      <c r="T64" s="5"/>
      <c r="U64" s="161"/>
      <c r="V64" s="5"/>
      <c r="W64" s="161"/>
      <c r="X64" s="5"/>
      <c r="Y64" s="161"/>
      <c r="Z64" s="5"/>
      <c r="AA64" s="52"/>
      <c r="AB64" s="162">
        <f t="shared" si="0"/>
        <v>0</v>
      </c>
    </row>
    <row r="65" spans="1:28" s="162" customFormat="1">
      <c r="A65" s="16" t="s">
        <v>15</v>
      </c>
      <c r="B65" s="5"/>
      <c r="C65" s="161"/>
      <c r="D65" s="5"/>
      <c r="E65" s="161"/>
      <c r="F65" s="5"/>
      <c r="G65" s="161"/>
      <c r="H65" s="5"/>
      <c r="I65" s="161"/>
      <c r="J65" s="5"/>
      <c r="K65" s="161"/>
      <c r="L65" s="5"/>
      <c r="M65" s="161"/>
      <c r="N65" s="5"/>
      <c r="O65" s="161"/>
      <c r="P65" s="5"/>
      <c r="Q65" s="161"/>
      <c r="R65" s="5"/>
      <c r="S65" s="161"/>
      <c r="T65" s="5"/>
      <c r="U65" s="161"/>
      <c r="V65" s="5"/>
      <c r="W65" s="161"/>
      <c r="X65" s="5"/>
      <c r="Y65" s="161"/>
      <c r="Z65" s="5"/>
      <c r="AA65" s="52"/>
      <c r="AB65" s="162">
        <f t="shared" si="0"/>
        <v>0</v>
      </c>
    </row>
    <row r="66" spans="1:28" s="162" customFormat="1">
      <c r="A66" s="16" t="s">
        <v>16</v>
      </c>
      <c r="B66" s="5"/>
      <c r="C66" s="161"/>
      <c r="D66" s="5"/>
      <c r="E66" s="161"/>
      <c r="F66" s="5"/>
      <c r="G66" s="161"/>
      <c r="H66" s="5"/>
      <c r="I66" s="161"/>
      <c r="J66" s="5"/>
      <c r="K66" s="161"/>
      <c r="L66" s="5"/>
      <c r="M66" s="161"/>
      <c r="N66" s="5"/>
      <c r="O66" s="161"/>
      <c r="P66" s="5"/>
      <c r="Q66" s="161"/>
      <c r="R66" s="5"/>
      <c r="S66" s="161"/>
      <c r="T66" s="5"/>
      <c r="U66" s="161"/>
      <c r="V66" s="5"/>
      <c r="W66" s="161"/>
      <c r="X66" s="5"/>
      <c r="Y66" s="161"/>
      <c r="Z66" s="5"/>
      <c r="AA66" s="52"/>
      <c r="AB66" s="162">
        <f t="shared" si="0"/>
        <v>0</v>
      </c>
    </row>
    <row r="67" spans="1:28">
      <c r="A67" s="15" t="s">
        <v>36</v>
      </c>
      <c r="B67" s="10"/>
      <c r="C67" s="11"/>
      <c r="D67" s="10"/>
      <c r="E67" s="11"/>
      <c r="F67" s="10"/>
      <c r="G67" s="11"/>
      <c r="H67" s="10"/>
      <c r="I67" s="11"/>
      <c r="J67" s="10"/>
      <c r="K67" s="11"/>
      <c r="L67" s="10"/>
      <c r="M67" s="11"/>
      <c r="N67" s="10"/>
      <c r="O67" s="11"/>
      <c r="P67" s="10"/>
      <c r="Q67" s="11"/>
      <c r="R67" s="10"/>
      <c r="S67" s="11"/>
      <c r="T67" s="10"/>
      <c r="U67" s="11"/>
      <c r="V67" s="10"/>
      <c r="W67" s="11"/>
      <c r="X67" s="10"/>
      <c r="Y67" s="11"/>
      <c r="Z67" s="10"/>
      <c r="AA67" s="6"/>
      <c r="AB67" s="155">
        <f t="shared" si="0"/>
        <v>0</v>
      </c>
    </row>
    <row r="68" spans="1:28" s="162" customFormat="1">
      <c r="A68" s="16" t="s">
        <v>81</v>
      </c>
      <c r="B68" s="5"/>
      <c r="C68" s="161"/>
      <c r="D68" s="5"/>
      <c r="E68" s="161">
        <v>1</v>
      </c>
      <c r="F68" s="5"/>
      <c r="G68" s="161"/>
      <c r="H68" s="5"/>
      <c r="I68" s="161"/>
      <c r="J68" s="5"/>
      <c r="K68" s="161"/>
      <c r="L68" s="5"/>
      <c r="M68" s="161"/>
      <c r="N68" s="5"/>
      <c r="O68" s="161"/>
      <c r="P68" s="5"/>
      <c r="Q68" s="161"/>
      <c r="R68" s="5"/>
      <c r="S68" s="161"/>
      <c r="T68" s="5"/>
      <c r="U68" s="161"/>
      <c r="V68" s="5"/>
      <c r="W68" s="161"/>
      <c r="X68" s="5">
        <v>2</v>
      </c>
      <c r="Y68" s="161">
        <v>25</v>
      </c>
      <c r="Z68" s="5">
        <v>2</v>
      </c>
      <c r="AA68" s="52"/>
      <c r="AB68" s="162">
        <f t="shared" si="0"/>
        <v>1.2</v>
      </c>
    </row>
    <row r="69" spans="1:28" s="162" customFormat="1">
      <c r="A69" s="16" t="s">
        <v>74</v>
      </c>
      <c r="B69" s="5"/>
      <c r="C69" s="161"/>
      <c r="D69" s="5"/>
      <c r="E69" s="161"/>
      <c r="F69" s="5"/>
      <c r="G69" s="161"/>
      <c r="H69" s="5"/>
      <c r="I69" s="161"/>
      <c r="J69" s="5"/>
      <c r="K69" s="161"/>
      <c r="L69" s="5"/>
      <c r="M69" s="161"/>
      <c r="N69" s="5"/>
      <c r="O69" s="161"/>
      <c r="P69" s="5"/>
      <c r="Q69" s="161"/>
      <c r="R69" s="5"/>
      <c r="S69" s="161"/>
      <c r="T69" s="5"/>
      <c r="U69" s="161"/>
      <c r="V69" s="5"/>
      <c r="W69" s="161"/>
      <c r="X69" s="5"/>
      <c r="Y69" s="161"/>
      <c r="Z69" s="5"/>
      <c r="AA69" s="52"/>
      <c r="AB69" s="162">
        <f t="shared" si="0"/>
        <v>0</v>
      </c>
    </row>
    <row r="70" spans="1:28" s="162" customFormat="1">
      <c r="A70" s="16" t="s">
        <v>56</v>
      </c>
      <c r="B70" s="5"/>
      <c r="C70" s="161"/>
      <c r="D70" s="5"/>
      <c r="E70" s="161"/>
      <c r="F70" s="5"/>
      <c r="G70" s="161"/>
      <c r="H70" s="5"/>
      <c r="I70" s="161"/>
      <c r="J70" s="5"/>
      <c r="K70" s="161"/>
      <c r="L70" s="5"/>
      <c r="M70" s="161"/>
      <c r="N70" s="5"/>
      <c r="O70" s="161"/>
      <c r="P70" s="5"/>
      <c r="Q70" s="161"/>
      <c r="R70" s="5"/>
      <c r="S70" s="161"/>
      <c r="T70" s="5"/>
      <c r="U70" s="161"/>
      <c r="V70" s="5"/>
      <c r="W70" s="161"/>
      <c r="X70" s="5"/>
      <c r="Y70" s="161"/>
      <c r="Z70" s="5"/>
      <c r="AA70" s="52"/>
      <c r="AB70" s="162">
        <f t="shared" ref="AB70:AB104" si="1">SUM(B70:Z70)/25</f>
        <v>0</v>
      </c>
    </row>
    <row r="71" spans="1:28" s="162" customFormat="1">
      <c r="A71" s="16" t="s">
        <v>17</v>
      </c>
      <c r="B71" s="5"/>
      <c r="C71" s="161"/>
      <c r="D71" s="5"/>
      <c r="E71" s="161"/>
      <c r="F71" s="5"/>
      <c r="G71" s="161"/>
      <c r="H71" s="5"/>
      <c r="I71" s="161"/>
      <c r="J71" s="5"/>
      <c r="K71" s="161"/>
      <c r="L71" s="5"/>
      <c r="M71" s="161"/>
      <c r="N71" s="5"/>
      <c r="O71" s="161"/>
      <c r="P71" s="5"/>
      <c r="Q71" s="161"/>
      <c r="R71" s="5"/>
      <c r="S71" s="161"/>
      <c r="T71" s="5"/>
      <c r="U71" s="161"/>
      <c r="V71" s="5"/>
      <c r="W71" s="161"/>
      <c r="X71" s="5"/>
      <c r="Y71" s="161"/>
      <c r="Z71" s="5"/>
      <c r="AA71" s="52"/>
      <c r="AB71" s="162">
        <f t="shared" si="1"/>
        <v>0</v>
      </c>
    </row>
    <row r="72" spans="1:28" s="162" customFormat="1">
      <c r="A72" s="16" t="s">
        <v>18</v>
      </c>
      <c r="B72" s="5"/>
      <c r="C72" s="161"/>
      <c r="D72" s="5"/>
      <c r="E72" s="161"/>
      <c r="F72" s="5"/>
      <c r="G72" s="161"/>
      <c r="H72" s="5"/>
      <c r="I72" s="161"/>
      <c r="J72" s="5"/>
      <c r="K72" s="161"/>
      <c r="L72" s="5"/>
      <c r="M72" s="161"/>
      <c r="N72" s="5"/>
      <c r="O72" s="161"/>
      <c r="P72" s="5"/>
      <c r="Q72" s="161"/>
      <c r="R72" s="5"/>
      <c r="S72" s="161"/>
      <c r="T72" s="5"/>
      <c r="U72" s="161"/>
      <c r="V72" s="5"/>
      <c r="W72" s="161"/>
      <c r="X72" s="5"/>
      <c r="Y72" s="161"/>
      <c r="Z72" s="5"/>
      <c r="AA72" s="52"/>
      <c r="AB72" s="162">
        <f t="shared" si="1"/>
        <v>0</v>
      </c>
    </row>
    <row r="73" spans="1:28" s="162" customFormat="1">
      <c r="A73" s="16" t="s">
        <v>19</v>
      </c>
      <c r="B73" s="5">
        <v>15</v>
      </c>
      <c r="C73" s="161"/>
      <c r="D73" s="5"/>
      <c r="E73" s="161"/>
      <c r="F73" s="5">
        <v>10</v>
      </c>
      <c r="G73" s="161"/>
      <c r="H73" s="5"/>
      <c r="I73" s="161"/>
      <c r="J73" s="5"/>
      <c r="K73" s="161"/>
      <c r="L73" s="5"/>
      <c r="M73" s="161"/>
      <c r="N73" s="5">
        <v>7</v>
      </c>
      <c r="O73" s="161">
        <v>3</v>
      </c>
      <c r="P73" s="5">
        <v>45</v>
      </c>
      <c r="Q73" s="161">
        <v>35</v>
      </c>
      <c r="R73" s="5"/>
      <c r="S73" s="161">
        <v>7</v>
      </c>
      <c r="T73" s="5">
        <v>78</v>
      </c>
      <c r="U73" s="161">
        <v>32</v>
      </c>
      <c r="V73" s="5">
        <v>2</v>
      </c>
      <c r="W73" s="161"/>
      <c r="X73" s="5">
        <v>20</v>
      </c>
      <c r="Y73" s="161"/>
      <c r="Z73" s="5">
        <v>3</v>
      </c>
      <c r="AA73" s="52"/>
      <c r="AB73" s="162">
        <f t="shared" si="1"/>
        <v>10.28</v>
      </c>
    </row>
    <row r="74" spans="1:28" s="162" customFormat="1">
      <c r="A74" s="16" t="s">
        <v>20</v>
      </c>
      <c r="B74" s="5">
        <v>25</v>
      </c>
      <c r="C74" s="161">
        <v>30</v>
      </c>
      <c r="D74" s="5">
        <v>4</v>
      </c>
      <c r="E74" s="161">
        <v>6</v>
      </c>
      <c r="F74" s="5">
        <v>20</v>
      </c>
      <c r="G74" s="161">
        <v>7</v>
      </c>
      <c r="H74" s="5">
        <v>7</v>
      </c>
      <c r="I74" s="161">
        <v>20</v>
      </c>
      <c r="J74" s="5">
        <v>24</v>
      </c>
      <c r="K74" s="161">
        <v>7</v>
      </c>
      <c r="L74" s="5">
        <v>25</v>
      </c>
      <c r="M74" s="161">
        <v>5</v>
      </c>
      <c r="N74" s="5"/>
      <c r="O74" s="161"/>
      <c r="P74" s="5"/>
      <c r="Q74" s="161"/>
      <c r="R74" s="5">
        <v>60</v>
      </c>
      <c r="S74" s="161">
        <v>25</v>
      </c>
      <c r="T74" s="5"/>
      <c r="U74" s="161"/>
      <c r="V74" s="5"/>
      <c r="W74" s="161"/>
      <c r="X74" s="5"/>
      <c r="Y74" s="161"/>
      <c r="Z74" s="5"/>
      <c r="AA74" s="52"/>
      <c r="AB74" s="162">
        <f t="shared" si="1"/>
        <v>10.6</v>
      </c>
    </row>
    <row r="75" spans="1:28" s="162" customFormat="1">
      <c r="A75" s="16" t="s">
        <v>21</v>
      </c>
      <c r="B75" s="5"/>
      <c r="C75" s="161"/>
      <c r="D75" s="5"/>
      <c r="E75" s="161"/>
      <c r="F75" s="5"/>
      <c r="G75" s="161"/>
      <c r="H75" s="5"/>
      <c r="I75" s="161"/>
      <c r="J75" s="5"/>
      <c r="K75" s="161"/>
      <c r="L75" s="5"/>
      <c r="M75" s="161"/>
      <c r="N75" s="5"/>
      <c r="O75" s="161"/>
      <c r="P75" s="5"/>
      <c r="Q75" s="161"/>
      <c r="R75" s="5"/>
      <c r="S75" s="161"/>
      <c r="T75" s="5"/>
      <c r="U75" s="161"/>
      <c r="V75" s="5"/>
      <c r="W75" s="161"/>
      <c r="X75" s="5"/>
      <c r="Y75" s="161"/>
      <c r="Z75" s="5"/>
      <c r="AA75" s="52"/>
      <c r="AB75" s="162">
        <f t="shared" si="1"/>
        <v>0</v>
      </c>
    </row>
    <row r="76" spans="1:28">
      <c r="A76" s="15" t="s">
        <v>91</v>
      </c>
      <c r="B76" s="10"/>
      <c r="C76" s="11"/>
      <c r="D76" s="10"/>
      <c r="E76" s="11"/>
      <c r="F76" s="10"/>
      <c r="G76" s="11"/>
      <c r="H76" s="10"/>
      <c r="I76" s="11"/>
      <c r="J76" s="10"/>
      <c r="K76" s="11"/>
      <c r="L76" s="10"/>
      <c r="M76" s="11"/>
      <c r="N76" s="10"/>
      <c r="O76" s="11"/>
      <c r="P76" s="10"/>
      <c r="Q76" s="11"/>
      <c r="R76" s="10"/>
      <c r="S76" s="11"/>
      <c r="T76" s="10"/>
      <c r="U76" s="11"/>
      <c r="V76" s="10"/>
      <c r="W76" s="11"/>
      <c r="X76" s="10"/>
      <c r="Y76" s="11"/>
      <c r="Z76" s="10"/>
      <c r="AA76" s="6"/>
      <c r="AB76" s="155">
        <f t="shared" si="1"/>
        <v>0</v>
      </c>
    </row>
    <row r="77" spans="1:28" s="162" customFormat="1">
      <c r="A77" s="16" t="s">
        <v>92</v>
      </c>
      <c r="B77" s="5"/>
      <c r="C77" s="161"/>
      <c r="D77" s="5"/>
      <c r="E77" s="161"/>
      <c r="F77" s="5"/>
      <c r="G77" s="161"/>
      <c r="H77" s="5"/>
      <c r="I77" s="161"/>
      <c r="J77" s="5"/>
      <c r="K77" s="161"/>
      <c r="L77" s="5"/>
      <c r="M77" s="161"/>
      <c r="N77" s="5"/>
      <c r="O77" s="161"/>
      <c r="P77" s="5"/>
      <c r="Q77" s="161"/>
      <c r="R77" s="5"/>
      <c r="S77" s="161"/>
      <c r="T77" s="5"/>
      <c r="U77" s="161"/>
      <c r="V77" s="5"/>
      <c r="W77" s="161"/>
      <c r="X77" s="5"/>
      <c r="Y77" s="161"/>
      <c r="Z77" s="5"/>
      <c r="AA77" s="52"/>
      <c r="AB77" s="162">
        <f t="shared" si="1"/>
        <v>0</v>
      </c>
    </row>
    <row r="78" spans="1:28">
      <c r="A78" s="15" t="s">
        <v>87</v>
      </c>
      <c r="B78" s="10"/>
      <c r="C78" s="11"/>
      <c r="D78" s="10"/>
      <c r="E78" s="11"/>
      <c r="F78" s="10"/>
      <c r="G78" s="11"/>
      <c r="H78" s="10"/>
      <c r="I78" s="11"/>
      <c r="J78" s="10"/>
      <c r="K78" s="11"/>
      <c r="L78" s="10"/>
      <c r="M78" s="11"/>
      <c r="N78" s="10"/>
      <c r="O78" s="11"/>
      <c r="P78" s="10"/>
      <c r="Q78" s="11"/>
      <c r="R78" s="10"/>
      <c r="S78" s="11"/>
      <c r="T78" s="10"/>
      <c r="U78" s="11"/>
      <c r="V78" s="10"/>
      <c r="W78" s="11"/>
      <c r="X78" s="10"/>
      <c r="Y78" s="11"/>
      <c r="Z78" s="10"/>
      <c r="AA78" s="6"/>
      <c r="AB78" s="155">
        <f t="shared" si="1"/>
        <v>0</v>
      </c>
    </row>
    <row r="79" spans="1:28" s="162" customFormat="1">
      <c r="A79" s="16" t="s">
        <v>65</v>
      </c>
      <c r="B79" s="5"/>
      <c r="C79" s="161"/>
      <c r="D79" s="5"/>
      <c r="E79" s="161">
        <v>1</v>
      </c>
      <c r="F79" s="5"/>
      <c r="G79" s="161"/>
      <c r="H79" s="5"/>
      <c r="I79" s="161"/>
      <c r="J79" s="5"/>
      <c r="K79" s="161"/>
      <c r="L79" s="5"/>
      <c r="M79" s="161"/>
      <c r="N79" s="5">
        <v>1</v>
      </c>
      <c r="O79" s="161"/>
      <c r="P79" s="5"/>
      <c r="Q79" s="161">
        <v>30</v>
      </c>
      <c r="R79" s="5"/>
      <c r="S79" s="161"/>
      <c r="T79" s="5"/>
      <c r="U79" s="161"/>
      <c r="V79" s="5"/>
      <c r="W79" s="161"/>
      <c r="X79" s="5"/>
      <c r="Y79" s="161"/>
      <c r="Z79" s="5"/>
      <c r="AA79" s="52"/>
      <c r="AB79" s="162">
        <f t="shared" si="1"/>
        <v>1.28</v>
      </c>
    </row>
    <row r="80" spans="1:28">
      <c r="A80" s="15" t="s">
        <v>46</v>
      </c>
      <c r="B80" s="10"/>
      <c r="C80" s="11"/>
      <c r="D80" s="10"/>
      <c r="E80" s="11"/>
      <c r="F80" s="10"/>
      <c r="G80" s="11">
        <v>2</v>
      </c>
      <c r="H80" s="10"/>
      <c r="I80" s="11"/>
      <c r="J80" s="10"/>
      <c r="K80" s="11"/>
      <c r="L80" s="10"/>
      <c r="M80" s="11"/>
      <c r="N80" s="10"/>
      <c r="O80" s="11"/>
      <c r="P80" s="10">
        <v>1</v>
      </c>
      <c r="Q80" s="11"/>
      <c r="R80" s="10"/>
      <c r="S80" s="11"/>
      <c r="T80" s="10"/>
      <c r="U80" s="11"/>
      <c r="V80" s="10"/>
      <c r="W80" s="11"/>
      <c r="X80" s="10"/>
      <c r="Y80" s="11"/>
      <c r="Z80" s="10"/>
      <c r="AA80" s="6"/>
      <c r="AB80" s="155">
        <f t="shared" si="1"/>
        <v>0.12</v>
      </c>
    </row>
    <row r="81" spans="1:28" s="162" customFormat="1">
      <c r="A81" s="16" t="s">
        <v>47</v>
      </c>
      <c r="B81" s="5"/>
      <c r="C81" s="161"/>
      <c r="D81" s="5"/>
      <c r="E81" s="161"/>
      <c r="F81" s="5"/>
      <c r="G81" s="161"/>
      <c r="H81" s="5"/>
      <c r="I81" s="161"/>
      <c r="J81" s="5"/>
      <c r="K81" s="161"/>
      <c r="L81" s="5"/>
      <c r="M81" s="161"/>
      <c r="N81" s="5"/>
      <c r="O81" s="161"/>
      <c r="P81" s="5"/>
      <c r="Q81" s="161"/>
      <c r="R81" s="5"/>
      <c r="S81" s="161"/>
      <c r="T81" s="5">
        <v>1</v>
      </c>
      <c r="U81" s="161"/>
      <c r="V81" s="5"/>
      <c r="W81" s="161"/>
      <c r="X81" s="5"/>
      <c r="Y81" s="161"/>
      <c r="Z81" s="5"/>
      <c r="AA81" s="52"/>
      <c r="AB81" s="162">
        <f t="shared" si="1"/>
        <v>0.04</v>
      </c>
    </row>
    <row r="82" spans="1:28" s="162" customFormat="1">
      <c r="A82" s="16" t="s">
        <v>66</v>
      </c>
      <c r="B82" s="5"/>
      <c r="C82" s="161"/>
      <c r="D82" s="5"/>
      <c r="E82" s="161"/>
      <c r="F82" s="5"/>
      <c r="G82" s="161"/>
      <c r="H82" s="5"/>
      <c r="I82" s="161"/>
      <c r="J82" s="5"/>
      <c r="K82" s="161"/>
      <c r="L82" s="5"/>
      <c r="M82" s="161"/>
      <c r="N82" s="5"/>
      <c r="O82" s="161"/>
      <c r="P82" s="5"/>
      <c r="Q82" s="161"/>
      <c r="R82" s="5"/>
      <c r="S82" s="161"/>
      <c r="T82" s="5"/>
      <c r="U82" s="161"/>
      <c r="V82" s="5"/>
      <c r="W82" s="161"/>
      <c r="X82" s="5"/>
      <c r="Y82" s="161"/>
      <c r="Z82" s="5"/>
      <c r="AA82" s="52"/>
      <c r="AB82" s="162">
        <f t="shared" si="1"/>
        <v>0</v>
      </c>
    </row>
    <row r="83" spans="1:28">
      <c r="A83" s="15" t="s">
        <v>53</v>
      </c>
      <c r="B83" s="10"/>
      <c r="C83" s="11"/>
      <c r="D83" s="10"/>
      <c r="E83" s="11"/>
      <c r="F83" s="10"/>
      <c r="G83" s="11"/>
      <c r="H83" s="10"/>
      <c r="I83" s="11"/>
      <c r="J83" s="10"/>
      <c r="K83" s="11"/>
      <c r="L83" s="10"/>
      <c r="M83" s="11"/>
      <c r="N83" s="10"/>
      <c r="O83" s="11"/>
      <c r="P83" s="10"/>
      <c r="Q83" s="11"/>
      <c r="R83" s="10"/>
      <c r="S83" s="11"/>
      <c r="T83" s="10"/>
      <c r="U83" s="11"/>
      <c r="V83" s="10"/>
      <c r="W83" s="11"/>
      <c r="X83" s="10"/>
      <c r="Y83" s="11"/>
      <c r="Z83" s="10"/>
      <c r="AA83" s="6"/>
      <c r="AB83" s="155">
        <f t="shared" si="1"/>
        <v>0</v>
      </c>
    </row>
    <row r="84" spans="1:28">
      <c r="A84" s="15" t="s">
        <v>54</v>
      </c>
      <c r="B84" s="10"/>
      <c r="C84" s="11"/>
      <c r="D84" s="10"/>
      <c r="E84" s="11"/>
      <c r="F84" s="10"/>
      <c r="G84" s="11"/>
      <c r="H84" s="10"/>
      <c r="I84" s="11"/>
      <c r="J84" s="10"/>
      <c r="K84" s="11"/>
      <c r="L84" s="10"/>
      <c r="M84" s="11"/>
      <c r="N84" s="10"/>
      <c r="O84" s="11"/>
      <c r="P84" s="10"/>
      <c r="Q84" s="11"/>
      <c r="R84" s="10"/>
      <c r="S84" s="11"/>
      <c r="T84" s="10"/>
      <c r="U84" s="11"/>
      <c r="V84" s="10"/>
      <c r="W84" s="11"/>
      <c r="X84" s="10"/>
      <c r="Y84" s="11"/>
      <c r="Z84" s="10"/>
      <c r="AA84" s="6"/>
      <c r="AB84" s="155">
        <f t="shared" si="1"/>
        <v>0</v>
      </c>
    </row>
    <row r="85" spans="1:28" s="162" customFormat="1">
      <c r="A85" s="16" t="s">
        <v>58</v>
      </c>
      <c r="B85" s="5"/>
      <c r="C85" s="161"/>
      <c r="D85" s="5"/>
      <c r="E85" s="161"/>
      <c r="F85" s="5"/>
      <c r="G85" s="161"/>
      <c r="H85" s="5"/>
      <c r="I85" s="161"/>
      <c r="J85" s="5"/>
      <c r="K85" s="161"/>
      <c r="L85" s="5"/>
      <c r="M85" s="161"/>
      <c r="N85" s="5"/>
      <c r="O85" s="161"/>
      <c r="P85" s="5"/>
      <c r="Q85" s="161"/>
      <c r="R85" s="5"/>
      <c r="S85" s="161"/>
      <c r="T85" s="5"/>
      <c r="U85" s="161"/>
      <c r="V85" s="5"/>
      <c r="W85" s="161"/>
      <c r="X85" s="5"/>
      <c r="Y85" s="161"/>
      <c r="Z85" s="5"/>
      <c r="AA85" s="52"/>
      <c r="AB85" s="162">
        <f t="shared" si="1"/>
        <v>0</v>
      </c>
    </row>
    <row r="86" spans="1:28">
      <c r="A86" s="15" t="s">
        <v>80</v>
      </c>
      <c r="B86" s="10"/>
      <c r="C86" s="11"/>
      <c r="D86" s="10"/>
      <c r="E86" s="11"/>
      <c r="F86" s="10"/>
      <c r="G86" s="11"/>
      <c r="H86" s="10"/>
      <c r="I86" s="11"/>
      <c r="J86" s="10"/>
      <c r="K86" s="11"/>
      <c r="L86" s="10"/>
      <c r="M86" s="11">
        <v>15</v>
      </c>
      <c r="N86" s="10"/>
      <c r="O86" s="11"/>
      <c r="P86" s="10"/>
      <c r="Q86" s="11"/>
      <c r="R86" s="10"/>
      <c r="S86" s="11"/>
      <c r="T86" s="10"/>
      <c r="U86" s="11"/>
      <c r="V86" s="10"/>
      <c r="W86" s="11"/>
      <c r="X86" s="10"/>
      <c r="Y86" s="11"/>
      <c r="Z86" s="10"/>
      <c r="AA86" s="6"/>
      <c r="AB86" s="155">
        <f t="shared" si="1"/>
        <v>0.6</v>
      </c>
    </row>
    <row r="87" spans="1:28">
      <c r="A87" s="15" t="s">
        <v>48</v>
      </c>
      <c r="B87" s="10"/>
      <c r="C87" s="11"/>
      <c r="D87" s="10"/>
      <c r="E87" s="11"/>
      <c r="F87" s="10"/>
      <c r="G87" s="11"/>
      <c r="H87" s="10"/>
      <c r="I87" s="11"/>
      <c r="J87" s="10"/>
      <c r="K87" s="11"/>
      <c r="L87" s="10"/>
      <c r="M87" s="11"/>
      <c r="N87" s="10"/>
      <c r="O87" s="11"/>
      <c r="P87" s="10"/>
      <c r="Q87" s="11"/>
      <c r="R87" s="10"/>
      <c r="S87" s="11"/>
      <c r="T87" s="10"/>
      <c r="U87" s="11"/>
      <c r="V87" s="10"/>
      <c r="W87" s="11"/>
      <c r="X87" s="10"/>
      <c r="Y87" s="11"/>
      <c r="Z87" s="10"/>
      <c r="AA87" s="6"/>
      <c r="AB87" s="155">
        <f t="shared" si="1"/>
        <v>0</v>
      </c>
    </row>
    <row r="88" spans="1:28" s="162" customFormat="1">
      <c r="A88" s="16" t="s">
        <v>22</v>
      </c>
      <c r="B88" s="5"/>
      <c r="C88" s="161"/>
      <c r="D88" s="5"/>
      <c r="E88" s="161"/>
      <c r="F88" s="5"/>
      <c r="G88" s="161"/>
      <c r="H88" s="5">
        <v>5</v>
      </c>
      <c r="I88" s="161">
        <v>30</v>
      </c>
      <c r="J88" s="5">
        <v>18</v>
      </c>
      <c r="K88" s="161">
        <v>16</v>
      </c>
      <c r="L88" s="5">
        <v>8</v>
      </c>
      <c r="M88" s="161">
        <v>12</v>
      </c>
      <c r="N88" s="5">
        <v>15</v>
      </c>
      <c r="O88" s="161">
        <v>20</v>
      </c>
      <c r="P88" s="5">
        <v>30</v>
      </c>
      <c r="Q88" s="161"/>
      <c r="R88" s="5">
        <v>10</v>
      </c>
      <c r="S88" s="161">
        <v>3</v>
      </c>
      <c r="T88" s="5">
        <v>15</v>
      </c>
      <c r="U88" s="161">
        <v>15</v>
      </c>
      <c r="V88" s="5">
        <v>17</v>
      </c>
      <c r="W88" s="161">
        <v>10</v>
      </c>
      <c r="X88" s="5"/>
      <c r="Y88" s="161"/>
      <c r="Z88" s="5"/>
      <c r="AA88" s="52"/>
      <c r="AB88" s="162">
        <f t="shared" si="1"/>
        <v>8.9600000000000009</v>
      </c>
    </row>
    <row r="89" spans="1:28">
      <c r="A89" s="15" t="s">
        <v>191</v>
      </c>
      <c r="B89" s="10"/>
      <c r="C89" s="11"/>
      <c r="D89" s="10"/>
      <c r="E89" s="11"/>
      <c r="F89" s="10"/>
      <c r="G89" s="11"/>
      <c r="H89" s="10"/>
      <c r="I89" s="11"/>
      <c r="J89" s="10"/>
      <c r="K89" s="11"/>
      <c r="L89" s="10"/>
      <c r="M89" s="11"/>
      <c r="N89" s="10"/>
      <c r="O89" s="11"/>
      <c r="P89" s="10"/>
      <c r="Q89" s="11"/>
      <c r="R89" s="10"/>
      <c r="S89" s="11"/>
      <c r="T89" s="10"/>
      <c r="U89" s="11"/>
      <c r="V89" s="10"/>
      <c r="W89" s="11"/>
      <c r="X89" s="10"/>
      <c r="Y89" s="11">
        <v>20</v>
      </c>
      <c r="Z89" s="10"/>
      <c r="AA89" s="6"/>
      <c r="AB89" s="155">
        <f t="shared" si="1"/>
        <v>0.8</v>
      </c>
    </row>
    <row r="90" spans="1:28">
      <c r="A90" s="15" t="s">
        <v>182</v>
      </c>
      <c r="B90" s="10"/>
      <c r="C90" s="11"/>
      <c r="D90" s="10">
        <v>45</v>
      </c>
      <c r="E90" s="11">
        <v>50</v>
      </c>
      <c r="F90" s="10"/>
      <c r="G90" s="11"/>
      <c r="H90" s="10"/>
      <c r="I90" s="11"/>
      <c r="J90" s="10"/>
      <c r="K90" s="11"/>
      <c r="L90" s="10"/>
      <c r="M90" s="11"/>
      <c r="N90" s="10"/>
      <c r="O90" s="11"/>
      <c r="P90" s="10"/>
      <c r="Q90" s="11"/>
      <c r="R90" s="10"/>
      <c r="S90" s="11"/>
      <c r="T90" s="10"/>
      <c r="U90" s="11"/>
      <c r="V90" s="10"/>
      <c r="W90" s="11"/>
      <c r="X90" s="10"/>
      <c r="Y90" s="11"/>
      <c r="Z90" s="10"/>
      <c r="AA90" s="6"/>
      <c r="AB90" s="155">
        <f t="shared" si="1"/>
        <v>3.8</v>
      </c>
    </row>
    <row r="91" spans="1:28">
      <c r="A91" s="15"/>
      <c r="B91" s="10"/>
      <c r="C91" s="11"/>
      <c r="D91" s="10"/>
      <c r="E91" s="11"/>
      <c r="F91" s="10"/>
      <c r="G91" s="11"/>
      <c r="H91" s="10"/>
      <c r="I91" s="11"/>
      <c r="J91" s="10"/>
      <c r="K91" s="11"/>
      <c r="L91" s="10"/>
      <c r="M91" s="11"/>
      <c r="N91" s="10"/>
      <c r="O91" s="11"/>
      <c r="P91" s="10"/>
      <c r="Q91" s="11"/>
      <c r="R91" s="10"/>
      <c r="S91" s="11"/>
      <c r="T91" s="10"/>
      <c r="U91" s="11"/>
      <c r="V91" s="10"/>
      <c r="W91" s="11"/>
      <c r="X91" s="10"/>
      <c r="Y91" s="11"/>
      <c r="Z91" s="10"/>
      <c r="AA91" s="6"/>
      <c r="AB91" s="155">
        <f t="shared" si="1"/>
        <v>0</v>
      </c>
    </row>
    <row r="92" spans="1:28">
      <c r="A92" s="17"/>
      <c r="B92" s="10"/>
      <c r="C92" s="11"/>
      <c r="D92" s="10"/>
      <c r="E92" s="11"/>
      <c r="F92" s="10"/>
      <c r="G92" s="11"/>
      <c r="H92" s="10"/>
      <c r="I92" s="11"/>
      <c r="J92" s="10"/>
      <c r="K92" s="11"/>
      <c r="L92" s="10"/>
      <c r="M92" s="11"/>
      <c r="N92" s="10"/>
      <c r="O92" s="11"/>
      <c r="P92" s="10"/>
      <c r="Q92" s="11"/>
      <c r="R92" s="10"/>
      <c r="S92" s="11"/>
      <c r="T92" s="10"/>
      <c r="U92" s="11"/>
      <c r="V92" s="10"/>
      <c r="W92" s="11"/>
      <c r="X92" s="10"/>
      <c r="Y92" s="11"/>
      <c r="Z92" s="10"/>
      <c r="AA92" s="6"/>
      <c r="AB92" s="155">
        <f t="shared" si="1"/>
        <v>0</v>
      </c>
    </row>
    <row r="93" spans="1:28">
      <c r="A93" s="17" t="s">
        <v>90</v>
      </c>
      <c r="B93" s="10">
        <v>5</v>
      </c>
      <c r="C93" s="11"/>
      <c r="D93" s="10"/>
      <c r="E93" s="11"/>
      <c r="F93" s="10"/>
      <c r="G93" s="11">
        <v>3</v>
      </c>
      <c r="H93" s="10">
        <v>2</v>
      </c>
      <c r="I93" s="11">
        <v>1</v>
      </c>
      <c r="J93" s="10"/>
      <c r="K93" s="11"/>
      <c r="L93" s="10"/>
      <c r="M93" s="11"/>
      <c r="N93" s="10"/>
      <c r="O93" s="11">
        <v>4</v>
      </c>
      <c r="P93" s="10">
        <v>1</v>
      </c>
      <c r="Q93" s="11"/>
      <c r="R93" s="10">
        <v>1</v>
      </c>
      <c r="S93" s="11">
        <v>2</v>
      </c>
      <c r="T93" s="10"/>
      <c r="U93" s="11">
        <v>2</v>
      </c>
      <c r="V93" s="10">
        <v>1</v>
      </c>
      <c r="W93" s="11"/>
      <c r="X93" s="10"/>
      <c r="Y93" s="11"/>
      <c r="Z93" s="10">
        <v>3</v>
      </c>
      <c r="AA93" s="6"/>
      <c r="AB93" s="155">
        <f t="shared" si="1"/>
        <v>1</v>
      </c>
    </row>
    <row r="94" spans="1:28">
      <c r="A94" s="17" t="s">
        <v>67</v>
      </c>
      <c r="B94" s="10"/>
      <c r="C94" s="11"/>
      <c r="D94" s="10"/>
      <c r="E94" s="11"/>
      <c r="F94" s="10"/>
      <c r="G94" s="11"/>
      <c r="H94" s="10"/>
      <c r="I94" s="11"/>
      <c r="J94" s="10"/>
      <c r="K94" s="11"/>
      <c r="L94" s="10"/>
      <c r="M94" s="11"/>
      <c r="N94" s="10"/>
      <c r="O94" s="11"/>
      <c r="P94" s="10"/>
      <c r="Q94" s="11"/>
      <c r="R94" s="10"/>
      <c r="S94" s="11"/>
      <c r="T94" s="10"/>
      <c r="U94" s="11"/>
      <c r="V94" s="10"/>
      <c r="W94" s="11"/>
      <c r="X94" s="10"/>
      <c r="Y94" s="11"/>
      <c r="Z94" s="10"/>
      <c r="AA94" s="6"/>
      <c r="AB94" s="155">
        <f t="shared" si="1"/>
        <v>0</v>
      </c>
    </row>
    <row r="95" spans="1:28">
      <c r="A95" s="17" t="s">
        <v>50</v>
      </c>
      <c r="B95" s="10"/>
      <c r="C95" s="11"/>
      <c r="D95" s="10"/>
      <c r="E95" s="11"/>
      <c r="F95" s="10"/>
      <c r="G95" s="11"/>
      <c r="H95" s="10"/>
      <c r="I95" s="11"/>
      <c r="J95" s="10"/>
      <c r="K95" s="11"/>
      <c r="L95" s="10"/>
      <c r="M95" s="11"/>
      <c r="N95" s="10"/>
      <c r="O95" s="11"/>
      <c r="P95" s="10"/>
      <c r="Q95" s="11"/>
      <c r="R95" s="10"/>
      <c r="S95" s="11"/>
      <c r="T95" s="10"/>
      <c r="U95" s="11"/>
      <c r="V95" s="10"/>
      <c r="W95" s="11"/>
      <c r="X95" s="10"/>
      <c r="Y95" s="11"/>
      <c r="Z95" s="10"/>
      <c r="AA95" s="6"/>
      <c r="AB95" s="155">
        <f t="shared" si="1"/>
        <v>0</v>
      </c>
    </row>
    <row r="96" spans="1:28">
      <c r="A96" s="17" t="s">
        <v>70</v>
      </c>
      <c r="B96" s="10"/>
      <c r="C96" s="11"/>
      <c r="D96" s="10"/>
      <c r="E96" s="11"/>
      <c r="F96" s="10"/>
      <c r="G96" s="11"/>
      <c r="H96" s="10"/>
      <c r="I96" s="11"/>
      <c r="J96" s="10"/>
      <c r="K96" s="11"/>
      <c r="L96" s="10"/>
      <c r="M96" s="11"/>
      <c r="N96" s="10"/>
      <c r="O96" s="11"/>
      <c r="P96" s="10"/>
      <c r="Q96" s="11"/>
      <c r="R96" s="10"/>
      <c r="S96" s="11"/>
      <c r="T96" s="10"/>
      <c r="U96" s="11"/>
      <c r="V96" s="10"/>
      <c r="W96" s="11"/>
      <c r="X96" s="10"/>
      <c r="Y96" s="11"/>
      <c r="Z96" s="10"/>
      <c r="AA96" s="6"/>
      <c r="AB96" s="155">
        <f t="shared" si="1"/>
        <v>0</v>
      </c>
    </row>
    <row r="97" spans="1:29">
      <c r="A97" s="17" t="s">
        <v>49</v>
      </c>
      <c r="B97" s="10"/>
      <c r="C97" s="11"/>
      <c r="D97" s="10"/>
      <c r="E97" s="11"/>
      <c r="F97" s="10"/>
      <c r="G97" s="11"/>
      <c r="H97" s="10"/>
      <c r="I97" s="11"/>
      <c r="J97" s="10"/>
      <c r="K97" s="11"/>
      <c r="L97" s="10"/>
      <c r="M97" s="11"/>
      <c r="N97" s="10"/>
      <c r="O97" s="11"/>
      <c r="P97" s="10"/>
      <c r="Q97" s="11"/>
      <c r="R97" s="10"/>
      <c r="S97" s="11"/>
      <c r="T97" s="10"/>
      <c r="U97" s="11"/>
      <c r="V97" s="10"/>
      <c r="W97" s="11"/>
      <c r="X97" s="10"/>
      <c r="Y97" s="11"/>
      <c r="Z97" s="10"/>
      <c r="AA97" s="6"/>
      <c r="AB97" s="155">
        <f t="shared" si="1"/>
        <v>0</v>
      </c>
    </row>
    <row r="98" spans="1:29">
      <c r="B98" s="10"/>
      <c r="C98" s="11"/>
      <c r="D98" s="10"/>
      <c r="E98" s="11"/>
      <c r="F98" s="10"/>
      <c r="G98" s="11"/>
      <c r="H98" s="10"/>
      <c r="I98" s="11"/>
      <c r="J98" s="10"/>
      <c r="K98" s="11"/>
      <c r="L98" s="10"/>
      <c r="M98" s="11"/>
      <c r="N98" s="10"/>
      <c r="O98" s="11"/>
      <c r="P98" s="10"/>
      <c r="Q98" s="11"/>
      <c r="R98" s="10"/>
      <c r="S98" s="11"/>
      <c r="T98" s="10"/>
      <c r="U98" s="11"/>
      <c r="V98" s="10"/>
      <c r="W98" s="11"/>
      <c r="X98" s="10"/>
      <c r="Y98" s="11"/>
      <c r="Z98" s="10"/>
      <c r="AA98" s="6"/>
      <c r="AB98" s="155">
        <f t="shared" si="1"/>
        <v>0</v>
      </c>
    </row>
    <row r="99" spans="1:29">
      <c r="A99" s="17"/>
      <c r="B99" s="10"/>
      <c r="C99" s="11"/>
      <c r="D99" s="10"/>
      <c r="E99" s="11"/>
      <c r="F99" s="10"/>
      <c r="G99" s="11"/>
      <c r="H99" s="10"/>
      <c r="I99" s="11"/>
      <c r="J99" s="10"/>
      <c r="K99" s="11"/>
      <c r="L99" s="10"/>
      <c r="M99" s="11"/>
      <c r="N99" s="10"/>
      <c r="O99" s="11"/>
      <c r="P99" s="10"/>
      <c r="Q99" s="11"/>
      <c r="R99" s="10"/>
      <c r="S99" s="11"/>
      <c r="T99" s="10"/>
      <c r="U99" s="11"/>
      <c r="V99" s="10"/>
      <c r="W99" s="11"/>
      <c r="X99" s="10"/>
      <c r="Y99" s="11"/>
      <c r="Z99" s="10"/>
      <c r="AA99" s="6"/>
      <c r="AB99" s="155">
        <f t="shared" si="1"/>
        <v>0</v>
      </c>
    </row>
    <row r="100" spans="1:29">
      <c r="A100" s="17"/>
      <c r="B100" s="10"/>
      <c r="C100" s="11"/>
      <c r="D100" s="10"/>
      <c r="E100" s="11"/>
      <c r="F100" s="10"/>
      <c r="G100" s="11"/>
      <c r="H100" s="10"/>
      <c r="I100" s="11"/>
      <c r="J100" s="10"/>
      <c r="K100" s="11"/>
      <c r="L100" s="10"/>
      <c r="M100" s="11"/>
      <c r="N100" s="10"/>
      <c r="O100" s="11"/>
      <c r="P100" s="10"/>
      <c r="Q100" s="11"/>
      <c r="R100" s="10"/>
      <c r="S100" s="11"/>
      <c r="T100" s="10"/>
      <c r="U100" s="11"/>
      <c r="V100" s="10"/>
      <c r="W100" s="11"/>
      <c r="X100" s="10"/>
      <c r="Y100" s="11"/>
      <c r="Z100" s="10"/>
      <c r="AA100" s="6"/>
      <c r="AB100" s="155">
        <f t="shared" si="1"/>
        <v>0</v>
      </c>
    </row>
    <row r="101" spans="1:29">
      <c r="A101" s="17"/>
      <c r="B101" s="10"/>
      <c r="C101" s="11"/>
      <c r="D101" s="10"/>
      <c r="E101" s="11"/>
      <c r="F101" s="10"/>
      <c r="G101" s="11"/>
      <c r="H101" s="10"/>
      <c r="I101" s="11"/>
      <c r="J101" s="10"/>
      <c r="K101" s="11"/>
      <c r="L101" s="10"/>
      <c r="M101" s="11"/>
      <c r="N101" s="10"/>
      <c r="O101" s="11"/>
      <c r="P101" s="10"/>
      <c r="Q101" s="11"/>
      <c r="R101" s="10"/>
      <c r="S101" s="11"/>
      <c r="T101" s="10"/>
      <c r="U101" s="11"/>
      <c r="V101" s="10"/>
      <c r="W101" s="11"/>
      <c r="X101" s="10"/>
      <c r="Y101" s="11"/>
      <c r="Z101" s="10"/>
      <c r="AA101" s="6"/>
      <c r="AB101" s="155">
        <f t="shared" si="1"/>
        <v>0</v>
      </c>
    </row>
    <row r="102" spans="1:29">
      <c r="A102" s="17"/>
      <c r="B102" s="10"/>
      <c r="C102" s="11"/>
      <c r="D102" s="10"/>
      <c r="E102" s="11"/>
      <c r="F102" s="10"/>
      <c r="G102" s="11"/>
      <c r="H102" s="10"/>
      <c r="I102" s="11"/>
      <c r="J102" s="10"/>
      <c r="K102" s="11"/>
      <c r="L102" s="10"/>
      <c r="M102" s="11"/>
      <c r="N102" s="10"/>
      <c r="O102" s="11"/>
      <c r="P102" s="10"/>
      <c r="Q102" s="11"/>
      <c r="R102" s="10"/>
      <c r="S102" s="11"/>
      <c r="T102" s="10"/>
      <c r="U102" s="11"/>
      <c r="V102" s="10"/>
      <c r="W102" s="11"/>
      <c r="X102" s="10"/>
      <c r="Y102" s="11"/>
      <c r="Z102" s="10"/>
      <c r="AA102" s="6"/>
      <c r="AB102" s="155">
        <f t="shared" si="1"/>
        <v>0</v>
      </c>
    </row>
    <row r="103" spans="1:29">
      <c r="A103" s="17"/>
      <c r="B103" s="10"/>
      <c r="C103" s="11"/>
      <c r="D103" s="10"/>
      <c r="E103" s="11"/>
      <c r="F103" s="10"/>
      <c r="G103" s="11"/>
      <c r="H103" s="10"/>
      <c r="I103" s="11"/>
      <c r="J103" s="10"/>
      <c r="K103" s="11"/>
      <c r="L103" s="10"/>
      <c r="M103" s="11"/>
      <c r="N103" s="10"/>
      <c r="O103" s="11"/>
      <c r="P103" s="10"/>
      <c r="Q103" s="11"/>
      <c r="R103" s="10"/>
      <c r="S103" s="11"/>
      <c r="T103" s="10"/>
      <c r="U103" s="11"/>
      <c r="V103" s="10"/>
      <c r="W103" s="11"/>
      <c r="X103" s="10"/>
      <c r="Y103" s="11"/>
      <c r="Z103" s="10"/>
      <c r="AA103" s="6"/>
      <c r="AB103" s="155">
        <f t="shared" si="1"/>
        <v>0</v>
      </c>
    </row>
    <row r="104" spans="1:29">
      <c r="A104" s="17"/>
      <c r="B104" s="10"/>
      <c r="C104" s="11"/>
      <c r="D104" s="10"/>
      <c r="E104" s="11"/>
      <c r="F104" s="10"/>
      <c r="G104" s="11"/>
      <c r="H104" s="10"/>
      <c r="I104" s="11"/>
      <c r="J104" s="10"/>
      <c r="K104" s="11"/>
      <c r="L104" s="10"/>
      <c r="M104" s="11"/>
      <c r="N104" s="10"/>
      <c r="O104" s="11"/>
      <c r="P104" s="10"/>
      <c r="Q104" s="11"/>
      <c r="R104" s="10"/>
      <c r="S104" s="11"/>
      <c r="T104" s="10"/>
      <c r="U104" s="11"/>
      <c r="V104" s="10"/>
      <c r="W104" s="11"/>
      <c r="X104" s="10"/>
      <c r="Y104" s="11"/>
      <c r="Z104" s="10"/>
      <c r="AA104" s="6"/>
      <c r="AB104" s="155">
        <f t="shared" si="1"/>
        <v>0</v>
      </c>
    </row>
    <row r="105" spans="1:29">
      <c r="A105" s="17"/>
      <c r="B105" s="18"/>
      <c r="C105" s="19"/>
      <c r="D105" s="19"/>
      <c r="E105" s="19"/>
      <c r="F105" s="20"/>
      <c r="G105" s="20"/>
      <c r="H105" s="20"/>
      <c r="I105" s="20"/>
      <c r="J105" s="20"/>
      <c r="K105" s="20"/>
      <c r="L105" s="19"/>
      <c r="M105" s="19"/>
      <c r="N105" s="19"/>
      <c r="O105" s="19"/>
      <c r="P105" s="19"/>
      <c r="Q105" s="19"/>
      <c r="R105" s="19"/>
      <c r="S105" s="19"/>
      <c r="T105" s="21"/>
      <c r="U105" s="19"/>
      <c r="V105" s="18"/>
      <c r="W105" s="20"/>
      <c r="X105" s="18"/>
      <c r="Y105" s="20"/>
      <c r="Z105" s="22"/>
      <c r="AA105" s="23"/>
      <c r="AB105" t="s">
        <v>193</v>
      </c>
      <c r="AC105" t="s">
        <v>201</v>
      </c>
    </row>
    <row r="106" spans="1:29">
      <c r="A106" t="s">
        <v>96</v>
      </c>
      <c r="B106">
        <f>SUM(B5:B90)</f>
        <v>112</v>
      </c>
      <c r="C106">
        <f t="shared" ref="C106:Z106" si="2">SUM(C5:C90)</f>
        <v>158</v>
      </c>
      <c r="D106">
        <f t="shared" si="2"/>
        <v>108</v>
      </c>
      <c r="E106">
        <f t="shared" si="2"/>
        <v>134</v>
      </c>
      <c r="F106">
        <f t="shared" si="2"/>
        <v>149</v>
      </c>
      <c r="G106">
        <f t="shared" si="2"/>
        <v>135</v>
      </c>
      <c r="H106">
        <f t="shared" si="2"/>
        <v>119</v>
      </c>
      <c r="I106">
        <f t="shared" si="2"/>
        <v>140</v>
      </c>
      <c r="J106">
        <f t="shared" si="2"/>
        <v>147</v>
      </c>
      <c r="K106">
        <f t="shared" si="2"/>
        <v>118</v>
      </c>
      <c r="L106">
        <f t="shared" si="2"/>
        <v>153</v>
      </c>
      <c r="M106">
        <f t="shared" si="2"/>
        <v>137</v>
      </c>
      <c r="N106">
        <f t="shared" si="2"/>
        <v>105</v>
      </c>
      <c r="O106">
        <f t="shared" si="2"/>
        <v>100</v>
      </c>
      <c r="P106">
        <f t="shared" si="2"/>
        <v>113</v>
      </c>
      <c r="Q106">
        <f t="shared" si="2"/>
        <v>121</v>
      </c>
      <c r="R106">
        <f t="shared" si="2"/>
        <v>116</v>
      </c>
      <c r="S106">
        <f t="shared" si="2"/>
        <v>140</v>
      </c>
      <c r="T106">
        <f t="shared" si="2"/>
        <v>100</v>
      </c>
      <c r="U106">
        <f t="shared" si="2"/>
        <v>149</v>
      </c>
      <c r="V106">
        <f t="shared" si="2"/>
        <v>137</v>
      </c>
      <c r="W106">
        <f t="shared" si="2"/>
        <v>105</v>
      </c>
      <c r="X106">
        <f t="shared" si="2"/>
        <v>148</v>
      </c>
      <c r="Y106">
        <f t="shared" si="2"/>
        <v>150</v>
      </c>
      <c r="Z106">
        <f t="shared" si="2"/>
        <v>145</v>
      </c>
      <c r="AA106">
        <f>SUM(AA5:AA89)</f>
        <v>0</v>
      </c>
    </row>
    <row r="107" spans="1:29">
      <c r="A107" t="s">
        <v>97</v>
      </c>
      <c r="B107">
        <f>B5+B6+B7+B9+B10+B11+B13+B16+B23+B25+B26+B27+B30+B31+B32+B33+B34+B36+B37+B40+B41+B43+B44+B47+B48+B49+B51+B52+B53+B55+B56+B57+B58+B59+B62+B63+B67+B76+B78+B80+B83+B84+B86+B87+B89+B90</f>
        <v>17</v>
      </c>
      <c r="C107">
        <f t="shared" ref="C107:Z107" si="3">C5+C6+C7+C9+C10+C11+C13+C16+C23+C25+C26+C27+C30+C31+C32+C33+C34+C36+C37+C40+C41+C43+C44+C47+C48+C49+C51+C52+C53+C55+C56+C57+C58+C59+C62+C63+C67+C76+C78+C80+C83+C84+C86+C87+C89+C90</f>
        <v>33</v>
      </c>
      <c r="D107">
        <f t="shared" si="3"/>
        <v>77</v>
      </c>
      <c r="E107">
        <f t="shared" si="3"/>
        <v>85</v>
      </c>
      <c r="F107">
        <f t="shared" si="3"/>
        <v>38</v>
      </c>
      <c r="G107">
        <f t="shared" si="3"/>
        <v>87</v>
      </c>
      <c r="H107">
        <f t="shared" si="3"/>
        <v>50</v>
      </c>
      <c r="I107">
        <f t="shared" si="3"/>
        <v>35</v>
      </c>
      <c r="J107">
        <f t="shared" si="3"/>
        <v>30</v>
      </c>
      <c r="K107">
        <f t="shared" si="3"/>
        <v>10</v>
      </c>
      <c r="L107">
        <f t="shared" si="3"/>
        <v>40</v>
      </c>
      <c r="M107">
        <f t="shared" si="3"/>
        <v>50</v>
      </c>
      <c r="N107">
        <f t="shared" si="3"/>
        <v>25</v>
      </c>
      <c r="O107">
        <f t="shared" si="3"/>
        <v>10</v>
      </c>
      <c r="P107">
        <f t="shared" si="3"/>
        <v>6</v>
      </c>
      <c r="Q107">
        <f t="shared" si="3"/>
        <v>1</v>
      </c>
      <c r="R107">
        <f t="shared" si="3"/>
        <v>0</v>
      </c>
      <c r="S107">
        <f t="shared" si="3"/>
        <v>27</v>
      </c>
      <c r="T107">
        <f t="shared" si="3"/>
        <v>1</v>
      </c>
      <c r="U107">
        <f t="shared" si="3"/>
        <v>32</v>
      </c>
      <c r="V107">
        <f t="shared" si="3"/>
        <v>20</v>
      </c>
      <c r="W107">
        <f t="shared" si="3"/>
        <v>2</v>
      </c>
      <c r="X107">
        <f t="shared" si="3"/>
        <v>50</v>
      </c>
      <c r="Y107">
        <f t="shared" si="3"/>
        <v>70</v>
      </c>
      <c r="Z107">
        <f t="shared" si="3"/>
        <v>60</v>
      </c>
      <c r="AA107">
        <f>AA5+AA6+AA7+AA9+AA10+AA11+AA13+AA16+AA23+AA25+AA26+AA27+AA30+AA31+AA32+AA33+AA34+AA36+AA37+AA40+AA41+AA43+AA44+AA47+AA48+AA49+AA51+AA52+AA53+AA55+AA56+AA57+AA58+AA59+AA62+AA63+AA67+AA76+AA78+AA80+AA83+AA84+AA86+AA87+AA89</f>
        <v>0</v>
      </c>
      <c r="AB107">
        <f>AVERAGE(B107:Z107)</f>
        <v>34.24</v>
      </c>
      <c r="AC107">
        <f>STDEV(B107:Z107)/SQRT(COUNT(B107:Z107))</f>
        <v>5.3198621536026041</v>
      </c>
    </row>
    <row r="108" spans="1:29">
      <c r="A108" t="s">
        <v>98</v>
      </c>
      <c r="B108">
        <f>B8+B12+B14+B15+B17+B18+B19+B20+B21+B22+B24+B28+B29+B35+B38+B39+B42+B45+B46+B50+B54+B60+B61+B64+B65+B66+B68+B69+B70+B71+B72+B73+B74+B75+B77+B79+B81+B82+B85+B88</f>
        <v>95</v>
      </c>
      <c r="C108">
        <f t="shared" ref="C108:AA108" si="4">C8+C12+C14+C15+C17+C18+C19+C20+C21+C22+C24+C28+C29+C35+C38+C39+C42+C45+C46+C50+C54+C60+C61+C64+C65+C66+C68+C69+C70+C71+C72+C73+C74+C75+C77+C79+C81+C82+C85+C88</f>
        <v>125</v>
      </c>
      <c r="D108">
        <f>D8+D12+D14+D15+D17+D18+D19+D20+D21+D22+D24+D28+D29+D35+D38+D39+D42+D45+D46+D50+D54+D60+D61+D64+D65+D66+D68+D69+D70+D71+D72+D73+D74+D75+D77+D79+D81+D82+D85+D88+D90</f>
        <v>76</v>
      </c>
      <c r="E108">
        <f>E8+E12+E14+E15+E17+E18+E19+E20+E21+E22+E24+E28+E29+E35+E38+E39+E42+E45+E46+E50+E54+E60+E61+E64+E65+E66+E68+E69+E70+E71+E72+E73+E74+E75+E77+E79+E81+E82+E85+E88+E90</f>
        <v>99</v>
      </c>
      <c r="F108">
        <f t="shared" si="4"/>
        <v>111</v>
      </c>
      <c r="G108">
        <f t="shared" si="4"/>
        <v>48</v>
      </c>
      <c r="H108">
        <f t="shared" si="4"/>
        <v>69</v>
      </c>
      <c r="I108">
        <f t="shared" si="4"/>
        <v>105</v>
      </c>
      <c r="J108">
        <f t="shared" si="4"/>
        <v>117</v>
      </c>
      <c r="K108">
        <f t="shared" si="4"/>
        <v>108</v>
      </c>
      <c r="L108">
        <f t="shared" si="4"/>
        <v>113</v>
      </c>
      <c r="M108">
        <f t="shared" si="4"/>
        <v>87</v>
      </c>
      <c r="N108">
        <f t="shared" si="4"/>
        <v>80</v>
      </c>
      <c r="O108">
        <f t="shared" si="4"/>
        <v>90</v>
      </c>
      <c r="P108">
        <f t="shared" si="4"/>
        <v>107</v>
      </c>
      <c r="Q108">
        <f t="shared" si="4"/>
        <v>120</v>
      </c>
      <c r="R108">
        <f t="shared" si="4"/>
        <v>116</v>
      </c>
      <c r="S108">
        <f t="shared" si="4"/>
        <v>113</v>
      </c>
      <c r="T108">
        <f t="shared" si="4"/>
        <v>99</v>
      </c>
      <c r="U108">
        <f t="shared" si="4"/>
        <v>117</v>
      </c>
      <c r="V108">
        <f t="shared" si="4"/>
        <v>117</v>
      </c>
      <c r="W108">
        <f t="shared" si="4"/>
        <v>103</v>
      </c>
      <c r="X108">
        <f t="shared" si="4"/>
        <v>98</v>
      </c>
      <c r="Y108">
        <f t="shared" si="4"/>
        <v>80</v>
      </c>
      <c r="Z108">
        <f t="shared" si="4"/>
        <v>85</v>
      </c>
      <c r="AA108">
        <f t="shared" si="4"/>
        <v>0</v>
      </c>
      <c r="AB108">
        <f>AVERAGE(B108:Z108)</f>
        <v>99.12</v>
      </c>
      <c r="AC108">
        <f>STDEV(B108:Z108)/SQRT(COUNT(B108:Z108))</f>
        <v>3.7194623267348765</v>
      </c>
    </row>
    <row r="109" spans="1:29">
      <c r="A109" t="s">
        <v>99</v>
      </c>
      <c r="B109">
        <f>SUM(B93:B97)</f>
        <v>5</v>
      </c>
      <c r="C109">
        <f t="shared" ref="C109:AA109" si="5">SUM(C93:C97)</f>
        <v>0</v>
      </c>
      <c r="D109">
        <f t="shared" si="5"/>
        <v>0</v>
      </c>
      <c r="E109">
        <f t="shared" si="5"/>
        <v>0</v>
      </c>
      <c r="F109">
        <f t="shared" si="5"/>
        <v>0</v>
      </c>
      <c r="G109">
        <f t="shared" si="5"/>
        <v>3</v>
      </c>
      <c r="H109">
        <f t="shared" si="5"/>
        <v>2</v>
      </c>
      <c r="I109">
        <f t="shared" si="5"/>
        <v>1</v>
      </c>
      <c r="J109">
        <f t="shared" si="5"/>
        <v>0</v>
      </c>
      <c r="K109">
        <f t="shared" si="5"/>
        <v>0</v>
      </c>
      <c r="L109">
        <f t="shared" si="5"/>
        <v>0</v>
      </c>
      <c r="M109">
        <f t="shared" si="5"/>
        <v>0</v>
      </c>
      <c r="N109">
        <f t="shared" si="5"/>
        <v>0</v>
      </c>
      <c r="O109">
        <f t="shared" si="5"/>
        <v>4</v>
      </c>
      <c r="P109">
        <f t="shared" si="5"/>
        <v>1</v>
      </c>
      <c r="Q109">
        <f t="shared" si="5"/>
        <v>0</v>
      </c>
      <c r="R109">
        <f t="shared" si="5"/>
        <v>1</v>
      </c>
      <c r="S109">
        <f t="shared" si="5"/>
        <v>2</v>
      </c>
      <c r="T109">
        <f t="shared" si="5"/>
        <v>0</v>
      </c>
      <c r="U109">
        <f t="shared" si="5"/>
        <v>2</v>
      </c>
      <c r="V109">
        <f t="shared" si="5"/>
        <v>1</v>
      </c>
      <c r="W109">
        <f t="shared" si="5"/>
        <v>0</v>
      </c>
      <c r="X109">
        <f t="shared" si="5"/>
        <v>0</v>
      </c>
      <c r="Y109">
        <f t="shared" si="5"/>
        <v>0</v>
      </c>
      <c r="Z109">
        <f t="shared" si="5"/>
        <v>3</v>
      </c>
      <c r="AA109">
        <f t="shared" si="5"/>
        <v>0</v>
      </c>
      <c r="AB109">
        <f>AVERAGE(B109:Z109)</f>
        <v>1</v>
      </c>
      <c r="AC109">
        <f>STDEV(B109:Z109)/SQRT(COUNT(B109:Z109))</f>
        <v>0.28867513459481292</v>
      </c>
    </row>
  </sheetData>
  <mergeCells count="2">
    <mergeCell ref="A1:AA1"/>
    <mergeCell ref="A2:AA2"/>
  </mergeCells>
  <phoneticPr fontId="8" type="noConversion"/>
  <pageMargins left="0.75" right="0.75" top="1" bottom="1" header="0.5" footer="0.5"/>
  <pageSetup orientation="portrait"/>
  <headerFooter alignWithMargins="0"/>
  <drawing r:id="rId1"/>
</worksheet>
</file>

<file path=xl/worksheets/sheet5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C112"/>
  <sheetViews>
    <sheetView topLeftCell="P97" workbookViewId="0">
      <selection activeCell="AB108" sqref="AB108:AC112"/>
    </sheetView>
  </sheetViews>
  <sheetFormatPr baseColWidth="10" defaultRowHeight="13"/>
  <cols>
    <col min="1" max="1" width="24.5" customWidth="1"/>
    <col min="2" max="256" width="8.83203125" customWidth="1"/>
  </cols>
  <sheetData>
    <row r="1" spans="1:27" ht="18">
      <c r="A1" s="221" t="s">
        <v>88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spans="1:27">
      <c r="A2" s="222" t="s">
        <v>174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4"/>
    </row>
    <row r="3" spans="1:27">
      <c r="A3" s="1" t="s">
        <v>0</v>
      </c>
      <c r="B3" s="2">
        <v>0</v>
      </c>
      <c r="C3" s="3">
        <v>3</v>
      </c>
      <c r="D3" s="2">
        <v>6</v>
      </c>
      <c r="E3" s="3">
        <v>9</v>
      </c>
      <c r="F3" s="2">
        <v>12</v>
      </c>
      <c r="G3" s="3">
        <v>15</v>
      </c>
      <c r="H3" s="2">
        <v>18</v>
      </c>
      <c r="I3" s="3">
        <v>21</v>
      </c>
      <c r="J3" s="2">
        <v>24</v>
      </c>
      <c r="K3" s="3">
        <v>27</v>
      </c>
      <c r="L3" s="2">
        <v>30</v>
      </c>
      <c r="M3" s="3">
        <v>33</v>
      </c>
      <c r="N3" s="2">
        <v>36</v>
      </c>
      <c r="O3" s="3">
        <v>39</v>
      </c>
      <c r="P3" s="2">
        <v>42</v>
      </c>
      <c r="Q3" s="3">
        <v>45</v>
      </c>
      <c r="R3" s="2">
        <v>48</v>
      </c>
      <c r="S3" s="3">
        <v>51</v>
      </c>
      <c r="T3" s="4">
        <v>54</v>
      </c>
      <c r="U3" s="3">
        <v>57</v>
      </c>
      <c r="V3" s="4">
        <v>60</v>
      </c>
      <c r="W3" s="3">
        <v>63</v>
      </c>
      <c r="X3" s="4">
        <v>66</v>
      </c>
      <c r="Y3" s="3">
        <v>69</v>
      </c>
      <c r="Z3" s="4">
        <v>72</v>
      </c>
      <c r="AA3" s="2" t="s">
        <v>1</v>
      </c>
    </row>
    <row r="4" spans="1:27">
      <c r="A4" s="5" t="s">
        <v>2</v>
      </c>
      <c r="B4" s="6"/>
      <c r="C4" s="7"/>
      <c r="D4" s="6"/>
      <c r="E4" s="7"/>
      <c r="F4" s="6"/>
      <c r="G4" s="7"/>
      <c r="H4" s="6"/>
      <c r="I4" s="7"/>
      <c r="J4" s="6"/>
      <c r="K4" s="7"/>
      <c r="L4" s="6"/>
      <c r="M4" s="7"/>
      <c r="N4" s="6"/>
      <c r="O4" s="7"/>
      <c r="P4" s="6"/>
      <c r="Q4" s="7"/>
      <c r="R4" s="6"/>
      <c r="S4" s="7"/>
      <c r="T4" s="8"/>
      <c r="U4" s="7"/>
      <c r="V4" s="8"/>
      <c r="W4" s="7"/>
      <c r="X4" s="8"/>
      <c r="Y4" s="7"/>
      <c r="Z4" s="8"/>
      <c r="AA4" s="6"/>
    </row>
    <row r="5" spans="1:27" ht="14">
      <c r="A5" s="9" t="s">
        <v>25</v>
      </c>
      <c r="B5" s="10"/>
      <c r="C5" s="11"/>
      <c r="D5" s="10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  <c r="P5" s="10"/>
      <c r="Q5" s="11"/>
      <c r="R5" s="10"/>
      <c r="S5" s="11"/>
      <c r="T5" s="10"/>
      <c r="U5" s="11"/>
      <c r="V5" s="10"/>
      <c r="W5" s="11"/>
      <c r="X5" s="10"/>
      <c r="Y5" s="11"/>
      <c r="Z5" s="10"/>
      <c r="AA5" s="6"/>
    </row>
    <row r="6" spans="1:27" ht="14">
      <c r="A6" s="9" t="s">
        <v>3</v>
      </c>
      <c r="B6" s="10"/>
      <c r="C6" s="11"/>
      <c r="D6" s="10"/>
      <c r="E6" s="11"/>
      <c r="F6" s="10"/>
      <c r="G6" s="11"/>
      <c r="H6" s="10"/>
      <c r="I6" s="11"/>
      <c r="J6" s="10"/>
      <c r="K6" s="11"/>
      <c r="L6" s="10"/>
      <c r="M6" s="11"/>
      <c r="N6" s="10"/>
      <c r="O6" s="11"/>
      <c r="P6" s="10"/>
      <c r="Q6" s="11"/>
      <c r="R6" s="10"/>
      <c r="S6" s="11"/>
      <c r="T6" s="10"/>
      <c r="U6" s="11"/>
      <c r="V6" s="10"/>
      <c r="W6" s="11"/>
      <c r="X6" s="10"/>
      <c r="Y6" s="11"/>
      <c r="Z6" s="10"/>
      <c r="AA6" s="6"/>
    </row>
    <row r="7" spans="1:27" ht="14">
      <c r="A7" s="9" t="s">
        <v>59</v>
      </c>
      <c r="B7" s="10"/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  <c r="P7" s="10"/>
      <c r="Q7" s="11"/>
      <c r="R7" s="10"/>
      <c r="S7" s="11"/>
      <c r="T7" s="10"/>
      <c r="U7" s="11"/>
      <c r="V7" s="10"/>
      <c r="W7" s="11"/>
      <c r="X7" s="10"/>
      <c r="Y7" s="11"/>
      <c r="Z7" s="10"/>
      <c r="AA7" s="6"/>
    </row>
    <row r="8" spans="1:27" ht="14">
      <c r="A8" s="12" t="s">
        <v>4</v>
      </c>
      <c r="B8" s="10"/>
      <c r="C8" s="11"/>
      <c r="D8" s="10"/>
      <c r="E8" s="11"/>
      <c r="F8" s="10"/>
      <c r="G8" s="11"/>
      <c r="H8" s="10"/>
      <c r="I8" s="11"/>
      <c r="J8" s="10"/>
      <c r="K8" s="11"/>
      <c r="L8" s="10"/>
      <c r="M8" s="11"/>
      <c r="N8" s="10"/>
      <c r="O8" s="11"/>
      <c r="P8" s="10"/>
      <c r="Q8" s="11"/>
      <c r="R8" s="10"/>
      <c r="S8" s="11"/>
      <c r="T8" s="10"/>
      <c r="U8" s="11"/>
      <c r="V8" s="10"/>
      <c r="W8" s="11"/>
      <c r="X8" s="10"/>
      <c r="Y8" s="11"/>
      <c r="Z8" s="10"/>
      <c r="AA8" s="6"/>
    </row>
    <row r="9" spans="1:27" ht="14">
      <c r="A9" s="9" t="s">
        <v>45</v>
      </c>
      <c r="B9" s="10"/>
      <c r="C9" s="11"/>
      <c r="D9" s="10"/>
      <c r="E9" s="11"/>
      <c r="F9" s="10"/>
      <c r="G9" s="11"/>
      <c r="H9" s="10"/>
      <c r="I9" s="11"/>
      <c r="J9" s="10"/>
      <c r="K9" s="11"/>
      <c r="L9" s="10"/>
      <c r="M9" s="11"/>
      <c r="N9" s="10"/>
      <c r="O9" s="11"/>
      <c r="P9" s="10"/>
      <c r="Q9" s="11"/>
      <c r="R9" s="10"/>
      <c r="S9" s="11"/>
      <c r="T9" s="10"/>
      <c r="U9" s="11"/>
      <c r="V9" s="10"/>
      <c r="W9" s="11"/>
      <c r="X9" s="10"/>
      <c r="Y9" s="11"/>
      <c r="Z9" s="10"/>
      <c r="AA9" s="6"/>
    </row>
    <row r="10" spans="1:27" ht="14">
      <c r="A10" s="9" t="s">
        <v>27</v>
      </c>
      <c r="B10" s="10"/>
      <c r="C10" s="11"/>
      <c r="D10" s="10"/>
      <c r="E10" s="11"/>
      <c r="F10" s="10"/>
      <c r="G10" s="11"/>
      <c r="H10" s="10"/>
      <c r="I10" s="11"/>
      <c r="J10" s="10"/>
      <c r="K10" s="11"/>
      <c r="L10" s="10"/>
      <c r="M10" s="11"/>
      <c r="N10" s="10"/>
      <c r="O10" s="11"/>
      <c r="P10" s="10"/>
      <c r="Q10" s="11"/>
      <c r="R10" s="10"/>
      <c r="S10" s="11"/>
      <c r="T10" s="10"/>
      <c r="U10" s="11"/>
      <c r="V10" s="10"/>
      <c r="W10" s="11"/>
      <c r="X10" s="10"/>
      <c r="Y10" s="11"/>
      <c r="Z10" s="10"/>
      <c r="AA10" s="6"/>
    </row>
    <row r="11" spans="1:27" ht="14">
      <c r="A11" s="14" t="s">
        <v>26</v>
      </c>
      <c r="B11" s="10"/>
      <c r="C11" s="11"/>
      <c r="D11" s="10"/>
      <c r="E11" s="11"/>
      <c r="F11" s="10"/>
      <c r="G11" s="11"/>
      <c r="H11" s="10"/>
      <c r="I11" s="11"/>
      <c r="J11" s="10"/>
      <c r="K11" s="11"/>
      <c r="L11" s="10"/>
      <c r="M11" s="11"/>
      <c r="N11" s="10"/>
      <c r="O11" s="11"/>
      <c r="P11" s="10"/>
      <c r="Q11" s="11"/>
      <c r="R11" s="10"/>
      <c r="S11" s="11"/>
      <c r="T11" s="10"/>
      <c r="U11" s="11"/>
      <c r="V11" s="10"/>
      <c r="W11" s="11"/>
      <c r="X11" s="10"/>
      <c r="Y11" s="11"/>
      <c r="Z11" s="10"/>
      <c r="AA11" s="6"/>
    </row>
    <row r="12" spans="1:27" ht="14">
      <c r="A12" s="13" t="s">
        <v>51</v>
      </c>
      <c r="B12" s="10"/>
      <c r="C12" s="11"/>
      <c r="D12" s="10"/>
      <c r="E12" s="11"/>
      <c r="F12" s="10"/>
      <c r="G12" s="11"/>
      <c r="H12" s="10"/>
      <c r="I12" s="11"/>
      <c r="J12" s="10"/>
      <c r="K12" s="11"/>
      <c r="L12" s="10"/>
      <c r="M12" s="11"/>
      <c r="N12" s="10"/>
      <c r="O12" s="11"/>
      <c r="P12" s="10"/>
      <c r="Q12" s="11"/>
      <c r="R12" s="10"/>
      <c r="S12" s="11"/>
      <c r="T12" s="10"/>
      <c r="U12" s="11"/>
      <c r="V12" s="10"/>
      <c r="W12" s="11"/>
      <c r="X12" s="10"/>
      <c r="Y12" s="11"/>
      <c r="Z12" s="10"/>
      <c r="AA12" s="6"/>
    </row>
    <row r="13" spans="1:27" ht="14">
      <c r="A13" s="14" t="s">
        <v>29</v>
      </c>
      <c r="B13" s="10"/>
      <c r="C13" s="11"/>
      <c r="D13" s="10"/>
      <c r="E13" s="11"/>
      <c r="F13" s="10"/>
      <c r="G13" s="11"/>
      <c r="H13" s="10"/>
      <c r="I13" s="11"/>
      <c r="J13" s="10"/>
      <c r="K13" s="11"/>
      <c r="L13" s="10"/>
      <c r="M13" s="11"/>
      <c r="N13" s="10"/>
      <c r="O13" s="11"/>
      <c r="P13" s="10"/>
      <c r="Q13" s="11"/>
      <c r="R13" s="10"/>
      <c r="S13" s="11"/>
      <c r="T13" s="10"/>
      <c r="U13" s="11"/>
      <c r="V13" s="10"/>
      <c r="W13" s="11"/>
      <c r="X13" s="10"/>
      <c r="Y13" s="11"/>
      <c r="Z13" s="10"/>
      <c r="AA13" s="6"/>
    </row>
    <row r="14" spans="1:27" ht="14">
      <c r="A14" s="13" t="s">
        <v>76</v>
      </c>
      <c r="B14" s="10"/>
      <c r="C14" s="11"/>
      <c r="D14" s="10"/>
      <c r="E14" s="11"/>
      <c r="F14" s="10"/>
      <c r="G14" s="11"/>
      <c r="H14" s="10"/>
      <c r="I14" s="11"/>
      <c r="J14" s="10"/>
      <c r="K14" s="11"/>
      <c r="L14" s="10"/>
      <c r="M14" s="11"/>
      <c r="N14" s="10"/>
      <c r="O14" s="11"/>
      <c r="P14" s="10"/>
      <c r="Q14" s="11"/>
      <c r="R14" s="10"/>
      <c r="S14" s="11"/>
      <c r="T14" s="10"/>
      <c r="U14" s="11"/>
      <c r="V14" s="10"/>
      <c r="W14" s="11"/>
      <c r="X14" s="10"/>
      <c r="Y14" s="11"/>
      <c r="Z14" s="10"/>
      <c r="AA14" s="6"/>
    </row>
    <row r="15" spans="1:27" ht="14">
      <c r="A15" s="13" t="s">
        <v>77</v>
      </c>
      <c r="B15" s="10"/>
      <c r="C15" s="11"/>
      <c r="D15" s="10"/>
      <c r="E15" s="11"/>
      <c r="F15" s="10"/>
      <c r="G15" s="11"/>
      <c r="H15" s="10"/>
      <c r="I15" s="11"/>
      <c r="J15" s="10"/>
      <c r="K15" s="11"/>
      <c r="L15" s="10"/>
      <c r="M15" s="11"/>
      <c r="N15" s="10"/>
      <c r="O15" s="11"/>
      <c r="P15" s="10"/>
      <c r="Q15" s="11"/>
      <c r="R15" s="10"/>
      <c r="S15" s="11"/>
      <c r="T15" s="10"/>
      <c r="U15" s="11"/>
      <c r="V15" s="10"/>
      <c r="W15" s="11"/>
      <c r="X15" s="10"/>
      <c r="Y15" s="11"/>
      <c r="Z15" s="10"/>
      <c r="AA15" s="6"/>
    </row>
    <row r="16" spans="1:27" ht="14">
      <c r="A16" s="9" t="s">
        <v>5</v>
      </c>
      <c r="B16" s="10"/>
      <c r="C16" s="11"/>
      <c r="D16" s="10"/>
      <c r="E16" s="11"/>
      <c r="F16" s="10"/>
      <c r="G16" s="11"/>
      <c r="H16" s="10"/>
      <c r="I16" s="11"/>
      <c r="J16" s="10"/>
      <c r="K16" s="11"/>
      <c r="L16" s="10"/>
      <c r="M16" s="11"/>
      <c r="N16" s="10"/>
      <c r="O16" s="11"/>
      <c r="P16" s="10"/>
      <c r="Q16" s="11"/>
      <c r="R16" s="10"/>
      <c r="S16" s="11"/>
      <c r="T16" s="10"/>
      <c r="U16" s="11"/>
      <c r="V16" s="10"/>
      <c r="W16" s="11"/>
      <c r="X16" s="10"/>
      <c r="Y16" s="11"/>
      <c r="Z16" s="10"/>
      <c r="AA16" s="6"/>
    </row>
    <row r="17" spans="1:27" ht="14">
      <c r="A17" s="12" t="s">
        <v>79</v>
      </c>
      <c r="B17" s="10"/>
      <c r="C17" s="11"/>
      <c r="D17" s="10"/>
      <c r="E17" s="11"/>
      <c r="F17" s="10"/>
      <c r="G17" s="11"/>
      <c r="H17" s="10"/>
      <c r="I17" s="11"/>
      <c r="J17" s="10"/>
      <c r="K17" s="11"/>
      <c r="L17" s="10"/>
      <c r="M17" s="11"/>
      <c r="N17" s="10"/>
      <c r="O17" s="11"/>
      <c r="P17" s="10"/>
      <c r="Q17" s="11"/>
      <c r="R17" s="10"/>
      <c r="S17" s="11"/>
      <c r="T17" s="10"/>
      <c r="U17" s="11"/>
      <c r="V17" s="10"/>
      <c r="W17" s="11"/>
      <c r="X17" s="10"/>
      <c r="Y17" s="11"/>
      <c r="Z17" s="10"/>
      <c r="AA17" s="6"/>
    </row>
    <row r="18" spans="1:27" ht="14">
      <c r="A18" s="12" t="s">
        <v>78</v>
      </c>
      <c r="B18" s="10"/>
      <c r="C18" s="11"/>
      <c r="D18" s="10"/>
      <c r="E18" s="11"/>
      <c r="F18" s="10"/>
      <c r="G18" s="11"/>
      <c r="H18" s="10"/>
      <c r="I18" s="11"/>
      <c r="J18" s="10"/>
      <c r="K18" s="11"/>
      <c r="L18" s="10"/>
      <c r="M18" s="11"/>
      <c r="N18" s="10"/>
      <c r="O18" s="11"/>
      <c r="P18" s="10"/>
      <c r="Q18" s="11"/>
      <c r="R18" s="10">
        <v>1</v>
      </c>
      <c r="S18" s="11"/>
      <c r="T18" s="10"/>
      <c r="U18" s="11"/>
      <c r="V18" s="10"/>
      <c r="W18" s="11"/>
      <c r="X18" s="10"/>
      <c r="Y18" s="11"/>
      <c r="Z18" s="10"/>
      <c r="AA18" s="6"/>
    </row>
    <row r="19" spans="1:27" ht="14">
      <c r="A19" s="12" t="s">
        <v>175</v>
      </c>
      <c r="B19" s="10"/>
      <c r="C19" s="11"/>
      <c r="D19" s="10"/>
      <c r="E19" s="11"/>
      <c r="F19" s="10"/>
      <c r="G19" s="11">
        <v>25</v>
      </c>
      <c r="H19" s="10">
        <v>75</v>
      </c>
      <c r="I19" s="11">
        <v>68</v>
      </c>
      <c r="J19" s="10">
        <v>45</v>
      </c>
      <c r="K19" s="11">
        <v>25</v>
      </c>
      <c r="L19" s="10">
        <v>5</v>
      </c>
      <c r="M19" s="11"/>
      <c r="N19" s="10"/>
      <c r="O19" s="11"/>
      <c r="P19" s="10"/>
      <c r="Q19" s="11"/>
      <c r="R19" s="10"/>
      <c r="S19" s="11"/>
      <c r="T19" s="10"/>
      <c r="U19" s="11"/>
      <c r="V19" s="10"/>
      <c r="W19" s="11"/>
      <c r="X19" s="10"/>
      <c r="Y19" s="11"/>
      <c r="Z19" s="10"/>
      <c r="AA19" s="6"/>
    </row>
    <row r="20" spans="1:27" ht="14">
      <c r="A20" s="12" t="s">
        <v>6</v>
      </c>
      <c r="B20" s="10">
        <v>82</v>
      </c>
      <c r="C20" s="11">
        <v>75</v>
      </c>
      <c r="D20" s="10">
        <v>82</v>
      </c>
      <c r="E20" s="11">
        <v>90</v>
      </c>
      <c r="F20" s="10">
        <v>95</v>
      </c>
      <c r="G20" s="11">
        <v>65</v>
      </c>
      <c r="H20" s="10">
        <v>20</v>
      </c>
      <c r="I20" s="11">
        <v>2</v>
      </c>
      <c r="J20" s="10">
        <v>55</v>
      </c>
      <c r="K20" s="11">
        <v>70</v>
      </c>
      <c r="L20" s="10">
        <v>89</v>
      </c>
      <c r="M20" s="11">
        <v>35</v>
      </c>
      <c r="N20" s="10">
        <v>30</v>
      </c>
      <c r="O20" s="11">
        <v>55</v>
      </c>
      <c r="P20" s="10">
        <v>70</v>
      </c>
      <c r="Q20" s="11"/>
      <c r="R20" s="10"/>
      <c r="S20" s="11"/>
      <c r="T20" s="10"/>
      <c r="U20" s="11"/>
      <c r="V20" s="10">
        <v>52</v>
      </c>
      <c r="W20" s="11">
        <v>70</v>
      </c>
      <c r="X20" s="10">
        <v>75</v>
      </c>
      <c r="Y20" s="11">
        <v>60</v>
      </c>
      <c r="Z20" s="10">
        <v>70</v>
      </c>
      <c r="AA20" s="6"/>
    </row>
    <row r="21" spans="1:27" ht="14">
      <c r="A21" s="12" t="s">
        <v>7</v>
      </c>
      <c r="B21" s="10"/>
      <c r="C21" s="11"/>
      <c r="D21" s="10"/>
      <c r="E21" s="11"/>
      <c r="F21" s="10"/>
      <c r="G21" s="11"/>
      <c r="H21" s="10"/>
      <c r="I21" s="11"/>
      <c r="J21" s="10"/>
      <c r="K21" s="11"/>
      <c r="L21" s="10"/>
      <c r="M21" s="11"/>
      <c r="N21" s="10"/>
      <c r="O21" s="11"/>
      <c r="P21" s="10"/>
      <c r="Q21" s="11"/>
      <c r="R21" s="10"/>
      <c r="S21" s="11"/>
      <c r="T21" s="10"/>
      <c r="U21" s="11"/>
      <c r="V21" s="10"/>
      <c r="W21" s="11"/>
      <c r="X21" s="10"/>
      <c r="Y21" s="11"/>
      <c r="Z21" s="10"/>
      <c r="AA21" s="6"/>
    </row>
    <row r="22" spans="1:27" ht="14">
      <c r="A22" s="12" t="s">
        <v>149</v>
      </c>
      <c r="B22" s="10"/>
      <c r="C22" s="11"/>
      <c r="D22" s="10"/>
      <c r="E22" s="11"/>
      <c r="F22" s="10"/>
      <c r="G22" s="11"/>
      <c r="H22" s="10"/>
      <c r="I22" s="11"/>
      <c r="J22" s="10"/>
      <c r="K22" s="11"/>
      <c r="L22" s="10"/>
      <c r="M22" s="11"/>
      <c r="N22" s="10"/>
      <c r="O22" s="11"/>
      <c r="P22" s="10"/>
      <c r="Q22" s="11"/>
      <c r="R22" s="10"/>
      <c r="S22" s="11"/>
      <c r="T22" s="10"/>
      <c r="U22" s="11"/>
      <c r="V22" s="10"/>
      <c r="W22" s="11"/>
      <c r="X22" s="10"/>
      <c r="Y22" s="11"/>
      <c r="Z22" s="10"/>
      <c r="AA22" s="6"/>
    </row>
    <row r="23" spans="1:27" ht="14">
      <c r="A23" s="12" t="s">
        <v>28</v>
      </c>
      <c r="B23" s="10"/>
      <c r="C23" s="11"/>
      <c r="D23" s="10"/>
      <c r="E23" s="11"/>
      <c r="F23" s="10"/>
      <c r="G23" s="11"/>
      <c r="H23" s="10"/>
      <c r="I23" s="11"/>
      <c r="J23" s="10"/>
      <c r="K23" s="11"/>
      <c r="L23" s="10"/>
      <c r="M23" s="11"/>
      <c r="N23" s="10"/>
      <c r="O23" s="11"/>
      <c r="P23" s="10"/>
      <c r="Q23" s="11"/>
      <c r="R23" s="10"/>
      <c r="S23" s="11"/>
      <c r="T23" s="10"/>
      <c r="U23" s="11"/>
      <c r="V23" s="10"/>
      <c r="W23" s="11"/>
      <c r="X23" s="10"/>
      <c r="Y23" s="11"/>
      <c r="Z23" s="10"/>
      <c r="AA23" s="6"/>
    </row>
    <row r="24" spans="1:27" ht="14">
      <c r="A24" s="9" t="s">
        <v>8</v>
      </c>
      <c r="B24" s="10"/>
      <c r="C24" s="11">
        <v>1</v>
      </c>
      <c r="D24" s="10"/>
      <c r="E24" s="11"/>
      <c r="F24" s="10">
        <v>1</v>
      </c>
      <c r="G24" s="11">
        <v>7</v>
      </c>
      <c r="H24" s="10">
        <v>3</v>
      </c>
      <c r="I24" s="11">
        <v>20</v>
      </c>
      <c r="J24" s="10"/>
      <c r="K24" s="11"/>
      <c r="L24" s="10">
        <v>5</v>
      </c>
      <c r="M24" s="11"/>
      <c r="N24" s="10"/>
      <c r="O24" s="11"/>
      <c r="P24" s="10"/>
      <c r="Q24" s="11"/>
      <c r="R24" s="10"/>
      <c r="S24" s="11"/>
      <c r="T24" s="10"/>
      <c r="U24" s="11"/>
      <c r="V24" s="10"/>
      <c r="W24" s="11">
        <v>2</v>
      </c>
      <c r="X24" s="10"/>
      <c r="Y24" s="11"/>
      <c r="Z24" s="10"/>
      <c r="AA24" s="6"/>
    </row>
    <row r="25" spans="1:27" ht="14">
      <c r="A25" s="9" t="s">
        <v>147</v>
      </c>
      <c r="B25" s="10"/>
      <c r="C25" s="11"/>
      <c r="D25" s="10"/>
      <c r="E25" s="11"/>
      <c r="F25" s="10"/>
      <c r="G25" s="11"/>
      <c r="H25" s="10"/>
      <c r="I25" s="11"/>
      <c r="J25" s="10"/>
      <c r="K25" s="11"/>
      <c r="L25" s="10"/>
      <c r="M25" s="11"/>
      <c r="N25" s="10"/>
      <c r="O25" s="11"/>
      <c r="P25" s="10"/>
      <c r="Q25" s="11"/>
      <c r="R25" s="10"/>
      <c r="S25" s="11"/>
      <c r="T25" s="10"/>
      <c r="U25" s="11"/>
      <c r="V25" s="10"/>
      <c r="W25" s="11"/>
      <c r="X25" s="10"/>
      <c r="Y25" s="11"/>
      <c r="Z25" s="10"/>
      <c r="AA25" s="6"/>
    </row>
    <row r="26" spans="1:27" ht="14">
      <c r="A26" s="12" t="s">
        <v>23</v>
      </c>
      <c r="B26" s="10"/>
      <c r="C26" s="11"/>
      <c r="D26" s="10"/>
      <c r="E26" s="11"/>
      <c r="F26" s="10"/>
      <c r="G26" s="11"/>
      <c r="H26" s="10"/>
      <c r="I26" s="11"/>
      <c r="J26" s="10"/>
      <c r="K26" s="11"/>
      <c r="L26" s="10"/>
      <c r="M26" s="11"/>
      <c r="N26" s="10"/>
      <c r="O26" s="11"/>
      <c r="P26" s="10"/>
      <c r="Q26" s="11"/>
      <c r="R26" s="10"/>
      <c r="S26" s="11"/>
      <c r="T26" s="10"/>
      <c r="U26" s="11"/>
      <c r="V26" s="10"/>
      <c r="W26" s="11"/>
      <c r="X26" s="10"/>
      <c r="Y26" s="11"/>
      <c r="Z26" s="10"/>
      <c r="AA26" s="6"/>
    </row>
    <row r="27" spans="1:27" ht="14">
      <c r="A27" s="9" t="s">
        <v>71</v>
      </c>
      <c r="B27" s="10"/>
      <c r="C27" s="11"/>
      <c r="D27" s="10"/>
      <c r="E27" s="11"/>
      <c r="F27" s="10"/>
      <c r="G27" s="11"/>
      <c r="H27" s="10"/>
      <c r="I27" s="11"/>
      <c r="J27" s="10"/>
      <c r="K27" s="11"/>
      <c r="L27" s="10"/>
      <c r="M27" s="11"/>
      <c r="N27" s="10"/>
      <c r="O27" s="11"/>
      <c r="P27" s="10"/>
      <c r="Q27" s="11"/>
      <c r="R27" s="10"/>
      <c r="S27" s="11"/>
      <c r="T27" s="10"/>
      <c r="U27" s="11"/>
      <c r="V27" s="10"/>
      <c r="W27" s="11"/>
      <c r="X27" s="10"/>
      <c r="Y27" s="11"/>
      <c r="Z27" s="10"/>
      <c r="AA27" s="6"/>
    </row>
    <row r="28" spans="1:27" ht="14">
      <c r="A28" s="9" t="s">
        <v>83</v>
      </c>
      <c r="B28" s="10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  <c r="P28" s="10"/>
      <c r="Q28" s="11"/>
      <c r="R28" s="10"/>
      <c r="S28" s="11"/>
      <c r="T28" s="10"/>
      <c r="U28" s="11"/>
      <c r="V28" s="10"/>
      <c r="W28" s="11"/>
      <c r="X28" s="10"/>
      <c r="Y28" s="11"/>
      <c r="Z28" s="10"/>
      <c r="AA28" s="6"/>
    </row>
    <row r="29" spans="1:27" ht="14">
      <c r="A29" s="9" t="s">
        <v>69</v>
      </c>
      <c r="B29" s="10"/>
      <c r="C29" s="11"/>
      <c r="D29" s="10"/>
      <c r="E29" s="11"/>
      <c r="F29" s="10"/>
      <c r="G29" s="11"/>
      <c r="H29" s="10"/>
      <c r="I29" s="11"/>
      <c r="J29" s="10"/>
      <c r="K29" s="11"/>
      <c r="L29" s="10"/>
      <c r="M29" s="11"/>
      <c r="N29" s="10"/>
      <c r="O29" s="11"/>
      <c r="P29" s="10"/>
      <c r="Q29" s="11"/>
      <c r="R29" s="10"/>
      <c r="S29" s="11"/>
      <c r="T29" s="10"/>
      <c r="U29" s="11"/>
      <c r="V29" s="10"/>
      <c r="W29" s="11"/>
      <c r="X29" s="10"/>
      <c r="Y29" s="11"/>
      <c r="Z29" s="10"/>
      <c r="AA29" s="6"/>
    </row>
    <row r="30" spans="1:27" ht="14">
      <c r="A30" s="12" t="s">
        <v>84</v>
      </c>
      <c r="B30" s="10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  <c r="P30" s="10"/>
      <c r="Q30" s="11"/>
      <c r="R30" s="10"/>
      <c r="S30" s="11"/>
      <c r="T30" s="10"/>
      <c r="U30" s="11"/>
      <c r="V30" s="10"/>
      <c r="W30" s="11"/>
      <c r="X30" s="10"/>
      <c r="Y30" s="11"/>
      <c r="Z30" s="10"/>
      <c r="AA30" s="6"/>
    </row>
    <row r="31" spans="1:27" ht="14">
      <c r="A31" s="13" t="s">
        <v>33</v>
      </c>
      <c r="B31" s="10"/>
      <c r="C31" s="11"/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O31" s="11"/>
      <c r="P31" s="10"/>
      <c r="Q31" s="11"/>
      <c r="R31" s="10"/>
      <c r="S31" s="11"/>
      <c r="T31" s="10"/>
      <c r="U31" s="11"/>
      <c r="V31" s="10"/>
      <c r="W31" s="11"/>
      <c r="X31" s="10"/>
      <c r="Y31" s="11"/>
      <c r="Z31" s="10"/>
      <c r="AA31" s="6"/>
    </row>
    <row r="32" spans="1:27" ht="14">
      <c r="A32" s="24" t="s">
        <v>93</v>
      </c>
      <c r="B32" s="10"/>
      <c r="C32" s="11"/>
      <c r="D32" s="10"/>
      <c r="E32" s="11"/>
      <c r="F32" s="10"/>
      <c r="G32" s="11"/>
      <c r="H32" s="10"/>
      <c r="I32" s="11"/>
      <c r="J32" s="10"/>
      <c r="K32" s="11"/>
      <c r="L32" s="10"/>
      <c r="M32" s="11"/>
      <c r="N32" s="10"/>
      <c r="O32" s="11"/>
      <c r="P32" s="10"/>
      <c r="Q32" s="11"/>
      <c r="R32" s="10"/>
      <c r="S32" s="11"/>
      <c r="T32" s="10"/>
      <c r="U32" s="11"/>
      <c r="V32" s="10"/>
      <c r="W32" s="11"/>
      <c r="X32" s="10"/>
      <c r="Y32" s="11"/>
      <c r="Z32" s="10"/>
      <c r="AA32" s="6"/>
    </row>
    <row r="33" spans="1:27">
      <c r="A33" s="15" t="s">
        <v>9</v>
      </c>
      <c r="B33" s="10"/>
      <c r="C33" s="11"/>
      <c r="D33" s="10"/>
      <c r="E33" s="11"/>
      <c r="F33" s="10"/>
      <c r="G33" s="11"/>
      <c r="H33" s="10"/>
      <c r="I33" s="11"/>
      <c r="J33" s="10"/>
      <c r="K33" s="11"/>
      <c r="L33" s="10"/>
      <c r="M33" s="11"/>
      <c r="N33" s="10"/>
      <c r="O33" s="11"/>
      <c r="P33" s="10"/>
      <c r="Q33" s="11"/>
      <c r="R33" s="10"/>
      <c r="S33" s="11"/>
      <c r="T33" s="10"/>
      <c r="U33" s="11"/>
      <c r="V33" s="10"/>
      <c r="W33" s="11"/>
      <c r="X33" s="10"/>
      <c r="Y33" s="11"/>
      <c r="Z33" s="10"/>
      <c r="AA33" s="6"/>
    </row>
    <row r="34" spans="1:27">
      <c r="A34" s="15" t="s">
        <v>31</v>
      </c>
      <c r="B34" s="10"/>
      <c r="C34" s="11"/>
      <c r="D34" s="10"/>
      <c r="E34" s="11"/>
      <c r="F34" s="10"/>
      <c r="G34" s="11"/>
      <c r="H34" s="10"/>
      <c r="I34" s="11"/>
      <c r="J34" s="10"/>
      <c r="K34" s="11"/>
      <c r="L34" s="10"/>
      <c r="M34" s="11"/>
      <c r="N34" s="10"/>
      <c r="O34" s="11"/>
      <c r="P34" s="10"/>
      <c r="Q34" s="11"/>
      <c r="R34" s="10"/>
      <c r="S34" s="11"/>
      <c r="T34" s="10"/>
      <c r="U34" s="11"/>
      <c r="V34" s="10"/>
      <c r="W34" s="11"/>
      <c r="X34" s="10"/>
      <c r="Y34" s="11"/>
      <c r="Z34" s="10"/>
      <c r="AA34" s="6"/>
    </row>
    <row r="35" spans="1:27">
      <c r="A35" s="15" t="s">
        <v>32</v>
      </c>
      <c r="B35" s="10"/>
      <c r="C35" s="11"/>
      <c r="D35" s="10"/>
      <c r="E35" s="11"/>
      <c r="F35" s="10"/>
      <c r="G35" s="11"/>
      <c r="H35" s="10"/>
      <c r="I35" s="11"/>
      <c r="J35" s="10"/>
      <c r="K35" s="11"/>
      <c r="L35" s="10"/>
      <c r="M35" s="11"/>
      <c r="N35" s="10"/>
      <c r="O35" s="11"/>
      <c r="P35" s="10"/>
      <c r="Q35" s="11"/>
      <c r="R35" s="10"/>
      <c r="S35" s="11"/>
      <c r="T35" s="10"/>
      <c r="U35" s="11"/>
      <c r="V35" s="10"/>
      <c r="W35" s="11"/>
      <c r="X35" s="10"/>
      <c r="Y35" s="11"/>
      <c r="Z35" s="10"/>
      <c r="AA35" s="6"/>
    </row>
    <row r="36" spans="1:27">
      <c r="A36" s="15" t="s">
        <v>52</v>
      </c>
      <c r="B36" s="10"/>
      <c r="C36" s="11"/>
      <c r="D36" s="10"/>
      <c r="E36" s="11"/>
      <c r="F36" s="10"/>
      <c r="G36" s="11"/>
      <c r="H36" s="10"/>
      <c r="I36" s="11"/>
      <c r="J36" s="10"/>
      <c r="K36" s="11"/>
      <c r="L36" s="10"/>
      <c r="M36" s="11"/>
      <c r="N36" s="10"/>
      <c r="O36" s="11"/>
      <c r="P36" s="10"/>
      <c r="Q36" s="11"/>
      <c r="R36" s="10"/>
      <c r="S36" s="11"/>
      <c r="T36" s="10"/>
      <c r="U36" s="11"/>
      <c r="V36" s="10"/>
      <c r="W36" s="11"/>
      <c r="X36" s="10"/>
      <c r="Y36" s="11"/>
      <c r="Z36" s="10"/>
      <c r="AA36" s="6"/>
    </row>
    <row r="37" spans="1:27">
      <c r="A37" s="16" t="s">
        <v>10</v>
      </c>
      <c r="B37" s="10"/>
      <c r="C37" s="11"/>
      <c r="D37" s="10"/>
      <c r="E37" s="11"/>
      <c r="F37" s="10"/>
      <c r="G37" s="11"/>
      <c r="H37" s="10"/>
      <c r="I37" s="11"/>
      <c r="J37" s="10"/>
      <c r="K37" s="11"/>
      <c r="L37" s="10"/>
      <c r="M37" s="11"/>
      <c r="N37" s="10"/>
      <c r="O37" s="11"/>
      <c r="P37" s="10"/>
      <c r="Q37" s="11"/>
      <c r="R37" s="10"/>
      <c r="S37" s="11"/>
      <c r="T37" s="10"/>
      <c r="U37" s="11"/>
      <c r="V37" s="10"/>
      <c r="W37" s="11"/>
      <c r="X37" s="10"/>
      <c r="Y37" s="11"/>
      <c r="Z37" s="10"/>
      <c r="AA37" s="6"/>
    </row>
    <row r="38" spans="1:27">
      <c r="A38" s="15" t="s">
        <v>39</v>
      </c>
      <c r="B38" s="10"/>
      <c r="C38" s="11"/>
      <c r="D38" s="10"/>
      <c r="E38" s="11"/>
      <c r="F38" s="10"/>
      <c r="G38" s="11"/>
      <c r="H38" s="10"/>
      <c r="I38" s="11"/>
      <c r="J38" s="10"/>
      <c r="K38" s="11"/>
      <c r="L38" s="10"/>
      <c r="M38" s="11"/>
      <c r="N38" s="10"/>
      <c r="O38" s="11"/>
      <c r="P38" s="10"/>
      <c r="Q38" s="11"/>
      <c r="R38" s="10"/>
      <c r="S38" s="11"/>
      <c r="T38" s="10"/>
      <c r="U38" s="11"/>
      <c r="V38" s="10"/>
      <c r="W38" s="11"/>
      <c r="X38" s="10"/>
      <c r="Y38" s="11"/>
      <c r="Z38" s="10"/>
      <c r="AA38" s="6"/>
    </row>
    <row r="39" spans="1:27">
      <c r="A39" s="15" t="s">
        <v>11</v>
      </c>
      <c r="B39" s="10"/>
      <c r="C39" s="11"/>
      <c r="D39" s="10"/>
      <c r="E39" s="11"/>
      <c r="F39" s="10"/>
      <c r="G39" s="11"/>
      <c r="H39" s="10"/>
      <c r="I39" s="11"/>
      <c r="J39" s="10"/>
      <c r="K39" s="11"/>
      <c r="L39" s="10"/>
      <c r="M39" s="11"/>
      <c r="N39" s="10"/>
      <c r="O39" s="11"/>
      <c r="P39" s="10"/>
      <c r="Q39" s="11"/>
      <c r="R39" s="10"/>
      <c r="S39" s="11"/>
      <c r="T39" s="10"/>
      <c r="U39" s="11"/>
      <c r="V39" s="10"/>
      <c r="W39" s="11"/>
      <c r="X39" s="10"/>
      <c r="Y39" s="11"/>
      <c r="Z39" s="10"/>
      <c r="AA39" s="6"/>
    </row>
    <row r="40" spans="1:27">
      <c r="A40" s="16" t="s">
        <v>94</v>
      </c>
      <c r="B40" s="10"/>
      <c r="C40" s="11"/>
      <c r="D40" s="10"/>
      <c r="E40" s="11"/>
      <c r="F40" s="10"/>
      <c r="G40" s="11"/>
      <c r="H40" s="10"/>
      <c r="I40" s="11"/>
      <c r="J40" s="10"/>
      <c r="K40" s="11"/>
      <c r="L40" s="10"/>
      <c r="M40" s="11"/>
      <c r="N40" s="10"/>
      <c r="O40" s="11"/>
      <c r="P40" s="10"/>
      <c r="Q40" s="11"/>
      <c r="R40" s="10"/>
      <c r="S40" s="11"/>
      <c r="T40" s="10"/>
      <c r="U40" s="11"/>
      <c r="V40" s="10"/>
      <c r="W40" s="11"/>
      <c r="X40" s="10"/>
      <c r="Y40" s="11"/>
      <c r="Z40" s="10"/>
      <c r="AA40" s="6"/>
    </row>
    <row r="41" spans="1:27">
      <c r="A41" s="16" t="s">
        <v>95</v>
      </c>
      <c r="B41" s="10"/>
      <c r="C41" s="11"/>
      <c r="D41" s="10"/>
      <c r="E41" s="11"/>
      <c r="F41" s="10"/>
      <c r="G41" s="11"/>
      <c r="H41" s="10"/>
      <c r="I41" s="11"/>
      <c r="J41" s="10"/>
      <c r="K41" s="11"/>
      <c r="L41" s="10"/>
      <c r="M41" s="11"/>
      <c r="N41" s="10"/>
      <c r="O41" s="11"/>
      <c r="P41" s="10"/>
      <c r="Q41" s="11"/>
      <c r="R41" s="10"/>
      <c r="S41" s="11"/>
      <c r="T41" s="10"/>
      <c r="U41" s="11"/>
      <c r="V41" s="10"/>
      <c r="W41" s="11"/>
      <c r="X41" s="10"/>
      <c r="Y41" s="11"/>
      <c r="Z41" s="10"/>
      <c r="AA41" s="6"/>
    </row>
    <row r="42" spans="1:27">
      <c r="A42" s="15" t="s">
        <v>12</v>
      </c>
      <c r="B42" s="10"/>
      <c r="C42" s="11"/>
      <c r="D42" s="10"/>
      <c r="E42" s="11"/>
      <c r="F42" s="10"/>
      <c r="G42" s="11"/>
      <c r="H42" s="10"/>
      <c r="I42" s="11"/>
      <c r="J42" s="10"/>
      <c r="K42" s="11"/>
      <c r="L42" s="10"/>
      <c r="M42" s="11"/>
      <c r="N42" s="10"/>
      <c r="O42" s="11"/>
      <c r="P42" s="10"/>
      <c r="Q42" s="11"/>
      <c r="R42" s="10"/>
      <c r="S42" s="11"/>
      <c r="T42" s="10"/>
      <c r="U42" s="11"/>
      <c r="V42" s="10"/>
      <c r="W42" s="11"/>
      <c r="X42" s="10"/>
      <c r="Y42" s="11"/>
      <c r="Z42" s="10"/>
      <c r="AA42" s="6"/>
    </row>
    <row r="43" spans="1:27">
      <c r="A43" s="15" t="s">
        <v>40</v>
      </c>
      <c r="B43" s="10"/>
      <c r="C43" s="11"/>
      <c r="D43" s="10"/>
      <c r="E43" s="11"/>
      <c r="F43" s="10"/>
      <c r="G43" s="11"/>
      <c r="H43" s="10"/>
      <c r="I43" s="11"/>
      <c r="J43" s="10"/>
      <c r="K43" s="11"/>
      <c r="L43" s="10"/>
      <c r="M43" s="11"/>
      <c r="N43" s="10"/>
      <c r="O43" s="11"/>
      <c r="P43" s="10"/>
      <c r="Q43" s="11"/>
      <c r="R43" s="10"/>
      <c r="S43" s="11"/>
      <c r="T43" s="10"/>
      <c r="U43" s="11"/>
      <c r="V43" s="10"/>
      <c r="W43" s="11"/>
      <c r="X43" s="10"/>
      <c r="Y43" s="11"/>
      <c r="Z43" s="10"/>
      <c r="AA43" s="6"/>
    </row>
    <row r="44" spans="1:27">
      <c r="A44" s="16" t="s">
        <v>41</v>
      </c>
      <c r="B44" s="10"/>
      <c r="C44" s="11"/>
      <c r="D44" s="10"/>
      <c r="E44" s="11"/>
      <c r="F44" s="10"/>
      <c r="G44" s="11"/>
      <c r="H44" s="10"/>
      <c r="I44" s="11"/>
      <c r="J44" s="10"/>
      <c r="K44" s="11"/>
      <c r="L44" s="10"/>
      <c r="M44" s="11"/>
      <c r="N44" s="10"/>
      <c r="O44" s="11"/>
      <c r="P44" s="10"/>
      <c r="Q44" s="11"/>
      <c r="R44" s="10"/>
      <c r="S44" s="11"/>
      <c r="T44" s="10"/>
      <c r="U44" s="11"/>
      <c r="V44" s="10"/>
      <c r="W44" s="11"/>
      <c r="X44" s="10"/>
      <c r="Y44" s="11"/>
      <c r="Z44" s="10"/>
      <c r="AA44" s="6"/>
    </row>
    <row r="45" spans="1:27">
      <c r="A45" s="15" t="s">
        <v>44</v>
      </c>
      <c r="B45" s="10"/>
      <c r="C45" s="11"/>
      <c r="D45" s="10"/>
      <c r="E45" s="11"/>
      <c r="F45" s="10"/>
      <c r="G45" s="11"/>
      <c r="H45" s="10"/>
      <c r="I45" s="11"/>
      <c r="J45" s="10"/>
      <c r="K45" s="11"/>
      <c r="L45" s="10"/>
      <c r="M45" s="11"/>
      <c r="N45" s="10"/>
      <c r="O45" s="11"/>
      <c r="P45" s="10"/>
      <c r="Q45" s="11"/>
      <c r="R45" s="10"/>
      <c r="S45" s="11"/>
      <c r="T45" s="10"/>
      <c r="U45" s="11"/>
      <c r="V45" s="10"/>
      <c r="W45" s="11"/>
      <c r="X45" s="10"/>
      <c r="Y45" s="11"/>
      <c r="Z45" s="10"/>
      <c r="AA45" s="6"/>
    </row>
    <row r="46" spans="1:27">
      <c r="A46" s="15" t="s">
        <v>62</v>
      </c>
      <c r="B46" s="10"/>
      <c r="C46" s="11"/>
      <c r="D46" s="10"/>
      <c r="E46" s="11"/>
      <c r="F46" s="10"/>
      <c r="G46" s="11"/>
      <c r="H46" s="10"/>
      <c r="I46" s="11"/>
      <c r="J46" s="10"/>
      <c r="K46" s="11"/>
      <c r="L46" s="10"/>
      <c r="M46" s="11"/>
      <c r="N46" s="10"/>
      <c r="O46" s="11"/>
      <c r="P46" s="10"/>
      <c r="Q46" s="11"/>
      <c r="R46" s="10"/>
      <c r="S46" s="11"/>
      <c r="T46" s="10"/>
      <c r="U46" s="11"/>
      <c r="V46" s="10"/>
      <c r="W46" s="11"/>
      <c r="X46" s="10"/>
      <c r="Y46" s="11"/>
      <c r="Z46" s="10"/>
      <c r="AA46" s="6"/>
    </row>
    <row r="47" spans="1:27">
      <c r="A47" s="16" t="s">
        <v>34</v>
      </c>
      <c r="B47" s="10"/>
      <c r="C47" s="11"/>
      <c r="D47" s="10"/>
      <c r="E47" s="11"/>
      <c r="F47" s="10"/>
      <c r="G47" s="11"/>
      <c r="H47" s="10"/>
      <c r="I47" s="11"/>
      <c r="J47" s="10"/>
      <c r="K47" s="11"/>
      <c r="L47" s="10"/>
      <c r="M47" s="11"/>
      <c r="N47" s="10"/>
      <c r="O47" s="11"/>
      <c r="P47" s="10"/>
      <c r="Q47" s="11"/>
      <c r="R47" s="10"/>
      <c r="S47" s="11"/>
      <c r="T47" s="10"/>
      <c r="U47" s="11"/>
      <c r="V47" s="10"/>
      <c r="W47" s="11"/>
      <c r="X47" s="10"/>
      <c r="Y47" s="11"/>
      <c r="Z47" s="10"/>
      <c r="AA47" s="6"/>
    </row>
    <row r="48" spans="1:27">
      <c r="A48" s="16" t="s">
        <v>35</v>
      </c>
      <c r="B48" s="10"/>
      <c r="C48" s="11"/>
      <c r="D48" s="10"/>
      <c r="E48" s="11"/>
      <c r="F48" s="10"/>
      <c r="G48" s="11"/>
      <c r="H48" s="10"/>
      <c r="I48" s="11"/>
      <c r="J48" s="10"/>
      <c r="K48" s="11"/>
      <c r="L48" s="10"/>
      <c r="M48" s="11"/>
      <c r="N48" s="10"/>
      <c r="O48" s="11"/>
      <c r="P48" s="10"/>
      <c r="Q48" s="11"/>
      <c r="R48" s="10"/>
      <c r="S48" s="11"/>
      <c r="T48" s="10"/>
      <c r="U48" s="11"/>
      <c r="V48" s="10"/>
      <c r="W48" s="11"/>
      <c r="X48" s="10"/>
      <c r="Y48" s="11"/>
      <c r="Z48" s="10"/>
      <c r="AA48" s="6"/>
    </row>
    <row r="49" spans="1:27">
      <c r="A49" s="15" t="s">
        <v>37</v>
      </c>
      <c r="B49" s="10"/>
      <c r="C49" s="11"/>
      <c r="D49" s="10"/>
      <c r="E49" s="11"/>
      <c r="F49" s="10"/>
      <c r="G49" s="11"/>
      <c r="H49" s="10"/>
      <c r="I49" s="11"/>
      <c r="J49" s="10"/>
      <c r="K49" s="11"/>
      <c r="L49" s="10"/>
      <c r="M49" s="11"/>
      <c r="N49" s="10"/>
      <c r="O49" s="11"/>
      <c r="P49" s="10"/>
      <c r="Q49" s="11"/>
      <c r="R49" s="10"/>
      <c r="S49" s="11"/>
      <c r="T49" s="10"/>
      <c r="U49" s="11"/>
      <c r="V49" s="10"/>
      <c r="W49" s="11"/>
      <c r="X49" s="10"/>
      <c r="Y49" s="11"/>
      <c r="Z49" s="10"/>
      <c r="AA49" s="6"/>
    </row>
    <row r="50" spans="1:27" ht="14">
      <c r="A50" s="9" t="s">
        <v>24</v>
      </c>
      <c r="B50" s="10"/>
      <c r="C50" s="11"/>
      <c r="D50" s="10"/>
      <c r="E50" s="11"/>
      <c r="F50" s="10"/>
      <c r="G50" s="11"/>
      <c r="H50" s="10"/>
      <c r="I50" s="11"/>
      <c r="J50" s="10"/>
      <c r="K50" s="11"/>
      <c r="L50" s="10"/>
      <c r="M50" s="11"/>
      <c r="N50" s="10"/>
      <c r="O50" s="11"/>
      <c r="P50" s="10"/>
      <c r="Q50" s="11"/>
      <c r="R50" s="10"/>
      <c r="S50" s="11"/>
      <c r="T50" s="10"/>
      <c r="U50" s="11"/>
      <c r="V50" s="10"/>
      <c r="W50" s="11"/>
      <c r="X50" s="10"/>
      <c r="Y50" s="11"/>
      <c r="Z50" s="10"/>
      <c r="AA50" s="6"/>
    </row>
    <row r="51" spans="1:27" ht="14">
      <c r="A51" s="9" t="s">
        <v>43</v>
      </c>
      <c r="B51" s="10"/>
      <c r="C51" s="11"/>
      <c r="D51" s="10"/>
      <c r="E51" s="11"/>
      <c r="F51" s="10"/>
      <c r="G51" s="11"/>
      <c r="H51" s="10"/>
      <c r="I51" s="11"/>
      <c r="J51" s="10"/>
      <c r="K51" s="11"/>
      <c r="L51" s="10"/>
      <c r="M51" s="11"/>
      <c r="N51" s="10"/>
      <c r="O51" s="11"/>
      <c r="P51" s="10"/>
      <c r="Q51" s="11"/>
      <c r="R51" s="10"/>
      <c r="S51" s="11"/>
      <c r="T51" s="10"/>
      <c r="U51" s="11"/>
      <c r="V51" s="10"/>
      <c r="W51" s="11"/>
      <c r="X51" s="10"/>
      <c r="Y51" s="11"/>
      <c r="Z51" s="10"/>
      <c r="AA51" s="6"/>
    </row>
    <row r="52" spans="1:27" ht="14">
      <c r="A52" s="12" t="s">
        <v>72</v>
      </c>
      <c r="B52" s="10"/>
      <c r="C52" s="11"/>
      <c r="D52" s="10"/>
      <c r="E52" s="11"/>
      <c r="F52" s="10"/>
      <c r="G52" s="11"/>
      <c r="H52" s="10"/>
      <c r="I52" s="11"/>
      <c r="J52" s="10"/>
      <c r="K52" s="11"/>
      <c r="L52" s="10"/>
      <c r="M52" s="11"/>
      <c r="N52" s="10"/>
      <c r="O52" s="11"/>
      <c r="P52" s="10"/>
      <c r="Q52" s="11"/>
      <c r="R52" s="10"/>
      <c r="S52" s="11"/>
      <c r="T52" s="10"/>
      <c r="U52" s="11"/>
      <c r="V52" s="10"/>
      <c r="W52" s="11"/>
      <c r="X52" s="10"/>
      <c r="Y52" s="11"/>
      <c r="Z52" s="10"/>
      <c r="AA52" s="6"/>
    </row>
    <row r="53" spans="1:27">
      <c r="A53" s="15" t="s">
        <v>68</v>
      </c>
      <c r="B53" s="10"/>
      <c r="C53" s="11"/>
      <c r="D53" s="10"/>
      <c r="E53" s="11"/>
      <c r="F53" s="10"/>
      <c r="G53" s="11"/>
      <c r="H53" s="10"/>
      <c r="I53" s="11"/>
      <c r="J53" s="10"/>
      <c r="K53" s="11"/>
      <c r="L53" s="10"/>
      <c r="M53" s="11"/>
      <c r="N53" s="10"/>
      <c r="O53" s="11"/>
      <c r="P53" s="10"/>
      <c r="Q53" s="11"/>
      <c r="R53" s="10"/>
      <c r="S53" s="11"/>
      <c r="T53" s="10"/>
      <c r="U53" s="11"/>
      <c r="V53" s="10"/>
      <c r="W53" s="11"/>
      <c r="X53" s="10"/>
      <c r="Y53" s="11"/>
      <c r="Z53" s="10"/>
      <c r="AA53" s="6"/>
    </row>
    <row r="54" spans="1:27">
      <c r="A54" s="15" t="s">
        <v>82</v>
      </c>
      <c r="B54" s="10"/>
      <c r="C54" s="11"/>
      <c r="D54" s="10"/>
      <c r="E54" s="11"/>
      <c r="F54" s="10"/>
      <c r="G54" s="11"/>
      <c r="H54" s="10"/>
      <c r="I54" s="11"/>
      <c r="J54" s="10"/>
      <c r="K54" s="11"/>
      <c r="L54" s="10"/>
      <c r="M54" s="11"/>
      <c r="N54" s="10"/>
      <c r="O54" s="11"/>
      <c r="P54" s="10"/>
      <c r="Q54" s="11"/>
      <c r="R54" s="10"/>
      <c r="S54" s="11"/>
      <c r="T54" s="10"/>
      <c r="U54" s="11"/>
      <c r="V54" s="10"/>
      <c r="W54" s="11"/>
      <c r="X54" s="10"/>
      <c r="Y54" s="11"/>
      <c r="Z54" s="10"/>
      <c r="AA54" s="6"/>
    </row>
    <row r="55" spans="1:27" ht="14">
      <c r="A55" s="9" t="s">
        <v>63</v>
      </c>
      <c r="B55" s="10"/>
      <c r="C55" s="11"/>
      <c r="D55" s="10"/>
      <c r="E55" s="11"/>
      <c r="F55" s="10"/>
      <c r="G55" s="11"/>
      <c r="H55" s="10"/>
      <c r="I55" s="11"/>
      <c r="J55" s="10"/>
      <c r="K55" s="11"/>
      <c r="L55" s="10"/>
      <c r="M55" s="11"/>
      <c r="N55" s="10"/>
      <c r="O55" s="11"/>
      <c r="P55" s="10"/>
      <c r="Q55" s="11"/>
      <c r="R55" s="10"/>
      <c r="S55" s="11"/>
      <c r="T55" s="10"/>
      <c r="U55" s="11"/>
      <c r="V55" s="10"/>
      <c r="W55" s="11"/>
      <c r="X55" s="10"/>
      <c r="Y55" s="11"/>
      <c r="Z55" s="10"/>
      <c r="AA55" s="6"/>
    </row>
    <row r="56" spans="1:27" ht="14">
      <c r="A56" s="12" t="s">
        <v>30</v>
      </c>
      <c r="B56" s="10"/>
      <c r="C56" s="11"/>
      <c r="D56" s="10"/>
      <c r="E56" s="11"/>
      <c r="F56" s="10"/>
      <c r="G56" s="11"/>
      <c r="H56" s="10"/>
      <c r="I56" s="11"/>
      <c r="J56" s="10"/>
      <c r="K56" s="11"/>
      <c r="L56" s="10"/>
      <c r="M56" s="11"/>
      <c r="N56" s="10"/>
      <c r="O56" s="11"/>
      <c r="P56" s="10"/>
      <c r="Q56" s="11"/>
      <c r="R56" s="10"/>
      <c r="S56" s="11"/>
      <c r="T56" s="10"/>
      <c r="U56" s="11"/>
      <c r="V56" s="10"/>
      <c r="W56" s="11"/>
      <c r="X56" s="10"/>
      <c r="Y56" s="11"/>
      <c r="Z56" s="10"/>
      <c r="AA56" s="6"/>
    </row>
    <row r="57" spans="1:27" ht="14">
      <c r="A57" s="9" t="s">
        <v>38</v>
      </c>
      <c r="B57" s="10"/>
      <c r="C57" s="11"/>
      <c r="D57" s="10"/>
      <c r="E57" s="11"/>
      <c r="F57" s="10"/>
      <c r="G57" s="11"/>
      <c r="H57" s="10"/>
      <c r="I57" s="11"/>
      <c r="J57" s="10"/>
      <c r="K57" s="11"/>
      <c r="L57" s="10"/>
      <c r="M57" s="11"/>
      <c r="N57" s="10"/>
      <c r="O57" s="11"/>
      <c r="P57" s="10"/>
      <c r="Q57" s="11"/>
      <c r="R57" s="10"/>
      <c r="S57" s="11"/>
      <c r="T57" s="10"/>
      <c r="U57" s="11"/>
      <c r="V57" s="10"/>
      <c r="W57" s="11"/>
      <c r="X57" s="10"/>
      <c r="Y57" s="11"/>
      <c r="Z57" s="10"/>
      <c r="AA57" s="6"/>
    </row>
    <row r="58" spans="1:27" ht="14">
      <c r="A58" s="9" t="s">
        <v>60</v>
      </c>
      <c r="B58" s="10"/>
      <c r="C58" s="11"/>
      <c r="D58" s="10"/>
      <c r="E58" s="11"/>
      <c r="F58" s="10"/>
      <c r="G58" s="11"/>
      <c r="H58" s="10"/>
      <c r="I58" s="11"/>
      <c r="J58" s="10"/>
      <c r="K58" s="11"/>
      <c r="L58" s="10"/>
      <c r="M58" s="11"/>
      <c r="N58" s="10"/>
      <c r="O58" s="11"/>
      <c r="P58" s="10"/>
      <c r="Q58" s="11"/>
      <c r="R58" s="10"/>
      <c r="S58" s="11"/>
      <c r="T58" s="10"/>
      <c r="U58" s="11"/>
      <c r="V58" s="10"/>
      <c r="W58" s="11"/>
      <c r="X58" s="10"/>
      <c r="Y58" s="11"/>
      <c r="Z58" s="10"/>
      <c r="AA58" s="6"/>
    </row>
    <row r="59" spans="1:27" ht="14">
      <c r="A59" s="9" t="s">
        <v>73</v>
      </c>
      <c r="B59" s="10"/>
      <c r="C59" s="11"/>
      <c r="D59" s="10"/>
      <c r="E59" s="11"/>
      <c r="F59" s="10"/>
      <c r="G59" s="11"/>
      <c r="H59" s="10"/>
      <c r="I59" s="11"/>
      <c r="J59" s="10"/>
      <c r="K59" s="11"/>
      <c r="L59" s="10"/>
      <c r="M59" s="11"/>
      <c r="N59" s="10"/>
      <c r="O59" s="11"/>
      <c r="P59" s="10"/>
      <c r="Q59" s="11"/>
      <c r="R59" s="10"/>
      <c r="S59" s="11"/>
      <c r="T59" s="10"/>
      <c r="U59" s="11"/>
      <c r="V59" s="10"/>
      <c r="W59" s="11"/>
      <c r="X59" s="10"/>
      <c r="Y59" s="11"/>
      <c r="Z59" s="10"/>
      <c r="AA59" s="6"/>
    </row>
    <row r="60" spans="1:27" ht="14">
      <c r="A60" s="9" t="s">
        <v>64</v>
      </c>
      <c r="B60" s="10"/>
      <c r="C60" s="11"/>
      <c r="D60" s="10"/>
      <c r="E60" s="11"/>
      <c r="F60" s="10"/>
      <c r="G60" s="11"/>
      <c r="H60" s="10"/>
      <c r="I60" s="11"/>
      <c r="J60" s="10"/>
      <c r="K60" s="11"/>
      <c r="L60" s="10"/>
      <c r="M60" s="11"/>
      <c r="N60" s="10"/>
      <c r="O60" s="11"/>
      <c r="P60" s="10"/>
      <c r="Q60" s="11"/>
      <c r="R60" s="10"/>
      <c r="S60" s="11"/>
      <c r="T60" s="10"/>
      <c r="U60" s="11"/>
      <c r="V60" s="10"/>
      <c r="W60" s="11"/>
      <c r="X60" s="10"/>
      <c r="Y60" s="11"/>
      <c r="Z60" s="10"/>
      <c r="AA60" s="6"/>
    </row>
    <row r="61" spans="1:27" ht="14">
      <c r="A61" s="9" t="s">
        <v>61</v>
      </c>
      <c r="B61" s="10"/>
      <c r="C61" s="11"/>
      <c r="D61" s="10"/>
      <c r="E61" s="11"/>
      <c r="F61" s="10"/>
      <c r="G61" s="11"/>
      <c r="H61" s="10"/>
      <c r="I61" s="11"/>
      <c r="J61" s="10"/>
      <c r="K61" s="11"/>
      <c r="L61" s="10"/>
      <c r="M61" s="11"/>
      <c r="N61" s="10"/>
      <c r="O61" s="11"/>
      <c r="P61" s="10"/>
      <c r="Q61" s="11"/>
      <c r="R61" s="10"/>
      <c r="S61" s="11"/>
      <c r="T61" s="10"/>
      <c r="U61" s="11"/>
      <c r="V61" s="10"/>
      <c r="W61" s="11"/>
      <c r="X61" s="10"/>
      <c r="Y61" s="11"/>
      <c r="Z61" s="10"/>
      <c r="AA61" s="6"/>
    </row>
    <row r="62" spans="1:27">
      <c r="A62" s="16" t="s">
        <v>13</v>
      </c>
      <c r="B62" s="10"/>
      <c r="C62" s="11"/>
      <c r="D62" s="10"/>
      <c r="E62" s="11"/>
      <c r="F62" s="10"/>
      <c r="G62" s="11"/>
      <c r="H62" s="10"/>
      <c r="I62" s="11"/>
      <c r="J62" s="10"/>
      <c r="K62" s="11"/>
      <c r="L62" s="10"/>
      <c r="M62" s="11"/>
      <c r="N62" s="10"/>
      <c r="O62" s="11"/>
      <c r="P62" s="10"/>
      <c r="Q62" s="11"/>
      <c r="R62" s="10"/>
      <c r="S62" s="11"/>
      <c r="T62" s="10"/>
      <c r="U62" s="11"/>
      <c r="V62" s="10"/>
      <c r="W62" s="11"/>
      <c r="X62" s="10"/>
      <c r="Y62" s="11"/>
      <c r="Z62" s="10"/>
      <c r="AA62" s="6"/>
    </row>
    <row r="63" spans="1:27">
      <c r="A63" s="16" t="s">
        <v>55</v>
      </c>
      <c r="B63" s="10"/>
      <c r="C63" s="11"/>
      <c r="D63" s="10"/>
      <c r="E63" s="11"/>
      <c r="F63" s="10"/>
      <c r="G63" s="11"/>
      <c r="H63" s="10"/>
      <c r="I63" s="11"/>
      <c r="J63" s="10"/>
      <c r="K63" s="11"/>
      <c r="L63" s="10"/>
      <c r="M63" s="11"/>
      <c r="N63" s="10"/>
      <c r="O63" s="11"/>
      <c r="P63" s="10"/>
      <c r="Q63" s="11"/>
      <c r="R63" s="10"/>
      <c r="S63" s="11"/>
      <c r="T63" s="10"/>
      <c r="U63" s="11"/>
      <c r="V63" s="10"/>
      <c r="W63" s="11"/>
      <c r="X63" s="10"/>
      <c r="Y63" s="11"/>
      <c r="Z63" s="10"/>
      <c r="AA63" s="6"/>
    </row>
    <row r="64" spans="1:27">
      <c r="A64" s="15" t="s">
        <v>42</v>
      </c>
      <c r="B64" s="10"/>
      <c r="C64" s="11"/>
      <c r="D64" s="10"/>
      <c r="E64" s="11"/>
      <c r="F64" s="10"/>
      <c r="G64" s="11"/>
      <c r="H64" s="10"/>
      <c r="I64" s="11"/>
      <c r="J64" s="10"/>
      <c r="K64" s="11"/>
      <c r="L64" s="10"/>
      <c r="M64" s="11"/>
      <c r="N64" s="10"/>
      <c r="O64" s="11"/>
      <c r="P64" s="10"/>
      <c r="Q64" s="11"/>
      <c r="R64" s="10"/>
      <c r="S64" s="11"/>
      <c r="T64" s="10"/>
      <c r="U64" s="11"/>
      <c r="V64" s="10"/>
      <c r="W64" s="11"/>
      <c r="X64" s="10"/>
      <c r="Y64" s="11"/>
      <c r="Z64" s="10"/>
      <c r="AA64" s="6"/>
    </row>
    <row r="65" spans="1:27">
      <c r="A65" s="15" t="s">
        <v>57</v>
      </c>
      <c r="B65" s="10"/>
      <c r="C65" s="11"/>
      <c r="D65" s="10"/>
      <c r="E65" s="11"/>
      <c r="F65" s="10"/>
      <c r="G65" s="11"/>
      <c r="H65" s="10"/>
      <c r="I65" s="11"/>
      <c r="J65" s="10"/>
      <c r="K65" s="11"/>
      <c r="L65" s="10"/>
      <c r="M65" s="11"/>
      <c r="N65" s="10"/>
      <c r="O65" s="11"/>
      <c r="P65" s="10"/>
      <c r="Q65" s="11"/>
      <c r="R65" s="10"/>
      <c r="S65" s="11"/>
      <c r="T65" s="10"/>
      <c r="U65" s="11"/>
      <c r="V65" s="10"/>
      <c r="W65" s="11"/>
      <c r="X65" s="10"/>
      <c r="Y65" s="11"/>
      <c r="Z65" s="10"/>
      <c r="AA65" s="6"/>
    </row>
    <row r="66" spans="1:27">
      <c r="A66" s="16" t="s">
        <v>14</v>
      </c>
      <c r="B66" s="10"/>
      <c r="C66" s="11"/>
      <c r="D66" s="10"/>
      <c r="E66" s="11"/>
      <c r="F66" s="10"/>
      <c r="G66" s="11"/>
      <c r="H66" s="10"/>
      <c r="I66" s="11"/>
      <c r="J66" s="10"/>
      <c r="K66" s="11"/>
      <c r="L66" s="10"/>
      <c r="M66" s="11"/>
      <c r="N66" s="10"/>
      <c r="O66" s="11"/>
      <c r="P66" s="10"/>
      <c r="Q66" s="11"/>
      <c r="R66" s="10"/>
      <c r="S66" s="11"/>
      <c r="T66" s="10"/>
      <c r="U66" s="11"/>
      <c r="V66" s="10"/>
      <c r="W66" s="11"/>
      <c r="X66" s="10"/>
      <c r="Y66" s="11"/>
      <c r="Z66" s="10"/>
      <c r="AA66" s="6"/>
    </row>
    <row r="67" spans="1:27">
      <c r="A67" s="16" t="s">
        <v>15</v>
      </c>
      <c r="B67" s="10"/>
      <c r="C67" s="11"/>
      <c r="D67" s="10"/>
      <c r="E67" s="11"/>
      <c r="F67" s="10"/>
      <c r="G67" s="11"/>
      <c r="H67" s="10"/>
      <c r="I67" s="11"/>
      <c r="J67" s="10"/>
      <c r="K67" s="11"/>
      <c r="L67" s="10"/>
      <c r="M67" s="11"/>
      <c r="N67" s="10"/>
      <c r="O67" s="11"/>
      <c r="P67" s="10"/>
      <c r="Q67" s="11"/>
      <c r="R67" s="10"/>
      <c r="S67" s="11"/>
      <c r="T67" s="10"/>
      <c r="U67" s="11"/>
      <c r="V67" s="10"/>
      <c r="W67" s="11"/>
      <c r="X67" s="10"/>
      <c r="Y67" s="11"/>
      <c r="Z67" s="10"/>
      <c r="AA67" s="6"/>
    </row>
    <row r="68" spans="1:27">
      <c r="A68" s="16" t="s">
        <v>16</v>
      </c>
      <c r="B68" s="10"/>
      <c r="C68" s="11"/>
      <c r="D68" s="10"/>
      <c r="E68" s="11"/>
      <c r="F68" s="10"/>
      <c r="G68" s="11"/>
      <c r="H68" s="10"/>
      <c r="I68" s="11"/>
      <c r="J68" s="10"/>
      <c r="K68" s="11"/>
      <c r="L68" s="10"/>
      <c r="M68" s="11"/>
      <c r="N68" s="10"/>
      <c r="O68" s="11"/>
      <c r="P68" s="10"/>
      <c r="Q68" s="11"/>
      <c r="R68" s="10"/>
      <c r="S68" s="11"/>
      <c r="T68" s="10"/>
      <c r="U68" s="11"/>
      <c r="V68" s="10"/>
      <c r="W68" s="11"/>
      <c r="X68" s="10"/>
      <c r="Y68" s="11"/>
      <c r="Z68" s="10"/>
      <c r="AA68" s="6"/>
    </row>
    <row r="69" spans="1:27">
      <c r="A69" s="15" t="s">
        <v>36</v>
      </c>
      <c r="B69" s="10"/>
      <c r="C69" s="11"/>
      <c r="D69" s="10"/>
      <c r="E69" s="11"/>
      <c r="F69" s="10"/>
      <c r="G69" s="11"/>
      <c r="H69" s="10"/>
      <c r="I69" s="11"/>
      <c r="J69" s="10"/>
      <c r="K69" s="11"/>
      <c r="L69" s="10"/>
      <c r="M69" s="11"/>
      <c r="N69" s="10"/>
      <c r="O69" s="11"/>
      <c r="P69" s="10"/>
      <c r="Q69" s="11"/>
      <c r="R69" s="10"/>
      <c r="S69" s="11"/>
      <c r="T69" s="10"/>
      <c r="U69" s="11"/>
      <c r="V69" s="10"/>
      <c r="W69" s="11"/>
      <c r="X69" s="10"/>
      <c r="Y69" s="11"/>
      <c r="Z69" s="10"/>
      <c r="AA69" s="6"/>
    </row>
    <row r="70" spans="1:27">
      <c r="A70" s="16" t="s">
        <v>81</v>
      </c>
      <c r="B70" s="10"/>
      <c r="C70" s="11"/>
      <c r="D70" s="10"/>
      <c r="E70" s="11"/>
      <c r="F70" s="10"/>
      <c r="G70" s="11"/>
      <c r="H70" s="10"/>
      <c r="I70" s="11"/>
      <c r="J70" s="10"/>
      <c r="K70" s="11"/>
      <c r="L70" s="10"/>
      <c r="M70" s="11"/>
      <c r="N70" s="10"/>
      <c r="O70" s="11"/>
      <c r="P70" s="10"/>
      <c r="Q70" s="11"/>
      <c r="R70" s="10"/>
      <c r="S70" s="11"/>
      <c r="T70" s="10"/>
      <c r="U70" s="11"/>
      <c r="V70" s="10"/>
      <c r="W70" s="11"/>
      <c r="X70" s="10"/>
      <c r="Y70" s="11"/>
      <c r="Z70" s="10"/>
      <c r="AA70" s="6"/>
    </row>
    <row r="71" spans="1:27">
      <c r="A71" s="16" t="s">
        <v>74</v>
      </c>
      <c r="B71" s="10"/>
      <c r="C71" s="11"/>
      <c r="D71" s="10"/>
      <c r="E71" s="11"/>
      <c r="F71" s="10"/>
      <c r="G71" s="11"/>
      <c r="H71" s="10"/>
      <c r="I71" s="11"/>
      <c r="J71" s="10"/>
      <c r="K71" s="11"/>
      <c r="L71" s="10"/>
      <c r="M71" s="11"/>
      <c r="N71" s="10"/>
      <c r="O71" s="11"/>
      <c r="P71" s="10"/>
      <c r="Q71" s="11"/>
      <c r="R71" s="10"/>
      <c r="S71" s="11"/>
      <c r="T71" s="10"/>
      <c r="U71" s="11"/>
      <c r="V71" s="10"/>
      <c r="W71" s="11"/>
      <c r="X71" s="10"/>
      <c r="Y71" s="11"/>
      <c r="Z71" s="10"/>
      <c r="AA71" s="6"/>
    </row>
    <row r="72" spans="1:27">
      <c r="A72" s="16" t="s">
        <v>56</v>
      </c>
      <c r="B72" s="10"/>
      <c r="C72" s="11"/>
      <c r="D72" s="10"/>
      <c r="E72" s="11"/>
      <c r="F72" s="10"/>
      <c r="G72" s="11"/>
      <c r="H72" s="10"/>
      <c r="I72" s="11"/>
      <c r="J72" s="10"/>
      <c r="K72" s="11"/>
      <c r="L72" s="10"/>
      <c r="M72" s="11"/>
      <c r="N72" s="10"/>
      <c r="O72" s="11"/>
      <c r="P72" s="10"/>
      <c r="Q72" s="11"/>
      <c r="R72" s="10"/>
      <c r="S72" s="11"/>
      <c r="T72" s="10"/>
      <c r="U72" s="11"/>
      <c r="V72" s="10"/>
      <c r="W72" s="11"/>
      <c r="X72" s="10"/>
      <c r="Y72" s="11"/>
      <c r="Z72" s="10"/>
      <c r="AA72" s="6"/>
    </row>
    <row r="73" spans="1:27">
      <c r="A73" s="16" t="s">
        <v>17</v>
      </c>
      <c r="B73" s="10"/>
      <c r="C73" s="11"/>
      <c r="D73" s="10"/>
      <c r="E73" s="11"/>
      <c r="F73" s="10"/>
      <c r="G73" s="11"/>
      <c r="H73" s="10"/>
      <c r="I73" s="11"/>
      <c r="J73" s="10"/>
      <c r="K73" s="11"/>
      <c r="L73" s="10"/>
      <c r="M73" s="11"/>
      <c r="N73" s="10"/>
      <c r="O73" s="11"/>
      <c r="P73" s="10"/>
      <c r="Q73" s="11"/>
      <c r="R73" s="10"/>
      <c r="S73" s="11"/>
      <c r="T73" s="10"/>
      <c r="U73" s="11"/>
      <c r="V73" s="10"/>
      <c r="W73" s="11"/>
      <c r="X73" s="10"/>
      <c r="Y73" s="11"/>
      <c r="Z73" s="10"/>
      <c r="AA73" s="6"/>
    </row>
    <row r="74" spans="1:27">
      <c r="A74" s="16" t="s">
        <v>18</v>
      </c>
      <c r="B74" s="10"/>
      <c r="C74" s="11"/>
      <c r="D74" s="10"/>
      <c r="E74" s="11"/>
      <c r="F74" s="10"/>
      <c r="G74" s="11"/>
      <c r="H74" s="10"/>
      <c r="I74" s="11"/>
      <c r="J74" s="10"/>
      <c r="K74" s="11"/>
      <c r="L74" s="10"/>
      <c r="M74" s="11"/>
      <c r="N74" s="10"/>
      <c r="O74" s="11"/>
      <c r="P74" s="10"/>
      <c r="Q74" s="11"/>
      <c r="R74" s="10"/>
      <c r="S74" s="11"/>
      <c r="T74" s="10"/>
      <c r="U74" s="11"/>
      <c r="V74" s="10"/>
      <c r="W74" s="11"/>
      <c r="X74" s="10"/>
      <c r="Y74" s="11"/>
      <c r="Z74" s="10"/>
      <c r="AA74" s="6"/>
    </row>
    <row r="75" spans="1:27">
      <c r="A75" s="15" t="s">
        <v>129</v>
      </c>
      <c r="B75" s="10"/>
      <c r="C75" s="11"/>
      <c r="D75" s="10"/>
      <c r="E75" s="11"/>
      <c r="F75" s="10"/>
      <c r="G75" s="11"/>
      <c r="H75" s="10"/>
      <c r="I75" s="11"/>
      <c r="J75" s="10"/>
      <c r="K75" s="11"/>
      <c r="L75" s="10"/>
      <c r="M75" s="11"/>
      <c r="N75" s="10"/>
      <c r="O75" s="11">
        <v>37</v>
      </c>
      <c r="P75" s="10"/>
      <c r="Q75" s="11"/>
      <c r="R75" s="10"/>
      <c r="S75" s="11"/>
      <c r="T75" s="10"/>
      <c r="U75" s="11"/>
      <c r="V75" s="10"/>
      <c r="W75" s="11"/>
      <c r="X75" s="10"/>
      <c r="Y75" s="11"/>
      <c r="Z75" s="10"/>
      <c r="AA75" s="6"/>
    </row>
    <row r="76" spans="1:27">
      <c r="A76" s="16" t="s">
        <v>19</v>
      </c>
      <c r="B76" s="10"/>
      <c r="C76" s="11"/>
      <c r="D76" s="10"/>
      <c r="E76" s="11"/>
      <c r="F76" s="10">
        <v>1</v>
      </c>
      <c r="G76" s="11">
        <v>1</v>
      </c>
      <c r="H76" s="10"/>
      <c r="I76" s="11">
        <v>15</v>
      </c>
      <c r="J76" s="10">
        <v>2</v>
      </c>
      <c r="K76" s="11">
        <v>5</v>
      </c>
      <c r="L76" s="10">
        <v>4</v>
      </c>
      <c r="M76" s="11">
        <v>45</v>
      </c>
      <c r="N76" s="10">
        <v>75</v>
      </c>
      <c r="O76" s="11">
        <v>30</v>
      </c>
      <c r="P76" s="10">
        <v>1</v>
      </c>
      <c r="Q76" s="11"/>
      <c r="R76" s="10"/>
      <c r="S76" s="11"/>
      <c r="T76" s="10"/>
      <c r="U76" s="11"/>
      <c r="V76" s="10"/>
      <c r="W76" s="11"/>
      <c r="X76" s="10"/>
      <c r="Y76" s="11"/>
      <c r="Z76" s="10"/>
      <c r="AA76" s="6"/>
    </row>
    <row r="77" spans="1:27">
      <c r="A77" s="16" t="s">
        <v>20</v>
      </c>
      <c r="B77" s="10"/>
      <c r="C77" s="11"/>
      <c r="D77" s="10"/>
      <c r="E77" s="11"/>
      <c r="F77" s="10"/>
      <c r="G77" s="11"/>
      <c r="H77" s="10"/>
      <c r="I77" s="11"/>
      <c r="J77" s="10"/>
      <c r="K77" s="11"/>
      <c r="L77" s="10"/>
      <c r="M77" s="11"/>
      <c r="N77" s="10"/>
      <c r="O77" s="11"/>
      <c r="P77" s="10"/>
      <c r="Q77" s="11"/>
      <c r="R77" s="10"/>
      <c r="S77" s="11"/>
      <c r="T77" s="10"/>
      <c r="U77" s="11"/>
      <c r="V77" s="10"/>
      <c r="W77" s="11"/>
      <c r="X77" s="10"/>
      <c r="Y77" s="11"/>
      <c r="Z77" s="10"/>
      <c r="AA77" s="6"/>
    </row>
    <row r="78" spans="1:27">
      <c r="A78" s="16" t="s">
        <v>21</v>
      </c>
      <c r="B78" s="10"/>
      <c r="C78" s="11"/>
      <c r="D78" s="10"/>
      <c r="E78" s="11"/>
      <c r="F78" s="10"/>
      <c r="G78" s="11"/>
      <c r="H78" s="10"/>
      <c r="I78" s="11"/>
      <c r="J78" s="10"/>
      <c r="K78" s="11"/>
      <c r="L78" s="10"/>
      <c r="M78" s="11"/>
      <c r="N78" s="10"/>
      <c r="O78" s="11"/>
      <c r="P78" s="10"/>
      <c r="Q78" s="11"/>
      <c r="R78" s="10"/>
      <c r="S78" s="11"/>
      <c r="T78" s="10"/>
      <c r="U78" s="11"/>
      <c r="V78" s="10"/>
      <c r="W78" s="11"/>
      <c r="X78" s="10"/>
      <c r="Y78" s="11"/>
      <c r="Z78" s="10"/>
      <c r="AA78" s="6"/>
    </row>
    <row r="79" spans="1:27">
      <c r="A79" s="15" t="s">
        <v>91</v>
      </c>
      <c r="B79" s="10"/>
      <c r="C79" s="11"/>
      <c r="D79" s="10"/>
      <c r="E79" s="11"/>
      <c r="F79" s="10"/>
      <c r="G79" s="11"/>
      <c r="H79" s="10"/>
      <c r="I79" s="11"/>
      <c r="J79" s="10"/>
      <c r="K79" s="11"/>
      <c r="L79" s="10"/>
      <c r="M79" s="11"/>
      <c r="N79" s="10"/>
      <c r="O79" s="11"/>
      <c r="P79" s="10"/>
      <c r="Q79" s="11"/>
      <c r="R79" s="10"/>
      <c r="S79" s="11"/>
      <c r="T79" s="10"/>
      <c r="U79" s="11"/>
      <c r="V79" s="10"/>
      <c r="W79" s="11"/>
      <c r="X79" s="10"/>
      <c r="Y79" s="11"/>
      <c r="Z79" s="10"/>
      <c r="AA79" s="6"/>
    </row>
    <row r="80" spans="1:27">
      <c r="A80" s="16" t="s">
        <v>92</v>
      </c>
      <c r="B80" s="10"/>
      <c r="C80" s="11"/>
      <c r="D80" s="10"/>
      <c r="E80" s="11"/>
      <c r="F80" s="10"/>
      <c r="G80" s="11"/>
      <c r="H80" s="10"/>
      <c r="I80" s="11"/>
      <c r="J80" s="10"/>
      <c r="K80" s="11"/>
      <c r="L80" s="10"/>
      <c r="M80" s="11"/>
      <c r="N80" s="10"/>
      <c r="O80" s="11"/>
      <c r="P80" s="10"/>
      <c r="Q80" s="11"/>
      <c r="R80" s="10"/>
      <c r="S80" s="11"/>
      <c r="T80" s="10"/>
      <c r="U80" s="11"/>
      <c r="V80" s="10"/>
      <c r="W80" s="11"/>
      <c r="X80" s="10"/>
      <c r="Y80" s="11"/>
      <c r="Z80" s="10"/>
      <c r="AA80" s="6"/>
    </row>
    <row r="81" spans="1:27">
      <c r="A81" s="15" t="s">
        <v>87</v>
      </c>
      <c r="B81" s="10"/>
      <c r="C81" s="11"/>
      <c r="D81" s="10"/>
      <c r="E81" s="11"/>
      <c r="F81" s="10"/>
      <c r="G81" s="11"/>
      <c r="H81" s="10"/>
      <c r="I81" s="11"/>
      <c r="J81" s="10"/>
      <c r="K81" s="11"/>
      <c r="L81" s="10"/>
      <c r="M81" s="11"/>
      <c r="N81" s="10"/>
      <c r="O81" s="11"/>
      <c r="P81" s="10"/>
      <c r="Q81" s="11"/>
      <c r="R81" s="10"/>
      <c r="S81" s="11"/>
      <c r="T81" s="10"/>
      <c r="U81" s="11"/>
      <c r="V81" s="10">
        <v>3</v>
      </c>
      <c r="W81" s="11"/>
      <c r="X81" s="10"/>
      <c r="Y81" s="11"/>
      <c r="Z81" s="10"/>
      <c r="AA81" s="6"/>
    </row>
    <row r="82" spans="1:27">
      <c r="A82" s="16" t="s">
        <v>65</v>
      </c>
      <c r="B82" s="10"/>
      <c r="C82" s="11"/>
      <c r="D82" s="10"/>
      <c r="E82" s="11"/>
      <c r="F82" s="10"/>
      <c r="G82" s="11"/>
      <c r="H82" s="10"/>
      <c r="I82" s="11"/>
      <c r="J82" s="10"/>
      <c r="K82" s="11"/>
      <c r="L82" s="10"/>
      <c r="M82" s="11"/>
      <c r="N82" s="10"/>
      <c r="O82" s="11"/>
      <c r="P82" s="10"/>
      <c r="Q82" s="11"/>
      <c r="R82" s="10"/>
      <c r="S82" s="11"/>
      <c r="T82" s="10"/>
      <c r="U82" s="11"/>
      <c r="V82" s="10"/>
      <c r="W82" s="11"/>
      <c r="X82" s="10"/>
      <c r="Y82" s="11"/>
      <c r="Z82" s="10"/>
      <c r="AA82" s="6"/>
    </row>
    <row r="83" spans="1:27">
      <c r="A83" s="16" t="s">
        <v>148</v>
      </c>
      <c r="B83" s="10"/>
      <c r="C83" s="11"/>
      <c r="D83" s="10"/>
      <c r="E83" s="11"/>
      <c r="F83" s="10"/>
      <c r="G83" s="11"/>
      <c r="H83" s="10"/>
      <c r="I83" s="11"/>
      <c r="J83" s="10"/>
      <c r="K83" s="11"/>
      <c r="L83" s="10"/>
      <c r="M83" s="11"/>
      <c r="N83" s="10"/>
      <c r="O83" s="11"/>
      <c r="P83" s="10"/>
      <c r="Q83" s="11"/>
      <c r="R83" s="10"/>
      <c r="S83" s="11"/>
      <c r="T83" s="10"/>
      <c r="U83" s="11"/>
      <c r="V83" s="10"/>
      <c r="W83" s="11"/>
      <c r="X83" s="10"/>
      <c r="Y83" s="11"/>
      <c r="Z83" s="10"/>
      <c r="AA83" s="6"/>
    </row>
    <row r="84" spans="1:27">
      <c r="A84" s="15" t="s">
        <v>46</v>
      </c>
      <c r="B84" s="10"/>
      <c r="C84" s="11"/>
      <c r="D84" s="10"/>
      <c r="E84" s="11"/>
      <c r="F84" s="10"/>
      <c r="G84" s="11"/>
      <c r="H84" s="10"/>
      <c r="I84" s="11"/>
      <c r="J84" s="10"/>
      <c r="K84" s="11"/>
      <c r="L84" s="10"/>
      <c r="M84" s="11"/>
      <c r="N84" s="10"/>
      <c r="O84" s="11"/>
      <c r="P84" s="10"/>
      <c r="Q84" s="11"/>
      <c r="R84" s="10"/>
      <c r="S84" s="11"/>
      <c r="T84" s="10"/>
      <c r="U84" s="11"/>
      <c r="V84" s="10"/>
      <c r="W84" s="11"/>
      <c r="X84" s="10"/>
      <c r="Y84" s="11"/>
      <c r="Z84" s="10"/>
      <c r="AA84" s="6"/>
    </row>
    <row r="85" spans="1:27">
      <c r="A85" s="16" t="s">
        <v>47</v>
      </c>
      <c r="B85" s="10"/>
      <c r="C85" s="11"/>
      <c r="D85" s="10"/>
      <c r="E85" s="11"/>
      <c r="F85" s="10"/>
      <c r="G85" s="11"/>
      <c r="H85" s="10"/>
      <c r="I85" s="11"/>
      <c r="J85" s="10"/>
      <c r="K85" s="11"/>
      <c r="L85" s="10"/>
      <c r="M85" s="11"/>
      <c r="N85" s="10"/>
      <c r="O85" s="11"/>
      <c r="P85" s="10"/>
      <c r="Q85" s="11"/>
      <c r="R85" s="10"/>
      <c r="S85" s="11"/>
      <c r="T85" s="10"/>
      <c r="U85" s="11"/>
      <c r="V85" s="10"/>
      <c r="W85" s="11"/>
      <c r="X85" s="10"/>
      <c r="Y85" s="11"/>
      <c r="Z85" s="10"/>
      <c r="AA85" s="6"/>
    </row>
    <row r="86" spans="1:27">
      <c r="A86" s="16" t="s">
        <v>66</v>
      </c>
      <c r="B86" s="10"/>
      <c r="C86" s="11"/>
      <c r="D86" s="10"/>
      <c r="E86" s="11"/>
      <c r="F86" s="10"/>
      <c r="G86" s="11"/>
      <c r="H86" s="10"/>
      <c r="I86" s="11"/>
      <c r="J86" s="10"/>
      <c r="K86" s="11"/>
      <c r="L86" s="10"/>
      <c r="M86" s="11"/>
      <c r="N86" s="10"/>
      <c r="O86" s="11"/>
      <c r="P86" s="10"/>
      <c r="Q86" s="11"/>
      <c r="R86" s="10"/>
      <c r="S86" s="11"/>
      <c r="T86" s="10"/>
      <c r="U86" s="11"/>
      <c r="V86" s="10"/>
      <c r="W86" s="11"/>
      <c r="X86" s="10"/>
      <c r="Y86" s="11"/>
      <c r="Z86" s="10"/>
      <c r="AA86" s="6"/>
    </row>
    <row r="87" spans="1:27">
      <c r="A87" s="15" t="s">
        <v>53</v>
      </c>
      <c r="B87" s="10"/>
      <c r="C87" s="11"/>
      <c r="D87" s="10"/>
      <c r="E87" s="11"/>
      <c r="F87" s="10"/>
      <c r="G87" s="11"/>
      <c r="H87" s="10"/>
      <c r="I87" s="11"/>
      <c r="J87" s="10"/>
      <c r="K87" s="11"/>
      <c r="L87" s="10"/>
      <c r="M87" s="11"/>
      <c r="N87" s="10"/>
      <c r="O87" s="11"/>
      <c r="P87" s="10"/>
      <c r="Q87" s="11"/>
      <c r="R87" s="10"/>
      <c r="S87" s="11"/>
      <c r="T87" s="10"/>
      <c r="U87" s="11"/>
      <c r="V87" s="10"/>
      <c r="W87" s="11"/>
      <c r="X87" s="10"/>
      <c r="Y87" s="11"/>
      <c r="Z87" s="10"/>
      <c r="AA87" s="6"/>
    </row>
    <row r="88" spans="1:27">
      <c r="A88" s="15" t="s">
        <v>54</v>
      </c>
      <c r="B88" s="10"/>
      <c r="C88" s="11"/>
      <c r="D88" s="10"/>
      <c r="E88" s="11"/>
      <c r="F88" s="10"/>
      <c r="G88" s="11"/>
      <c r="H88" s="10"/>
      <c r="I88" s="11"/>
      <c r="J88" s="10"/>
      <c r="K88" s="11"/>
      <c r="L88" s="10"/>
      <c r="M88" s="11"/>
      <c r="N88" s="10"/>
      <c r="O88" s="11"/>
      <c r="P88" s="10"/>
      <c r="Q88" s="11"/>
      <c r="R88" s="10"/>
      <c r="S88" s="11"/>
      <c r="T88" s="10"/>
      <c r="U88" s="11"/>
      <c r="V88" s="10"/>
      <c r="W88" s="11"/>
      <c r="X88" s="10"/>
      <c r="Y88" s="11"/>
      <c r="Z88" s="10"/>
      <c r="AA88" s="6"/>
    </row>
    <row r="89" spans="1:27">
      <c r="A89" s="16" t="s">
        <v>58</v>
      </c>
      <c r="B89" s="10"/>
      <c r="C89" s="11"/>
      <c r="D89" s="10"/>
      <c r="E89" s="11"/>
      <c r="F89" s="10"/>
      <c r="G89" s="11"/>
      <c r="H89" s="10"/>
      <c r="I89" s="11"/>
      <c r="J89" s="10"/>
      <c r="K89" s="11"/>
      <c r="L89" s="10"/>
      <c r="M89" s="11"/>
      <c r="N89" s="10"/>
      <c r="O89" s="11"/>
      <c r="P89" s="10"/>
      <c r="Q89" s="11"/>
      <c r="R89" s="10"/>
      <c r="S89" s="11"/>
      <c r="T89" s="10"/>
      <c r="U89" s="11"/>
      <c r="V89" s="10"/>
      <c r="W89" s="11"/>
      <c r="X89" s="10"/>
      <c r="Y89" s="11"/>
      <c r="Z89" s="10"/>
      <c r="AA89" s="6"/>
    </row>
    <row r="90" spans="1:27">
      <c r="A90" s="15" t="s">
        <v>80</v>
      </c>
      <c r="B90" s="10"/>
      <c r="C90" s="11"/>
      <c r="D90" s="10"/>
      <c r="E90" s="11"/>
      <c r="F90" s="10"/>
      <c r="G90" s="11"/>
      <c r="H90" s="10"/>
      <c r="I90" s="11"/>
      <c r="J90" s="10"/>
      <c r="K90" s="11"/>
      <c r="L90" s="10"/>
      <c r="M90" s="11"/>
      <c r="N90" s="10"/>
      <c r="O90" s="11"/>
      <c r="P90" s="10"/>
      <c r="Q90" s="11"/>
      <c r="R90" s="10"/>
      <c r="S90" s="11"/>
      <c r="T90" s="10"/>
      <c r="U90" s="11"/>
      <c r="V90" s="10"/>
      <c r="W90" s="11"/>
      <c r="X90" s="10"/>
      <c r="Y90" s="11"/>
      <c r="Z90" s="10"/>
      <c r="AA90" s="6"/>
    </row>
    <row r="91" spans="1:27">
      <c r="A91" s="15" t="s">
        <v>48</v>
      </c>
      <c r="B91" s="10"/>
      <c r="C91" s="11"/>
      <c r="D91" s="10"/>
      <c r="E91" s="11"/>
      <c r="F91" s="10"/>
      <c r="G91" s="11"/>
      <c r="H91" s="10"/>
      <c r="I91" s="11"/>
      <c r="J91" s="10"/>
      <c r="K91" s="11"/>
      <c r="L91" s="10"/>
      <c r="M91" s="11"/>
      <c r="N91" s="10"/>
      <c r="O91" s="11"/>
      <c r="P91" s="10"/>
      <c r="Q91" s="11"/>
      <c r="R91" s="10"/>
      <c r="S91" s="11"/>
      <c r="T91" s="10"/>
      <c r="U91" s="11"/>
      <c r="V91" s="10"/>
      <c r="W91" s="11"/>
      <c r="X91" s="10"/>
      <c r="Y91" s="11"/>
      <c r="Z91" s="10"/>
      <c r="AA91" s="6"/>
    </row>
    <row r="92" spans="1:27">
      <c r="A92" s="16" t="s">
        <v>22</v>
      </c>
      <c r="B92" s="10"/>
      <c r="C92" s="11"/>
      <c r="D92" s="10"/>
      <c r="E92" s="11"/>
      <c r="F92" s="10"/>
      <c r="G92" s="11"/>
      <c r="H92" s="10"/>
      <c r="I92" s="11"/>
      <c r="J92" s="10"/>
      <c r="K92" s="11"/>
      <c r="L92" s="10"/>
      <c r="M92" s="11"/>
      <c r="N92" s="10"/>
      <c r="O92" s="11"/>
      <c r="P92" s="10"/>
      <c r="Q92" s="11"/>
      <c r="R92" s="10"/>
      <c r="S92" s="11"/>
      <c r="T92" s="10"/>
      <c r="U92" s="11"/>
      <c r="V92" s="10"/>
      <c r="W92" s="11"/>
      <c r="X92" s="10"/>
      <c r="Y92" s="11"/>
      <c r="Z92" s="10"/>
      <c r="AA92" s="6"/>
    </row>
    <row r="93" spans="1:27">
      <c r="A93" s="15" t="s">
        <v>75</v>
      </c>
      <c r="B93" s="10"/>
      <c r="C93" s="11"/>
      <c r="D93" s="10"/>
      <c r="E93" s="11"/>
      <c r="F93" s="10"/>
      <c r="G93" s="11"/>
      <c r="H93" s="10"/>
      <c r="I93" s="11"/>
      <c r="J93" s="10"/>
      <c r="K93" s="11"/>
      <c r="L93" s="10"/>
      <c r="M93" s="11"/>
      <c r="N93" s="10"/>
      <c r="O93" s="11"/>
      <c r="P93" s="10"/>
      <c r="Q93" s="11"/>
      <c r="R93" s="10"/>
      <c r="S93" s="11"/>
      <c r="T93" s="10"/>
      <c r="U93" s="11"/>
      <c r="V93" s="10"/>
      <c r="W93" s="11"/>
      <c r="X93" s="10"/>
      <c r="Y93" s="11"/>
      <c r="Z93" s="10"/>
      <c r="AA93" s="6"/>
    </row>
    <row r="94" spans="1:27">
      <c r="A94" s="15"/>
      <c r="B94" s="10"/>
      <c r="C94" s="11"/>
      <c r="D94" s="10"/>
      <c r="E94" s="11"/>
      <c r="F94" s="10"/>
      <c r="G94" s="11"/>
      <c r="H94" s="10"/>
      <c r="I94" s="11"/>
      <c r="J94" s="10"/>
      <c r="K94" s="11"/>
      <c r="L94" s="10"/>
      <c r="M94" s="11"/>
      <c r="N94" s="10"/>
      <c r="O94" s="11"/>
      <c r="P94" s="10"/>
      <c r="Q94" s="11"/>
      <c r="R94" s="10"/>
      <c r="S94" s="11"/>
      <c r="T94" s="10"/>
      <c r="U94" s="11"/>
      <c r="V94" s="10"/>
      <c r="W94" s="11"/>
      <c r="X94" s="10"/>
      <c r="Y94" s="11"/>
      <c r="Z94" s="10"/>
      <c r="AA94" s="6"/>
    </row>
    <row r="95" spans="1:27">
      <c r="A95" s="15"/>
      <c r="B95" s="10"/>
      <c r="C95" s="11"/>
      <c r="D95" s="10"/>
      <c r="E95" s="11"/>
      <c r="F95" s="10"/>
      <c r="G95" s="11"/>
      <c r="H95" s="10"/>
      <c r="I95" s="11"/>
      <c r="J95" s="10"/>
      <c r="K95" s="11"/>
      <c r="L95" s="10"/>
      <c r="M95" s="11"/>
      <c r="N95" s="10"/>
      <c r="O95" s="11"/>
      <c r="P95" s="10"/>
      <c r="Q95" s="11"/>
      <c r="R95" s="10"/>
      <c r="S95" s="11"/>
      <c r="T95" s="10"/>
      <c r="U95" s="11"/>
      <c r="V95" s="10"/>
      <c r="W95" s="11"/>
      <c r="X95" s="10"/>
      <c r="Y95" s="11"/>
      <c r="Z95" s="10"/>
      <c r="AA95" s="6"/>
    </row>
    <row r="96" spans="1:27">
      <c r="A96" s="17" t="s">
        <v>90</v>
      </c>
      <c r="B96" s="10">
        <v>2</v>
      </c>
      <c r="C96" s="11"/>
      <c r="D96" s="10"/>
      <c r="E96" s="11"/>
      <c r="F96" s="10"/>
      <c r="G96" s="11">
        <v>7</v>
      </c>
      <c r="H96" s="10">
        <v>1</v>
      </c>
      <c r="I96" s="11"/>
      <c r="J96" s="10">
        <v>3</v>
      </c>
      <c r="K96" s="11"/>
      <c r="L96" s="10"/>
      <c r="M96" s="11"/>
      <c r="N96" s="10"/>
      <c r="O96" s="11"/>
      <c r="P96" s="10"/>
      <c r="Q96" s="11"/>
      <c r="R96" s="10"/>
      <c r="S96" s="11"/>
      <c r="T96" s="10"/>
      <c r="U96" s="11">
        <v>25</v>
      </c>
      <c r="V96" s="10">
        <v>5</v>
      </c>
      <c r="W96" s="11">
        <v>1</v>
      </c>
      <c r="X96" s="10"/>
      <c r="Y96" s="11"/>
      <c r="Z96" s="10"/>
      <c r="AA96" s="6"/>
    </row>
    <row r="97" spans="1:29">
      <c r="A97" s="17" t="s">
        <v>67</v>
      </c>
      <c r="B97" s="10"/>
      <c r="C97" s="11"/>
      <c r="D97" s="10"/>
      <c r="E97" s="11"/>
      <c r="F97" s="10"/>
      <c r="G97" s="11"/>
      <c r="H97" s="10"/>
      <c r="I97" s="11"/>
      <c r="J97" s="10"/>
      <c r="K97" s="11"/>
      <c r="L97" s="10"/>
      <c r="M97" s="11"/>
      <c r="N97" s="10"/>
      <c r="O97" s="11"/>
      <c r="P97" s="10"/>
      <c r="Q97" s="11"/>
      <c r="R97" s="10"/>
      <c r="S97" s="11"/>
      <c r="T97" s="10"/>
      <c r="U97" s="11"/>
      <c r="V97" s="10"/>
      <c r="W97" s="11"/>
      <c r="X97" s="10"/>
      <c r="Y97" s="11"/>
      <c r="Z97" s="10"/>
      <c r="AA97" s="6"/>
    </row>
    <row r="98" spans="1:29">
      <c r="A98" s="17" t="s">
        <v>50</v>
      </c>
      <c r="B98" s="10"/>
      <c r="C98" s="11"/>
      <c r="D98" s="10"/>
      <c r="E98" s="11"/>
      <c r="F98" s="10"/>
      <c r="G98" s="11"/>
      <c r="H98" s="10"/>
      <c r="I98" s="11"/>
      <c r="J98" s="10"/>
      <c r="K98" s="11"/>
      <c r="L98" s="10"/>
      <c r="M98" s="11"/>
      <c r="N98" s="10"/>
      <c r="O98" s="11"/>
      <c r="P98" s="10"/>
      <c r="Q98" s="11"/>
      <c r="R98" s="10"/>
      <c r="S98" s="11"/>
      <c r="T98" s="10"/>
      <c r="U98" s="11"/>
      <c r="V98" s="10"/>
      <c r="W98" s="11"/>
      <c r="X98" s="10"/>
      <c r="Y98" s="11"/>
      <c r="Z98" s="10"/>
      <c r="AA98" s="6"/>
    </row>
    <row r="99" spans="1:29">
      <c r="A99" s="17" t="s">
        <v>70</v>
      </c>
      <c r="B99" s="10"/>
      <c r="C99" s="11"/>
      <c r="D99" s="10"/>
      <c r="E99" s="11"/>
      <c r="F99" s="10"/>
      <c r="G99" s="11"/>
      <c r="H99" s="10"/>
      <c r="I99" s="11"/>
      <c r="J99" s="10"/>
      <c r="K99" s="11"/>
      <c r="L99" s="10"/>
      <c r="M99" s="11"/>
      <c r="N99" s="10"/>
      <c r="O99" s="11"/>
      <c r="P99" s="10"/>
      <c r="Q99" s="11"/>
      <c r="R99" s="10"/>
      <c r="S99" s="11"/>
      <c r="T99" s="10"/>
      <c r="U99" s="11"/>
      <c r="V99" s="10"/>
      <c r="W99" s="11"/>
      <c r="X99" s="10"/>
      <c r="Y99" s="11"/>
      <c r="Z99" s="10"/>
      <c r="AA99" s="6"/>
    </row>
    <row r="100" spans="1:29">
      <c r="A100" s="17" t="s">
        <v>172</v>
      </c>
      <c r="B100" s="10">
        <v>40</v>
      </c>
      <c r="C100" s="11">
        <v>65</v>
      </c>
      <c r="D100" s="10">
        <v>45</v>
      </c>
      <c r="E100" s="11">
        <v>30</v>
      </c>
      <c r="F100" s="10">
        <v>20</v>
      </c>
      <c r="G100" s="11">
        <v>3</v>
      </c>
      <c r="H100" s="10">
        <v>3</v>
      </c>
      <c r="I100" s="11">
        <v>2</v>
      </c>
      <c r="J100" s="10">
        <v>1</v>
      </c>
      <c r="K100" s="11">
        <v>2</v>
      </c>
      <c r="L100" s="10"/>
      <c r="M100" s="11">
        <v>20</v>
      </c>
      <c r="N100" s="10">
        <v>5</v>
      </c>
      <c r="O100" s="11">
        <v>5</v>
      </c>
      <c r="P100" s="10">
        <v>60</v>
      </c>
      <c r="Q100" s="11">
        <v>100</v>
      </c>
      <c r="R100" s="10">
        <v>99</v>
      </c>
      <c r="S100" s="11">
        <v>100</v>
      </c>
      <c r="T100" s="10">
        <v>100</v>
      </c>
      <c r="U100" s="11">
        <v>75</v>
      </c>
      <c r="V100" s="10">
        <v>42</v>
      </c>
      <c r="W100" s="11">
        <v>28</v>
      </c>
      <c r="X100" s="10">
        <v>28</v>
      </c>
      <c r="Y100" s="11">
        <v>50</v>
      </c>
      <c r="Z100" s="10">
        <v>30</v>
      </c>
      <c r="AA100" s="6"/>
    </row>
    <row r="101" spans="1:29">
      <c r="B101" s="10"/>
      <c r="C101" s="11"/>
      <c r="D101" s="10"/>
      <c r="E101" s="11"/>
      <c r="F101" s="10"/>
      <c r="G101" s="11"/>
      <c r="H101" s="10"/>
      <c r="I101" s="11"/>
      <c r="J101" s="10"/>
      <c r="K101" s="11"/>
      <c r="L101" s="10"/>
      <c r="M101" s="11"/>
      <c r="N101" s="10"/>
      <c r="O101" s="11"/>
      <c r="P101" s="10"/>
      <c r="Q101" s="11"/>
      <c r="R101" s="10"/>
      <c r="S101" s="11"/>
      <c r="T101" s="10"/>
      <c r="U101" s="11"/>
      <c r="V101" s="10"/>
      <c r="W101" s="11"/>
      <c r="X101" s="10"/>
      <c r="Y101" s="11"/>
      <c r="Z101" s="10"/>
      <c r="AA101" s="6"/>
    </row>
    <row r="102" spans="1:29">
      <c r="A102" s="17"/>
      <c r="B102" s="10"/>
      <c r="C102" s="11"/>
      <c r="D102" s="10"/>
      <c r="E102" s="11"/>
      <c r="F102" s="10"/>
      <c r="G102" s="11"/>
      <c r="H102" s="10"/>
      <c r="I102" s="11"/>
      <c r="J102" s="10"/>
      <c r="K102" s="11"/>
      <c r="L102" s="10"/>
      <c r="M102" s="11"/>
      <c r="N102" s="10"/>
      <c r="O102" s="11"/>
      <c r="P102" s="10"/>
      <c r="Q102" s="11"/>
      <c r="R102" s="10"/>
      <c r="S102" s="11"/>
      <c r="T102" s="10"/>
      <c r="U102" s="11"/>
      <c r="V102" s="10"/>
      <c r="W102" s="11"/>
      <c r="X102" s="10"/>
      <c r="Y102" s="11"/>
      <c r="Z102" s="10"/>
      <c r="AA102" s="6"/>
    </row>
    <row r="103" spans="1:29">
      <c r="A103" s="17"/>
      <c r="B103" s="10"/>
      <c r="C103" s="11"/>
      <c r="D103" s="10"/>
      <c r="E103" s="11"/>
      <c r="F103" s="10"/>
      <c r="G103" s="11"/>
      <c r="H103" s="10"/>
      <c r="I103" s="11"/>
      <c r="J103" s="10"/>
      <c r="K103" s="11"/>
      <c r="L103" s="10"/>
      <c r="M103" s="11"/>
      <c r="N103" s="10"/>
      <c r="O103" s="11"/>
      <c r="P103" s="10"/>
      <c r="Q103" s="11"/>
      <c r="R103" s="10"/>
      <c r="S103" s="11"/>
      <c r="T103" s="10"/>
      <c r="U103" s="11"/>
      <c r="V103" s="10"/>
      <c r="W103" s="11"/>
      <c r="X103" s="10"/>
      <c r="Y103" s="11"/>
      <c r="Z103" s="10"/>
      <c r="AA103" s="6"/>
    </row>
    <row r="104" spans="1:29">
      <c r="A104" s="17"/>
      <c r="B104" s="10"/>
      <c r="C104" s="11"/>
      <c r="D104" s="10"/>
      <c r="E104" s="11"/>
      <c r="F104" s="10"/>
      <c r="G104" s="11"/>
      <c r="H104" s="10"/>
      <c r="I104" s="11"/>
      <c r="J104" s="10"/>
      <c r="K104" s="11"/>
      <c r="L104" s="10"/>
      <c r="M104" s="11"/>
      <c r="N104" s="10"/>
      <c r="O104" s="11"/>
      <c r="P104" s="10"/>
      <c r="Q104" s="11"/>
      <c r="R104" s="10"/>
      <c r="S104" s="11"/>
      <c r="T104" s="10"/>
      <c r="U104" s="11"/>
      <c r="V104" s="10"/>
      <c r="W104" s="11"/>
      <c r="X104" s="10"/>
      <c r="Y104" s="11"/>
      <c r="Z104" s="10"/>
      <c r="AA104" s="6"/>
    </row>
    <row r="105" spans="1:29">
      <c r="A105" s="17"/>
      <c r="B105" s="10"/>
      <c r="C105" s="11"/>
      <c r="D105" s="10"/>
      <c r="E105" s="11"/>
      <c r="F105" s="10"/>
      <c r="G105" s="11"/>
      <c r="H105" s="10"/>
      <c r="I105" s="11"/>
      <c r="J105" s="10"/>
      <c r="K105" s="11"/>
      <c r="L105" s="10"/>
      <c r="M105" s="11"/>
      <c r="N105" s="10"/>
      <c r="O105" s="11"/>
      <c r="P105" s="10"/>
      <c r="Q105" s="11"/>
      <c r="R105" s="10"/>
      <c r="S105" s="11"/>
      <c r="T105" s="10"/>
      <c r="U105" s="11"/>
      <c r="V105" s="10"/>
      <c r="W105" s="11"/>
      <c r="X105" s="10"/>
      <c r="Y105" s="11"/>
      <c r="Z105" s="10"/>
      <c r="AA105" s="6"/>
    </row>
    <row r="106" spans="1:29">
      <c r="A106" s="17"/>
      <c r="B106" s="10"/>
      <c r="C106" s="11"/>
      <c r="D106" s="10"/>
      <c r="E106" s="11"/>
      <c r="F106" s="10"/>
      <c r="G106" s="11"/>
      <c r="H106" s="10"/>
      <c r="I106" s="11"/>
      <c r="J106" s="10"/>
      <c r="K106" s="11"/>
      <c r="L106" s="10"/>
      <c r="M106" s="11"/>
      <c r="N106" s="10"/>
      <c r="O106" s="11"/>
      <c r="P106" s="10"/>
      <c r="Q106" s="11"/>
      <c r="R106" s="10"/>
      <c r="S106" s="11"/>
      <c r="T106" s="10"/>
      <c r="U106" s="11"/>
      <c r="V106" s="10"/>
      <c r="W106" s="11"/>
      <c r="X106" s="10"/>
      <c r="Y106" s="11"/>
      <c r="Z106" s="10"/>
      <c r="AA106" s="6"/>
    </row>
    <row r="107" spans="1:29">
      <c r="A107" s="17"/>
      <c r="B107" s="10"/>
      <c r="C107" s="11"/>
      <c r="D107" s="10"/>
      <c r="E107" s="11"/>
      <c r="F107" s="10"/>
      <c r="G107" s="11"/>
      <c r="H107" s="10"/>
      <c r="I107" s="11"/>
      <c r="J107" s="10"/>
      <c r="K107" s="11"/>
      <c r="L107" s="10"/>
      <c r="M107" s="11"/>
      <c r="N107" s="10"/>
      <c r="O107" s="11"/>
      <c r="P107" s="10"/>
      <c r="Q107" s="11"/>
      <c r="R107" s="10"/>
      <c r="S107" s="11"/>
      <c r="T107" s="10"/>
      <c r="U107" s="11"/>
      <c r="V107" s="10"/>
      <c r="W107" s="11"/>
      <c r="X107" s="10"/>
      <c r="Y107" s="11"/>
      <c r="Z107" s="10"/>
      <c r="AA107" s="6"/>
    </row>
    <row r="108" spans="1:29">
      <c r="A108" s="17"/>
      <c r="B108" s="18"/>
      <c r="C108" s="19"/>
      <c r="D108" s="19"/>
      <c r="E108" s="19"/>
      <c r="F108" s="20"/>
      <c r="G108" s="20"/>
      <c r="H108" s="20"/>
      <c r="I108" s="20"/>
      <c r="J108" s="20"/>
      <c r="K108" s="20"/>
      <c r="L108" s="19"/>
      <c r="M108" s="19"/>
      <c r="N108" s="19"/>
      <c r="O108" s="19"/>
      <c r="P108" s="19"/>
      <c r="Q108" s="19"/>
      <c r="R108" s="19"/>
      <c r="S108" s="19"/>
      <c r="T108" s="21"/>
      <c r="U108" s="19"/>
      <c r="V108" s="18"/>
      <c r="W108" s="20"/>
      <c r="X108" s="18"/>
      <c r="Y108" s="20"/>
      <c r="Z108" s="22"/>
      <c r="AA108" s="23"/>
      <c r="AB108" t="s">
        <v>193</v>
      </c>
      <c r="AC108" t="s">
        <v>201</v>
      </c>
    </row>
    <row r="109" spans="1:29">
      <c r="A109" t="s">
        <v>96</v>
      </c>
      <c r="B109">
        <f>SUM(B5:B93)</f>
        <v>82</v>
      </c>
      <c r="C109">
        <f t="shared" ref="C109:Y109" si="0">SUM(C5:C93)</f>
        <v>76</v>
      </c>
      <c r="D109">
        <f t="shared" si="0"/>
        <v>82</v>
      </c>
      <c r="E109">
        <f t="shared" si="0"/>
        <v>90</v>
      </c>
      <c r="F109">
        <f t="shared" si="0"/>
        <v>97</v>
      </c>
      <c r="G109">
        <f t="shared" si="0"/>
        <v>98</v>
      </c>
      <c r="H109">
        <f t="shared" si="0"/>
        <v>98</v>
      </c>
      <c r="I109">
        <f t="shared" si="0"/>
        <v>105</v>
      </c>
      <c r="J109">
        <f t="shared" si="0"/>
        <v>102</v>
      </c>
      <c r="K109">
        <f t="shared" si="0"/>
        <v>100</v>
      </c>
      <c r="L109">
        <f t="shared" si="0"/>
        <v>103</v>
      </c>
      <c r="M109">
        <f t="shared" si="0"/>
        <v>80</v>
      </c>
      <c r="N109">
        <f t="shared" si="0"/>
        <v>105</v>
      </c>
      <c r="O109">
        <f t="shared" si="0"/>
        <v>122</v>
      </c>
      <c r="P109">
        <f t="shared" si="0"/>
        <v>71</v>
      </c>
      <c r="Q109">
        <f t="shared" si="0"/>
        <v>0</v>
      </c>
      <c r="R109">
        <f t="shared" si="0"/>
        <v>1</v>
      </c>
      <c r="S109">
        <f t="shared" si="0"/>
        <v>0</v>
      </c>
      <c r="T109">
        <f t="shared" si="0"/>
        <v>0</v>
      </c>
      <c r="U109">
        <f t="shared" si="0"/>
        <v>0</v>
      </c>
      <c r="V109">
        <f t="shared" si="0"/>
        <v>55</v>
      </c>
      <c r="W109">
        <f t="shared" si="0"/>
        <v>72</v>
      </c>
      <c r="X109">
        <f t="shared" si="0"/>
        <v>75</v>
      </c>
      <c r="Y109">
        <f t="shared" si="0"/>
        <v>60</v>
      </c>
      <c r="Z109">
        <f>SUM(Z5:Z93)</f>
        <v>70</v>
      </c>
      <c r="AA109">
        <f>SUM(AA5:AA93)</f>
        <v>0</v>
      </c>
    </row>
    <row r="110" spans="1:29">
      <c r="A110" t="s">
        <v>97</v>
      </c>
      <c r="B110">
        <f>B5+B6+B7+B9+B10+B11+B13+B16+B24+B25+B27+B28+B29+B32+B33+B34+B35+B36+B38+B39+B42+B43+B45+B46+B49+B50+B51+B53+B54+B55+B57+B58+B59+B60+B61+B64+B65+B69+B75+B79+B81+B84+B87+B88+B90+B91+B93</f>
        <v>0</v>
      </c>
      <c r="C110">
        <f t="shared" ref="C110:Z110" si="1">C5+C6+C7+C9+C10+C11+C13+C16+C24+C25+C27+C28+C29+C32+C33+C34+C35+C36+C38+C39+C42+C43+C45+C46+C49+C50+C51+C53+C54+C55+C57+C58+C59+C60+C61+C64+C65+C69+C75+C79+C81+C84+C87+C88+C90+C91+C93</f>
        <v>1</v>
      </c>
      <c r="D110">
        <f t="shared" si="1"/>
        <v>0</v>
      </c>
      <c r="E110">
        <f t="shared" si="1"/>
        <v>0</v>
      </c>
      <c r="F110">
        <f t="shared" si="1"/>
        <v>1</v>
      </c>
      <c r="G110">
        <f t="shared" si="1"/>
        <v>7</v>
      </c>
      <c r="H110">
        <f t="shared" si="1"/>
        <v>3</v>
      </c>
      <c r="I110">
        <f t="shared" si="1"/>
        <v>20</v>
      </c>
      <c r="J110">
        <f t="shared" si="1"/>
        <v>0</v>
      </c>
      <c r="K110">
        <f t="shared" si="1"/>
        <v>0</v>
      </c>
      <c r="L110">
        <f t="shared" si="1"/>
        <v>5</v>
      </c>
      <c r="M110">
        <f t="shared" si="1"/>
        <v>0</v>
      </c>
      <c r="N110">
        <f t="shared" si="1"/>
        <v>0</v>
      </c>
      <c r="O110">
        <f t="shared" si="1"/>
        <v>37</v>
      </c>
      <c r="P110">
        <f t="shared" si="1"/>
        <v>0</v>
      </c>
      <c r="Q110">
        <f t="shared" si="1"/>
        <v>0</v>
      </c>
      <c r="R110">
        <f t="shared" si="1"/>
        <v>0</v>
      </c>
      <c r="S110">
        <f t="shared" si="1"/>
        <v>0</v>
      </c>
      <c r="T110">
        <f t="shared" si="1"/>
        <v>0</v>
      </c>
      <c r="U110">
        <f t="shared" si="1"/>
        <v>0</v>
      </c>
      <c r="V110">
        <f t="shared" si="1"/>
        <v>3</v>
      </c>
      <c r="W110">
        <f t="shared" si="1"/>
        <v>2</v>
      </c>
      <c r="X110">
        <f t="shared" si="1"/>
        <v>0</v>
      </c>
      <c r="Y110">
        <f t="shared" si="1"/>
        <v>0</v>
      </c>
      <c r="Z110">
        <f t="shared" si="1"/>
        <v>0</v>
      </c>
      <c r="AA110">
        <f>AA5+AA6+AA7+AA9+AA10+AA11+AA13+AA16+AA24+AA25+AA27+AA28+AA29+AA32+AA33+AA34+AA35+AA36+AA38+AA39+AA42+AA43+AA45+AA46+AA49+AA50+AA51+AA53+AA54+AA55+AA57+AA58+AA59+AA60+AA61+AA64+AA65+AA69+AA79+AA81+AA84+AA87+AA88+AA90+AA91+AA93</f>
        <v>0</v>
      </c>
      <c r="AB110">
        <f>AVERAGE(B110:Z110)</f>
        <v>3.16</v>
      </c>
      <c r="AC110">
        <f>STDEV(B110:Z110)/SQRT(COUNT(B110:Z110))</f>
        <v>1.6418282492392435</v>
      </c>
    </row>
    <row r="111" spans="1:29">
      <c r="A111" t="s">
        <v>98</v>
      </c>
      <c r="B111">
        <f>B8+B12+B14+B15+B17+B18+B20+B21+B22+B23+B26+B30+B31+B37+B40+B41+B44+B47+B48+B52+B56+B62+B63+B66+B67+B68+B70+B71+B72+B73+B74+B76+B77+B78+B80+B82+B83+B85+B86+B89+B92</f>
        <v>82</v>
      </c>
      <c r="C111">
        <f t="shared" ref="C111:AA111" si="2">C8+C12+C14+C15+C17+C18+C20+C21+C22+C23+C26+C30+C31+C37+C40+C41+C44+C47+C48+C52+C56+C62+C63+C66+C67+C68+C70+C71+C72+C73+C74+C76+C77+C78+C80+C82+C83+C85+C86+C89+C92</f>
        <v>75</v>
      </c>
      <c r="D111">
        <f t="shared" si="2"/>
        <v>82</v>
      </c>
      <c r="E111">
        <f t="shared" si="2"/>
        <v>90</v>
      </c>
      <c r="F111">
        <f t="shared" si="2"/>
        <v>96</v>
      </c>
      <c r="G111">
        <f t="shared" si="2"/>
        <v>66</v>
      </c>
      <c r="H111">
        <f t="shared" si="2"/>
        <v>20</v>
      </c>
      <c r="I111">
        <f t="shared" si="2"/>
        <v>17</v>
      </c>
      <c r="J111">
        <f t="shared" si="2"/>
        <v>57</v>
      </c>
      <c r="K111">
        <f t="shared" si="2"/>
        <v>75</v>
      </c>
      <c r="L111">
        <f t="shared" si="2"/>
        <v>93</v>
      </c>
      <c r="M111">
        <f t="shared" si="2"/>
        <v>80</v>
      </c>
      <c r="N111">
        <f t="shared" si="2"/>
        <v>105</v>
      </c>
      <c r="O111">
        <f t="shared" si="2"/>
        <v>85</v>
      </c>
      <c r="P111">
        <f t="shared" si="2"/>
        <v>71</v>
      </c>
      <c r="Q111">
        <f t="shared" si="2"/>
        <v>0</v>
      </c>
      <c r="R111">
        <f t="shared" si="2"/>
        <v>1</v>
      </c>
      <c r="S111">
        <f t="shared" si="2"/>
        <v>0</v>
      </c>
      <c r="T111">
        <f t="shared" si="2"/>
        <v>0</v>
      </c>
      <c r="U111">
        <f t="shared" si="2"/>
        <v>0</v>
      </c>
      <c r="V111">
        <f t="shared" si="2"/>
        <v>52</v>
      </c>
      <c r="W111">
        <f t="shared" si="2"/>
        <v>70</v>
      </c>
      <c r="X111">
        <f t="shared" si="2"/>
        <v>75</v>
      </c>
      <c r="Y111">
        <f t="shared" si="2"/>
        <v>60</v>
      </c>
      <c r="Z111">
        <f t="shared" si="2"/>
        <v>70</v>
      </c>
      <c r="AA111">
        <f t="shared" si="2"/>
        <v>0</v>
      </c>
      <c r="AB111">
        <f>AVERAGE(B111:Z111)</f>
        <v>56.88</v>
      </c>
      <c r="AC111">
        <f>STDEV(B111:Z111)/SQRT(COUNT(B111:Z111))</f>
        <v>7.0112576142467713</v>
      </c>
    </row>
    <row r="112" spans="1:29">
      <c r="A112" t="s">
        <v>99</v>
      </c>
      <c r="B112">
        <f t="shared" ref="B112:AA112" si="3">SUM(B96:B100)</f>
        <v>42</v>
      </c>
      <c r="C112">
        <f t="shared" si="3"/>
        <v>65</v>
      </c>
      <c r="D112">
        <f t="shared" si="3"/>
        <v>45</v>
      </c>
      <c r="E112">
        <f t="shared" si="3"/>
        <v>30</v>
      </c>
      <c r="F112">
        <f t="shared" si="3"/>
        <v>20</v>
      </c>
      <c r="G112">
        <f t="shared" si="3"/>
        <v>10</v>
      </c>
      <c r="H112">
        <f t="shared" si="3"/>
        <v>4</v>
      </c>
      <c r="I112">
        <f t="shared" si="3"/>
        <v>2</v>
      </c>
      <c r="J112">
        <f t="shared" si="3"/>
        <v>4</v>
      </c>
      <c r="K112">
        <f t="shared" si="3"/>
        <v>2</v>
      </c>
      <c r="L112">
        <f t="shared" si="3"/>
        <v>0</v>
      </c>
      <c r="M112">
        <f t="shared" si="3"/>
        <v>20</v>
      </c>
      <c r="N112">
        <f t="shared" si="3"/>
        <v>5</v>
      </c>
      <c r="O112">
        <f t="shared" si="3"/>
        <v>5</v>
      </c>
      <c r="P112">
        <f t="shared" si="3"/>
        <v>60</v>
      </c>
      <c r="Q112">
        <f t="shared" si="3"/>
        <v>100</v>
      </c>
      <c r="R112">
        <f t="shared" si="3"/>
        <v>99</v>
      </c>
      <c r="S112">
        <f t="shared" si="3"/>
        <v>100</v>
      </c>
      <c r="T112">
        <f t="shared" si="3"/>
        <v>100</v>
      </c>
      <c r="U112">
        <f t="shared" si="3"/>
        <v>100</v>
      </c>
      <c r="V112">
        <f t="shared" si="3"/>
        <v>47</v>
      </c>
      <c r="W112">
        <f t="shared" si="3"/>
        <v>29</v>
      </c>
      <c r="X112">
        <f t="shared" si="3"/>
        <v>28</v>
      </c>
      <c r="Y112">
        <f t="shared" si="3"/>
        <v>50</v>
      </c>
      <c r="Z112">
        <f t="shared" si="3"/>
        <v>30</v>
      </c>
      <c r="AA112">
        <f t="shared" si="3"/>
        <v>0</v>
      </c>
      <c r="AB112">
        <f>AVERAGE(B112:Z112)</f>
        <v>39.880000000000003</v>
      </c>
      <c r="AC112">
        <f>STDEV(B112:Z112)/SQRT(COUNT(B112:Z112))</f>
        <v>7.162243596341396</v>
      </c>
    </row>
  </sheetData>
  <mergeCells count="2">
    <mergeCell ref="A1:AA1"/>
    <mergeCell ref="A2:AA2"/>
  </mergeCells>
  <phoneticPr fontId="8" type="noConversion"/>
  <pageMargins left="0.75" right="0.75" top="1" bottom="1" header="0.5" footer="0.5"/>
  <headerFooter alignWithMargins="0"/>
  <drawing r:id="rId1"/>
</worksheet>
</file>

<file path=xl/worksheets/sheet5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C110"/>
  <sheetViews>
    <sheetView topLeftCell="A56" workbookViewId="0">
      <selection activeCell="AB106" sqref="AB106:AC110"/>
    </sheetView>
  </sheetViews>
  <sheetFormatPr baseColWidth="10" defaultRowHeight="13"/>
  <cols>
    <col min="1" max="1" width="24" customWidth="1"/>
    <col min="2" max="256" width="8.83203125" customWidth="1"/>
  </cols>
  <sheetData>
    <row r="1" spans="1:27" ht="18">
      <c r="A1" s="221" t="s">
        <v>88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spans="1:27">
      <c r="A2" s="222" t="s">
        <v>176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4"/>
    </row>
    <row r="3" spans="1:27">
      <c r="A3" s="1" t="s">
        <v>0</v>
      </c>
      <c r="B3" s="2">
        <v>0</v>
      </c>
      <c r="C3" s="3">
        <v>3</v>
      </c>
      <c r="D3" s="2">
        <v>6</v>
      </c>
      <c r="E3" s="3">
        <v>9</v>
      </c>
      <c r="F3" s="2">
        <v>12</v>
      </c>
      <c r="G3" s="3">
        <v>15</v>
      </c>
      <c r="H3" s="2">
        <v>18</v>
      </c>
      <c r="I3" s="3">
        <v>21</v>
      </c>
      <c r="J3" s="2">
        <v>24</v>
      </c>
      <c r="K3" s="3">
        <v>27</v>
      </c>
      <c r="L3" s="2">
        <v>30</v>
      </c>
      <c r="M3" s="3">
        <v>33</v>
      </c>
      <c r="N3" s="2">
        <v>36</v>
      </c>
      <c r="O3" s="3">
        <v>39</v>
      </c>
      <c r="P3" s="2">
        <v>42</v>
      </c>
      <c r="Q3" s="3">
        <v>45</v>
      </c>
      <c r="R3" s="2">
        <v>48</v>
      </c>
      <c r="S3" s="3">
        <v>51</v>
      </c>
      <c r="T3" s="4">
        <v>54</v>
      </c>
      <c r="U3" s="3">
        <v>57</v>
      </c>
      <c r="V3" s="4">
        <v>60</v>
      </c>
      <c r="W3" s="3">
        <v>63</v>
      </c>
      <c r="X3" s="4">
        <v>66</v>
      </c>
      <c r="Y3" s="3">
        <v>69</v>
      </c>
      <c r="Z3" s="4">
        <v>72</v>
      </c>
      <c r="AA3" s="2" t="s">
        <v>1</v>
      </c>
    </row>
    <row r="4" spans="1:27">
      <c r="A4" s="5" t="s">
        <v>2</v>
      </c>
      <c r="B4" s="6"/>
      <c r="C4" s="7"/>
      <c r="D4" s="6"/>
      <c r="E4" s="7"/>
      <c r="F4" s="6"/>
      <c r="G4" s="7"/>
      <c r="H4" s="6"/>
      <c r="I4" s="7"/>
      <c r="J4" s="6"/>
      <c r="K4" s="7"/>
      <c r="L4" s="6"/>
      <c r="M4" s="7"/>
      <c r="N4" s="6"/>
      <c r="O4" s="7"/>
      <c r="P4" s="6"/>
      <c r="Q4" s="7"/>
      <c r="R4" s="6"/>
      <c r="S4" s="7"/>
      <c r="T4" s="8"/>
      <c r="U4" s="7"/>
      <c r="V4" s="8"/>
      <c r="W4" s="7"/>
      <c r="X4" s="8"/>
      <c r="Y4" s="7"/>
      <c r="Z4" s="8"/>
      <c r="AA4" s="6"/>
    </row>
    <row r="5" spans="1:27" ht="14">
      <c r="A5" s="9" t="s">
        <v>25</v>
      </c>
      <c r="B5" s="10"/>
      <c r="C5" s="11"/>
      <c r="D5" s="10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  <c r="P5" s="10"/>
      <c r="Q5" s="11"/>
      <c r="R5" s="10"/>
      <c r="S5" s="11"/>
      <c r="T5" s="10"/>
      <c r="U5" s="11"/>
      <c r="V5" s="10"/>
      <c r="W5" s="11"/>
      <c r="X5" s="10"/>
      <c r="Y5" s="11"/>
      <c r="Z5" s="10"/>
      <c r="AA5" s="6"/>
    </row>
    <row r="6" spans="1:27" ht="14">
      <c r="A6" s="9" t="s">
        <v>3</v>
      </c>
      <c r="B6" s="10">
        <v>33</v>
      </c>
      <c r="C6" s="11">
        <v>45</v>
      </c>
      <c r="D6" s="10">
        <v>30</v>
      </c>
      <c r="E6" s="11"/>
      <c r="F6" s="10"/>
      <c r="G6" s="11">
        <v>26</v>
      </c>
      <c r="H6" s="10"/>
      <c r="I6" s="11"/>
      <c r="J6" s="10"/>
      <c r="K6" s="11"/>
      <c r="L6" s="10"/>
      <c r="M6" s="11"/>
      <c r="N6" s="10"/>
      <c r="O6" s="11"/>
      <c r="P6" s="10"/>
      <c r="Q6" s="11"/>
      <c r="R6" s="10"/>
      <c r="S6" s="11"/>
      <c r="T6" s="10"/>
      <c r="U6" s="11"/>
      <c r="V6" s="10"/>
      <c r="W6" s="11"/>
      <c r="X6" s="10"/>
      <c r="Y6" s="11"/>
      <c r="Z6" s="10"/>
      <c r="AA6" s="6"/>
    </row>
    <row r="7" spans="1:27" ht="14">
      <c r="A7" s="9" t="s">
        <v>59</v>
      </c>
      <c r="B7" s="10"/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  <c r="P7" s="10"/>
      <c r="Q7" s="11"/>
      <c r="R7" s="10"/>
      <c r="S7" s="11"/>
      <c r="T7" s="10"/>
      <c r="U7" s="11"/>
      <c r="V7" s="10"/>
      <c r="W7" s="11"/>
      <c r="X7" s="10"/>
      <c r="Y7" s="11"/>
      <c r="Z7" s="10"/>
      <c r="AA7" s="6"/>
    </row>
    <row r="8" spans="1:27" ht="14">
      <c r="A8" s="12" t="s">
        <v>4</v>
      </c>
      <c r="B8" s="10">
        <v>1</v>
      </c>
      <c r="C8" s="11">
        <v>17</v>
      </c>
      <c r="D8" s="10"/>
      <c r="E8" s="11">
        <v>10</v>
      </c>
      <c r="F8" s="10">
        <v>13</v>
      </c>
      <c r="G8" s="11">
        <v>32</v>
      </c>
      <c r="H8" s="10">
        <v>10</v>
      </c>
      <c r="I8" s="11"/>
      <c r="J8" s="10"/>
      <c r="K8" s="11">
        <v>3</v>
      </c>
      <c r="L8" s="10"/>
      <c r="M8" s="11"/>
      <c r="N8" s="10"/>
      <c r="O8" s="11"/>
      <c r="P8" s="10"/>
      <c r="Q8" s="11"/>
      <c r="R8" s="10"/>
      <c r="S8" s="11"/>
      <c r="T8" s="10">
        <v>30</v>
      </c>
      <c r="U8" s="11"/>
      <c r="V8" s="10"/>
      <c r="W8" s="11"/>
      <c r="X8" s="10"/>
      <c r="Y8" s="11"/>
      <c r="Z8" s="10">
        <v>7</v>
      </c>
      <c r="AA8" s="6"/>
    </row>
    <row r="9" spans="1:27" ht="14">
      <c r="A9" s="9" t="s">
        <v>45</v>
      </c>
      <c r="B9" s="10"/>
      <c r="C9" s="11"/>
      <c r="D9" s="10"/>
      <c r="E9" s="11"/>
      <c r="F9" s="10"/>
      <c r="G9" s="11"/>
      <c r="H9" s="10"/>
      <c r="I9" s="11"/>
      <c r="J9" s="10"/>
      <c r="K9" s="11"/>
      <c r="L9" s="10"/>
      <c r="M9" s="11"/>
      <c r="N9" s="10"/>
      <c r="O9" s="11"/>
      <c r="P9" s="10"/>
      <c r="Q9" s="11"/>
      <c r="R9" s="10"/>
      <c r="S9" s="11"/>
      <c r="T9" s="10"/>
      <c r="U9" s="11"/>
      <c r="V9" s="10"/>
      <c r="W9" s="11"/>
      <c r="X9" s="10"/>
      <c r="Y9" s="11"/>
      <c r="Z9" s="10"/>
      <c r="AA9" s="6"/>
    </row>
    <row r="10" spans="1:27" ht="14">
      <c r="A10" s="9" t="s">
        <v>27</v>
      </c>
      <c r="B10" s="10"/>
      <c r="C10" s="11"/>
      <c r="D10" s="10"/>
      <c r="E10" s="11"/>
      <c r="F10" s="10"/>
      <c r="G10" s="11"/>
      <c r="H10" s="10"/>
      <c r="I10" s="11"/>
      <c r="J10" s="10"/>
      <c r="K10" s="11"/>
      <c r="L10" s="10"/>
      <c r="M10" s="11"/>
      <c r="N10" s="10"/>
      <c r="O10" s="11"/>
      <c r="P10" s="10"/>
      <c r="Q10" s="11"/>
      <c r="R10" s="10"/>
      <c r="S10" s="11"/>
      <c r="T10" s="10"/>
      <c r="U10" s="11"/>
      <c r="V10" s="10"/>
      <c r="W10" s="11"/>
      <c r="X10" s="10"/>
      <c r="Y10" s="11"/>
      <c r="Z10" s="10"/>
      <c r="AA10" s="6"/>
    </row>
    <row r="11" spans="1:27" ht="14">
      <c r="A11" s="14" t="s">
        <v>26</v>
      </c>
      <c r="B11" s="10"/>
      <c r="C11" s="11"/>
      <c r="D11" s="10"/>
      <c r="E11" s="11"/>
      <c r="F11" s="10"/>
      <c r="G11" s="11"/>
      <c r="H11" s="10"/>
      <c r="I11" s="11"/>
      <c r="J11" s="10"/>
      <c r="K11" s="11"/>
      <c r="L11" s="10"/>
      <c r="M11" s="11"/>
      <c r="N11" s="10"/>
      <c r="O11" s="11"/>
      <c r="P11" s="10"/>
      <c r="Q11" s="11"/>
      <c r="R11" s="10"/>
      <c r="S11" s="11"/>
      <c r="T11" s="10"/>
      <c r="U11" s="11"/>
      <c r="V11" s="10"/>
      <c r="W11" s="11"/>
      <c r="X11" s="10"/>
      <c r="Y11" s="11"/>
      <c r="Z11" s="10"/>
      <c r="AA11" s="6"/>
    </row>
    <row r="12" spans="1:27" ht="14">
      <c r="A12" s="13" t="s">
        <v>51</v>
      </c>
      <c r="B12" s="10"/>
      <c r="C12" s="11"/>
      <c r="D12" s="10"/>
      <c r="E12" s="11"/>
      <c r="F12" s="10"/>
      <c r="G12" s="11"/>
      <c r="H12" s="10"/>
      <c r="I12" s="11"/>
      <c r="J12" s="10"/>
      <c r="K12" s="11"/>
      <c r="L12" s="10"/>
      <c r="M12" s="11"/>
      <c r="N12" s="10"/>
      <c r="O12" s="11"/>
      <c r="P12" s="10"/>
      <c r="Q12" s="11"/>
      <c r="R12" s="10"/>
      <c r="S12" s="11"/>
      <c r="T12" s="10"/>
      <c r="U12" s="11"/>
      <c r="V12" s="10"/>
      <c r="W12" s="11"/>
      <c r="X12" s="10"/>
      <c r="Y12" s="11"/>
      <c r="Z12" s="10"/>
      <c r="AA12" s="6"/>
    </row>
    <row r="13" spans="1:27" ht="14">
      <c r="A13" s="14" t="s">
        <v>29</v>
      </c>
      <c r="B13" s="10"/>
      <c r="C13" s="11"/>
      <c r="D13" s="10"/>
      <c r="E13" s="11"/>
      <c r="F13" s="10"/>
      <c r="G13" s="11"/>
      <c r="H13" s="10"/>
      <c r="I13" s="11"/>
      <c r="J13" s="10"/>
      <c r="K13" s="11"/>
      <c r="L13" s="10"/>
      <c r="M13" s="11"/>
      <c r="N13" s="10"/>
      <c r="O13" s="11"/>
      <c r="P13" s="10"/>
      <c r="Q13" s="11"/>
      <c r="R13" s="10"/>
      <c r="S13" s="11"/>
      <c r="T13" s="10"/>
      <c r="U13" s="11"/>
      <c r="V13" s="10"/>
      <c r="W13" s="11"/>
      <c r="X13" s="10"/>
      <c r="Y13" s="11"/>
      <c r="Z13" s="10"/>
      <c r="AA13" s="6"/>
    </row>
    <row r="14" spans="1:27" ht="14">
      <c r="A14" s="13" t="s">
        <v>76</v>
      </c>
      <c r="B14" s="10"/>
      <c r="C14" s="11"/>
      <c r="D14" s="10"/>
      <c r="E14" s="11"/>
      <c r="F14" s="10"/>
      <c r="G14" s="11"/>
      <c r="H14" s="10"/>
      <c r="I14" s="11"/>
      <c r="J14" s="10"/>
      <c r="K14" s="11"/>
      <c r="L14" s="10"/>
      <c r="M14" s="11"/>
      <c r="N14" s="10"/>
      <c r="O14" s="11"/>
      <c r="P14" s="10"/>
      <c r="Q14" s="11"/>
      <c r="R14" s="10"/>
      <c r="S14" s="11"/>
      <c r="T14" s="10"/>
      <c r="U14" s="11"/>
      <c r="V14" s="10"/>
      <c r="W14" s="11"/>
      <c r="X14" s="10"/>
      <c r="Y14" s="11"/>
      <c r="Z14" s="10"/>
      <c r="AA14" s="6"/>
    </row>
    <row r="15" spans="1:27" ht="14">
      <c r="A15" s="13" t="s">
        <v>77</v>
      </c>
      <c r="B15" s="10"/>
      <c r="C15" s="11"/>
      <c r="D15" s="10"/>
      <c r="E15" s="11"/>
      <c r="F15" s="10"/>
      <c r="G15" s="11"/>
      <c r="H15" s="10"/>
      <c r="I15" s="11"/>
      <c r="J15" s="10"/>
      <c r="K15" s="11"/>
      <c r="L15" s="10"/>
      <c r="M15" s="11"/>
      <c r="N15" s="10"/>
      <c r="O15" s="11"/>
      <c r="P15" s="10"/>
      <c r="Q15" s="11"/>
      <c r="R15" s="10"/>
      <c r="S15" s="11"/>
      <c r="T15" s="10"/>
      <c r="U15" s="11"/>
      <c r="V15" s="10"/>
      <c r="W15" s="11"/>
      <c r="X15" s="10"/>
      <c r="Y15" s="11"/>
      <c r="Z15" s="10"/>
      <c r="AA15" s="6"/>
    </row>
    <row r="16" spans="1:27" ht="14">
      <c r="A16" s="9" t="s">
        <v>5</v>
      </c>
      <c r="B16" s="10"/>
      <c r="C16" s="11"/>
      <c r="D16" s="10"/>
      <c r="E16" s="11"/>
      <c r="F16" s="10"/>
      <c r="G16" s="11"/>
      <c r="H16" s="10"/>
      <c r="I16" s="11"/>
      <c r="J16" s="10"/>
      <c r="K16" s="11"/>
      <c r="L16" s="10">
        <v>88</v>
      </c>
      <c r="M16" s="11">
        <v>55</v>
      </c>
      <c r="N16" s="10">
        <v>37</v>
      </c>
      <c r="O16" s="11"/>
      <c r="P16" s="10"/>
      <c r="Q16" s="11"/>
      <c r="R16" s="10"/>
      <c r="S16" s="11">
        <v>18</v>
      </c>
      <c r="T16" s="10"/>
      <c r="U16" s="11"/>
      <c r="V16" s="10">
        <v>47</v>
      </c>
      <c r="W16" s="11">
        <v>87</v>
      </c>
      <c r="X16" s="10">
        <v>88</v>
      </c>
      <c r="Y16" s="11">
        <v>100</v>
      </c>
      <c r="Z16" s="10">
        <v>60</v>
      </c>
      <c r="AA16" s="6"/>
    </row>
    <row r="17" spans="1:27" ht="14">
      <c r="A17" s="12" t="s">
        <v>79</v>
      </c>
      <c r="B17" s="10"/>
      <c r="C17" s="11"/>
      <c r="D17" s="10"/>
      <c r="E17" s="11"/>
      <c r="F17" s="10"/>
      <c r="G17" s="11"/>
      <c r="H17" s="10"/>
      <c r="I17" s="11"/>
      <c r="J17" s="10"/>
      <c r="K17" s="11"/>
      <c r="L17" s="10"/>
      <c r="M17" s="11"/>
      <c r="N17" s="10"/>
      <c r="O17" s="11"/>
      <c r="P17" s="10"/>
      <c r="Q17" s="11"/>
      <c r="R17" s="10"/>
      <c r="S17" s="11"/>
      <c r="T17" s="10"/>
      <c r="U17" s="11"/>
      <c r="V17" s="10"/>
      <c r="W17" s="11"/>
      <c r="X17" s="10"/>
      <c r="Y17" s="11"/>
      <c r="Z17" s="10"/>
      <c r="AA17" s="6"/>
    </row>
    <row r="18" spans="1:27" ht="14">
      <c r="A18" s="12" t="s">
        <v>78</v>
      </c>
      <c r="B18" s="10"/>
      <c r="C18" s="11"/>
      <c r="D18" s="10"/>
      <c r="E18" s="11"/>
      <c r="F18" s="10"/>
      <c r="G18" s="11"/>
      <c r="H18" s="10"/>
      <c r="I18" s="11"/>
      <c r="J18" s="10"/>
      <c r="K18" s="11"/>
      <c r="L18" s="10"/>
      <c r="M18" s="11"/>
      <c r="N18" s="10"/>
      <c r="O18" s="11"/>
      <c r="P18" s="10"/>
      <c r="Q18" s="11"/>
      <c r="R18" s="10"/>
      <c r="S18" s="11"/>
      <c r="T18" s="10"/>
      <c r="U18" s="11"/>
      <c r="V18" s="10"/>
      <c r="W18" s="11"/>
      <c r="X18" s="10"/>
      <c r="Y18" s="11"/>
      <c r="Z18" s="10"/>
      <c r="AA18" s="6"/>
    </row>
    <row r="19" spans="1:27" ht="14">
      <c r="A19" s="12" t="s">
        <v>6</v>
      </c>
      <c r="B19" s="10">
        <v>87</v>
      </c>
      <c r="C19" s="11">
        <v>60</v>
      </c>
      <c r="D19" s="10">
        <v>77</v>
      </c>
      <c r="E19" s="11">
        <v>90</v>
      </c>
      <c r="F19" s="10">
        <v>83</v>
      </c>
      <c r="G19" s="11">
        <v>66</v>
      </c>
      <c r="H19" s="10">
        <v>90</v>
      </c>
      <c r="I19" s="11">
        <v>97</v>
      </c>
      <c r="J19" s="10">
        <v>100</v>
      </c>
      <c r="K19" s="11">
        <v>96</v>
      </c>
      <c r="L19" s="10">
        <v>75</v>
      </c>
      <c r="M19" s="11">
        <v>47</v>
      </c>
      <c r="N19" s="10">
        <v>77</v>
      </c>
      <c r="O19" s="11">
        <v>100</v>
      </c>
      <c r="P19" s="10">
        <v>99</v>
      </c>
      <c r="Q19" s="11">
        <v>100</v>
      </c>
      <c r="R19" s="10">
        <v>99</v>
      </c>
      <c r="S19" s="11">
        <v>95</v>
      </c>
      <c r="T19" s="10">
        <v>97</v>
      </c>
      <c r="U19" s="11">
        <v>100</v>
      </c>
      <c r="V19" s="10">
        <v>80</v>
      </c>
      <c r="W19" s="11">
        <v>40</v>
      </c>
      <c r="X19" s="10">
        <v>30</v>
      </c>
      <c r="Y19" s="11">
        <v>16</v>
      </c>
      <c r="Z19" s="10">
        <v>100</v>
      </c>
      <c r="AA19" s="6"/>
    </row>
    <row r="20" spans="1:27" ht="14">
      <c r="A20" s="12" t="s">
        <v>7</v>
      </c>
      <c r="B20" s="10"/>
      <c r="C20" s="11"/>
      <c r="D20" s="10"/>
      <c r="E20" s="11"/>
      <c r="F20" s="10"/>
      <c r="G20" s="11"/>
      <c r="H20" s="10"/>
      <c r="I20" s="11"/>
      <c r="J20" s="10"/>
      <c r="K20" s="11"/>
      <c r="L20" s="10"/>
      <c r="M20" s="11"/>
      <c r="N20" s="10"/>
      <c r="O20" s="11"/>
      <c r="P20" s="10"/>
      <c r="Q20" s="11"/>
      <c r="R20" s="10"/>
      <c r="S20" s="11"/>
      <c r="T20" s="10"/>
      <c r="U20" s="11"/>
      <c r="V20" s="10"/>
      <c r="W20" s="11"/>
      <c r="X20" s="10"/>
      <c r="Y20" s="11"/>
      <c r="Z20" s="10"/>
      <c r="AA20" s="6"/>
    </row>
    <row r="21" spans="1:27" ht="14">
      <c r="A21" s="12" t="s">
        <v>85</v>
      </c>
      <c r="B21" s="10"/>
      <c r="C21" s="11"/>
      <c r="D21" s="10"/>
      <c r="E21" s="11"/>
      <c r="F21" s="10"/>
      <c r="G21" s="11"/>
      <c r="H21" s="10"/>
      <c r="I21" s="11"/>
      <c r="J21" s="10"/>
      <c r="K21" s="11"/>
      <c r="L21" s="10"/>
      <c r="M21" s="11"/>
      <c r="N21" s="10"/>
      <c r="O21" s="11"/>
      <c r="P21" s="10"/>
      <c r="Q21" s="11"/>
      <c r="R21" s="10"/>
      <c r="S21" s="11"/>
      <c r="T21" s="10"/>
      <c r="U21" s="11"/>
      <c r="V21" s="10"/>
      <c r="W21" s="11"/>
      <c r="X21" s="10"/>
      <c r="Y21" s="11"/>
      <c r="Z21" s="10"/>
      <c r="AA21" s="6"/>
    </row>
    <row r="22" spans="1:27" ht="14">
      <c r="A22" s="12" t="s">
        <v>28</v>
      </c>
      <c r="B22" s="10"/>
      <c r="C22" s="11"/>
      <c r="D22" s="10"/>
      <c r="E22" s="11"/>
      <c r="F22" s="10"/>
      <c r="G22" s="11"/>
      <c r="H22" s="10"/>
      <c r="I22" s="11"/>
      <c r="J22" s="10"/>
      <c r="K22" s="11"/>
      <c r="L22" s="10"/>
      <c r="M22" s="11"/>
      <c r="N22" s="10"/>
      <c r="O22" s="11"/>
      <c r="P22" s="10"/>
      <c r="Q22" s="11"/>
      <c r="R22" s="10"/>
      <c r="S22" s="11"/>
      <c r="T22" s="10"/>
      <c r="U22" s="11"/>
      <c r="V22" s="10"/>
      <c r="W22" s="11"/>
      <c r="X22" s="10"/>
      <c r="Y22" s="11"/>
      <c r="Z22" s="10"/>
      <c r="AA22" s="6"/>
    </row>
    <row r="23" spans="1:27" ht="14">
      <c r="A23" s="9" t="s">
        <v>8</v>
      </c>
      <c r="B23" s="10"/>
      <c r="C23" s="11"/>
      <c r="D23" s="10"/>
      <c r="E23" s="11"/>
      <c r="F23" s="10"/>
      <c r="G23" s="11"/>
      <c r="H23" s="10"/>
      <c r="I23" s="11"/>
      <c r="J23" s="10"/>
      <c r="K23" s="11"/>
      <c r="L23" s="10"/>
      <c r="M23" s="11"/>
      <c r="N23" s="10"/>
      <c r="O23" s="11"/>
      <c r="P23" s="10">
        <v>1</v>
      </c>
      <c r="Q23" s="11"/>
      <c r="R23" s="10"/>
      <c r="S23" s="11"/>
      <c r="T23" s="10"/>
      <c r="U23" s="11"/>
      <c r="V23" s="10"/>
      <c r="W23" s="11"/>
      <c r="X23" s="10"/>
      <c r="Y23" s="11"/>
      <c r="Z23" s="10"/>
      <c r="AA23" s="6"/>
    </row>
    <row r="24" spans="1:27" ht="14">
      <c r="A24" s="12" t="s">
        <v>23</v>
      </c>
      <c r="B24" s="10"/>
      <c r="C24" s="11"/>
      <c r="D24" s="10"/>
      <c r="E24" s="11"/>
      <c r="F24" s="10"/>
      <c r="G24" s="11"/>
      <c r="H24" s="10"/>
      <c r="I24" s="11"/>
      <c r="J24" s="10"/>
      <c r="K24" s="11"/>
      <c r="L24" s="10"/>
      <c r="M24" s="11"/>
      <c r="N24" s="10"/>
      <c r="O24" s="11"/>
      <c r="P24" s="10"/>
      <c r="Q24" s="11"/>
      <c r="R24" s="10"/>
      <c r="S24" s="11"/>
      <c r="T24" s="10"/>
      <c r="U24" s="11"/>
      <c r="V24" s="10"/>
      <c r="W24" s="11"/>
      <c r="X24" s="10"/>
      <c r="Y24" s="11"/>
      <c r="Z24" s="10"/>
      <c r="AA24" s="6"/>
    </row>
    <row r="25" spans="1:27" ht="14">
      <c r="A25" s="9" t="s">
        <v>71</v>
      </c>
      <c r="B25" s="10"/>
      <c r="C25" s="11"/>
      <c r="D25" s="10"/>
      <c r="E25" s="11"/>
      <c r="F25" s="10"/>
      <c r="G25" s="11"/>
      <c r="H25" s="10"/>
      <c r="I25" s="11"/>
      <c r="J25" s="10"/>
      <c r="K25" s="11"/>
      <c r="L25" s="10"/>
      <c r="M25" s="11"/>
      <c r="N25" s="10"/>
      <c r="O25" s="11"/>
      <c r="P25" s="10"/>
      <c r="Q25" s="11"/>
      <c r="R25" s="10"/>
      <c r="S25" s="11"/>
      <c r="T25" s="10"/>
      <c r="U25" s="11"/>
      <c r="V25" s="10"/>
      <c r="W25" s="11"/>
      <c r="X25" s="10"/>
      <c r="Y25" s="11"/>
      <c r="Z25" s="10"/>
      <c r="AA25" s="6"/>
    </row>
    <row r="26" spans="1:27" ht="14">
      <c r="A26" s="9" t="s">
        <v>83</v>
      </c>
      <c r="B26" s="10"/>
      <c r="C26" s="11"/>
      <c r="D26" s="10"/>
      <c r="E26" s="11"/>
      <c r="F26" s="10"/>
      <c r="G26" s="11"/>
      <c r="H26" s="10"/>
      <c r="I26" s="11"/>
      <c r="J26" s="10"/>
      <c r="K26" s="11"/>
      <c r="L26" s="10"/>
      <c r="M26" s="11"/>
      <c r="N26" s="10"/>
      <c r="O26" s="11"/>
      <c r="P26" s="10"/>
      <c r="Q26" s="11"/>
      <c r="R26" s="10"/>
      <c r="S26" s="11"/>
      <c r="T26" s="10"/>
      <c r="U26" s="11"/>
      <c r="V26" s="10"/>
      <c r="W26" s="11"/>
      <c r="X26" s="10"/>
      <c r="Y26" s="11"/>
      <c r="Z26" s="10"/>
      <c r="AA26" s="6"/>
    </row>
    <row r="27" spans="1:27" ht="14">
      <c r="A27" s="9" t="s">
        <v>157</v>
      </c>
      <c r="B27" s="10"/>
      <c r="C27" s="11"/>
      <c r="D27" s="10"/>
      <c r="E27" s="11"/>
      <c r="F27" s="10"/>
      <c r="G27" s="11">
        <v>1</v>
      </c>
      <c r="H27" s="10"/>
      <c r="I27" s="11"/>
      <c r="J27" s="10"/>
      <c r="K27" s="11"/>
      <c r="L27" s="10"/>
      <c r="M27" s="11">
        <v>1</v>
      </c>
      <c r="N27" s="10"/>
      <c r="O27" s="11"/>
      <c r="P27" s="10"/>
      <c r="Q27" s="11"/>
      <c r="R27" s="10"/>
      <c r="S27" s="11"/>
      <c r="T27" s="10"/>
      <c r="U27" s="11"/>
      <c r="V27" s="10"/>
      <c r="W27" s="11"/>
      <c r="X27" s="10"/>
      <c r="Y27" s="11"/>
      <c r="Z27" s="10"/>
      <c r="AA27" s="6"/>
    </row>
    <row r="28" spans="1:27" ht="14">
      <c r="A28" s="12" t="s">
        <v>84</v>
      </c>
      <c r="B28" s="10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  <c r="P28" s="10"/>
      <c r="Q28" s="11"/>
      <c r="R28" s="10"/>
      <c r="S28" s="11"/>
      <c r="T28" s="10"/>
      <c r="U28" s="11"/>
      <c r="V28" s="10"/>
      <c r="W28" s="11"/>
      <c r="X28" s="10"/>
      <c r="Y28" s="11"/>
      <c r="Z28" s="10"/>
      <c r="AA28" s="6"/>
    </row>
    <row r="29" spans="1:27" ht="14">
      <c r="A29" s="13" t="s">
        <v>33</v>
      </c>
      <c r="B29" s="10"/>
      <c r="C29" s="11"/>
      <c r="D29" s="10"/>
      <c r="E29" s="11"/>
      <c r="F29" s="10"/>
      <c r="G29" s="11"/>
      <c r="H29" s="10"/>
      <c r="I29" s="11"/>
      <c r="J29" s="10"/>
      <c r="K29" s="11"/>
      <c r="L29" s="10"/>
      <c r="M29" s="11"/>
      <c r="N29" s="10"/>
      <c r="O29" s="11"/>
      <c r="P29" s="10"/>
      <c r="Q29" s="11"/>
      <c r="R29" s="10"/>
      <c r="S29" s="11"/>
      <c r="T29" s="10"/>
      <c r="U29" s="11"/>
      <c r="V29" s="10"/>
      <c r="W29" s="11"/>
      <c r="X29" s="10"/>
      <c r="Y29" s="11"/>
      <c r="Z29" s="10"/>
      <c r="AA29" s="6"/>
    </row>
    <row r="30" spans="1:27" ht="14">
      <c r="A30" s="24" t="s">
        <v>93</v>
      </c>
      <c r="B30" s="10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  <c r="P30" s="10"/>
      <c r="Q30" s="11"/>
      <c r="R30" s="10"/>
      <c r="S30" s="11"/>
      <c r="T30" s="10"/>
      <c r="U30" s="11"/>
      <c r="V30" s="10"/>
      <c r="W30" s="11"/>
      <c r="X30" s="10"/>
      <c r="Y30" s="11"/>
      <c r="Z30" s="10"/>
      <c r="AA30" s="6"/>
    </row>
    <row r="31" spans="1:27">
      <c r="A31" s="15" t="s">
        <v>9</v>
      </c>
      <c r="B31" s="10"/>
      <c r="C31" s="11"/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O31" s="11"/>
      <c r="P31" s="10"/>
      <c r="Q31" s="11"/>
      <c r="R31" s="10"/>
      <c r="S31" s="11"/>
      <c r="T31" s="10"/>
      <c r="U31" s="11"/>
      <c r="V31" s="10"/>
      <c r="W31" s="11"/>
      <c r="X31" s="10"/>
      <c r="Y31" s="11"/>
      <c r="Z31" s="10"/>
      <c r="AA31" s="6"/>
    </row>
    <row r="32" spans="1:27">
      <c r="A32" s="15" t="s">
        <v>31</v>
      </c>
      <c r="B32" s="10"/>
      <c r="C32" s="11"/>
      <c r="D32" s="10"/>
      <c r="E32" s="11"/>
      <c r="F32" s="10"/>
      <c r="G32" s="11"/>
      <c r="H32" s="10"/>
      <c r="I32" s="11"/>
      <c r="J32" s="10"/>
      <c r="K32" s="11"/>
      <c r="L32" s="10"/>
      <c r="M32" s="11"/>
      <c r="N32" s="10"/>
      <c r="O32" s="11"/>
      <c r="P32" s="10"/>
      <c r="Q32" s="11"/>
      <c r="R32" s="10"/>
      <c r="S32" s="11"/>
      <c r="T32" s="10"/>
      <c r="U32" s="11"/>
      <c r="V32" s="10"/>
      <c r="W32" s="11"/>
      <c r="X32" s="10"/>
      <c r="Y32" s="11"/>
      <c r="Z32" s="10"/>
      <c r="AA32" s="6"/>
    </row>
    <row r="33" spans="1:27">
      <c r="A33" s="15" t="s">
        <v>32</v>
      </c>
      <c r="B33" s="10"/>
      <c r="C33" s="11"/>
      <c r="D33" s="10"/>
      <c r="E33" s="11"/>
      <c r="F33" s="10"/>
      <c r="G33" s="11"/>
      <c r="H33" s="10"/>
      <c r="I33" s="11"/>
      <c r="J33" s="10"/>
      <c r="K33" s="11"/>
      <c r="L33" s="10"/>
      <c r="M33" s="11"/>
      <c r="N33" s="10"/>
      <c r="O33" s="11"/>
      <c r="P33" s="10"/>
      <c r="Q33" s="11"/>
      <c r="R33" s="10"/>
      <c r="S33" s="11"/>
      <c r="T33" s="10"/>
      <c r="U33" s="11"/>
      <c r="V33" s="10"/>
      <c r="W33" s="11"/>
      <c r="X33" s="10"/>
      <c r="Y33" s="11"/>
      <c r="Z33" s="10"/>
      <c r="AA33" s="6"/>
    </row>
    <row r="34" spans="1:27">
      <c r="A34" s="15" t="s">
        <v>52</v>
      </c>
      <c r="B34" s="10"/>
      <c r="C34" s="11"/>
      <c r="D34" s="10"/>
      <c r="E34" s="11"/>
      <c r="F34" s="10"/>
      <c r="G34" s="11"/>
      <c r="H34" s="10"/>
      <c r="I34" s="11"/>
      <c r="J34" s="10"/>
      <c r="K34" s="11"/>
      <c r="L34" s="10"/>
      <c r="M34" s="11"/>
      <c r="N34" s="10"/>
      <c r="O34" s="11"/>
      <c r="P34" s="10"/>
      <c r="Q34" s="11"/>
      <c r="R34" s="10"/>
      <c r="S34" s="11"/>
      <c r="T34" s="10"/>
      <c r="U34" s="11"/>
      <c r="V34" s="10"/>
      <c r="W34" s="11"/>
      <c r="X34" s="10"/>
      <c r="Y34" s="11"/>
      <c r="Z34" s="10"/>
      <c r="AA34" s="6"/>
    </row>
    <row r="35" spans="1:27">
      <c r="A35" s="16" t="s">
        <v>10</v>
      </c>
      <c r="B35" s="10"/>
      <c r="C35" s="11"/>
      <c r="D35" s="10"/>
      <c r="E35" s="11"/>
      <c r="F35" s="10"/>
      <c r="G35" s="11"/>
      <c r="H35" s="10"/>
      <c r="I35" s="11"/>
      <c r="J35" s="10"/>
      <c r="K35" s="11"/>
      <c r="L35" s="10"/>
      <c r="M35" s="11"/>
      <c r="N35" s="10"/>
      <c r="O35" s="11"/>
      <c r="P35" s="10"/>
      <c r="Q35" s="11"/>
      <c r="R35" s="10"/>
      <c r="S35" s="11"/>
      <c r="T35" s="10"/>
      <c r="U35" s="11"/>
      <c r="V35" s="10"/>
      <c r="W35" s="11"/>
      <c r="X35" s="10"/>
      <c r="Y35" s="11"/>
      <c r="Z35" s="10"/>
      <c r="AA35" s="6"/>
    </row>
    <row r="36" spans="1:27">
      <c r="A36" s="15" t="s">
        <v>39</v>
      </c>
      <c r="B36" s="10"/>
      <c r="C36" s="11"/>
      <c r="D36" s="10"/>
      <c r="E36" s="11"/>
      <c r="F36" s="10"/>
      <c r="G36" s="11"/>
      <c r="H36" s="10"/>
      <c r="I36" s="11"/>
      <c r="J36" s="10"/>
      <c r="K36" s="11"/>
      <c r="L36" s="10"/>
      <c r="M36" s="11"/>
      <c r="N36" s="10"/>
      <c r="O36" s="11"/>
      <c r="P36" s="10"/>
      <c r="Q36" s="11"/>
      <c r="R36" s="10"/>
      <c r="S36" s="11"/>
      <c r="T36" s="10"/>
      <c r="U36" s="11"/>
      <c r="V36" s="10"/>
      <c r="W36" s="11"/>
      <c r="X36" s="10"/>
      <c r="Y36" s="11"/>
      <c r="Z36" s="10"/>
      <c r="AA36" s="6"/>
    </row>
    <row r="37" spans="1:27">
      <c r="A37" s="15" t="s">
        <v>11</v>
      </c>
      <c r="B37" s="10"/>
      <c r="C37" s="11"/>
      <c r="D37" s="10"/>
      <c r="E37" s="11"/>
      <c r="F37" s="10"/>
      <c r="G37" s="11"/>
      <c r="H37" s="10"/>
      <c r="I37" s="11"/>
      <c r="J37" s="10"/>
      <c r="K37" s="11"/>
      <c r="L37" s="10"/>
      <c r="M37" s="11"/>
      <c r="N37" s="10"/>
      <c r="O37" s="11"/>
      <c r="P37" s="10"/>
      <c r="Q37" s="11"/>
      <c r="R37" s="10"/>
      <c r="S37" s="11"/>
      <c r="T37" s="10"/>
      <c r="U37" s="11"/>
      <c r="V37" s="10"/>
      <c r="W37" s="11"/>
      <c r="X37" s="10"/>
      <c r="Y37" s="11"/>
      <c r="Z37" s="10"/>
      <c r="AA37" s="6"/>
    </row>
    <row r="38" spans="1:27">
      <c r="A38" s="16" t="s">
        <v>94</v>
      </c>
      <c r="B38" s="10"/>
      <c r="C38" s="11"/>
      <c r="D38" s="10"/>
      <c r="E38" s="11"/>
      <c r="F38" s="10"/>
      <c r="G38" s="11"/>
      <c r="H38" s="10"/>
      <c r="I38" s="11"/>
      <c r="J38" s="10"/>
      <c r="K38" s="11"/>
      <c r="L38" s="10"/>
      <c r="M38" s="11"/>
      <c r="N38" s="10"/>
      <c r="O38" s="11"/>
      <c r="P38" s="10"/>
      <c r="Q38" s="11"/>
      <c r="R38" s="10"/>
      <c r="S38" s="11"/>
      <c r="T38" s="10"/>
      <c r="U38" s="11"/>
      <c r="V38" s="10"/>
      <c r="W38" s="11"/>
      <c r="X38" s="10"/>
      <c r="Y38" s="11"/>
      <c r="Z38" s="10"/>
      <c r="AA38" s="6"/>
    </row>
    <row r="39" spans="1:27">
      <c r="A39" s="16" t="s">
        <v>95</v>
      </c>
      <c r="B39" s="10"/>
      <c r="C39" s="11"/>
      <c r="D39" s="10"/>
      <c r="E39" s="11"/>
      <c r="F39" s="10"/>
      <c r="G39" s="11"/>
      <c r="H39" s="10"/>
      <c r="I39" s="11"/>
      <c r="J39" s="10"/>
      <c r="K39" s="11"/>
      <c r="L39" s="10"/>
      <c r="M39" s="11"/>
      <c r="N39" s="10"/>
      <c r="O39" s="11"/>
      <c r="P39" s="10"/>
      <c r="Q39" s="11"/>
      <c r="R39" s="10"/>
      <c r="S39" s="11"/>
      <c r="T39" s="10"/>
      <c r="U39" s="11"/>
      <c r="V39" s="10"/>
      <c r="W39" s="11"/>
      <c r="X39" s="10"/>
      <c r="Y39" s="11"/>
      <c r="Z39" s="10"/>
      <c r="AA39" s="6"/>
    </row>
    <row r="40" spans="1:27">
      <c r="A40" s="15" t="s">
        <v>12</v>
      </c>
      <c r="B40" s="10"/>
      <c r="C40" s="11"/>
      <c r="D40" s="10"/>
      <c r="E40" s="11"/>
      <c r="F40" s="10"/>
      <c r="G40" s="11"/>
      <c r="H40" s="10"/>
      <c r="I40" s="11"/>
      <c r="J40" s="10"/>
      <c r="K40" s="11"/>
      <c r="L40" s="10"/>
      <c r="M40" s="11"/>
      <c r="N40" s="10"/>
      <c r="O40" s="11"/>
      <c r="P40" s="10"/>
      <c r="Q40" s="11"/>
      <c r="R40" s="10"/>
      <c r="S40" s="11"/>
      <c r="T40" s="10"/>
      <c r="U40" s="11"/>
      <c r="V40" s="10"/>
      <c r="W40" s="11"/>
      <c r="X40" s="10"/>
      <c r="Y40" s="11"/>
      <c r="Z40" s="10"/>
      <c r="AA40" s="6"/>
    </row>
    <row r="41" spans="1:27">
      <c r="A41" s="15" t="s">
        <v>40</v>
      </c>
      <c r="B41" s="10"/>
      <c r="C41" s="11"/>
      <c r="D41" s="10"/>
      <c r="E41" s="11"/>
      <c r="F41" s="10"/>
      <c r="G41" s="11"/>
      <c r="H41" s="10"/>
      <c r="I41" s="11"/>
      <c r="J41" s="10"/>
      <c r="K41" s="11"/>
      <c r="L41" s="10"/>
      <c r="M41" s="11"/>
      <c r="N41" s="10"/>
      <c r="O41" s="11"/>
      <c r="P41" s="10"/>
      <c r="Q41" s="11"/>
      <c r="R41" s="10"/>
      <c r="S41" s="11"/>
      <c r="T41" s="10"/>
      <c r="U41" s="11"/>
      <c r="V41" s="10"/>
      <c r="W41" s="11"/>
      <c r="X41" s="10"/>
      <c r="Y41" s="11"/>
      <c r="Z41" s="10"/>
      <c r="AA41" s="6"/>
    </row>
    <row r="42" spans="1:27">
      <c r="A42" s="16" t="s">
        <v>41</v>
      </c>
      <c r="B42" s="10"/>
      <c r="C42" s="11"/>
      <c r="D42" s="10"/>
      <c r="E42" s="11"/>
      <c r="F42" s="10"/>
      <c r="G42" s="11"/>
      <c r="H42" s="10"/>
      <c r="I42" s="11"/>
      <c r="J42" s="10"/>
      <c r="K42" s="11"/>
      <c r="L42" s="10"/>
      <c r="M42" s="11"/>
      <c r="N42" s="10"/>
      <c r="O42" s="11"/>
      <c r="P42" s="10"/>
      <c r="Q42" s="11"/>
      <c r="R42" s="10"/>
      <c r="S42" s="11"/>
      <c r="T42" s="10"/>
      <c r="U42" s="11"/>
      <c r="V42" s="10"/>
      <c r="W42" s="11"/>
      <c r="X42" s="10"/>
      <c r="Y42" s="11"/>
      <c r="Z42" s="10"/>
      <c r="AA42" s="6"/>
    </row>
    <row r="43" spans="1:27">
      <c r="A43" s="15" t="s">
        <v>44</v>
      </c>
      <c r="B43" s="10"/>
      <c r="C43" s="11"/>
      <c r="D43" s="10"/>
      <c r="E43" s="11"/>
      <c r="F43" s="10"/>
      <c r="G43" s="11"/>
      <c r="H43" s="10"/>
      <c r="I43" s="11"/>
      <c r="J43" s="10"/>
      <c r="K43" s="11"/>
      <c r="L43" s="10"/>
      <c r="M43" s="11"/>
      <c r="N43" s="10"/>
      <c r="O43" s="11"/>
      <c r="P43" s="10"/>
      <c r="Q43" s="11"/>
      <c r="R43" s="10"/>
      <c r="S43" s="11"/>
      <c r="T43" s="10"/>
      <c r="U43" s="11"/>
      <c r="V43" s="10"/>
      <c r="W43" s="11"/>
      <c r="X43" s="10"/>
      <c r="Y43" s="11"/>
      <c r="Z43" s="10"/>
      <c r="AA43" s="6"/>
    </row>
    <row r="44" spans="1:27">
      <c r="A44" s="15" t="s">
        <v>62</v>
      </c>
      <c r="B44" s="10"/>
      <c r="C44" s="11"/>
      <c r="D44" s="10"/>
      <c r="E44" s="11"/>
      <c r="F44" s="10"/>
      <c r="G44" s="11"/>
      <c r="H44" s="10"/>
      <c r="I44" s="11"/>
      <c r="J44" s="10"/>
      <c r="K44" s="11"/>
      <c r="L44" s="10"/>
      <c r="M44" s="11"/>
      <c r="N44" s="10"/>
      <c r="O44" s="11"/>
      <c r="P44" s="10"/>
      <c r="Q44" s="11"/>
      <c r="R44" s="10"/>
      <c r="S44" s="11"/>
      <c r="T44" s="10"/>
      <c r="U44" s="11"/>
      <c r="V44" s="10"/>
      <c r="W44" s="11"/>
      <c r="X44" s="10"/>
      <c r="Y44" s="11"/>
      <c r="Z44" s="10"/>
      <c r="AA44" s="6"/>
    </row>
    <row r="45" spans="1:27">
      <c r="A45" s="15" t="s">
        <v>177</v>
      </c>
      <c r="B45" s="10"/>
      <c r="C45" s="11"/>
      <c r="D45" s="10"/>
      <c r="E45" s="11"/>
      <c r="F45" s="10"/>
      <c r="G45" s="11"/>
      <c r="H45" s="10"/>
      <c r="I45" s="11"/>
      <c r="J45" s="10"/>
      <c r="K45" s="11"/>
      <c r="L45" s="10"/>
      <c r="M45" s="11"/>
      <c r="N45" s="10"/>
      <c r="O45" s="11"/>
      <c r="P45" s="10"/>
      <c r="Q45" s="11"/>
      <c r="R45" s="10"/>
      <c r="S45" s="11"/>
      <c r="T45" s="10"/>
      <c r="U45" s="11"/>
      <c r="V45" s="10"/>
      <c r="W45" s="11"/>
      <c r="X45" s="10"/>
      <c r="Y45" s="11"/>
      <c r="Z45" s="10"/>
      <c r="AA45" s="6"/>
    </row>
    <row r="46" spans="1:27">
      <c r="A46" s="16" t="s">
        <v>34</v>
      </c>
      <c r="B46" s="10"/>
      <c r="C46" s="11"/>
      <c r="D46" s="10"/>
      <c r="E46" s="11"/>
      <c r="F46" s="10"/>
      <c r="G46" s="11"/>
      <c r="H46" s="10"/>
      <c r="I46" s="11"/>
      <c r="J46" s="10"/>
      <c r="K46" s="11"/>
      <c r="L46" s="10"/>
      <c r="M46" s="11"/>
      <c r="N46" s="10"/>
      <c r="O46" s="11"/>
      <c r="P46" s="10"/>
      <c r="Q46" s="11"/>
      <c r="R46" s="10"/>
      <c r="S46" s="11"/>
      <c r="T46" s="10"/>
      <c r="U46" s="11"/>
      <c r="V46" s="10"/>
      <c r="W46" s="11"/>
      <c r="X46" s="10"/>
      <c r="Y46" s="11"/>
      <c r="Z46" s="10"/>
      <c r="AA46" s="6"/>
    </row>
    <row r="47" spans="1:27">
      <c r="A47" s="16" t="s">
        <v>35</v>
      </c>
      <c r="B47" s="10"/>
      <c r="C47" s="11"/>
      <c r="D47" s="10"/>
      <c r="E47" s="11"/>
      <c r="F47" s="10"/>
      <c r="G47" s="11"/>
      <c r="H47" s="10"/>
      <c r="I47" s="11"/>
      <c r="J47" s="10"/>
      <c r="K47" s="11"/>
      <c r="L47" s="10"/>
      <c r="M47" s="11"/>
      <c r="N47" s="10"/>
      <c r="O47" s="11"/>
      <c r="P47" s="10"/>
      <c r="Q47" s="11"/>
      <c r="R47" s="10"/>
      <c r="S47" s="11"/>
      <c r="T47" s="10"/>
      <c r="U47" s="11"/>
      <c r="V47" s="10"/>
      <c r="W47" s="11"/>
      <c r="X47" s="10"/>
      <c r="Y47" s="11"/>
      <c r="Z47" s="10"/>
      <c r="AA47" s="6"/>
    </row>
    <row r="48" spans="1:27">
      <c r="A48" s="15" t="s">
        <v>37</v>
      </c>
      <c r="B48" s="10"/>
      <c r="C48" s="11"/>
      <c r="D48" s="10"/>
      <c r="E48" s="11"/>
      <c r="F48" s="10"/>
      <c r="G48" s="11"/>
      <c r="H48" s="10"/>
      <c r="I48" s="11"/>
      <c r="J48" s="10"/>
      <c r="K48" s="11"/>
      <c r="L48" s="10"/>
      <c r="M48" s="11"/>
      <c r="N48" s="10"/>
      <c r="O48" s="11"/>
      <c r="P48" s="10"/>
      <c r="Q48" s="11"/>
      <c r="R48" s="10"/>
      <c r="S48" s="11"/>
      <c r="T48" s="10"/>
      <c r="U48" s="11"/>
      <c r="V48" s="10"/>
      <c r="W48" s="11"/>
      <c r="X48" s="10"/>
      <c r="Y48" s="11"/>
      <c r="Z48" s="10"/>
      <c r="AA48" s="6"/>
    </row>
    <row r="49" spans="1:27" ht="14">
      <c r="A49" s="9" t="s">
        <v>24</v>
      </c>
      <c r="B49" s="10"/>
      <c r="C49" s="11"/>
      <c r="D49" s="10"/>
      <c r="E49" s="11"/>
      <c r="F49" s="10"/>
      <c r="G49" s="11"/>
      <c r="H49" s="10"/>
      <c r="I49" s="11"/>
      <c r="J49" s="10"/>
      <c r="K49" s="11"/>
      <c r="L49" s="10"/>
      <c r="M49" s="11"/>
      <c r="N49" s="10"/>
      <c r="O49" s="11"/>
      <c r="P49" s="10"/>
      <c r="Q49" s="11"/>
      <c r="R49" s="10"/>
      <c r="S49" s="11"/>
      <c r="T49" s="10"/>
      <c r="U49" s="11"/>
      <c r="V49" s="10"/>
      <c r="W49" s="11"/>
      <c r="X49" s="10"/>
      <c r="Y49" s="11"/>
      <c r="Z49" s="10"/>
      <c r="AA49" s="6"/>
    </row>
    <row r="50" spans="1:27" ht="14">
      <c r="A50" s="9" t="s">
        <v>43</v>
      </c>
      <c r="B50" s="10"/>
      <c r="C50" s="11"/>
      <c r="D50" s="10"/>
      <c r="E50" s="11"/>
      <c r="F50" s="10"/>
      <c r="G50" s="11"/>
      <c r="H50" s="10"/>
      <c r="I50" s="11"/>
      <c r="J50" s="10"/>
      <c r="K50" s="11"/>
      <c r="L50" s="10"/>
      <c r="M50" s="11"/>
      <c r="N50" s="10"/>
      <c r="O50" s="11"/>
      <c r="P50" s="10"/>
      <c r="Q50" s="11"/>
      <c r="R50" s="10"/>
      <c r="S50" s="11"/>
      <c r="T50" s="10"/>
      <c r="U50" s="11"/>
      <c r="V50" s="10"/>
      <c r="W50" s="11"/>
      <c r="X50" s="10"/>
      <c r="Y50" s="11"/>
      <c r="Z50" s="10"/>
      <c r="AA50" s="6"/>
    </row>
    <row r="51" spans="1:27" ht="14">
      <c r="A51" s="12" t="s">
        <v>72</v>
      </c>
      <c r="B51" s="10"/>
      <c r="C51" s="11"/>
      <c r="D51" s="10"/>
      <c r="E51" s="11"/>
      <c r="F51" s="10"/>
      <c r="G51" s="11"/>
      <c r="H51" s="10"/>
      <c r="I51" s="11"/>
      <c r="J51" s="10"/>
      <c r="K51" s="11"/>
      <c r="L51" s="10"/>
      <c r="M51" s="11"/>
      <c r="N51" s="10"/>
      <c r="O51" s="11"/>
      <c r="P51" s="10"/>
      <c r="Q51" s="11"/>
      <c r="R51" s="10"/>
      <c r="S51" s="11"/>
      <c r="T51" s="10"/>
      <c r="U51" s="11"/>
      <c r="V51" s="10"/>
      <c r="W51" s="11"/>
      <c r="X51" s="10"/>
      <c r="Y51" s="11"/>
      <c r="Z51" s="10"/>
      <c r="AA51" s="6"/>
    </row>
    <row r="52" spans="1:27">
      <c r="A52" s="15" t="s">
        <v>68</v>
      </c>
      <c r="B52" s="10"/>
      <c r="C52" s="11"/>
      <c r="D52" s="10"/>
      <c r="E52" s="11"/>
      <c r="F52" s="10"/>
      <c r="G52" s="11"/>
      <c r="H52" s="10"/>
      <c r="I52" s="11"/>
      <c r="J52" s="10"/>
      <c r="K52" s="11"/>
      <c r="L52" s="10"/>
      <c r="M52" s="11"/>
      <c r="N52" s="10"/>
      <c r="O52" s="11"/>
      <c r="P52" s="10"/>
      <c r="Q52" s="11"/>
      <c r="R52" s="10"/>
      <c r="S52" s="11"/>
      <c r="T52" s="10"/>
      <c r="U52" s="11"/>
      <c r="V52" s="10"/>
      <c r="W52" s="11"/>
      <c r="X52" s="10"/>
      <c r="Y52" s="11"/>
      <c r="Z52" s="10"/>
      <c r="AA52" s="6"/>
    </row>
    <row r="53" spans="1:27">
      <c r="A53" s="15" t="s">
        <v>82</v>
      </c>
      <c r="B53" s="10"/>
      <c r="C53" s="11"/>
      <c r="D53" s="10"/>
      <c r="E53" s="11"/>
      <c r="F53" s="10"/>
      <c r="G53" s="11"/>
      <c r="H53" s="10"/>
      <c r="I53" s="11"/>
      <c r="J53" s="10"/>
      <c r="K53" s="11"/>
      <c r="L53" s="10"/>
      <c r="M53" s="11"/>
      <c r="N53" s="10"/>
      <c r="O53" s="11"/>
      <c r="P53" s="10"/>
      <c r="Q53" s="11"/>
      <c r="R53" s="10"/>
      <c r="S53" s="11"/>
      <c r="T53" s="10"/>
      <c r="U53" s="11"/>
      <c r="V53" s="10"/>
      <c r="W53" s="11"/>
      <c r="X53" s="10"/>
      <c r="Y53" s="11"/>
      <c r="Z53" s="10"/>
      <c r="AA53" s="6"/>
    </row>
    <row r="54" spans="1:27" ht="14">
      <c r="A54" s="9" t="s">
        <v>63</v>
      </c>
      <c r="B54" s="10"/>
      <c r="C54" s="11"/>
      <c r="D54" s="10"/>
      <c r="E54" s="11"/>
      <c r="F54" s="10"/>
      <c r="G54" s="11"/>
      <c r="H54" s="10"/>
      <c r="I54" s="11"/>
      <c r="J54" s="10"/>
      <c r="K54" s="11"/>
      <c r="L54" s="10"/>
      <c r="M54" s="11"/>
      <c r="N54" s="10"/>
      <c r="O54" s="11"/>
      <c r="P54" s="10"/>
      <c r="Q54" s="11"/>
      <c r="R54" s="10"/>
      <c r="S54" s="11"/>
      <c r="T54" s="10"/>
      <c r="U54" s="11"/>
      <c r="V54" s="10"/>
      <c r="W54" s="11"/>
      <c r="X54" s="10"/>
      <c r="Y54" s="11"/>
      <c r="Z54" s="10"/>
      <c r="AA54" s="6"/>
    </row>
    <row r="55" spans="1:27" ht="14">
      <c r="A55" s="12" t="s">
        <v>30</v>
      </c>
      <c r="B55" s="10"/>
      <c r="C55" s="11"/>
      <c r="D55" s="10"/>
      <c r="E55" s="11"/>
      <c r="F55" s="10"/>
      <c r="G55" s="11"/>
      <c r="H55" s="10"/>
      <c r="I55" s="11"/>
      <c r="J55" s="10"/>
      <c r="K55" s="11"/>
      <c r="L55" s="10"/>
      <c r="M55" s="11"/>
      <c r="N55" s="10"/>
      <c r="O55" s="11"/>
      <c r="P55" s="10"/>
      <c r="Q55" s="11"/>
      <c r="R55" s="10"/>
      <c r="S55" s="11"/>
      <c r="T55" s="10"/>
      <c r="U55" s="11"/>
      <c r="V55" s="10"/>
      <c r="W55" s="11"/>
      <c r="X55" s="10"/>
      <c r="Y55" s="11"/>
      <c r="Z55" s="10"/>
      <c r="AA55" s="6"/>
    </row>
    <row r="56" spans="1:27" ht="14">
      <c r="A56" s="9" t="s">
        <v>38</v>
      </c>
      <c r="B56" s="10"/>
      <c r="C56" s="11"/>
      <c r="D56" s="10"/>
      <c r="E56" s="11">
        <v>26</v>
      </c>
      <c r="F56" s="10">
        <v>40</v>
      </c>
      <c r="G56" s="11"/>
      <c r="H56" s="10"/>
      <c r="I56" s="11"/>
      <c r="J56" s="10"/>
      <c r="K56" s="11"/>
      <c r="L56" s="10"/>
      <c r="M56" s="11"/>
      <c r="N56" s="10"/>
      <c r="O56" s="11"/>
      <c r="P56" s="10"/>
      <c r="Q56" s="11"/>
      <c r="R56" s="10"/>
      <c r="S56" s="11"/>
      <c r="T56" s="10"/>
      <c r="U56" s="11"/>
      <c r="V56" s="10"/>
      <c r="W56" s="11"/>
      <c r="X56" s="10"/>
      <c r="Y56" s="11"/>
      <c r="Z56" s="10"/>
      <c r="AA56" s="6"/>
    </row>
    <row r="57" spans="1:27" ht="14">
      <c r="A57" s="9" t="s">
        <v>60</v>
      </c>
      <c r="B57" s="10"/>
      <c r="C57" s="11"/>
      <c r="D57" s="10"/>
      <c r="E57" s="11"/>
      <c r="F57" s="10"/>
      <c r="G57" s="11"/>
      <c r="H57" s="10"/>
      <c r="I57" s="11"/>
      <c r="J57" s="10"/>
      <c r="K57" s="11"/>
      <c r="L57" s="10"/>
      <c r="M57" s="11"/>
      <c r="N57" s="10"/>
      <c r="O57" s="11"/>
      <c r="P57" s="10"/>
      <c r="Q57" s="11"/>
      <c r="R57" s="10"/>
      <c r="S57" s="11"/>
      <c r="T57" s="10"/>
      <c r="U57" s="11"/>
      <c r="V57" s="10"/>
      <c r="W57" s="11"/>
      <c r="X57" s="10"/>
      <c r="Y57" s="11"/>
      <c r="Z57" s="10"/>
      <c r="AA57" s="6"/>
    </row>
    <row r="58" spans="1:27" ht="14">
      <c r="A58" s="9" t="s">
        <v>73</v>
      </c>
      <c r="B58" s="10"/>
      <c r="C58" s="11"/>
      <c r="D58" s="10"/>
      <c r="E58" s="11"/>
      <c r="F58" s="10"/>
      <c r="G58" s="11"/>
      <c r="H58" s="10"/>
      <c r="I58" s="11"/>
      <c r="J58" s="10"/>
      <c r="K58" s="11"/>
      <c r="L58" s="10"/>
      <c r="M58" s="11"/>
      <c r="N58" s="10"/>
      <c r="O58" s="11"/>
      <c r="P58" s="10"/>
      <c r="Q58" s="11"/>
      <c r="R58" s="10"/>
      <c r="S58" s="11"/>
      <c r="T58" s="10"/>
      <c r="U58" s="11"/>
      <c r="V58" s="10"/>
      <c r="W58" s="11"/>
      <c r="X58" s="10"/>
      <c r="Y58" s="11"/>
      <c r="Z58" s="10"/>
      <c r="AA58" s="6"/>
    </row>
    <row r="59" spans="1:27" ht="14">
      <c r="A59" s="9" t="s">
        <v>64</v>
      </c>
      <c r="B59" s="10"/>
      <c r="C59" s="11"/>
      <c r="D59" s="10"/>
      <c r="E59" s="11"/>
      <c r="F59" s="10"/>
      <c r="G59" s="11"/>
      <c r="H59" s="10"/>
      <c r="I59" s="11"/>
      <c r="J59" s="10"/>
      <c r="K59" s="11"/>
      <c r="L59" s="10"/>
      <c r="M59" s="11"/>
      <c r="N59" s="10"/>
      <c r="O59" s="11"/>
      <c r="P59" s="10"/>
      <c r="Q59" s="11"/>
      <c r="R59" s="10"/>
      <c r="S59" s="11"/>
      <c r="T59" s="10"/>
      <c r="U59" s="11"/>
      <c r="V59" s="10"/>
      <c r="W59" s="11"/>
      <c r="X59" s="10"/>
      <c r="Y59" s="11"/>
      <c r="Z59" s="10"/>
      <c r="AA59" s="6"/>
    </row>
    <row r="60" spans="1:27" ht="14">
      <c r="A60" s="9" t="s">
        <v>61</v>
      </c>
      <c r="B60" s="10"/>
      <c r="C60" s="11"/>
      <c r="D60" s="10"/>
      <c r="E60" s="11"/>
      <c r="F60" s="10"/>
      <c r="G60" s="11"/>
      <c r="H60" s="10"/>
      <c r="I60" s="11"/>
      <c r="J60" s="10"/>
      <c r="K60" s="11"/>
      <c r="L60" s="10"/>
      <c r="M60" s="11"/>
      <c r="N60" s="10"/>
      <c r="O60" s="11"/>
      <c r="P60" s="10"/>
      <c r="Q60" s="11"/>
      <c r="R60" s="10"/>
      <c r="S60" s="11"/>
      <c r="T60" s="10"/>
      <c r="U60" s="11"/>
      <c r="V60" s="10"/>
      <c r="W60" s="11"/>
      <c r="X60" s="10"/>
      <c r="Y60" s="11"/>
      <c r="Z60" s="10"/>
      <c r="AA60" s="6"/>
    </row>
    <row r="61" spans="1:27">
      <c r="A61" s="16" t="s">
        <v>13</v>
      </c>
      <c r="B61" s="10"/>
      <c r="C61" s="11"/>
      <c r="D61" s="10"/>
      <c r="E61" s="11"/>
      <c r="F61" s="10"/>
      <c r="G61" s="11"/>
      <c r="H61" s="10"/>
      <c r="I61" s="11"/>
      <c r="J61" s="10"/>
      <c r="K61" s="11"/>
      <c r="L61" s="10"/>
      <c r="M61" s="11"/>
      <c r="N61" s="10"/>
      <c r="O61" s="11"/>
      <c r="P61" s="10"/>
      <c r="Q61" s="11"/>
      <c r="R61" s="10"/>
      <c r="S61" s="11"/>
      <c r="T61" s="10"/>
      <c r="U61" s="11"/>
      <c r="V61" s="10"/>
      <c r="W61" s="11"/>
      <c r="X61" s="10"/>
      <c r="Y61" s="11"/>
      <c r="Z61" s="10"/>
      <c r="AA61" s="6"/>
    </row>
    <row r="62" spans="1:27">
      <c r="A62" s="16" t="s">
        <v>55</v>
      </c>
      <c r="B62" s="10"/>
      <c r="C62" s="11"/>
      <c r="D62" s="10"/>
      <c r="E62" s="11"/>
      <c r="F62" s="10"/>
      <c r="G62" s="11"/>
      <c r="H62" s="10"/>
      <c r="I62" s="11"/>
      <c r="J62" s="10"/>
      <c r="K62" s="11"/>
      <c r="L62" s="10"/>
      <c r="M62" s="11"/>
      <c r="N62" s="10"/>
      <c r="O62" s="11"/>
      <c r="P62" s="10"/>
      <c r="Q62" s="11"/>
      <c r="R62" s="10"/>
      <c r="S62" s="11"/>
      <c r="T62" s="10"/>
      <c r="U62" s="11"/>
      <c r="V62" s="10"/>
      <c r="W62" s="11"/>
      <c r="X62" s="10"/>
      <c r="Y62" s="11"/>
      <c r="Z62" s="10"/>
      <c r="AA62" s="6"/>
    </row>
    <row r="63" spans="1:27">
      <c r="A63" s="15" t="s">
        <v>42</v>
      </c>
      <c r="B63" s="10"/>
      <c r="C63" s="11"/>
      <c r="D63" s="10"/>
      <c r="E63" s="11"/>
      <c r="F63" s="10"/>
      <c r="G63" s="11"/>
      <c r="H63" s="10"/>
      <c r="I63" s="11"/>
      <c r="J63" s="10"/>
      <c r="K63" s="11"/>
      <c r="L63" s="10"/>
      <c r="M63" s="11"/>
      <c r="N63" s="10"/>
      <c r="O63" s="11"/>
      <c r="P63" s="10"/>
      <c r="Q63" s="11"/>
      <c r="R63" s="10"/>
      <c r="S63" s="11"/>
      <c r="T63" s="10"/>
      <c r="U63" s="11"/>
      <c r="V63" s="10"/>
      <c r="W63" s="11"/>
      <c r="X63" s="10"/>
      <c r="Y63" s="11"/>
      <c r="Z63" s="10"/>
      <c r="AA63" s="6"/>
    </row>
    <row r="64" spans="1:27">
      <c r="A64" s="15" t="s">
        <v>57</v>
      </c>
      <c r="B64" s="10"/>
      <c r="C64" s="11"/>
      <c r="D64" s="10"/>
      <c r="E64" s="11"/>
      <c r="F64" s="10"/>
      <c r="G64" s="11"/>
      <c r="H64" s="10"/>
      <c r="I64" s="11"/>
      <c r="J64" s="10"/>
      <c r="K64" s="11"/>
      <c r="L64" s="10"/>
      <c r="M64" s="11"/>
      <c r="N64" s="10"/>
      <c r="O64" s="11"/>
      <c r="P64" s="10"/>
      <c r="Q64" s="11"/>
      <c r="R64" s="10"/>
      <c r="S64" s="11"/>
      <c r="T64" s="10"/>
      <c r="U64" s="11"/>
      <c r="V64" s="10"/>
      <c r="W64" s="11"/>
      <c r="X64" s="10"/>
      <c r="Y64" s="11"/>
      <c r="Z64" s="10"/>
      <c r="AA64" s="6"/>
    </row>
    <row r="65" spans="1:27">
      <c r="A65" s="16" t="s">
        <v>14</v>
      </c>
      <c r="B65" s="10"/>
      <c r="C65" s="11"/>
      <c r="D65" s="10"/>
      <c r="E65" s="11"/>
      <c r="F65" s="10"/>
      <c r="G65" s="11"/>
      <c r="H65" s="10"/>
      <c r="I65" s="11"/>
      <c r="J65" s="10"/>
      <c r="K65" s="11"/>
      <c r="L65" s="10"/>
      <c r="M65" s="11"/>
      <c r="N65" s="10"/>
      <c r="O65" s="11"/>
      <c r="P65" s="10"/>
      <c r="Q65" s="11"/>
      <c r="R65" s="10"/>
      <c r="S65" s="11"/>
      <c r="T65" s="10"/>
      <c r="U65" s="11"/>
      <c r="V65" s="10"/>
      <c r="W65" s="11"/>
      <c r="X65" s="10"/>
      <c r="Y65" s="11"/>
      <c r="Z65" s="10"/>
      <c r="AA65" s="6"/>
    </row>
    <row r="66" spans="1:27">
      <c r="A66" s="16" t="s">
        <v>15</v>
      </c>
      <c r="B66" s="10"/>
      <c r="C66" s="11"/>
      <c r="D66" s="10"/>
      <c r="E66" s="11"/>
      <c r="F66" s="10"/>
      <c r="G66" s="11"/>
      <c r="H66" s="10"/>
      <c r="I66" s="11"/>
      <c r="J66" s="10"/>
      <c r="K66" s="11"/>
      <c r="L66" s="10"/>
      <c r="M66" s="11"/>
      <c r="N66" s="10"/>
      <c r="O66" s="11"/>
      <c r="P66" s="10"/>
      <c r="Q66" s="11"/>
      <c r="R66" s="10"/>
      <c r="S66" s="11"/>
      <c r="T66" s="10"/>
      <c r="U66" s="11"/>
      <c r="V66" s="10"/>
      <c r="W66" s="11"/>
      <c r="X66" s="10"/>
      <c r="Y66" s="11"/>
      <c r="Z66" s="10"/>
      <c r="AA66" s="6"/>
    </row>
    <row r="67" spans="1:27">
      <c r="A67" s="16" t="s">
        <v>16</v>
      </c>
      <c r="B67" s="10"/>
      <c r="C67" s="11"/>
      <c r="D67" s="10"/>
      <c r="E67" s="11"/>
      <c r="F67" s="10"/>
      <c r="G67" s="11"/>
      <c r="H67" s="10"/>
      <c r="I67" s="11"/>
      <c r="J67" s="10"/>
      <c r="K67" s="11"/>
      <c r="L67" s="10"/>
      <c r="M67" s="11"/>
      <c r="N67" s="10"/>
      <c r="O67" s="11"/>
      <c r="P67" s="10"/>
      <c r="Q67" s="11"/>
      <c r="R67" s="10"/>
      <c r="S67" s="11"/>
      <c r="T67" s="10"/>
      <c r="U67" s="11"/>
      <c r="V67" s="10"/>
      <c r="W67" s="11"/>
      <c r="X67" s="10"/>
      <c r="Y67" s="11"/>
      <c r="Z67" s="10"/>
      <c r="AA67" s="6"/>
    </row>
    <row r="68" spans="1:27">
      <c r="A68" s="15" t="s">
        <v>36</v>
      </c>
      <c r="B68" s="10"/>
      <c r="C68" s="11"/>
      <c r="D68" s="10"/>
      <c r="E68" s="11"/>
      <c r="F68" s="10"/>
      <c r="G68" s="11"/>
      <c r="H68" s="10"/>
      <c r="I68" s="11"/>
      <c r="J68" s="10"/>
      <c r="K68" s="11"/>
      <c r="L68" s="10"/>
      <c r="M68" s="11"/>
      <c r="N68" s="10"/>
      <c r="O68" s="11"/>
      <c r="P68" s="10"/>
      <c r="Q68" s="11"/>
      <c r="R68" s="10"/>
      <c r="S68" s="11"/>
      <c r="T68" s="10"/>
      <c r="U68" s="11"/>
      <c r="V68" s="10"/>
      <c r="W68" s="11"/>
      <c r="X68" s="10"/>
      <c r="Y68" s="11"/>
      <c r="Z68" s="10"/>
      <c r="AA68" s="6"/>
    </row>
    <row r="69" spans="1:27">
      <c r="A69" s="16" t="s">
        <v>81</v>
      </c>
      <c r="B69" s="10"/>
      <c r="C69" s="11"/>
      <c r="D69" s="10"/>
      <c r="E69" s="11"/>
      <c r="F69" s="10"/>
      <c r="G69" s="11"/>
      <c r="H69" s="10"/>
      <c r="I69" s="11"/>
      <c r="J69" s="10"/>
      <c r="K69" s="11"/>
      <c r="L69" s="10"/>
      <c r="M69" s="11"/>
      <c r="N69" s="10"/>
      <c r="O69" s="11"/>
      <c r="P69" s="10"/>
      <c r="Q69" s="11"/>
      <c r="R69" s="10"/>
      <c r="S69" s="11"/>
      <c r="T69" s="10"/>
      <c r="U69" s="11"/>
      <c r="V69" s="10"/>
      <c r="W69" s="11"/>
      <c r="X69" s="10"/>
      <c r="Y69" s="11"/>
      <c r="Z69" s="10"/>
      <c r="AA69" s="6"/>
    </row>
    <row r="70" spans="1:27">
      <c r="A70" s="16" t="s">
        <v>74</v>
      </c>
      <c r="B70" s="10"/>
      <c r="C70" s="11"/>
      <c r="D70" s="10"/>
      <c r="E70" s="11"/>
      <c r="F70" s="10"/>
      <c r="G70" s="11"/>
      <c r="H70" s="10"/>
      <c r="I70" s="11"/>
      <c r="J70" s="10"/>
      <c r="K70" s="11"/>
      <c r="L70" s="10"/>
      <c r="M70" s="11"/>
      <c r="N70" s="10"/>
      <c r="O70" s="11"/>
      <c r="P70" s="10"/>
      <c r="Q70" s="11"/>
      <c r="R70" s="10"/>
      <c r="S70" s="11"/>
      <c r="T70" s="10"/>
      <c r="U70" s="11"/>
      <c r="V70" s="10"/>
      <c r="W70" s="11"/>
      <c r="X70" s="10"/>
      <c r="Y70" s="11"/>
      <c r="Z70" s="10"/>
      <c r="AA70" s="6"/>
    </row>
    <row r="71" spans="1:27">
      <c r="A71" s="16" t="s">
        <v>56</v>
      </c>
      <c r="B71" s="10"/>
      <c r="C71" s="11"/>
      <c r="D71" s="10"/>
      <c r="E71" s="11"/>
      <c r="F71" s="10"/>
      <c r="G71" s="11"/>
      <c r="H71" s="10"/>
      <c r="I71" s="11"/>
      <c r="J71" s="10"/>
      <c r="K71" s="11"/>
      <c r="L71" s="10"/>
      <c r="M71" s="11"/>
      <c r="N71" s="10"/>
      <c r="O71" s="11"/>
      <c r="P71" s="10"/>
      <c r="Q71" s="11"/>
      <c r="R71" s="10"/>
      <c r="S71" s="11"/>
      <c r="T71" s="10"/>
      <c r="U71" s="11"/>
      <c r="V71" s="10"/>
      <c r="W71" s="11"/>
      <c r="X71" s="10"/>
      <c r="Y71" s="11"/>
      <c r="Z71" s="10"/>
      <c r="AA71" s="6"/>
    </row>
    <row r="72" spans="1:27">
      <c r="A72" s="16" t="s">
        <v>17</v>
      </c>
      <c r="B72" s="10"/>
      <c r="C72" s="11"/>
      <c r="D72" s="10"/>
      <c r="E72" s="11"/>
      <c r="F72" s="10"/>
      <c r="G72" s="11"/>
      <c r="H72" s="10"/>
      <c r="I72" s="11"/>
      <c r="J72" s="10"/>
      <c r="K72" s="11"/>
      <c r="L72" s="10"/>
      <c r="M72" s="11"/>
      <c r="N72" s="10"/>
      <c r="O72" s="11"/>
      <c r="P72" s="10"/>
      <c r="Q72" s="11"/>
      <c r="R72" s="10"/>
      <c r="S72" s="11"/>
      <c r="T72" s="10"/>
      <c r="U72" s="11"/>
      <c r="V72" s="10"/>
      <c r="W72" s="11"/>
      <c r="X72" s="10"/>
      <c r="Y72" s="11"/>
      <c r="Z72" s="10"/>
      <c r="AA72" s="6"/>
    </row>
    <row r="73" spans="1:27">
      <c r="A73" s="16" t="s">
        <v>18</v>
      </c>
      <c r="B73" s="10"/>
      <c r="C73" s="11"/>
      <c r="D73" s="10"/>
      <c r="E73" s="11"/>
      <c r="F73" s="10"/>
      <c r="G73" s="11"/>
      <c r="H73" s="10"/>
      <c r="I73" s="11"/>
      <c r="J73" s="10"/>
      <c r="K73" s="11"/>
      <c r="L73" s="10"/>
      <c r="M73" s="11"/>
      <c r="N73" s="10"/>
      <c r="O73" s="11"/>
      <c r="P73" s="10"/>
      <c r="Q73" s="11"/>
      <c r="R73" s="10"/>
      <c r="S73" s="11"/>
      <c r="T73" s="10"/>
      <c r="U73" s="11"/>
      <c r="V73" s="10"/>
      <c r="W73" s="11"/>
      <c r="X73" s="10"/>
      <c r="Y73" s="11"/>
      <c r="Z73" s="10"/>
      <c r="AA73" s="6"/>
    </row>
    <row r="74" spans="1:27">
      <c r="A74" s="16" t="s">
        <v>19</v>
      </c>
      <c r="B74" s="10">
        <v>9</v>
      </c>
      <c r="C74" s="11"/>
      <c r="D74" s="10">
        <v>9</v>
      </c>
      <c r="E74" s="11">
        <v>50</v>
      </c>
      <c r="F74" s="10">
        <v>25</v>
      </c>
      <c r="G74" s="11">
        <v>1</v>
      </c>
      <c r="H74" s="10">
        <v>1</v>
      </c>
      <c r="I74" s="11">
        <v>2</v>
      </c>
      <c r="J74" s="10">
        <v>3</v>
      </c>
      <c r="K74" s="11"/>
      <c r="L74" s="10"/>
      <c r="M74" s="11">
        <v>1</v>
      </c>
      <c r="N74" s="10">
        <v>1</v>
      </c>
      <c r="O74" s="11">
        <v>1</v>
      </c>
      <c r="P74" s="10">
        <v>1</v>
      </c>
      <c r="Q74" s="11">
        <v>2</v>
      </c>
      <c r="R74" s="10">
        <v>2</v>
      </c>
      <c r="S74" s="11"/>
      <c r="T74" s="10">
        <v>2</v>
      </c>
      <c r="U74" s="11">
        <v>3</v>
      </c>
      <c r="V74" s="10"/>
      <c r="W74" s="11"/>
      <c r="X74" s="10"/>
      <c r="Y74" s="11"/>
      <c r="Z74" s="10"/>
      <c r="AA74" s="6"/>
    </row>
    <row r="75" spans="1:27">
      <c r="A75" s="16" t="s">
        <v>20</v>
      </c>
      <c r="B75" s="10"/>
      <c r="C75" s="11"/>
      <c r="D75" s="10"/>
      <c r="E75" s="11"/>
      <c r="F75" s="10"/>
      <c r="G75" s="11"/>
      <c r="H75" s="10"/>
      <c r="I75" s="11"/>
      <c r="J75" s="10"/>
      <c r="K75" s="11"/>
      <c r="L75" s="10"/>
      <c r="M75" s="11"/>
      <c r="N75" s="10"/>
      <c r="O75" s="11"/>
      <c r="P75" s="10"/>
      <c r="Q75" s="11"/>
      <c r="R75" s="10"/>
      <c r="S75" s="11"/>
      <c r="T75" s="10"/>
      <c r="U75" s="11"/>
      <c r="V75" s="10"/>
      <c r="W75" s="11"/>
      <c r="X75" s="10"/>
      <c r="Y75" s="11"/>
      <c r="Z75" s="10"/>
      <c r="AA75" s="6"/>
    </row>
    <row r="76" spans="1:27">
      <c r="A76" s="16" t="s">
        <v>21</v>
      </c>
      <c r="B76" s="10"/>
      <c r="C76" s="11"/>
      <c r="D76" s="10"/>
      <c r="E76" s="11"/>
      <c r="F76" s="10"/>
      <c r="G76" s="11"/>
      <c r="H76" s="10"/>
      <c r="I76" s="11"/>
      <c r="J76" s="10"/>
      <c r="K76" s="11"/>
      <c r="L76" s="10"/>
      <c r="M76" s="11"/>
      <c r="N76" s="10"/>
      <c r="O76" s="11"/>
      <c r="P76" s="10"/>
      <c r="Q76" s="11"/>
      <c r="R76" s="10"/>
      <c r="S76" s="11"/>
      <c r="T76" s="10"/>
      <c r="U76" s="11"/>
      <c r="V76" s="10"/>
      <c r="W76" s="11"/>
      <c r="X76" s="10"/>
      <c r="Y76" s="11"/>
      <c r="Z76" s="10"/>
      <c r="AA76" s="6"/>
    </row>
    <row r="77" spans="1:27">
      <c r="A77" s="15" t="s">
        <v>91</v>
      </c>
      <c r="B77" s="10"/>
      <c r="C77" s="11"/>
      <c r="D77" s="10"/>
      <c r="E77" s="11"/>
      <c r="F77" s="10"/>
      <c r="G77" s="11"/>
      <c r="H77" s="10"/>
      <c r="I77" s="11"/>
      <c r="J77" s="10"/>
      <c r="K77" s="11"/>
      <c r="L77" s="10"/>
      <c r="M77" s="11"/>
      <c r="N77" s="10"/>
      <c r="O77" s="11"/>
      <c r="P77" s="10"/>
      <c r="Q77" s="11"/>
      <c r="R77" s="10"/>
      <c r="S77" s="11"/>
      <c r="T77" s="10"/>
      <c r="U77" s="11"/>
      <c r="V77" s="10"/>
      <c r="W77" s="11"/>
      <c r="X77" s="10"/>
      <c r="Y77" s="11"/>
      <c r="Z77" s="10"/>
      <c r="AA77" s="6"/>
    </row>
    <row r="78" spans="1:27">
      <c r="A78" s="16" t="s">
        <v>92</v>
      </c>
      <c r="B78" s="10"/>
      <c r="C78" s="11"/>
      <c r="D78" s="10"/>
      <c r="E78" s="11"/>
      <c r="F78" s="10"/>
      <c r="G78" s="11"/>
      <c r="H78" s="10"/>
      <c r="I78" s="11"/>
      <c r="J78" s="10"/>
      <c r="K78" s="11"/>
      <c r="L78" s="10"/>
      <c r="M78" s="11"/>
      <c r="N78" s="10"/>
      <c r="O78" s="11"/>
      <c r="P78" s="10"/>
      <c r="Q78" s="11"/>
      <c r="R78" s="10"/>
      <c r="S78" s="11"/>
      <c r="T78" s="10"/>
      <c r="U78" s="11"/>
      <c r="V78" s="10"/>
      <c r="W78" s="11"/>
      <c r="X78" s="10"/>
      <c r="Y78" s="11"/>
      <c r="Z78" s="10"/>
      <c r="AA78" s="6"/>
    </row>
    <row r="79" spans="1:27">
      <c r="A79" s="15" t="s">
        <v>87</v>
      </c>
      <c r="B79" s="10"/>
      <c r="C79" s="11"/>
      <c r="D79" s="10"/>
      <c r="E79" s="11"/>
      <c r="F79" s="10"/>
      <c r="G79" s="11"/>
      <c r="H79" s="10"/>
      <c r="I79" s="11"/>
      <c r="J79" s="10"/>
      <c r="K79" s="11"/>
      <c r="L79" s="10"/>
      <c r="M79" s="11"/>
      <c r="N79" s="10">
        <v>1</v>
      </c>
      <c r="O79" s="11"/>
      <c r="P79" s="10"/>
      <c r="Q79" s="11"/>
      <c r="R79" s="10"/>
      <c r="S79" s="11"/>
      <c r="T79" s="10"/>
      <c r="U79" s="11"/>
      <c r="V79" s="10"/>
      <c r="W79" s="11"/>
      <c r="X79" s="10">
        <v>3</v>
      </c>
      <c r="Y79" s="11">
        <v>4</v>
      </c>
      <c r="Z79" s="10"/>
      <c r="AA79" s="6"/>
    </row>
    <row r="80" spans="1:27">
      <c r="A80" s="16" t="s">
        <v>65</v>
      </c>
      <c r="B80" s="10"/>
      <c r="C80" s="11"/>
      <c r="D80" s="10"/>
      <c r="E80" s="11"/>
      <c r="F80" s="10"/>
      <c r="G80" s="11"/>
      <c r="H80" s="10"/>
      <c r="I80" s="11"/>
      <c r="J80" s="10"/>
      <c r="K80" s="11"/>
      <c r="L80" s="10"/>
      <c r="M80" s="11"/>
      <c r="N80" s="10"/>
      <c r="O80" s="11"/>
      <c r="P80" s="10"/>
      <c r="Q80" s="11"/>
      <c r="R80" s="10"/>
      <c r="S80" s="11"/>
      <c r="T80" s="10"/>
      <c r="U80" s="11"/>
      <c r="V80" s="10"/>
      <c r="W80" s="11"/>
      <c r="X80" s="10"/>
      <c r="Y80" s="11"/>
      <c r="Z80" s="10"/>
      <c r="AA80" s="6"/>
    </row>
    <row r="81" spans="1:27">
      <c r="A81" s="15" t="s">
        <v>46</v>
      </c>
      <c r="B81" s="10"/>
      <c r="C81" s="11"/>
      <c r="D81" s="10"/>
      <c r="E81" s="11"/>
      <c r="F81" s="10"/>
      <c r="G81" s="11"/>
      <c r="H81" s="10"/>
      <c r="I81" s="11"/>
      <c r="J81" s="10"/>
      <c r="K81" s="11"/>
      <c r="L81" s="10"/>
      <c r="M81" s="11"/>
      <c r="N81" s="10"/>
      <c r="O81" s="11"/>
      <c r="P81" s="10"/>
      <c r="Q81" s="11"/>
      <c r="R81" s="10"/>
      <c r="S81" s="11"/>
      <c r="T81" s="10"/>
      <c r="U81" s="11"/>
      <c r="V81" s="10">
        <v>1</v>
      </c>
      <c r="W81" s="11">
        <v>2</v>
      </c>
      <c r="X81" s="10">
        <v>2</v>
      </c>
      <c r="Y81" s="11"/>
      <c r="Z81" s="10">
        <v>1</v>
      </c>
      <c r="AA81" s="6"/>
    </row>
    <row r="82" spans="1:27">
      <c r="A82" s="16" t="s">
        <v>47</v>
      </c>
      <c r="B82" s="10"/>
      <c r="C82" s="11"/>
      <c r="D82" s="10"/>
      <c r="E82" s="11"/>
      <c r="F82" s="10"/>
      <c r="G82" s="11"/>
      <c r="H82" s="10"/>
      <c r="I82" s="11"/>
      <c r="J82" s="10"/>
      <c r="K82" s="11"/>
      <c r="L82" s="10"/>
      <c r="M82" s="11"/>
      <c r="N82" s="10"/>
      <c r="O82" s="11"/>
      <c r="P82" s="10"/>
      <c r="Q82" s="11"/>
      <c r="R82" s="10"/>
      <c r="S82" s="11"/>
      <c r="T82" s="10"/>
      <c r="U82" s="11"/>
      <c r="V82" s="10"/>
      <c r="W82" s="11"/>
      <c r="X82" s="10"/>
      <c r="Y82" s="11"/>
      <c r="Z82" s="10"/>
      <c r="AA82" s="6"/>
    </row>
    <row r="83" spans="1:27">
      <c r="A83" s="16" t="s">
        <v>66</v>
      </c>
      <c r="B83" s="10"/>
      <c r="C83" s="11"/>
      <c r="D83" s="10"/>
      <c r="E83" s="11"/>
      <c r="F83" s="10"/>
      <c r="G83" s="11"/>
      <c r="H83" s="10"/>
      <c r="I83" s="11"/>
      <c r="J83" s="10"/>
      <c r="K83" s="11"/>
      <c r="L83" s="10"/>
      <c r="M83" s="11"/>
      <c r="N83" s="10"/>
      <c r="O83" s="11"/>
      <c r="P83" s="10"/>
      <c r="Q83" s="11"/>
      <c r="R83" s="10"/>
      <c r="S83" s="11"/>
      <c r="T83" s="10"/>
      <c r="U83" s="11"/>
      <c r="V83" s="10"/>
      <c r="W83" s="11"/>
      <c r="X83" s="10"/>
      <c r="Y83" s="11"/>
      <c r="Z83" s="10"/>
      <c r="AA83" s="6"/>
    </row>
    <row r="84" spans="1:27">
      <c r="A84" s="15" t="s">
        <v>53</v>
      </c>
      <c r="B84" s="10"/>
      <c r="C84" s="11"/>
      <c r="D84" s="10"/>
      <c r="E84" s="11"/>
      <c r="F84" s="10"/>
      <c r="G84" s="11"/>
      <c r="H84" s="10"/>
      <c r="I84" s="11"/>
      <c r="J84" s="10"/>
      <c r="K84" s="11"/>
      <c r="L84" s="10"/>
      <c r="M84" s="11"/>
      <c r="N84" s="10"/>
      <c r="O84" s="11"/>
      <c r="P84" s="10"/>
      <c r="Q84" s="11"/>
      <c r="R84" s="10"/>
      <c r="S84" s="11"/>
      <c r="T84" s="10"/>
      <c r="U84" s="11"/>
      <c r="V84" s="10"/>
      <c r="W84" s="11"/>
      <c r="X84" s="10"/>
      <c r="Y84" s="11"/>
      <c r="Z84" s="10"/>
      <c r="AA84" s="6"/>
    </row>
    <row r="85" spans="1:27">
      <c r="A85" s="15" t="s">
        <v>54</v>
      </c>
      <c r="B85" s="10"/>
      <c r="C85" s="11"/>
      <c r="D85" s="10"/>
      <c r="E85" s="11"/>
      <c r="F85" s="10"/>
      <c r="G85" s="11"/>
      <c r="H85" s="10"/>
      <c r="I85" s="11"/>
      <c r="J85" s="10"/>
      <c r="K85" s="11"/>
      <c r="L85" s="10"/>
      <c r="M85" s="11"/>
      <c r="N85" s="10"/>
      <c r="O85" s="11"/>
      <c r="P85" s="10"/>
      <c r="Q85" s="11"/>
      <c r="R85" s="10"/>
      <c r="S85" s="11"/>
      <c r="T85" s="10"/>
      <c r="U85" s="11"/>
      <c r="V85" s="10"/>
      <c r="W85" s="11"/>
      <c r="X85" s="10"/>
      <c r="Y85" s="11"/>
      <c r="Z85" s="10"/>
      <c r="AA85" s="6"/>
    </row>
    <row r="86" spans="1:27">
      <c r="A86" s="16" t="s">
        <v>58</v>
      </c>
      <c r="B86" s="10"/>
      <c r="C86" s="11"/>
      <c r="D86" s="10"/>
      <c r="E86" s="11"/>
      <c r="F86" s="10"/>
      <c r="G86" s="11"/>
      <c r="H86" s="10"/>
      <c r="I86" s="11"/>
      <c r="J86" s="10"/>
      <c r="K86" s="11"/>
      <c r="L86" s="10"/>
      <c r="M86" s="11"/>
      <c r="N86" s="10"/>
      <c r="O86" s="11"/>
      <c r="P86" s="10"/>
      <c r="Q86" s="11"/>
      <c r="R86" s="10"/>
      <c r="S86" s="11"/>
      <c r="T86" s="10"/>
      <c r="U86" s="11"/>
      <c r="V86" s="10"/>
      <c r="W86" s="11"/>
      <c r="X86" s="10"/>
      <c r="Y86" s="11"/>
      <c r="Z86" s="10"/>
      <c r="AA86" s="6"/>
    </row>
    <row r="87" spans="1:27">
      <c r="A87" s="15" t="s">
        <v>80</v>
      </c>
      <c r="B87" s="10"/>
      <c r="C87" s="11"/>
      <c r="D87" s="10"/>
      <c r="E87" s="11"/>
      <c r="F87" s="10"/>
      <c r="G87" s="11"/>
      <c r="H87" s="10"/>
      <c r="I87" s="11"/>
      <c r="J87" s="10"/>
      <c r="K87" s="11"/>
      <c r="L87" s="10"/>
      <c r="M87" s="11"/>
      <c r="N87" s="10"/>
      <c r="O87" s="11"/>
      <c r="P87" s="10"/>
      <c r="Q87" s="11"/>
      <c r="R87" s="10"/>
      <c r="S87" s="11"/>
      <c r="T87" s="10"/>
      <c r="U87" s="11"/>
      <c r="V87" s="10"/>
      <c r="W87" s="11"/>
      <c r="X87" s="10"/>
      <c r="Y87" s="11"/>
      <c r="Z87" s="10"/>
      <c r="AA87" s="6"/>
    </row>
    <row r="88" spans="1:27">
      <c r="A88" s="15" t="s">
        <v>48</v>
      </c>
      <c r="B88" s="10"/>
      <c r="C88" s="11"/>
      <c r="D88" s="10"/>
      <c r="E88" s="11"/>
      <c r="F88" s="10"/>
      <c r="G88" s="11"/>
      <c r="H88" s="10"/>
      <c r="I88" s="11"/>
      <c r="J88" s="10"/>
      <c r="K88" s="11"/>
      <c r="L88" s="10"/>
      <c r="M88" s="11"/>
      <c r="N88" s="10"/>
      <c r="O88" s="11"/>
      <c r="P88" s="10"/>
      <c r="Q88" s="11"/>
      <c r="R88" s="10"/>
      <c r="S88" s="11"/>
      <c r="T88" s="10"/>
      <c r="U88" s="11"/>
      <c r="V88" s="10"/>
      <c r="W88" s="11"/>
      <c r="X88" s="10"/>
      <c r="Y88" s="11"/>
      <c r="Z88" s="10"/>
      <c r="AA88" s="6"/>
    </row>
    <row r="89" spans="1:27">
      <c r="A89" s="16" t="s">
        <v>22</v>
      </c>
      <c r="B89" s="10"/>
      <c r="C89" s="11"/>
      <c r="D89" s="10"/>
      <c r="E89" s="11"/>
      <c r="F89" s="10"/>
      <c r="G89" s="11"/>
      <c r="H89" s="10"/>
      <c r="I89" s="11">
        <v>21</v>
      </c>
      <c r="J89" s="10">
        <v>20</v>
      </c>
      <c r="K89" s="11"/>
      <c r="L89" s="10"/>
      <c r="M89" s="11"/>
      <c r="N89" s="10"/>
      <c r="O89" s="11"/>
      <c r="P89" s="10"/>
      <c r="Q89" s="11"/>
      <c r="R89" s="10"/>
      <c r="S89" s="11"/>
      <c r="T89" s="10"/>
      <c r="U89" s="11"/>
      <c r="V89" s="10"/>
      <c r="W89" s="11"/>
      <c r="X89" s="10"/>
      <c r="Y89" s="11"/>
      <c r="Z89" s="10"/>
      <c r="AA89" s="6"/>
    </row>
    <row r="90" spans="1:27">
      <c r="A90" s="15" t="s">
        <v>75</v>
      </c>
      <c r="B90" s="10"/>
      <c r="C90" s="11"/>
      <c r="D90" s="10"/>
      <c r="E90" s="11"/>
      <c r="F90" s="10"/>
      <c r="G90" s="11"/>
      <c r="H90" s="10"/>
      <c r="I90" s="11"/>
      <c r="J90" s="10"/>
      <c r="K90" s="11"/>
      <c r="L90" s="10"/>
      <c r="M90" s="11"/>
      <c r="N90" s="10"/>
      <c r="O90" s="11"/>
      <c r="P90" s="10"/>
      <c r="Q90" s="11"/>
      <c r="R90" s="10"/>
      <c r="S90" s="11"/>
      <c r="T90" s="10"/>
      <c r="U90" s="11"/>
      <c r="V90" s="10"/>
      <c r="W90" s="11"/>
      <c r="X90" s="10"/>
      <c r="Y90" s="11"/>
      <c r="Z90" s="10"/>
      <c r="AA90" s="6"/>
    </row>
    <row r="91" spans="1:27">
      <c r="A91" s="15"/>
      <c r="B91" s="10"/>
      <c r="C91" s="11"/>
      <c r="D91" s="10"/>
      <c r="E91" s="11"/>
      <c r="F91" s="10"/>
      <c r="G91" s="11"/>
      <c r="H91" s="10"/>
      <c r="I91" s="11"/>
      <c r="J91" s="10"/>
      <c r="K91" s="11"/>
      <c r="L91" s="10"/>
      <c r="M91" s="11"/>
      <c r="N91" s="10"/>
      <c r="O91" s="11"/>
      <c r="P91" s="10"/>
      <c r="Q91" s="11"/>
      <c r="R91" s="10"/>
      <c r="S91" s="11"/>
      <c r="T91" s="10"/>
      <c r="U91" s="11"/>
      <c r="V91" s="10"/>
      <c r="W91" s="11"/>
      <c r="X91" s="10"/>
      <c r="Y91" s="11"/>
      <c r="Z91" s="10"/>
      <c r="AA91" s="6"/>
    </row>
    <row r="92" spans="1:27">
      <c r="A92" s="15"/>
      <c r="B92" s="10"/>
      <c r="C92" s="11"/>
      <c r="D92" s="10"/>
      <c r="E92" s="11"/>
      <c r="F92" s="10"/>
      <c r="G92" s="11"/>
      <c r="H92" s="10"/>
      <c r="I92" s="11"/>
      <c r="J92" s="10"/>
      <c r="K92" s="11"/>
      <c r="L92" s="10"/>
      <c r="M92" s="11"/>
      <c r="N92" s="10"/>
      <c r="O92" s="11"/>
      <c r="P92" s="10"/>
      <c r="Q92" s="11"/>
      <c r="R92" s="10"/>
      <c r="S92" s="11"/>
      <c r="T92" s="10"/>
      <c r="U92" s="11"/>
      <c r="V92" s="10"/>
      <c r="W92" s="11"/>
      <c r="X92" s="10"/>
      <c r="Y92" s="11"/>
      <c r="Z92" s="10"/>
      <c r="AA92" s="6"/>
    </row>
    <row r="93" spans="1:27">
      <c r="A93" s="17"/>
      <c r="B93" s="10"/>
      <c r="C93" s="11"/>
      <c r="D93" s="10"/>
      <c r="E93" s="11"/>
      <c r="F93" s="10"/>
      <c r="G93" s="11"/>
      <c r="H93" s="10"/>
      <c r="I93" s="11"/>
      <c r="J93" s="10"/>
      <c r="K93" s="11"/>
      <c r="L93" s="10"/>
      <c r="M93" s="11"/>
      <c r="N93" s="10"/>
      <c r="O93" s="11"/>
      <c r="P93" s="10"/>
      <c r="Q93" s="11"/>
      <c r="R93" s="10"/>
      <c r="S93" s="11"/>
      <c r="T93" s="10"/>
      <c r="U93" s="11"/>
      <c r="V93" s="10"/>
      <c r="W93" s="11"/>
      <c r="X93" s="10"/>
      <c r="Y93" s="11"/>
      <c r="Z93" s="10"/>
      <c r="AA93" s="6"/>
    </row>
    <row r="94" spans="1:27">
      <c r="A94" s="17" t="s">
        <v>90</v>
      </c>
      <c r="B94" s="10">
        <v>1</v>
      </c>
      <c r="C94" s="11">
        <v>5</v>
      </c>
      <c r="D94" s="10">
        <v>1</v>
      </c>
      <c r="E94" s="11">
        <v>1</v>
      </c>
      <c r="F94" s="10">
        <v>3</v>
      </c>
      <c r="G94" s="11">
        <v>3</v>
      </c>
      <c r="H94" s="10">
        <v>2</v>
      </c>
      <c r="I94" s="11"/>
      <c r="J94" s="10"/>
      <c r="K94" s="11">
        <v>2</v>
      </c>
      <c r="L94" s="10"/>
      <c r="M94" s="11">
        <v>2</v>
      </c>
      <c r="N94" s="10">
        <v>4</v>
      </c>
      <c r="O94" s="11"/>
      <c r="P94" s="10">
        <v>1</v>
      </c>
      <c r="Q94" s="11"/>
      <c r="R94" s="10">
        <v>1</v>
      </c>
      <c r="S94" s="11">
        <v>1</v>
      </c>
      <c r="T94" s="10">
        <v>1</v>
      </c>
      <c r="U94" s="11"/>
      <c r="V94" s="10">
        <v>4</v>
      </c>
      <c r="W94" s="11">
        <v>3</v>
      </c>
      <c r="X94" s="10">
        <v>1</v>
      </c>
      <c r="Y94" s="11">
        <v>3</v>
      </c>
      <c r="Z94" s="10">
        <v>1</v>
      </c>
      <c r="AA94" s="6"/>
    </row>
    <row r="95" spans="1:27">
      <c r="A95" s="17" t="s">
        <v>67</v>
      </c>
      <c r="B95" s="10"/>
      <c r="C95" s="11"/>
      <c r="D95" s="10"/>
      <c r="E95" s="11"/>
      <c r="F95" s="10"/>
      <c r="G95" s="11"/>
      <c r="H95" s="10"/>
      <c r="I95" s="11"/>
      <c r="J95" s="10"/>
      <c r="K95" s="11"/>
      <c r="L95" s="10"/>
      <c r="M95" s="11"/>
      <c r="N95" s="10"/>
      <c r="O95" s="11"/>
      <c r="P95" s="10"/>
      <c r="Q95" s="11"/>
      <c r="R95" s="10"/>
      <c r="S95" s="11"/>
      <c r="T95" s="10"/>
      <c r="U95" s="11"/>
      <c r="V95" s="10"/>
      <c r="W95" s="11"/>
      <c r="X95" s="10"/>
      <c r="Y95" s="11"/>
      <c r="Z95" s="10"/>
      <c r="AA95" s="6"/>
    </row>
    <row r="96" spans="1:27">
      <c r="A96" s="17" t="s">
        <v>50</v>
      </c>
      <c r="B96" s="10"/>
      <c r="C96" s="11"/>
      <c r="D96" s="10"/>
      <c r="E96" s="11"/>
      <c r="F96" s="10"/>
      <c r="G96" s="11"/>
      <c r="H96" s="10"/>
      <c r="I96" s="11"/>
      <c r="J96" s="10"/>
      <c r="K96" s="11"/>
      <c r="L96" s="10"/>
      <c r="M96" s="11"/>
      <c r="N96" s="10"/>
      <c r="O96" s="11"/>
      <c r="P96" s="10"/>
      <c r="Q96" s="11"/>
      <c r="R96" s="10"/>
      <c r="S96" s="11"/>
      <c r="T96" s="10"/>
      <c r="U96" s="11"/>
      <c r="V96" s="10"/>
      <c r="W96" s="11"/>
      <c r="X96" s="10"/>
      <c r="Y96" s="11"/>
      <c r="Z96" s="10"/>
      <c r="AA96" s="6"/>
    </row>
    <row r="97" spans="1:29">
      <c r="A97" s="17" t="s">
        <v>70</v>
      </c>
      <c r="B97" s="10"/>
      <c r="C97" s="11"/>
      <c r="D97" s="10"/>
      <c r="E97" s="11"/>
      <c r="F97" s="10"/>
      <c r="G97" s="11"/>
      <c r="H97" s="10"/>
      <c r="I97" s="11"/>
      <c r="J97" s="10"/>
      <c r="K97" s="11"/>
      <c r="L97" s="10"/>
      <c r="M97" s="11"/>
      <c r="N97" s="10"/>
      <c r="O97" s="11"/>
      <c r="P97" s="10"/>
      <c r="Q97" s="11"/>
      <c r="R97" s="10"/>
      <c r="S97" s="11">
        <v>2</v>
      </c>
      <c r="T97" s="10">
        <v>4</v>
      </c>
      <c r="U97" s="11">
        <v>3</v>
      </c>
      <c r="V97" s="10"/>
      <c r="W97" s="11">
        <v>3</v>
      </c>
      <c r="X97" s="10">
        <v>3</v>
      </c>
      <c r="Y97" s="11"/>
      <c r="Z97" s="10"/>
      <c r="AA97" s="6"/>
    </row>
    <row r="98" spans="1:29">
      <c r="A98" s="17" t="s">
        <v>49</v>
      </c>
      <c r="B98" s="10"/>
      <c r="C98" s="11"/>
      <c r="D98" s="10"/>
      <c r="E98" s="11"/>
      <c r="F98" s="10"/>
      <c r="G98" s="11"/>
      <c r="H98" s="10"/>
      <c r="I98" s="11"/>
      <c r="J98" s="10"/>
      <c r="K98" s="11"/>
      <c r="L98" s="10"/>
      <c r="M98" s="11"/>
      <c r="N98" s="10"/>
      <c r="O98" s="11"/>
      <c r="P98" s="10"/>
      <c r="Q98" s="11"/>
      <c r="R98" s="10"/>
      <c r="S98" s="11"/>
      <c r="T98" s="10"/>
      <c r="U98" s="11"/>
      <c r="V98" s="10"/>
      <c r="W98" s="11"/>
      <c r="X98" s="10"/>
      <c r="Y98" s="11"/>
      <c r="Z98" s="10"/>
      <c r="AA98" s="6"/>
    </row>
    <row r="99" spans="1:29">
      <c r="B99" s="10"/>
      <c r="C99" s="11"/>
      <c r="D99" s="10"/>
      <c r="E99" s="11"/>
      <c r="F99" s="10"/>
      <c r="G99" s="11"/>
      <c r="H99" s="10"/>
      <c r="I99" s="11"/>
      <c r="J99" s="10"/>
      <c r="K99" s="11"/>
      <c r="L99" s="10"/>
      <c r="M99" s="11"/>
      <c r="N99" s="10"/>
      <c r="O99" s="11"/>
      <c r="P99" s="10"/>
      <c r="Q99" s="11"/>
      <c r="R99" s="10"/>
      <c r="S99" s="11"/>
      <c r="T99" s="10"/>
      <c r="U99" s="11"/>
      <c r="V99" s="10"/>
      <c r="W99" s="11"/>
      <c r="X99" s="10"/>
      <c r="Y99" s="11"/>
      <c r="Z99" s="10"/>
      <c r="AA99" s="6"/>
    </row>
    <row r="100" spans="1:29">
      <c r="A100" s="17"/>
      <c r="B100" s="10"/>
      <c r="C100" s="11"/>
      <c r="D100" s="10"/>
      <c r="E100" s="11"/>
      <c r="F100" s="10"/>
      <c r="G100" s="11"/>
      <c r="H100" s="10"/>
      <c r="I100" s="11"/>
      <c r="J100" s="10"/>
      <c r="K100" s="11"/>
      <c r="L100" s="10"/>
      <c r="M100" s="11"/>
      <c r="N100" s="10"/>
      <c r="O100" s="11"/>
      <c r="P100" s="10"/>
      <c r="Q100" s="11"/>
      <c r="R100" s="10"/>
      <c r="S100" s="11"/>
      <c r="T100" s="10"/>
      <c r="U100" s="11"/>
      <c r="V100" s="10"/>
      <c r="W100" s="11"/>
      <c r="X100" s="10"/>
      <c r="Y100" s="11"/>
      <c r="Z100" s="10"/>
      <c r="AA100" s="6"/>
    </row>
    <row r="101" spans="1:29">
      <c r="A101" s="17"/>
      <c r="B101" s="10"/>
      <c r="C101" s="11"/>
      <c r="D101" s="10"/>
      <c r="E101" s="11"/>
      <c r="F101" s="10"/>
      <c r="G101" s="11"/>
      <c r="H101" s="10"/>
      <c r="I101" s="11"/>
      <c r="J101" s="10"/>
      <c r="K101" s="11"/>
      <c r="L101" s="10"/>
      <c r="M101" s="11"/>
      <c r="N101" s="10"/>
      <c r="O101" s="11"/>
      <c r="P101" s="10"/>
      <c r="Q101" s="11"/>
      <c r="R101" s="10"/>
      <c r="S101" s="11"/>
      <c r="T101" s="10"/>
      <c r="U101" s="11"/>
      <c r="V101" s="10"/>
      <c r="W101" s="11"/>
      <c r="X101" s="10"/>
      <c r="Y101" s="11"/>
      <c r="Z101" s="10"/>
      <c r="AA101" s="6"/>
    </row>
    <row r="102" spans="1:29">
      <c r="A102" s="17"/>
      <c r="B102" s="10"/>
      <c r="C102" s="11"/>
      <c r="D102" s="10"/>
      <c r="E102" s="11"/>
      <c r="F102" s="10"/>
      <c r="G102" s="11"/>
      <c r="H102" s="10"/>
      <c r="I102" s="11"/>
      <c r="J102" s="10"/>
      <c r="K102" s="11"/>
      <c r="L102" s="10"/>
      <c r="M102" s="11"/>
      <c r="N102" s="10"/>
      <c r="O102" s="11"/>
      <c r="P102" s="10"/>
      <c r="Q102" s="11"/>
      <c r="R102" s="10"/>
      <c r="S102" s="11"/>
      <c r="T102" s="10"/>
      <c r="U102" s="11"/>
      <c r="V102" s="10"/>
      <c r="W102" s="11"/>
      <c r="X102" s="10"/>
      <c r="Y102" s="11"/>
      <c r="Z102" s="10"/>
      <c r="AA102" s="6"/>
    </row>
    <row r="103" spans="1:29">
      <c r="A103" s="17"/>
      <c r="B103" s="10"/>
      <c r="C103" s="11"/>
      <c r="D103" s="10"/>
      <c r="E103" s="11"/>
      <c r="F103" s="10"/>
      <c r="G103" s="11"/>
      <c r="H103" s="10"/>
      <c r="I103" s="11"/>
      <c r="J103" s="10"/>
      <c r="K103" s="11"/>
      <c r="L103" s="10"/>
      <c r="M103" s="11"/>
      <c r="N103" s="10"/>
      <c r="O103" s="11"/>
      <c r="P103" s="10"/>
      <c r="Q103" s="11"/>
      <c r="R103" s="10"/>
      <c r="S103" s="11"/>
      <c r="T103" s="10"/>
      <c r="U103" s="11"/>
      <c r="V103" s="10"/>
      <c r="W103" s="11"/>
      <c r="X103" s="10"/>
      <c r="Y103" s="11"/>
      <c r="Z103" s="10"/>
      <c r="AA103" s="6"/>
    </row>
    <row r="104" spans="1:29">
      <c r="A104" s="17"/>
      <c r="B104" s="10"/>
      <c r="C104" s="11"/>
      <c r="D104" s="10"/>
      <c r="E104" s="11"/>
      <c r="F104" s="10"/>
      <c r="G104" s="11"/>
      <c r="H104" s="10"/>
      <c r="I104" s="11"/>
      <c r="J104" s="10"/>
      <c r="K104" s="11"/>
      <c r="L104" s="10"/>
      <c r="M104" s="11"/>
      <c r="N104" s="10"/>
      <c r="O104" s="11"/>
      <c r="P104" s="10"/>
      <c r="Q104" s="11"/>
      <c r="R104" s="10"/>
      <c r="S104" s="11"/>
      <c r="T104" s="10"/>
      <c r="U104" s="11"/>
      <c r="V104" s="10"/>
      <c r="W104" s="11"/>
      <c r="X104" s="10"/>
      <c r="Y104" s="11"/>
      <c r="Z104" s="10"/>
      <c r="AA104" s="6"/>
    </row>
    <row r="105" spans="1:29">
      <c r="A105" s="17"/>
      <c r="B105" s="10"/>
      <c r="C105" s="11"/>
      <c r="D105" s="10"/>
      <c r="E105" s="11"/>
      <c r="F105" s="10"/>
      <c r="G105" s="11"/>
      <c r="H105" s="10"/>
      <c r="I105" s="11"/>
      <c r="J105" s="10"/>
      <c r="K105" s="11"/>
      <c r="L105" s="10"/>
      <c r="M105" s="11"/>
      <c r="N105" s="10"/>
      <c r="O105" s="11"/>
      <c r="P105" s="10"/>
      <c r="Q105" s="11"/>
      <c r="R105" s="10"/>
      <c r="S105" s="11"/>
      <c r="T105" s="10"/>
      <c r="U105" s="11"/>
      <c r="V105" s="10"/>
      <c r="W105" s="11"/>
      <c r="X105" s="10"/>
      <c r="Y105" s="11"/>
      <c r="Z105" s="10"/>
      <c r="AA105" s="6"/>
    </row>
    <row r="106" spans="1:29">
      <c r="A106" s="17"/>
      <c r="B106" s="18"/>
      <c r="C106" s="19"/>
      <c r="D106" s="19"/>
      <c r="E106" s="19"/>
      <c r="F106" s="20"/>
      <c r="G106" s="20"/>
      <c r="H106" s="20"/>
      <c r="I106" s="20"/>
      <c r="J106" s="20"/>
      <c r="K106" s="20"/>
      <c r="L106" s="19"/>
      <c r="M106" s="19"/>
      <c r="N106" s="19"/>
      <c r="O106" s="19"/>
      <c r="P106" s="19"/>
      <c r="Q106" s="19"/>
      <c r="R106" s="19"/>
      <c r="S106" s="19"/>
      <c r="T106" s="21"/>
      <c r="U106" s="19"/>
      <c r="V106" s="18"/>
      <c r="W106" s="20"/>
      <c r="X106" s="18"/>
      <c r="Y106" s="20"/>
      <c r="Z106" s="22"/>
      <c r="AA106" s="23"/>
      <c r="AB106" t="s">
        <v>193</v>
      </c>
      <c r="AC106" t="s">
        <v>201</v>
      </c>
    </row>
    <row r="107" spans="1:29">
      <c r="A107" t="s">
        <v>96</v>
      </c>
      <c r="B107">
        <f>SUM(B5:B90)</f>
        <v>130</v>
      </c>
      <c r="C107">
        <f t="shared" ref="C107:AA107" si="0">SUM(C5:C90)</f>
        <v>122</v>
      </c>
      <c r="D107">
        <f t="shared" si="0"/>
        <v>116</v>
      </c>
      <c r="E107">
        <f t="shared" si="0"/>
        <v>176</v>
      </c>
      <c r="F107">
        <f t="shared" si="0"/>
        <v>161</v>
      </c>
      <c r="G107">
        <f t="shared" si="0"/>
        <v>126</v>
      </c>
      <c r="H107">
        <f t="shared" si="0"/>
        <v>101</v>
      </c>
      <c r="I107">
        <f t="shared" si="0"/>
        <v>120</v>
      </c>
      <c r="J107">
        <f t="shared" si="0"/>
        <v>123</v>
      </c>
      <c r="K107">
        <f t="shared" si="0"/>
        <v>99</v>
      </c>
      <c r="L107">
        <f t="shared" si="0"/>
        <v>163</v>
      </c>
      <c r="M107">
        <f t="shared" si="0"/>
        <v>104</v>
      </c>
      <c r="N107">
        <f t="shared" si="0"/>
        <v>116</v>
      </c>
      <c r="O107">
        <f t="shared" si="0"/>
        <v>101</v>
      </c>
      <c r="P107">
        <f t="shared" si="0"/>
        <v>101</v>
      </c>
      <c r="Q107">
        <f t="shared" si="0"/>
        <v>102</v>
      </c>
      <c r="R107">
        <f t="shared" si="0"/>
        <v>101</v>
      </c>
      <c r="S107">
        <f t="shared" si="0"/>
        <v>113</v>
      </c>
      <c r="T107">
        <f t="shared" si="0"/>
        <v>129</v>
      </c>
      <c r="U107">
        <f t="shared" si="0"/>
        <v>103</v>
      </c>
      <c r="V107">
        <f t="shared" si="0"/>
        <v>128</v>
      </c>
      <c r="W107">
        <f t="shared" si="0"/>
        <v>129</v>
      </c>
      <c r="X107">
        <f t="shared" si="0"/>
        <v>123</v>
      </c>
      <c r="Y107">
        <f t="shared" si="0"/>
        <v>120</v>
      </c>
      <c r="Z107">
        <f t="shared" si="0"/>
        <v>168</v>
      </c>
      <c r="AA107">
        <f t="shared" si="0"/>
        <v>0</v>
      </c>
    </row>
    <row r="108" spans="1:29">
      <c r="A108" t="s">
        <v>97</v>
      </c>
      <c r="B108">
        <f>B5+B6+B7+B9+B10+B11+B13+B16+B23+B25+B26+B27+B30+B31+B32+B33+B34+B36+B37+B40+B41+B43+B44+B45+B48+B49+B50+B52+B53+B54+B56+B57+B58+B59+B60+B63+B64+B68+B77+B79+B81+B84+B85+B87+B88+B90</f>
        <v>33</v>
      </c>
      <c r="C108">
        <f t="shared" ref="C108:Z108" si="1">C5+C6+C7+C9+C10+C11+C13+C16+C23+C25+C26+C27+C30+C31+C32+C33+C34+C36+C37+C40+C41+C43+C44+C45+C48+C49+C50+C52+C53+C54+C56+C57+C58+C59+C60+C63+C64+C68+C77+C79+C81+C84+C85+C87+C88+C90</f>
        <v>45</v>
      </c>
      <c r="D108">
        <f t="shared" si="1"/>
        <v>30</v>
      </c>
      <c r="E108">
        <f t="shared" si="1"/>
        <v>26</v>
      </c>
      <c r="F108">
        <f t="shared" si="1"/>
        <v>40</v>
      </c>
      <c r="G108">
        <f t="shared" si="1"/>
        <v>27</v>
      </c>
      <c r="H108">
        <f t="shared" si="1"/>
        <v>0</v>
      </c>
      <c r="I108">
        <f t="shared" si="1"/>
        <v>0</v>
      </c>
      <c r="J108">
        <f t="shared" si="1"/>
        <v>0</v>
      </c>
      <c r="K108">
        <f t="shared" si="1"/>
        <v>0</v>
      </c>
      <c r="L108">
        <f t="shared" si="1"/>
        <v>88</v>
      </c>
      <c r="M108">
        <f t="shared" si="1"/>
        <v>56</v>
      </c>
      <c r="N108">
        <f t="shared" si="1"/>
        <v>38</v>
      </c>
      <c r="O108">
        <f t="shared" si="1"/>
        <v>0</v>
      </c>
      <c r="P108">
        <f t="shared" si="1"/>
        <v>1</v>
      </c>
      <c r="Q108">
        <f t="shared" si="1"/>
        <v>0</v>
      </c>
      <c r="R108">
        <f t="shared" si="1"/>
        <v>0</v>
      </c>
      <c r="S108">
        <f t="shared" si="1"/>
        <v>18</v>
      </c>
      <c r="T108">
        <f t="shared" si="1"/>
        <v>0</v>
      </c>
      <c r="U108">
        <f t="shared" si="1"/>
        <v>0</v>
      </c>
      <c r="V108">
        <f t="shared" si="1"/>
        <v>48</v>
      </c>
      <c r="W108">
        <f t="shared" si="1"/>
        <v>89</v>
      </c>
      <c r="X108">
        <f t="shared" si="1"/>
        <v>93</v>
      </c>
      <c r="Y108">
        <f t="shared" si="1"/>
        <v>104</v>
      </c>
      <c r="Z108">
        <f t="shared" si="1"/>
        <v>61</v>
      </c>
      <c r="AA108">
        <f>AA5+AA6+AA7+AA9+AA10+AA11+AA13+AA16+AA23+AA25+AA26+AA27+AA30+AA31+AA32+AA33+AA34+AA36+AA37+AA40+AA41+AA43+AA44+AA48+AA49+AA50+AA52+AA53+AA54+AA56+AA57+AA58+AA59+AA60+AA63+AA64+AA68+AA77+AA79+AA81+AA84+AA85+AA87+AA88+AA90</f>
        <v>0</v>
      </c>
      <c r="AB108">
        <f>AVERAGE(B108:Z108)</f>
        <v>31.88</v>
      </c>
      <c r="AC108">
        <f>STDEV(B108:Z108)/SQRT(COUNT(B108:Z108))</f>
        <v>6.791003853137866</v>
      </c>
    </row>
    <row r="109" spans="1:29">
      <c r="A109" t="s">
        <v>98</v>
      </c>
      <c r="B109">
        <f>B8+B12+B14+B15+B17+B18+B19+B20+B21+B22+B24+B28+B29+B35+B38+B39+B42+B46+B47+B51+B55+B61+B62+B65+B66+B67+B69+B70+B71+B72+B73+B74+B75+B76+B78+B80+B82+B83+B86+B89</f>
        <v>97</v>
      </c>
      <c r="C109">
        <f t="shared" ref="C109:AA109" si="2">C8+C12+C14+C15+C17+C18+C19+C20+C21+C22+C24+C28+C29+C35+C38+C39+C42+C46+C47+C51+C55+C61+C62+C65+C66+C67+C69+C70+C71+C72+C73+C74+C75+C76+C78+C80+C82+C83+C86+C89</f>
        <v>77</v>
      </c>
      <c r="D109">
        <f t="shared" si="2"/>
        <v>86</v>
      </c>
      <c r="E109">
        <f t="shared" si="2"/>
        <v>150</v>
      </c>
      <c r="F109">
        <f t="shared" si="2"/>
        <v>121</v>
      </c>
      <c r="G109">
        <f t="shared" si="2"/>
        <v>99</v>
      </c>
      <c r="H109">
        <f t="shared" si="2"/>
        <v>101</v>
      </c>
      <c r="I109">
        <f t="shared" si="2"/>
        <v>120</v>
      </c>
      <c r="J109">
        <f t="shared" si="2"/>
        <v>123</v>
      </c>
      <c r="K109">
        <f t="shared" si="2"/>
        <v>99</v>
      </c>
      <c r="L109">
        <f t="shared" si="2"/>
        <v>75</v>
      </c>
      <c r="M109">
        <f t="shared" si="2"/>
        <v>48</v>
      </c>
      <c r="N109">
        <f t="shared" si="2"/>
        <v>78</v>
      </c>
      <c r="O109">
        <f t="shared" si="2"/>
        <v>101</v>
      </c>
      <c r="P109">
        <f t="shared" si="2"/>
        <v>100</v>
      </c>
      <c r="Q109">
        <f t="shared" si="2"/>
        <v>102</v>
      </c>
      <c r="R109">
        <f t="shared" si="2"/>
        <v>101</v>
      </c>
      <c r="S109">
        <f t="shared" si="2"/>
        <v>95</v>
      </c>
      <c r="T109">
        <f t="shared" si="2"/>
        <v>129</v>
      </c>
      <c r="U109">
        <f t="shared" si="2"/>
        <v>103</v>
      </c>
      <c r="V109">
        <f t="shared" si="2"/>
        <v>80</v>
      </c>
      <c r="W109">
        <f t="shared" si="2"/>
        <v>40</v>
      </c>
      <c r="X109">
        <f t="shared" si="2"/>
        <v>30</v>
      </c>
      <c r="Y109">
        <f t="shared" si="2"/>
        <v>16</v>
      </c>
      <c r="Z109">
        <f t="shared" si="2"/>
        <v>107</v>
      </c>
      <c r="AA109">
        <f t="shared" si="2"/>
        <v>0</v>
      </c>
      <c r="AB109">
        <f>AVERAGE(B109:Z109)</f>
        <v>91.12</v>
      </c>
      <c r="AC109">
        <f>STDEV(B109:Z109)/SQRT(COUNT(B109:Z109))</f>
        <v>6.2362702528568059</v>
      </c>
    </row>
    <row r="110" spans="1:29">
      <c r="A110" t="s">
        <v>99</v>
      </c>
      <c r="B110">
        <f>SUM(B94:B98)</f>
        <v>1</v>
      </c>
      <c r="C110">
        <f t="shared" ref="C110:AA110" si="3">SUM(C94:C98)</f>
        <v>5</v>
      </c>
      <c r="D110">
        <f t="shared" si="3"/>
        <v>1</v>
      </c>
      <c r="E110">
        <f t="shared" si="3"/>
        <v>1</v>
      </c>
      <c r="F110">
        <f t="shared" si="3"/>
        <v>3</v>
      </c>
      <c r="G110">
        <f t="shared" si="3"/>
        <v>3</v>
      </c>
      <c r="H110">
        <f t="shared" si="3"/>
        <v>2</v>
      </c>
      <c r="I110">
        <f t="shared" si="3"/>
        <v>0</v>
      </c>
      <c r="J110">
        <f t="shared" si="3"/>
        <v>0</v>
      </c>
      <c r="K110">
        <f t="shared" si="3"/>
        <v>2</v>
      </c>
      <c r="L110">
        <f t="shared" si="3"/>
        <v>0</v>
      </c>
      <c r="M110">
        <f t="shared" si="3"/>
        <v>2</v>
      </c>
      <c r="N110">
        <f t="shared" si="3"/>
        <v>4</v>
      </c>
      <c r="O110">
        <f t="shared" si="3"/>
        <v>0</v>
      </c>
      <c r="P110">
        <f t="shared" si="3"/>
        <v>1</v>
      </c>
      <c r="Q110">
        <f t="shared" si="3"/>
        <v>0</v>
      </c>
      <c r="R110">
        <f t="shared" si="3"/>
        <v>1</v>
      </c>
      <c r="S110">
        <f t="shared" si="3"/>
        <v>3</v>
      </c>
      <c r="T110">
        <f t="shared" si="3"/>
        <v>5</v>
      </c>
      <c r="U110">
        <f t="shared" si="3"/>
        <v>3</v>
      </c>
      <c r="V110">
        <f t="shared" si="3"/>
        <v>4</v>
      </c>
      <c r="W110">
        <f t="shared" si="3"/>
        <v>6</v>
      </c>
      <c r="X110">
        <f t="shared" si="3"/>
        <v>4</v>
      </c>
      <c r="Y110">
        <f t="shared" si="3"/>
        <v>3</v>
      </c>
      <c r="Z110">
        <f t="shared" si="3"/>
        <v>1</v>
      </c>
      <c r="AA110">
        <f t="shared" si="3"/>
        <v>0</v>
      </c>
      <c r="AB110">
        <f>AVERAGE(B110:Z110)</f>
        <v>2.2000000000000002</v>
      </c>
      <c r="AC110">
        <f>STDEV(B110:Z110)/SQRT(COUNT(B110:Z110))</f>
        <v>0.35590260840104371</v>
      </c>
    </row>
  </sheetData>
  <mergeCells count="2">
    <mergeCell ref="A1:AA1"/>
    <mergeCell ref="A2:AA2"/>
  </mergeCells>
  <phoneticPr fontId="8" type="noConversion"/>
  <pageMargins left="0.75" right="0.75" top="1" bottom="1" header="0.5" footer="0.5"/>
  <headerFooter alignWithMargins="0"/>
  <drawing r:id="rId1"/>
</worksheet>
</file>

<file path=xl/worksheets/sheet5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D119"/>
  <sheetViews>
    <sheetView topLeftCell="A13" workbookViewId="0">
      <pane xSplit="1" topLeftCell="S1" activePane="topRight" state="frozen"/>
      <selection pane="topRight" activeCell="AB57" sqref="AB57"/>
    </sheetView>
  </sheetViews>
  <sheetFormatPr baseColWidth="10" defaultRowHeight="13"/>
  <cols>
    <col min="1" max="1" width="28.1640625" customWidth="1"/>
    <col min="2" max="256" width="8.83203125" customWidth="1"/>
  </cols>
  <sheetData>
    <row r="1" spans="1:28" ht="18">
      <c r="A1" s="221" t="s">
        <v>88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spans="1:28">
      <c r="A2" s="222" t="s">
        <v>178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4"/>
    </row>
    <row r="3" spans="1:28">
      <c r="A3" s="1" t="s">
        <v>0</v>
      </c>
      <c r="B3" s="2">
        <v>0</v>
      </c>
      <c r="C3" s="3">
        <v>3</v>
      </c>
      <c r="D3" s="2">
        <v>6</v>
      </c>
      <c r="E3" s="3">
        <v>9</v>
      </c>
      <c r="F3" s="2">
        <v>12</v>
      </c>
      <c r="G3" s="3">
        <v>15</v>
      </c>
      <c r="H3" s="2">
        <v>18</v>
      </c>
      <c r="I3" s="3">
        <v>21</v>
      </c>
      <c r="J3" s="2">
        <v>24</v>
      </c>
      <c r="K3" s="3">
        <v>27</v>
      </c>
      <c r="L3" s="2">
        <v>30</v>
      </c>
      <c r="M3" s="3">
        <v>33</v>
      </c>
      <c r="N3" s="2">
        <v>36</v>
      </c>
      <c r="O3" s="3">
        <v>39</v>
      </c>
      <c r="P3" s="2">
        <v>42</v>
      </c>
      <c r="Q3" s="3">
        <v>45</v>
      </c>
      <c r="R3" s="2">
        <v>48</v>
      </c>
      <c r="S3" s="3">
        <v>51</v>
      </c>
      <c r="T3" s="4">
        <v>54</v>
      </c>
      <c r="U3" s="3">
        <v>57</v>
      </c>
      <c r="V3" s="4">
        <v>60</v>
      </c>
      <c r="W3" s="3">
        <v>63</v>
      </c>
      <c r="X3" s="4">
        <v>66</v>
      </c>
      <c r="Y3" s="3">
        <v>69</v>
      </c>
      <c r="Z3" s="4">
        <v>72</v>
      </c>
      <c r="AA3" s="2" t="s">
        <v>1</v>
      </c>
    </row>
    <row r="4" spans="1:28">
      <c r="A4" s="5" t="s">
        <v>2</v>
      </c>
      <c r="B4" s="6"/>
      <c r="C4" s="7"/>
      <c r="D4" s="6"/>
      <c r="E4" s="7"/>
      <c r="F4" s="6"/>
      <c r="G4" s="7"/>
      <c r="H4" s="6"/>
      <c r="I4" s="7"/>
      <c r="J4" s="6"/>
      <c r="K4" s="7"/>
      <c r="L4" s="6"/>
      <c r="M4" s="7"/>
      <c r="N4" s="6"/>
      <c r="O4" s="7"/>
      <c r="P4" s="6"/>
      <c r="Q4" s="7"/>
      <c r="R4" s="6"/>
      <c r="S4" s="7"/>
      <c r="T4" s="8"/>
      <c r="U4" s="7"/>
      <c r="V4" s="8"/>
      <c r="W4" s="7"/>
      <c r="X4" s="8"/>
      <c r="Y4" s="7"/>
      <c r="Z4" s="8"/>
      <c r="AA4" s="6"/>
    </row>
    <row r="5" spans="1:28" ht="14">
      <c r="A5" s="9" t="s">
        <v>25</v>
      </c>
      <c r="B5" s="10"/>
      <c r="C5" s="11"/>
      <c r="D5" s="10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  <c r="P5" s="10"/>
      <c r="Q5" s="11"/>
      <c r="R5" s="10"/>
      <c r="S5" s="11"/>
      <c r="T5" s="10"/>
      <c r="U5" s="11"/>
      <c r="V5" s="10"/>
      <c r="W5" s="11"/>
      <c r="X5" s="10"/>
      <c r="Y5" s="11"/>
      <c r="Z5" s="10"/>
      <c r="AA5" s="6"/>
      <c r="AB5">
        <f>SUM(B5:Z5)/25</f>
        <v>0</v>
      </c>
    </row>
    <row r="6" spans="1:28" ht="14">
      <c r="A6" s="9" t="s">
        <v>3</v>
      </c>
      <c r="B6" s="10">
        <v>7</v>
      </c>
      <c r="C6" s="11">
        <v>3</v>
      </c>
      <c r="D6" s="10"/>
      <c r="E6" s="11">
        <v>6</v>
      </c>
      <c r="F6" s="10">
        <v>60</v>
      </c>
      <c r="G6" s="11">
        <v>65</v>
      </c>
      <c r="H6" s="10">
        <v>25</v>
      </c>
      <c r="I6" s="11">
        <v>32</v>
      </c>
      <c r="J6" s="10">
        <v>4</v>
      </c>
      <c r="K6" s="11"/>
      <c r="L6" s="10"/>
      <c r="M6" s="11"/>
      <c r="N6" s="10"/>
      <c r="O6" s="11"/>
      <c r="P6" s="10"/>
      <c r="Q6" s="11">
        <v>10</v>
      </c>
      <c r="R6" s="10">
        <v>25</v>
      </c>
      <c r="S6" s="11">
        <v>3</v>
      </c>
      <c r="T6" s="10"/>
      <c r="U6" s="11"/>
      <c r="V6" s="10"/>
      <c r="W6" s="11"/>
      <c r="X6" s="10">
        <v>3</v>
      </c>
      <c r="Y6" s="11"/>
      <c r="Z6" s="10">
        <v>3</v>
      </c>
      <c r="AA6" s="6"/>
      <c r="AB6" s="155">
        <f t="shared" ref="AB6:AB69" si="0">SUM(B6:Z6)/25</f>
        <v>9.84</v>
      </c>
    </row>
    <row r="7" spans="1:28" ht="14">
      <c r="A7" s="9" t="s">
        <v>59</v>
      </c>
      <c r="B7" s="10"/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  <c r="P7" s="10"/>
      <c r="Q7" s="11"/>
      <c r="R7" s="10"/>
      <c r="S7" s="11"/>
      <c r="T7" s="10"/>
      <c r="U7" s="11"/>
      <c r="V7" s="10"/>
      <c r="W7" s="11"/>
      <c r="X7" s="10"/>
      <c r="Y7" s="11"/>
      <c r="Z7" s="10"/>
      <c r="AA7" s="6"/>
      <c r="AB7" s="155">
        <f t="shared" si="0"/>
        <v>0</v>
      </c>
    </row>
    <row r="8" spans="1:28" s="162" customFormat="1" ht="14">
      <c r="A8" s="12" t="s">
        <v>4</v>
      </c>
      <c r="B8" s="5"/>
      <c r="C8" s="161"/>
      <c r="D8" s="5">
        <v>2</v>
      </c>
      <c r="E8" s="161">
        <v>30</v>
      </c>
      <c r="F8" s="5">
        <v>5</v>
      </c>
      <c r="G8" s="161">
        <v>30</v>
      </c>
      <c r="H8" s="5"/>
      <c r="I8" s="161">
        <v>1</v>
      </c>
      <c r="J8" s="5"/>
      <c r="K8" s="161">
        <v>5</v>
      </c>
      <c r="L8" s="5"/>
      <c r="M8" s="161"/>
      <c r="N8" s="5"/>
      <c r="O8" s="161"/>
      <c r="P8" s="5"/>
      <c r="Q8" s="161">
        <v>3</v>
      </c>
      <c r="R8" s="5">
        <v>20</v>
      </c>
      <c r="S8" s="161">
        <v>5</v>
      </c>
      <c r="T8" s="5"/>
      <c r="U8" s="161"/>
      <c r="V8" s="5"/>
      <c r="W8" s="161"/>
      <c r="X8" s="5">
        <v>10</v>
      </c>
      <c r="Y8" s="161">
        <v>53</v>
      </c>
      <c r="Z8" s="5">
        <v>7</v>
      </c>
      <c r="AA8" s="52"/>
      <c r="AB8" s="162">
        <f t="shared" si="0"/>
        <v>6.84</v>
      </c>
    </row>
    <row r="9" spans="1:28" ht="14">
      <c r="A9" s="9" t="s">
        <v>45</v>
      </c>
      <c r="B9" s="10"/>
      <c r="C9" s="11"/>
      <c r="D9" s="10"/>
      <c r="E9" s="11"/>
      <c r="F9" s="10"/>
      <c r="G9" s="11"/>
      <c r="H9" s="10"/>
      <c r="I9" s="11"/>
      <c r="J9" s="10"/>
      <c r="K9" s="11"/>
      <c r="L9" s="10"/>
      <c r="M9" s="11"/>
      <c r="N9" s="10"/>
      <c r="O9" s="11"/>
      <c r="P9" s="10"/>
      <c r="Q9" s="11"/>
      <c r="R9" s="10"/>
      <c r="S9" s="11"/>
      <c r="T9" s="10"/>
      <c r="U9" s="11"/>
      <c r="V9" s="10"/>
      <c r="W9" s="11"/>
      <c r="X9" s="10"/>
      <c r="Y9" s="11"/>
      <c r="Z9" s="10"/>
      <c r="AA9" s="6"/>
      <c r="AB9" s="155">
        <f t="shared" si="0"/>
        <v>0</v>
      </c>
    </row>
    <row r="10" spans="1:28" ht="28">
      <c r="A10" s="24" t="s">
        <v>86</v>
      </c>
      <c r="B10" s="10"/>
      <c r="C10" s="11"/>
      <c r="D10" s="10"/>
      <c r="E10" s="11"/>
      <c r="F10" s="10"/>
      <c r="G10" s="11"/>
      <c r="H10" s="10"/>
      <c r="I10" s="11"/>
      <c r="J10" s="10"/>
      <c r="K10" s="11"/>
      <c r="L10" s="10"/>
      <c r="M10" s="11"/>
      <c r="N10" s="10"/>
      <c r="O10" s="11"/>
      <c r="P10" s="10"/>
      <c r="Q10" s="11"/>
      <c r="R10" s="10"/>
      <c r="S10" s="11"/>
      <c r="T10" s="10"/>
      <c r="U10" s="11"/>
      <c r="V10" s="10"/>
      <c r="W10" s="11"/>
      <c r="X10" s="10"/>
      <c r="Y10" s="11"/>
      <c r="Z10" s="10"/>
      <c r="AA10" s="6"/>
      <c r="AB10" s="155">
        <f t="shared" si="0"/>
        <v>0</v>
      </c>
    </row>
    <row r="11" spans="1:28" ht="14">
      <c r="A11" s="9" t="s">
        <v>27</v>
      </c>
      <c r="B11" s="10"/>
      <c r="C11" s="11"/>
      <c r="D11" s="10"/>
      <c r="E11" s="11"/>
      <c r="F11" s="10"/>
      <c r="G11" s="11"/>
      <c r="H11" s="10"/>
      <c r="I11" s="11"/>
      <c r="J11" s="10"/>
      <c r="K11" s="11"/>
      <c r="L11" s="10"/>
      <c r="M11" s="11"/>
      <c r="N11" s="10"/>
      <c r="O11" s="11"/>
      <c r="P11" s="10"/>
      <c r="Q11" s="11"/>
      <c r="R11" s="10"/>
      <c r="S11" s="11"/>
      <c r="T11" s="10"/>
      <c r="U11" s="11"/>
      <c r="V11" s="10"/>
      <c r="W11" s="11"/>
      <c r="X11" s="10"/>
      <c r="Y11" s="11"/>
      <c r="Z11" s="10"/>
      <c r="AA11" s="6"/>
      <c r="AB11" s="155">
        <f t="shared" si="0"/>
        <v>0</v>
      </c>
    </row>
    <row r="12" spans="1:28" ht="14">
      <c r="A12" s="14" t="s">
        <v>26</v>
      </c>
      <c r="B12" s="10"/>
      <c r="C12" s="11"/>
      <c r="D12" s="10"/>
      <c r="E12" s="11"/>
      <c r="F12" s="10"/>
      <c r="G12" s="11"/>
      <c r="H12" s="10"/>
      <c r="I12" s="11"/>
      <c r="J12" s="10"/>
      <c r="K12" s="11"/>
      <c r="L12" s="10"/>
      <c r="M12" s="11"/>
      <c r="N12" s="10"/>
      <c r="O12" s="11"/>
      <c r="P12" s="10"/>
      <c r="Q12" s="11"/>
      <c r="R12" s="10"/>
      <c r="S12" s="11"/>
      <c r="T12" s="10"/>
      <c r="U12" s="11"/>
      <c r="V12" s="10"/>
      <c r="W12" s="11"/>
      <c r="X12" s="10"/>
      <c r="Y12" s="11"/>
      <c r="Z12" s="10"/>
      <c r="AA12" s="6"/>
      <c r="AB12" s="155">
        <f t="shared" si="0"/>
        <v>0</v>
      </c>
    </row>
    <row r="13" spans="1:28" s="162" customFormat="1" ht="14">
      <c r="A13" s="13" t="s">
        <v>51</v>
      </c>
      <c r="B13" s="5"/>
      <c r="C13" s="161"/>
      <c r="D13" s="5"/>
      <c r="E13" s="161"/>
      <c r="F13" s="5"/>
      <c r="G13" s="161"/>
      <c r="H13" s="5"/>
      <c r="I13" s="161"/>
      <c r="J13" s="5"/>
      <c r="K13" s="161"/>
      <c r="L13" s="5"/>
      <c r="M13" s="161"/>
      <c r="N13" s="5"/>
      <c r="O13" s="161"/>
      <c r="P13" s="5"/>
      <c r="Q13" s="161"/>
      <c r="R13" s="5"/>
      <c r="S13" s="161"/>
      <c r="T13" s="5"/>
      <c r="U13" s="161"/>
      <c r="V13" s="5"/>
      <c r="W13" s="161"/>
      <c r="X13" s="5"/>
      <c r="Y13" s="161"/>
      <c r="Z13" s="5"/>
      <c r="AA13" s="52"/>
      <c r="AB13" s="162">
        <f t="shared" si="0"/>
        <v>0</v>
      </c>
    </row>
    <row r="14" spans="1:28" ht="14">
      <c r="A14" s="14" t="s">
        <v>29</v>
      </c>
      <c r="B14" s="10"/>
      <c r="C14" s="11"/>
      <c r="D14" s="10"/>
      <c r="E14" s="11"/>
      <c r="F14" s="10"/>
      <c r="G14" s="11"/>
      <c r="H14" s="10"/>
      <c r="I14" s="11"/>
      <c r="J14" s="10"/>
      <c r="K14" s="11"/>
      <c r="L14" s="10"/>
      <c r="M14" s="11"/>
      <c r="N14" s="10"/>
      <c r="O14" s="11"/>
      <c r="P14" s="10"/>
      <c r="Q14" s="11"/>
      <c r="R14" s="10"/>
      <c r="S14" s="11"/>
      <c r="T14" s="10"/>
      <c r="U14" s="11"/>
      <c r="V14" s="10"/>
      <c r="W14" s="11"/>
      <c r="X14" s="10"/>
      <c r="Y14" s="11"/>
      <c r="Z14" s="10"/>
      <c r="AA14" s="6"/>
      <c r="AB14" s="155">
        <f t="shared" si="0"/>
        <v>0</v>
      </c>
    </row>
    <row r="15" spans="1:28" s="162" customFormat="1" ht="14">
      <c r="A15" s="13" t="s">
        <v>76</v>
      </c>
      <c r="B15" s="5"/>
      <c r="C15" s="161"/>
      <c r="D15" s="5"/>
      <c r="E15" s="161"/>
      <c r="F15" s="5"/>
      <c r="G15" s="161"/>
      <c r="H15" s="5"/>
      <c r="I15" s="161"/>
      <c r="J15" s="5"/>
      <c r="K15" s="161"/>
      <c r="L15" s="5"/>
      <c r="M15" s="161"/>
      <c r="N15" s="5"/>
      <c r="O15" s="161"/>
      <c r="P15" s="5"/>
      <c r="Q15" s="161"/>
      <c r="R15" s="5"/>
      <c r="S15" s="161"/>
      <c r="T15" s="5"/>
      <c r="U15" s="161"/>
      <c r="V15" s="5"/>
      <c r="W15" s="161"/>
      <c r="X15" s="5"/>
      <c r="Y15" s="161"/>
      <c r="Z15" s="5"/>
      <c r="AA15" s="52"/>
      <c r="AB15" s="162">
        <f t="shared" si="0"/>
        <v>0</v>
      </c>
    </row>
    <row r="16" spans="1:28" s="162" customFormat="1" ht="14">
      <c r="A16" s="13" t="s">
        <v>77</v>
      </c>
      <c r="B16" s="5"/>
      <c r="C16" s="161"/>
      <c r="D16" s="5"/>
      <c r="E16" s="161"/>
      <c r="F16" s="5"/>
      <c r="G16" s="161"/>
      <c r="H16" s="5"/>
      <c r="I16" s="161"/>
      <c r="J16" s="5"/>
      <c r="K16" s="161"/>
      <c r="L16" s="5"/>
      <c r="M16" s="161"/>
      <c r="N16" s="5"/>
      <c r="O16" s="161"/>
      <c r="P16" s="5"/>
      <c r="Q16" s="161"/>
      <c r="R16" s="5"/>
      <c r="S16" s="161"/>
      <c r="T16" s="5"/>
      <c r="U16" s="161"/>
      <c r="V16" s="5"/>
      <c r="W16" s="161"/>
      <c r="X16" s="5"/>
      <c r="Y16" s="161"/>
      <c r="Z16" s="5"/>
      <c r="AA16" s="52"/>
      <c r="AB16" s="162">
        <f t="shared" si="0"/>
        <v>0</v>
      </c>
    </row>
    <row r="17" spans="1:28" ht="14">
      <c r="A17" s="9" t="s">
        <v>5</v>
      </c>
      <c r="B17" s="10"/>
      <c r="C17" s="11"/>
      <c r="D17" s="10"/>
      <c r="E17" s="11"/>
      <c r="F17" s="10"/>
      <c r="G17" s="11"/>
      <c r="H17" s="10"/>
      <c r="I17" s="11"/>
      <c r="J17" s="10"/>
      <c r="K17" s="11"/>
      <c r="L17" s="10"/>
      <c r="M17" s="11"/>
      <c r="N17" s="10"/>
      <c r="O17" s="11"/>
      <c r="P17" s="10"/>
      <c r="Q17" s="11"/>
      <c r="R17" s="10"/>
      <c r="S17" s="11">
        <v>4</v>
      </c>
      <c r="T17" s="10">
        <v>2</v>
      </c>
      <c r="U17" s="11"/>
      <c r="V17" s="10"/>
      <c r="W17" s="11"/>
      <c r="X17" s="10"/>
      <c r="Y17" s="11"/>
      <c r="Z17" s="10">
        <v>85</v>
      </c>
      <c r="AA17" s="6"/>
      <c r="AB17" s="155">
        <f t="shared" si="0"/>
        <v>3.64</v>
      </c>
    </row>
    <row r="18" spans="1:28" s="162" customFormat="1" ht="14">
      <c r="A18" s="12" t="s">
        <v>79</v>
      </c>
      <c r="B18" s="5"/>
      <c r="C18" s="161"/>
      <c r="D18" s="5"/>
      <c r="E18" s="161"/>
      <c r="F18" s="5"/>
      <c r="G18" s="161"/>
      <c r="H18" s="5"/>
      <c r="I18" s="161"/>
      <c r="J18" s="5"/>
      <c r="K18" s="161"/>
      <c r="L18" s="5"/>
      <c r="M18" s="161"/>
      <c r="N18" s="5"/>
      <c r="O18" s="161"/>
      <c r="P18" s="5"/>
      <c r="Q18" s="161"/>
      <c r="R18" s="5"/>
      <c r="S18" s="161"/>
      <c r="T18" s="5"/>
      <c r="U18" s="161"/>
      <c r="V18" s="5"/>
      <c r="W18" s="161"/>
      <c r="X18" s="5"/>
      <c r="Y18" s="161"/>
      <c r="Z18" s="5"/>
      <c r="AA18" s="52"/>
      <c r="AB18" s="162">
        <f t="shared" si="0"/>
        <v>0</v>
      </c>
    </row>
    <row r="19" spans="1:28" s="162" customFormat="1" ht="14">
      <c r="A19" s="12" t="s">
        <v>78</v>
      </c>
      <c r="B19" s="5"/>
      <c r="C19" s="161"/>
      <c r="D19" s="5"/>
      <c r="E19" s="161"/>
      <c r="F19" s="5"/>
      <c r="G19" s="161"/>
      <c r="H19" s="5"/>
      <c r="I19" s="161"/>
      <c r="J19" s="5"/>
      <c r="K19" s="161"/>
      <c r="L19" s="5"/>
      <c r="M19" s="161"/>
      <c r="N19" s="5"/>
      <c r="O19" s="161"/>
      <c r="P19" s="5"/>
      <c r="Q19" s="161"/>
      <c r="R19" s="5"/>
      <c r="S19" s="161"/>
      <c r="T19" s="5"/>
      <c r="U19" s="161"/>
      <c r="V19" s="5"/>
      <c r="W19" s="161"/>
      <c r="X19" s="5"/>
      <c r="Y19" s="161"/>
      <c r="Z19" s="5"/>
      <c r="AA19" s="52"/>
      <c r="AB19" s="162">
        <f t="shared" si="0"/>
        <v>0</v>
      </c>
    </row>
    <row r="20" spans="1:28" s="162" customFormat="1" ht="14">
      <c r="A20" s="12" t="s">
        <v>6</v>
      </c>
      <c r="B20" s="5"/>
      <c r="C20" s="161"/>
      <c r="D20" s="5"/>
      <c r="E20" s="161">
        <v>3</v>
      </c>
      <c r="F20" s="5">
        <v>1</v>
      </c>
      <c r="G20" s="161">
        <v>3</v>
      </c>
      <c r="H20" s="5"/>
      <c r="I20" s="161"/>
      <c r="J20" s="5"/>
      <c r="K20" s="161"/>
      <c r="L20" s="5"/>
      <c r="M20" s="161"/>
      <c r="N20" s="5"/>
      <c r="O20" s="161">
        <v>1</v>
      </c>
      <c r="P20" s="5"/>
      <c r="Q20" s="161"/>
      <c r="R20" s="5">
        <v>25</v>
      </c>
      <c r="S20" s="161">
        <v>2</v>
      </c>
      <c r="T20" s="5"/>
      <c r="U20" s="161"/>
      <c r="V20" s="5"/>
      <c r="W20" s="161"/>
      <c r="X20" s="5">
        <v>3</v>
      </c>
      <c r="Y20" s="161">
        <v>20</v>
      </c>
      <c r="Z20" s="5">
        <v>20</v>
      </c>
      <c r="AA20" s="52"/>
      <c r="AB20" s="162">
        <f t="shared" si="0"/>
        <v>3.12</v>
      </c>
    </row>
    <row r="21" spans="1:28" s="162" customFormat="1" ht="14">
      <c r="A21" s="12" t="s">
        <v>7</v>
      </c>
      <c r="B21" s="5"/>
      <c r="C21" s="161"/>
      <c r="D21" s="5"/>
      <c r="E21" s="161"/>
      <c r="F21" s="5"/>
      <c r="G21" s="161"/>
      <c r="H21" s="5"/>
      <c r="I21" s="161"/>
      <c r="J21" s="5"/>
      <c r="K21" s="161"/>
      <c r="L21" s="5"/>
      <c r="M21" s="161"/>
      <c r="N21" s="5"/>
      <c r="O21" s="161"/>
      <c r="P21" s="5"/>
      <c r="Q21" s="161"/>
      <c r="R21" s="5"/>
      <c r="S21" s="161"/>
      <c r="T21" s="5"/>
      <c r="U21" s="161"/>
      <c r="V21" s="5"/>
      <c r="W21" s="161"/>
      <c r="X21" s="5"/>
      <c r="Y21" s="161"/>
      <c r="Z21" s="5"/>
      <c r="AA21" s="52"/>
      <c r="AB21" s="162">
        <f t="shared" si="0"/>
        <v>0</v>
      </c>
    </row>
    <row r="22" spans="1:28" s="162" customFormat="1" ht="14">
      <c r="A22" s="12" t="s">
        <v>85</v>
      </c>
      <c r="B22" s="5"/>
      <c r="C22" s="161"/>
      <c r="D22" s="5"/>
      <c r="E22" s="161"/>
      <c r="F22" s="5"/>
      <c r="G22" s="161"/>
      <c r="H22" s="5"/>
      <c r="I22" s="161"/>
      <c r="J22" s="5"/>
      <c r="K22" s="161"/>
      <c r="L22" s="5"/>
      <c r="M22" s="161"/>
      <c r="N22" s="5"/>
      <c r="O22" s="161"/>
      <c r="P22" s="5"/>
      <c r="Q22" s="161"/>
      <c r="R22" s="5"/>
      <c r="S22" s="161"/>
      <c r="T22" s="5"/>
      <c r="U22" s="161"/>
      <c r="V22" s="5"/>
      <c r="W22" s="161"/>
      <c r="X22" s="5"/>
      <c r="Y22" s="161"/>
      <c r="Z22" s="5"/>
      <c r="AA22" s="52"/>
      <c r="AB22" s="162">
        <f t="shared" si="0"/>
        <v>0</v>
      </c>
    </row>
    <row r="23" spans="1:28" s="162" customFormat="1" ht="14">
      <c r="A23" s="12" t="s">
        <v>28</v>
      </c>
      <c r="B23" s="5"/>
      <c r="C23" s="161"/>
      <c r="D23" s="5"/>
      <c r="E23" s="161"/>
      <c r="F23" s="5"/>
      <c r="G23" s="161"/>
      <c r="H23" s="5"/>
      <c r="I23" s="161"/>
      <c r="J23" s="5"/>
      <c r="K23" s="161"/>
      <c r="L23" s="5"/>
      <c r="M23" s="161"/>
      <c r="N23" s="5"/>
      <c r="O23" s="161"/>
      <c r="P23" s="5"/>
      <c r="Q23" s="161"/>
      <c r="R23" s="5"/>
      <c r="S23" s="161"/>
      <c r="T23" s="5"/>
      <c r="U23" s="161"/>
      <c r="V23" s="5"/>
      <c r="W23" s="161"/>
      <c r="X23" s="5"/>
      <c r="Y23" s="161"/>
      <c r="Z23" s="5"/>
      <c r="AA23" s="52"/>
      <c r="AB23" s="162">
        <f t="shared" si="0"/>
        <v>0</v>
      </c>
    </row>
    <row r="24" spans="1:28" ht="14">
      <c r="A24" s="9" t="s">
        <v>8</v>
      </c>
      <c r="B24" s="10"/>
      <c r="C24" s="11"/>
      <c r="D24" s="10"/>
      <c r="E24" s="11"/>
      <c r="F24" s="10"/>
      <c r="G24" s="11"/>
      <c r="H24" s="10"/>
      <c r="I24" s="11"/>
      <c r="J24" s="10"/>
      <c r="K24" s="11"/>
      <c r="L24" s="10"/>
      <c r="M24" s="11"/>
      <c r="N24" s="10"/>
      <c r="O24" s="11"/>
      <c r="P24" s="10"/>
      <c r="Q24" s="11"/>
      <c r="R24" s="10"/>
      <c r="S24" s="11"/>
      <c r="T24" s="10"/>
      <c r="U24" s="11"/>
      <c r="V24" s="10"/>
      <c r="W24" s="11"/>
      <c r="X24" s="10"/>
      <c r="Y24" s="11"/>
      <c r="Z24" s="10"/>
      <c r="AA24" s="6"/>
      <c r="AB24" s="155">
        <f t="shared" si="0"/>
        <v>0</v>
      </c>
    </row>
    <row r="25" spans="1:28" ht="14">
      <c r="A25" s="9" t="s">
        <v>154</v>
      </c>
      <c r="B25" s="10"/>
      <c r="C25" s="11"/>
      <c r="D25" s="10"/>
      <c r="E25" s="11"/>
      <c r="F25" s="10"/>
      <c r="G25" s="11"/>
      <c r="H25" s="10">
        <v>4</v>
      </c>
      <c r="I25" s="11"/>
      <c r="J25" s="10"/>
      <c r="K25" s="11"/>
      <c r="L25" s="10"/>
      <c r="M25" s="11"/>
      <c r="N25" s="10"/>
      <c r="O25" s="11"/>
      <c r="P25" s="10">
        <v>20</v>
      </c>
      <c r="Q25" s="11">
        <v>7</v>
      </c>
      <c r="R25" s="10"/>
      <c r="S25" s="11"/>
      <c r="T25" s="10"/>
      <c r="U25" s="11"/>
      <c r="V25" s="10"/>
      <c r="W25" s="11"/>
      <c r="X25" s="10"/>
      <c r="Y25" s="11"/>
      <c r="Z25" s="10"/>
      <c r="AA25" s="6"/>
      <c r="AB25" s="155">
        <f t="shared" si="0"/>
        <v>1.24</v>
      </c>
    </row>
    <row r="26" spans="1:28" s="162" customFormat="1" ht="14">
      <c r="A26" s="12" t="s">
        <v>23</v>
      </c>
      <c r="B26" s="5"/>
      <c r="C26" s="161">
        <v>5</v>
      </c>
      <c r="D26" s="5"/>
      <c r="E26" s="161"/>
      <c r="F26" s="5"/>
      <c r="G26" s="161"/>
      <c r="H26" s="5"/>
      <c r="I26" s="161"/>
      <c r="J26" s="5"/>
      <c r="K26" s="161"/>
      <c r="L26" s="5"/>
      <c r="M26" s="161"/>
      <c r="N26" s="5"/>
      <c r="O26" s="161"/>
      <c r="P26" s="5"/>
      <c r="Q26" s="161"/>
      <c r="R26" s="5"/>
      <c r="S26" s="161"/>
      <c r="T26" s="5"/>
      <c r="U26" s="161"/>
      <c r="V26" s="5"/>
      <c r="W26" s="161"/>
      <c r="X26" s="5"/>
      <c r="Y26" s="161"/>
      <c r="Z26" s="5"/>
      <c r="AA26" s="52"/>
      <c r="AB26" s="162">
        <f t="shared" si="0"/>
        <v>0.2</v>
      </c>
    </row>
    <row r="27" spans="1:28" ht="14">
      <c r="A27" s="9" t="s">
        <v>71</v>
      </c>
      <c r="B27" s="10"/>
      <c r="C27" s="11"/>
      <c r="D27" s="10"/>
      <c r="E27" s="11"/>
      <c r="F27" s="10"/>
      <c r="G27" s="11"/>
      <c r="H27" s="10"/>
      <c r="I27" s="11"/>
      <c r="J27" s="10"/>
      <c r="K27" s="11"/>
      <c r="L27" s="10"/>
      <c r="M27" s="11"/>
      <c r="N27" s="10"/>
      <c r="O27" s="11"/>
      <c r="P27" s="10"/>
      <c r="Q27" s="11"/>
      <c r="R27" s="10"/>
      <c r="S27" s="11"/>
      <c r="T27" s="10"/>
      <c r="U27" s="11"/>
      <c r="V27" s="10"/>
      <c r="W27" s="11"/>
      <c r="X27" s="10"/>
      <c r="Y27" s="11"/>
      <c r="Z27" s="10"/>
      <c r="AA27" s="6"/>
      <c r="AB27" s="155">
        <f t="shared" si="0"/>
        <v>0</v>
      </c>
    </row>
    <row r="28" spans="1:28" ht="14">
      <c r="A28" s="9" t="s">
        <v>83</v>
      </c>
      <c r="B28" s="10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  <c r="P28" s="10"/>
      <c r="Q28" s="11"/>
      <c r="R28" s="10"/>
      <c r="S28" s="11"/>
      <c r="T28" s="10"/>
      <c r="U28" s="11"/>
      <c r="V28" s="10"/>
      <c r="W28" s="11"/>
      <c r="X28" s="10"/>
      <c r="Y28" s="11"/>
      <c r="Z28" s="10"/>
      <c r="AA28" s="6"/>
      <c r="AB28" s="155">
        <f t="shared" si="0"/>
        <v>0</v>
      </c>
    </row>
    <row r="29" spans="1:28" ht="14">
      <c r="A29" s="9" t="s">
        <v>128</v>
      </c>
      <c r="B29" s="10"/>
      <c r="C29" s="11"/>
      <c r="D29" s="10"/>
      <c r="E29" s="11"/>
      <c r="F29" s="10"/>
      <c r="G29" s="11"/>
      <c r="H29" s="10"/>
      <c r="I29" s="11"/>
      <c r="J29" s="10"/>
      <c r="K29" s="11"/>
      <c r="L29" s="10"/>
      <c r="M29" s="11"/>
      <c r="N29" s="10"/>
      <c r="O29" s="11"/>
      <c r="P29" s="10"/>
      <c r="Q29" s="11"/>
      <c r="R29" s="10">
        <v>3</v>
      </c>
      <c r="S29" s="11"/>
      <c r="T29" s="10"/>
      <c r="U29" s="11"/>
      <c r="V29" s="10"/>
      <c r="W29" s="11"/>
      <c r="X29" s="10"/>
      <c r="Y29" s="11">
        <v>1</v>
      </c>
      <c r="Z29" s="10"/>
      <c r="AA29" s="6"/>
      <c r="AB29" s="155">
        <f t="shared" si="0"/>
        <v>0.16</v>
      </c>
    </row>
    <row r="30" spans="1:28" ht="14">
      <c r="A30" s="9" t="s">
        <v>181</v>
      </c>
      <c r="B30" s="10"/>
      <c r="C30" s="11"/>
      <c r="D30" s="10"/>
      <c r="E30" s="11"/>
      <c r="F30" s="10">
        <v>15</v>
      </c>
      <c r="G30" s="11"/>
      <c r="H30" s="10"/>
      <c r="I30" s="11"/>
      <c r="J30" s="10"/>
      <c r="K30" s="11"/>
      <c r="L30" s="10"/>
      <c r="M30" s="11"/>
      <c r="N30" s="10"/>
      <c r="O30" s="11"/>
      <c r="P30" s="10">
        <v>5</v>
      </c>
      <c r="Q30" s="11"/>
      <c r="R30" s="10"/>
      <c r="S30" s="11"/>
      <c r="T30" s="10"/>
      <c r="U30" s="11"/>
      <c r="V30" s="10"/>
      <c r="W30" s="11"/>
      <c r="X30" s="10"/>
      <c r="Y30" s="11"/>
      <c r="Z30" s="10"/>
      <c r="AA30" s="6"/>
      <c r="AB30" s="155">
        <f t="shared" si="0"/>
        <v>0.8</v>
      </c>
    </row>
    <row r="31" spans="1:28" s="162" customFormat="1" ht="14">
      <c r="A31" s="12" t="s">
        <v>84</v>
      </c>
      <c r="B31" s="5"/>
      <c r="C31" s="161"/>
      <c r="D31" s="5"/>
      <c r="E31" s="161"/>
      <c r="F31" s="5"/>
      <c r="G31" s="161"/>
      <c r="H31" s="5"/>
      <c r="I31" s="161"/>
      <c r="J31" s="5"/>
      <c r="K31" s="161"/>
      <c r="L31" s="5"/>
      <c r="M31" s="161"/>
      <c r="N31" s="5"/>
      <c r="O31" s="161"/>
      <c r="P31" s="5"/>
      <c r="Q31" s="161"/>
      <c r="R31" s="5"/>
      <c r="S31" s="161"/>
      <c r="T31" s="5"/>
      <c r="U31" s="161"/>
      <c r="V31" s="5"/>
      <c r="W31" s="161"/>
      <c r="X31" s="5"/>
      <c r="Y31" s="161"/>
      <c r="Z31" s="5"/>
      <c r="AA31" s="52"/>
      <c r="AB31" s="162">
        <f t="shared" si="0"/>
        <v>0</v>
      </c>
    </row>
    <row r="32" spans="1:28" s="162" customFormat="1" ht="14">
      <c r="A32" s="13" t="s">
        <v>33</v>
      </c>
      <c r="B32" s="5"/>
      <c r="C32" s="161"/>
      <c r="D32" s="5"/>
      <c r="E32" s="161"/>
      <c r="F32" s="5"/>
      <c r="G32" s="161"/>
      <c r="H32" s="5"/>
      <c r="I32" s="161"/>
      <c r="J32" s="5"/>
      <c r="K32" s="161"/>
      <c r="L32" s="5"/>
      <c r="M32" s="161"/>
      <c r="N32" s="5"/>
      <c r="O32" s="161"/>
      <c r="P32" s="5"/>
      <c r="Q32" s="161"/>
      <c r="R32" s="5"/>
      <c r="S32" s="161"/>
      <c r="T32" s="5"/>
      <c r="U32" s="161"/>
      <c r="V32" s="5"/>
      <c r="W32" s="161"/>
      <c r="X32" s="5"/>
      <c r="Y32" s="161"/>
      <c r="Z32" s="5"/>
      <c r="AA32" s="52"/>
      <c r="AB32" s="162">
        <f t="shared" si="0"/>
        <v>0</v>
      </c>
    </row>
    <row r="33" spans="1:28" ht="14">
      <c r="A33" s="24" t="s">
        <v>93</v>
      </c>
      <c r="B33" s="10"/>
      <c r="C33" s="11"/>
      <c r="D33" s="10"/>
      <c r="E33" s="11"/>
      <c r="F33" s="10"/>
      <c r="G33" s="11"/>
      <c r="H33" s="10"/>
      <c r="I33" s="11"/>
      <c r="J33" s="10"/>
      <c r="K33" s="11"/>
      <c r="L33" s="10"/>
      <c r="M33" s="11"/>
      <c r="N33" s="10"/>
      <c r="O33" s="11"/>
      <c r="P33" s="10"/>
      <c r="Q33" s="11"/>
      <c r="R33" s="10"/>
      <c r="S33" s="11"/>
      <c r="T33" s="10"/>
      <c r="U33" s="11"/>
      <c r="V33" s="10"/>
      <c r="W33" s="11"/>
      <c r="X33" s="10"/>
      <c r="Y33" s="11"/>
      <c r="Z33" s="10"/>
      <c r="AA33" s="6"/>
      <c r="AB33" s="155">
        <f t="shared" si="0"/>
        <v>0</v>
      </c>
    </row>
    <row r="34" spans="1:28">
      <c r="A34" s="15" t="s">
        <v>9</v>
      </c>
      <c r="B34" s="10"/>
      <c r="C34" s="11"/>
      <c r="D34" s="10"/>
      <c r="E34" s="11"/>
      <c r="F34" s="10"/>
      <c r="G34" s="11"/>
      <c r="H34" s="10"/>
      <c r="I34" s="11"/>
      <c r="J34" s="10"/>
      <c r="K34" s="11"/>
      <c r="L34" s="10"/>
      <c r="M34" s="11"/>
      <c r="N34" s="10"/>
      <c r="O34" s="11"/>
      <c r="P34" s="10"/>
      <c r="Q34" s="11"/>
      <c r="R34" s="10"/>
      <c r="S34" s="11"/>
      <c r="T34" s="10"/>
      <c r="U34" s="11"/>
      <c r="V34" s="10"/>
      <c r="W34" s="11"/>
      <c r="X34" s="10"/>
      <c r="Y34" s="11"/>
      <c r="Z34" s="10"/>
      <c r="AA34" s="6"/>
      <c r="AB34" s="155">
        <f t="shared" si="0"/>
        <v>0</v>
      </c>
    </row>
    <row r="35" spans="1:28">
      <c r="A35" s="15" t="s">
        <v>31</v>
      </c>
      <c r="B35" s="10"/>
      <c r="C35" s="11"/>
      <c r="D35" s="10"/>
      <c r="E35" s="11">
        <v>1</v>
      </c>
      <c r="F35" s="10"/>
      <c r="G35" s="11"/>
      <c r="H35" s="10"/>
      <c r="I35" s="11"/>
      <c r="J35" s="10"/>
      <c r="K35" s="11">
        <v>17</v>
      </c>
      <c r="L35" s="10"/>
      <c r="M35" s="11">
        <v>25</v>
      </c>
      <c r="N35" s="10"/>
      <c r="O35" s="11"/>
      <c r="P35" s="10"/>
      <c r="Q35" s="11"/>
      <c r="R35" s="10"/>
      <c r="S35" s="11">
        <v>25</v>
      </c>
      <c r="T35" s="10"/>
      <c r="U35" s="11"/>
      <c r="V35" s="10"/>
      <c r="W35" s="11"/>
      <c r="X35" s="10"/>
      <c r="Y35" s="11"/>
      <c r="Z35" s="10"/>
      <c r="AA35" s="6"/>
      <c r="AB35" s="155">
        <f t="shared" si="0"/>
        <v>2.72</v>
      </c>
    </row>
    <row r="36" spans="1:28">
      <c r="A36" s="15" t="s">
        <v>32</v>
      </c>
      <c r="B36" s="10">
        <v>40</v>
      </c>
      <c r="C36" s="11">
        <v>95</v>
      </c>
      <c r="D36" s="10">
        <v>35</v>
      </c>
      <c r="E36" s="11">
        <v>50</v>
      </c>
      <c r="F36" s="10">
        <v>5</v>
      </c>
      <c r="G36" s="11">
        <v>4</v>
      </c>
      <c r="H36" s="10">
        <v>2</v>
      </c>
      <c r="I36" s="11"/>
      <c r="J36" s="10">
        <v>50</v>
      </c>
      <c r="K36" s="11"/>
      <c r="L36" s="10">
        <v>5</v>
      </c>
      <c r="M36" s="11"/>
      <c r="N36" s="10">
        <v>45</v>
      </c>
      <c r="O36" s="11">
        <v>100</v>
      </c>
      <c r="P36" s="10">
        <v>12</v>
      </c>
      <c r="Q36" s="11"/>
      <c r="R36" s="10">
        <v>17</v>
      </c>
      <c r="S36" s="11"/>
      <c r="T36" s="10"/>
      <c r="U36" s="11"/>
      <c r="V36" s="10">
        <v>20</v>
      </c>
      <c r="W36" s="11"/>
      <c r="X36" s="10">
        <v>85</v>
      </c>
      <c r="Y36" s="11"/>
      <c r="Z36" s="10"/>
      <c r="AA36" s="6"/>
      <c r="AB36" s="155">
        <f t="shared" si="0"/>
        <v>22.6</v>
      </c>
    </row>
    <row r="37" spans="1:28">
      <c r="A37" s="15" t="s">
        <v>52</v>
      </c>
      <c r="B37" s="10"/>
      <c r="C37" s="11"/>
      <c r="D37" s="10"/>
      <c r="E37" s="11"/>
      <c r="F37" s="10"/>
      <c r="G37" s="11"/>
      <c r="H37" s="10"/>
      <c r="I37" s="11"/>
      <c r="J37" s="10"/>
      <c r="K37" s="11"/>
      <c r="L37" s="10"/>
      <c r="M37" s="11"/>
      <c r="N37" s="10"/>
      <c r="O37" s="11"/>
      <c r="P37" s="10"/>
      <c r="Q37" s="11"/>
      <c r="R37" s="10"/>
      <c r="S37" s="11"/>
      <c r="T37" s="10"/>
      <c r="U37" s="11"/>
      <c r="V37" s="10"/>
      <c r="W37" s="11"/>
      <c r="X37" s="10"/>
      <c r="Y37" s="11"/>
      <c r="Z37" s="10"/>
      <c r="AA37" s="6"/>
      <c r="AB37" s="155">
        <f t="shared" si="0"/>
        <v>0</v>
      </c>
    </row>
    <row r="38" spans="1:28" s="162" customFormat="1">
      <c r="A38" s="16" t="s">
        <v>10</v>
      </c>
      <c r="B38" s="5"/>
      <c r="C38" s="161"/>
      <c r="D38" s="5"/>
      <c r="E38" s="161"/>
      <c r="F38" s="5"/>
      <c r="G38" s="161"/>
      <c r="H38" s="5"/>
      <c r="I38" s="161"/>
      <c r="J38" s="5"/>
      <c r="K38" s="161"/>
      <c r="L38" s="5"/>
      <c r="M38" s="161"/>
      <c r="N38" s="5"/>
      <c r="O38" s="161"/>
      <c r="P38" s="5"/>
      <c r="Q38" s="161"/>
      <c r="R38" s="5"/>
      <c r="S38" s="161"/>
      <c r="T38" s="5"/>
      <c r="U38" s="161"/>
      <c r="V38" s="5"/>
      <c r="W38" s="161"/>
      <c r="X38" s="5"/>
      <c r="Y38" s="161"/>
      <c r="Z38" s="5"/>
      <c r="AA38" s="52"/>
      <c r="AB38" s="162">
        <f t="shared" si="0"/>
        <v>0</v>
      </c>
    </row>
    <row r="39" spans="1:28">
      <c r="A39" s="15" t="s">
        <v>39</v>
      </c>
      <c r="B39" s="10"/>
      <c r="C39" s="11"/>
      <c r="D39" s="10"/>
      <c r="E39" s="11"/>
      <c r="F39" s="10"/>
      <c r="G39" s="11"/>
      <c r="H39" s="10"/>
      <c r="I39" s="11"/>
      <c r="J39" s="10"/>
      <c r="K39" s="11"/>
      <c r="L39" s="10"/>
      <c r="M39" s="11"/>
      <c r="N39" s="10"/>
      <c r="O39" s="11"/>
      <c r="P39" s="10"/>
      <c r="Q39" s="11"/>
      <c r="R39" s="10"/>
      <c r="S39" s="11"/>
      <c r="T39" s="10"/>
      <c r="U39" s="11"/>
      <c r="V39" s="10"/>
      <c r="W39" s="11"/>
      <c r="X39" s="10"/>
      <c r="Y39" s="11"/>
      <c r="Z39" s="10"/>
      <c r="AA39" s="6"/>
      <c r="AB39" s="155">
        <f t="shared" si="0"/>
        <v>0</v>
      </c>
    </row>
    <row r="40" spans="1:28">
      <c r="A40" s="15" t="s">
        <v>11</v>
      </c>
      <c r="B40" s="10"/>
      <c r="C40" s="11"/>
      <c r="D40" s="10"/>
      <c r="E40" s="11"/>
      <c r="F40" s="10"/>
      <c r="G40" s="11"/>
      <c r="H40" s="10"/>
      <c r="I40" s="11"/>
      <c r="J40" s="10"/>
      <c r="K40" s="11"/>
      <c r="L40" s="10"/>
      <c r="M40" s="11"/>
      <c r="N40" s="10"/>
      <c r="O40" s="11"/>
      <c r="P40" s="10"/>
      <c r="Q40" s="11"/>
      <c r="R40" s="10"/>
      <c r="S40" s="11"/>
      <c r="T40" s="10"/>
      <c r="U40" s="11"/>
      <c r="V40" s="10"/>
      <c r="W40" s="11"/>
      <c r="X40" s="10"/>
      <c r="Y40" s="11"/>
      <c r="Z40" s="10"/>
      <c r="AA40" s="6"/>
      <c r="AB40" s="155">
        <f t="shared" si="0"/>
        <v>0</v>
      </c>
    </row>
    <row r="41" spans="1:28" s="162" customFormat="1">
      <c r="A41" s="16" t="s">
        <v>94</v>
      </c>
      <c r="B41" s="5"/>
      <c r="C41" s="161"/>
      <c r="D41" s="5"/>
      <c r="E41" s="161"/>
      <c r="F41" s="5"/>
      <c r="G41" s="161"/>
      <c r="H41" s="5"/>
      <c r="I41" s="161"/>
      <c r="J41" s="5"/>
      <c r="K41" s="161"/>
      <c r="L41" s="5"/>
      <c r="M41" s="161"/>
      <c r="N41" s="5"/>
      <c r="O41" s="161"/>
      <c r="P41" s="5"/>
      <c r="Q41" s="161"/>
      <c r="R41" s="5"/>
      <c r="S41" s="161"/>
      <c r="T41" s="5"/>
      <c r="U41" s="161"/>
      <c r="V41" s="5"/>
      <c r="W41" s="161"/>
      <c r="X41" s="5"/>
      <c r="Y41" s="161"/>
      <c r="Z41" s="5"/>
      <c r="AA41" s="52"/>
      <c r="AB41" s="162">
        <f t="shared" si="0"/>
        <v>0</v>
      </c>
    </row>
    <row r="42" spans="1:28" s="162" customFormat="1">
      <c r="A42" s="16" t="s">
        <v>95</v>
      </c>
      <c r="B42" s="5"/>
      <c r="C42" s="161"/>
      <c r="D42" s="5"/>
      <c r="E42" s="161"/>
      <c r="F42" s="5"/>
      <c r="G42" s="161"/>
      <c r="H42" s="5"/>
      <c r="I42" s="161"/>
      <c r="J42" s="5"/>
      <c r="K42" s="161"/>
      <c r="L42" s="5"/>
      <c r="M42" s="161"/>
      <c r="N42" s="5"/>
      <c r="O42" s="161"/>
      <c r="P42" s="5"/>
      <c r="Q42" s="161"/>
      <c r="R42" s="5"/>
      <c r="S42" s="161"/>
      <c r="T42" s="5"/>
      <c r="U42" s="161"/>
      <c r="V42" s="5"/>
      <c r="W42" s="161"/>
      <c r="X42" s="5"/>
      <c r="Y42" s="161"/>
      <c r="Z42" s="5"/>
      <c r="AA42" s="52"/>
      <c r="AB42" s="162">
        <f t="shared" si="0"/>
        <v>0</v>
      </c>
    </row>
    <row r="43" spans="1:28">
      <c r="A43" s="15" t="s">
        <v>12</v>
      </c>
      <c r="B43" s="10"/>
      <c r="C43" s="11"/>
      <c r="D43" s="10"/>
      <c r="E43" s="11"/>
      <c r="F43" s="10"/>
      <c r="G43" s="11"/>
      <c r="H43" s="10"/>
      <c r="I43" s="11"/>
      <c r="J43" s="10"/>
      <c r="K43" s="11"/>
      <c r="L43" s="10"/>
      <c r="M43" s="11"/>
      <c r="N43" s="10"/>
      <c r="O43" s="11"/>
      <c r="P43" s="10"/>
      <c r="Q43" s="11"/>
      <c r="R43" s="10"/>
      <c r="S43" s="11"/>
      <c r="T43" s="10"/>
      <c r="U43" s="11"/>
      <c r="V43" s="10"/>
      <c r="W43" s="11"/>
      <c r="X43" s="10"/>
      <c r="Y43" s="11"/>
      <c r="Z43" s="10"/>
      <c r="AA43" s="6"/>
      <c r="AB43" s="155">
        <f t="shared" si="0"/>
        <v>0</v>
      </c>
    </row>
    <row r="44" spans="1:28">
      <c r="A44" s="15" t="s">
        <v>40</v>
      </c>
      <c r="B44" s="10"/>
      <c r="C44" s="11"/>
      <c r="D44" s="10"/>
      <c r="E44" s="11"/>
      <c r="F44" s="10"/>
      <c r="G44" s="11"/>
      <c r="H44" s="10"/>
      <c r="I44" s="11"/>
      <c r="J44" s="10"/>
      <c r="K44" s="11"/>
      <c r="L44" s="10"/>
      <c r="M44" s="11"/>
      <c r="N44" s="10"/>
      <c r="O44" s="11"/>
      <c r="P44" s="10"/>
      <c r="Q44" s="11"/>
      <c r="R44" s="10"/>
      <c r="S44" s="11"/>
      <c r="T44" s="10"/>
      <c r="U44" s="11"/>
      <c r="V44" s="10"/>
      <c r="W44" s="11"/>
      <c r="X44" s="10"/>
      <c r="Y44" s="11"/>
      <c r="Z44" s="10"/>
      <c r="AA44" s="6"/>
      <c r="AB44" s="155">
        <f t="shared" si="0"/>
        <v>0</v>
      </c>
    </row>
    <row r="45" spans="1:28" s="162" customFormat="1">
      <c r="A45" s="16" t="s">
        <v>41</v>
      </c>
      <c r="B45" s="5"/>
      <c r="C45" s="161"/>
      <c r="D45" s="5"/>
      <c r="E45" s="161"/>
      <c r="F45" s="5"/>
      <c r="G45" s="161"/>
      <c r="H45" s="5"/>
      <c r="I45" s="161"/>
      <c r="J45" s="5"/>
      <c r="K45" s="161"/>
      <c r="L45" s="5"/>
      <c r="M45" s="161"/>
      <c r="N45" s="5"/>
      <c r="O45" s="161"/>
      <c r="P45" s="5"/>
      <c r="Q45" s="161"/>
      <c r="R45" s="5"/>
      <c r="S45" s="161"/>
      <c r="T45" s="5"/>
      <c r="U45" s="161"/>
      <c r="V45" s="5"/>
      <c r="W45" s="161"/>
      <c r="X45" s="5"/>
      <c r="Y45" s="161"/>
      <c r="Z45" s="5"/>
      <c r="AA45" s="52"/>
      <c r="AB45" s="162">
        <f t="shared" si="0"/>
        <v>0</v>
      </c>
    </row>
    <row r="46" spans="1:28">
      <c r="A46" s="15" t="s">
        <v>44</v>
      </c>
      <c r="B46" s="10"/>
      <c r="C46" s="11"/>
      <c r="D46" s="10"/>
      <c r="E46" s="11"/>
      <c r="F46" s="10"/>
      <c r="G46" s="11"/>
      <c r="H46" s="10"/>
      <c r="I46" s="11"/>
      <c r="J46" s="10"/>
      <c r="K46" s="11"/>
      <c r="L46" s="10"/>
      <c r="M46" s="11"/>
      <c r="N46" s="10"/>
      <c r="O46" s="11"/>
      <c r="P46" s="10"/>
      <c r="Q46" s="11"/>
      <c r="R46" s="10"/>
      <c r="S46" s="11"/>
      <c r="T46" s="10"/>
      <c r="U46" s="11"/>
      <c r="V46" s="10"/>
      <c r="W46" s="11"/>
      <c r="X46" s="10"/>
      <c r="Y46" s="11"/>
      <c r="Z46" s="10"/>
      <c r="AA46" s="6"/>
      <c r="AB46" s="155">
        <f t="shared" si="0"/>
        <v>0</v>
      </c>
    </row>
    <row r="47" spans="1:28">
      <c r="A47" s="15" t="s">
        <v>62</v>
      </c>
      <c r="B47" s="10"/>
      <c r="C47" s="11"/>
      <c r="D47" s="10"/>
      <c r="E47" s="11"/>
      <c r="F47" s="10"/>
      <c r="G47" s="11"/>
      <c r="H47" s="10"/>
      <c r="I47" s="11"/>
      <c r="J47" s="10"/>
      <c r="K47" s="11"/>
      <c r="L47" s="10"/>
      <c r="M47" s="11"/>
      <c r="N47" s="10"/>
      <c r="O47" s="11"/>
      <c r="P47" s="10"/>
      <c r="Q47" s="11"/>
      <c r="R47" s="10"/>
      <c r="S47" s="11"/>
      <c r="T47" s="10"/>
      <c r="U47" s="11"/>
      <c r="V47" s="10"/>
      <c r="W47" s="11"/>
      <c r="X47" s="10"/>
      <c r="Y47" s="11"/>
      <c r="Z47" s="10"/>
      <c r="AA47" s="6"/>
      <c r="AB47" s="155">
        <f t="shared" si="0"/>
        <v>0</v>
      </c>
    </row>
    <row r="48" spans="1:28">
      <c r="A48" s="15" t="s">
        <v>179</v>
      </c>
      <c r="B48" s="10"/>
      <c r="C48" s="11"/>
      <c r="D48" s="10"/>
      <c r="E48" s="11">
        <v>5</v>
      </c>
      <c r="F48" s="10"/>
      <c r="G48" s="11">
        <v>4</v>
      </c>
      <c r="H48" s="10">
        <v>1</v>
      </c>
      <c r="I48" s="11"/>
      <c r="J48" s="10"/>
      <c r="K48" s="11"/>
      <c r="L48" s="10"/>
      <c r="M48" s="11"/>
      <c r="N48" s="10"/>
      <c r="O48" s="11"/>
      <c r="P48" s="10"/>
      <c r="Q48" s="11"/>
      <c r="R48" s="10"/>
      <c r="S48" s="11"/>
      <c r="T48" s="10"/>
      <c r="U48" s="11"/>
      <c r="V48" s="10"/>
      <c r="W48" s="11"/>
      <c r="X48" s="10"/>
      <c r="Y48" s="11"/>
      <c r="Z48" s="10"/>
      <c r="AA48" s="6"/>
      <c r="AB48" s="155">
        <f t="shared" si="0"/>
        <v>0.4</v>
      </c>
    </row>
    <row r="49" spans="1:28" s="162" customFormat="1">
      <c r="A49" s="16" t="s">
        <v>34</v>
      </c>
      <c r="B49" s="5"/>
      <c r="C49" s="161"/>
      <c r="D49" s="5"/>
      <c r="E49" s="161"/>
      <c r="F49" s="5"/>
      <c r="G49" s="161"/>
      <c r="H49" s="5"/>
      <c r="I49" s="161"/>
      <c r="J49" s="5"/>
      <c r="K49" s="161"/>
      <c r="L49" s="5"/>
      <c r="M49" s="161"/>
      <c r="N49" s="5"/>
      <c r="O49" s="161"/>
      <c r="P49" s="5"/>
      <c r="Q49" s="161"/>
      <c r="R49" s="5"/>
      <c r="S49" s="161"/>
      <c r="T49" s="5"/>
      <c r="U49" s="161"/>
      <c r="V49" s="5"/>
      <c r="W49" s="161"/>
      <c r="X49" s="5"/>
      <c r="Y49" s="161"/>
      <c r="Z49" s="5"/>
      <c r="AA49" s="52"/>
      <c r="AB49" s="162">
        <f t="shared" si="0"/>
        <v>0</v>
      </c>
    </row>
    <row r="50" spans="1:28" s="162" customFormat="1">
      <c r="A50" s="16" t="s">
        <v>35</v>
      </c>
      <c r="B50" s="5"/>
      <c r="C50" s="161"/>
      <c r="D50" s="5"/>
      <c r="E50" s="161"/>
      <c r="F50" s="5"/>
      <c r="G50" s="161"/>
      <c r="H50" s="5"/>
      <c r="I50" s="161"/>
      <c r="J50" s="5"/>
      <c r="K50" s="161"/>
      <c r="L50" s="5"/>
      <c r="M50" s="161"/>
      <c r="N50" s="5"/>
      <c r="O50" s="161"/>
      <c r="P50" s="5"/>
      <c r="Q50" s="161"/>
      <c r="R50" s="5"/>
      <c r="S50" s="161"/>
      <c r="T50" s="5"/>
      <c r="U50" s="161"/>
      <c r="V50" s="5"/>
      <c r="W50" s="161"/>
      <c r="X50" s="5"/>
      <c r="Y50" s="161"/>
      <c r="Z50" s="5"/>
      <c r="AA50" s="52"/>
      <c r="AB50" s="162">
        <f t="shared" si="0"/>
        <v>0</v>
      </c>
    </row>
    <row r="51" spans="1:28">
      <c r="A51" s="15" t="s">
        <v>37</v>
      </c>
      <c r="B51" s="10"/>
      <c r="C51" s="11"/>
      <c r="D51" s="10"/>
      <c r="E51" s="11"/>
      <c r="F51" s="10"/>
      <c r="G51" s="11"/>
      <c r="H51" s="10"/>
      <c r="I51" s="11"/>
      <c r="J51" s="10"/>
      <c r="K51" s="11"/>
      <c r="L51" s="10"/>
      <c r="M51" s="11"/>
      <c r="N51" s="10"/>
      <c r="O51" s="11"/>
      <c r="P51" s="10"/>
      <c r="Q51" s="11"/>
      <c r="R51" s="10"/>
      <c r="S51" s="11"/>
      <c r="T51" s="10"/>
      <c r="U51" s="11"/>
      <c r="V51" s="10"/>
      <c r="W51" s="11"/>
      <c r="X51" s="10"/>
      <c r="Y51" s="11"/>
      <c r="Z51" s="10"/>
      <c r="AA51" s="6"/>
      <c r="AB51" s="155">
        <f t="shared" si="0"/>
        <v>0</v>
      </c>
    </row>
    <row r="52" spans="1:28" ht="14">
      <c r="A52" s="9" t="s">
        <v>24</v>
      </c>
      <c r="B52" s="10"/>
      <c r="C52" s="11"/>
      <c r="D52" s="10"/>
      <c r="E52" s="11"/>
      <c r="F52" s="10"/>
      <c r="G52" s="11"/>
      <c r="H52" s="10"/>
      <c r="I52" s="11"/>
      <c r="J52" s="10"/>
      <c r="K52" s="11"/>
      <c r="L52" s="10"/>
      <c r="M52" s="11"/>
      <c r="N52" s="10"/>
      <c r="O52" s="11"/>
      <c r="P52" s="10"/>
      <c r="Q52" s="11"/>
      <c r="R52" s="10"/>
      <c r="S52" s="11"/>
      <c r="T52" s="10"/>
      <c r="U52" s="11"/>
      <c r="V52" s="10"/>
      <c r="W52" s="11"/>
      <c r="X52" s="10"/>
      <c r="Y52" s="11"/>
      <c r="Z52" s="10"/>
      <c r="AA52" s="6"/>
      <c r="AB52" s="155">
        <f t="shared" si="0"/>
        <v>0</v>
      </c>
    </row>
    <row r="53" spans="1:28" ht="14">
      <c r="A53" s="9" t="s">
        <v>43</v>
      </c>
      <c r="B53" s="10"/>
      <c r="C53" s="11"/>
      <c r="D53" s="10"/>
      <c r="E53" s="11"/>
      <c r="F53" s="10"/>
      <c r="G53" s="11"/>
      <c r="H53" s="10"/>
      <c r="I53" s="11"/>
      <c r="J53" s="10"/>
      <c r="K53" s="11"/>
      <c r="L53" s="10"/>
      <c r="M53" s="11"/>
      <c r="N53" s="10"/>
      <c r="O53" s="11"/>
      <c r="P53" s="10"/>
      <c r="Q53" s="11"/>
      <c r="R53" s="10"/>
      <c r="S53" s="11"/>
      <c r="T53" s="10"/>
      <c r="U53" s="11"/>
      <c r="V53" s="10"/>
      <c r="W53" s="11"/>
      <c r="X53" s="10"/>
      <c r="Y53" s="11"/>
      <c r="Z53" s="10"/>
      <c r="AA53" s="6"/>
      <c r="AB53" s="155">
        <f t="shared" si="0"/>
        <v>0</v>
      </c>
    </row>
    <row r="54" spans="1:28" s="162" customFormat="1" ht="14">
      <c r="A54" s="12" t="s">
        <v>72</v>
      </c>
      <c r="B54" s="5"/>
      <c r="C54" s="161"/>
      <c r="D54" s="5"/>
      <c r="E54" s="161"/>
      <c r="F54" s="5"/>
      <c r="G54" s="161"/>
      <c r="H54" s="5"/>
      <c r="I54" s="161"/>
      <c r="J54" s="5"/>
      <c r="K54" s="161"/>
      <c r="L54" s="5"/>
      <c r="M54" s="161"/>
      <c r="N54" s="5"/>
      <c r="O54" s="161"/>
      <c r="P54" s="5"/>
      <c r="Q54" s="161"/>
      <c r="R54" s="5"/>
      <c r="S54" s="161"/>
      <c r="T54" s="5"/>
      <c r="U54" s="161"/>
      <c r="V54" s="5"/>
      <c r="W54" s="161"/>
      <c r="X54" s="5"/>
      <c r="Y54" s="161"/>
      <c r="Z54" s="5"/>
      <c r="AA54" s="52"/>
      <c r="AB54" s="162">
        <f t="shared" si="0"/>
        <v>0</v>
      </c>
    </row>
    <row r="55" spans="1:28">
      <c r="A55" s="15" t="s">
        <v>68</v>
      </c>
      <c r="B55" s="10"/>
      <c r="C55" s="11"/>
      <c r="D55" s="10"/>
      <c r="E55" s="11"/>
      <c r="F55" s="10"/>
      <c r="G55" s="11"/>
      <c r="H55" s="10"/>
      <c r="I55" s="11"/>
      <c r="J55" s="10"/>
      <c r="K55" s="11"/>
      <c r="L55" s="10"/>
      <c r="M55" s="11"/>
      <c r="N55" s="10"/>
      <c r="O55" s="11"/>
      <c r="P55" s="10"/>
      <c r="Q55" s="11"/>
      <c r="R55" s="10"/>
      <c r="S55" s="11"/>
      <c r="T55" s="10"/>
      <c r="U55" s="11"/>
      <c r="V55" s="10"/>
      <c r="W55" s="11"/>
      <c r="X55" s="10"/>
      <c r="Y55" s="11"/>
      <c r="Z55" s="10"/>
      <c r="AA55" s="6"/>
      <c r="AB55" s="155">
        <f t="shared" si="0"/>
        <v>0</v>
      </c>
    </row>
    <row r="56" spans="1:28">
      <c r="A56" s="15" t="s">
        <v>82</v>
      </c>
      <c r="B56" s="10"/>
      <c r="C56" s="11"/>
      <c r="D56" s="10"/>
      <c r="E56" s="11"/>
      <c r="F56" s="10"/>
      <c r="G56" s="11"/>
      <c r="H56" s="10"/>
      <c r="I56" s="11"/>
      <c r="J56" s="10"/>
      <c r="K56" s="11"/>
      <c r="L56" s="10"/>
      <c r="M56" s="11"/>
      <c r="N56" s="10"/>
      <c r="O56" s="11"/>
      <c r="P56" s="10"/>
      <c r="Q56" s="11"/>
      <c r="R56" s="10"/>
      <c r="S56" s="11"/>
      <c r="T56" s="10"/>
      <c r="U56" s="11"/>
      <c r="V56" s="10"/>
      <c r="W56" s="11"/>
      <c r="X56" s="10"/>
      <c r="Y56" s="11"/>
      <c r="Z56" s="10"/>
      <c r="AA56" s="6"/>
      <c r="AB56" s="155">
        <f t="shared" si="0"/>
        <v>0</v>
      </c>
    </row>
    <row r="57" spans="1:28" ht="14">
      <c r="A57" s="9" t="s">
        <v>63</v>
      </c>
      <c r="B57" s="10"/>
      <c r="C57" s="11"/>
      <c r="D57" s="10"/>
      <c r="E57" s="11"/>
      <c r="F57" s="10"/>
      <c r="G57" s="11"/>
      <c r="H57" s="10">
        <v>80</v>
      </c>
      <c r="I57" s="11"/>
      <c r="J57" s="10">
        <v>50</v>
      </c>
      <c r="K57" s="11">
        <v>50</v>
      </c>
      <c r="L57" s="10">
        <v>45</v>
      </c>
      <c r="M57" s="11">
        <v>50</v>
      </c>
      <c r="N57" s="10">
        <v>55</v>
      </c>
      <c r="O57" s="11"/>
      <c r="P57" s="10"/>
      <c r="Q57" s="11"/>
      <c r="R57" s="10"/>
      <c r="S57" s="11"/>
      <c r="T57" s="10"/>
      <c r="U57" s="11"/>
      <c r="V57" s="10"/>
      <c r="W57" s="11"/>
      <c r="X57" s="10"/>
      <c r="Y57" s="11"/>
      <c r="Z57" s="10"/>
      <c r="AA57" s="6"/>
      <c r="AB57" s="155">
        <f t="shared" si="0"/>
        <v>13.2</v>
      </c>
    </row>
    <row r="58" spans="1:28" s="162" customFormat="1" ht="14">
      <c r="A58" s="12" t="s">
        <v>30</v>
      </c>
      <c r="B58" s="5">
        <v>3</v>
      </c>
      <c r="C58" s="161">
        <v>2</v>
      </c>
      <c r="D58" s="5"/>
      <c r="E58" s="161"/>
      <c r="F58" s="5"/>
      <c r="G58" s="161"/>
      <c r="H58" s="5"/>
      <c r="I58" s="161"/>
      <c r="J58" s="5"/>
      <c r="K58" s="161"/>
      <c r="L58" s="5"/>
      <c r="M58" s="161"/>
      <c r="N58" s="5"/>
      <c r="O58" s="161"/>
      <c r="P58" s="5"/>
      <c r="Q58" s="161"/>
      <c r="R58" s="5">
        <v>3</v>
      </c>
      <c r="S58" s="161"/>
      <c r="T58" s="5"/>
      <c r="U58" s="161"/>
      <c r="V58" s="5"/>
      <c r="W58" s="161"/>
      <c r="X58" s="5"/>
      <c r="Y58" s="161">
        <v>1</v>
      </c>
      <c r="Z58" s="5"/>
      <c r="AA58" s="52"/>
      <c r="AB58" s="162">
        <f t="shared" si="0"/>
        <v>0.36</v>
      </c>
    </row>
    <row r="59" spans="1:28" ht="14">
      <c r="A59" s="25" t="s">
        <v>180</v>
      </c>
      <c r="B59" s="10"/>
      <c r="C59" s="11"/>
      <c r="D59" s="10"/>
      <c r="E59" s="11">
        <v>15</v>
      </c>
      <c r="F59" s="10">
        <v>35</v>
      </c>
      <c r="G59" s="11"/>
      <c r="H59" s="10"/>
      <c r="I59" s="11"/>
      <c r="J59" s="10"/>
      <c r="K59" s="11"/>
      <c r="L59" s="10"/>
      <c r="M59" s="11"/>
      <c r="N59" s="10"/>
      <c r="O59" s="11"/>
      <c r="P59" s="10"/>
      <c r="Q59" s="11"/>
      <c r="R59" s="10"/>
      <c r="S59" s="11"/>
      <c r="T59" s="10"/>
      <c r="U59" s="11"/>
      <c r="V59" s="10"/>
      <c r="W59" s="11"/>
      <c r="X59" s="10"/>
      <c r="Y59" s="11"/>
      <c r="Z59" s="10"/>
      <c r="AA59" s="6"/>
      <c r="AB59" s="155">
        <f t="shared" si="0"/>
        <v>2</v>
      </c>
    </row>
    <row r="60" spans="1:28" ht="14">
      <c r="A60" s="9" t="s">
        <v>38</v>
      </c>
      <c r="B60" s="10"/>
      <c r="C60" s="11"/>
      <c r="D60" s="10">
        <v>95</v>
      </c>
      <c r="E60" s="11"/>
      <c r="F60" s="10"/>
      <c r="G60" s="11"/>
      <c r="H60" s="10"/>
      <c r="I60" s="11"/>
      <c r="J60" s="10"/>
      <c r="K60" s="11">
        <v>40</v>
      </c>
      <c r="L60" s="10">
        <v>90</v>
      </c>
      <c r="M60" s="11">
        <v>15</v>
      </c>
      <c r="N60" s="10"/>
      <c r="O60" s="11"/>
      <c r="P60" s="10">
        <v>75</v>
      </c>
      <c r="Q60" s="11"/>
      <c r="R60" s="10"/>
      <c r="S60" s="11">
        <v>50</v>
      </c>
      <c r="T60" s="10">
        <v>80</v>
      </c>
      <c r="U60" s="11">
        <v>80</v>
      </c>
      <c r="V60" s="10">
        <v>82</v>
      </c>
      <c r="W60" s="11">
        <v>100</v>
      </c>
      <c r="X60" s="10"/>
      <c r="Y60" s="11"/>
      <c r="Z60" s="10"/>
      <c r="AA60" s="6"/>
      <c r="AB60" s="155">
        <f t="shared" si="0"/>
        <v>28.28</v>
      </c>
    </row>
    <row r="61" spans="1:28" ht="14">
      <c r="A61" s="9" t="s">
        <v>60</v>
      </c>
      <c r="B61" s="10"/>
      <c r="C61" s="11"/>
      <c r="D61" s="10"/>
      <c r="E61" s="11"/>
      <c r="F61" s="10"/>
      <c r="G61" s="11"/>
      <c r="H61" s="10"/>
      <c r="I61" s="11"/>
      <c r="J61" s="10"/>
      <c r="K61" s="11"/>
      <c r="L61" s="10"/>
      <c r="M61" s="11"/>
      <c r="N61" s="10"/>
      <c r="O61" s="11"/>
      <c r="P61" s="10"/>
      <c r="Q61" s="11"/>
      <c r="R61" s="10"/>
      <c r="S61" s="11"/>
      <c r="T61" s="10"/>
      <c r="U61" s="11"/>
      <c r="V61" s="10"/>
      <c r="W61" s="11"/>
      <c r="X61" s="10"/>
      <c r="Y61" s="11"/>
      <c r="Z61" s="10"/>
      <c r="AA61" s="6"/>
      <c r="AB61" s="155">
        <f t="shared" si="0"/>
        <v>0</v>
      </c>
    </row>
    <row r="62" spans="1:28" ht="14">
      <c r="A62" s="9" t="s">
        <v>73</v>
      </c>
      <c r="B62" s="10"/>
      <c r="C62" s="11"/>
      <c r="D62" s="10"/>
      <c r="E62" s="11"/>
      <c r="F62" s="10"/>
      <c r="G62" s="11"/>
      <c r="H62" s="10"/>
      <c r="I62" s="11"/>
      <c r="J62" s="10"/>
      <c r="K62" s="11"/>
      <c r="L62" s="10"/>
      <c r="M62" s="11"/>
      <c r="N62" s="10"/>
      <c r="O62" s="11"/>
      <c r="P62" s="10"/>
      <c r="Q62" s="11"/>
      <c r="R62" s="10"/>
      <c r="S62" s="11"/>
      <c r="T62" s="10"/>
      <c r="U62" s="11"/>
      <c r="V62" s="10"/>
      <c r="W62" s="11"/>
      <c r="X62" s="10"/>
      <c r="Y62" s="11"/>
      <c r="Z62" s="10"/>
      <c r="AA62" s="6"/>
      <c r="AB62" s="155">
        <f t="shared" si="0"/>
        <v>0</v>
      </c>
    </row>
    <row r="63" spans="1:28" ht="14">
      <c r="A63" s="9" t="s">
        <v>64</v>
      </c>
      <c r="B63" s="10"/>
      <c r="C63" s="11"/>
      <c r="D63" s="10"/>
      <c r="E63" s="11"/>
      <c r="F63" s="10"/>
      <c r="G63" s="11"/>
      <c r="H63" s="10"/>
      <c r="I63" s="11"/>
      <c r="J63" s="10"/>
      <c r="K63" s="11"/>
      <c r="L63" s="10"/>
      <c r="M63" s="11"/>
      <c r="N63" s="10"/>
      <c r="O63" s="11"/>
      <c r="P63" s="10"/>
      <c r="Q63" s="11"/>
      <c r="R63" s="10"/>
      <c r="S63" s="11"/>
      <c r="T63" s="10"/>
      <c r="U63" s="11"/>
      <c r="V63" s="10"/>
      <c r="W63" s="11"/>
      <c r="X63" s="10"/>
      <c r="Y63" s="11"/>
      <c r="Z63" s="10"/>
      <c r="AA63" s="6"/>
      <c r="AB63" s="155">
        <f t="shared" si="0"/>
        <v>0</v>
      </c>
    </row>
    <row r="64" spans="1:28" ht="14">
      <c r="A64" s="9" t="s">
        <v>61</v>
      </c>
      <c r="B64" s="10"/>
      <c r="C64" s="11"/>
      <c r="D64" s="10"/>
      <c r="E64" s="11"/>
      <c r="F64" s="10"/>
      <c r="G64" s="11"/>
      <c r="H64" s="10"/>
      <c r="I64" s="11"/>
      <c r="J64" s="10"/>
      <c r="K64" s="11"/>
      <c r="L64" s="10"/>
      <c r="M64" s="11"/>
      <c r="N64" s="10"/>
      <c r="O64" s="11"/>
      <c r="P64" s="10"/>
      <c r="Q64" s="11"/>
      <c r="R64" s="10"/>
      <c r="S64" s="11"/>
      <c r="T64" s="10"/>
      <c r="U64" s="11"/>
      <c r="V64" s="10"/>
      <c r="W64" s="11"/>
      <c r="X64" s="10"/>
      <c r="Y64" s="11"/>
      <c r="Z64" s="10"/>
      <c r="AA64" s="6"/>
      <c r="AB64" s="155">
        <f t="shared" si="0"/>
        <v>0</v>
      </c>
    </row>
    <row r="65" spans="1:28" s="162" customFormat="1">
      <c r="A65" s="16" t="s">
        <v>13</v>
      </c>
      <c r="B65" s="5"/>
      <c r="C65" s="161"/>
      <c r="D65" s="5"/>
      <c r="E65" s="161"/>
      <c r="F65" s="5"/>
      <c r="G65" s="161"/>
      <c r="H65" s="5"/>
      <c r="I65" s="161"/>
      <c r="J65" s="5"/>
      <c r="K65" s="161"/>
      <c r="L65" s="5"/>
      <c r="M65" s="161"/>
      <c r="N65" s="5"/>
      <c r="O65" s="161"/>
      <c r="P65" s="5"/>
      <c r="Q65" s="161"/>
      <c r="R65" s="5"/>
      <c r="S65" s="161"/>
      <c r="T65" s="5"/>
      <c r="U65" s="161"/>
      <c r="V65" s="5"/>
      <c r="W65" s="161"/>
      <c r="X65" s="5"/>
      <c r="Y65" s="161"/>
      <c r="Z65" s="5"/>
      <c r="AA65" s="52"/>
      <c r="AB65" s="162">
        <f t="shared" si="0"/>
        <v>0</v>
      </c>
    </row>
    <row r="66" spans="1:28" s="162" customFormat="1">
      <c r="A66" s="16" t="s">
        <v>55</v>
      </c>
      <c r="B66" s="5"/>
      <c r="C66" s="161"/>
      <c r="D66" s="5"/>
      <c r="E66" s="161"/>
      <c r="F66" s="5"/>
      <c r="G66" s="161"/>
      <c r="H66" s="5"/>
      <c r="I66" s="161"/>
      <c r="J66" s="5"/>
      <c r="K66" s="161"/>
      <c r="L66" s="5"/>
      <c r="M66" s="161"/>
      <c r="N66" s="5"/>
      <c r="O66" s="161"/>
      <c r="P66" s="5"/>
      <c r="Q66" s="161"/>
      <c r="R66" s="5"/>
      <c r="S66" s="161"/>
      <c r="T66" s="5"/>
      <c r="U66" s="161"/>
      <c r="V66" s="5"/>
      <c r="W66" s="161"/>
      <c r="X66" s="5"/>
      <c r="Y66" s="161"/>
      <c r="Z66" s="5"/>
      <c r="AA66" s="52"/>
      <c r="AB66" s="162">
        <f t="shared" si="0"/>
        <v>0</v>
      </c>
    </row>
    <row r="67" spans="1:28">
      <c r="A67" s="15" t="s">
        <v>42</v>
      </c>
      <c r="B67" s="10"/>
      <c r="C67" s="11"/>
      <c r="D67" s="10"/>
      <c r="E67" s="11"/>
      <c r="F67" s="10"/>
      <c r="G67" s="11"/>
      <c r="H67" s="10"/>
      <c r="I67" s="11"/>
      <c r="J67" s="10"/>
      <c r="K67" s="11"/>
      <c r="L67" s="10"/>
      <c r="M67" s="11"/>
      <c r="N67" s="10"/>
      <c r="O67" s="11"/>
      <c r="P67" s="10"/>
      <c r="Q67" s="11"/>
      <c r="R67" s="10"/>
      <c r="S67" s="11"/>
      <c r="T67" s="10"/>
      <c r="U67" s="11"/>
      <c r="V67" s="10"/>
      <c r="W67" s="11"/>
      <c r="X67" s="10"/>
      <c r="Y67" s="11"/>
      <c r="Z67" s="10"/>
      <c r="AA67" s="6"/>
      <c r="AB67" s="155">
        <f t="shared" si="0"/>
        <v>0</v>
      </c>
    </row>
    <row r="68" spans="1:28">
      <c r="A68" s="15" t="s">
        <v>57</v>
      </c>
      <c r="B68" s="10"/>
      <c r="C68" s="11"/>
      <c r="D68" s="10"/>
      <c r="E68" s="11"/>
      <c r="F68" s="10"/>
      <c r="G68" s="11"/>
      <c r="H68" s="10"/>
      <c r="I68" s="11"/>
      <c r="J68" s="10"/>
      <c r="K68" s="11"/>
      <c r="L68" s="10"/>
      <c r="M68" s="11"/>
      <c r="N68" s="10"/>
      <c r="O68" s="11"/>
      <c r="P68" s="10"/>
      <c r="Q68" s="11"/>
      <c r="R68" s="10"/>
      <c r="S68" s="11"/>
      <c r="T68" s="10"/>
      <c r="U68" s="11"/>
      <c r="V68" s="10"/>
      <c r="W68" s="11"/>
      <c r="X68" s="10"/>
      <c r="Y68" s="11"/>
      <c r="Z68" s="10"/>
      <c r="AA68" s="6"/>
      <c r="AB68" s="155">
        <f t="shared" si="0"/>
        <v>0</v>
      </c>
    </row>
    <row r="69" spans="1:28" s="162" customFormat="1">
      <c r="A69" s="16" t="s">
        <v>14</v>
      </c>
      <c r="B69" s="5"/>
      <c r="C69" s="161"/>
      <c r="D69" s="5"/>
      <c r="E69" s="161"/>
      <c r="F69" s="5"/>
      <c r="G69" s="161"/>
      <c r="H69" s="5"/>
      <c r="I69" s="161"/>
      <c r="J69" s="5"/>
      <c r="K69" s="161"/>
      <c r="L69" s="5"/>
      <c r="M69" s="161"/>
      <c r="N69" s="5"/>
      <c r="O69" s="161"/>
      <c r="P69" s="5"/>
      <c r="Q69" s="161"/>
      <c r="R69" s="5"/>
      <c r="S69" s="161"/>
      <c r="T69" s="5"/>
      <c r="U69" s="161"/>
      <c r="V69" s="5"/>
      <c r="W69" s="161"/>
      <c r="X69" s="5"/>
      <c r="Y69" s="161"/>
      <c r="Z69" s="5"/>
      <c r="AA69" s="52"/>
      <c r="AB69" s="162">
        <f t="shared" si="0"/>
        <v>0</v>
      </c>
    </row>
    <row r="70" spans="1:28" s="162" customFormat="1">
      <c r="A70" s="16" t="s">
        <v>15</v>
      </c>
      <c r="B70" s="5"/>
      <c r="C70" s="161"/>
      <c r="D70" s="5"/>
      <c r="E70" s="161"/>
      <c r="F70" s="5"/>
      <c r="G70" s="161"/>
      <c r="H70" s="5"/>
      <c r="I70" s="161"/>
      <c r="J70" s="5"/>
      <c r="K70" s="161"/>
      <c r="L70" s="5"/>
      <c r="M70" s="161"/>
      <c r="N70" s="5"/>
      <c r="O70" s="161"/>
      <c r="P70" s="5"/>
      <c r="Q70" s="161"/>
      <c r="R70" s="5"/>
      <c r="S70" s="161"/>
      <c r="T70" s="5"/>
      <c r="U70" s="161"/>
      <c r="V70" s="5"/>
      <c r="W70" s="161"/>
      <c r="X70" s="5"/>
      <c r="Y70" s="161"/>
      <c r="Z70" s="5"/>
      <c r="AA70" s="52"/>
      <c r="AB70" s="162">
        <f t="shared" ref="AB70:AB113" si="1">SUM(B70:Z70)/25</f>
        <v>0</v>
      </c>
    </row>
    <row r="71" spans="1:28">
      <c r="A71" s="15" t="s">
        <v>183</v>
      </c>
      <c r="B71" s="10"/>
      <c r="C71" s="11"/>
      <c r="D71" s="10"/>
      <c r="E71" s="11"/>
      <c r="F71" s="10"/>
      <c r="G71" s="11"/>
      <c r="H71" s="10"/>
      <c r="I71" s="11"/>
      <c r="J71" s="10"/>
      <c r="K71" s="11"/>
      <c r="L71" s="10"/>
      <c r="M71" s="11"/>
      <c r="N71" s="10"/>
      <c r="O71" s="11"/>
      <c r="P71" s="10"/>
      <c r="Q71" s="11"/>
      <c r="R71" s="10">
        <v>50</v>
      </c>
      <c r="S71" s="11"/>
      <c r="T71" s="10"/>
      <c r="U71" s="11"/>
      <c r="V71" s="10"/>
      <c r="W71" s="11"/>
      <c r="X71" s="10"/>
      <c r="Y71" s="11"/>
      <c r="Z71" s="10"/>
      <c r="AA71" s="6"/>
      <c r="AB71" s="155">
        <f t="shared" si="1"/>
        <v>2</v>
      </c>
    </row>
    <row r="72" spans="1:28" s="162" customFormat="1">
      <c r="A72" s="16" t="s">
        <v>16</v>
      </c>
      <c r="B72" s="5"/>
      <c r="C72" s="161"/>
      <c r="D72" s="5"/>
      <c r="E72" s="161"/>
      <c r="F72" s="5"/>
      <c r="G72" s="161"/>
      <c r="H72" s="5"/>
      <c r="I72" s="161"/>
      <c r="J72" s="5"/>
      <c r="K72" s="161"/>
      <c r="L72" s="5"/>
      <c r="M72" s="161"/>
      <c r="N72" s="5"/>
      <c r="O72" s="161"/>
      <c r="P72" s="5"/>
      <c r="Q72" s="161"/>
      <c r="R72" s="5"/>
      <c r="S72" s="161"/>
      <c r="T72" s="5"/>
      <c r="U72" s="161"/>
      <c r="V72" s="5"/>
      <c r="W72" s="161"/>
      <c r="X72" s="5"/>
      <c r="Y72" s="161"/>
      <c r="Z72" s="5"/>
      <c r="AA72" s="52"/>
      <c r="AB72" s="162">
        <f t="shared" si="1"/>
        <v>0</v>
      </c>
    </row>
    <row r="73" spans="1:28">
      <c r="A73" s="15" t="s">
        <v>36</v>
      </c>
      <c r="B73" s="10"/>
      <c r="C73" s="11"/>
      <c r="D73" s="10"/>
      <c r="E73" s="11"/>
      <c r="F73" s="10"/>
      <c r="G73" s="11"/>
      <c r="H73" s="10"/>
      <c r="I73" s="11"/>
      <c r="J73" s="10"/>
      <c r="K73" s="11"/>
      <c r="L73" s="10"/>
      <c r="M73" s="11"/>
      <c r="N73" s="10"/>
      <c r="O73" s="11"/>
      <c r="P73" s="10"/>
      <c r="Q73" s="11"/>
      <c r="R73" s="10"/>
      <c r="S73" s="11"/>
      <c r="T73" s="10"/>
      <c r="U73" s="11"/>
      <c r="V73" s="10"/>
      <c r="W73" s="11"/>
      <c r="X73" s="10"/>
      <c r="Y73" s="11"/>
      <c r="Z73" s="10"/>
      <c r="AA73" s="6"/>
      <c r="AB73" s="155">
        <f t="shared" si="1"/>
        <v>0</v>
      </c>
    </row>
    <row r="74" spans="1:28" s="162" customFormat="1">
      <c r="A74" s="16" t="s">
        <v>81</v>
      </c>
      <c r="B74" s="5"/>
      <c r="C74" s="161"/>
      <c r="D74" s="5"/>
      <c r="E74" s="161"/>
      <c r="F74" s="5"/>
      <c r="G74" s="161"/>
      <c r="H74" s="5"/>
      <c r="I74" s="161"/>
      <c r="J74" s="5"/>
      <c r="K74" s="161"/>
      <c r="L74" s="5"/>
      <c r="M74" s="161"/>
      <c r="N74" s="5"/>
      <c r="O74" s="161"/>
      <c r="P74" s="5"/>
      <c r="Q74" s="161"/>
      <c r="R74" s="5"/>
      <c r="S74" s="161"/>
      <c r="T74" s="5"/>
      <c r="U74" s="161"/>
      <c r="V74" s="5"/>
      <c r="W74" s="161"/>
      <c r="X74" s="5"/>
      <c r="Y74" s="161"/>
      <c r="Z74" s="5"/>
      <c r="AA74" s="52"/>
      <c r="AB74" s="162">
        <f t="shared" si="1"/>
        <v>0</v>
      </c>
    </row>
    <row r="75" spans="1:28" s="162" customFormat="1">
      <c r="A75" s="16" t="s">
        <v>74</v>
      </c>
      <c r="B75" s="5"/>
      <c r="C75" s="161"/>
      <c r="D75" s="5"/>
      <c r="E75" s="161"/>
      <c r="F75" s="5"/>
      <c r="G75" s="161"/>
      <c r="H75" s="5"/>
      <c r="I75" s="161"/>
      <c r="J75" s="5"/>
      <c r="K75" s="161"/>
      <c r="L75" s="5"/>
      <c r="M75" s="161"/>
      <c r="N75" s="5"/>
      <c r="O75" s="161"/>
      <c r="P75" s="5"/>
      <c r="Q75" s="161"/>
      <c r="R75" s="5"/>
      <c r="S75" s="161"/>
      <c r="T75" s="5"/>
      <c r="U75" s="161"/>
      <c r="V75" s="5"/>
      <c r="W75" s="161"/>
      <c r="X75" s="5"/>
      <c r="Y75" s="161"/>
      <c r="Z75" s="5"/>
      <c r="AA75" s="52"/>
      <c r="AB75" s="162">
        <f t="shared" si="1"/>
        <v>0</v>
      </c>
    </row>
    <row r="76" spans="1:28" s="162" customFormat="1">
      <c r="A76" s="16" t="s">
        <v>56</v>
      </c>
      <c r="B76" s="5"/>
      <c r="C76" s="161"/>
      <c r="D76" s="5"/>
      <c r="E76" s="161"/>
      <c r="F76" s="5"/>
      <c r="G76" s="161"/>
      <c r="H76" s="5"/>
      <c r="I76" s="161"/>
      <c r="J76" s="5"/>
      <c r="K76" s="161"/>
      <c r="L76" s="5"/>
      <c r="M76" s="161"/>
      <c r="N76" s="5"/>
      <c r="O76" s="161"/>
      <c r="P76" s="5"/>
      <c r="Q76" s="161"/>
      <c r="R76" s="5"/>
      <c r="S76" s="161"/>
      <c r="T76" s="5"/>
      <c r="U76" s="161"/>
      <c r="V76" s="5"/>
      <c r="W76" s="161"/>
      <c r="X76" s="5"/>
      <c r="Y76" s="161"/>
      <c r="Z76" s="5"/>
      <c r="AA76" s="52"/>
      <c r="AB76" s="162">
        <f t="shared" si="1"/>
        <v>0</v>
      </c>
    </row>
    <row r="77" spans="1:28" s="162" customFormat="1">
      <c r="A77" s="16" t="s">
        <v>17</v>
      </c>
      <c r="B77" s="5"/>
      <c r="C77" s="161"/>
      <c r="D77" s="5"/>
      <c r="E77" s="161"/>
      <c r="F77" s="5"/>
      <c r="G77" s="161"/>
      <c r="H77" s="5"/>
      <c r="I77" s="161"/>
      <c r="J77" s="5"/>
      <c r="K77" s="161"/>
      <c r="L77" s="5"/>
      <c r="M77" s="161"/>
      <c r="N77" s="5"/>
      <c r="O77" s="161"/>
      <c r="P77" s="5"/>
      <c r="Q77" s="161"/>
      <c r="R77" s="5"/>
      <c r="S77" s="161"/>
      <c r="T77" s="5"/>
      <c r="U77" s="161"/>
      <c r="V77" s="5"/>
      <c r="W77" s="161"/>
      <c r="X77" s="5"/>
      <c r="Y77" s="161"/>
      <c r="Z77" s="5"/>
      <c r="AA77" s="52"/>
      <c r="AB77" s="162">
        <f t="shared" si="1"/>
        <v>0</v>
      </c>
    </row>
    <row r="78" spans="1:28" s="162" customFormat="1">
      <c r="A78" s="16" t="s">
        <v>18</v>
      </c>
      <c r="B78" s="5"/>
      <c r="C78" s="161"/>
      <c r="D78" s="5"/>
      <c r="E78" s="161"/>
      <c r="F78" s="5"/>
      <c r="G78" s="161"/>
      <c r="H78" s="5"/>
      <c r="I78" s="161"/>
      <c r="J78" s="5"/>
      <c r="K78" s="161"/>
      <c r="L78" s="5"/>
      <c r="M78" s="161"/>
      <c r="N78" s="5"/>
      <c r="O78" s="161"/>
      <c r="P78" s="5"/>
      <c r="Q78" s="161"/>
      <c r="R78" s="5"/>
      <c r="S78" s="161"/>
      <c r="T78" s="5"/>
      <c r="U78" s="161"/>
      <c r="V78" s="5"/>
      <c r="W78" s="161"/>
      <c r="X78" s="5"/>
      <c r="Y78" s="161"/>
      <c r="Z78" s="5"/>
      <c r="AA78" s="52"/>
      <c r="AB78" s="162">
        <f t="shared" si="1"/>
        <v>0</v>
      </c>
    </row>
    <row r="79" spans="1:28" s="162" customFormat="1">
      <c r="A79" s="16" t="s">
        <v>19</v>
      </c>
      <c r="B79" s="5">
        <v>4</v>
      </c>
      <c r="C79" s="161"/>
      <c r="D79" s="5"/>
      <c r="E79" s="161"/>
      <c r="F79" s="5"/>
      <c r="G79" s="161"/>
      <c r="H79" s="5"/>
      <c r="I79" s="161"/>
      <c r="J79" s="5"/>
      <c r="K79" s="161"/>
      <c r="L79" s="5"/>
      <c r="M79" s="161"/>
      <c r="N79" s="5"/>
      <c r="O79" s="161"/>
      <c r="P79" s="5"/>
      <c r="Q79" s="161"/>
      <c r="R79" s="5"/>
      <c r="S79" s="161"/>
      <c r="T79" s="5"/>
      <c r="U79" s="161"/>
      <c r="V79" s="5"/>
      <c r="W79" s="161"/>
      <c r="X79" s="5"/>
      <c r="Y79" s="161">
        <v>1</v>
      </c>
      <c r="Z79" s="5"/>
      <c r="AA79" s="52"/>
      <c r="AB79" s="162">
        <f t="shared" si="1"/>
        <v>0.2</v>
      </c>
    </row>
    <row r="80" spans="1:28" s="162" customFormat="1">
      <c r="A80" s="16" t="s">
        <v>20</v>
      </c>
      <c r="B80" s="5"/>
      <c r="C80" s="161"/>
      <c r="D80" s="5"/>
      <c r="E80" s="161"/>
      <c r="F80" s="5"/>
      <c r="G80" s="161"/>
      <c r="H80" s="5"/>
      <c r="I80" s="161"/>
      <c r="J80" s="5"/>
      <c r="K80" s="161"/>
      <c r="L80" s="5"/>
      <c r="M80" s="161"/>
      <c r="N80" s="5"/>
      <c r="O80" s="161"/>
      <c r="P80" s="5"/>
      <c r="Q80" s="161"/>
      <c r="R80" s="5"/>
      <c r="S80" s="161"/>
      <c r="T80" s="5"/>
      <c r="U80" s="161"/>
      <c r="V80" s="5"/>
      <c r="W80" s="161"/>
      <c r="X80" s="5"/>
      <c r="Y80" s="161"/>
      <c r="Z80" s="5"/>
      <c r="AA80" s="52"/>
      <c r="AB80" s="162">
        <f t="shared" si="1"/>
        <v>0</v>
      </c>
    </row>
    <row r="81" spans="1:28" s="162" customFormat="1">
      <c r="A81" s="16" t="s">
        <v>21</v>
      </c>
      <c r="B81" s="5"/>
      <c r="C81" s="161"/>
      <c r="D81" s="5"/>
      <c r="E81" s="161"/>
      <c r="F81" s="5"/>
      <c r="G81" s="161"/>
      <c r="H81" s="5"/>
      <c r="I81" s="161"/>
      <c r="J81" s="5"/>
      <c r="K81" s="161"/>
      <c r="L81" s="5"/>
      <c r="M81" s="161"/>
      <c r="N81" s="5"/>
      <c r="O81" s="161"/>
      <c r="P81" s="5"/>
      <c r="Q81" s="161"/>
      <c r="R81" s="5"/>
      <c r="S81" s="161"/>
      <c r="T81" s="5"/>
      <c r="U81" s="161"/>
      <c r="V81" s="5"/>
      <c r="W81" s="161"/>
      <c r="X81" s="5"/>
      <c r="Y81" s="161"/>
      <c r="Z81" s="5"/>
      <c r="AA81" s="52"/>
      <c r="AB81" s="162">
        <f t="shared" si="1"/>
        <v>0</v>
      </c>
    </row>
    <row r="82" spans="1:28">
      <c r="A82" s="15" t="s">
        <v>91</v>
      </c>
      <c r="B82" s="10"/>
      <c r="C82" s="11"/>
      <c r="D82" s="10"/>
      <c r="E82" s="11"/>
      <c r="F82" s="10"/>
      <c r="G82" s="11"/>
      <c r="H82" s="10"/>
      <c r="I82" s="11"/>
      <c r="J82" s="10"/>
      <c r="K82" s="11"/>
      <c r="L82" s="10"/>
      <c r="M82" s="11"/>
      <c r="N82" s="10"/>
      <c r="O82" s="11"/>
      <c r="P82" s="10"/>
      <c r="Q82" s="11"/>
      <c r="R82" s="10"/>
      <c r="S82" s="11"/>
      <c r="T82" s="10"/>
      <c r="U82" s="11"/>
      <c r="V82" s="10"/>
      <c r="W82" s="11"/>
      <c r="X82" s="10"/>
      <c r="Y82" s="11"/>
      <c r="Z82" s="10"/>
      <c r="AA82" s="6"/>
      <c r="AB82" s="155">
        <f t="shared" si="1"/>
        <v>0</v>
      </c>
    </row>
    <row r="83" spans="1:28" s="162" customFormat="1">
      <c r="A83" s="16" t="s">
        <v>92</v>
      </c>
      <c r="B83" s="5"/>
      <c r="C83" s="161"/>
      <c r="D83" s="5"/>
      <c r="E83" s="161"/>
      <c r="F83" s="5"/>
      <c r="G83" s="161"/>
      <c r="H83" s="5"/>
      <c r="I83" s="161"/>
      <c r="J83" s="5"/>
      <c r="K83" s="161"/>
      <c r="L83" s="5"/>
      <c r="M83" s="161"/>
      <c r="N83" s="5"/>
      <c r="O83" s="161"/>
      <c r="P83" s="5"/>
      <c r="Q83" s="161"/>
      <c r="R83" s="5"/>
      <c r="S83" s="161"/>
      <c r="T83" s="5"/>
      <c r="U83" s="161"/>
      <c r="V83" s="5"/>
      <c r="W83" s="161"/>
      <c r="X83" s="5"/>
      <c r="Y83" s="161"/>
      <c r="Z83" s="5"/>
      <c r="AA83" s="52"/>
      <c r="AB83" s="162">
        <f t="shared" si="1"/>
        <v>0</v>
      </c>
    </row>
    <row r="84" spans="1:28">
      <c r="A84" s="15" t="s">
        <v>87</v>
      </c>
      <c r="B84" s="10"/>
      <c r="C84" s="11"/>
      <c r="D84" s="10"/>
      <c r="E84" s="11"/>
      <c r="F84" s="10"/>
      <c r="G84" s="11"/>
      <c r="H84" s="10"/>
      <c r="I84" s="11"/>
      <c r="J84" s="10"/>
      <c r="K84" s="11"/>
      <c r="L84" s="10"/>
      <c r="M84" s="11"/>
      <c r="N84" s="10"/>
      <c r="O84" s="11"/>
      <c r="P84" s="10"/>
      <c r="Q84" s="11"/>
      <c r="R84" s="10"/>
      <c r="S84" s="11"/>
      <c r="T84" s="10"/>
      <c r="U84" s="11"/>
      <c r="V84" s="10"/>
      <c r="W84" s="11"/>
      <c r="X84" s="10"/>
      <c r="Y84" s="11"/>
      <c r="Z84" s="10"/>
      <c r="AA84" s="6"/>
      <c r="AB84" s="155">
        <f t="shared" si="1"/>
        <v>0</v>
      </c>
    </row>
    <row r="85" spans="1:28" s="162" customFormat="1">
      <c r="A85" s="16" t="s">
        <v>65</v>
      </c>
      <c r="B85" s="5"/>
      <c r="C85" s="161"/>
      <c r="D85" s="5"/>
      <c r="E85" s="161"/>
      <c r="F85" s="5"/>
      <c r="G85" s="161"/>
      <c r="H85" s="5"/>
      <c r="I85" s="161"/>
      <c r="J85" s="5"/>
      <c r="K85" s="161"/>
      <c r="L85" s="5"/>
      <c r="M85" s="161"/>
      <c r="N85" s="5"/>
      <c r="O85" s="161"/>
      <c r="P85" s="5"/>
      <c r="Q85" s="161"/>
      <c r="R85" s="5"/>
      <c r="S85" s="161"/>
      <c r="T85" s="5"/>
      <c r="U85" s="161"/>
      <c r="V85" s="5"/>
      <c r="W85" s="161"/>
      <c r="X85" s="5"/>
      <c r="Y85" s="161"/>
      <c r="Z85" s="5"/>
      <c r="AA85" s="52"/>
      <c r="AB85" s="162">
        <f t="shared" si="1"/>
        <v>0</v>
      </c>
    </row>
    <row r="86" spans="1:28">
      <c r="A86" s="15" t="s">
        <v>46</v>
      </c>
      <c r="B86" s="10"/>
      <c r="C86" s="11"/>
      <c r="D86" s="10"/>
      <c r="E86" s="11">
        <v>7</v>
      </c>
      <c r="F86" s="10"/>
      <c r="G86" s="11"/>
      <c r="H86" s="10"/>
      <c r="I86" s="11"/>
      <c r="J86" s="10"/>
      <c r="K86" s="11"/>
      <c r="L86" s="10"/>
      <c r="M86" s="11"/>
      <c r="N86" s="10"/>
      <c r="O86" s="11"/>
      <c r="P86" s="10"/>
      <c r="Q86" s="11"/>
      <c r="R86" s="10"/>
      <c r="S86" s="11">
        <v>25</v>
      </c>
      <c r="T86" s="10"/>
      <c r="U86" s="11">
        <v>70</v>
      </c>
      <c r="V86" s="10">
        <v>28</v>
      </c>
      <c r="W86" s="11"/>
      <c r="X86" s="10">
        <v>1</v>
      </c>
      <c r="Y86" s="11"/>
      <c r="Z86" s="10"/>
      <c r="AA86" s="6"/>
      <c r="AB86" s="155">
        <f t="shared" si="1"/>
        <v>5.24</v>
      </c>
    </row>
    <row r="87" spans="1:28" s="162" customFormat="1">
      <c r="A87" s="16" t="s">
        <v>47</v>
      </c>
      <c r="B87" s="5"/>
      <c r="C87" s="161"/>
      <c r="D87" s="5"/>
      <c r="E87" s="161">
        <v>1</v>
      </c>
      <c r="F87" s="5"/>
      <c r="G87" s="161"/>
      <c r="H87" s="5"/>
      <c r="I87" s="161"/>
      <c r="J87" s="5"/>
      <c r="K87" s="161"/>
      <c r="L87" s="5"/>
      <c r="M87" s="161"/>
      <c r="N87" s="5"/>
      <c r="O87" s="161"/>
      <c r="P87" s="5"/>
      <c r="Q87" s="161"/>
      <c r="R87" s="5"/>
      <c r="S87" s="161"/>
      <c r="T87" s="5"/>
      <c r="U87" s="161"/>
      <c r="V87" s="5"/>
      <c r="W87" s="161"/>
      <c r="X87" s="5"/>
      <c r="Y87" s="161"/>
      <c r="Z87" s="5"/>
      <c r="AA87" s="52"/>
      <c r="AB87" s="162">
        <f t="shared" si="1"/>
        <v>0.04</v>
      </c>
    </row>
    <row r="88" spans="1:28" s="162" customFormat="1">
      <c r="A88" s="16" t="s">
        <v>66</v>
      </c>
      <c r="B88" s="5"/>
      <c r="C88" s="161"/>
      <c r="D88" s="5"/>
      <c r="E88" s="161"/>
      <c r="F88" s="5"/>
      <c r="G88" s="161"/>
      <c r="H88" s="5"/>
      <c r="I88" s="161"/>
      <c r="J88" s="5"/>
      <c r="K88" s="161"/>
      <c r="L88" s="5"/>
      <c r="M88" s="161"/>
      <c r="N88" s="5"/>
      <c r="O88" s="161"/>
      <c r="P88" s="5"/>
      <c r="Q88" s="161"/>
      <c r="R88" s="5"/>
      <c r="S88" s="161"/>
      <c r="T88" s="5"/>
      <c r="U88" s="161"/>
      <c r="V88" s="5"/>
      <c r="W88" s="161"/>
      <c r="X88" s="5"/>
      <c r="Y88" s="161"/>
      <c r="Z88" s="5"/>
      <c r="AA88" s="52"/>
      <c r="AB88" s="162">
        <f t="shared" si="1"/>
        <v>0</v>
      </c>
    </row>
    <row r="89" spans="1:28">
      <c r="A89" s="15" t="s">
        <v>53</v>
      </c>
      <c r="B89" s="10"/>
      <c r="C89" s="11"/>
      <c r="D89" s="10"/>
      <c r="E89" s="11"/>
      <c r="F89" s="10"/>
      <c r="G89" s="11"/>
      <c r="H89" s="10"/>
      <c r="I89" s="11"/>
      <c r="J89" s="10"/>
      <c r="K89" s="11"/>
      <c r="L89" s="10"/>
      <c r="M89" s="11"/>
      <c r="N89" s="10"/>
      <c r="O89" s="11"/>
      <c r="P89" s="10"/>
      <c r="Q89" s="11"/>
      <c r="R89" s="10"/>
      <c r="S89" s="11"/>
      <c r="T89" s="10"/>
      <c r="U89" s="11"/>
      <c r="V89" s="10"/>
      <c r="W89" s="11"/>
      <c r="X89" s="10"/>
      <c r="Y89" s="11"/>
      <c r="Z89" s="10"/>
      <c r="AA89" s="6"/>
      <c r="AB89" s="155">
        <f t="shared" si="1"/>
        <v>0</v>
      </c>
    </row>
    <row r="90" spans="1:28">
      <c r="A90" s="15" t="s">
        <v>54</v>
      </c>
      <c r="B90" s="10"/>
      <c r="C90" s="11"/>
      <c r="D90" s="10"/>
      <c r="E90" s="11"/>
      <c r="F90" s="10"/>
      <c r="G90" s="11"/>
      <c r="H90" s="10"/>
      <c r="I90" s="11"/>
      <c r="J90" s="10"/>
      <c r="K90" s="11"/>
      <c r="L90" s="10"/>
      <c r="M90" s="11"/>
      <c r="N90" s="10"/>
      <c r="O90" s="11"/>
      <c r="P90" s="10"/>
      <c r="Q90" s="11"/>
      <c r="R90" s="10"/>
      <c r="S90" s="11"/>
      <c r="T90" s="10"/>
      <c r="U90" s="11"/>
      <c r="V90" s="10"/>
      <c r="W90" s="11"/>
      <c r="X90" s="10"/>
      <c r="Y90" s="11"/>
      <c r="Z90" s="10"/>
      <c r="AA90" s="6"/>
      <c r="AB90" s="155">
        <f t="shared" si="1"/>
        <v>0</v>
      </c>
    </row>
    <row r="91" spans="1:28" s="162" customFormat="1">
      <c r="A91" s="16" t="s">
        <v>58</v>
      </c>
      <c r="B91" s="5"/>
      <c r="C91" s="161"/>
      <c r="D91" s="5"/>
      <c r="E91" s="161"/>
      <c r="F91" s="5"/>
      <c r="G91" s="161"/>
      <c r="H91" s="5"/>
      <c r="I91" s="161"/>
      <c r="J91" s="5"/>
      <c r="K91" s="161"/>
      <c r="L91" s="5"/>
      <c r="M91" s="161"/>
      <c r="N91" s="5"/>
      <c r="O91" s="161"/>
      <c r="P91" s="5"/>
      <c r="Q91" s="161"/>
      <c r="R91" s="5"/>
      <c r="S91" s="161"/>
      <c r="T91" s="5"/>
      <c r="U91" s="161"/>
      <c r="V91" s="5"/>
      <c r="W91" s="161"/>
      <c r="X91" s="5"/>
      <c r="Y91" s="161"/>
      <c r="Z91" s="5"/>
      <c r="AA91" s="52"/>
      <c r="AB91" s="162">
        <f t="shared" si="1"/>
        <v>0</v>
      </c>
    </row>
    <row r="92" spans="1:28">
      <c r="A92" s="15" t="s">
        <v>80</v>
      </c>
      <c r="B92" s="10"/>
      <c r="C92" s="11"/>
      <c r="D92" s="10"/>
      <c r="E92" s="11"/>
      <c r="F92" s="10"/>
      <c r="G92" s="11"/>
      <c r="H92" s="10"/>
      <c r="I92" s="11"/>
      <c r="J92" s="10"/>
      <c r="K92" s="11"/>
      <c r="L92" s="10"/>
      <c r="M92" s="11"/>
      <c r="N92" s="10"/>
      <c r="O92" s="11"/>
      <c r="P92" s="10"/>
      <c r="Q92" s="11"/>
      <c r="R92" s="10"/>
      <c r="S92" s="11"/>
      <c r="T92" s="10"/>
      <c r="U92" s="11"/>
      <c r="V92" s="10"/>
      <c r="W92" s="11"/>
      <c r="X92" s="10"/>
      <c r="Y92" s="11"/>
      <c r="Z92" s="10"/>
      <c r="AA92" s="6"/>
      <c r="AB92" s="155">
        <f t="shared" si="1"/>
        <v>0</v>
      </c>
    </row>
    <row r="93" spans="1:28">
      <c r="A93" s="15" t="s">
        <v>48</v>
      </c>
      <c r="B93" s="10"/>
      <c r="C93" s="11"/>
      <c r="D93" s="10"/>
      <c r="E93" s="11"/>
      <c r="F93" s="10"/>
      <c r="G93" s="11"/>
      <c r="H93" s="10"/>
      <c r="I93" s="11"/>
      <c r="J93" s="10"/>
      <c r="K93" s="11"/>
      <c r="L93" s="10"/>
      <c r="M93" s="11"/>
      <c r="N93" s="10"/>
      <c r="O93" s="11"/>
      <c r="P93" s="10"/>
      <c r="Q93" s="11"/>
      <c r="R93" s="10">
        <v>2</v>
      </c>
      <c r="S93" s="11"/>
      <c r="T93" s="10"/>
      <c r="U93" s="11"/>
      <c r="V93" s="10"/>
      <c r="W93" s="11"/>
      <c r="X93" s="10"/>
      <c r="Y93" s="11"/>
      <c r="Z93" s="10"/>
      <c r="AA93" s="6"/>
      <c r="AB93" s="155">
        <f t="shared" si="1"/>
        <v>0.08</v>
      </c>
    </row>
    <row r="94" spans="1:28" s="162" customFormat="1">
      <c r="A94" s="16" t="s">
        <v>22</v>
      </c>
      <c r="B94" s="5"/>
      <c r="C94" s="161"/>
      <c r="D94" s="5"/>
      <c r="E94" s="161"/>
      <c r="F94" s="5"/>
      <c r="G94" s="161"/>
      <c r="H94" s="5"/>
      <c r="I94" s="161"/>
      <c r="J94" s="5"/>
      <c r="K94" s="161"/>
      <c r="L94" s="5"/>
      <c r="M94" s="161"/>
      <c r="N94" s="5"/>
      <c r="O94" s="161"/>
      <c r="P94" s="5"/>
      <c r="Q94" s="161"/>
      <c r="R94" s="5"/>
      <c r="S94" s="161"/>
      <c r="T94" s="5"/>
      <c r="U94" s="161"/>
      <c r="V94" s="5"/>
      <c r="W94" s="161"/>
      <c r="X94" s="5">
        <v>4</v>
      </c>
      <c r="Y94" s="161"/>
      <c r="Z94" s="5"/>
      <c r="AA94" s="52"/>
      <c r="AB94" s="162">
        <f t="shared" si="1"/>
        <v>0.16</v>
      </c>
    </row>
    <row r="95" spans="1:28">
      <c r="A95" s="15" t="s">
        <v>182</v>
      </c>
      <c r="B95" s="10"/>
      <c r="C95" s="11"/>
      <c r="D95" s="10"/>
      <c r="E95" s="11"/>
      <c r="F95" s="10"/>
      <c r="G95" s="11">
        <v>27</v>
      </c>
      <c r="H95" s="10">
        <v>1</v>
      </c>
      <c r="I95" s="11"/>
      <c r="J95" s="10"/>
      <c r="K95" s="11"/>
      <c r="L95" s="10"/>
      <c r="M95" s="11"/>
      <c r="N95" s="10"/>
      <c r="O95" s="11"/>
      <c r="P95" s="10"/>
      <c r="Q95" s="11"/>
      <c r="R95" s="10">
        <v>45</v>
      </c>
      <c r="S95" s="11"/>
      <c r="T95" s="10"/>
      <c r="U95" s="11"/>
      <c r="V95" s="10"/>
      <c r="W95" s="11"/>
      <c r="X95" s="10">
        <v>20</v>
      </c>
      <c r="Y95" s="11"/>
      <c r="Z95" s="10"/>
      <c r="AA95" s="6"/>
      <c r="AB95" s="155">
        <f t="shared" si="1"/>
        <v>3.72</v>
      </c>
    </row>
    <row r="96" spans="1:28">
      <c r="A96" s="15" t="s">
        <v>75</v>
      </c>
      <c r="B96" s="10"/>
      <c r="C96" s="11"/>
      <c r="D96" s="10"/>
      <c r="E96" s="11"/>
      <c r="F96" s="10"/>
      <c r="G96" s="11"/>
      <c r="H96" s="10"/>
      <c r="I96" s="11"/>
      <c r="J96" s="10"/>
      <c r="K96" s="11"/>
      <c r="L96" s="10"/>
      <c r="M96" s="11"/>
      <c r="N96" s="10"/>
      <c r="O96" s="11"/>
      <c r="P96" s="10"/>
      <c r="Q96" s="11"/>
      <c r="R96" s="10"/>
      <c r="S96" s="11"/>
      <c r="T96" s="10"/>
      <c r="U96" s="11"/>
      <c r="V96" s="10"/>
      <c r="W96" s="11"/>
      <c r="X96" s="10"/>
      <c r="Y96" s="11"/>
      <c r="Z96" s="10"/>
      <c r="AA96" s="6"/>
      <c r="AB96" s="155">
        <f t="shared" si="1"/>
        <v>0</v>
      </c>
    </row>
    <row r="97" spans="1:30">
      <c r="A97" s="15" t="s">
        <v>152</v>
      </c>
      <c r="B97" s="10"/>
      <c r="C97" s="11"/>
      <c r="D97" s="10"/>
      <c r="E97" s="11"/>
      <c r="F97" s="10"/>
      <c r="G97" s="11"/>
      <c r="H97" s="10"/>
      <c r="I97" s="11"/>
      <c r="J97" s="10"/>
      <c r="K97" s="11"/>
      <c r="L97" s="10"/>
      <c r="M97" s="11"/>
      <c r="N97" s="10"/>
      <c r="O97" s="11"/>
      <c r="P97" s="10"/>
      <c r="Q97" s="11"/>
      <c r="R97" s="10"/>
      <c r="S97" s="11"/>
      <c r="T97" s="10"/>
      <c r="U97" s="11"/>
      <c r="V97" s="10"/>
      <c r="W97" s="11"/>
      <c r="X97" s="10"/>
      <c r="Y97" s="11"/>
      <c r="Z97" s="10"/>
      <c r="AA97" s="6"/>
      <c r="AB97" s="155">
        <f t="shared" si="1"/>
        <v>0</v>
      </c>
    </row>
    <row r="98" spans="1:30">
      <c r="A98" s="15"/>
      <c r="B98" s="10"/>
      <c r="C98" s="11"/>
      <c r="D98" s="10"/>
      <c r="E98" s="11"/>
      <c r="F98" s="10"/>
      <c r="G98" s="11"/>
      <c r="H98" s="10"/>
      <c r="I98" s="11"/>
      <c r="J98" s="10"/>
      <c r="K98" s="11"/>
      <c r="L98" s="10"/>
      <c r="M98" s="11"/>
      <c r="N98" s="10"/>
      <c r="O98" s="11"/>
      <c r="P98" s="10"/>
      <c r="Q98" s="11"/>
      <c r="R98" s="10"/>
      <c r="S98" s="11"/>
      <c r="T98" s="10"/>
      <c r="U98" s="11"/>
      <c r="V98" s="10"/>
      <c r="W98" s="11"/>
      <c r="X98" s="10"/>
      <c r="Y98" s="11"/>
      <c r="Z98" s="10"/>
      <c r="AA98" s="6"/>
      <c r="AB98" s="155">
        <f t="shared" si="1"/>
        <v>0</v>
      </c>
    </row>
    <row r="99" spans="1:30">
      <c r="A99" s="17"/>
      <c r="B99" s="10"/>
      <c r="C99" s="11"/>
      <c r="D99" s="10"/>
      <c r="E99" s="11"/>
      <c r="F99" s="10"/>
      <c r="G99" s="11"/>
      <c r="H99" s="10"/>
      <c r="I99" s="11"/>
      <c r="J99" s="10"/>
      <c r="K99" s="11"/>
      <c r="L99" s="10"/>
      <c r="M99" s="11"/>
      <c r="N99" s="10"/>
      <c r="O99" s="11"/>
      <c r="P99" s="10"/>
      <c r="Q99" s="11"/>
      <c r="R99" s="10"/>
      <c r="S99" s="11"/>
      <c r="T99" s="10"/>
      <c r="U99" s="11"/>
      <c r="V99" s="10"/>
      <c r="W99" s="11"/>
      <c r="X99" s="10"/>
      <c r="Y99" s="11"/>
      <c r="Z99" s="10"/>
      <c r="AA99" s="6"/>
      <c r="AB99" s="155">
        <f t="shared" si="1"/>
        <v>0</v>
      </c>
    </row>
    <row r="100" spans="1:30">
      <c r="A100" s="17"/>
      <c r="B100" s="10"/>
      <c r="C100" s="11"/>
      <c r="D100" s="10"/>
      <c r="E100" s="11"/>
      <c r="F100" s="10"/>
      <c r="G100" s="11"/>
      <c r="H100" s="10"/>
      <c r="I100" s="11"/>
      <c r="J100" s="10"/>
      <c r="K100" s="11"/>
      <c r="L100" s="10"/>
      <c r="M100" s="11"/>
      <c r="N100" s="10"/>
      <c r="O100" s="11"/>
      <c r="P100" s="10"/>
      <c r="Q100" s="11"/>
      <c r="R100" s="10"/>
      <c r="S100" s="11"/>
      <c r="T100" s="10"/>
      <c r="U100" s="11"/>
      <c r="V100" s="10"/>
      <c r="W100" s="11"/>
      <c r="X100" s="10"/>
      <c r="Y100" s="11"/>
      <c r="Z100" s="10"/>
      <c r="AA100" s="6"/>
      <c r="AB100" s="155">
        <f t="shared" si="1"/>
        <v>0</v>
      </c>
    </row>
    <row r="101" spans="1:30">
      <c r="A101" s="17"/>
      <c r="B101" s="10"/>
      <c r="C101" s="11"/>
      <c r="D101" s="10"/>
      <c r="E101" s="11"/>
      <c r="F101" s="10"/>
      <c r="G101" s="11"/>
      <c r="H101" s="10"/>
      <c r="I101" s="11"/>
      <c r="J101" s="10"/>
      <c r="K101" s="11"/>
      <c r="L101" s="10"/>
      <c r="M101" s="11"/>
      <c r="N101" s="10"/>
      <c r="O101" s="11"/>
      <c r="P101" s="10"/>
      <c r="Q101" s="11"/>
      <c r="R101" s="10"/>
      <c r="S101" s="11"/>
      <c r="T101" s="10"/>
      <c r="U101" s="11"/>
      <c r="V101" s="10"/>
      <c r="W101" s="11"/>
      <c r="X101" s="10"/>
      <c r="Y101" s="11"/>
      <c r="Z101" s="10"/>
      <c r="AA101" s="6"/>
      <c r="AB101" s="155">
        <f t="shared" si="1"/>
        <v>0</v>
      </c>
    </row>
    <row r="102" spans="1:30">
      <c r="A102" s="17"/>
      <c r="B102" s="10"/>
      <c r="C102" s="11"/>
      <c r="D102" s="10"/>
      <c r="E102" s="11"/>
      <c r="F102" s="10"/>
      <c r="G102" s="11"/>
      <c r="H102" s="10"/>
      <c r="I102" s="11"/>
      <c r="J102" s="10"/>
      <c r="K102" s="11"/>
      <c r="L102" s="10"/>
      <c r="M102" s="11"/>
      <c r="N102" s="10"/>
      <c r="O102" s="11"/>
      <c r="P102" s="10"/>
      <c r="Q102" s="11"/>
      <c r="R102" s="10"/>
      <c r="S102" s="11"/>
      <c r="T102" s="10"/>
      <c r="U102" s="11"/>
      <c r="V102" s="10"/>
      <c r="W102" s="11"/>
      <c r="X102" s="10"/>
      <c r="Y102" s="11"/>
      <c r="Z102" s="10"/>
      <c r="AA102" s="6"/>
      <c r="AB102" s="155">
        <f t="shared" si="1"/>
        <v>0</v>
      </c>
    </row>
    <row r="103" spans="1:30">
      <c r="A103" s="17" t="s">
        <v>90</v>
      </c>
      <c r="B103" s="10">
        <v>7</v>
      </c>
      <c r="C103" s="11">
        <v>1</v>
      </c>
      <c r="D103" s="10">
        <v>25</v>
      </c>
      <c r="E103" s="11">
        <v>2</v>
      </c>
      <c r="F103" s="10">
        <v>1</v>
      </c>
      <c r="G103" s="11"/>
      <c r="H103" s="10"/>
      <c r="I103" s="11"/>
      <c r="J103" s="10"/>
      <c r="K103" s="11"/>
      <c r="L103" s="10"/>
      <c r="M103" s="11"/>
      <c r="N103" s="10"/>
      <c r="O103" s="11"/>
      <c r="P103" s="10"/>
      <c r="Q103" s="11"/>
      <c r="R103" s="10">
        <v>7</v>
      </c>
      <c r="S103" s="11"/>
      <c r="T103" s="10"/>
      <c r="U103" s="11">
        <v>50</v>
      </c>
      <c r="V103" s="10">
        <v>30</v>
      </c>
      <c r="W103" s="11"/>
      <c r="X103" s="10"/>
      <c r="Y103" s="11">
        <v>8</v>
      </c>
      <c r="Z103" s="10">
        <v>1</v>
      </c>
      <c r="AA103" s="6"/>
      <c r="AB103" s="155">
        <f t="shared" si="1"/>
        <v>5.28</v>
      </c>
    </row>
    <row r="104" spans="1:30">
      <c r="A104" s="17" t="s">
        <v>67</v>
      </c>
      <c r="B104" s="10"/>
      <c r="C104" s="11"/>
      <c r="D104" s="10"/>
      <c r="E104" s="11"/>
      <c r="F104" s="10"/>
      <c r="G104" s="11"/>
      <c r="H104" s="10"/>
      <c r="I104" s="11"/>
      <c r="J104" s="10"/>
      <c r="K104" s="11"/>
      <c r="L104" s="10"/>
      <c r="M104" s="11"/>
      <c r="N104" s="10"/>
      <c r="O104" s="11"/>
      <c r="P104" s="10"/>
      <c r="Q104" s="11"/>
      <c r="R104" s="10"/>
      <c r="S104" s="11"/>
      <c r="T104" s="10"/>
      <c r="U104" s="11"/>
      <c r="V104" s="10"/>
      <c r="W104" s="11"/>
      <c r="X104" s="10"/>
      <c r="Y104" s="11"/>
      <c r="Z104" s="10"/>
      <c r="AA104" s="6"/>
      <c r="AB104" s="155">
        <f t="shared" si="1"/>
        <v>0</v>
      </c>
      <c r="AD104" s="162"/>
    </row>
    <row r="105" spans="1:30">
      <c r="A105" s="17" t="s">
        <v>50</v>
      </c>
      <c r="B105" s="10"/>
      <c r="C105" s="11"/>
      <c r="D105" s="10"/>
      <c r="E105" s="11"/>
      <c r="F105" s="10"/>
      <c r="G105" s="11"/>
      <c r="H105" s="10"/>
      <c r="I105" s="11"/>
      <c r="J105" s="10"/>
      <c r="K105" s="11"/>
      <c r="L105" s="10"/>
      <c r="M105" s="11"/>
      <c r="N105" s="10"/>
      <c r="O105" s="11"/>
      <c r="P105" s="10"/>
      <c r="Q105" s="11"/>
      <c r="R105" s="10"/>
      <c r="S105" s="11"/>
      <c r="T105" s="10"/>
      <c r="U105" s="11"/>
      <c r="V105" s="10"/>
      <c r="W105" s="11"/>
      <c r="X105" s="10"/>
      <c r="Y105" s="11"/>
      <c r="Z105" s="10"/>
      <c r="AA105" s="6"/>
      <c r="AB105" s="155">
        <f t="shared" si="1"/>
        <v>0</v>
      </c>
    </row>
    <row r="106" spans="1:30">
      <c r="A106" s="17" t="s">
        <v>70</v>
      </c>
      <c r="B106" s="10">
        <v>20</v>
      </c>
      <c r="C106" s="11"/>
      <c r="D106" s="10"/>
      <c r="E106" s="11"/>
      <c r="F106" s="10"/>
      <c r="G106" s="11"/>
      <c r="H106" s="10"/>
      <c r="I106" s="11"/>
      <c r="J106" s="10"/>
      <c r="K106" s="11"/>
      <c r="L106" s="10"/>
      <c r="M106" s="11"/>
      <c r="N106" s="10"/>
      <c r="O106" s="11"/>
      <c r="P106" s="10"/>
      <c r="Q106" s="11"/>
      <c r="R106" s="10"/>
      <c r="S106" s="11"/>
      <c r="T106" s="10"/>
      <c r="U106" s="11"/>
      <c r="V106" s="10"/>
      <c r="W106" s="11"/>
      <c r="X106" s="10"/>
      <c r="Y106" s="11">
        <v>5</v>
      </c>
      <c r="Z106" s="10">
        <v>3</v>
      </c>
      <c r="AA106" s="6"/>
      <c r="AB106" s="155">
        <f t="shared" si="1"/>
        <v>1.1200000000000001</v>
      </c>
    </row>
    <row r="107" spans="1:30">
      <c r="A107" s="17" t="s">
        <v>49</v>
      </c>
      <c r="B107" s="10">
        <v>50</v>
      </c>
      <c r="C107" s="11">
        <v>70</v>
      </c>
      <c r="D107" s="10">
        <v>30</v>
      </c>
      <c r="E107" s="11">
        <v>75</v>
      </c>
      <c r="F107" s="10">
        <v>90</v>
      </c>
      <c r="G107" s="11">
        <v>75</v>
      </c>
      <c r="H107" s="10">
        <v>80</v>
      </c>
      <c r="I107" s="11">
        <v>95</v>
      </c>
      <c r="J107" s="10">
        <v>90</v>
      </c>
      <c r="K107" s="11">
        <v>90</v>
      </c>
      <c r="L107" s="10">
        <v>90</v>
      </c>
      <c r="M107" s="11">
        <v>80</v>
      </c>
      <c r="N107" s="10">
        <v>90</v>
      </c>
      <c r="O107" s="11">
        <v>90</v>
      </c>
      <c r="P107" s="10">
        <v>90</v>
      </c>
      <c r="Q107" s="11">
        <v>100</v>
      </c>
      <c r="R107" s="10">
        <v>2</v>
      </c>
      <c r="S107" s="11">
        <v>40</v>
      </c>
      <c r="T107" s="10">
        <v>85</v>
      </c>
      <c r="U107" s="11">
        <v>20</v>
      </c>
      <c r="V107" s="10">
        <v>15</v>
      </c>
      <c r="W107" s="11">
        <v>80</v>
      </c>
      <c r="X107" s="10">
        <v>70</v>
      </c>
      <c r="Y107" s="11"/>
      <c r="Z107" s="10">
        <v>30</v>
      </c>
      <c r="AA107" s="6"/>
      <c r="AB107" s="155">
        <f t="shared" si="1"/>
        <v>65.08</v>
      </c>
    </row>
    <row r="108" spans="1:30">
      <c r="B108" s="10"/>
      <c r="C108" s="11"/>
      <c r="D108" s="10"/>
      <c r="E108" s="11"/>
      <c r="F108" s="10"/>
      <c r="G108" s="11"/>
      <c r="H108" s="10"/>
      <c r="I108" s="11"/>
      <c r="J108" s="10"/>
      <c r="K108" s="11"/>
      <c r="L108" s="10"/>
      <c r="M108" s="11"/>
      <c r="N108" s="10"/>
      <c r="O108" s="11"/>
      <c r="P108" s="10"/>
      <c r="Q108" s="11"/>
      <c r="R108" s="10"/>
      <c r="S108" s="11"/>
      <c r="T108" s="10"/>
      <c r="U108" s="11"/>
      <c r="V108" s="10"/>
      <c r="W108" s="11"/>
      <c r="X108" s="10"/>
      <c r="Y108" s="11"/>
      <c r="Z108" s="10"/>
      <c r="AA108" s="6"/>
      <c r="AB108" s="155">
        <f t="shared" si="1"/>
        <v>0</v>
      </c>
    </row>
    <row r="109" spans="1:30">
      <c r="A109" s="17"/>
      <c r="B109" s="10"/>
      <c r="C109" s="11"/>
      <c r="D109" s="10"/>
      <c r="E109" s="11"/>
      <c r="F109" s="10"/>
      <c r="G109" s="11"/>
      <c r="H109" s="10"/>
      <c r="I109" s="11"/>
      <c r="J109" s="10"/>
      <c r="K109" s="11"/>
      <c r="L109" s="10"/>
      <c r="M109" s="11"/>
      <c r="N109" s="10"/>
      <c r="O109" s="11"/>
      <c r="P109" s="10"/>
      <c r="Q109" s="11"/>
      <c r="R109" s="10"/>
      <c r="S109" s="11"/>
      <c r="T109" s="10"/>
      <c r="U109" s="11"/>
      <c r="V109" s="10"/>
      <c r="W109" s="11"/>
      <c r="X109" s="10"/>
      <c r="Y109" s="11"/>
      <c r="Z109" s="10"/>
      <c r="AA109" s="6"/>
      <c r="AB109" s="155">
        <f t="shared" si="1"/>
        <v>0</v>
      </c>
    </row>
    <row r="110" spans="1:30">
      <c r="A110" s="17"/>
      <c r="B110" s="10"/>
      <c r="C110" s="11"/>
      <c r="D110" s="10"/>
      <c r="E110" s="11"/>
      <c r="F110" s="10"/>
      <c r="G110" s="11"/>
      <c r="H110" s="10"/>
      <c r="I110" s="11"/>
      <c r="J110" s="10"/>
      <c r="K110" s="11"/>
      <c r="L110" s="10"/>
      <c r="M110" s="11"/>
      <c r="N110" s="10"/>
      <c r="O110" s="11"/>
      <c r="P110" s="10"/>
      <c r="Q110" s="11"/>
      <c r="R110" s="10"/>
      <c r="S110" s="11"/>
      <c r="T110" s="10"/>
      <c r="U110" s="11"/>
      <c r="V110" s="10"/>
      <c r="W110" s="11"/>
      <c r="X110" s="10"/>
      <c r="Y110" s="11"/>
      <c r="Z110" s="10"/>
      <c r="AA110" s="6"/>
      <c r="AB110" s="155">
        <f t="shared" si="1"/>
        <v>0</v>
      </c>
    </row>
    <row r="111" spans="1:30">
      <c r="A111" s="17"/>
      <c r="B111" s="10"/>
      <c r="C111" s="11"/>
      <c r="D111" s="10"/>
      <c r="E111" s="11"/>
      <c r="F111" s="10"/>
      <c r="G111" s="11"/>
      <c r="H111" s="10"/>
      <c r="I111" s="11"/>
      <c r="J111" s="10"/>
      <c r="K111" s="11"/>
      <c r="L111" s="10"/>
      <c r="M111" s="11"/>
      <c r="N111" s="10"/>
      <c r="O111" s="11"/>
      <c r="P111" s="10"/>
      <c r="Q111" s="11"/>
      <c r="R111" s="10"/>
      <c r="S111" s="11"/>
      <c r="T111" s="10"/>
      <c r="U111" s="11"/>
      <c r="V111" s="10"/>
      <c r="W111" s="11"/>
      <c r="X111" s="10"/>
      <c r="Y111" s="11"/>
      <c r="Z111" s="10"/>
      <c r="AA111" s="6"/>
      <c r="AB111" s="155">
        <f t="shared" si="1"/>
        <v>0</v>
      </c>
    </row>
    <row r="112" spans="1:30">
      <c r="A112" s="17"/>
      <c r="B112" s="10"/>
      <c r="C112" s="11"/>
      <c r="D112" s="10"/>
      <c r="E112" s="11"/>
      <c r="F112" s="10"/>
      <c r="G112" s="11"/>
      <c r="H112" s="10"/>
      <c r="I112" s="11"/>
      <c r="J112" s="10"/>
      <c r="K112" s="11"/>
      <c r="L112" s="10"/>
      <c r="M112" s="11"/>
      <c r="N112" s="10"/>
      <c r="O112" s="11"/>
      <c r="P112" s="10"/>
      <c r="Q112" s="11"/>
      <c r="R112" s="10"/>
      <c r="S112" s="11"/>
      <c r="T112" s="10"/>
      <c r="U112" s="11"/>
      <c r="V112" s="10"/>
      <c r="W112" s="11"/>
      <c r="X112" s="10"/>
      <c r="Y112" s="11"/>
      <c r="Z112" s="10"/>
      <c r="AA112" s="6"/>
      <c r="AB112" s="155">
        <f t="shared" si="1"/>
        <v>0</v>
      </c>
    </row>
    <row r="113" spans="1:29">
      <c r="A113" s="17"/>
      <c r="B113" s="10"/>
      <c r="C113" s="11"/>
      <c r="D113" s="10"/>
      <c r="E113" s="11"/>
      <c r="F113" s="10"/>
      <c r="G113" s="11"/>
      <c r="H113" s="10"/>
      <c r="I113" s="11"/>
      <c r="J113" s="10"/>
      <c r="K113" s="11"/>
      <c r="L113" s="10"/>
      <c r="M113" s="11"/>
      <c r="N113" s="10"/>
      <c r="O113" s="11"/>
      <c r="P113" s="10"/>
      <c r="Q113" s="11"/>
      <c r="R113" s="10"/>
      <c r="S113" s="11"/>
      <c r="T113" s="10"/>
      <c r="U113" s="11"/>
      <c r="V113" s="10"/>
      <c r="W113" s="11"/>
      <c r="X113" s="10"/>
      <c r="Y113" s="11"/>
      <c r="Z113" s="10"/>
      <c r="AA113" s="6"/>
      <c r="AB113" s="155">
        <f t="shared" si="1"/>
        <v>0</v>
      </c>
    </row>
    <row r="114" spans="1:29">
      <c r="A114" s="17"/>
      <c r="B114" s="10"/>
      <c r="C114" s="11"/>
      <c r="D114" s="10"/>
      <c r="E114" s="11"/>
      <c r="F114" s="10"/>
      <c r="G114" s="11"/>
      <c r="H114" s="10"/>
      <c r="I114" s="11"/>
      <c r="J114" s="10"/>
      <c r="K114" s="11"/>
      <c r="L114" s="10"/>
      <c r="M114" s="11"/>
      <c r="N114" s="10"/>
      <c r="O114" s="11"/>
      <c r="P114" s="10"/>
      <c r="Q114" s="11"/>
      <c r="R114" s="10"/>
      <c r="S114" s="11"/>
      <c r="T114" s="10"/>
      <c r="U114" s="11"/>
      <c r="V114" s="10"/>
      <c r="W114" s="11"/>
      <c r="X114" s="10"/>
      <c r="Y114" s="11"/>
      <c r="Z114" s="10"/>
      <c r="AA114" s="6"/>
    </row>
    <row r="115" spans="1:29">
      <c r="A115" s="17"/>
      <c r="B115" s="18"/>
      <c r="C115" s="19"/>
      <c r="D115" s="19"/>
      <c r="E115" s="19"/>
      <c r="F115" s="20"/>
      <c r="G115" s="20"/>
      <c r="H115" s="20"/>
      <c r="I115" s="20"/>
      <c r="J115" s="20"/>
      <c r="K115" s="20"/>
      <c r="L115" s="19"/>
      <c r="M115" s="19"/>
      <c r="N115" s="19"/>
      <c r="O115" s="19"/>
      <c r="P115" s="19"/>
      <c r="Q115" s="19"/>
      <c r="R115" s="19"/>
      <c r="S115" s="19"/>
      <c r="T115" s="21"/>
      <c r="U115" s="19"/>
      <c r="V115" s="18"/>
      <c r="W115" s="20"/>
      <c r="X115" s="18"/>
      <c r="Y115" s="20"/>
      <c r="Z115" s="22"/>
      <c r="AA115" s="23"/>
      <c r="AB115" t="s">
        <v>193</v>
      </c>
      <c r="AC115" t="s">
        <v>201</v>
      </c>
    </row>
    <row r="116" spans="1:29">
      <c r="A116" t="s">
        <v>96</v>
      </c>
      <c r="B116">
        <f>SUM(B5:B100)</f>
        <v>54</v>
      </c>
      <c r="C116">
        <f t="shared" ref="C116:AA116" si="2">SUM(C5:C100)</f>
        <v>105</v>
      </c>
      <c r="D116">
        <f t="shared" si="2"/>
        <v>132</v>
      </c>
      <c r="E116">
        <f t="shared" si="2"/>
        <v>118</v>
      </c>
      <c r="F116">
        <f t="shared" si="2"/>
        <v>121</v>
      </c>
      <c r="G116">
        <f t="shared" si="2"/>
        <v>133</v>
      </c>
      <c r="H116">
        <f t="shared" si="2"/>
        <v>113</v>
      </c>
      <c r="I116">
        <f t="shared" si="2"/>
        <v>33</v>
      </c>
      <c r="J116">
        <f t="shared" si="2"/>
        <v>104</v>
      </c>
      <c r="K116">
        <f t="shared" si="2"/>
        <v>112</v>
      </c>
      <c r="L116">
        <f t="shared" si="2"/>
        <v>140</v>
      </c>
      <c r="M116">
        <f t="shared" si="2"/>
        <v>90</v>
      </c>
      <c r="N116">
        <f t="shared" si="2"/>
        <v>100</v>
      </c>
      <c r="O116">
        <f t="shared" si="2"/>
        <v>101</v>
      </c>
      <c r="P116">
        <f t="shared" si="2"/>
        <v>112</v>
      </c>
      <c r="Q116">
        <f t="shared" si="2"/>
        <v>20</v>
      </c>
      <c r="R116">
        <f t="shared" si="2"/>
        <v>190</v>
      </c>
      <c r="S116">
        <f t="shared" si="2"/>
        <v>114</v>
      </c>
      <c r="T116">
        <f t="shared" si="2"/>
        <v>82</v>
      </c>
      <c r="U116">
        <f t="shared" si="2"/>
        <v>150</v>
      </c>
      <c r="V116">
        <f t="shared" si="2"/>
        <v>130</v>
      </c>
      <c r="W116">
        <f t="shared" si="2"/>
        <v>100</v>
      </c>
      <c r="X116">
        <f t="shared" si="2"/>
        <v>126</v>
      </c>
      <c r="Y116">
        <f t="shared" si="2"/>
        <v>76</v>
      </c>
      <c r="Z116">
        <f t="shared" si="2"/>
        <v>115</v>
      </c>
      <c r="AA116">
        <f t="shared" si="2"/>
        <v>0</v>
      </c>
    </row>
    <row r="117" spans="1:29">
      <c r="A117" t="s">
        <v>97</v>
      </c>
      <c r="B117">
        <f>B5+B6+B7+B9+B10+B11+B12+B14+B17+B24+B27+B8+B29+B33+B34++B35+B36+B37+B39+B40+B43+B44+B46+B47+B51+B52+B53+B55+B56+B57+B60+B61+B62+B63+B64+B67+B68+B71+B73+B82+B84+B86+B89+B90+B92+B93+B96+B97</f>
        <v>47</v>
      </c>
      <c r="C117">
        <f t="shared" ref="C117:Z117" si="3">C5+C6+C7+C9+C10+C11+C12+C14+C17+C24+C27+C8+C29+C33+C34++C35+C36+C37+C39+C40+C43+C44+C46+C47+C51+C52+C53+C55+C56+C57+C60+C61+C62+C63+C64+C67+C68+C71+C73+C82+C84+C86+C89+C90+C92+C93+C96+C97</f>
        <v>98</v>
      </c>
      <c r="D117">
        <f t="shared" si="3"/>
        <v>132</v>
      </c>
      <c r="E117">
        <f t="shared" si="3"/>
        <v>94</v>
      </c>
      <c r="F117">
        <f t="shared" si="3"/>
        <v>70</v>
      </c>
      <c r="G117">
        <f t="shared" si="3"/>
        <v>99</v>
      </c>
      <c r="H117">
        <f t="shared" si="3"/>
        <v>107</v>
      </c>
      <c r="I117">
        <f t="shared" si="3"/>
        <v>33</v>
      </c>
      <c r="J117">
        <f t="shared" si="3"/>
        <v>104</v>
      </c>
      <c r="K117">
        <f t="shared" si="3"/>
        <v>112</v>
      </c>
      <c r="L117">
        <f t="shared" si="3"/>
        <v>140</v>
      </c>
      <c r="M117">
        <f t="shared" si="3"/>
        <v>90</v>
      </c>
      <c r="N117">
        <f t="shared" si="3"/>
        <v>100</v>
      </c>
      <c r="O117">
        <f t="shared" si="3"/>
        <v>100</v>
      </c>
      <c r="P117">
        <f t="shared" si="3"/>
        <v>87</v>
      </c>
      <c r="Q117">
        <f t="shared" si="3"/>
        <v>13</v>
      </c>
      <c r="R117">
        <f t="shared" si="3"/>
        <v>117</v>
      </c>
      <c r="S117">
        <f t="shared" si="3"/>
        <v>112</v>
      </c>
      <c r="T117">
        <f t="shared" si="3"/>
        <v>82</v>
      </c>
      <c r="U117">
        <f t="shared" si="3"/>
        <v>150</v>
      </c>
      <c r="V117">
        <f t="shared" si="3"/>
        <v>130</v>
      </c>
      <c r="W117">
        <f t="shared" si="3"/>
        <v>100</v>
      </c>
      <c r="X117">
        <f t="shared" si="3"/>
        <v>99</v>
      </c>
      <c r="Y117">
        <f t="shared" si="3"/>
        <v>54</v>
      </c>
      <c r="Z117">
        <f t="shared" si="3"/>
        <v>95</v>
      </c>
      <c r="AA117">
        <f>AA5+AA6+AA7+AA9+AA10+AA11+AA12+AA14+AA17+AA24+AA27+AA28+AA29+AA33+AA34++AA35+AA36+AA37+AA39+AA40+AA43+AA44+AA46+AA47+AA51+AA52+AA53+AA55+AA56+AA57+AA60+AA61+AA62+AA63+AA64+AA67+AA68+AA73+AA82+AA84+AA86+AA89+AA90+AA92+AA93+AA96+AA97+AA98+AA99+AA100</f>
        <v>0</v>
      </c>
      <c r="AB117">
        <f>AVERAGE(B117:Z117)</f>
        <v>94.6</v>
      </c>
      <c r="AC117">
        <f>STDEV(B117:Z117)/SQRT(COUNT(B117:Z117))</f>
        <v>6.3874877690685246</v>
      </c>
    </row>
    <row r="118" spans="1:29">
      <c r="A118" t="s">
        <v>98</v>
      </c>
      <c r="B118">
        <f>B8+B13+B15+B16+B18+B19+B20+B21+B22+B23+B26+B31+B32+B38+B41+B42+B45+B49+B50+B54+B58+B65+B66+B70+B72+B74+B75+B76+B77+B78+B79+B80+B81+B83+B85+B87+B88+B91+B94</f>
        <v>7</v>
      </c>
      <c r="C118">
        <f t="shared" ref="C118:AA118" si="4">C8+C13+C15+C16+C18+C19+C20+C21+C22+C23+C26+C31+C32+C38+C41+C42+C45+C49+C50+C54+C58+C65+C66+C70+C72+C74+C75+C76+C77+C78+C79+C80+C81+C83+C85+C87+C88+C91+C94</f>
        <v>7</v>
      </c>
      <c r="D118">
        <f t="shared" si="4"/>
        <v>2</v>
      </c>
      <c r="E118">
        <f t="shared" si="4"/>
        <v>34</v>
      </c>
      <c r="F118">
        <f t="shared" si="4"/>
        <v>6</v>
      </c>
      <c r="G118">
        <f t="shared" si="4"/>
        <v>33</v>
      </c>
      <c r="H118">
        <f t="shared" si="4"/>
        <v>0</v>
      </c>
      <c r="I118">
        <f t="shared" si="4"/>
        <v>1</v>
      </c>
      <c r="J118">
        <f t="shared" si="4"/>
        <v>0</v>
      </c>
      <c r="K118">
        <f t="shared" si="4"/>
        <v>5</v>
      </c>
      <c r="L118">
        <f t="shared" si="4"/>
        <v>0</v>
      </c>
      <c r="M118">
        <f t="shared" si="4"/>
        <v>0</v>
      </c>
      <c r="N118">
        <f t="shared" si="4"/>
        <v>0</v>
      </c>
      <c r="O118">
        <f t="shared" si="4"/>
        <v>1</v>
      </c>
      <c r="P118">
        <f t="shared" si="4"/>
        <v>0</v>
      </c>
      <c r="Q118">
        <f t="shared" si="4"/>
        <v>3</v>
      </c>
      <c r="R118">
        <f t="shared" si="4"/>
        <v>48</v>
      </c>
      <c r="S118">
        <f t="shared" si="4"/>
        <v>7</v>
      </c>
      <c r="T118">
        <f t="shared" si="4"/>
        <v>0</v>
      </c>
      <c r="U118">
        <f t="shared" si="4"/>
        <v>0</v>
      </c>
      <c r="V118">
        <f t="shared" si="4"/>
        <v>0</v>
      </c>
      <c r="W118">
        <f t="shared" si="4"/>
        <v>0</v>
      </c>
      <c r="X118">
        <f t="shared" si="4"/>
        <v>17</v>
      </c>
      <c r="Y118">
        <f t="shared" si="4"/>
        <v>75</v>
      </c>
      <c r="Z118">
        <f t="shared" si="4"/>
        <v>27</v>
      </c>
      <c r="AA118">
        <f t="shared" si="4"/>
        <v>0</v>
      </c>
      <c r="AB118">
        <f>AVERAGE(B118:Z118)</f>
        <v>10.92</v>
      </c>
      <c r="AC118">
        <f>STDEV(B118:Z118)/SQRT(COUNT(B118:Z118))</f>
        <v>3.7491865784460501</v>
      </c>
    </row>
    <row r="119" spans="1:29">
      <c r="A119" t="s">
        <v>99</v>
      </c>
      <c r="B119">
        <f>SUM(B103:B107)</f>
        <v>77</v>
      </c>
      <c r="C119">
        <f t="shared" ref="C119:AA119" si="5">SUM(C103:C107)</f>
        <v>71</v>
      </c>
      <c r="D119">
        <f t="shared" si="5"/>
        <v>55</v>
      </c>
      <c r="E119">
        <f t="shared" si="5"/>
        <v>77</v>
      </c>
      <c r="F119">
        <f t="shared" si="5"/>
        <v>91</v>
      </c>
      <c r="G119">
        <f t="shared" si="5"/>
        <v>75</v>
      </c>
      <c r="H119">
        <f t="shared" si="5"/>
        <v>80</v>
      </c>
      <c r="I119">
        <f t="shared" si="5"/>
        <v>95</v>
      </c>
      <c r="J119">
        <f t="shared" si="5"/>
        <v>90</v>
      </c>
      <c r="K119">
        <f t="shared" si="5"/>
        <v>90</v>
      </c>
      <c r="L119">
        <f t="shared" si="5"/>
        <v>90</v>
      </c>
      <c r="M119">
        <f t="shared" si="5"/>
        <v>80</v>
      </c>
      <c r="N119">
        <f t="shared" si="5"/>
        <v>90</v>
      </c>
      <c r="O119">
        <f t="shared" si="5"/>
        <v>90</v>
      </c>
      <c r="P119">
        <f t="shared" si="5"/>
        <v>90</v>
      </c>
      <c r="Q119">
        <f t="shared" si="5"/>
        <v>100</v>
      </c>
      <c r="R119">
        <f t="shared" si="5"/>
        <v>9</v>
      </c>
      <c r="S119">
        <f t="shared" si="5"/>
        <v>40</v>
      </c>
      <c r="T119">
        <f t="shared" si="5"/>
        <v>85</v>
      </c>
      <c r="U119">
        <f t="shared" si="5"/>
        <v>70</v>
      </c>
      <c r="V119">
        <f t="shared" si="5"/>
        <v>45</v>
      </c>
      <c r="W119">
        <f t="shared" si="5"/>
        <v>80</v>
      </c>
      <c r="X119">
        <f t="shared" si="5"/>
        <v>70</v>
      </c>
      <c r="Y119">
        <f t="shared" si="5"/>
        <v>13</v>
      </c>
      <c r="Z119">
        <f t="shared" si="5"/>
        <v>34</v>
      </c>
      <c r="AA119">
        <f t="shared" si="5"/>
        <v>0</v>
      </c>
      <c r="AB119">
        <f>AVERAGE(B119:Z119)</f>
        <v>71.48</v>
      </c>
      <c r="AC119">
        <f>STDEV(B119:Z119)/SQRT(COUNT(B119:Z119))</f>
        <v>4.9960384305967871</v>
      </c>
    </row>
  </sheetData>
  <mergeCells count="2">
    <mergeCell ref="A1:AA1"/>
    <mergeCell ref="A2:AA2"/>
  </mergeCells>
  <phoneticPr fontId="8" type="noConversion"/>
  <pageMargins left="0.75" right="0.75" top="1" bottom="1" header="0.5" footer="0.5"/>
  <headerFooter alignWithMargins="0"/>
  <drawing r:id="rId1"/>
</worksheet>
</file>

<file path=xl/worksheets/sheet5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110"/>
  <sheetViews>
    <sheetView topLeftCell="D87" workbookViewId="0">
      <selection activeCell="AB106" sqref="AB106:AC110"/>
    </sheetView>
  </sheetViews>
  <sheetFormatPr baseColWidth="10" defaultRowHeight="13"/>
  <cols>
    <col min="1" max="1" width="29.5" customWidth="1"/>
    <col min="2" max="256" width="8.83203125" customWidth="1"/>
  </cols>
  <sheetData>
    <row r="1" spans="1:27" ht="18">
      <c r="A1" s="221" t="s">
        <v>88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spans="1:27">
      <c r="A2" s="222" t="s">
        <v>184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4"/>
    </row>
    <row r="3" spans="1:27">
      <c r="A3" s="1" t="s">
        <v>0</v>
      </c>
      <c r="B3" s="2">
        <v>0</v>
      </c>
      <c r="C3" s="3">
        <v>3</v>
      </c>
      <c r="D3" s="2">
        <v>6</v>
      </c>
      <c r="E3" s="3">
        <v>9</v>
      </c>
      <c r="F3" s="2">
        <v>12</v>
      </c>
      <c r="G3" s="3">
        <v>15</v>
      </c>
      <c r="H3" s="2">
        <v>18</v>
      </c>
      <c r="I3" s="3">
        <v>21</v>
      </c>
      <c r="J3" s="2">
        <v>24</v>
      </c>
      <c r="K3" s="3">
        <v>27</v>
      </c>
      <c r="L3" s="2">
        <v>30</v>
      </c>
      <c r="M3" s="3">
        <v>33</v>
      </c>
      <c r="N3" s="2">
        <v>36</v>
      </c>
      <c r="O3" s="3">
        <v>39</v>
      </c>
      <c r="P3" s="2">
        <v>42</v>
      </c>
      <c r="Q3" s="3">
        <v>45</v>
      </c>
      <c r="R3" s="2">
        <v>48</v>
      </c>
      <c r="S3" s="3">
        <v>51</v>
      </c>
      <c r="T3" s="4">
        <v>54</v>
      </c>
      <c r="U3" s="3">
        <v>57</v>
      </c>
      <c r="V3" s="4">
        <v>60</v>
      </c>
      <c r="W3" s="3">
        <v>63</v>
      </c>
      <c r="X3" s="4">
        <v>66</v>
      </c>
      <c r="Y3" s="3">
        <v>69</v>
      </c>
      <c r="Z3" s="4">
        <v>72</v>
      </c>
      <c r="AA3" s="2" t="s">
        <v>1</v>
      </c>
    </row>
    <row r="4" spans="1:27">
      <c r="A4" s="5" t="s">
        <v>2</v>
      </c>
      <c r="B4" s="6"/>
      <c r="C4" s="7"/>
      <c r="D4" s="6"/>
      <c r="E4" s="7"/>
      <c r="F4" s="6"/>
      <c r="G4" s="7"/>
      <c r="H4" s="6"/>
      <c r="I4" s="7"/>
      <c r="J4" s="6"/>
      <c r="K4" s="7"/>
      <c r="L4" s="6"/>
      <c r="M4" s="7"/>
      <c r="N4" s="6"/>
      <c r="O4" s="7"/>
      <c r="P4" s="6"/>
      <c r="Q4" s="7"/>
      <c r="R4" s="6"/>
      <c r="S4" s="7"/>
      <c r="T4" s="8"/>
      <c r="U4" s="7"/>
      <c r="V4" s="8"/>
      <c r="W4" s="7"/>
      <c r="X4" s="8"/>
      <c r="Y4" s="7"/>
      <c r="Z4" s="8"/>
      <c r="AA4" s="6"/>
    </row>
    <row r="5" spans="1:27" ht="14">
      <c r="A5" s="9" t="s">
        <v>25</v>
      </c>
      <c r="B5" s="10">
        <v>1</v>
      </c>
      <c r="C5" s="11">
        <v>5</v>
      </c>
      <c r="D5" s="10">
        <v>3</v>
      </c>
      <c r="E5" s="11">
        <v>5</v>
      </c>
      <c r="F5" s="10"/>
      <c r="G5" s="11"/>
      <c r="H5" s="10">
        <v>4</v>
      </c>
      <c r="I5" s="11">
        <v>20</v>
      </c>
      <c r="J5" s="10">
        <v>15</v>
      </c>
      <c r="K5" s="11">
        <v>12</v>
      </c>
      <c r="L5" s="10">
        <v>25</v>
      </c>
      <c r="M5" s="11">
        <v>20</v>
      </c>
      <c r="N5" s="10"/>
      <c r="O5" s="11"/>
      <c r="P5" s="10"/>
      <c r="Q5" s="11"/>
      <c r="R5" s="10"/>
      <c r="S5" s="11"/>
      <c r="T5" s="10"/>
      <c r="U5" s="11">
        <v>25</v>
      </c>
      <c r="V5" s="10">
        <v>57</v>
      </c>
      <c r="W5" s="11">
        <v>20</v>
      </c>
      <c r="X5" s="10">
        <v>50</v>
      </c>
      <c r="Y5" s="11"/>
      <c r="Z5" s="10"/>
      <c r="AA5" s="6"/>
    </row>
    <row r="6" spans="1:27" ht="14">
      <c r="A6" s="9" t="s">
        <v>3</v>
      </c>
      <c r="B6" s="10"/>
      <c r="C6" s="11"/>
      <c r="D6" s="10"/>
      <c r="E6" s="11"/>
      <c r="F6" s="10"/>
      <c r="G6" s="11"/>
      <c r="H6" s="10"/>
      <c r="I6" s="11"/>
      <c r="J6" s="10"/>
      <c r="K6" s="11"/>
      <c r="L6" s="10"/>
      <c r="M6" s="11"/>
      <c r="N6" s="10"/>
      <c r="O6" s="11"/>
      <c r="P6" s="10"/>
      <c r="Q6" s="11"/>
      <c r="R6" s="10"/>
      <c r="S6" s="11"/>
      <c r="T6" s="10"/>
      <c r="U6" s="11"/>
      <c r="V6" s="10"/>
      <c r="W6" s="11"/>
      <c r="X6" s="10"/>
      <c r="Y6" s="11"/>
      <c r="Z6" s="10"/>
      <c r="AA6" s="6"/>
    </row>
    <row r="7" spans="1:27" ht="14">
      <c r="A7" s="9" t="s">
        <v>59</v>
      </c>
      <c r="B7" s="10">
        <v>40</v>
      </c>
      <c r="C7" s="11">
        <v>3</v>
      </c>
      <c r="D7" s="10">
        <v>17</v>
      </c>
      <c r="E7" s="11"/>
      <c r="F7" s="10"/>
      <c r="G7" s="11"/>
      <c r="H7" s="10"/>
      <c r="I7" s="11"/>
      <c r="J7" s="10"/>
      <c r="K7" s="11">
        <v>3</v>
      </c>
      <c r="L7" s="10">
        <v>8</v>
      </c>
      <c r="M7" s="11"/>
      <c r="N7" s="10"/>
      <c r="O7" s="11"/>
      <c r="P7" s="10">
        <v>7</v>
      </c>
      <c r="Q7" s="11">
        <v>20</v>
      </c>
      <c r="R7" s="10"/>
      <c r="S7" s="11"/>
      <c r="T7" s="10"/>
      <c r="U7" s="11"/>
      <c r="V7" s="10"/>
      <c r="W7" s="11"/>
      <c r="X7" s="10">
        <v>10</v>
      </c>
      <c r="Y7" s="11"/>
      <c r="Z7" s="10"/>
      <c r="AA7" s="6"/>
    </row>
    <row r="8" spans="1:27" ht="14">
      <c r="A8" s="12" t="s">
        <v>4</v>
      </c>
      <c r="B8" s="10"/>
      <c r="C8" s="11"/>
      <c r="D8" s="10"/>
      <c r="E8" s="11"/>
      <c r="F8" s="10"/>
      <c r="G8" s="11"/>
      <c r="H8" s="10"/>
      <c r="I8" s="11"/>
      <c r="J8" s="10"/>
      <c r="K8" s="11"/>
      <c r="L8" s="10"/>
      <c r="M8" s="11"/>
      <c r="N8" s="10"/>
      <c r="O8" s="11"/>
      <c r="P8" s="10"/>
      <c r="Q8" s="11"/>
      <c r="R8" s="10"/>
      <c r="S8" s="11"/>
      <c r="T8" s="10"/>
      <c r="U8" s="11"/>
      <c r="V8" s="10"/>
      <c r="W8" s="11"/>
      <c r="X8" s="10"/>
      <c r="Y8" s="11"/>
      <c r="Z8" s="10"/>
      <c r="AA8" s="6"/>
    </row>
    <row r="9" spans="1:27" ht="14">
      <c r="A9" s="9" t="s">
        <v>45</v>
      </c>
      <c r="B9" s="10"/>
      <c r="C9" s="11"/>
      <c r="D9" s="10"/>
      <c r="E9" s="11"/>
      <c r="F9" s="10"/>
      <c r="G9" s="11"/>
      <c r="H9" s="10"/>
      <c r="I9" s="11"/>
      <c r="J9" s="10"/>
      <c r="K9" s="11"/>
      <c r="L9" s="10"/>
      <c r="M9" s="11"/>
      <c r="N9" s="10"/>
      <c r="O9" s="11"/>
      <c r="P9" s="10"/>
      <c r="Q9" s="11"/>
      <c r="R9" s="10"/>
      <c r="S9" s="11"/>
      <c r="T9" s="10"/>
      <c r="U9" s="11"/>
      <c r="V9" s="10"/>
      <c r="W9" s="11"/>
      <c r="X9" s="10"/>
      <c r="Y9" s="11"/>
      <c r="Z9" s="10"/>
      <c r="AA9" s="6"/>
    </row>
    <row r="10" spans="1:27" ht="28">
      <c r="A10" s="24" t="s">
        <v>86</v>
      </c>
      <c r="B10" s="10"/>
      <c r="C10" s="11"/>
      <c r="D10" s="10"/>
      <c r="E10" s="11"/>
      <c r="F10" s="10"/>
      <c r="G10" s="11"/>
      <c r="H10" s="10"/>
      <c r="I10" s="11"/>
      <c r="J10" s="10"/>
      <c r="K10" s="11"/>
      <c r="L10" s="10"/>
      <c r="M10" s="11"/>
      <c r="N10" s="10"/>
      <c r="O10" s="11"/>
      <c r="P10" s="10"/>
      <c r="Q10" s="11"/>
      <c r="R10" s="10"/>
      <c r="S10" s="11"/>
      <c r="T10" s="10"/>
      <c r="U10" s="11"/>
      <c r="V10" s="10"/>
      <c r="W10" s="11"/>
      <c r="X10" s="10"/>
      <c r="Y10" s="11"/>
      <c r="Z10" s="10"/>
      <c r="AA10" s="6"/>
    </row>
    <row r="11" spans="1:27" ht="14">
      <c r="A11" s="9" t="s">
        <v>27</v>
      </c>
      <c r="B11" s="10"/>
      <c r="C11" s="11"/>
      <c r="D11" s="10"/>
      <c r="E11" s="11"/>
      <c r="F11" s="10"/>
      <c r="G11" s="11"/>
      <c r="H11" s="10"/>
      <c r="I11" s="11"/>
      <c r="J11" s="10"/>
      <c r="K11" s="11"/>
      <c r="L11" s="10"/>
      <c r="M11" s="11"/>
      <c r="N11" s="10"/>
      <c r="O11" s="11"/>
      <c r="P11" s="10"/>
      <c r="Q11" s="11"/>
      <c r="R11" s="10"/>
      <c r="S11" s="11"/>
      <c r="T11" s="10"/>
      <c r="U11" s="11"/>
      <c r="V11" s="10"/>
      <c r="W11" s="11"/>
      <c r="X11" s="10"/>
      <c r="Y11" s="11"/>
      <c r="Z11" s="10"/>
      <c r="AA11" s="6"/>
    </row>
    <row r="12" spans="1:27" ht="14">
      <c r="A12" s="14" t="s">
        <v>26</v>
      </c>
      <c r="B12" s="10"/>
      <c r="C12" s="11"/>
      <c r="D12" s="10"/>
      <c r="E12" s="11"/>
      <c r="F12" s="10"/>
      <c r="G12" s="11"/>
      <c r="H12" s="10"/>
      <c r="I12" s="11"/>
      <c r="J12" s="10"/>
      <c r="K12" s="11"/>
      <c r="L12" s="10"/>
      <c r="M12" s="11"/>
      <c r="N12" s="10"/>
      <c r="O12" s="11"/>
      <c r="P12" s="10"/>
      <c r="Q12" s="11"/>
      <c r="R12" s="10"/>
      <c r="S12" s="11"/>
      <c r="T12" s="10"/>
      <c r="U12" s="11"/>
      <c r="V12" s="10"/>
      <c r="W12" s="11"/>
      <c r="X12" s="10"/>
      <c r="Y12" s="11"/>
      <c r="Z12" s="10"/>
      <c r="AA12" s="6"/>
    </row>
    <row r="13" spans="1:27" ht="14">
      <c r="A13" s="13" t="s">
        <v>51</v>
      </c>
      <c r="B13" s="10"/>
      <c r="C13" s="11"/>
      <c r="D13" s="10"/>
      <c r="E13" s="11"/>
      <c r="F13" s="10"/>
      <c r="G13" s="11"/>
      <c r="H13" s="10"/>
      <c r="I13" s="11"/>
      <c r="J13" s="10"/>
      <c r="K13" s="11"/>
      <c r="L13" s="10"/>
      <c r="M13" s="11"/>
      <c r="N13" s="10"/>
      <c r="O13" s="11"/>
      <c r="P13" s="10"/>
      <c r="Q13" s="11"/>
      <c r="R13" s="10"/>
      <c r="S13" s="11"/>
      <c r="T13" s="10"/>
      <c r="U13" s="11"/>
      <c r="V13" s="10"/>
      <c r="W13" s="11"/>
      <c r="X13" s="10"/>
      <c r="Y13" s="11"/>
      <c r="Z13" s="10"/>
      <c r="AA13" s="6"/>
    </row>
    <row r="14" spans="1:27" ht="14">
      <c r="A14" s="14" t="s">
        <v>29</v>
      </c>
      <c r="B14" s="10"/>
      <c r="C14" s="11"/>
      <c r="D14" s="10"/>
      <c r="E14" s="11"/>
      <c r="F14" s="10"/>
      <c r="G14" s="11"/>
      <c r="H14" s="10"/>
      <c r="I14" s="11"/>
      <c r="J14" s="10"/>
      <c r="K14" s="11"/>
      <c r="L14" s="10"/>
      <c r="M14" s="11"/>
      <c r="N14" s="10"/>
      <c r="O14" s="11"/>
      <c r="P14" s="10"/>
      <c r="Q14" s="11"/>
      <c r="R14" s="10"/>
      <c r="S14" s="11"/>
      <c r="T14" s="10"/>
      <c r="U14" s="11"/>
      <c r="V14" s="10"/>
      <c r="W14" s="11"/>
      <c r="X14" s="10"/>
      <c r="Y14" s="11"/>
      <c r="Z14" s="10"/>
      <c r="AA14" s="6"/>
    </row>
    <row r="15" spans="1:27" ht="14">
      <c r="A15" s="13" t="s">
        <v>76</v>
      </c>
      <c r="B15" s="10"/>
      <c r="C15" s="11"/>
      <c r="D15" s="10"/>
      <c r="E15" s="11"/>
      <c r="F15" s="10"/>
      <c r="G15" s="11"/>
      <c r="H15" s="10"/>
      <c r="I15" s="11"/>
      <c r="J15" s="10"/>
      <c r="K15" s="11"/>
      <c r="L15" s="10"/>
      <c r="M15" s="11"/>
      <c r="N15" s="10"/>
      <c r="O15" s="11"/>
      <c r="P15" s="10"/>
      <c r="Q15" s="11"/>
      <c r="R15" s="10"/>
      <c r="S15" s="11"/>
      <c r="T15" s="10"/>
      <c r="U15" s="11"/>
      <c r="V15" s="10">
        <v>40</v>
      </c>
      <c r="W15" s="11"/>
      <c r="X15" s="10"/>
      <c r="Y15" s="11"/>
      <c r="Z15" s="10"/>
      <c r="AA15" s="6"/>
    </row>
    <row r="16" spans="1:27" ht="14">
      <c r="A16" s="13" t="s">
        <v>77</v>
      </c>
      <c r="B16" s="10"/>
      <c r="C16" s="11"/>
      <c r="D16" s="10"/>
      <c r="E16" s="11"/>
      <c r="F16" s="10"/>
      <c r="G16" s="11"/>
      <c r="H16" s="10"/>
      <c r="I16" s="11"/>
      <c r="J16" s="10"/>
      <c r="K16" s="11"/>
      <c r="L16" s="10"/>
      <c r="M16" s="11"/>
      <c r="N16" s="10"/>
      <c r="O16" s="11"/>
      <c r="P16" s="10"/>
      <c r="Q16" s="11"/>
      <c r="R16" s="10"/>
      <c r="S16" s="11"/>
      <c r="T16" s="10"/>
      <c r="U16" s="11"/>
      <c r="V16" s="10"/>
      <c r="W16" s="11"/>
      <c r="X16" s="10"/>
      <c r="Y16" s="11"/>
      <c r="Z16" s="10"/>
      <c r="AA16" s="6"/>
    </row>
    <row r="17" spans="1:27" ht="14">
      <c r="A17" s="9" t="s">
        <v>5</v>
      </c>
      <c r="B17" s="10"/>
      <c r="C17" s="11"/>
      <c r="D17" s="10"/>
      <c r="E17" s="11"/>
      <c r="F17" s="10"/>
      <c r="G17" s="11"/>
      <c r="H17" s="10"/>
      <c r="I17" s="11"/>
      <c r="J17" s="10"/>
      <c r="K17" s="11"/>
      <c r="L17" s="10"/>
      <c r="M17" s="11"/>
      <c r="N17" s="10"/>
      <c r="O17" s="11"/>
      <c r="P17" s="10"/>
      <c r="Q17" s="11"/>
      <c r="R17" s="10"/>
      <c r="S17" s="11"/>
      <c r="T17" s="10"/>
      <c r="U17" s="11"/>
      <c r="V17" s="10"/>
      <c r="W17" s="11"/>
      <c r="X17" s="10"/>
      <c r="Y17" s="11"/>
      <c r="Z17" s="10"/>
      <c r="AA17" s="6"/>
    </row>
    <row r="18" spans="1:27" ht="14">
      <c r="A18" s="12" t="s">
        <v>79</v>
      </c>
      <c r="B18" s="10"/>
      <c r="C18" s="11"/>
      <c r="D18" s="10"/>
      <c r="E18" s="11"/>
      <c r="F18" s="10"/>
      <c r="G18" s="11"/>
      <c r="H18" s="10"/>
      <c r="I18" s="11"/>
      <c r="J18" s="10"/>
      <c r="K18" s="11"/>
      <c r="L18" s="10"/>
      <c r="M18" s="11"/>
      <c r="N18" s="10"/>
      <c r="O18" s="11"/>
      <c r="P18" s="10"/>
      <c r="Q18" s="11"/>
      <c r="R18" s="10"/>
      <c r="S18" s="11"/>
      <c r="T18" s="10"/>
      <c r="U18" s="11"/>
      <c r="V18" s="10"/>
      <c r="W18" s="11"/>
      <c r="X18" s="10"/>
      <c r="Y18" s="11"/>
      <c r="Z18" s="10"/>
      <c r="AA18" s="6"/>
    </row>
    <row r="19" spans="1:27" ht="14">
      <c r="A19" s="12" t="s">
        <v>78</v>
      </c>
      <c r="B19" s="10"/>
      <c r="C19" s="11"/>
      <c r="D19" s="10"/>
      <c r="E19" s="11"/>
      <c r="F19" s="10"/>
      <c r="G19" s="11"/>
      <c r="H19" s="10"/>
      <c r="I19" s="11"/>
      <c r="J19" s="10"/>
      <c r="K19" s="11"/>
      <c r="L19" s="10"/>
      <c r="M19" s="11"/>
      <c r="N19" s="10"/>
      <c r="O19" s="11"/>
      <c r="P19" s="10"/>
      <c r="Q19" s="11"/>
      <c r="R19" s="10"/>
      <c r="S19" s="11"/>
      <c r="T19" s="10"/>
      <c r="U19" s="11"/>
      <c r="V19" s="10"/>
      <c r="W19" s="11"/>
      <c r="X19" s="10"/>
      <c r="Y19" s="11"/>
      <c r="Z19" s="10"/>
      <c r="AA19" s="6"/>
    </row>
    <row r="20" spans="1:27" ht="14">
      <c r="A20" s="12" t="s">
        <v>6</v>
      </c>
      <c r="B20" s="10">
        <v>35</v>
      </c>
      <c r="C20" s="11">
        <v>10</v>
      </c>
      <c r="D20" s="10">
        <v>60</v>
      </c>
      <c r="E20" s="11">
        <v>50</v>
      </c>
      <c r="F20" s="10">
        <v>10</v>
      </c>
      <c r="G20" s="11">
        <v>27</v>
      </c>
      <c r="H20" s="10">
        <v>25</v>
      </c>
      <c r="I20" s="11">
        <v>80</v>
      </c>
      <c r="J20" s="10">
        <v>85</v>
      </c>
      <c r="K20" s="11">
        <v>87</v>
      </c>
      <c r="L20" s="10">
        <v>85</v>
      </c>
      <c r="M20" s="11">
        <v>80</v>
      </c>
      <c r="N20" s="10">
        <v>95</v>
      </c>
      <c r="O20" s="11">
        <v>12</v>
      </c>
      <c r="P20" s="10"/>
      <c r="Q20" s="11"/>
      <c r="R20" s="10"/>
      <c r="S20" s="11"/>
      <c r="T20" s="10">
        <v>18</v>
      </c>
      <c r="U20" s="11">
        <v>90</v>
      </c>
      <c r="V20" s="10">
        <v>10</v>
      </c>
      <c r="W20" s="11">
        <v>40</v>
      </c>
      <c r="X20" s="10">
        <v>70</v>
      </c>
      <c r="Y20" s="11">
        <v>90</v>
      </c>
      <c r="Z20" s="10">
        <v>95</v>
      </c>
      <c r="AA20" s="6"/>
    </row>
    <row r="21" spans="1:27" ht="14">
      <c r="A21" s="12" t="s">
        <v>7</v>
      </c>
      <c r="B21" s="10"/>
      <c r="C21" s="11"/>
      <c r="D21" s="10"/>
      <c r="E21" s="11"/>
      <c r="F21" s="10"/>
      <c r="G21" s="11"/>
      <c r="H21" s="10"/>
      <c r="I21" s="11"/>
      <c r="J21" s="10"/>
      <c r="K21" s="11"/>
      <c r="L21" s="10"/>
      <c r="M21" s="11"/>
      <c r="N21" s="10"/>
      <c r="O21" s="11"/>
      <c r="P21" s="10"/>
      <c r="Q21" s="11"/>
      <c r="R21" s="10"/>
      <c r="S21" s="11"/>
      <c r="T21" s="10"/>
      <c r="U21" s="11"/>
      <c r="V21" s="10"/>
      <c r="W21" s="11"/>
      <c r="X21" s="10"/>
      <c r="Y21" s="11"/>
      <c r="Z21" s="10"/>
      <c r="AA21" s="6"/>
    </row>
    <row r="22" spans="1:27" ht="14">
      <c r="A22" s="12" t="s">
        <v>158</v>
      </c>
      <c r="B22" s="10"/>
      <c r="C22" s="11"/>
      <c r="D22" s="10">
        <v>4</v>
      </c>
      <c r="E22" s="11">
        <v>24</v>
      </c>
      <c r="F22" s="10">
        <v>85</v>
      </c>
      <c r="G22" s="11">
        <v>58</v>
      </c>
      <c r="H22" s="10">
        <v>76</v>
      </c>
      <c r="I22" s="11"/>
      <c r="J22" s="10"/>
      <c r="K22" s="11"/>
      <c r="L22" s="10"/>
      <c r="M22" s="11"/>
      <c r="N22" s="10"/>
      <c r="O22" s="11"/>
      <c r="P22" s="10"/>
      <c r="Q22" s="11"/>
      <c r="R22" s="10"/>
      <c r="S22" s="11"/>
      <c r="T22" s="10"/>
      <c r="U22" s="11"/>
      <c r="V22" s="10"/>
      <c r="W22" s="11"/>
      <c r="X22" s="10"/>
      <c r="Y22" s="11"/>
      <c r="Z22" s="10"/>
      <c r="AA22" s="6"/>
    </row>
    <row r="23" spans="1:27" ht="14">
      <c r="A23" s="12" t="s">
        <v>28</v>
      </c>
      <c r="B23" s="10"/>
      <c r="C23" s="11"/>
      <c r="D23" s="10"/>
      <c r="E23" s="11"/>
      <c r="F23" s="10"/>
      <c r="G23" s="11"/>
      <c r="H23" s="10"/>
      <c r="I23" s="11"/>
      <c r="J23" s="10"/>
      <c r="K23" s="11"/>
      <c r="L23" s="10"/>
      <c r="M23" s="11"/>
      <c r="N23" s="10"/>
      <c r="O23" s="11"/>
      <c r="P23" s="10"/>
      <c r="Q23" s="11"/>
      <c r="R23" s="10"/>
      <c r="S23" s="11"/>
      <c r="T23" s="10"/>
      <c r="U23" s="11"/>
      <c r="V23" s="10"/>
      <c r="W23" s="11"/>
      <c r="X23" s="10"/>
      <c r="Y23" s="11"/>
      <c r="Z23" s="10"/>
      <c r="AA23" s="6"/>
    </row>
    <row r="24" spans="1:27" ht="14">
      <c r="A24" s="9" t="s">
        <v>8</v>
      </c>
      <c r="B24" s="10"/>
      <c r="C24" s="11"/>
      <c r="D24" s="10"/>
      <c r="E24" s="11"/>
      <c r="F24" s="10"/>
      <c r="G24" s="11"/>
      <c r="H24" s="10"/>
      <c r="I24" s="11"/>
      <c r="J24" s="10"/>
      <c r="K24" s="11"/>
      <c r="L24" s="10"/>
      <c r="M24" s="11"/>
      <c r="N24" s="10"/>
      <c r="O24" s="11"/>
      <c r="P24" s="10">
        <v>1</v>
      </c>
      <c r="Q24" s="11"/>
      <c r="R24" s="10"/>
      <c r="S24" s="11"/>
      <c r="T24" s="10"/>
      <c r="U24" s="11"/>
      <c r="V24" s="10">
        <v>12</v>
      </c>
      <c r="W24" s="11">
        <v>50</v>
      </c>
      <c r="X24" s="10">
        <v>13</v>
      </c>
      <c r="Y24" s="11"/>
      <c r="Z24" s="10"/>
      <c r="AA24" s="6"/>
    </row>
    <row r="25" spans="1:27" ht="14">
      <c r="A25" s="12" t="s">
        <v>23</v>
      </c>
      <c r="B25" s="10"/>
      <c r="C25" s="11"/>
      <c r="D25" s="10"/>
      <c r="E25" s="11"/>
      <c r="F25" s="10"/>
      <c r="G25" s="11"/>
      <c r="H25" s="10"/>
      <c r="I25" s="11"/>
      <c r="J25" s="10"/>
      <c r="K25" s="11"/>
      <c r="L25" s="10"/>
      <c r="M25" s="11"/>
      <c r="N25" s="10"/>
      <c r="O25" s="11"/>
      <c r="P25" s="10"/>
      <c r="Q25" s="11"/>
      <c r="R25" s="10"/>
      <c r="S25" s="11"/>
      <c r="T25" s="10"/>
      <c r="U25" s="11"/>
      <c r="V25" s="10"/>
      <c r="W25" s="11"/>
      <c r="X25" s="10"/>
      <c r="Y25" s="11"/>
      <c r="Z25" s="10"/>
      <c r="AA25" s="6"/>
    </row>
    <row r="26" spans="1:27" ht="14">
      <c r="A26" s="9" t="s">
        <v>71</v>
      </c>
      <c r="B26" s="10"/>
      <c r="C26" s="11"/>
      <c r="D26" s="10"/>
      <c r="E26" s="11"/>
      <c r="F26" s="10"/>
      <c r="G26" s="11"/>
      <c r="H26" s="10"/>
      <c r="I26" s="11"/>
      <c r="J26" s="10"/>
      <c r="K26" s="11"/>
      <c r="L26" s="10"/>
      <c r="M26" s="11"/>
      <c r="N26" s="10"/>
      <c r="O26" s="11"/>
      <c r="P26" s="10"/>
      <c r="Q26" s="11"/>
      <c r="R26" s="10"/>
      <c r="S26" s="11"/>
      <c r="T26" s="10"/>
      <c r="U26" s="11"/>
      <c r="V26" s="10"/>
      <c r="W26" s="11"/>
      <c r="X26" s="10"/>
      <c r="Y26" s="11"/>
      <c r="Z26" s="10"/>
      <c r="AA26" s="6"/>
    </row>
    <row r="27" spans="1:27" ht="14">
      <c r="A27" s="9" t="s">
        <v>83</v>
      </c>
      <c r="B27" s="10"/>
      <c r="C27" s="11"/>
      <c r="D27" s="10"/>
      <c r="E27" s="11"/>
      <c r="F27" s="10"/>
      <c r="G27" s="11"/>
      <c r="H27" s="10"/>
      <c r="I27" s="11"/>
      <c r="J27" s="10"/>
      <c r="K27" s="11"/>
      <c r="L27" s="10"/>
      <c r="M27" s="11"/>
      <c r="N27" s="10"/>
      <c r="O27" s="11"/>
      <c r="P27" s="10"/>
      <c r="Q27" s="11"/>
      <c r="R27" s="10"/>
      <c r="S27" s="11"/>
      <c r="T27" s="10"/>
      <c r="U27" s="11"/>
      <c r="V27" s="10"/>
      <c r="W27" s="11"/>
      <c r="X27" s="10"/>
      <c r="Y27" s="11"/>
      <c r="Z27" s="10"/>
      <c r="AA27" s="6"/>
    </row>
    <row r="28" spans="1:27" ht="14">
      <c r="A28" s="9" t="s">
        <v>157</v>
      </c>
      <c r="B28" s="10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  <c r="P28" s="10"/>
      <c r="Q28" s="11"/>
      <c r="R28" s="10"/>
      <c r="S28" s="11"/>
      <c r="T28" s="10"/>
      <c r="U28" s="11"/>
      <c r="V28" s="10"/>
      <c r="W28" s="11"/>
      <c r="X28" s="10"/>
      <c r="Y28" s="11"/>
      <c r="Z28" s="10"/>
      <c r="AA28" s="6"/>
    </row>
    <row r="29" spans="1:27" ht="14">
      <c r="A29" s="12" t="s">
        <v>84</v>
      </c>
      <c r="B29" s="10"/>
      <c r="C29" s="11"/>
      <c r="D29" s="10"/>
      <c r="E29" s="11"/>
      <c r="F29" s="10"/>
      <c r="G29" s="11"/>
      <c r="H29" s="10"/>
      <c r="I29" s="11"/>
      <c r="J29" s="10"/>
      <c r="K29" s="11"/>
      <c r="L29" s="10"/>
      <c r="M29" s="11"/>
      <c r="N29" s="10"/>
      <c r="O29" s="11"/>
      <c r="P29" s="10">
        <v>75</v>
      </c>
      <c r="Q29" s="11">
        <v>95</v>
      </c>
      <c r="R29" s="10">
        <v>95</v>
      </c>
      <c r="S29" s="11">
        <v>95</v>
      </c>
      <c r="T29" s="10">
        <v>60</v>
      </c>
      <c r="U29" s="11"/>
      <c r="V29" s="10"/>
      <c r="W29" s="11"/>
      <c r="X29" s="10">
        <v>62</v>
      </c>
      <c r="Y29" s="11"/>
      <c r="Z29" s="10"/>
      <c r="AA29" s="6"/>
    </row>
    <row r="30" spans="1:27" ht="14">
      <c r="A30" s="13" t="s">
        <v>33</v>
      </c>
      <c r="B30" s="10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  <c r="P30" s="10"/>
      <c r="Q30" s="11"/>
      <c r="R30" s="10"/>
      <c r="S30" s="11"/>
      <c r="T30" s="10"/>
      <c r="U30" s="11"/>
      <c r="V30" s="10"/>
      <c r="W30" s="11"/>
      <c r="X30" s="10"/>
      <c r="Y30" s="11"/>
      <c r="Z30" s="10"/>
      <c r="AA30" s="6"/>
    </row>
    <row r="31" spans="1:27" ht="14">
      <c r="A31" s="24" t="s">
        <v>93</v>
      </c>
      <c r="B31" s="10"/>
      <c r="C31" s="11"/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O31" s="11"/>
      <c r="P31" s="10"/>
      <c r="Q31" s="11"/>
      <c r="R31" s="10"/>
      <c r="S31" s="11"/>
      <c r="T31" s="10"/>
      <c r="U31" s="11"/>
      <c r="V31" s="10"/>
      <c r="W31" s="11"/>
      <c r="X31" s="10"/>
      <c r="Y31" s="11"/>
      <c r="Z31" s="10"/>
      <c r="AA31" s="6"/>
    </row>
    <row r="32" spans="1:27">
      <c r="A32" s="15" t="s">
        <v>9</v>
      </c>
      <c r="B32" s="10"/>
      <c r="C32" s="11">
        <v>10</v>
      </c>
      <c r="D32" s="10">
        <v>3</v>
      </c>
      <c r="E32" s="11"/>
      <c r="F32" s="10"/>
      <c r="G32" s="11"/>
      <c r="H32" s="10"/>
      <c r="I32" s="11"/>
      <c r="J32" s="10"/>
      <c r="K32" s="11"/>
      <c r="L32" s="10"/>
      <c r="M32" s="11"/>
      <c r="N32" s="10"/>
      <c r="O32" s="11"/>
      <c r="P32" s="10"/>
      <c r="Q32" s="11"/>
      <c r="R32" s="10"/>
      <c r="S32" s="11"/>
      <c r="T32" s="10"/>
      <c r="U32" s="11"/>
      <c r="V32" s="10">
        <v>5</v>
      </c>
      <c r="W32" s="11"/>
      <c r="X32" s="10"/>
      <c r="Y32" s="11"/>
      <c r="Z32" s="10"/>
      <c r="AA32" s="6"/>
    </row>
    <row r="33" spans="1:27">
      <c r="A33" s="15" t="s">
        <v>31</v>
      </c>
      <c r="B33" s="10"/>
      <c r="C33" s="11"/>
      <c r="D33" s="10"/>
      <c r="E33" s="11"/>
      <c r="F33" s="10"/>
      <c r="G33" s="11"/>
      <c r="H33" s="10"/>
      <c r="I33" s="11"/>
      <c r="J33" s="10"/>
      <c r="K33" s="11"/>
      <c r="L33" s="10"/>
      <c r="M33" s="11"/>
      <c r="N33" s="10"/>
      <c r="O33" s="11"/>
      <c r="P33" s="10"/>
      <c r="Q33" s="11"/>
      <c r="R33" s="10"/>
      <c r="S33" s="11"/>
      <c r="T33" s="10"/>
      <c r="U33" s="11"/>
      <c r="V33" s="10"/>
      <c r="W33" s="11"/>
      <c r="X33" s="10"/>
      <c r="Y33" s="11"/>
      <c r="Z33" s="10"/>
      <c r="AA33" s="6"/>
    </row>
    <row r="34" spans="1:27">
      <c r="A34" s="15" t="s">
        <v>32</v>
      </c>
      <c r="B34" s="10"/>
      <c r="C34" s="11"/>
      <c r="D34" s="10"/>
      <c r="E34" s="11"/>
      <c r="F34" s="10"/>
      <c r="G34" s="11"/>
      <c r="H34" s="10"/>
      <c r="I34" s="11"/>
      <c r="J34" s="10"/>
      <c r="K34" s="11"/>
      <c r="L34" s="10"/>
      <c r="M34" s="11"/>
      <c r="N34" s="10"/>
      <c r="O34" s="11"/>
      <c r="P34" s="10"/>
      <c r="Q34" s="11"/>
      <c r="R34" s="10"/>
      <c r="S34" s="11"/>
      <c r="T34" s="10"/>
      <c r="U34" s="11"/>
      <c r="V34" s="10"/>
      <c r="W34" s="11"/>
      <c r="X34" s="10"/>
      <c r="Y34" s="11"/>
      <c r="Z34" s="10"/>
      <c r="AA34" s="6"/>
    </row>
    <row r="35" spans="1:27">
      <c r="A35" s="15" t="s">
        <v>52</v>
      </c>
      <c r="B35" s="10"/>
      <c r="C35" s="11"/>
      <c r="D35" s="10"/>
      <c r="E35" s="11"/>
      <c r="F35" s="10"/>
      <c r="G35" s="11"/>
      <c r="H35" s="10"/>
      <c r="I35" s="11"/>
      <c r="J35" s="10"/>
      <c r="K35" s="11"/>
      <c r="L35" s="10"/>
      <c r="M35" s="11"/>
      <c r="N35" s="10"/>
      <c r="O35" s="11"/>
      <c r="P35" s="10"/>
      <c r="Q35" s="11"/>
      <c r="R35" s="10"/>
      <c r="S35" s="11"/>
      <c r="T35" s="10"/>
      <c r="U35" s="11"/>
      <c r="V35" s="10"/>
      <c r="W35" s="11"/>
      <c r="X35" s="10"/>
      <c r="Y35" s="11"/>
      <c r="Z35" s="10"/>
      <c r="AA35" s="6"/>
    </row>
    <row r="36" spans="1:27">
      <c r="A36" s="16" t="s">
        <v>10</v>
      </c>
      <c r="B36" s="10"/>
      <c r="C36" s="11"/>
      <c r="D36" s="10"/>
      <c r="E36" s="11"/>
      <c r="F36" s="10"/>
      <c r="G36" s="11"/>
      <c r="H36" s="10"/>
      <c r="I36" s="11"/>
      <c r="J36" s="10"/>
      <c r="K36" s="11"/>
      <c r="L36" s="10"/>
      <c r="M36" s="11"/>
      <c r="N36" s="10"/>
      <c r="O36" s="11"/>
      <c r="P36" s="10"/>
      <c r="Q36" s="11"/>
      <c r="R36" s="10"/>
      <c r="S36" s="11"/>
      <c r="T36" s="10"/>
      <c r="U36" s="11"/>
      <c r="V36" s="10"/>
      <c r="W36" s="11"/>
      <c r="X36" s="10"/>
      <c r="Y36" s="11"/>
      <c r="Z36" s="10"/>
      <c r="AA36" s="6"/>
    </row>
    <row r="37" spans="1:27">
      <c r="A37" s="15" t="s">
        <v>39</v>
      </c>
      <c r="B37" s="10"/>
      <c r="C37" s="11"/>
      <c r="D37" s="10"/>
      <c r="E37" s="11"/>
      <c r="F37" s="10"/>
      <c r="G37" s="11"/>
      <c r="H37" s="10"/>
      <c r="I37" s="11"/>
      <c r="J37" s="10"/>
      <c r="K37" s="11"/>
      <c r="L37" s="10"/>
      <c r="M37" s="11"/>
      <c r="N37" s="10"/>
      <c r="O37" s="11"/>
      <c r="P37" s="10"/>
      <c r="Q37" s="11"/>
      <c r="R37" s="10"/>
      <c r="S37" s="11"/>
      <c r="T37" s="10"/>
      <c r="U37" s="11"/>
      <c r="V37" s="10"/>
      <c r="W37" s="11"/>
      <c r="X37" s="10"/>
      <c r="Y37" s="11"/>
      <c r="Z37" s="10"/>
      <c r="AA37" s="6"/>
    </row>
    <row r="38" spans="1:27">
      <c r="A38" s="15" t="s">
        <v>11</v>
      </c>
      <c r="B38" s="10"/>
      <c r="C38" s="11"/>
      <c r="D38" s="10"/>
      <c r="E38" s="11"/>
      <c r="F38" s="10"/>
      <c r="G38" s="11"/>
      <c r="H38" s="10"/>
      <c r="I38" s="11"/>
      <c r="J38" s="10"/>
      <c r="K38" s="11"/>
      <c r="L38" s="10"/>
      <c r="M38" s="11"/>
      <c r="N38" s="10"/>
      <c r="O38" s="11"/>
      <c r="P38" s="10"/>
      <c r="Q38" s="11"/>
      <c r="R38" s="10"/>
      <c r="S38" s="11"/>
      <c r="T38" s="10"/>
      <c r="U38" s="11"/>
      <c r="V38" s="10"/>
      <c r="W38" s="11"/>
      <c r="X38" s="10"/>
      <c r="Y38" s="11"/>
      <c r="Z38" s="10"/>
      <c r="AA38" s="6"/>
    </row>
    <row r="39" spans="1:27">
      <c r="A39" s="16" t="s">
        <v>94</v>
      </c>
      <c r="B39" s="10"/>
      <c r="C39" s="11"/>
      <c r="D39" s="10"/>
      <c r="E39" s="11"/>
      <c r="F39" s="10"/>
      <c r="G39" s="11"/>
      <c r="H39" s="10"/>
      <c r="I39" s="11"/>
      <c r="J39" s="10"/>
      <c r="K39" s="11"/>
      <c r="L39" s="10"/>
      <c r="M39" s="11"/>
      <c r="N39" s="10"/>
      <c r="O39" s="11"/>
      <c r="P39" s="10"/>
      <c r="Q39" s="11"/>
      <c r="R39" s="10"/>
      <c r="S39" s="11"/>
      <c r="T39" s="10"/>
      <c r="U39" s="11"/>
      <c r="V39" s="10"/>
      <c r="W39" s="11"/>
      <c r="X39" s="10"/>
      <c r="Y39" s="11"/>
      <c r="Z39" s="10"/>
      <c r="AA39" s="6"/>
    </row>
    <row r="40" spans="1:27">
      <c r="A40" s="16" t="s">
        <v>95</v>
      </c>
      <c r="B40" s="10"/>
      <c r="C40" s="11"/>
      <c r="D40" s="10"/>
      <c r="E40" s="11"/>
      <c r="F40" s="10"/>
      <c r="G40" s="11"/>
      <c r="H40" s="10"/>
      <c r="I40" s="11"/>
      <c r="J40" s="10"/>
      <c r="K40" s="11"/>
      <c r="L40" s="10"/>
      <c r="M40" s="11"/>
      <c r="N40" s="10"/>
      <c r="O40" s="11"/>
      <c r="P40" s="10"/>
      <c r="Q40" s="11"/>
      <c r="R40" s="10"/>
      <c r="S40" s="11"/>
      <c r="T40" s="10"/>
      <c r="U40" s="11"/>
      <c r="V40" s="10"/>
      <c r="W40" s="11"/>
      <c r="X40" s="10"/>
      <c r="Y40" s="11"/>
      <c r="Z40" s="10"/>
      <c r="AA40" s="6"/>
    </row>
    <row r="41" spans="1:27">
      <c r="A41" s="15" t="s">
        <v>12</v>
      </c>
      <c r="B41" s="10"/>
      <c r="C41" s="11"/>
      <c r="D41" s="10"/>
      <c r="E41" s="11"/>
      <c r="F41" s="10"/>
      <c r="G41" s="11"/>
      <c r="H41" s="10"/>
      <c r="I41" s="11"/>
      <c r="J41" s="10"/>
      <c r="K41" s="11"/>
      <c r="L41" s="10"/>
      <c r="M41" s="11"/>
      <c r="N41" s="10"/>
      <c r="O41" s="11"/>
      <c r="P41" s="10"/>
      <c r="Q41" s="11"/>
      <c r="R41" s="10"/>
      <c r="S41" s="11"/>
      <c r="T41" s="10"/>
      <c r="U41" s="11"/>
      <c r="V41" s="10"/>
      <c r="W41" s="11"/>
      <c r="X41" s="10"/>
      <c r="Y41" s="11"/>
      <c r="Z41" s="10"/>
      <c r="AA41" s="6"/>
    </row>
    <row r="42" spans="1:27">
      <c r="A42" s="15" t="s">
        <v>40</v>
      </c>
      <c r="B42" s="10"/>
      <c r="C42" s="11"/>
      <c r="D42" s="10"/>
      <c r="E42" s="11"/>
      <c r="F42" s="10"/>
      <c r="G42" s="11"/>
      <c r="H42" s="10"/>
      <c r="I42" s="11"/>
      <c r="J42" s="10"/>
      <c r="K42" s="11"/>
      <c r="L42" s="10"/>
      <c r="M42" s="11"/>
      <c r="N42" s="10"/>
      <c r="O42" s="11"/>
      <c r="P42" s="10"/>
      <c r="Q42" s="11"/>
      <c r="R42" s="10"/>
      <c r="S42" s="11"/>
      <c r="T42" s="10"/>
      <c r="U42" s="11"/>
      <c r="V42" s="10"/>
      <c r="W42" s="11"/>
      <c r="X42" s="10"/>
      <c r="Y42" s="11"/>
      <c r="Z42" s="10"/>
      <c r="AA42" s="6"/>
    </row>
    <row r="43" spans="1:27">
      <c r="A43" s="16" t="s">
        <v>41</v>
      </c>
      <c r="B43" s="10"/>
      <c r="C43" s="11"/>
      <c r="D43" s="10"/>
      <c r="E43" s="11"/>
      <c r="F43" s="10"/>
      <c r="G43" s="11"/>
      <c r="H43" s="10"/>
      <c r="I43" s="11"/>
      <c r="J43" s="10"/>
      <c r="K43" s="11"/>
      <c r="L43" s="10"/>
      <c r="M43" s="11"/>
      <c r="N43" s="10"/>
      <c r="O43" s="11"/>
      <c r="P43" s="10"/>
      <c r="Q43" s="11"/>
      <c r="R43" s="10"/>
      <c r="S43" s="11"/>
      <c r="T43" s="10"/>
      <c r="U43" s="11"/>
      <c r="V43" s="10"/>
      <c r="W43" s="11"/>
      <c r="X43" s="10"/>
      <c r="Y43" s="11"/>
      <c r="Z43" s="10"/>
      <c r="AA43" s="6"/>
    </row>
    <row r="44" spans="1:27">
      <c r="A44" s="15" t="s">
        <v>44</v>
      </c>
      <c r="B44" s="10"/>
      <c r="C44" s="11"/>
      <c r="D44" s="10"/>
      <c r="E44" s="11"/>
      <c r="F44" s="10"/>
      <c r="G44" s="11"/>
      <c r="H44" s="10"/>
      <c r="I44" s="11"/>
      <c r="J44" s="10"/>
      <c r="K44" s="11"/>
      <c r="L44" s="10"/>
      <c r="M44" s="11"/>
      <c r="N44" s="10"/>
      <c r="O44" s="11"/>
      <c r="P44" s="10"/>
      <c r="Q44" s="11"/>
      <c r="R44" s="10"/>
      <c r="S44" s="11"/>
      <c r="T44" s="10"/>
      <c r="U44" s="11"/>
      <c r="V44" s="10"/>
      <c r="W44" s="11"/>
      <c r="X44" s="10"/>
      <c r="Y44" s="11"/>
      <c r="Z44" s="10"/>
      <c r="AA44" s="6"/>
    </row>
    <row r="45" spans="1:27">
      <c r="A45" s="15" t="s">
        <v>62</v>
      </c>
      <c r="B45" s="10"/>
      <c r="C45" s="11"/>
      <c r="D45" s="10"/>
      <c r="E45" s="11"/>
      <c r="F45" s="10"/>
      <c r="G45" s="11"/>
      <c r="H45" s="10"/>
      <c r="I45" s="11"/>
      <c r="J45" s="10"/>
      <c r="K45" s="11"/>
      <c r="L45" s="10"/>
      <c r="M45" s="11"/>
      <c r="N45" s="10"/>
      <c r="O45" s="11"/>
      <c r="P45" s="10"/>
      <c r="Q45" s="11"/>
      <c r="R45" s="10"/>
      <c r="S45" s="11"/>
      <c r="T45" s="10"/>
      <c r="U45" s="11"/>
      <c r="V45" s="10"/>
      <c r="W45" s="11"/>
      <c r="X45" s="10"/>
      <c r="Y45" s="11"/>
      <c r="Z45" s="10"/>
      <c r="AA45" s="6"/>
    </row>
    <row r="46" spans="1:27">
      <c r="A46" s="16" t="s">
        <v>34</v>
      </c>
      <c r="B46" s="10"/>
      <c r="C46" s="11"/>
      <c r="D46" s="10"/>
      <c r="E46" s="11"/>
      <c r="F46" s="10"/>
      <c r="G46" s="11"/>
      <c r="H46" s="10"/>
      <c r="I46" s="11"/>
      <c r="J46" s="10"/>
      <c r="K46" s="11"/>
      <c r="L46" s="10"/>
      <c r="M46" s="11"/>
      <c r="N46" s="10"/>
      <c r="O46" s="11"/>
      <c r="P46" s="10"/>
      <c r="Q46" s="11"/>
      <c r="R46" s="10"/>
      <c r="S46" s="11"/>
      <c r="T46" s="10"/>
      <c r="U46" s="11"/>
      <c r="V46" s="10"/>
      <c r="W46" s="11"/>
      <c r="X46" s="10"/>
      <c r="Y46" s="11"/>
      <c r="Z46" s="10"/>
      <c r="AA46" s="6"/>
    </row>
    <row r="47" spans="1:27">
      <c r="A47" s="16" t="s">
        <v>35</v>
      </c>
      <c r="B47" s="10"/>
      <c r="C47" s="11"/>
      <c r="D47" s="10"/>
      <c r="E47" s="11"/>
      <c r="F47" s="10"/>
      <c r="G47" s="11"/>
      <c r="H47" s="10"/>
      <c r="I47" s="11"/>
      <c r="J47" s="10"/>
      <c r="K47" s="11"/>
      <c r="L47" s="10"/>
      <c r="M47" s="11"/>
      <c r="N47" s="10"/>
      <c r="O47" s="11"/>
      <c r="P47" s="10"/>
      <c r="Q47" s="11"/>
      <c r="R47" s="10"/>
      <c r="S47" s="11"/>
      <c r="T47" s="10"/>
      <c r="U47" s="11"/>
      <c r="V47" s="10"/>
      <c r="W47" s="11"/>
      <c r="X47" s="10"/>
      <c r="Y47" s="11"/>
      <c r="Z47" s="10"/>
      <c r="AA47" s="6"/>
    </row>
    <row r="48" spans="1:27">
      <c r="A48" s="15" t="s">
        <v>37</v>
      </c>
      <c r="B48" s="10"/>
      <c r="C48" s="11"/>
      <c r="D48" s="10"/>
      <c r="E48" s="11"/>
      <c r="F48" s="10"/>
      <c r="G48" s="11"/>
      <c r="H48" s="10"/>
      <c r="I48" s="11"/>
      <c r="J48" s="10"/>
      <c r="K48" s="11"/>
      <c r="L48" s="10"/>
      <c r="M48" s="11"/>
      <c r="N48" s="10"/>
      <c r="O48" s="11"/>
      <c r="P48" s="10"/>
      <c r="Q48" s="11"/>
      <c r="R48" s="10"/>
      <c r="S48" s="11"/>
      <c r="T48" s="10"/>
      <c r="U48" s="11"/>
      <c r="V48" s="10"/>
      <c r="W48" s="11"/>
      <c r="X48" s="10"/>
      <c r="Y48" s="11"/>
      <c r="Z48" s="10"/>
      <c r="AA48" s="6"/>
    </row>
    <row r="49" spans="1:27" ht="14">
      <c r="A49" s="9" t="s">
        <v>24</v>
      </c>
      <c r="B49" s="10"/>
      <c r="C49" s="11"/>
      <c r="D49" s="10"/>
      <c r="E49" s="11"/>
      <c r="F49" s="10"/>
      <c r="G49" s="11"/>
      <c r="H49" s="10"/>
      <c r="I49" s="11"/>
      <c r="J49" s="10"/>
      <c r="K49" s="11"/>
      <c r="L49" s="10"/>
      <c r="M49" s="11"/>
      <c r="N49" s="10"/>
      <c r="O49" s="11"/>
      <c r="P49" s="10"/>
      <c r="Q49" s="11"/>
      <c r="R49" s="10"/>
      <c r="S49" s="11"/>
      <c r="T49" s="10"/>
      <c r="U49" s="11"/>
      <c r="V49" s="10"/>
      <c r="W49" s="11"/>
      <c r="X49" s="10"/>
      <c r="Y49" s="11"/>
      <c r="Z49" s="10"/>
      <c r="AA49" s="6"/>
    </row>
    <row r="50" spans="1:27" ht="14">
      <c r="A50" s="9" t="s">
        <v>43</v>
      </c>
      <c r="B50" s="10"/>
      <c r="C50" s="11"/>
      <c r="D50" s="10"/>
      <c r="E50" s="11"/>
      <c r="F50" s="10"/>
      <c r="G50" s="11"/>
      <c r="H50" s="10"/>
      <c r="I50" s="11"/>
      <c r="J50" s="10"/>
      <c r="K50" s="11"/>
      <c r="L50" s="10"/>
      <c r="M50" s="11"/>
      <c r="N50" s="10"/>
      <c r="O50" s="11"/>
      <c r="P50" s="10"/>
      <c r="Q50" s="11"/>
      <c r="R50" s="10"/>
      <c r="S50" s="11"/>
      <c r="T50" s="10"/>
      <c r="U50" s="11"/>
      <c r="V50" s="10"/>
      <c r="W50" s="11"/>
      <c r="X50" s="10"/>
      <c r="Y50" s="11"/>
      <c r="Z50" s="10"/>
      <c r="AA50" s="6"/>
    </row>
    <row r="51" spans="1:27" ht="14">
      <c r="A51" s="12" t="s">
        <v>72</v>
      </c>
      <c r="B51" s="10"/>
      <c r="C51" s="11"/>
      <c r="D51" s="10"/>
      <c r="E51" s="11"/>
      <c r="F51" s="10"/>
      <c r="G51" s="11"/>
      <c r="H51" s="10"/>
      <c r="I51" s="11"/>
      <c r="J51" s="10"/>
      <c r="K51" s="11"/>
      <c r="L51" s="10"/>
      <c r="M51" s="11"/>
      <c r="N51" s="10"/>
      <c r="O51" s="11"/>
      <c r="P51" s="10"/>
      <c r="Q51" s="11"/>
      <c r="R51" s="10"/>
      <c r="S51" s="11"/>
      <c r="T51" s="10"/>
      <c r="U51" s="11"/>
      <c r="V51" s="10"/>
      <c r="W51" s="11"/>
      <c r="X51" s="10"/>
      <c r="Y51" s="11"/>
      <c r="Z51" s="10"/>
      <c r="AA51" s="6"/>
    </row>
    <row r="52" spans="1:27">
      <c r="A52" s="15" t="s">
        <v>68</v>
      </c>
      <c r="B52" s="10"/>
      <c r="C52" s="11">
        <v>2</v>
      </c>
      <c r="D52" s="10">
        <v>4</v>
      </c>
      <c r="E52" s="11">
        <v>9</v>
      </c>
      <c r="F52" s="10"/>
      <c r="G52" s="11"/>
      <c r="H52" s="10"/>
      <c r="I52" s="11">
        <v>2</v>
      </c>
      <c r="J52" s="10">
        <v>30</v>
      </c>
      <c r="K52" s="11">
        <v>25</v>
      </c>
      <c r="L52" s="10">
        <v>23</v>
      </c>
      <c r="M52" s="11">
        <v>1</v>
      </c>
      <c r="N52" s="10">
        <v>25</v>
      </c>
      <c r="O52" s="11">
        <v>2</v>
      </c>
      <c r="P52" s="10">
        <v>5</v>
      </c>
      <c r="Q52" s="11"/>
      <c r="R52" s="10"/>
      <c r="S52" s="11">
        <v>28</v>
      </c>
      <c r="T52" s="10">
        <v>7</v>
      </c>
      <c r="U52" s="11">
        <v>12</v>
      </c>
      <c r="V52" s="10"/>
      <c r="W52" s="11"/>
      <c r="X52" s="10"/>
      <c r="Y52" s="11">
        <v>9</v>
      </c>
      <c r="Z52" s="10">
        <v>55</v>
      </c>
      <c r="AA52" s="6"/>
    </row>
    <row r="53" spans="1:27">
      <c r="A53" s="15" t="s">
        <v>82</v>
      </c>
      <c r="B53" s="10"/>
      <c r="C53" s="11"/>
      <c r="D53" s="10"/>
      <c r="E53" s="11"/>
      <c r="F53" s="10"/>
      <c r="G53" s="11"/>
      <c r="H53" s="10"/>
      <c r="I53" s="11"/>
      <c r="J53" s="10"/>
      <c r="K53" s="11"/>
      <c r="L53" s="10"/>
      <c r="M53" s="11"/>
      <c r="N53" s="10"/>
      <c r="O53" s="11"/>
      <c r="P53" s="10"/>
      <c r="Q53" s="11"/>
      <c r="R53" s="10"/>
      <c r="S53" s="11"/>
      <c r="T53" s="10"/>
      <c r="U53" s="11"/>
      <c r="V53" s="10"/>
      <c r="W53" s="11"/>
      <c r="X53" s="10"/>
      <c r="Y53" s="11"/>
      <c r="Z53" s="10"/>
      <c r="AA53" s="6"/>
    </row>
    <row r="54" spans="1:27" ht="14">
      <c r="A54" s="9" t="s">
        <v>63</v>
      </c>
      <c r="B54" s="10"/>
      <c r="C54" s="11"/>
      <c r="D54" s="10"/>
      <c r="E54" s="11"/>
      <c r="F54" s="10"/>
      <c r="G54" s="11"/>
      <c r="H54" s="10"/>
      <c r="I54" s="11"/>
      <c r="J54" s="10"/>
      <c r="K54" s="11"/>
      <c r="L54" s="10"/>
      <c r="M54" s="11"/>
      <c r="N54" s="10"/>
      <c r="O54" s="11"/>
      <c r="P54" s="10"/>
      <c r="Q54" s="11"/>
      <c r="R54" s="10"/>
      <c r="S54" s="11"/>
      <c r="T54" s="10"/>
      <c r="U54" s="11"/>
      <c r="V54" s="10"/>
      <c r="W54" s="11"/>
      <c r="X54" s="10"/>
      <c r="Y54" s="11"/>
      <c r="Z54" s="10"/>
      <c r="AA54" s="6"/>
    </row>
    <row r="55" spans="1:27" ht="14">
      <c r="A55" s="12" t="s">
        <v>30</v>
      </c>
      <c r="B55" s="10">
        <v>10</v>
      </c>
      <c r="C55" s="11">
        <v>80</v>
      </c>
      <c r="D55" s="10">
        <v>16</v>
      </c>
      <c r="E55" s="11"/>
      <c r="F55" s="10"/>
      <c r="G55" s="11"/>
      <c r="H55" s="10"/>
      <c r="I55" s="11"/>
      <c r="J55" s="10"/>
      <c r="K55" s="11"/>
      <c r="L55" s="10"/>
      <c r="M55" s="11"/>
      <c r="N55" s="10"/>
      <c r="O55" s="11"/>
      <c r="P55" s="10"/>
      <c r="Q55" s="11"/>
      <c r="R55" s="10"/>
      <c r="S55" s="11"/>
      <c r="T55" s="10"/>
      <c r="U55" s="11">
        <v>25</v>
      </c>
      <c r="V55" s="10"/>
      <c r="W55" s="11"/>
      <c r="X55" s="10"/>
      <c r="Y55" s="11">
        <v>11</v>
      </c>
      <c r="Z55" s="10"/>
      <c r="AA55" s="6"/>
    </row>
    <row r="56" spans="1:27" ht="14">
      <c r="A56" s="9" t="s">
        <v>38</v>
      </c>
      <c r="B56" s="10"/>
      <c r="C56" s="11"/>
      <c r="D56" s="10"/>
      <c r="E56" s="11"/>
      <c r="F56" s="10"/>
      <c r="G56" s="11"/>
      <c r="H56" s="10"/>
      <c r="I56" s="11"/>
      <c r="J56" s="10"/>
      <c r="K56" s="11"/>
      <c r="L56" s="10"/>
      <c r="M56" s="11"/>
      <c r="N56" s="10"/>
      <c r="O56" s="11"/>
      <c r="P56" s="10"/>
      <c r="Q56" s="11"/>
      <c r="R56" s="10"/>
      <c r="S56" s="11"/>
      <c r="T56" s="10"/>
      <c r="U56" s="11"/>
      <c r="V56" s="10"/>
      <c r="W56" s="11"/>
      <c r="X56" s="10"/>
      <c r="Y56" s="11"/>
      <c r="Z56" s="10"/>
      <c r="AA56" s="6"/>
    </row>
    <row r="57" spans="1:27" ht="14">
      <c r="A57" s="9" t="s">
        <v>60</v>
      </c>
      <c r="B57" s="10"/>
      <c r="C57" s="11"/>
      <c r="D57" s="10"/>
      <c r="E57" s="11"/>
      <c r="F57" s="10"/>
      <c r="G57" s="11"/>
      <c r="H57" s="10"/>
      <c r="I57" s="11"/>
      <c r="J57" s="10"/>
      <c r="K57" s="11"/>
      <c r="L57" s="10"/>
      <c r="M57" s="11"/>
      <c r="N57" s="10"/>
      <c r="O57" s="11"/>
      <c r="P57" s="10"/>
      <c r="Q57" s="11"/>
      <c r="R57" s="10"/>
      <c r="S57" s="11"/>
      <c r="T57" s="10"/>
      <c r="U57" s="11"/>
      <c r="V57" s="10"/>
      <c r="W57" s="11"/>
      <c r="X57" s="10"/>
      <c r="Y57" s="11"/>
      <c r="Z57" s="10"/>
      <c r="AA57" s="6"/>
    </row>
    <row r="58" spans="1:27" ht="14">
      <c r="A58" s="9" t="s">
        <v>73</v>
      </c>
      <c r="B58" s="10"/>
      <c r="C58" s="11"/>
      <c r="D58" s="10"/>
      <c r="E58" s="11"/>
      <c r="F58" s="10"/>
      <c r="G58" s="11"/>
      <c r="H58" s="10"/>
      <c r="I58" s="11"/>
      <c r="J58" s="10"/>
      <c r="K58" s="11"/>
      <c r="L58" s="10"/>
      <c r="M58" s="11"/>
      <c r="N58" s="10"/>
      <c r="O58" s="11"/>
      <c r="P58" s="10"/>
      <c r="Q58" s="11"/>
      <c r="R58" s="10"/>
      <c r="S58" s="11"/>
      <c r="T58" s="10"/>
      <c r="U58" s="11"/>
      <c r="V58" s="10"/>
      <c r="W58" s="11"/>
      <c r="X58" s="10"/>
      <c r="Y58" s="11"/>
      <c r="Z58" s="10"/>
      <c r="AA58" s="6"/>
    </row>
    <row r="59" spans="1:27" ht="14">
      <c r="A59" s="9" t="s">
        <v>64</v>
      </c>
      <c r="B59" s="10"/>
      <c r="C59" s="11"/>
      <c r="D59" s="10"/>
      <c r="E59" s="11"/>
      <c r="F59" s="10"/>
      <c r="G59" s="11"/>
      <c r="H59" s="10"/>
      <c r="I59" s="11"/>
      <c r="J59" s="10"/>
      <c r="K59" s="11"/>
      <c r="L59" s="10"/>
      <c r="M59" s="11"/>
      <c r="N59" s="10"/>
      <c r="O59" s="11"/>
      <c r="P59" s="10"/>
      <c r="Q59" s="11"/>
      <c r="R59" s="10"/>
      <c r="S59" s="11"/>
      <c r="T59" s="10"/>
      <c r="U59" s="11"/>
      <c r="V59" s="10"/>
      <c r="W59" s="11"/>
      <c r="X59" s="10"/>
      <c r="Y59" s="11"/>
      <c r="Z59" s="10"/>
      <c r="AA59" s="6"/>
    </row>
    <row r="60" spans="1:27" ht="14">
      <c r="A60" s="9" t="s">
        <v>61</v>
      </c>
      <c r="B60" s="10"/>
      <c r="C60" s="11"/>
      <c r="D60" s="10"/>
      <c r="E60" s="11"/>
      <c r="F60" s="10"/>
      <c r="G60" s="11"/>
      <c r="H60" s="10"/>
      <c r="I60" s="11"/>
      <c r="J60" s="10"/>
      <c r="K60" s="11"/>
      <c r="L60" s="10"/>
      <c r="M60" s="11"/>
      <c r="N60" s="10"/>
      <c r="O60" s="11"/>
      <c r="P60" s="10"/>
      <c r="Q60" s="11"/>
      <c r="R60" s="10"/>
      <c r="S60" s="11"/>
      <c r="T60" s="10"/>
      <c r="U60" s="11"/>
      <c r="V60" s="10"/>
      <c r="W60" s="11"/>
      <c r="X60" s="10"/>
      <c r="Y60" s="11"/>
      <c r="Z60" s="10"/>
      <c r="AA60" s="6"/>
    </row>
    <row r="61" spans="1:27">
      <c r="A61" s="16" t="s">
        <v>13</v>
      </c>
      <c r="B61" s="10"/>
      <c r="C61" s="11"/>
      <c r="D61" s="10"/>
      <c r="E61" s="11"/>
      <c r="F61" s="10"/>
      <c r="G61" s="11"/>
      <c r="H61" s="10"/>
      <c r="I61" s="11"/>
      <c r="J61" s="10"/>
      <c r="K61" s="11"/>
      <c r="L61" s="10"/>
      <c r="M61" s="11"/>
      <c r="N61" s="10"/>
      <c r="O61" s="11"/>
      <c r="P61" s="10"/>
      <c r="Q61" s="11"/>
      <c r="R61" s="10"/>
      <c r="S61" s="11"/>
      <c r="T61" s="10"/>
      <c r="U61" s="11"/>
      <c r="V61" s="10"/>
      <c r="W61" s="11"/>
      <c r="X61" s="10"/>
      <c r="Y61" s="11"/>
      <c r="Z61" s="10"/>
      <c r="AA61" s="6"/>
    </row>
    <row r="62" spans="1:27">
      <c r="A62" s="16" t="s">
        <v>55</v>
      </c>
      <c r="B62" s="10"/>
      <c r="C62" s="11"/>
      <c r="D62" s="10"/>
      <c r="E62" s="11"/>
      <c r="F62" s="10"/>
      <c r="G62" s="11"/>
      <c r="H62" s="10"/>
      <c r="I62" s="11"/>
      <c r="J62" s="10"/>
      <c r="K62" s="11"/>
      <c r="L62" s="10"/>
      <c r="M62" s="11"/>
      <c r="N62" s="10"/>
      <c r="O62" s="11"/>
      <c r="P62" s="10"/>
      <c r="Q62" s="11"/>
      <c r="R62" s="10"/>
      <c r="S62" s="11"/>
      <c r="T62" s="10"/>
      <c r="U62" s="11"/>
      <c r="V62" s="10"/>
      <c r="W62" s="11"/>
      <c r="X62" s="10"/>
      <c r="Y62" s="11"/>
      <c r="Z62" s="10"/>
      <c r="AA62" s="6"/>
    </row>
    <row r="63" spans="1:27">
      <c r="A63" s="15" t="s">
        <v>42</v>
      </c>
      <c r="B63" s="10"/>
      <c r="C63" s="11"/>
      <c r="D63" s="10"/>
      <c r="E63" s="11"/>
      <c r="F63" s="10"/>
      <c r="G63" s="11"/>
      <c r="H63" s="10"/>
      <c r="I63" s="11"/>
      <c r="J63" s="10"/>
      <c r="K63" s="11"/>
      <c r="L63" s="10"/>
      <c r="M63" s="11"/>
      <c r="N63" s="10"/>
      <c r="O63" s="11"/>
      <c r="P63" s="10"/>
      <c r="Q63" s="11"/>
      <c r="R63" s="10"/>
      <c r="S63" s="11"/>
      <c r="T63" s="10"/>
      <c r="U63" s="11"/>
      <c r="V63" s="10"/>
      <c r="W63" s="11"/>
      <c r="X63" s="10"/>
      <c r="Y63" s="11"/>
      <c r="Z63" s="10"/>
      <c r="AA63" s="6"/>
    </row>
    <row r="64" spans="1:27">
      <c r="A64" s="15" t="s">
        <v>57</v>
      </c>
      <c r="B64" s="10"/>
      <c r="C64" s="11"/>
      <c r="D64" s="10"/>
      <c r="E64" s="11"/>
      <c r="F64" s="10"/>
      <c r="G64" s="11"/>
      <c r="H64" s="10"/>
      <c r="I64" s="11"/>
      <c r="J64" s="10"/>
      <c r="K64" s="11"/>
      <c r="L64" s="10"/>
      <c r="M64" s="11"/>
      <c r="N64" s="10"/>
      <c r="O64" s="11"/>
      <c r="P64" s="10"/>
      <c r="Q64" s="11"/>
      <c r="R64" s="10"/>
      <c r="S64" s="11"/>
      <c r="T64" s="10"/>
      <c r="U64" s="11"/>
      <c r="V64" s="10"/>
      <c r="W64" s="11"/>
      <c r="X64" s="10"/>
      <c r="Y64" s="11"/>
      <c r="Z64" s="10"/>
      <c r="AA64" s="6"/>
    </row>
    <row r="65" spans="1:27">
      <c r="A65" s="16" t="s">
        <v>14</v>
      </c>
      <c r="B65" s="10"/>
      <c r="C65" s="11"/>
      <c r="D65" s="10"/>
      <c r="E65" s="11"/>
      <c r="F65" s="10"/>
      <c r="G65" s="11"/>
      <c r="H65" s="10"/>
      <c r="I65" s="11"/>
      <c r="J65" s="10"/>
      <c r="K65" s="11"/>
      <c r="L65" s="10"/>
      <c r="M65" s="11"/>
      <c r="N65" s="10"/>
      <c r="O65" s="11"/>
      <c r="P65" s="10"/>
      <c r="Q65" s="11"/>
      <c r="R65" s="10"/>
      <c r="S65" s="11"/>
      <c r="T65" s="10"/>
      <c r="U65" s="11"/>
      <c r="V65" s="10"/>
      <c r="W65" s="11"/>
      <c r="X65" s="10"/>
      <c r="Y65" s="11"/>
      <c r="Z65" s="10"/>
      <c r="AA65" s="6"/>
    </row>
    <row r="66" spans="1:27">
      <c r="A66" s="16" t="s">
        <v>15</v>
      </c>
      <c r="B66" s="10"/>
      <c r="C66" s="11"/>
      <c r="D66" s="10"/>
      <c r="E66" s="11"/>
      <c r="F66" s="10"/>
      <c r="G66" s="11"/>
      <c r="H66" s="10"/>
      <c r="I66" s="11"/>
      <c r="J66" s="10"/>
      <c r="K66" s="11"/>
      <c r="L66" s="10"/>
      <c r="M66" s="11"/>
      <c r="N66" s="10"/>
      <c r="O66" s="11"/>
      <c r="P66" s="10"/>
      <c r="Q66" s="11"/>
      <c r="R66" s="10"/>
      <c r="S66" s="11"/>
      <c r="T66" s="10"/>
      <c r="U66" s="11"/>
      <c r="V66" s="10"/>
      <c r="W66" s="11"/>
      <c r="X66" s="10"/>
      <c r="Y66" s="11"/>
      <c r="Z66" s="10"/>
      <c r="AA66" s="6"/>
    </row>
    <row r="67" spans="1:27">
      <c r="A67" s="16" t="s">
        <v>16</v>
      </c>
      <c r="B67" s="10"/>
      <c r="C67" s="11"/>
      <c r="D67" s="10"/>
      <c r="E67" s="11"/>
      <c r="F67" s="10"/>
      <c r="G67" s="11"/>
      <c r="H67" s="10"/>
      <c r="I67" s="11"/>
      <c r="J67" s="10"/>
      <c r="K67" s="11"/>
      <c r="L67" s="10"/>
      <c r="M67" s="11"/>
      <c r="N67" s="10"/>
      <c r="O67" s="11"/>
      <c r="P67" s="10"/>
      <c r="Q67" s="11"/>
      <c r="R67" s="10"/>
      <c r="S67" s="11"/>
      <c r="T67" s="10"/>
      <c r="U67" s="11"/>
      <c r="V67" s="10"/>
      <c r="W67" s="11"/>
      <c r="X67" s="10"/>
      <c r="Y67" s="11"/>
      <c r="Z67" s="10"/>
      <c r="AA67" s="6"/>
    </row>
    <row r="68" spans="1:27">
      <c r="A68" s="15" t="s">
        <v>36</v>
      </c>
      <c r="B68" s="10"/>
      <c r="C68" s="11"/>
      <c r="D68" s="10"/>
      <c r="E68" s="11"/>
      <c r="F68" s="10"/>
      <c r="G68" s="11"/>
      <c r="H68" s="10"/>
      <c r="I68" s="11"/>
      <c r="J68" s="10"/>
      <c r="K68" s="11"/>
      <c r="L68" s="10"/>
      <c r="M68" s="11"/>
      <c r="N68" s="10"/>
      <c r="O68" s="11"/>
      <c r="P68" s="10"/>
      <c r="Q68" s="11"/>
      <c r="R68" s="10"/>
      <c r="S68" s="11"/>
      <c r="T68" s="10"/>
      <c r="U68" s="11"/>
      <c r="V68" s="10"/>
      <c r="W68" s="11"/>
      <c r="X68" s="10"/>
      <c r="Y68" s="11"/>
      <c r="Z68" s="10"/>
      <c r="AA68" s="6"/>
    </row>
    <row r="69" spans="1:27">
      <c r="A69" s="16" t="s">
        <v>81</v>
      </c>
      <c r="B69" s="10">
        <v>30</v>
      </c>
      <c r="C69" s="11">
        <v>1</v>
      </c>
      <c r="D69" s="10"/>
      <c r="E69" s="11"/>
      <c r="F69" s="10"/>
      <c r="G69" s="11"/>
      <c r="H69" s="10"/>
      <c r="I69" s="11"/>
      <c r="J69" s="10"/>
      <c r="K69" s="11"/>
      <c r="L69" s="10"/>
      <c r="M69" s="11"/>
      <c r="N69" s="10"/>
      <c r="O69" s="11"/>
      <c r="P69" s="10"/>
      <c r="Q69" s="11"/>
      <c r="R69" s="10"/>
      <c r="S69" s="11"/>
      <c r="T69" s="10"/>
      <c r="U69" s="11"/>
      <c r="V69" s="10"/>
      <c r="W69" s="11"/>
      <c r="X69" s="10"/>
      <c r="Y69" s="11"/>
      <c r="Z69" s="10"/>
      <c r="AA69" s="6"/>
    </row>
    <row r="70" spans="1:27">
      <c r="A70" s="16" t="s">
        <v>74</v>
      </c>
      <c r="B70" s="10"/>
      <c r="C70" s="11"/>
      <c r="D70" s="10"/>
      <c r="E70" s="11"/>
      <c r="F70" s="10"/>
      <c r="G70" s="11"/>
      <c r="H70" s="10"/>
      <c r="I70" s="11"/>
      <c r="J70" s="10"/>
      <c r="K70" s="11"/>
      <c r="L70" s="10"/>
      <c r="M70" s="11"/>
      <c r="N70" s="10"/>
      <c r="O70" s="11"/>
      <c r="P70" s="10"/>
      <c r="Q70" s="11"/>
      <c r="R70" s="10"/>
      <c r="S70" s="11"/>
      <c r="T70" s="10"/>
      <c r="U70" s="11"/>
      <c r="V70" s="10"/>
      <c r="W70" s="11"/>
      <c r="X70" s="10"/>
      <c r="Y70" s="11"/>
      <c r="Z70" s="10"/>
      <c r="AA70" s="6"/>
    </row>
    <row r="71" spans="1:27">
      <c r="A71" s="16" t="s">
        <v>56</v>
      </c>
      <c r="B71" s="10"/>
      <c r="C71" s="11"/>
      <c r="D71" s="10"/>
      <c r="E71" s="11"/>
      <c r="F71" s="10"/>
      <c r="G71" s="11"/>
      <c r="H71" s="10"/>
      <c r="I71" s="11"/>
      <c r="J71" s="10"/>
      <c r="K71" s="11"/>
      <c r="L71" s="10"/>
      <c r="M71" s="11"/>
      <c r="N71" s="10"/>
      <c r="O71" s="11"/>
      <c r="P71" s="10"/>
      <c r="Q71" s="11"/>
      <c r="R71" s="10"/>
      <c r="S71" s="11"/>
      <c r="T71" s="10"/>
      <c r="U71" s="11"/>
      <c r="V71" s="10"/>
      <c r="W71" s="11"/>
      <c r="X71" s="10"/>
      <c r="Y71" s="11"/>
      <c r="Z71" s="10"/>
      <c r="AA71" s="6"/>
    </row>
    <row r="72" spans="1:27">
      <c r="A72" s="16" t="s">
        <v>17</v>
      </c>
      <c r="B72" s="10"/>
      <c r="C72" s="11"/>
      <c r="D72" s="10"/>
      <c r="E72" s="11"/>
      <c r="F72" s="10"/>
      <c r="G72" s="11"/>
      <c r="H72" s="10"/>
      <c r="I72" s="11"/>
      <c r="J72" s="10"/>
      <c r="K72" s="11"/>
      <c r="L72" s="10"/>
      <c r="M72" s="11"/>
      <c r="N72" s="10"/>
      <c r="O72" s="11"/>
      <c r="P72" s="10"/>
      <c r="Q72" s="11"/>
      <c r="R72" s="10"/>
      <c r="S72" s="11"/>
      <c r="T72" s="10"/>
      <c r="U72" s="11"/>
      <c r="V72" s="10"/>
      <c r="W72" s="11"/>
      <c r="X72" s="10"/>
      <c r="Y72" s="11"/>
      <c r="Z72" s="10"/>
      <c r="AA72" s="6"/>
    </row>
    <row r="73" spans="1:27">
      <c r="A73" s="16" t="s">
        <v>18</v>
      </c>
      <c r="B73" s="10"/>
      <c r="C73" s="11"/>
      <c r="D73" s="10"/>
      <c r="E73" s="11"/>
      <c r="F73" s="10"/>
      <c r="G73" s="11"/>
      <c r="H73" s="10"/>
      <c r="I73" s="11"/>
      <c r="J73" s="10"/>
      <c r="K73" s="11"/>
      <c r="L73" s="10"/>
      <c r="M73" s="11"/>
      <c r="N73" s="10"/>
      <c r="O73" s="11"/>
      <c r="P73" s="10"/>
      <c r="Q73" s="11"/>
      <c r="R73" s="10"/>
      <c r="S73" s="11"/>
      <c r="T73" s="10"/>
      <c r="U73" s="11"/>
      <c r="V73" s="10"/>
      <c r="W73" s="11"/>
      <c r="X73" s="10"/>
      <c r="Y73" s="11"/>
      <c r="Z73" s="10"/>
      <c r="AA73" s="6"/>
    </row>
    <row r="74" spans="1:27">
      <c r="A74" s="16" t="s">
        <v>19</v>
      </c>
      <c r="B74" s="10"/>
      <c r="C74" s="11"/>
      <c r="D74" s="10"/>
      <c r="E74" s="11">
        <v>1</v>
      </c>
      <c r="F74" s="10"/>
      <c r="G74" s="11">
        <v>20</v>
      </c>
      <c r="H74" s="10"/>
      <c r="I74" s="11">
        <v>20</v>
      </c>
      <c r="J74" s="10">
        <v>25</v>
      </c>
      <c r="K74" s="11">
        <v>1</v>
      </c>
      <c r="L74" s="10">
        <v>1</v>
      </c>
      <c r="M74" s="11"/>
      <c r="N74" s="10"/>
      <c r="O74" s="11">
        <v>2</v>
      </c>
      <c r="P74" s="10"/>
      <c r="Q74" s="11"/>
      <c r="R74" s="10"/>
      <c r="S74" s="11"/>
      <c r="T74" s="10"/>
      <c r="U74" s="11"/>
      <c r="V74" s="10"/>
      <c r="W74" s="11"/>
      <c r="X74" s="10"/>
      <c r="Y74" s="11">
        <v>1</v>
      </c>
      <c r="Z74" s="10"/>
      <c r="AA74" s="6"/>
    </row>
    <row r="75" spans="1:27">
      <c r="A75" s="16" t="s">
        <v>20</v>
      </c>
      <c r="B75" s="10"/>
      <c r="C75" s="11"/>
      <c r="D75" s="10"/>
      <c r="E75" s="11"/>
      <c r="F75" s="10"/>
      <c r="G75" s="11"/>
      <c r="H75" s="10"/>
      <c r="I75" s="11"/>
      <c r="J75" s="10"/>
      <c r="K75" s="11"/>
      <c r="L75" s="10"/>
      <c r="M75" s="11"/>
      <c r="N75" s="10"/>
      <c r="O75" s="11"/>
      <c r="P75" s="10"/>
      <c r="Q75" s="11"/>
      <c r="R75" s="10"/>
      <c r="S75" s="11"/>
      <c r="T75" s="10"/>
      <c r="U75" s="11"/>
      <c r="V75" s="10"/>
      <c r="W75" s="11"/>
      <c r="X75" s="10"/>
      <c r="Y75" s="11"/>
      <c r="Z75" s="10"/>
      <c r="AA75" s="6"/>
    </row>
    <row r="76" spans="1:27">
      <c r="A76" s="16" t="s">
        <v>21</v>
      </c>
      <c r="B76" s="10"/>
      <c r="C76" s="11"/>
      <c r="D76" s="10"/>
      <c r="E76" s="11"/>
      <c r="F76" s="10"/>
      <c r="G76" s="11"/>
      <c r="H76" s="10"/>
      <c r="I76" s="11"/>
      <c r="J76" s="10"/>
      <c r="K76" s="11"/>
      <c r="L76" s="10"/>
      <c r="M76" s="11"/>
      <c r="N76" s="10"/>
      <c r="O76" s="11"/>
      <c r="P76" s="10"/>
      <c r="Q76" s="11"/>
      <c r="R76" s="10"/>
      <c r="S76" s="11"/>
      <c r="T76" s="10"/>
      <c r="U76" s="11"/>
      <c r="V76" s="10"/>
      <c r="W76" s="11"/>
      <c r="X76" s="10"/>
      <c r="Y76" s="11"/>
      <c r="Z76" s="10"/>
      <c r="AA76" s="6"/>
    </row>
    <row r="77" spans="1:27">
      <c r="A77" s="15" t="s">
        <v>91</v>
      </c>
      <c r="B77" s="10"/>
      <c r="C77" s="11"/>
      <c r="D77" s="10"/>
      <c r="E77" s="11"/>
      <c r="F77" s="10"/>
      <c r="G77" s="11"/>
      <c r="H77" s="10"/>
      <c r="I77" s="11"/>
      <c r="J77" s="10"/>
      <c r="K77" s="11"/>
      <c r="L77" s="10"/>
      <c r="M77" s="11"/>
      <c r="N77" s="10"/>
      <c r="O77" s="11"/>
      <c r="P77" s="10"/>
      <c r="Q77" s="11"/>
      <c r="R77" s="10"/>
      <c r="S77" s="11"/>
      <c r="T77" s="10"/>
      <c r="U77" s="11"/>
      <c r="V77" s="10"/>
      <c r="W77" s="11"/>
      <c r="X77" s="10"/>
      <c r="Y77" s="11"/>
      <c r="Z77" s="10"/>
      <c r="AA77" s="6"/>
    </row>
    <row r="78" spans="1:27">
      <c r="A78" s="16" t="s">
        <v>92</v>
      </c>
      <c r="B78" s="10"/>
      <c r="C78" s="11"/>
      <c r="D78" s="10"/>
      <c r="E78" s="11"/>
      <c r="F78" s="10"/>
      <c r="G78" s="11"/>
      <c r="H78" s="10"/>
      <c r="I78" s="11"/>
      <c r="J78" s="10"/>
      <c r="K78" s="11"/>
      <c r="L78" s="10"/>
      <c r="M78" s="11"/>
      <c r="N78" s="10"/>
      <c r="O78" s="11"/>
      <c r="P78" s="10"/>
      <c r="Q78" s="11"/>
      <c r="R78" s="10"/>
      <c r="S78" s="11"/>
      <c r="T78" s="10"/>
      <c r="U78" s="11"/>
      <c r="V78" s="10"/>
      <c r="W78" s="11"/>
      <c r="X78" s="10"/>
      <c r="Y78" s="11"/>
      <c r="Z78" s="10"/>
      <c r="AA78" s="6"/>
    </row>
    <row r="79" spans="1:27">
      <c r="A79" s="15" t="s">
        <v>87</v>
      </c>
      <c r="B79" s="10"/>
      <c r="C79" s="11"/>
      <c r="D79" s="10"/>
      <c r="E79" s="11"/>
      <c r="F79" s="10"/>
      <c r="G79" s="11"/>
      <c r="H79" s="10"/>
      <c r="I79" s="11"/>
      <c r="J79" s="10"/>
      <c r="K79" s="11"/>
      <c r="L79" s="10"/>
      <c r="M79" s="11"/>
      <c r="N79" s="10"/>
      <c r="O79" s="11"/>
      <c r="P79" s="10"/>
      <c r="Q79" s="11"/>
      <c r="R79" s="10"/>
      <c r="S79" s="11"/>
      <c r="T79" s="10"/>
      <c r="U79" s="11"/>
      <c r="V79" s="10"/>
      <c r="W79" s="11"/>
      <c r="X79" s="10"/>
      <c r="Y79" s="11"/>
      <c r="Z79" s="10"/>
      <c r="AA79" s="6"/>
    </row>
    <row r="80" spans="1:27">
      <c r="A80" s="16" t="s">
        <v>65</v>
      </c>
      <c r="B80" s="10"/>
      <c r="C80" s="11"/>
      <c r="D80" s="10"/>
      <c r="E80" s="11"/>
      <c r="F80" s="10"/>
      <c r="G80" s="11"/>
      <c r="H80" s="10"/>
      <c r="I80" s="11"/>
      <c r="J80" s="10"/>
      <c r="K80" s="11"/>
      <c r="L80" s="10"/>
      <c r="M80" s="11"/>
      <c r="N80" s="10"/>
      <c r="O80" s="11"/>
      <c r="P80" s="10"/>
      <c r="Q80" s="11"/>
      <c r="R80" s="10"/>
      <c r="S80" s="11"/>
      <c r="T80" s="10"/>
      <c r="U80" s="11"/>
      <c r="V80" s="10"/>
      <c r="W80" s="11"/>
      <c r="X80" s="10"/>
      <c r="Y80" s="11"/>
      <c r="Z80" s="10"/>
      <c r="AA80" s="6"/>
    </row>
    <row r="81" spans="1:27">
      <c r="A81" s="15" t="s">
        <v>46</v>
      </c>
      <c r="B81" s="10"/>
      <c r="C81" s="11"/>
      <c r="D81" s="10"/>
      <c r="E81" s="11"/>
      <c r="F81" s="10"/>
      <c r="G81" s="11"/>
      <c r="H81" s="10"/>
      <c r="I81" s="11"/>
      <c r="J81" s="10"/>
      <c r="K81" s="11"/>
      <c r="L81" s="10"/>
      <c r="M81" s="11"/>
      <c r="N81" s="10"/>
      <c r="O81" s="11"/>
      <c r="P81" s="10">
        <v>1</v>
      </c>
      <c r="Q81" s="11"/>
      <c r="R81" s="10"/>
      <c r="S81" s="11"/>
      <c r="T81" s="10"/>
      <c r="U81" s="11"/>
      <c r="V81" s="10"/>
      <c r="W81" s="11"/>
      <c r="X81" s="10"/>
      <c r="Y81" s="11"/>
      <c r="Z81" s="10"/>
      <c r="AA81" s="6"/>
    </row>
    <row r="82" spans="1:27">
      <c r="A82" s="16" t="s">
        <v>47</v>
      </c>
      <c r="B82" s="10"/>
      <c r="C82" s="11">
        <v>5</v>
      </c>
      <c r="D82" s="10"/>
      <c r="E82" s="11"/>
      <c r="F82" s="10"/>
      <c r="G82" s="11"/>
      <c r="H82" s="10"/>
      <c r="I82" s="11"/>
      <c r="J82" s="10"/>
      <c r="K82" s="11"/>
      <c r="L82" s="10"/>
      <c r="M82" s="11"/>
      <c r="N82" s="10"/>
      <c r="O82" s="11"/>
      <c r="P82" s="10"/>
      <c r="Q82" s="11"/>
      <c r="R82" s="10"/>
      <c r="S82" s="11"/>
      <c r="T82" s="10"/>
      <c r="U82" s="11"/>
      <c r="V82" s="10"/>
      <c r="W82" s="11"/>
      <c r="X82" s="10"/>
      <c r="Y82" s="11"/>
      <c r="Z82" s="10"/>
      <c r="AA82" s="6"/>
    </row>
    <row r="83" spans="1:27">
      <c r="A83" s="16" t="s">
        <v>66</v>
      </c>
      <c r="B83" s="10"/>
      <c r="C83" s="11"/>
      <c r="D83" s="10"/>
      <c r="E83" s="11"/>
      <c r="F83" s="10"/>
      <c r="G83" s="11"/>
      <c r="H83" s="10"/>
      <c r="I83" s="11"/>
      <c r="J83" s="10"/>
      <c r="K83" s="11"/>
      <c r="L83" s="10"/>
      <c r="M83" s="11"/>
      <c r="N83" s="10"/>
      <c r="O83" s="11"/>
      <c r="P83" s="10"/>
      <c r="Q83" s="11"/>
      <c r="R83" s="10"/>
      <c r="S83" s="11"/>
      <c r="T83" s="10"/>
      <c r="U83" s="11"/>
      <c r="V83" s="10"/>
      <c r="W83" s="11"/>
      <c r="X83" s="10"/>
      <c r="Y83" s="11"/>
      <c r="Z83" s="10"/>
      <c r="AA83" s="6"/>
    </row>
    <row r="84" spans="1:27">
      <c r="A84" s="15" t="s">
        <v>53</v>
      </c>
      <c r="B84" s="10"/>
      <c r="C84" s="11"/>
      <c r="D84" s="10"/>
      <c r="E84" s="11"/>
      <c r="F84" s="10"/>
      <c r="G84" s="11"/>
      <c r="H84" s="10"/>
      <c r="I84" s="11"/>
      <c r="J84" s="10"/>
      <c r="K84" s="11"/>
      <c r="L84" s="10"/>
      <c r="M84" s="11"/>
      <c r="N84" s="10"/>
      <c r="O84" s="11"/>
      <c r="P84" s="10"/>
      <c r="Q84" s="11"/>
      <c r="R84" s="10"/>
      <c r="S84" s="11"/>
      <c r="T84" s="10"/>
      <c r="U84" s="11"/>
      <c r="V84" s="10"/>
      <c r="W84" s="11"/>
      <c r="X84" s="10"/>
      <c r="Y84" s="11"/>
      <c r="Z84" s="10"/>
      <c r="AA84" s="6"/>
    </row>
    <row r="85" spans="1:27">
      <c r="A85" s="15" t="s">
        <v>54</v>
      </c>
      <c r="B85" s="10"/>
      <c r="C85" s="11"/>
      <c r="D85" s="10"/>
      <c r="E85" s="11"/>
      <c r="F85" s="10"/>
      <c r="G85" s="11"/>
      <c r="H85" s="10"/>
      <c r="I85" s="11"/>
      <c r="J85" s="10"/>
      <c r="K85" s="11"/>
      <c r="L85" s="10"/>
      <c r="M85" s="11"/>
      <c r="N85" s="10"/>
      <c r="O85" s="11"/>
      <c r="P85" s="10"/>
      <c r="Q85" s="11"/>
      <c r="R85" s="10"/>
      <c r="S85" s="11"/>
      <c r="T85" s="10"/>
      <c r="U85" s="11"/>
      <c r="V85" s="10"/>
      <c r="W85" s="11"/>
      <c r="X85" s="10"/>
      <c r="Y85" s="11"/>
      <c r="Z85" s="10"/>
      <c r="AA85" s="6"/>
    </row>
    <row r="86" spans="1:27">
      <c r="A86" s="16" t="s">
        <v>58</v>
      </c>
      <c r="B86" s="10"/>
      <c r="C86" s="11"/>
      <c r="D86" s="10"/>
      <c r="E86" s="11"/>
      <c r="F86" s="10"/>
      <c r="G86" s="11"/>
      <c r="H86" s="10"/>
      <c r="I86" s="11"/>
      <c r="J86" s="10"/>
      <c r="K86" s="11"/>
      <c r="L86" s="10"/>
      <c r="M86" s="11"/>
      <c r="N86" s="10"/>
      <c r="O86" s="11"/>
      <c r="P86" s="10"/>
      <c r="Q86" s="11"/>
      <c r="R86" s="10"/>
      <c r="S86" s="11"/>
      <c r="T86" s="10"/>
      <c r="U86" s="11"/>
      <c r="V86" s="10"/>
      <c r="W86" s="11"/>
      <c r="X86" s="10"/>
      <c r="Y86" s="11"/>
      <c r="Z86" s="10"/>
      <c r="AA86" s="6"/>
    </row>
    <row r="87" spans="1:27">
      <c r="A87" s="15" t="s">
        <v>80</v>
      </c>
      <c r="B87" s="10"/>
      <c r="C87" s="11"/>
      <c r="D87" s="10"/>
      <c r="E87" s="11"/>
      <c r="F87" s="10"/>
      <c r="G87" s="11"/>
      <c r="H87" s="10"/>
      <c r="I87" s="11"/>
      <c r="J87" s="10"/>
      <c r="K87" s="11"/>
      <c r="L87" s="10"/>
      <c r="M87" s="11"/>
      <c r="N87" s="10"/>
      <c r="O87" s="11"/>
      <c r="P87" s="10"/>
      <c r="Q87" s="11"/>
      <c r="R87" s="10"/>
      <c r="S87" s="11"/>
      <c r="T87" s="10"/>
      <c r="U87" s="11"/>
      <c r="V87" s="10"/>
      <c r="W87" s="11"/>
      <c r="X87" s="10"/>
      <c r="Y87" s="11"/>
      <c r="Z87" s="10"/>
      <c r="AA87" s="6"/>
    </row>
    <row r="88" spans="1:27">
      <c r="A88" s="15" t="s">
        <v>48</v>
      </c>
      <c r="B88" s="10"/>
      <c r="C88" s="11"/>
      <c r="D88" s="10"/>
      <c r="E88" s="11"/>
      <c r="F88" s="10"/>
      <c r="G88" s="11"/>
      <c r="H88" s="10"/>
      <c r="I88" s="11"/>
      <c r="J88" s="10"/>
      <c r="K88" s="11"/>
      <c r="L88" s="10"/>
      <c r="M88" s="11"/>
      <c r="N88" s="10"/>
      <c r="O88" s="11"/>
      <c r="P88" s="10"/>
      <c r="Q88" s="11"/>
      <c r="R88" s="10"/>
      <c r="S88" s="11"/>
      <c r="T88" s="10"/>
      <c r="U88" s="11"/>
      <c r="V88" s="10"/>
      <c r="W88" s="11"/>
      <c r="X88" s="10"/>
      <c r="Y88" s="11"/>
      <c r="Z88" s="10"/>
      <c r="AA88" s="6"/>
    </row>
    <row r="89" spans="1:27">
      <c r="A89" s="16" t="s">
        <v>22</v>
      </c>
      <c r="B89" s="10">
        <v>10</v>
      </c>
      <c r="C89" s="11">
        <v>1</v>
      </c>
      <c r="D89" s="10">
        <v>1</v>
      </c>
      <c r="E89" s="11"/>
      <c r="F89" s="10"/>
      <c r="G89" s="11"/>
      <c r="H89" s="10"/>
      <c r="I89" s="11"/>
      <c r="J89" s="10"/>
      <c r="K89" s="11"/>
      <c r="L89" s="10"/>
      <c r="M89" s="11"/>
      <c r="N89" s="10"/>
      <c r="O89" s="11"/>
      <c r="P89" s="10"/>
      <c r="Q89" s="11"/>
      <c r="R89" s="10"/>
      <c r="S89" s="11"/>
      <c r="T89" s="10"/>
      <c r="U89" s="11"/>
      <c r="V89" s="10"/>
      <c r="W89" s="11"/>
      <c r="X89" s="10"/>
      <c r="Y89" s="11"/>
      <c r="Z89" s="10"/>
      <c r="AA89" s="6"/>
    </row>
    <row r="90" spans="1:27">
      <c r="A90" s="15" t="s">
        <v>75</v>
      </c>
      <c r="B90" s="10"/>
      <c r="C90" s="11"/>
      <c r="D90" s="10"/>
      <c r="E90" s="11"/>
      <c r="F90" s="10"/>
      <c r="G90" s="11"/>
      <c r="H90" s="10"/>
      <c r="I90" s="11"/>
      <c r="J90" s="10"/>
      <c r="K90" s="11"/>
      <c r="L90" s="10"/>
      <c r="M90" s="11"/>
      <c r="N90" s="10"/>
      <c r="O90" s="11"/>
      <c r="P90" s="10"/>
      <c r="Q90" s="11"/>
      <c r="R90" s="10"/>
      <c r="S90" s="11"/>
      <c r="T90" s="10"/>
      <c r="U90" s="11"/>
      <c r="V90" s="10"/>
      <c r="W90" s="11"/>
      <c r="X90" s="10"/>
      <c r="Y90" s="11"/>
      <c r="Z90" s="10"/>
      <c r="AA90" s="6"/>
    </row>
    <row r="91" spans="1:27">
      <c r="A91" s="15"/>
      <c r="B91" s="10"/>
      <c r="C91" s="11"/>
      <c r="D91" s="10"/>
      <c r="E91" s="11"/>
      <c r="F91" s="10"/>
      <c r="G91" s="11"/>
      <c r="H91" s="10"/>
      <c r="I91" s="11"/>
      <c r="J91" s="10"/>
      <c r="K91" s="11"/>
      <c r="L91" s="10"/>
      <c r="M91" s="11"/>
      <c r="N91" s="10"/>
      <c r="O91" s="11"/>
      <c r="P91" s="10"/>
      <c r="Q91" s="11"/>
      <c r="R91" s="10"/>
      <c r="S91" s="11"/>
      <c r="T91" s="10"/>
      <c r="U91" s="11"/>
      <c r="V91" s="10"/>
      <c r="W91" s="11"/>
      <c r="X91" s="10"/>
      <c r="Y91" s="11"/>
      <c r="Z91" s="10"/>
      <c r="AA91" s="6"/>
    </row>
    <row r="92" spans="1:27">
      <c r="A92" s="15"/>
      <c r="B92" s="10"/>
      <c r="C92" s="11"/>
      <c r="D92" s="10"/>
      <c r="E92" s="11"/>
      <c r="F92" s="10"/>
      <c r="G92" s="11"/>
      <c r="H92" s="10"/>
      <c r="I92" s="11"/>
      <c r="J92" s="10"/>
      <c r="K92" s="11"/>
      <c r="L92" s="10"/>
      <c r="M92" s="11"/>
      <c r="N92" s="10"/>
      <c r="O92" s="11"/>
      <c r="P92" s="10"/>
      <c r="Q92" s="11"/>
      <c r="R92" s="10"/>
      <c r="S92" s="11"/>
      <c r="T92" s="10"/>
      <c r="U92" s="11"/>
      <c r="V92" s="10"/>
      <c r="W92" s="11"/>
      <c r="X92" s="10"/>
      <c r="Y92" s="11"/>
      <c r="Z92" s="10"/>
      <c r="AA92" s="6"/>
    </row>
    <row r="93" spans="1:27">
      <c r="A93" s="17"/>
      <c r="B93" s="10"/>
      <c r="C93" s="11"/>
      <c r="D93" s="10"/>
      <c r="E93" s="11"/>
      <c r="F93" s="10"/>
      <c r="G93" s="11"/>
      <c r="H93" s="10"/>
      <c r="I93" s="11"/>
      <c r="J93" s="10"/>
      <c r="K93" s="11"/>
      <c r="L93" s="10"/>
      <c r="M93" s="11"/>
      <c r="N93" s="10"/>
      <c r="O93" s="11"/>
      <c r="P93" s="10"/>
      <c r="Q93" s="11"/>
      <c r="R93" s="10"/>
      <c r="S93" s="11"/>
      <c r="T93" s="10"/>
      <c r="U93" s="11"/>
      <c r="V93" s="10"/>
      <c r="W93" s="11"/>
      <c r="X93" s="10"/>
      <c r="Y93" s="11"/>
      <c r="Z93" s="10"/>
      <c r="AA93" s="6"/>
    </row>
    <row r="94" spans="1:27">
      <c r="A94" s="17" t="s">
        <v>90</v>
      </c>
      <c r="B94" s="10">
        <v>12</v>
      </c>
      <c r="C94" s="11">
        <v>1</v>
      </c>
      <c r="D94" s="10"/>
      <c r="E94" s="11">
        <v>1</v>
      </c>
      <c r="F94" s="10"/>
      <c r="G94" s="11">
        <v>5</v>
      </c>
      <c r="H94" s="10"/>
      <c r="I94" s="11"/>
      <c r="J94" s="10"/>
      <c r="K94" s="11"/>
      <c r="L94" s="10">
        <v>1</v>
      </c>
      <c r="M94" s="11"/>
      <c r="N94" s="10"/>
      <c r="O94" s="11"/>
      <c r="P94" s="10">
        <v>95</v>
      </c>
      <c r="Q94" s="11">
        <v>80</v>
      </c>
      <c r="R94" s="10">
        <v>100</v>
      </c>
      <c r="S94" s="11">
        <v>100</v>
      </c>
      <c r="T94" s="10">
        <v>10</v>
      </c>
      <c r="U94" s="11"/>
      <c r="V94" s="10"/>
      <c r="W94" s="11">
        <v>2</v>
      </c>
      <c r="X94" s="10">
        <v>1</v>
      </c>
      <c r="Y94" s="11"/>
      <c r="Z94" s="10"/>
      <c r="AA94" s="6"/>
    </row>
    <row r="95" spans="1:27">
      <c r="A95" s="17" t="s">
        <v>67</v>
      </c>
      <c r="B95" s="10"/>
      <c r="C95" s="11"/>
      <c r="D95" s="10"/>
      <c r="E95" s="11"/>
      <c r="F95" s="10"/>
      <c r="G95" s="11"/>
      <c r="H95" s="10"/>
      <c r="I95" s="11"/>
      <c r="J95" s="10"/>
      <c r="K95" s="11"/>
      <c r="L95" s="10"/>
      <c r="M95" s="11"/>
      <c r="N95" s="10"/>
      <c r="O95" s="11"/>
      <c r="P95" s="10"/>
      <c r="Q95" s="11"/>
      <c r="R95" s="10"/>
      <c r="S95" s="11"/>
      <c r="T95" s="10"/>
      <c r="U95" s="11"/>
      <c r="V95" s="10"/>
      <c r="W95" s="11"/>
      <c r="X95" s="10"/>
      <c r="Y95" s="11"/>
      <c r="Z95" s="10"/>
      <c r="AA95" s="6"/>
    </row>
    <row r="96" spans="1:27">
      <c r="A96" s="17" t="s">
        <v>50</v>
      </c>
      <c r="B96" s="10"/>
      <c r="C96" s="11"/>
      <c r="D96" s="10"/>
      <c r="E96" s="11"/>
      <c r="F96" s="10"/>
      <c r="G96" s="11"/>
      <c r="H96" s="10"/>
      <c r="I96" s="11"/>
      <c r="J96" s="10"/>
      <c r="K96" s="11"/>
      <c r="L96" s="10"/>
      <c r="M96" s="11"/>
      <c r="N96" s="10"/>
      <c r="O96" s="11"/>
      <c r="P96" s="10"/>
      <c r="Q96" s="11"/>
      <c r="R96" s="10"/>
      <c r="S96" s="11"/>
      <c r="T96" s="10"/>
      <c r="U96" s="11"/>
      <c r="V96" s="10"/>
      <c r="W96" s="11"/>
      <c r="X96" s="10"/>
      <c r="Y96" s="11"/>
      <c r="Z96" s="10"/>
      <c r="AA96" s="6"/>
    </row>
    <row r="97" spans="1:29">
      <c r="A97" s="17" t="s">
        <v>70</v>
      </c>
      <c r="B97" s="10"/>
      <c r="C97" s="11"/>
      <c r="D97" s="10"/>
      <c r="E97" s="11">
        <v>10</v>
      </c>
      <c r="F97" s="10">
        <v>15</v>
      </c>
      <c r="G97" s="11">
        <v>2</v>
      </c>
      <c r="H97" s="10">
        <v>5</v>
      </c>
      <c r="I97" s="11"/>
      <c r="J97" s="10"/>
      <c r="K97" s="11">
        <v>1</v>
      </c>
      <c r="L97" s="10"/>
      <c r="M97" s="11">
        <v>30</v>
      </c>
      <c r="N97" s="10"/>
      <c r="O97" s="11">
        <v>30</v>
      </c>
      <c r="P97" s="10">
        <v>7</v>
      </c>
      <c r="Q97" s="11"/>
      <c r="R97" s="10"/>
      <c r="S97" s="11">
        <v>10</v>
      </c>
      <c r="T97" s="10"/>
      <c r="U97" s="11"/>
      <c r="V97" s="10"/>
      <c r="W97" s="11"/>
      <c r="X97" s="10"/>
      <c r="Y97" s="11"/>
      <c r="Z97" s="10">
        <v>1</v>
      </c>
      <c r="AA97" s="6"/>
    </row>
    <row r="98" spans="1:29">
      <c r="A98" s="17" t="s">
        <v>185</v>
      </c>
      <c r="B98" s="10"/>
      <c r="C98" s="11"/>
      <c r="D98" s="10"/>
      <c r="E98" s="11"/>
      <c r="F98" s="10"/>
      <c r="G98" s="11"/>
      <c r="H98" s="10"/>
      <c r="I98" s="11"/>
      <c r="J98" s="10"/>
      <c r="K98" s="11"/>
      <c r="L98" s="10"/>
      <c r="M98" s="11"/>
      <c r="N98" s="10">
        <v>8</v>
      </c>
      <c r="O98" s="11">
        <v>10</v>
      </c>
      <c r="P98" s="10"/>
      <c r="Q98" s="11"/>
      <c r="R98" s="10"/>
      <c r="S98" s="11"/>
      <c r="T98" s="10">
        <v>65</v>
      </c>
      <c r="U98" s="11">
        <v>10</v>
      </c>
      <c r="V98" s="10"/>
      <c r="W98" s="11"/>
      <c r="X98" s="10"/>
      <c r="Y98" s="11"/>
      <c r="Z98" s="10"/>
      <c r="AA98" s="6"/>
    </row>
    <row r="99" spans="1:29">
      <c r="B99" s="10"/>
      <c r="C99" s="11"/>
      <c r="D99" s="10"/>
      <c r="E99" s="11"/>
      <c r="F99" s="10"/>
      <c r="G99" s="11"/>
      <c r="H99" s="10"/>
      <c r="I99" s="11"/>
      <c r="J99" s="10"/>
      <c r="K99" s="11"/>
      <c r="L99" s="10"/>
      <c r="M99" s="11"/>
      <c r="N99" s="10"/>
      <c r="O99" s="11"/>
      <c r="P99" s="10"/>
      <c r="Q99" s="11"/>
      <c r="R99" s="10"/>
      <c r="S99" s="11"/>
      <c r="T99" s="10"/>
      <c r="U99" s="11"/>
      <c r="V99" s="10"/>
      <c r="W99" s="11"/>
      <c r="X99" s="10"/>
      <c r="Y99" s="11"/>
      <c r="Z99" s="10"/>
      <c r="AA99" s="6"/>
    </row>
    <row r="100" spans="1:29">
      <c r="A100" s="17"/>
      <c r="B100" s="10"/>
      <c r="C100" s="11"/>
      <c r="D100" s="10"/>
      <c r="E100" s="11"/>
      <c r="F100" s="10"/>
      <c r="G100" s="11"/>
      <c r="H100" s="10"/>
      <c r="I100" s="11"/>
      <c r="J100" s="10"/>
      <c r="K100" s="11"/>
      <c r="L100" s="10"/>
      <c r="M100" s="11"/>
      <c r="N100" s="10"/>
      <c r="O100" s="11"/>
      <c r="P100" s="10"/>
      <c r="Q100" s="11"/>
      <c r="R100" s="10"/>
      <c r="S100" s="11"/>
      <c r="T100" s="10"/>
      <c r="U100" s="11"/>
      <c r="V100" s="10"/>
      <c r="W100" s="11"/>
      <c r="X100" s="10"/>
      <c r="Y100" s="11"/>
      <c r="Z100" s="10"/>
      <c r="AA100" s="6"/>
    </row>
    <row r="101" spans="1:29">
      <c r="A101" s="17"/>
      <c r="B101" s="10"/>
      <c r="C101" s="11"/>
      <c r="D101" s="10"/>
      <c r="E101" s="11"/>
      <c r="F101" s="10"/>
      <c r="G101" s="11"/>
      <c r="H101" s="10"/>
      <c r="I101" s="11"/>
      <c r="J101" s="10"/>
      <c r="K101" s="11"/>
      <c r="L101" s="10"/>
      <c r="M101" s="11"/>
      <c r="N101" s="10"/>
      <c r="O101" s="11"/>
      <c r="P101" s="10"/>
      <c r="Q101" s="11"/>
      <c r="R101" s="10"/>
      <c r="S101" s="11"/>
      <c r="T101" s="10"/>
      <c r="U101" s="11"/>
      <c r="V101" s="10"/>
      <c r="W101" s="11"/>
      <c r="X101" s="10"/>
      <c r="Y101" s="11"/>
      <c r="Z101" s="10"/>
      <c r="AA101" s="6"/>
    </row>
    <row r="102" spans="1:29">
      <c r="A102" s="17"/>
      <c r="B102" s="10"/>
      <c r="C102" s="11"/>
      <c r="D102" s="10"/>
      <c r="E102" s="11"/>
      <c r="F102" s="10"/>
      <c r="G102" s="11"/>
      <c r="H102" s="10"/>
      <c r="I102" s="11"/>
      <c r="J102" s="10"/>
      <c r="K102" s="11"/>
      <c r="L102" s="10"/>
      <c r="M102" s="11"/>
      <c r="N102" s="10"/>
      <c r="O102" s="11"/>
      <c r="P102" s="10"/>
      <c r="Q102" s="11"/>
      <c r="R102" s="10"/>
      <c r="S102" s="11"/>
      <c r="T102" s="10"/>
      <c r="U102" s="11"/>
      <c r="V102" s="10"/>
      <c r="W102" s="11"/>
      <c r="X102" s="10"/>
      <c r="Y102" s="11"/>
      <c r="Z102" s="10"/>
      <c r="AA102" s="6"/>
    </row>
    <row r="103" spans="1:29">
      <c r="A103" s="17"/>
      <c r="B103" s="10"/>
      <c r="C103" s="11"/>
      <c r="D103" s="10"/>
      <c r="E103" s="11"/>
      <c r="F103" s="10"/>
      <c r="G103" s="11"/>
      <c r="H103" s="10"/>
      <c r="I103" s="11"/>
      <c r="J103" s="10"/>
      <c r="K103" s="11"/>
      <c r="L103" s="10"/>
      <c r="M103" s="11"/>
      <c r="N103" s="10"/>
      <c r="O103" s="11"/>
      <c r="P103" s="10"/>
      <c r="Q103" s="11"/>
      <c r="R103" s="10"/>
      <c r="S103" s="11"/>
      <c r="T103" s="10"/>
      <c r="U103" s="11"/>
      <c r="V103" s="10"/>
      <c r="W103" s="11"/>
      <c r="X103" s="10"/>
      <c r="Y103" s="11"/>
      <c r="Z103" s="10"/>
      <c r="AA103" s="6"/>
    </row>
    <row r="104" spans="1:29">
      <c r="A104" s="17"/>
      <c r="B104" s="10"/>
      <c r="C104" s="11"/>
      <c r="D104" s="10"/>
      <c r="E104" s="11"/>
      <c r="F104" s="10"/>
      <c r="G104" s="11"/>
      <c r="H104" s="10"/>
      <c r="I104" s="11"/>
      <c r="J104" s="10"/>
      <c r="K104" s="11"/>
      <c r="L104" s="10"/>
      <c r="M104" s="11"/>
      <c r="N104" s="10"/>
      <c r="O104" s="11"/>
      <c r="P104" s="10"/>
      <c r="Q104" s="11"/>
      <c r="R104" s="10"/>
      <c r="S104" s="11"/>
      <c r="T104" s="10"/>
      <c r="U104" s="11"/>
      <c r="V104" s="10"/>
      <c r="W104" s="11"/>
      <c r="X104" s="10"/>
      <c r="Y104" s="11"/>
      <c r="Z104" s="10"/>
      <c r="AA104" s="6"/>
    </row>
    <row r="105" spans="1:29">
      <c r="A105" s="17"/>
      <c r="B105" s="10"/>
      <c r="C105" s="11"/>
      <c r="D105" s="10"/>
      <c r="E105" s="11"/>
      <c r="F105" s="10"/>
      <c r="G105" s="11"/>
      <c r="H105" s="10"/>
      <c r="I105" s="11"/>
      <c r="J105" s="10"/>
      <c r="K105" s="11"/>
      <c r="L105" s="10"/>
      <c r="M105" s="11"/>
      <c r="N105" s="10"/>
      <c r="O105" s="11"/>
      <c r="P105" s="10"/>
      <c r="Q105" s="11"/>
      <c r="R105" s="10"/>
      <c r="S105" s="11"/>
      <c r="T105" s="10"/>
      <c r="U105" s="11"/>
      <c r="V105" s="10"/>
      <c r="W105" s="11"/>
      <c r="X105" s="10"/>
      <c r="Y105" s="11"/>
      <c r="Z105" s="10"/>
      <c r="AA105" s="6"/>
    </row>
    <row r="106" spans="1:29">
      <c r="A106" s="17"/>
      <c r="B106" s="18"/>
      <c r="C106" s="19"/>
      <c r="D106" s="19"/>
      <c r="E106" s="19"/>
      <c r="F106" s="20"/>
      <c r="G106" s="20"/>
      <c r="H106" s="20"/>
      <c r="I106" s="20"/>
      <c r="J106" s="20"/>
      <c r="K106" s="20"/>
      <c r="L106" s="19"/>
      <c r="M106" s="19"/>
      <c r="N106" s="19"/>
      <c r="O106" s="19"/>
      <c r="P106" s="19"/>
      <c r="Q106" s="19"/>
      <c r="R106" s="19"/>
      <c r="S106" s="19"/>
      <c r="T106" s="21"/>
      <c r="U106" s="19"/>
      <c r="V106" s="18"/>
      <c r="W106" s="20"/>
      <c r="X106" s="18"/>
      <c r="Y106" s="20"/>
      <c r="Z106" s="22"/>
      <c r="AA106" s="23"/>
      <c r="AB106" t="s">
        <v>193</v>
      </c>
      <c r="AC106" t="s">
        <v>201</v>
      </c>
    </row>
    <row r="107" spans="1:29">
      <c r="A107" t="s">
        <v>96</v>
      </c>
      <c r="B107">
        <f>SUM(B5:B91)</f>
        <v>126</v>
      </c>
      <c r="C107">
        <f t="shared" ref="C107:AA107" si="0">SUM(C5:C91)</f>
        <v>117</v>
      </c>
      <c r="D107">
        <f t="shared" si="0"/>
        <v>108</v>
      </c>
      <c r="E107">
        <f t="shared" si="0"/>
        <v>89</v>
      </c>
      <c r="F107">
        <f t="shared" si="0"/>
        <v>95</v>
      </c>
      <c r="G107">
        <f t="shared" si="0"/>
        <v>105</v>
      </c>
      <c r="H107">
        <f t="shared" si="0"/>
        <v>105</v>
      </c>
      <c r="I107">
        <f t="shared" si="0"/>
        <v>122</v>
      </c>
      <c r="J107">
        <f t="shared" si="0"/>
        <v>155</v>
      </c>
      <c r="K107">
        <f t="shared" si="0"/>
        <v>128</v>
      </c>
      <c r="L107">
        <f t="shared" si="0"/>
        <v>142</v>
      </c>
      <c r="M107">
        <f t="shared" si="0"/>
        <v>101</v>
      </c>
      <c r="N107">
        <f t="shared" si="0"/>
        <v>120</v>
      </c>
      <c r="O107">
        <f t="shared" si="0"/>
        <v>16</v>
      </c>
      <c r="P107">
        <f t="shared" si="0"/>
        <v>89</v>
      </c>
      <c r="Q107">
        <f t="shared" si="0"/>
        <v>115</v>
      </c>
      <c r="R107">
        <f t="shared" si="0"/>
        <v>95</v>
      </c>
      <c r="S107">
        <f t="shared" si="0"/>
        <v>123</v>
      </c>
      <c r="T107">
        <f t="shared" si="0"/>
        <v>85</v>
      </c>
      <c r="U107">
        <f t="shared" si="0"/>
        <v>152</v>
      </c>
      <c r="V107">
        <f t="shared" si="0"/>
        <v>124</v>
      </c>
      <c r="W107">
        <f t="shared" si="0"/>
        <v>110</v>
      </c>
      <c r="X107">
        <f t="shared" si="0"/>
        <v>205</v>
      </c>
      <c r="Y107">
        <f t="shared" si="0"/>
        <v>111</v>
      </c>
      <c r="Z107">
        <f t="shared" si="0"/>
        <v>150</v>
      </c>
      <c r="AA107">
        <f t="shared" si="0"/>
        <v>0</v>
      </c>
    </row>
    <row r="108" spans="1:29">
      <c r="A108" t="s">
        <v>97</v>
      </c>
      <c r="B108">
        <f>B5+B6+B7+B9+B10+B11+B12+B14+B17+B24+B26+B27+B28+B31+B32+B33+B34+B35+B37+B38+B41+B42+B44+B45+B48+B49+B50+B52+B53+B54+B56+B57+B58+B59+B60+B63+B64+B68+B77+B79+B81+B84+B85+B87+B88+B90</f>
        <v>41</v>
      </c>
      <c r="C108">
        <f t="shared" ref="C108:AA108" si="1">C5+C6+C7+C9+C10+C11+C12+C14+C17+C24+C26+C27+C28+C31+C32+C33+C34+C35+C37+C38+C41+C42+C44+C45+C48+C49+C50+C52+C53+C54+C56+C57+C58+C59+C60+C63+C64+C68+C77+C79+C81+C84+C85+C87+C88+C90</f>
        <v>20</v>
      </c>
      <c r="D108">
        <f t="shared" si="1"/>
        <v>27</v>
      </c>
      <c r="E108">
        <f t="shared" si="1"/>
        <v>14</v>
      </c>
      <c r="F108">
        <f t="shared" si="1"/>
        <v>0</v>
      </c>
      <c r="G108">
        <f t="shared" si="1"/>
        <v>0</v>
      </c>
      <c r="H108">
        <f t="shared" si="1"/>
        <v>4</v>
      </c>
      <c r="I108">
        <f t="shared" si="1"/>
        <v>22</v>
      </c>
      <c r="J108">
        <f t="shared" si="1"/>
        <v>45</v>
      </c>
      <c r="K108">
        <f t="shared" si="1"/>
        <v>40</v>
      </c>
      <c r="L108">
        <f t="shared" si="1"/>
        <v>56</v>
      </c>
      <c r="M108">
        <f t="shared" si="1"/>
        <v>21</v>
      </c>
      <c r="N108">
        <f t="shared" si="1"/>
        <v>25</v>
      </c>
      <c r="O108">
        <f t="shared" si="1"/>
        <v>2</v>
      </c>
      <c r="P108">
        <f t="shared" si="1"/>
        <v>14</v>
      </c>
      <c r="Q108">
        <f t="shared" si="1"/>
        <v>20</v>
      </c>
      <c r="R108">
        <f t="shared" si="1"/>
        <v>0</v>
      </c>
      <c r="S108">
        <f t="shared" si="1"/>
        <v>28</v>
      </c>
      <c r="T108">
        <f t="shared" si="1"/>
        <v>7</v>
      </c>
      <c r="U108">
        <f t="shared" si="1"/>
        <v>37</v>
      </c>
      <c r="V108">
        <f t="shared" si="1"/>
        <v>74</v>
      </c>
      <c r="W108">
        <f t="shared" si="1"/>
        <v>70</v>
      </c>
      <c r="X108">
        <f t="shared" si="1"/>
        <v>73</v>
      </c>
      <c r="Y108">
        <f t="shared" si="1"/>
        <v>9</v>
      </c>
      <c r="Z108">
        <f t="shared" si="1"/>
        <v>55</v>
      </c>
      <c r="AA108">
        <f t="shared" si="1"/>
        <v>0</v>
      </c>
      <c r="AB108">
        <f>AVERAGE(B108:Z108)</f>
        <v>28.16</v>
      </c>
      <c r="AC108">
        <f>STDEV(B108:Z108)/SQRT(COUNT(B108:Z108))</f>
        <v>4.6764231345477425</v>
      </c>
    </row>
    <row r="109" spans="1:29">
      <c r="A109" t="s">
        <v>98</v>
      </c>
      <c r="B109">
        <f>B8+B13+B15+B16+B18+B19+B20+B21+B22+B23+B25+B29+B30+B36+B39+B40+B43+B46+B47+B51+B55+B61+B62+B65+B66+B67+B69+B70+B71+B72+B73+B74+B75+B76+B78+B80+B82+B83+B86+B89</f>
        <v>85</v>
      </c>
      <c r="C109">
        <f t="shared" ref="C109:AA109" si="2">C8+C13+C15+C16+C18+C19+C20+C21+C22+C23+C25+C29+C30+C36+C39+C40+C43+C46+C47+C51+C55+C61+C62+C65+C66+C67+C69+C70+C71+C72+C73+C74+C75+C76+C78+C80+C82+C83+C86+C89</f>
        <v>97</v>
      </c>
      <c r="D109">
        <f t="shared" si="2"/>
        <v>81</v>
      </c>
      <c r="E109">
        <f t="shared" si="2"/>
        <v>75</v>
      </c>
      <c r="F109">
        <f t="shared" si="2"/>
        <v>95</v>
      </c>
      <c r="G109">
        <f t="shared" si="2"/>
        <v>105</v>
      </c>
      <c r="H109">
        <f t="shared" si="2"/>
        <v>101</v>
      </c>
      <c r="I109">
        <f t="shared" si="2"/>
        <v>100</v>
      </c>
      <c r="J109">
        <f t="shared" si="2"/>
        <v>110</v>
      </c>
      <c r="K109">
        <f t="shared" si="2"/>
        <v>88</v>
      </c>
      <c r="L109">
        <f t="shared" si="2"/>
        <v>86</v>
      </c>
      <c r="M109">
        <f t="shared" si="2"/>
        <v>80</v>
      </c>
      <c r="N109">
        <f t="shared" si="2"/>
        <v>95</v>
      </c>
      <c r="O109">
        <f t="shared" si="2"/>
        <v>14</v>
      </c>
      <c r="P109">
        <f t="shared" si="2"/>
        <v>75</v>
      </c>
      <c r="Q109">
        <f t="shared" si="2"/>
        <v>95</v>
      </c>
      <c r="R109">
        <f t="shared" si="2"/>
        <v>95</v>
      </c>
      <c r="S109">
        <f t="shared" si="2"/>
        <v>95</v>
      </c>
      <c r="T109">
        <f t="shared" si="2"/>
        <v>78</v>
      </c>
      <c r="U109">
        <f t="shared" si="2"/>
        <v>115</v>
      </c>
      <c r="V109">
        <f t="shared" si="2"/>
        <v>50</v>
      </c>
      <c r="W109">
        <f t="shared" si="2"/>
        <v>40</v>
      </c>
      <c r="X109">
        <f t="shared" si="2"/>
        <v>132</v>
      </c>
      <c r="Y109">
        <f t="shared" si="2"/>
        <v>102</v>
      </c>
      <c r="Z109">
        <f t="shared" si="2"/>
        <v>95</v>
      </c>
      <c r="AA109">
        <f t="shared" si="2"/>
        <v>0</v>
      </c>
      <c r="AB109">
        <f>AVERAGE(B109:Z109)</f>
        <v>87.36</v>
      </c>
      <c r="AC109">
        <f>STDEV(B109:Z109)/SQRT(COUNT(B109:Z109))</f>
        <v>4.8476386003909173</v>
      </c>
    </row>
    <row r="110" spans="1:29">
      <c r="A110" t="s">
        <v>99</v>
      </c>
      <c r="B110">
        <f>SUM(B94:B98)</f>
        <v>12</v>
      </c>
      <c r="C110">
        <f t="shared" ref="C110:AA110" si="3">SUM(C94:C98)</f>
        <v>1</v>
      </c>
      <c r="D110">
        <f t="shared" si="3"/>
        <v>0</v>
      </c>
      <c r="E110">
        <f t="shared" si="3"/>
        <v>11</v>
      </c>
      <c r="F110">
        <f t="shared" si="3"/>
        <v>15</v>
      </c>
      <c r="G110">
        <f t="shared" si="3"/>
        <v>7</v>
      </c>
      <c r="H110">
        <f t="shared" si="3"/>
        <v>5</v>
      </c>
      <c r="I110">
        <f t="shared" si="3"/>
        <v>0</v>
      </c>
      <c r="J110">
        <f t="shared" si="3"/>
        <v>0</v>
      </c>
      <c r="K110">
        <f t="shared" si="3"/>
        <v>1</v>
      </c>
      <c r="L110">
        <f t="shared" si="3"/>
        <v>1</v>
      </c>
      <c r="M110">
        <f t="shared" si="3"/>
        <v>30</v>
      </c>
      <c r="N110">
        <f t="shared" si="3"/>
        <v>8</v>
      </c>
      <c r="O110">
        <f t="shared" si="3"/>
        <v>40</v>
      </c>
      <c r="P110">
        <f t="shared" si="3"/>
        <v>102</v>
      </c>
      <c r="Q110">
        <f t="shared" si="3"/>
        <v>80</v>
      </c>
      <c r="R110">
        <f t="shared" si="3"/>
        <v>100</v>
      </c>
      <c r="S110">
        <f t="shared" si="3"/>
        <v>110</v>
      </c>
      <c r="T110">
        <f t="shared" si="3"/>
        <v>75</v>
      </c>
      <c r="U110">
        <f t="shared" si="3"/>
        <v>10</v>
      </c>
      <c r="V110">
        <f t="shared" si="3"/>
        <v>0</v>
      </c>
      <c r="W110">
        <f t="shared" si="3"/>
        <v>2</v>
      </c>
      <c r="X110">
        <f t="shared" si="3"/>
        <v>1</v>
      </c>
      <c r="Y110">
        <f t="shared" si="3"/>
        <v>0</v>
      </c>
      <c r="Z110">
        <f t="shared" si="3"/>
        <v>1</v>
      </c>
      <c r="AA110">
        <f t="shared" si="3"/>
        <v>0</v>
      </c>
      <c r="AB110">
        <f>AVERAGE(B110:Z110)</f>
        <v>24.48</v>
      </c>
      <c r="AC110">
        <f>STDEV(B110:Z110)/SQRT(COUNT(B110:Z110))</f>
        <v>7.3919145016700512</v>
      </c>
    </row>
  </sheetData>
  <mergeCells count="2">
    <mergeCell ref="A1:AA1"/>
    <mergeCell ref="A2:AA2"/>
  </mergeCells>
  <phoneticPr fontId="8" type="noConversion"/>
  <pageMargins left="0.75" right="0.75" top="1" bottom="1" header="0.5" footer="0.5"/>
  <headerFooter alignWithMargins="0"/>
  <drawing r:id="rId1"/>
</worksheet>
</file>

<file path=xl/worksheets/sheet5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C111"/>
  <sheetViews>
    <sheetView topLeftCell="L1" zoomScale="125" workbookViewId="0">
      <selection activeCell="Z11" sqref="Z11"/>
    </sheetView>
  </sheetViews>
  <sheetFormatPr baseColWidth="10" defaultRowHeight="13"/>
  <cols>
    <col min="1" max="1" width="27" customWidth="1"/>
    <col min="2" max="256" width="8.83203125" customWidth="1"/>
  </cols>
  <sheetData>
    <row r="1" spans="1:28" ht="18">
      <c r="A1" s="221" t="s">
        <v>88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spans="1:28">
      <c r="A2" s="222" t="s">
        <v>186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4"/>
    </row>
    <row r="3" spans="1:28">
      <c r="A3" s="1" t="s">
        <v>0</v>
      </c>
      <c r="B3" s="2">
        <v>0</v>
      </c>
      <c r="C3" s="3">
        <v>3</v>
      </c>
      <c r="D3" s="2">
        <v>6</v>
      </c>
      <c r="E3" s="3">
        <v>9</v>
      </c>
      <c r="F3" s="2">
        <v>12</v>
      </c>
      <c r="G3" s="3">
        <v>15</v>
      </c>
      <c r="H3" s="2">
        <v>18</v>
      </c>
      <c r="I3" s="3">
        <v>21</v>
      </c>
      <c r="J3" s="2">
        <v>24</v>
      </c>
      <c r="K3" s="3">
        <v>27</v>
      </c>
      <c r="L3" s="2">
        <v>30</v>
      </c>
      <c r="M3" s="3">
        <v>33</v>
      </c>
      <c r="N3" s="2">
        <v>36</v>
      </c>
      <c r="O3" s="3">
        <v>39</v>
      </c>
      <c r="P3" s="2">
        <v>42</v>
      </c>
      <c r="Q3" s="3">
        <v>45</v>
      </c>
      <c r="R3" s="2">
        <v>48</v>
      </c>
      <c r="S3" s="3">
        <v>51</v>
      </c>
      <c r="T3" s="4">
        <v>54</v>
      </c>
      <c r="U3" s="3">
        <v>57</v>
      </c>
      <c r="V3" s="4">
        <v>60</v>
      </c>
      <c r="W3" s="3">
        <v>63</v>
      </c>
      <c r="X3" s="4">
        <v>66</v>
      </c>
      <c r="Y3" s="3">
        <v>69</v>
      </c>
      <c r="Z3" s="4">
        <v>72</v>
      </c>
      <c r="AA3" s="2" t="s">
        <v>1</v>
      </c>
    </row>
    <row r="4" spans="1:28">
      <c r="A4" s="5" t="s">
        <v>2</v>
      </c>
      <c r="B4" s="6"/>
      <c r="C4" s="7"/>
      <c r="D4" s="6"/>
      <c r="E4" s="7"/>
      <c r="F4" s="6"/>
      <c r="G4" s="7"/>
      <c r="H4" s="6"/>
      <c r="I4" s="7"/>
      <c r="J4" s="6"/>
      <c r="K4" s="7"/>
      <c r="L4" s="6"/>
      <c r="M4" s="7"/>
      <c r="N4" s="6"/>
      <c r="O4" s="7"/>
      <c r="P4" s="6"/>
      <c r="Q4" s="7"/>
      <c r="R4" s="6"/>
      <c r="S4" s="7"/>
      <c r="T4" s="8"/>
      <c r="U4" s="7"/>
      <c r="V4" s="8"/>
      <c r="W4" s="7"/>
      <c r="X4" s="8"/>
      <c r="Y4" s="7"/>
      <c r="Z4" s="8"/>
      <c r="AA4" s="6"/>
    </row>
    <row r="5" spans="1:28" ht="14">
      <c r="A5" s="9" t="s">
        <v>25</v>
      </c>
      <c r="B5" s="10"/>
      <c r="C5" s="11"/>
      <c r="D5" s="10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  <c r="P5" s="10"/>
      <c r="Q5" s="11"/>
      <c r="R5" s="10"/>
      <c r="S5" s="11"/>
      <c r="T5" s="10"/>
      <c r="U5" s="11"/>
      <c r="V5" s="10"/>
      <c r="W5" s="11"/>
      <c r="X5" s="10"/>
      <c r="Y5" s="11"/>
      <c r="Z5" s="10"/>
      <c r="AA5" s="6"/>
      <c r="AB5">
        <f>SUM(B5:Z5)/25</f>
        <v>0</v>
      </c>
    </row>
    <row r="6" spans="1:28" ht="14">
      <c r="A6" s="9" t="s">
        <v>3</v>
      </c>
      <c r="B6" s="10">
        <v>32</v>
      </c>
      <c r="C6" s="11">
        <v>50</v>
      </c>
      <c r="D6" s="10">
        <v>57</v>
      </c>
      <c r="E6" s="11">
        <v>30</v>
      </c>
      <c r="F6" s="10">
        <v>30</v>
      </c>
      <c r="G6" s="11">
        <v>70</v>
      </c>
      <c r="H6" s="10">
        <v>50</v>
      </c>
      <c r="I6" s="11">
        <v>55</v>
      </c>
      <c r="J6" s="10">
        <v>65</v>
      </c>
      <c r="K6" s="11">
        <v>60</v>
      </c>
      <c r="L6" s="10">
        <v>70</v>
      </c>
      <c r="M6" s="11">
        <v>80</v>
      </c>
      <c r="N6" s="10">
        <v>55</v>
      </c>
      <c r="O6" s="11">
        <v>25</v>
      </c>
      <c r="P6" s="10"/>
      <c r="Q6" s="11"/>
      <c r="R6" s="10"/>
      <c r="S6" s="11"/>
      <c r="T6" s="10"/>
      <c r="U6" s="11"/>
      <c r="V6" s="10"/>
      <c r="W6" s="11"/>
      <c r="X6" s="10"/>
      <c r="Y6" s="11"/>
      <c r="Z6" s="10"/>
      <c r="AA6" s="6"/>
      <c r="AB6" s="155">
        <f t="shared" ref="AB6:AB69" si="0">SUM(B6:Z6)/25</f>
        <v>29.16</v>
      </c>
    </row>
    <row r="7" spans="1:28" ht="14">
      <c r="A7" s="9" t="s">
        <v>59</v>
      </c>
      <c r="B7" s="10"/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  <c r="P7" s="10"/>
      <c r="Q7" s="11"/>
      <c r="R7" s="10"/>
      <c r="S7" s="11"/>
      <c r="T7" s="10"/>
      <c r="U7" s="11"/>
      <c r="V7" s="10"/>
      <c r="W7" s="11"/>
      <c r="X7" s="10"/>
      <c r="Y7" s="11"/>
      <c r="Z7" s="10"/>
      <c r="AA7" s="6"/>
      <c r="AB7" s="155">
        <f t="shared" si="0"/>
        <v>0</v>
      </c>
    </row>
    <row r="8" spans="1:28" s="162" customFormat="1" ht="14">
      <c r="A8" s="12" t="s">
        <v>4</v>
      </c>
      <c r="B8" s="5">
        <v>2</v>
      </c>
      <c r="C8" s="161">
        <v>2</v>
      </c>
      <c r="D8" s="5">
        <v>3</v>
      </c>
      <c r="E8" s="161">
        <v>12</v>
      </c>
      <c r="F8" s="5">
        <v>20</v>
      </c>
      <c r="G8" s="161">
        <v>4</v>
      </c>
      <c r="H8" s="5"/>
      <c r="I8" s="161">
        <v>15</v>
      </c>
      <c r="J8" s="5">
        <v>2</v>
      </c>
      <c r="K8" s="161">
        <v>1</v>
      </c>
      <c r="L8" s="5"/>
      <c r="M8" s="161">
        <v>6</v>
      </c>
      <c r="N8" s="5">
        <v>1</v>
      </c>
      <c r="O8" s="161">
        <v>20</v>
      </c>
      <c r="P8" s="5">
        <v>40</v>
      </c>
      <c r="Q8" s="161"/>
      <c r="R8" s="5"/>
      <c r="S8" s="161"/>
      <c r="T8" s="5">
        <v>1</v>
      </c>
      <c r="U8" s="161">
        <v>4</v>
      </c>
      <c r="V8" s="5"/>
      <c r="W8" s="161"/>
      <c r="X8" s="5">
        <v>5</v>
      </c>
      <c r="Y8" s="161"/>
      <c r="Z8" s="5"/>
      <c r="AA8" s="52"/>
      <c r="AB8" s="162">
        <f t="shared" si="0"/>
        <v>5.52</v>
      </c>
    </row>
    <row r="9" spans="1:28" ht="14">
      <c r="A9" s="9" t="s">
        <v>45</v>
      </c>
      <c r="B9" s="10"/>
      <c r="C9" s="11"/>
      <c r="D9" s="10"/>
      <c r="E9" s="11"/>
      <c r="F9" s="10"/>
      <c r="G9" s="11"/>
      <c r="H9" s="10"/>
      <c r="I9" s="11"/>
      <c r="J9" s="10"/>
      <c r="K9" s="11"/>
      <c r="L9" s="10"/>
      <c r="M9" s="11"/>
      <c r="N9" s="10"/>
      <c r="O9" s="11"/>
      <c r="P9" s="10"/>
      <c r="Q9" s="11"/>
      <c r="R9" s="10"/>
      <c r="S9" s="11"/>
      <c r="T9" s="10"/>
      <c r="U9" s="11"/>
      <c r="V9" s="10"/>
      <c r="W9" s="11"/>
      <c r="X9" s="10"/>
      <c r="Y9" s="11"/>
      <c r="Z9" s="10"/>
      <c r="AA9" s="6"/>
      <c r="AB9" s="155">
        <f t="shared" si="0"/>
        <v>0</v>
      </c>
    </row>
    <row r="10" spans="1:28" ht="28">
      <c r="A10" s="24" t="s">
        <v>86</v>
      </c>
      <c r="B10" s="10"/>
      <c r="C10" s="11"/>
      <c r="D10" s="10"/>
      <c r="E10" s="11"/>
      <c r="F10" s="10"/>
      <c r="G10" s="11"/>
      <c r="H10" s="10"/>
      <c r="I10" s="11"/>
      <c r="J10" s="10"/>
      <c r="K10" s="11"/>
      <c r="L10" s="10"/>
      <c r="M10" s="11"/>
      <c r="N10" s="10"/>
      <c r="O10" s="11"/>
      <c r="P10" s="10"/>
      <c r="Q10" s="11"/>
      <c r="R10" s="10"/>
      <c r="S10" s="11"/>
      <c r="T10" s="10"/>
      <c r="U10" s="11"/>
      <c r="V10" s="10"/>
      <c r="W10" s="11"/>
      <c r="X10" s="10"/>
      <c r="Y10" s="11"/>
      <c r="Z10" s="10"/>
      <c r="AA10" s="6"/>
      <c r="AB10" s="155">
        <f t="shared" si="0"/>
        <v>0</v>
      </c>
    </row>
    <row r="11" spans="1:28" ht="14">
      <c r="A11" s="9" t="s">
        <v>27</v>
      </c>
      <c r="B11" s="10"/>
      <c r="C11" s="11"/>
      <c r="D11" s="10"/>
      <c r="E11" s="11"/>
      <c r="F11" s="10"/>
      <c r="G11" s="11"/>
      <c r="H11" s="10"/>
      <c r="I11" s="11"/>
      <c r="J11" s="10"/>
      <c r="K11" s="11"/>
      <c r="L11" s="10"/>
      <c r="M11" s="11"/>
      <c r="N11" s="10"/>
      <c r="O11" s="11"/>
      <c r="P11" s="10"/>
      <c r="Q11" s="11"/>
      <c r="R11" s="10"/>
      <c r="S11" s="11"/>
      <c r="T11" s="10"/>
      <c r="U11" s="11"/>
      <c r="V11" s="10"/>
      <c r="W11" s="11"/>
      <c r="X11" s="10"/>
      <c r="Y11" s="11"/>
      <c r="Z11" s="10"/>
      <c r="AA11" s="6"/>
      <c r="AB11" s="155">
        <f t="shared" si="0"/>
        <v>0</v>
      </c>
    </row>
    <row r="12" spans="1:28" ht="14">
      <c r="A12" s="14" t="s">
        <v>26</v>
      </c>
      <c r="B12" s="10"/>
      <c r="C12" s="11"/>
      <c r="D12" s="10"/>
      <c r="E12" s="11"/>
      <c r="F12" s="10"/>
      <c r="G12" s="11"/>
      <c r="H12" s="10"/>
      <c r="I12" s="11"/>
      <c r="J12" s="10"/>
      <c r="K12" s="11"/>
      <c r="L12" s="10"/>
      <c r="M12" s="11"/>
      <c r="N12" s="10"/>
      <c r="O12" s="11"/>
      <c r="P12" s="10"/>
      <c r="Q12" s="11"/>
      <c r="R12" s="10"/>
      <c r="S12" s="11"/>
      <c r="T12" s="10"/>
      <c r="U12" s="11"/>
      <c r="V12" s="10"/>
      <c r="W12" s="11"/>
      <c r="X12" s="10"/>
      <c r="Y12" s="11"/>
      <c r="Z12" s="10"/>
      <c r="AA12" s="6"/>
      <c r="AB12" s="155">
        <f t="shared" si="0"/>
        <v>0</v>
      </c>
    </row>
    <row r="13" spans="1:28" s="162" customFormat="1" ht="14">
      <c r="A13" s="13" t="s">
        <v>51</v>
      </c>
      <c r="B13" s="5"/>
      <c r="C13" s="161"/>
      <c r="D13" s="5"/>
      <c r="E13" s="161"/>
      <c r="F13" s="5"/>
      <c r="G13" s="161"/>
      <c r="H13" s="5"/>
      <c r="I13" s="161"/>
      <c r="J13" s="5"/>
      <c r="K13" s="161"/>
      <c r="L13" s="5"/>
      <c r="M13" s="161"/>
      <c r="N13" s="5"/>
      <c r="O13" s="161"/>
      <c r="P13" s="5"/>
      <c r="Q13" s="161"/>
      <c r="R13" s="5"/>
      <c r="S13" s="161"/>
      <c r="T13" s="5"/>
      <c r="U13" s="161"/>
      <c r="V13" s="5"/>
      <c r="W13" s="161"/>
      <c r="X13" s="5"/>
      <c r="Y13" s="161"/>
      <c r="Z13" s="5"/>
      <c r="AA13" s="52"/>
      <c r="AB13" s="162">
        <f t="shared" si="0"/>
        <v>0</v>
      </c>
    </row>
    <row r="14" spans="1:28" ht="14">
      <c r="A14" s="14" t="s">
        <v>29</v>
      </c>
      <c r="B14" s="10"/>
      <c r="C14" s="11"/>
      <c r="D14" s="10"/>
      <c r="E14" s="11"/>
      <c r="F14" s="10"/>
      <c r="G14" s="11"/>
      <c r="H14" s="10"/>
      <c r="I14" s="11"/>
      <c r="J14" s="10"/>
      <c r="K14" s="11"/>
      <c r="L14" s="10"/>
      <c r="M14" s="11"/>
      <c r="N14" s="10"/>
      <c r="O14" s="11"/>
      <c r="P14" s="10"/>
      <c r="Q14" s="11"/>
      <c r="R14" s="10"/>
      <c r="S14" s="11"/>
      <c r="T14" s="10"/>
      <c r="U14" s="11"/>
      <c r="V14" s="10"/>
      <c r="W14" s="11"/>
      <c r="X14" s="10"/>
      <c r="Y14" s="11"/>
      <c r="Z14" s="10"/>
      <c r="AA14" s="6"/>
      <c r="AB14" s="155">
        <f t="shared" si="0"/>
        <v>0</v>
      </c>
    </row>
    <row r="15" spans="1:28" s="162" customFormat="1" ht="14">
      <c r="A15" s="13" t="s">
        <v>76</v>
      </c>
      <c r="B15" s="5"/>
      <c r="C15" s="161"/>
      <c r="D15" s="5"/>
      <c r="E15" s="161"/>
      <c r="F15" s="5"/>
      <c r="G15" s="161"/>
      <c r="H15" s="5"/>
      <c r="I15" s="161"/>
      <c r="J15" s="5"/>
      <c r="K15" s="161"/>
      <c r="L15" s="5"/>
      <c r="M15" s="161"/>
      <c r="N15" s="5"/>
      <c r="O15" s="161"/>
      <c r="P15" s="5"/>
      <c r="Q15" s="161"/>
      <c r="R15" s="5"/>
      <c r="S15" s="161"/>
      <c r="T15" s="5"/>
      <c r="U15" s="161"/>
      <c r="V15" s="5"/>
      <c r="W15" s="161"/>
      <c r="X15" s="5"/>
      <c r="Y15" s="161"/>
      <c r="Z15" s="5"/>
      <c r="AA15" s="52"/>
      <c r="AB15" s="162">
        <f t="shared" si="0"/>
        <v>0</v>
      </c>
    </row>
    <row r="16" spans="1:28" s="162" customFormat="1" ht="14">
      <c r="A16" s="13" t="s">
        <v>77</v>
      </c>
      <c r="B16" s="5"/>
      <c r="C16" s="161"/>
      <c r="D16" s="5"/>
      <c r="E16" s="161"/>
      <c r="F16" s="5"/>
      <c r="G16" s="161"/>
      <c r="H16" s="5"/>
      <c r="I16" s="161"/>
      <c r="J16" s="5"/>
      <c r="K16" s="161"/>
      <c r="L16" s="5"/>
      <c r="M16" s="161"/>
      <c r="N16" s="5"/>
      <c r="O16" s="161"/>
      <c r="P16" s="5"/>
      <c r="Q16" s="161"/>
      <c r="R16" s="5"/>
      <c r="S16" s="161"/>
      <c r="T16" s="5"/>
      <c r="U16" s="161"/>
      <c r="V16" s="5"/>
      <c r="W16" s="161"/>
      <c r="X16" s="5"/>
      <c r="Y16" s="161"/>
      <c r="Z16" s="5"/>
      <c r="AA16" s="52"/>
      <c r="AB16" s="162">
        <f t="shared" si="0"/>
        <v>0</v>
      </c>
    </row>
    <row r="17" spans="1:28" ht="14">
      <c r="A17" s="9" t="s">
        <v>5</v>
      </c>
      <c r="B17" s="10"/>
      <c r="C17" s="11"/>
      <c r="D17" s="10"/>
      <c r="E17" s="11"/>
      <c r="F17" s="10"/>
      <c r="G17" s="11"/>
      <c r="H17" s="10"/>
      <c r="I17" s="11"/>
      <c r="J17" s="10"/>
      <c r="K17" s="11"/>
      <c r="L17" s="10"/>
      <c r="M17" s="11"/>
      <c r="N17" s="10"/>
      <c r="O17" s="11"/>
      <c r="P17" s="10"/>
      <c r="Q17" s="11"/>
      <c r="R17" s="10"/>
      <c r="S17" s="11"/>
      <c r="T17" s="10"/>
      <c r="U17" s="11"/>
      <c r="V17" s="10"/>
      <c r="W17" s="11"/>
      <c r="X17" s="10"/>
      <c r="Y17" s="11"/>
      <c r="Z17" s="10"/>
      <c r="AA17" s="6"/>
      <c r="AB17" s="155">
        <f t="shared" si="0"/>
        <v>0</v>
      </c>
    </row>
    <row r="18" spans="1:28" s="162" customFormat="1" ht="14">
      <c r="A18" s="12" t="s">
        <v>79</v>
      </c>
      <c r="B18" s="5"/>
      <c r="C18" s="161"/>
      <c r="D18" s="5"/>
      <c r="E18" s="161"/>
      <c r="F18" s="5"/>
      <c r="G18" s="161"/>
      <c r="H18" s="5"/>
      <c r="I18" s="161"/>
      <c r="J18" s="5"/>
      <c r="K18" s="161"/>
      <c r="L18" s="5"/>
      <c r="M18" s="161"/>
      <c r="N18" s="5"/>
      <c r="O18" s="161"/>
      <c r="P18" s="5"/>
      <c r="Q18" s="161"/>
      <c r="R18" s="5"/>
      <c r="S18" s="161"/>
      <c r="T18" s="5"/>
      <c r="U18" s="161"/>
      <c r="V18" s="5"/>
      <c r="W18" s="161"/>
      <c r="X18" s="5"/>
      <c r="Y18" s="161"/>
      <c r="Z18" s="5"/>
      <c r="AA18" s="52"/>
      <c r="AB18" s="162">
        <f t="shared" si="0"/>
        <v>0</v>
      </c>
    </row>
    <row r="19" spans="1:28" s="162" customFormat="1" ht="14">
      <c r="A19" s="12" t="s">
        <v>78</v>
      </c>
      <c r="B19" s="5"/>
      <c r="C19" s="161"/>
      <c r="D19" s="5"/>
      <c r="E19" s="161"/>
      <c r="F19" s="5"/>
      <c r="G19" s="161"/>
      <c r="H19" s="5"/>
      <c r="I19" s="161"/>
      <c r="J19" s="5"/>
      <c r="K19" s="161"/>
      <c r="L19" s="5"/>
      <c r="M19" s="161"/>
      <c r="N19" s="5"/>
      <c r="O19" s="161"/>
      <c r="P19" s="5"/>
      <c r="Q19" s="161"/>
      <c r="R19" s="5"/>
      <c r="S19" s="161"/>
      <c r="T19" s="5"/>
      <c r="U19" s="161"/>
      <c r="V19" s="5"/>
      <c r="W19" s="161"/>
      <c r="X19" s="5"/>
      <c r="Y19" s="161"/>
      <c r="Z19" s="5"/>
      <c r="AA19" s="52"/>
      <c r="AB19" s="162">
        <f t="shared" si="0"/>
        <v>0</v>
      </c>
    </row>
    <row r="20" spans="1:28" s="162" customFormat="1" ht="14">
      <c r="A20" s="12" t="s">
        <v>6</v>
      </c>
      <c r="B20" s="5">
        <v>82</v>
      </c>
      <c r="C20" s="161">
        <v>80</v>
      </c>
      <c r="D20" s="5">
        <v>60</v>
      </c>
      <c r="E20" s="161">
        <v>60</v>
      </c>
      <c r="F20" s="5">
        <v>80</v>
      </c>
      <c r="G20" s="161">
        <v>80</v>
      </c>
      <c r="H20" s="5">
        <v>75</v>
      </c>
      <c r="I20" s="161">
        <v>70</v>
      </c>
      <c r="J20" s="5">
        <v>60</v>
      </c>
      <c r="K20" s="161">
        <v>55</v>
      </c>
      <c r="L20" s="5">
        <v>60</v>
      </c>
      <c r="M20" s="161">
        <v>35</v>
      </c>
      <c r="N20" s="5">
        <v>50</v>
      </c>
      <c r="O20" s="161">
        <v>75</v>
      </c>
      <c r="P20" s="5">
        <v>70</v>
      </c>
      <c r="Q20" s="161">
        <v>70</v>
      </c>
      <c r="R20" s="5">
        <v>70</v>
      </c>
      <c r="S20" s="161">
        <v>40</v>
      </c>
      <c r="T20" s="5">
        <v>75</v>
      </c>
      <c r="U20" s="161">
        <v>80</v>
      </c>
      <c r="V20" s="5">
        <v>45</v>
      </c>
      <c r="W20" s="161">
        <v>70</v>
      </c>
      <c r="X20" s="5">
        <v>85</v>
      </c>
      <c r="Y20" s="161">
        <v>75</v>
      </c>
      <c r="Z20" s="5">
        <v>75</v>
      </c>
      <c r="AA20" s="52"/>
      <c r="AB20" s="162">
        <f t="shared" si="0"/>
        <v>67.08</v>
      </c>
    </row>
    <row r="21" spans="1:28" s="162" customFormat="1" ht="14">
      <c r="A21" s="12" t="s">
        <v>7</v>
      </c>
      <c r="B21" s="5"/>
      <c r="C21" s="161"/>
      <c r="D21" s="5"/>
      <c r="E21" s="161"/>
      <c r="F21" s="5"/>
      <c r="G21" s="161"/>
      <c r="H21" s="5"/>
      <c r="I21" s="161"/>
      <c r="J21" s="5"/>
      <c r="K21" s="161"/>
      <c r="L21" s="5"/>
      <c r="M21" s="161"/>
      <c r="N21" s="5"/>
      <c r="O21" s="161"/>
      <c r="P21" s="5"/>
      <c r="Q21" s="161"/>
      <c r="R21" s="5"/>
      <c r="S21" s="161"/>
      <c r="T21" s="5"/>
      <c r="U21" s="161"/>
      <c r="V21" s="5"/>
      <c r="W21" s="161"/>
      <c r="X21" s="5"/>
      <c r="Y21" s="161"/>
      <c r="Z21" s="5"/>
      <c r="AA21" s="52"/>
      <c r="AB21" s="162">
        <f t="shared" si="0"/>
        <v>0</v>
      </c>
    </row>
    <row r="22" spans="1:28" s="162" customFormat="1" ht="14">
      <c r="A22" s="12" t="s">
        <v>85</v>
      </c>
      <c r="B22" s="5"/>
      <c r="C22" s="161"/>
      <c r="D22" s="5"/>
      <c r="E22" s="161"/>
      <c r="F22" s="5"/>
      <c r="G22" s="161"/>
      <c r="H22" s="5"/>
      <c r="I22" s="161"/>
      <c r="J22" s="5"/>
      <c r="K22" s="161"/>
      <c r="L22" s="5"/>
      <c r="M22" s="161"/>
      <c r="N22" s="5"/>
      <c r="O22" s="161"/>
      <c r="P22" s="5"/>
      <c r="Q22" s="161"/>
      <c r="R22" s="5"/>
      <c r="S22" s="161"/>
      <c r="T22" s="5"/>
      <c r="U22" s="161"/>
      <c r="V22" s="5"/>
      <c r="W22" s="161"/>
      <c r="X22" s="5"/>
      <c r="Y22" s="161"/>
      <c r="Z22" s="5"/>
      <c r="AA22" s="52"/>
      <c r="AB22" s="162">
        <f t="shared" si="0"/>
        <v>0</v>
      </c>
    </row>
    <row r="23" spans="1:28" s="162" customFormat="1" ht="14">
      <c r="A23" s="12" t="s">
        <v>28</v>
      </c>
      <c r="B23" s="5"/>
      <c r="C23" s="161"/>
      <c r="D23" s="5"/>
      <c r="E23" s="161"/>
      <c r="F23" s="5"/>
      <c r="G23" s="161"/>
      <c r="H23" s="5"/>
      <c r="I23" s="161"/>
      <c r="J23" s="5"/>
      <c r="K23" s="161"/>
      <c r="L23" s="5"/>
      <c r="M23" s="161"/>
      <c r="N23" s="5"/>
      <c r="O23" s="161"/>
      <c r="P23" s="5"/>
      <c r="Q23" s="161"/>
      <c r="R23" s="5"/>
      <c r="S23" s="161"/>
      <c r="T23" s="5"/>
      <c r="U23" s="161"/>
      <c r="V23" s="5"/>
      <c r="W23" s="161"/>
      <c r="X23" s="5"/>
      <c r="Y23" s="161"/>
      <c r="Z23" s="5"/>
      <c r="AA23" s="52"/>
      <c r="AB23" s="162">
        <f t="shared" si="0"/>
        <v>0</v>
      </c>
    </row>
    <row r="24" spans="1:28" ht="14">
      <c r="A24" s="9" t="s">
        <v>8</v>
      </c>
      <c r="B24" s="10"/>
      <c r="C24" s="11"/>
      <c r="D24" s="10"/>
      <c r="E24" s="11"/>
      <c r="F24" s="10"/>
      <c r="G24" s="11"/>
      <c r="H24" s="10"/>
      <c r="I24" s="11"/>
      <c r="J24" s="10"/>
      <c r="K24" s="11"/>
      <c r="L24" s="10"/>
      <c r="M24" s="11"/>
      <c r="N24" s="10"/>
      <c r="O24" s="11"/>
      <c r="P24" s="10"/>
      <c r="Q24" s="11"/>
      <c r="R24" s="10"/>
      <c r="S24" s="11"/>
      <c r="T24" s="10"/>
      <c r="U24" s="11"/>
      <c r="V24" s="10"/>
      <c r="W24" s="11"/>
      <c r="X24" s="10"/>
      <c r="Y24" s="11"/>
      <c r="Z24" s="10"/>
      <c r="AA24" s="6"/>
      <c r="AB24" s="155">
        <f t="shared" si="0"/>
        <v>0</v>
      </c>
    </row>
    <row r="25" spans="1:28" s="162" customFormat="1" ht="14">
      <c r="A25" s="12" t="s">
        <v>23</v>
      </c>
      <c r="B25" s="5"/>
      <c r="C25" s="161"/>
      <c r="D25" s="5"/>
      <c r="E25" s="161"/>
      <c r="F25" s="5"/>
      <c r="G25" s="161"/>
      <c r="H25" s="5"/>
      <c r="I25" s="161"/>
      <c r="J25" s="5"/>
      <c r="K25" s="161"/>
      <c r="L25" s="5"/>
      <c r="M25" s="161"/>
      <c r="N25" s="5"/>
      <c r="O25" s="161"/>
      <c r="P25" s="5"/>
      <c r="Q25" s="161"/>
      <c r="R25" s="5"/>
      <c r="S25" s="161"/>
      <c r="T25" s="5"/>
      <c r="U25" s="161"/>
      <c r="V25" s="5"/>
      <c r="W25" s="161"/>
      <c r="X25" s="5"/>
      <c r="Y25" s="161"/>
      <c r="Z25" s="5"/>
      <c r="AA25" s="52"/>
      <c r="AB25" s="162">
        <f t="shared" si="0"/>
        <v>0</v>
      </c>
    </row>
    <row r="26" spans="1:28" ht="14">
      <c r="A26" s="9" t="s">
        <v>71</v>
      </c>
      <c r="B26" s="10"/>
      <c r="C26" s="11"/>
      <c r="D26" s="10"/>
      <c r="E26" s="11"/>
      <c r="F26" s="10"/>
      <c r="G26" s="11"/>
      <c r="H26" s="10"/>
      <c r="I26" s="11"/>
      <c r="J26" s="10"/>
      <c r="K26" s="11"/>
      <c r="L26" s="10"/>
      <c r="M26" s="11"/>
      <c r="N26" s="10"/>
      <c r="O26" s="11"/>
      <c r="P26" s="10"/>
      <c r="Q26" s="11"/>
      <c r="R26" s="10"/>
      <c r="S26" s="11"/>
      <c r="T26" s="10"/>
      <c r="U26" s="11"/>
      <c r="V26" s="10"/>
      <c r="W26" s="11"/>
      <c r="X26" s="10"/>
      <c r="Y26" s="11"/>
      <c r="Z26" s="10"/>
      <c r="AA26" s="6"/>
      <c r="AB26" s="155">
        <f t="shared" si="0"/>
        <v>0</v>
      </c>
    </row>
    <row r="27" spans="1:28" ht="14">
      <c r="A27" s="9" t="s">
        <v>83</v>
      </c>
      <c r="B27" s="10"/>
      <c r="C27" s="11"/>
      <c r="D27" s="10"/>
      <c r="E27" s="11"/>
      <c r="F27" s="10"/>
      <c r="G27" s="11"/>
      <c r="H27" s="10"/>
      <c r="I27" s="11"/>
      <c r="J27" s="10"/>
      <c r="K27" s="11"/>
      <c r="L27" s="10"/>
      <c r="M27" s="11"/>
      <c r="N27" s="10"/>
      <c r="O27" s="11"/>
      <c r="P27" s="10"/>
      <c r="Q27" s="11"/>
      <c r="R27" s="10"/>
      <c r="S27" s="11"/>
      <c r="T27" s="10"/>
      <c r="U27" s="11"/>
      <c r="V27" s="10"/>
      <c r="W27" s="11"/>
      <c r="X27" s="10"/>
      <c r="Y27" s="11"/>
      <c r="Z27" s="10"/>
      <c r="AA27" s="6"/>
      <c r="AB27" s="155">
        <f t="shared" si="0"/>
        <v>0</v>
      </c>
    </row>
    <row r="28" spans="1:28" ht="14">
      <c r="A28" s="9" t="s">
        <v>69</v>
      </c>
      <c r="B28" s="10"/>
      <c r="C28" s="11"/>
      <c r="D28" s="10"/>
      <c r="E28" s="11"/>
      <c r="F28" s="10">
        <v>1</v>
      </c>
      <c r="G28" s="11"/>
      <c r="H28" s="10"/>
      <c r="I28" s="11"/>
      <c r="J28" s="10"/>
      <c r="K28" s="11"/>
      <c r="L28" s="10"/>
      <c r="M28" s="11"/>
      <c r="N28" s="10"/>
      <c r="O28" s="11">
        <v>7</v>
      </c>
      <c r="P28" s="10"/>
      <c r="Q28" s="11"/>
      <c r="R28" s="10"/>
      <c r="S28" s="11"/>
      <c r="T28" s="10"/>
      <c r="U28" s="11"/>
      <c r="V28" s="10"/>
      <c r="W28" s="11"/>
      <c r="X28" s="10"/>
      <c r="Y28" s="11"/>
      <c r="Z28" s="10"/>
      <c r="AA28" s="6"/>
      <c r="AB28" s="155">
        <f t="shared" si="0"/>
        <v>0.32</v>
      </c>
    </row>
    <row r="29" spans="1:28" s="162" customFormat="1" ht="14">
      <c r="A29" s="12" t="s">
        <v>84</v>
      </c>
      <c r="B29" s="5"/>
      <c r="C29" s="161"/>
      <c r="D29" s="5"/>
      <c r="E29" s="161"/>
      <c r="F29" s="5"/>
      <c r="G29" s="161"/>
      <c r="H29" s="5"/>
      <c r="I29" s="161"/>
      <c r="J29" s="5"/>
      <c r="K29" s="161"/>
      <c r="L29" s="5"/>
      <c r="M29" s="161"/>
      <c r="N29" s="5"/>
      <c r="O29" s="161"/>
      <c r="P29" s="5"/>
      <c r="Q29" s="161"/>
      <c r="R29" s="5"/>
      <c r="S29" s="161"/>
      <c r="T29" s="5"/>
      <c r="U29" s="161"/>
      <c r="V29" s="5"/>
      <c r="W29" s="161"/>
      <c r="X29" s="5"/>
      <c r="Y29" s="161"/>
      <c r="Z29" s="5"/>
      <c r="AA29" s="52"/>
      <c r="AB29" s="162">
        <f t="shared" si="0"/>
        <v>0</v>
      </c>
    </row>
    <row r="30" spans="1:28" s="162" customFormat="1" ht="14">
      <c r="A30" s="13" t="s">
        <v>33</v>
      </c>
      <c r="B30" s="5"/>
      <c r="C30" s="161"/>
      <c r="D30" s="5"/>
      <c r="E30" s="161"/>
      <c r="F30" s="5"/>
      <c r="G30" s="161"/>
      <c r="H30" s="5"/>
      <c r="I30" s="161"/>
      <c r="J30" s="5"/>
      <c r="K30" s="161"/>
      <c r="L30" s="5"/>
      <c r="M30" s="161"/>
      <c r="N30" s="5"/>
      <c r="O30" s="161"/>
      <c r="P30" s="5"/>
      <c r="Q30" s="161"/>
      <c r="R30" s="5"/>
      <c r="S30" s="161"/>
      <c r="T30" s="5"/>
      <c r="U30" s="161"/>
      <c r="V30" s="5"/>
      <c r="W30" s="161"/>
      <c r="X30" s="5"/>
      <c r="Y30" s="161"/>
      <c r="Z30" s="5"/>
      <c r="AA30" s="52"/>
      <c r="AB30" s="162">
        <f t="shared" si="0"/>
        <v>0</v>
      </c>
    </row>
    <row r="31" spans="1:28" ht="14">
      <c r="A31" s="24" t="s">
        <v>93</v>
      </c>
      <c r="B31" s="10"/>
      <c r="C31" s="11"/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O31" s="11"/>
      <c r="P31" s="10"/>
      <c r="Q31" s="11"/>
      <c r="R31" s="10"/>
      <c r="S31" s="11"/>
      <c r="T31" s="10"/>
      <c r="U31" s="11"/>
      <c r="V31" s="10"/>
      <c r="W31" s="11"/>
      <c r="X31" s="10"/>
      <c r="Y31" s="11"/>
      <c r="Z31" s="10"/>
      <c r="AA31" s="6"/>
      <c r="AB31" s="155">
        <f t="shared" si="0"/>
        <v>0</v>
      </c>
    </row>
    <row r="32" spans="1:28">
      <c r="A32" s="15" t="s">
        <v>9</v>
      </c>
      <c r="B32" s="10"/>
      <c r="C32" s="11"/>
      <c r="D32" s="10"/>
      <c r="E32" s="11"/>
      <c r="F32" s="10"/>
      <c r="G32" s="11"/>
      <c r="H32" s="10"/>
      <c r="I32" s="11"/>
      <c r="J32" s="10"/>
      <c r="K32" s="11"/>
      <c r="L32" s="10"/>
      <c r="M32" s="11"/>
      <c r="N32" s="10"/>
      <c r="O32" s="11"/>
      <c r="P32" s="10"/>
      <c r="Q32" s="11"/>
      <c r="R32" s="10"/>
      <c r="S32" s="11"/>
      <c r="T32" s="10"/>
      <c r="U32" s="11"/>
      <c r="V32" s="10"/>
      <c r="W32" s="11"/>
      <c r="X32" s="10"/>
      <c r="Y32" s="11"/>
      <c r="Z32" s="10"/>
      <c r="AA32" s="6"/>
      <c r="AB32" s="155">
        <f t="shared" si="0"/>
        <v>0</v>
      </c>
    </row>
    <row r="33" spans="1:28">
      <c r="A33" s="15" t="s">
        <v>31</v>
      </c>
      <c r="B33" s="10"/>
      <c r="C33" s="11"/>
      <c r="D33" s="10"/>
      <c r="E33" s="11"/>
      <c r="F33" s="10"/>
      <c r="G33" s="11"/>
      <c r="H33" s="10"/>
      <c r="I33" s="11"/>
      <c r="J33" s="10"/>
      <c r="K33" s="11"/>
      <c r="L33" s="10"/>
      <c r="M33" s="11"/>
      <c r="N33" s="10"/>
      <c r="O33" s="11"/>
      <c r="P33" s="10"/>
      <c r="Q33" s="11"/>
      <c r="R33" s="10"/>
      <c r="S33" s="11"/>
      <c r="T33" s="10"/>
      <c r="U33" s="11"/>
      <c r="V33" s="10"/>
      <c r="W33" s="11"/>
      <c r="X33" s="10"/>
      <c r="Y33" s="11"/>
      <c r="Z33" s="10"/>
      <c r="AA33" s="6"/>
      <c r="AB33" s="155">
        <f t="shared" si="0"/>
        <v>0</v>
      </c>
    </row>
    <row r="34" spans="1:28">
      <c r="A34" s="15" t="s">
        <v>32</v>
      </c>
      <c r="B34" s="10"/>
      <c r="C34" s="11"/>
      <c r="D34" s="10"/>
      <c r="E34" s="11"/>
      <c r="F34" s="10"/>
      <c r="G34" s="11"/>
      <c r="H34" s="10"/>
      <c r="I34" s="11"/>
      <c r="J34" s="10"/>
      <c r="K34" s="11"/>
      <c r="L34" s="10"/>
      <c r="M34" s="11"/>
      <c r="N34" s="10"/>
      <c r="O34" s="11"/>
      <c r="P34" s="10"/>
      <c r="Q34" s="11"/>
      <c r="R34" s="10"/>
      <c r="S34" s="11"/>
      <c r="T34" s="10"/>
      <c r="U34" s="11"/>
      <c r="V34" s="10"/>
      <c r="W34" s="11"/>
      <c r="X34" s="10"/>
      <c r="Y34" s="11"/>
      <c r="Z34" s="10"/>
      <c r="AA34" s="6"/>
      <c r="AB34" s="155">
        <f t="shared" si="0"/>
        <v>0</v>
      </c>
    </row>
    <row r="35" spans="1:28">
      <c r="A35" s="15" t="s">
        <v>52</v>
      </c>
      <c r="B35" s="10"/>
      <c r="C35" s="11"/>
      <c r="D35" s="10"/>
      <c r="E35" s="11"/>
      <c r="F35" s="10"/>
      <c r="G35" s="11"/>
      <c r="H35" s="10"/>
      <c r="I35" s="11"/>
      <c r="J35" s="10"/>
      <c r="K35" s="11"/>
      <c r="L35" s="10"/>
      <c r="M35" s="11"/>
      <c r="N35" s="10"/>
      <c r="O35" s="11"/>
      <c r="P35" s="10"/>
      <c r="Q35" s="11"/>
      <c r="R35" s="10"/>
      <c r="S35" s="11"/>
      <c r="T35" s="10"/>
      <c r="U35" s="11"/>
      <c r="V35" s="10"/>
      <c r="W35" s="11"/>
      <c r="X35" s="10"/>
      <c r="Y35" s="11"/>
      <c r="Z35" s="10"/>
      <c r="AA35" s="6"/>
      <c r="AB35" s="155">
        <f t="shared" si="0"/>
        <v>0</v>
      </c>
    </row>
    <row r="36" spans="1:28" s="162" customFormat="1">
      <c r="A36" s="16" t="s">
        <v>10</v>
      </c>
      <c r="B36" s="5"/>
      <c r="C36" s="161"/>
      <c r="D36" s="5"/>
      <c r="E36" s="161"/>
      <c r="F36" s="5"/>
      <c r="G36" s="161"/>
      <c r="H36" s="5"/>
      <c r="I36" s="161"/>
      <c r="J36" s="5"/>
      <c r="K36" s="161"/>
      <c r="L36" s="5"/>
      <c r="M36" s="161"/>
      <c r="N36" s="5"/>
      <c r="O36" s="161"/>
      <c r="P36" s="5"/>
      <c r="Q36" s="161"/>
      <c r="R36" s="5"/>
      <c r="S36" s="161"/>
      <c r="T36" s="5"/>
      <c r="U36" s="161"/>
      <c r="V36" s="5"/>
      <c r="W36" s="161"/>
      <c r="X36" s="5"/>
      <c r="Y36" s="161"/>
      <c r="Z36" s="5"/>
      <c r="AA36" s="52"/>
      <c r="AB36" s="162">
        <f t="shared" si="0"/>
        <v>0</v>
      </c>
    </row>
    <row r="37" spans="1:28">
      <c r="A37" s="15" t="s">
        <v>39</v>
      </c>
      <c r="B37" s="10"/>
      <c r="C37" s="11"/>
      <c r="D37" s="10"/>
      <c r="E37" s="11"/>
      <c r="F37" s="10"/>
      <c r="G37" s="11"/>
      <c r="H37" s="10"/>
      <c r="I37" s="11"/>
      <c r="J37" s="10"/>
      <c r="K37" s="11"/>
      <c r="L37" s="10"/>
      <c r="M37" s="11"/>
      <c r="N37" s="10"/>
      <c r="O37" s="11"/>
      <c r="P37" s="10"/>
      <c r="Q37" s="11"/>
      <c r="R37" s="10"/>
      <c r="S37" s="11"/>
      <c r="T37" s="10"/>
      <c r="U37" s="11"/>
      <c r="V37" s="10"/>
      <c r="W37" s="11"/>
      <c r="X37" s="10"/>
      <c r="Y37" s="11"/>
      <c r="Z37" s="10"/>
      <c r="AA37" s="6"/>
      <c r="AB37" s="155">
        <f t="shared" si="0"/>
        <v>0</v>
      </c>
    </row>
    <row r="38" spans="1:28">
      <c r="A38" s="15" t="s">
        <v>11</v>
      </c>
      <c r="B38" s="10"/>
      <c r="C38" s="11"/>
      <c r="D38" s="10"/>
      <c r="E38" s="11"/>
      <c r="F38" s="10"/>
      <c r="G38" s="11"/>
      <c r="H38" s="10"/>
      <c r="I38" s="11"/>
      <c r="J38" s="10"/>
      <c r="K38" s="11"/>
      <c r="L38" s="10"/>
      <c r="M38" s="11"/>
      <c r="N38" s="10"/>
      <c r="O38" s="11"/>
      <c r="P38" s="10"/>
      <c r="Q38" s="11"/>
      <c r="R38" s="10"/>
      <c r="S38" s="11"/>
      <c r="T38" s="10"/>
      <c r="U38" s="11"/>
      <c r="V38" s="10"/>
      <c r="W38" s="11"/>
      <c r="X38" s="10"/>
      <c r="Y38" s="11"/>
      <c r="Z38" s="10"/>
      <c r="AA38" s="6"/>
      <c r="AB38" s="155">
        <f t="shared" si="0"/>
        <v>0</v>
      </c>
    </row>
    <row r="39" spans="1:28" s="162" customFormat="1">
      <c r="A39" s="16" t="s">
        <v>94</v>
      </c>
      <c r="B39" s="5"/>
      <c r="C39" s="161"/>
      <c r="D39" s="5"/>
      <c r="E39" s="161"/>
      <c r="F39" s="5"/>
      <c r="G39" s="161"/>
      <c r="H39" s="5"/>
      <c r="I39" s="161"/>
      <c r="J39" s="5"/>
      <c r="K39" s="161"/>
      <c r="L39" s="5"/>
      <c r="M39" s="161"/>
      <c r="N39" s="5"/>
      <c r="O39" s="161"/>
      <c r="P39" s="5"/>
      <c r="Q39" s="161"/>
      <c r="R39" s="5"/>
      <c r="S39" s="161"/>
      <c r="T39" s="5"/>
      <c r="U39" s="161"/>
      <c r="V39" s="5"/>
      <c r="W39" s="161"/>
      <c r="X39" s="5"/>
      <c r="Y39" s="161"/>
      <c r="Z39" s="5"/>
      <c r="AA39" s="52"/>
      <c r="AB39" s="162">
        <f t="shared" si="0"/>
        <v>0</v>
      </c>
    </row>
    <row r="40" spans="1:28" s="162" customFormat="1">
      <c r="A40" s="16" t="s">
        <v>95</v>
      </c>
      <c r="B40" s="5"/>
      <c r="C40" s="161"/>
      <c r="D40" s="5"/>
      <c r="E40" s="161"/>
      <c r="F40" s="5"/>
      <c r="G40" s="161"/>
      <c r="H40" s="5"/>
      <c r="I40" s="161"/>
      <c r="J40" s="5"/>
      <c r="K40" s="161"/>
      <c r="L40" s="5"/>
      <c r="M40" s="161"/>
      <c r="N40" s="5"/>
      <c r="O40" s="161"/>
      <c r="P40" s="5"/>
      <c r="Q40" s="161"/>
      <c r="R40" s="5"/>
      <c r="S40" s="161"/>
      <c r="T40" s="5"/>
      <c r="U40" s="161"/>
      <c r="V40" s="5"/>
      <c r="W40" s="161"/>
      <c r="X40" s="5"/>
      <c r="Y40" s="161"/>
      <c r="Z40" s="5"/>
      <c r="AA40" s="52"/>
      <c r="AB40" s="162">
        <f t="shared" si="0"/>
        <v>0</v>
      </c>
    </row>
    <row r="41" spans="1:28">
      <c r="A41" s="15" t="s">
        <v>12</v>
      </c>
      <c r="B41" s="10"/>
      <c r="C41" s="11"/>
      <c r="D41" s="10"/>
      <c r="E41" s="11"/>
      <c r="F41" s="10"/>
      <c r="G41" s="11"/>
      <c r="H41" s="10"/>
      <c r="I41" s="11"/>
      <c r="J41" s="10"/>
      <c r="K41" s="11"/>
      <c r="L41" s="10"/>
      <c r="M41" s="11"/>
      <c r="N41" s="10"/>
      <c r="O41" s="11"/>
      <c r="P41" s="10"/>
      <c r="Q41" s="11"/>
      <c r="R41" s="10"/>
      <c r="S41" s="11"/>
      <c r="T41" s="10"/>
      <c r="U41" s="11"/>
      <c r="V41" s="10"/>
      <c r="W41" s="11"/>
      <c r="X41" s="10"/>
      <c r="Y41" s="11"/>
      <c r="Z41" s="10"/>
      <c r="AA41" s="6"/>
      <c r="AB41" s="155">
        <f t="shared" si="0"/>
        <v>0</v>
      </c>
    </row>
    <row r="42" spans="1:28">
      <c r="A42" s="15" t="s">
        <v>40</v>
      </c>
      <c r="B42" s="10"/>
      <c r="C42" s="11"/>
      <c r="D42" s="10"/>
      <c r="E42" s="11"/>
      <c r="F42" s="10"/>
      <c r="G42" s="11"/>
      <c r="H42" s="10"/>
      <c r="I42" s="11"/>
      <c r="J42" s="10"/>
      <c r="K42" s="11"/>
      <c r="L42" s="10"/>
      <c r="M42" s="11"/>
      <c r="N42" s="10"/>
      <c r="O42" s="11"/>
      <c r="P42" s="10"/>
      <c r="Q42" s="11"/>
      <c r="R42" s="10"/>
      <c r="S42" s="11"/>
      <c r="T42" s="10"/>
      <c r="U42" s="11"/>
      <c r="V42" s="10"/>
      <c r="W42" s="11"/>
      <c r="X42" s="10"/>
      <c r="Y42" s="11"/>
      <c r="Z42" s="10"/>
      <c r="AA42" s="6"/>
      <c r="AB42" s="155">
        <f t="shared" si="0"/>
        <v>0</v>
      </c>
    </row>
    <row r="43" spans="1:28" s="162" customFormat="1">
      <c r="A43" s="16" t="s">
        <v>41</v>
      </c>
      <c r="B43" s="5"/>
      <c r="C43" s="161"/>
      <c r="D43" s="5"/>
      <c r="E43" s="161"/>
      <c r="F43" s="5"/>
      <c r="G43" s="161"/>
      <c r="H43" s="5"/>
      <c r="I43" s="161"/>
      <c r="J43" s="5"/>
      <c r="K43" s="161"/>
      <c r="L43" s="5"/>
      <c r="M43" s="161"/>
      <c r="N43" s="5"/>
      <c r="O43" s="161"/>
      <c r="P43" s="5"/>
      <c r="Q43" s="161"/>
      <c r="R43" s="5"/>
      <c r="S43" s="161"/>
      <c r="T43" s="5"/>
      <c r="U43" s="161"/>
      <c r="V43" s="5"/>
      <c r="W43" s="161"/>
      <c r="X43" s="5"/>
      <c r="Y43" s="161"/>
      <c r="Z43" s="5"/>
      <c r="AA43" s="52"/>
      <c r="AB43" s="162">
        <f t="shared" si="0"/>
        <v>0</v>
      </c>
    </row>
    <row r="44" spans="1:28">
      <c r="A44" s="15" t="s">
        <v>44</v>
      </c>
      <c r="B44" s="10"/>
      <c r="C44" s="11"/>
      <c r="D44" s="10"/>
      <c r="E44" s="11"/>
      <c r="F44" s="10"/>
      <c r="G44" s="11"/>
      <c r="H44" s="10"/>
      <c r="I44" s="11"/>
      <c r="J44" s="10"/>
      <c r="K44" s="11"/>
      <c r="L44" s="10"/>
      <c r="M44" s="11"/>
      <c r="N44" s="10"/>
      <c r="O44" s="11"/>
      <c r="P44" s="10"/>
      <c r="Q44" s="11"/>
      <c r="R44" s="10"/>
      <c r="S44" s="11"/>
      <c r="T44" s="10"/>
      <c r="U44" s="11"/>
      <c r="V44" s="10"/>
      <c r="W44" s="11"/>
      <c r="X44" s="10"/>
      <c r="Y44" s="11"/>
      <c r="Z44" s="10"/>
      <c r="AA44" s="6"/>
      <c r="AB44" s="155">
        <f t="shared" si="0"/>
        <v>0</v>
      </c>
    </row>
    <row r="45" spans="1:28">
      <c r="A45" s="15" t="s">
        <v>62</v>
      </c>
      <c r="B45" s="10"/>
      <c r="C45" s="11"/>
      <c r="D45" s="10"/>
      <c r="E45" s="11"/>
      <c r="F45" s="10"/>
      <c r="G45" s="11"/>
      <c r="H45" s="10"/>
      <c r="I45" s="11"/>
      <c r="J45" s="10"/>
      <c r="K45" s="11"/>
      <c r="L45" s="10"/>
      <c r="M45" s="11"/>
      <c r="N45" s="10"/>
      <c r="O45" s="11"/>
      <c r="P45" s="10"/>
      <c r="Q45" s="11"/>
      <c r="R45" s="10"/>
      <c r="S45" s="11"/>
      <c r="T45" s="10"/>
      <c r="U45" s="11"/>
      <c r="V45" s="10"/>
      <c r="W45" s="11"/>
      <c r="X45" s="10"/>
      <c r="Y45" s="11"/>
      <c r="Z45" s="10"/>
      <c r="AA45" s="6"/>
      <c r="AB45" s="155">
        <f t="shared" si="0"/>
        <v>0</v>
      </c>
    </row>
    <row r="46" spans="1:28" s="162" customFormat="1">
      <c r="A46" s="16" t="s">
        <v>34</v>
      </c>
      <c r="B46" s="5"/>
      <c r="C46" s="161"/>
      <c r="D46" s="5"/>
      <c r="E46" s="161"/>
      <c r="F46" s="5"/>
      <c r="G46" s="161"/>
      <c r="H46" s="5"/>
      <c r="I46" s="161"/>
      <c r="J46" s="5"/>
      <c r="K46" s="161"/>
      <c r="L46" s="5"/>
      <c r="M46" s="161"/>
      <c r="N46" s="5"/>
      <c r="O46" s="161"/>
      <c r="P46" s="5"/>
      <c r="Q46" s="161"/>
      <c r="R46" s="5"/>
      <c r="S46" s="161"/>
      <c r="T46" s="5"/>
      <c r="U46" s="161"/>
      <c r="V46" s="5"/>
      <c r="W46" s="161"/>
      <c r="X46" s="5"/>
      <c r="Y46" s="161"/>
      <c r="Z46" s="5"/>
      <c r="AA46" s="52"/>
      <c r="AB46" s="162">
        <f t="shared" si="0"/>
        <v>0</v>
      </c>
    </row>
    <row r="47" spans="1:28" s="162" customFormat="1">
      <c r="A47" s="16" t="s">
        <v>35</v>
      </c>
      <c r="B47" s="5"/>
      <c r="C47" s="161"/>
      <c r="D47" s="5"/>
      <c r="E47" s="161"/>
      <c r="F47" s="5"/>
      <c r="G47" s="161"/>
      <c r="H47" s="5"/>
      <c r="I47" s="161"/>
      <c r="J47" s="5"/>
      <c r="K47" s="161"/>
      <c r="L47" s="5"/>
      <c r="M47" s="161"/>
      <c r="N47" s="5"/>
      <c r="O47" s="161"/>
      <c r="P47" s="5"/>
      <c r="Q47" s="161"/>
      <c r="R47" s="5"/>
      <c r="S47" s="161"/>
      <c r="T47" s="5"/>
      <c r="U47" s="161"/>
      <c r="V47" s="5"/>
      <c r="W47" s="161"/>
      <c r="X47" s="5"/>
      <c r="Y47" s="161"/>
      <c r="Z47" s="5"/>
      <c r="AA47" s="52"/>
      <c r="AB47" s="162">
        <f t="shared" si="0"/>
        <v>0</v>
      </c>
    </row>
    <row r="48" spans="1:28">
      <c r="A48" s="15" t="s">
        <v>37</v>
      </c>
      <c r="B48" s="10"/>
      <c r="C48" s="11"/>
      <c r="D48" s="10"/>
      <c r="E48" s="11"/>
      <c r="F48" s="10"/>
      <c r="G48" s="11"/>
      <c r="H48" s="10"/>
      <c r="I48" s="11"/>
      <c r="J48" s="10"/>
      <c r="K48" s="11"/>
      <c r="L48" s="10"/>
      <c r="M48" s="11"/>
      <c r="N48" s="10"/>
      <c r="O48" s="11"/>
      <c r="P48" s="10"/>
      <c r="Q48" s="11"/>
      <c r="R48" s="10"/>
      <c r="S48" s="11"/>
      <c r="T48" s="10"/>
      <c r="U48" s="11"/>
      <c r="V48" s="10"/>
      <c r="W48" s="11"/>
      <c r="X48" s="10"/>
      <c r="Y48" s="11"/>
      <c r="Z48" s="10"/>
      <c r="AA48" s="6"/>
      <c r="AB48" s="155">
        <f t="shared" si="0"/>
        <v>0</v>
      </c>
    </row>
    <row r="49" spans="1:28" ht="14">
      <c r="A49" s="9" t="s">
        <v>24</v>
      </c>
      <c r="B49" s="10"/>
      <c r="C49" s="11"/>
      <c r="D49" s="10"/>
      <c r="E49" s="11"/>
      <c r="F49" s="10"/>
      <c r="G49" s="11"/>
      <c r="H49" s="10"/>
      <c r="I49" s="11"/>
      <c r="J49" s="10"/>
      <c r="K49" s="11"/>
      <c r="L49" s="10"/>
      <c r="M49" s="11"/>
      <c r="N49" s="10"/>
      <c r="O49" s="11"/>
      <c r="P49" s="10"/>
      <c r="Q49" s="11"/>
      <c r="R49" s="10"/>
      <c r="S49" s="11"/>
      <c r="T49" s="10"/>
      <c r="U49" s="11"/>
      <c r="V49" s="10"/>
      <c r="W49" s="11"/>
      <c r="X49" s="10"/>
      <c r="Y49" s="11"/>
      <c r="Z49" s="10"/>
      <c r="AA49" s="6"/>
      <c r="AB49" s="155">
        <f t="shared" si="0"/>
        <v>0</v>
      </c>
    </row>
    <row r="50" spans="1:28" ht="14">
      <c r="A50" s="9" t="s">
        <v>43</v>
      </c>
      <c r="B50" s="10"/>
      <c r="C50" s="11"/>
      <c r="D50" s="10"/>
      <c r="E50" s="11"/>
      <c r="F50" s="10"/>
      <c r="G50" s="11"/>
      <c r="H50" s="10"/>
      <c r="I50" s="11"/>
      <c r="J50" s="10"/>
      <c r="K50" s="11"/>
      <c r="L50" s="10"/>
      <c r="M50" s="11"/>
      <c r="N50" s="10"/>
      <c r="O50" s="11"/>
      <c r="P50" s="10"/>
      <c r="Q50" s="11"/>
      <c r="R50" s="10"/>
      <c r="S50" s="11"/>
      <c r="T50" s="10"/>
      <c r="U50" s="11"/>
      <c r="V50" s="10"/>
      <c r="W50" s="11"/>
      <c r="X50" s="10"/>
      <c r="Y50" s="11"/>
      <c r="Z50" s="10"/>
      <c r="AA50" s="6"/>
      <c r="AB50" s="155">
        <f t="shared" si="0"/>
        <v>0</v>
      </c>
    </row>
    <row r="51" spans="1:28" s="162" customFormat="1" ht="14">
      <c r="A51" s="12" t="s">
        <v>72</v>
      </c>
      <c r="B51" s="5"/>
      <c r="C51" s="161"/>
      <c r="D51" s="5"/>
      <c r="E51" s="161"/>
      <c r="F51" s="5"/>
      <c r="G51" s="161"/>
      <c r="H51" s="5"/>
      <c r="I51" s="161"/>
      <c r="J51" s="5"/>
      <c r="K51" s="161"/>
      <c r="L51" s="5"/>
      <c r="M51" s="161"/>
      <c r="N51" s="5"/>
      <c r="O51" s="161"/>
      <c r="P51" s="5"/>
      <c r="Q51" s="161"/>
      <c r="R51" s="5"/>
      <c r="S51" s="161"/>
      <c r="T51" s="5"/>
      <c r="U51" s="161"/>
      <c r="V51" s="5"/>
      <c r="W51" s="161"/>
      <c r="X51" s="5"/>
      <c r="Y51" s="161"/>
      <c r="Z51" s="5"/>
      <c r="AA51" s="52"/>
      <c r="AB51" s="162">
        <f t="shared" si="0"/>
        <v>0</v>
      </c>
    </row>
    <row r="52" spans="1:28">
      <c r="A52" s="15" t="s">
        <v>68</v>
      </c>
      <c r="B52" s="10"/>
      <c r="C52" s="11"/>
      <c r="D52" s="10"/>
      <c r="E52" s="11"/>
      <c r="F52" s="10"/>
      <c r="G52" s="11"/>
      <c r="H52" s="10"/>
      <c r="I52" s="11"/>
      <c r="J52" s="10"/>
      <c r="K52" s="11"/>
      <c r="L52" s="10"/>
      <c r="M52" s="11"/>
      <c r="N52" s="10"/>
      <c r="O52" s="11"/>
      <c r="P52" s="10"/>
      <c r="Q52" s="11"/>
      <c r="R52" s="10"/>
      <c r="S52" s="11"/>
      <c r="T52" s="10"/>
      <c r="U52" s="11">
        <v>3</v>
      </c>
      <c r="V52" s="10">
        <v>1</v>
      </c>
      <c r="W52" s="11"/>
      <c r="X52" s="10"/>
      <c r="Y52" s="11">
        <v>10</v>
      </c>
      <c r="Z52" s="10">
        <v>2</v>
      </c>
      <c r="AA52" s="6"/>
      <c r="AB52" s="155">
        <f t="shared" si="0"/>
        <v>0.64</v>
      </c>
    </row>
    <row r="53" spans="1:28">
      <c r="A53" s="15" t="s">
        <v>82</v>
      </c>
      <c r="B53" s="10"/>
      <c r="C53" s="11"/>
      <c r="D53" s="10"/>
      <c r="E53" s="11"/>
      <c r="F53" s="10"/>
      <c r="G53" s="11"/>
      <c r="H53" s="10"/>
      <c r="I53" s="11"/>
      <c r="J53" s="10"/>
      <c r="K53" s="11"/>
      <c r="L53" s="10"/>
      <c r="M53" s="11"/>
      <c r="N53" s="10"/>
      <c r="O53" s="11"/>
      <c r="P53" s="10"/>
      <c r="Q53" s="11"/>
      <c r="R53" s="10"/>
      <c r="S53" s="11"/>
      <c r="T53" s="10"/>
      <c r="U53" s="11"/>
      <c r="V53" s="10"/>
      <c r="W53" s="11"/>
      <c r="X53" s="10"/>
      <c r="Y53" s="11"/>
      <c r="Z53" s="10"/>
      <c r="AA53" s="6"/>
      <c r="AB53" s="155">
        <f t="shared" si="0"/>
        <v>0</v>
      </c>
    </row>
    <row r="54" spans="1:28">
      <c r="A54" s="15" t="s">
        <v>187</v>
      </c>
      <c r="B54" s="10"/>
      <c r="C54" s="11"/>
      <c r="D54" s="10"/>
      <c r="E54" s="11"/>
      <c r="F54" s="10">
        <v>1</v>
      </c>
      <c r="G54" s="11"/>
      <c r="H54" s="10"/>
      <c r="I54" s="11"/>
      <c r="J54" s="10"/>
      <c r="K54" s="11"/>
      <c r="L54" s="10"/>
      <c r="M54" s="11"/>
      <c r="N54" s="10"/>
      <c r="O54" s="11"/>
      <c r="P54" s="10"/>
      <c r="Q54" s="11"/>
      <c r="R54" s="10"/>
      <c r="S54" s="11"/>
      <c r="T54" s="10"/>
      <c r="U54" s="11"/>
      <c r="V54" s="10"/>
      <c r="W54" s="11"/>
      <c r="X54" s="10"/>
      <c r="Y54" s="11"/>
      <c r="Z54" s="10"/>
      <c r="AA54" s="6"/>
      <c r="AB54" s="155">
        <f t="shared" si="0"/>
        <v>0.04</v>
      </c>
    </row>
    <row r="55" spans="1:28" ht="14">
      <c r="A55" s="9" t="s">
        <v>63</v>
      </c>
      <c r="B55" s="10"/>
      <c r="C55" s="11"/>
      <c r="D55" s="10"/>
      <c r="E55" s="11"/>
      <c r="F55" s="10"/>
      <c r="G55" s="11"/>
      <c r="H55" s="10"/>
      <c r="I55" s="11"/>
      <c r="J55" s="10"/>
      <c r="K55" s="11"/>
      <c r="L55" s="10"/>
      <c r="M55" s="11"/>
      <c r="N55" s="10"/>
      <c r="O55" s="11"/>
      <c r="P55" s="10"/>
      <c r="Q55" s="11"/>
      <c r="R55" s="10"/>
      <c r="S55" s="11"/>
      <c r="T55" s="10"/>
      <c r="U55" s="11"/>
      <c r="V55" s="10"/>
      <c r="W55" s="11"/>
      <c r="X55" s="10"/>
      <c r="Y55" s="11"/>
      <c r="Z55" s="10"/>
      <c r="AA55" s="6"/>
      <c r="AB55" s="155">
        <f t="shared" si="0"/>
        <v>0</v>
      </c>
    </row>
    <row r="56" spans="1:28" s="162" customFormat="1" ht="14">
      <c r="A56" s="12" t="s">
        <v>30</v>
      </c>
      <c r="B56" s="5"/>
      <c r="C56" s="161"/>
      <c r="D56" s="5"/>
      <c r="E56" s="161"/>
      <c r="F56" s="5"/>
      <c r="G56" s="161"/>
      <c r="H56" s="5"/>
      <c r="I56" s="161"/>
      <c r="J56" s="5"/>
      <c r="K56" s="161"/>
      <c r="L56" s="5"/>
      <c r="M56" s="161"/>
      <c r="N56" s="5"/>
      <c r="O56" s="161"/>
      <c r="P56" s="5"/>
      <c r="Q56" s="161"/>
      <c r="R56" s="5"/>
      <c r="S56" s="161"/>
      <c r="T56" s="5"/>
      <c r="U56" s="161"/>
      <c r="V56" s="5"/>
      <c r="W56" s="161"/>
      <c r="X56" s="5"/>
      <c r="Y56" s="161"/>
      <c r="Z56" s="5"/>
      <c r="AA56" s="52"/>
      <c r="AB56" s="162">
        <f t="shared" si="0"/>
        <v>0</v>
      </c>
    </row>
    <row r="57" spans="1:28" ht="14">
      <c r="A57" s="9" t="s">
        <v>38</v>
      </c>
      <c r="B57" s="10">
        <v>1</v>
      </c>
      <c r="C57" s="11">
        <v>8</v>
      </c>
      <c r="D57" s="10"/>
      <c r="E57" s="11"/>
      <c r="F57" s="10"/>
      <c r="G57" s="11"/>
      <c r="H57" s="10"/>
      <c r="I57" s="11"/>
      <c r="J57" s="10"/>
      <c r="K57" s="11"/>
      <c r="L57" s="10"/>
      <c r="M57" s="11"/>
      <c r="N57" s="10"/>
      <c r="O57" s="11"/>
      <c r="P57" s="10"/>
      <c r="Q57" s="11"/>
      <c r="R57" s="10"/>
      <c r="S57" s="11"/>
      <c r="T57" s="10"/>
      <c r="U57" s="11"/>
      <c r="V57" s="10"/>
      <c r="W57" s="11"/>
      <c r="X57" s="10"/>
      <c r="Y57" s="11"/>
      <c r="Z57" s="10"/>
      <c r="AA57" s="6"/>
      <c r="AB57" s="155">
        <f t="shared" si="0"/>
        <v>0.36</v>
      </c>
    </row>
    <row r="58" spans="1:28" ht="14">
      <c r="A58" s="9" t="s">
        <v>60</v>
      </c>
      <c r="B58" s="10"/>
      <c r="C58" s="11"/>
      <c r="D58" s="10"/>
      <c r="E58" s="11"/>
      <c r="F58" s="10"/>
      <c r="G58" s="11"/>
      <c r="H58" s="10"/>
      <c r="I58" s="11"/>
      <c r="J58" s="10"/>
      <c r="K58" s="11"/>
      <c r="L58" s="10"/>
      <c r="M58" s="11"/>
      <c r="N58" s="10"/>
      <c r="O58" s="11"/>
      <c r="P58" s="10"/>
      <c r="Q58" s="11"/>
      <c r="R58" s="10"/>
      <c r="S58" s="11"/>
      <c r="T58" s="10"/>
      <c r="U58" s="11"/>
      <c r="V58" s="10"/>
      <c r="W58" s="11"/>
      <c r="X58" s="10"/>
      <c r="Y58" s="11"/>
      <c r="Z58" s="10"/>
      <c r="AA58" s="6"/>
      <c r="AB58" s="155">
        <f t="shared" si="0"/>
        <v>0</v>
      </c>
    </row>
    <row r="59" spans="1:28" ht="14">
      <c r="A59" s="9" t="s">
        <v>73</v>
      </c>
      <c r="B59" s="10"/>
      <c r="C59" s="11"/>
      <c r="D59" s="10"/>
      <c r="E59" s="11"/>
      <c r="F59" s="10"/>
      <c r="G59" s="11"/>
      <c r="H59" s="10"/>
      <c r="I59" s="11"/>
      <c r="J59" s="10"/>
      <c r="K59" s="11"/>
      <c r="L59" s="10"/>
      <c r="M59" s="11"/>
      <c r="N59" s="10"/>
      <c r="O59" s="11"/>
      <c r="P59" s="10"/>
      <c r="Q59" s="11"/>
      <c r="R59" s="10"/>
      <c r="S59" s="11"/>
      <c r="T59" s="10"/>
      <c r="U59" s="11"/>
      <c r="V59" s="10"/>
      <c r="W59" s="11"/>
      <c r="X59" s="10"/>
      <c r="Y59" s="11"/>
      <c r="Z59" s="10"/>
      <c r="AA59" s="6"/>
      <c r="AB59" s="155">
        <f t="shared" si="0"/>
        <v>0</v>
      </c>
    </row>
    <row r="60" spans="1:28" ht="14">
      <c r="A60" s="9" t="s">
        <v>64</v>
      </c>
      <c r="B60" s="10"/>
      <c r="C60" s="11"/>
      <c r="D60" s="10"/>
      <c r="E60" s="11"/>
      <c r="F60" s="10"/>
      <c r="G60" s="11"/>
      <c r="H60" s="10"/>
      <c r="I60" s="11"/>
      <c r="J60" s="10"/>
      <c r="K60" s="11"/>
      <c r="L60" s="10"/>
      <c r="M60" s="11"/>
      <c r="N60" s="10"/>
      <c r="O60" s="11"/>
      <c r="P60" s="10"/>
      <c r="Q60" s="11"/>
      <c r="R60" s="10"/>
      <c r="S60" s="11"/>
      <c r="T60" s="10"/>
      <c r="U60" s="11"/>
      <c r="V60" s="10"/>
      <c r="W60" s="11"/>
      <c r="X60" s="10"/>
      <c r="Y60" s="11"/>
      <c r="Z60" s="10"/>
      <c r="AA60" s="6"/>
      <c r="AB60" s="155">
        <f t="shared" si="0"/>
        <v>0</v>
      </c>
    </row>
    <row r="61" spans="1:28" ht="14">
      <c r="A61" s="9" t="s">
        <v>61</v>
      </c>
      <c r="B61" s="10"/>
      <c r="C61" s="11"/>
      <c r="D61" s="10"/>
      <c r="E61" s="11"/>
      <c r="F61" s="10"/>
      <c r="G61" s="11"/>
      <c r="H61" s="10"/>
      <c r="I61" s="11"/>
      <c r="J61" s="10"/>
      <c r="K61" s="11"/>
      <c r="L61" s="10"/>
      <c r="M61" s="11"/>
      <c r="N61" s="10"/>
      <c r="O61" s="11"/>
      <c r="P61" s="10"/>
      <c r="Q61" s="11"/>
      <c r="R61" s="10"/>
      <c r="S61" s="11"/>
      <c r="T61" s="10"/>
      <c r="U61" s="11"/>
      <c r="V61" s="10"/>
      <c r="W61" s="11"/>
      <c r="X61" s="10"/>
      <c r="Y61" s="11"/>
      <c r="Z61" s="10"/>
      <c r="AA61" s="6"/>
      <c r="AB61" s="155">
        <f t="shared" si="0"/>
        <v>0</v>
      </c>
    </row>
    <row r="62" spans="1:28" s="162" customFormat="1">
      <c r="A62" s="16" t="s">
        <v>13</v>
      </c>
      <c r="B62" s="5"/>
      <c r="C62" s="161"/>
      <c r="D62" s="5"/>
      <c r="E62" s="161"/>
      <c r="F62" s="5"/>
      <c r="G62" s="161"/>
      <c r="H62" s="5"/>
      <c r="I62" s="161"/>
      <c r="J62" s="5"/>
      <c r="K62" s="161"/>
      <c r="L62" s="5"/>
      <c r="M62" s="161"/>
      <c r="N62" s="5"/>
      <c r="O62" s="161"/>
      <c r="P62" s="5"/>
      <c r="Q62" s="161"/>
      <c r="R62" s="5"/>
      <c r="S62" s="161"/>
      <c r="T62" s="5"/>
      <c r="U62" s="161"/>
      <c r="V62" s="5"/>
      <c r="W62" s="161"/>
      <c r="X62" s="5"/>
      <c r="Y62" s="161"/>
      <c r="Z62" s="5"/>
      <c r="AA62" s="52"/>
      <c r="AB62" s="162">
        <f t="shared" si="0"/>
        <v>0</v>
      </c>
    </row>
    <row r="63" spans="1:28" s="162" customFormat="1">
      <c r="A63" s="16" t="s">
        <v>55</v>
      </c>
      <c r="B63" s="5"/>
      <c r="C63" s="161"/>
      <c r="D63" s="5"/>
      <c r="E63" s="161"/>
      <c r="F63" s="5"/>
      <c r="G63" s="161"/>
      <c r="H63" s="5"/>
      <c r="I63" s="161"/>
      <c r="J63" s="5"/>
      <c r="K63" s="161"/>
      <c r="L63" s="5"/>
      <c r="M63" s="161"/>
      <c r="N63" s="5"/>
      <c r="O63" s="161"/>
      <c r="P63" s="5"/>
      <c r="Q63" s="161"/>
      <c r="R63" s="5"/>
      <c r="S63" s="161"/>
      <c r="T63" s="5"/>
      <c r="U63" s="161"/>
      <c r="V63" s="5"/>
      <c r="W63" s="161"/>
      <c r="X63" s="5"/>
      <c r="Y63" s="161"/>
      <c r="Z63" s="5"/>
      <c r="AA63" s="52"/>
      <c r="AB63" s="162">
        <f t="shared" si="0"/>
        <v>0</v>
      </c>
    </row>
    <row r="64" spans="1:28">
      <c r="A64" s="15" t="s">
        <v>42</v>
      </c>
      <c r="B64" s="10"/>
      <c r="C64" s="11"/>
      <c r="D64" s="10"/>
      <c r="E64" s="11"/>
      <c r="F64" s="10"/>
      <c r="G64" s="11"/>
      <c r="H64" s="10"/>
      <c r="I64" s="11"/>
      <c r="J64" s="10"/>
      <c r="K64" s="11"/>
      <c r="L64" s="10"/>
      <c r="M64" s="11"/>
      <c r="N64" s="10"/>
      <c r="O64" s="11"/>
      <c r="P64" s="10"/>
      <c r="Q64" s="11"/>
      <c r="R64" s="10"/>
      <c r="S64" s="11"/>
      <c r="T64" s="10"/>
      <c r="U64" s="11"/>
      <c r="V64" s="10"/>
      <c r="W64" s="11"/>
      <c r="X64" s="10"/>
      <c r="Y64" s="11"/>
      <c r="Z64" s="10"/>
      <c r="AA64" s="6"/>
      <c r="AB64" s="155">
        <f t="shared" si="0"/>
        <v>0</v>
      </c>
    </row>
    <row r="65" spans="1:28">
      <c r="A65" s="15" t="s">
        <v>57</v>
      </c>
      <c r="B65" s="10"/>
      <c r="C65" s="11"/>
      <c r="D65" s="10"/>
      <c r="E65" s="11"/>
      <c r="F65" s="10"/>
      <c r="G65" s="11"/>
      <c r="H65" s="10"/>
      <c r="I65" s="11"/>
      <c r="J65" s="10"/>
      <c r="K65" s="11"/>
      <c r="L65" s="10"/>
      <c r="M65" s="11"/>
      <c r="N65" s="10"/>
      <c r="O65" s="11"/>
      <c r="P65" s="10"/>
      <c r="Q65" s="11"/>
      <c r="R65" s="10"/>
      <c r="S65" s="11"/>
      <c r="T65" s="10"/>
      <c r="U65" s="11"/>
      <c r="V65" s="10"/>
      <c r="W65" s="11"/>
      <c r="X65" s="10"/>
      <c r="Y65" s="11"/>
      <c r="Z65" s="10"/>
      <c r="AA65" s="6"/>
      <c r="AB65" s="155">
        <f t="shared" si="0"/>
        <v>0</v>
      </c>
    </row>
    <row r="66" spans="1:28" s="162" customFormat="1">
      <c r="A66" s="16" t="s">
        <v>14</v>
      </c>
      <c r="B66" s="5"/>
      <c r="C66" s="161"/>
      <c r="D66" s="5"/>
      <c r="E66" s="161"/>
      <c r="F66" s="5"/>
      <c r="G66" s="161"/>
      <c r="H66" s="5"/>
      <c r="I66" s="161"/>
      <c r="J66" s="5"/>
      <c r="K66" s="161"/>
      <c r="L66" s="5"/>
      <c r="M66" s="161"/>
      <c r="N66" s="5"/>
      <c r="O66" s="161"/>
      <c r="P66" s="5"/>
      <c r="Q66" s="161"/>
      <c r="R66" s="5"/>
      <c r="S66" s="161"/>
      <c r="T66" s="5"/>
      <c r="U66" s="161"/>
      <c r="V66" s="5"/>
      <c r="W66" s="161"/>
      <c r="X66" s="5"/>
      <c r="Y66" s="161"/>
      <c r="Z66" s="5"/>
      <c r="AA66" s="52"/>
      <c r="AB66" s="162">
        <f t="shared" si="0"/>
        <v>0</v>
      </c>
    </row>
    <row r="67" spans="1:28" s="162" customFormat="1">
      <c r="A67" s="16" t="s">
        <v>15</v>
      </c>
      <c r="B67" s="5"/>
      <c r="C67" s="161"/>
      <c r="D67" s="5"/>
      <c r="E67" s="161"/>
      <c r="F67" s="5"/>
      <c r="G67" s="161"/>
      <c r="H67" s="5"/>
      <c r="I67" s="161"/>
      <c r="J67" s="5"/>
      <c r="K67" s="161"/>
      <c r="L67" s="5"/>
      <c r="M67" s="161"/>
      <c r="N67" s="5"/>
      <c r="O67" s="161"/>
      <c r="P67" s="5"/>
      <c r="Q67" s="161"/>
      <c r="R67" s="5"/>
      <c r="S67" s="161"/>
      <c r="T67" s="5"/>
      <c r="U67" s="161"/>
      <c r="V67" s="5"/>
      <c r="W67" s="161"/>
      <c r="X67" s="5"/>
      <c r="Y67" s="161"/>
      <c r="Z67" s="5"/>
      <c r="AA67" s="52"/>
      <c r="AB67" s="162">
        <f t="shared" si="0"/>
        <v>0</v>
      </c>
    </row>
    <row r="68" spans="1:28" s="162" customFormat="1">
      <c r="A68" s="16" t="s">
        <v>16</v>
      </c>
      <c r="B68" s="5"/>
      <c r="C68" s="161"/>
      <c r="D68" s="5"/>
      <c r="E68" s="161"/>
      <c r="F68" s="5"/>
      <c r="G68" s="161"/>
      <c r="H68" s="5"/>
      <c r="I68" s="161"/>
      <c r="J68" s="5"/>
      <c r="K68" s="161"/>
      <c r="L68" s="5"/>
      <c r="M68" s="161"/>
      <c r="N68" s="5"/>
      <c r="O68" s="161"/>
      <c r="P68" s="5"/>
      <c r="Q68" s="161"/>
      <c r="R68" s="5"/>
      <c r="S68" s="161"/>
      <c r="T68" s="5"/>
      <c r="U68" s="161"/>
      <c r="V68" s="5"/>
      <c r="W68" s="161"/>
      <c r="X68" s="5"/>
      <c r="Y68" s="161"/>
      <c r="Z68" s="5"/>
      <c r="AA68" s="52"/>
      <c r="AB68" s="162">
        <f t="shared" si="0"/>
        <v>0</v>
      </c>
    </row>
    <row r="69" spans="1:28">
      <c r="A69" s="15" t="s">
        <v>36</v>
      </c>
      <c r="B69" s="10"/>
      <c r="C69" s="11"/>
      <c r="D69" s="10"/>
      <c r="E69" s="11"/>
      <c r="F69" s="10"/>
      <c r="G69" s="11"/>
      <c r="H69" s="10"/>
      <c r="I69" s="11"/>
      <c r="J69" s="10"/>
      <c r="K69" s="11"/>
      <c r="L69" s="10"/>
      <c r="M69" s="11"/>
      <c r="N69" s="10"/>
      <c r="O69" s="11"/>
      <c r="P69" s="10"/>
      <c r="Q69" s="11"/>
      <c r="R69" s="10"/>
      <c r="S69" s="11"/>
      <c r="T69" s="10"/>
      <c r="U69" s="11"/>
      <c r="V69" s="10"/>
      <c r="W69" s="11"/>
      <c r="X69" s="10"/>
      <c r="Y69" s="11"/>
      <c r="Z69" s="10"/>
      <c r="AA69" s="6"/>
      <c r="AB69" s="155">
        <f t="shared" si="0"/>
        <v>0</v>
      </c>
    </row>
    <row r="70" spans="1:28" s="162" customFormat="1">
      <c r="A70" s="16" t="s">
        <v>81</v>
      </c>
      <c r="B70" s="5"/>
      <c r="C70" s="161"/>
      <c r="D70" s="5"/>
      <c r="E70" s="161"/>
      <c r="F70" s="5"/>
      <c r="G70" s="161"/>
      <c r="H70" s="5"/>
      <c r="I70" s="161"/>
      <c r="J70" s="5"/>
      <c r="K70" s="161"/>
      <c r="L70" s="5"/>
      <c r="M70" s="161"/>
      <c r="N70" s="5"/>
      <c r="O70" s="161"/>
      <c r="P70" s="5"/>
      <c r="Q70" s="161"/>
      <c r="R70" s="5"/>
      <c r="S70" s="161"/>
      <c r="T70" s="5"/>
      <c r="U70" s="161"/>
      <c r="V70" s="5"/>
      <c r="W70" s="161"/>
      <c r="X70" s="5"/>
      <c r="Y70" s="161"/>
      <c r="Z70" s="5"/>
      <c r="AA70" s="52"/>
      <c r="AB70" s="162">
        <f t="shared" ref="AB70:AB106" si="1">SUM(B70:Z70)/25</f>
        <v>0</v>
      </c>
    </row>
    <row r="71" spans="1:28" s="162" customFormat="1">
      <c r="A71" s="16" t="s">
        <v>74</v>
      </c>
      <c r="B71" s="5"/>
      <c r="C71" s="161"/>
      <c r="D71" s="5"/>
      <c r="E71" s="161"/>
      <c r="F71" s="5"/>
      <c r="G71" s="161"/>
      <c r="H71" s="5"/>
      <c r="I71" s="161"/>
      <c r="J71" s="5"/>
      <c r="K71" s="161"/>
      <c r="L71" s="5"/>
      <c r="M71" s="161"/>
      <c r="N71" s="5"/>
      <c r="O71" s="161"/>
      <c r="P71" s="5"/>
      <c r="Q71" s="161"/>
      <c r="R71" s="5"/>
      <c r="S71" s="161"/>
      <c r="T71" s="5"/>
      <c r="U71" s="161"/>
      <c r="V71" s="5"/>
      <c r="W71" s="161"/>
      <c r="X71" s="5"/>
      <c r="Y71" s="161"/>
      <c r="Z71" s="5"/>
      <c r="AA71" s="52"/>
      <c r="AB71" s="162">
        <f t="shared" si="1"/>
        <v>0</v>
      </c>
    </row>
    <row r="72" spans="1:28" s="162" customFormat="1">
      <c r="A72" s="16" t="s">
        <v>56</v>
      </c>
      <c r="B72" s="5"/>
      <c r="C72" s="161"/>
      <c r="D72" s="5"/>
      <c r="E72" s="161"/>
      <c r="F72" s="5"/>
      <c r="G72" s="161"/>
      <c r="H72" s="5"/>
      <c r="I72" s="161"/>
      <c r="J72" s="5"/>
      <c r="K72" s="161"/>
      <c r="L72" s="5"/>
      <c r="M72" s="161"/>
      <c r="N72" s="5"/>
      <c r="O72" s="161"/>
      <c r="P72" s="5"/>
      <c r="Q72" s="161"/>
      <c r="R72" s="5"/>
      <c r="S72" s="161"/>
      <c r="T72" s="5"/>
      <c r="U72" s="161"/>
      <c r="V72" s="5"/>
      <c r="W72" s="161"/>
      <c r="X72" s="5"/>
      <c r="Y72" s="161"/>
      <c r="Z72" s="5"/>
      <c r="AA72" s="52"/>
      <c r="AB72" s="162">
        <f t="shared" si="1"/>
        <v>0</v>
      </c>
    </row>
    <row r="73" spans="1:28" s="162" customFormat="1">
      <c r="A73" s="16" t="s">
        <v>17</v>
      </c>
      <c r="B73" s="5"/>
      <c r="C73" s="161"/>
      <c r="D73" s="5"/>
      <c r="E73" s="161"/>
      <c r="F73" s="5"/>
      <c r="G73" s="161"/>
      <c r="H73" s="5"/>
      <c r="I73" s="161"/>
      <c r="J73" s="5"/>
      <c r="K73" s="161"/>
      <c r="L73" s="5"/>
      <c r="M73" s="161"/>
      <c r="N73" s="5"/>
      <c r="O73" s="161"/>
      <c r="P73" s="5"/>
      <c r="Q73" s="161"/>
      <c r="R73" s="5"/>
      <c r="S73" s="161"/>
      <c r="T73" s="5"/>
      <c r="U73" s="161"/>
      <c r="V73" s="5"/>
      <c r="W73" s="161"/>
      <c r="X73" s="5"/>
      <c r="Y73" s="161"/>
      <c r="Z73" s="5"/>
      <c r="AA73" s="52"/>
      <c r="AB73" s="162">
        <f t="shared" si="1"/>
        <v>0</v>
      </c>
    </row>
    <row r="74" spans="1:28" s="162" customFormat="1">
      <c r="A74" s="16" t="s">
        <v>18</v>
      </c>
      <c r="B74" s="5"/>
      <c r="C74" s="161"/>
      <c r="D74" s="5"/>
      <c r="E74" s="161"/>
      <c r="F74" s="5"/>
      <c r="G74" s="161"/>
      <c r="H74" s="5"/>
      <c r="I74" s="161"/>
      <c r="J74" s="5"/>
      <c r="K74" s="161"/>
      <c r="L74" s="5"/>
      <c r="M74" s="161"/>
      <c r="N74" s="5"/>
      <c r="O74" s="161"/>
      <c r="P74" s="5"/>
      <c r="Q74" s="161"/>
      <c r="R74" s="5"/>
      <c r="S74" s="161"/>
      <c r="T74" s="5"/>
      <c r="U74" s="161"/>
      <c r="V74" s="5"/>
      <c r="W74" s="161"/>
      <c r="X74" s="5"/>
      <c r="Y74" s="161"/>
      <c r="Z74" s="5"/>
      <c r="AA74" s="52"/>
      <c r="AB74" s="162">
        <f t="shared" si="1"/>
        <v>0</v>
      </c>
    </row>
    <row r="75" spans="1:28" s="162" customFormat="1">
      <c r="A75" s="16" t="s">
        <v>19</v>
      </c>
      <c r="B75" s="5"/>
      <c r="C75" s="161"/>
      <c r="D75" s="5"/>
      <c r="E75" s="161"/>
      <c r="F75" s="5"/>
      <c r="G75" s="161">
        <v>2</v>
      </c>
      <c r="H75" s="5"/>
      <c r="I75" s="161"/>
      <c r="J75" s="5"/>
      <c r="K75" s="161">
        <v>4</v>
      </c>
      <c r="L75" s="5"/>
      <c r="M75" s="161"/>
      <c r="N75" s="5"/>
      <c r="O75" s="161"/>
      <c r="P75" s="5">
        <v>15</v>
      </c>
      <c r="Q75" s="161">
        <v>30</v>
      </c>
      <c r="R75" s="5">
        <v>30</v>
      </c>
      <c r="S75" s="161">
        <v>60</v>
      </c>
      <c r="T75" s="5">
        <v>30</v>
      </c>
      <c r="U75" s="161">
        <v>20</v>
      </c>
      <c r="V75" s="5">
        <v>55</v>
      </c>
      <c r="W75" s="161">
        <v>30</v>
      </c>
      <c r="X75" s="5">
        <v>3</v>
      </c>
      <c r="Y75" s="161"/>
      <c r="Z75" s="5"/>
      <c r="AA75" s="52"/>
      <c r="AB75" s="162">
        <f t="shared" si="1"/>
        <v>11.16</v>
      </c>
    </row>
    <row r="76" spans="1:28" s="162" customFormat="1">
      <c r="A76" s="16" t="s">
        <v>20</v>
      </c>
      <c r="B76" s="5"/>
      <c r="C76" s="161"/>
      <c r="D76" s="5"/>
      <c r="E76" s="161"/>
      <c r="F76" s="5"/>
      <c r="G76" s="161"/>
      <c r="H76" s="5"/>
      <c r="I76" s="161"/>
      <c r="J76" s="5"/>
      <c r="K76" s="161"/>
      <c r="L76" s="5"/>
      <c r="M76" s="161"/>
      <c r="N76" s="5"/>
      <c r="O76" s="161"/>
      <c r="P76" s="5"/>
      <c r="Q76" s="161"/>
      <c r="R76" s="5"/>
      <c r="S76" s="161"/>
      <c r="T76" s="5"/>
      <c r="U76" s="161"/>
      <c r="V76" s="5"/>
      <c r="W76" s="161"/>
      <c r="X76" s="5"/>
      <c r="Y76" s="161"/>
      <c r="Z76" s="5">
        <v>30</v>
      </c>
      <c r="AA76" s="52"/>
      <c r="AB76" s="162">
        <f t="shared" si="1"/>
        <v>1.2</v>
      </c>
    </row>
    <row r="77" spans="1:28" s="162" customFormat="1">
      <c r="A77" s="16" t="s">
        <v>21</v>
      </c>
      <c r="B77" s="5"/>
      <c r="C77" s="161"/>
      <c r="D77" s="5"/>
      <c r="E77" s="161"/>
      <c r="F77" s="5"/>
      <c r="G77" s="161"/>
      <c r="H77" s="5"/>
      <c r="I77" s="161"/>
      <c r="J77" s="5"/>
      <c r="K77" s="161"/>
      <c r="L77" s="5"/>
      <c r="M77" s="161"/>
      <c r="N77" s="5"/>
      <c r="O77" s="161"/>
      <c r="P77" s="5"/>
      <c r="Q77" s="161"/>
      <c r="R77" s="5"/>
      <c r="S77" s="161"/>
      <c r="T77" s="5"/>
      <c r="U77" s="161"/>
      <c r="V77" s="5"/>
      <c r="W77" s="161"/>
      <c r="X77" s="5"/>
      <c r="Y77" s="161"/>
      <c r="Z77" s="5"/>
      <c r="AA77" s="52"/>
      <c r="AB77" s="162">
        <f t="shared" si="1"/>
        <v>0</v>
      </c>
    </row>
    <row r="78" spans="1:28">
      <c r="A78" s="15" t="s">
        <v>91</v>
      </c>
      <c r="B78" s="10"/>
      <c r="C78" s="11"/>
      <c r="D78" s="10"/>
      <c r="E78" s="11"/>
      <c r="F78" s="10"/>
      <c r="G78" s="11"/>
      <c r="H78" s="10"/>
      <c r="I78" s="11"/>
      <c r="J78" s="10"/>
      <c r="K78" s="11"/>
      <c r="L78" s="10"/>
      <c r="M78" s="11"/>
      <c r="N78" s="10"/>
      <c r="O78" s="11"/>
      <c r="P78" s="10"/>
      <c r="Q78" s="11"/>
      <c r="R78" s="10"/>
      <c r="S78" s="11"/>
      <c r="T78" s="10"/>
      <c r="U78" s="11"/>
      <c r="V78" s="10"/>
      <c r="W78" s="11"/>
      <c r="X78" s="10"/>
      <c r="Y78" s="11"/>
      <c r="Z78" s="10"/>
      <c r="AA78" s="6"/>
      <c r="AB78" s="155">
        <f t="shared" si="1"/>
        <v>0</v>
      </c>
    </row>
    <row r="79" spans="1:28" s="162" customFormat="1">
      <c r="A79" s="16" t="s">
        <v>92</v>
      </c>
      <c r="B79" s="5"/>
      <c r="C79" s="161"/>
      <c r="D79" s="5"/>
      <c r="E79" s="161"/>
      <c r="F79" s="5"/>
      <c r="G79" s="161"/>
      <c r="H79" s="5"/>
      <c r="I79" s="161"/>
      <c r="J79" s="5"/>
      <c r="K79" s="161"/>
      <c r="L79" s="5"/>
      <c r="M79" s="161"/>
      <c r="N79" s="5"/>
      <c r="O79" s="161"/>
      <c r="P79" s="5"/>
      <c r="Q79" s="161"/>
      <c r="R79" s="5"/>
      <c r="S79" s="161"/>
      <c r="T79" s="5"/>
      <c r="U79" s="161"/>
      <c r="V79" s="5"/>
      <c r="W79" s="161"/>
      <c r="X79" s="5"/>
      <c r="Y79" s="161"/>
      <c r="Z79" s="5"/>
      <c r="AA79" s="52"/>
      <c r="AB79" s="162">
        <f t="shared" si="1"/>
        <v>0</v>
      </c>
    </row>
    <row r="80" spans="1:28">
      <c r="A80" s="15" t="s">
        <v>87</v>
      </c>
      <c r="B80" s="10"/>
      <c r="C80" s="11"/>
      <c r="D80" s="10"/>
      <c r="E80" s="11"/>
      <c r="F80" s="10"/>
      <c r="G80" s="11"/>
      <c r="H80" s="10"/>
      <c r="I80" s="11"/>
      <c r="J80" s="10"/>
      <c r="K80" s="11"/>
      <c r="L80" s="10"/>
      <c r="M80" s="11"/>
      <c r="N80" s="10"/>
      <c r="O80" s="11"/>
      <c r="P80" s="10"/>
      <c r="Q80" s="11"/>
      <c r="R80" s="10"/>
      <c r="S80" s="11"/>
      <c r="T80" s="10"/>
      <c r="U80" s="11"/>
      <c r="V80" s="10"/>
      <c r="W80" s="11"/>
      <c r="X80" s="10">
        <v>7</v>
      </c>
      <c r="Y80" s="11"/>
      <c r="Z80" s="10"/>
      <c r="AA80" s="6"/>
      <c r="AB80" s="155">
        <f t="shared" si="1"/>
        <v>0.28000000000000003</v>
      </c>
    </row>
    <row r="81" spans="1:28" s="162" customFormat="1">
      <c r="A81" s="16" t="s">
        <v>65</v>
      </c>
      <c r="B81" s="5"/>
      <c r="C81" s="161"/>
      <c r="D81" s="5"/>
      <c r="E81" s="161"/>
      <c r="F81" s="5"/>
      <c r="G81" s="161"/>
      <c r="H81" s="5"/>
      <c r="I81" s="161"/>
      <c r="J81" s="5"/>
      <c r="K81" s="161"/>
      <c r="L81" s="5"/>
      <c r="M81" s="161"/>
      <c r="N81" s="5"/>
      <c r="O81" s="161"/>
      <c r="P81" s="5"/>
      <c r="Q81" s="161"/>
      <c r="R81" s="5"/>
      <c r="S81" s="161"/>
      <c r="T81" s="5"/>
      <c r="U81" s="161"/>
      <c r="V81" s="5"/>
      <c r="W81" s="161"/>
      <c r="X81" s="5"/>
      <c r="Y81" s="161"/>
      <c r="Z81" s="5"/>
      <c r="AA81" s="52"/>
      <c r="AB81" s="162">
        <f t="shared" si="1"/>
        <v>0</v>
      </c>
    </row>
    <row r="82" spans="1:28">
      <c r="A82" s="15" t="s">
        <v>46</v>
      </c>
      <c r="B82" s="10"/>
      <c r="C82" s="11"/>
      <c r="D82" s="10"/>
      <c r="E82" s="11"/>
      <c r="F82" s="10"/>
      <c r="G82" s="11"/>
      <c r="H82" s="10"/>
      <c r="I82" s="11"/>
      <c r="J82" s="10"/>
      <c r="K82" s="11"/>
      <c r="L82" s="10"/>
      <c r="M82" s="11"/>
      <c r="N82" s="10"/>
      <c r="O82" s="11"/>
      <c r="P82" s="10"/>
      <c r="Q82" s="11"/>
      <c r="R82" s="10"/>
      <c r="S82" s="11"/>
      <c r="T82" s="10"/>
      <c r="U82" s="11"/>
      <c r="V82" s="10"/>
      <c r="W82" s="11"/>
      <c r="X82" s="10"/>
      <c r="Y82" s="11"/>
      <c r="Z82" s="10"/>
      <c r="AA82" s="6"/>
      <c r="AB82" s="155">
        <f t="shared" si="1"/>
        <v>0</v>
      </c>
    </row>
    <row r="83" spans="1:28" s="162" customFormat="1">
      <c r="A83" s="16" t="s">
        <v>47</v>
      </c>
      <c r="B83" s="5"/>
      <c r="C83" s="161"/>
      <c r="D83" s="5"/>
      <c r="E83" s="161"/>
      <c r="F83" s="5"/>
      <c r="G83" s="161"/>
      <c r="H83" s="5"/>
      <c r="I83" s="161"/>
      <c r="J83" s="5"/>
      <c r="K83" s="161"/>
      <c r="L83" s="5"/>
      <c r="M83" s="161"/>
      <c r="N83" s="5"/>
      <c r="O83" s="161"/>
      <c r="P83" s="5"/>
      <c r="Q83" s="161"/>
      <c r="R83" s="5"/>
      <c r="S83" s="161"/>
      <c r="T83" s="5"/>
      <c r="U83" s="161"/>
      <c r="V83" s="5"/>
      <c r="W83" s="161"/>
      <c r="X83" s="5"/>
      <c r="Y83" s="161"/>
      <c r="Z83" s="5"/>
      <c r="AA83" s="52"/>
      <c r="AB83" s="162">
        <f t="shared" si="1"/>
        <v>0</v>
      </c>
    </row>
    <row r="84" spans="1:28" s="162" customFormat="1">
      <c r="A84" s="16" t="s">
        <v>66</v>
      </c>
      <c r="B84" s="5"/>
      <c r="C84" s="161"/>
      <c r="D84" s="5"/>
      <c r="E84" s="161"/>
      <c r="F84" s="5"/>
      <c r="G84" s="161"/>
      <c r="H84" s="5"/>
      <c r="I84" s="161"/>
      <c r="J84" s="5"/>
      <c r="K84" s="161"/>
      <c r="L84" s="5"/>
      <c r="M84" s="161"/>
      <c r="N84" s="5"/>
      <c r="O84" s="161"/>
      <c r="P84" s="5"/>
      <c r="Q84" s="161"/>
      <c r="R84" s="5"/>
      <c r="S84" s="161"/>
      <c r="T84" s="5"/>
      <c r="U84" s="161"/>
      <c r="V84" s="5"/>
      <c r="W84" s="161"/>
      <c r="X84" s="5"/>
      <c r="Y84" s="161"/>
      <c r="Z84" s="5"/>
      <c r="AA84" s="52"/>
      <c r="AB84" s="162">
        <f t="shared" si="1"/>
        <v>0</v>
      </c>
    </row>
    <row r="85" spans="1:28">
      <c r="A85" s="15" t="s">
        <v>53</v>
      </c>
      <c r="B85" s="10"/>
      <c r="C85" s="11"/>
      <c r="D85" s="10"/>
      <c r="E85" s="11"/>
      <c r="F85" s="10"/>
      <c r="G85" s="11"/>
      <c r="H85" s="10"/>
      <c r="I85" s="11"/>
      <c r="J85" s="10"/>
      <c r="K85" s="11"/>
      <c r="L85" s="10"/>
      <c r="M85" s="11"/>
      <c r="N85" s="10"/>
      <c r="O85" s="11"/>
      <c r="P85" s="10"/>
      <c r="Q85" s="11"/>
      <c r="R85" s="10"/>
      <c r="S85" s="11"/>
      <c r="T85" s="10"/>
      <c r="U85" s="11"/>
      <c r="V85" s="10"/>
      <c r="W85" s="11"/>
      <c r="X85" s="10"/>
      <c r="Y85" s="11"/>
      <c r="Z85" s="10"/>
      <c r="AA85" s="6"/>
      <c r="AB85" s="155">
        <f t="shared" si="1"/>
        <v>0</v>
      </c>
    </row>
    <row r="86" spans="1:28">
      <c r="A86" s="15" t="s">
        <v>54</v>
      </c>
      <c r="B86" s="10"/>
      <c r="C86" s="11"/>
      <c r="D86" s="10"/>
      <c r="E86" s="11"/>
      <c r="F86" s="10"/>
      <c r="G86" s="11"/>
      <c r="H86" s="10"/>
      <c r="I86" s="11"/>
      <c r="J86" s="10"/>
      <c r="K86" s="11"/>
      <c r="L86" s="10"/>
      <c r="M86" s="11"/>
      <c r="N86" s="10"/>
      <c r="O86" s="11"/>
      <c r="P86" s="10"/>
      <c r="Q86" s="11"/>
      <c r="R86" s="10"/>
      <c r="S86" s="11"/>
      <c r="T86" s="10"/>
      <c r="U86" s="11"/>
      <c r="V86" s="10"/>
      <c r="W86" s="11"/>
      <c r="X86" s="10"/>
      <c r="Y86" s="11"/>
      <c r="Z86" s="10"/>
      <c r="AA86" s="6"/>
      <c r="AB86" s="155">
        <f t="shared" si="1"/>
        <v>0</v>
      </c>
    </row>
    <row r="87" spans="1:28" s="162" customFormat="1">
      <c r="A87" s="16" t="s">
        <v>58</v>
      </c>
      <c r="B87" s="5"/>
      <c r="C87" s="161"/>
      <c r="D87" s="5"/>
      <c r="E87" s="161"/>
      <c r="F87" s="5"/>
      <c r="G87" s="161"/>
      <c r="H87" s="5"/>
      <c r="I87" s="161"/>
      <c r="J87" s="5"/>
      <c r="K87" s="161"/>
      <c r="L87" s="5"/>
      <c r="M87" s="161"/>
      <c r="N87" s="5"/>
      <c r="O87" s="161"/>
      <c r="P87" s="5"/>
      <c r="Q87" s="161"/>
      <c r="R87" s="5"/>
      <c r="S87" s="161"/>
      <c r="T87" s="5"/>
      <c r="U87" s="161"/>
      <c r="V87" s="5"/>
      <c r="W87" s="161"/>
      <c r="X87" s="5"/>
      <c r="Y87" s="161"/>
      <c r="Z87" s="5"/>
      <c r="AA87" s="52"/>
      <c r="AB87" s="162">
        <f t="shared" si="1"/>
        <v>0</v>
      </c>
    </row>
    <row r="88" spans="1:28">
      <c r="A88" s="15" t="s">
        <v>80</v>
      </c>
      <c r="B88" s="10"/>
      <c r="C88" s="11"/>
      <c r="D88" s="10"/>
      <c r="E88" s="11"/>
      <c r="F88" s="10"/>
      <c r="G88" s="11"/>
      <c r="H88" s="10"/>
      <c r="I88" s="11"/>
      <c r="J88" s="10"/>
      <c r="K88" s="11"/>
      <c r="L88" s="10"/>
      <c r="M88" s="11"/>
      <c r="N88" s="10"/>
      <c r="O88" s="11"/>
      <c r="P88" s="10"/>
      <c r="Q88" s="11"/>
      <c r="R88" s="10"/>
      <c r="S88" s="11"/>
      <c r="T88" s="10"/>
      <c r="U88" s="11"/>
      <c r="V88" s="10"/>
      <c r="W88" s="11"/>
      <c r="X88" s="10"/>
      <c r="Y88" s="11"/>
      <c r="Z88" s="10"/>
      <c r="AA88" s="6"/>
      <c r="AB88" s="155">
        <f t="shared" si="1"/>
        <v>0</v>
      </c>
    </row>
    <row r="89" spans="1:28">
      <c r="A89" s="15" t="s">
        <v>48</v>
      </c>
      <c r="B89" s="10"/>
      <c r="C89" s="11"/>
      <c r="D89" s="10"/>
      <c r="E89" s="11"/>
      <c r="F89" s="10"/>
      <c r="G89" s="11"/>
      <c r="H89" s="10"/>
      <c r="I89" s="11"/>
      <c r="J89" s="10"/>
      <c r="K89" s="11"/>
      <c r="L89" s="10"/>
      <c r="M89" s="11"/>
      <c r="N89" s="10"/>
      <c r="O89" s="11"/>
      <c r="P89" s="10"/>
      <c r="Q89" s="11"/>
      <c r="R89" s="10"/>
      <c r="S89" s="11"/>
      <c r="T89" s="10"/>
      <c r="U89" s="11"/>
      <c r="V89" s="10"/>
      <c r="W89" s="11"/>
      <c r="X89" s="10"/>
      <c r="Y89" s="11"/>
      <c r="Z89" s="10"/>
      <c r="AA89" s="6"/>
      <c r="AB89" s="155">
        <f t="shared" si="1"/>
        <v>0</v>
      </c>
    </row>
    <row r="90" spans="1:28" s="162" customFormat="1">
      <c r="A90" s="16" t="s">
        <v>22</v>
      </c>
      <c r="B90" s="5"/>
      <c r="C90" s="161"/>
      <c r="D90" s="5"/>
      <c r="E90" s="161"/>
      <c r="F90" s="5"/>
      <c r="G90" s="161"/>
      <c r="H90" s="5"/>
      <c r="I90" s="161"/>
      <c r="J90" s="5"/>
      <c r="K90" s="161"/>
      <c r="L90" s="5"/>
      <c r="M90" s="161"/>
      <c r="N90" s="5"/>
      <c r="O90" s="161"/>
      <c r="P90" s="5"/>
      <c r="Q90" s="161"/>
      <c r="R90" s="5"/>
      <c r="S90" s="161"/>
      <c r="T90" s="5"/>
      <c r="U90" s="161"/>
      <c r="V90" s="5"/>
      <c r="W90" s="161"/>
      <c r="X90" s="5"/>
      <c r="Y90" s="161"/>
      <c r="Z90" s="5"/>
      <c r="AA90" s="52"/>
      <c r="AB90" s="162">
        <f t="shared" si="1"/>
        <v>0</v>
      </c>
    </row>
    <row r="91" spans="1:28">
      <c r="A91" s="15" t="s">
        <v>75</v>
      </c>
      <c r="B91" s="10"/>
      <c r="C91" s="11"/>
      <c r="D91" s="10"/>
      <c r="E91" s="11"/>
      <c r="F91" s="10"/>
      <c r="G91" s="11"/>
      <c r="H91" s="10"/>
      <c r="I91" s="11"/>
      <c r="J91" s="10"/>
      <c r="K91" s="11"/>
      <c r="L91" s="10"/>
      <c r="M91" s="11"/>
      <c r="N91" s="10"/>
      <c r="O91" s="11"/>
      <c r="P91" s="10"/>
      <c r="Q91" s="11"/>
      <c r="R91" s="10"/>
      <c r="S91" s="11"/>
      <c r="T91" s="10"/>
      <c r="U91" s="11"/>
      <c r="V91" s="10"/>
      <c r="W91" s="11"/>
      <c r="X91" s="10"/>
      <c r="Y91" s="11"/>
      <c r="Z91" s="10"/>
      <c r="AA91" s="6"/>
      <c r="AB91" s="155">
        <f t="shared" si="1"/>
        <v>0</v>
      </c>
    </row>
    <row r="92" spans="1:28">
      <c r="A92" s="15"/>
      <c r="B92" s="10"/>
      <c r="C92" s="11"/>
      <c r="D92" s="10"/>
      <c r="E92" s="11"/>
      <c r="F92" s="10"/>
      <c r="G92" s="11"/>
      <c r="H92" s="10"/>
      <c r="I92" s="11"/>
      <c r="J92" s="10"/>
      <c r="K92" s="11"/>
      <c r="L92" s="10"/>
      <c r="M92" s="11"/>
      <c r="N92" s="10"/>
      <c r="O92" s="11"/>
      <c r="P92" s="10"/>
      <c r="Q92" s="11"/>
      <c r="R92" s="10"/>
      <c r="S92" s="11"/>
      <c r="T92" s="10"/>
      <c r="U92" s="11"/>
      <c r="V92" s="10"/>
      <c r="W92" s="11"/>
      <c r="X92" s="10"/>
      <c r="Y92" s="11"/>
      <c r="Z92" s="10"/>
      <c r="AA92" s="6"/>
      <c r="AB92" s="155">
        <f t="shared" si="1"/>
        <v>0</v>
      </c>
    </row>
    <row r="93" spans="1:28">
      <c r="A93" s="15"/>
      <c r="B93" s="10"/>
      <c r="C93" s="11"/>
      <c r="D93" s="10"/>
      <c r="E93" s="11"/>
      <c r="F93" s="10"/>
      <c r="G93" s="11"/>
      <c r="H93" s="10"/>
      <c r="I93" s="11"/>
      <c r="J93" s="10"/>
      <c r="K93" s="11"/>
      <c r="L93" s="10"/>
      <c r="M93" s="11"/>
      <c r="N93" s="10"/>
      <c r="O93" s="11"/>
      <c r="P93" s="10"/>
      <c r="Q93" s="11"/>
      <c r="R93" s="10"/>
      <c r="S93" s="11"/>
      <c r="T93" s="10"/>
      <c r="U93" s="11"/>
      <c r="V93" s="10"/>
      <c r="W93" s="11"/>
      <c r="X93" s="10"/>
      <c r="Y93" s="11"/>
      <c r="Z93" s="10"/>
      <c r="AA93" s="6"/>
      <c r="AB93" s="155">
        <f t="shared" si="1"/>
        <v>0</v>
      </c>
    </row>
    <row r="94" spans="1:28">
      <c r="A94" s="17"/>
      <c r="B94" s="10"/>
      <c r="C94" s="11"/>
      <c r="D94" s="10"/>
      <c r="E94" s="11"/>
      <c r="F94" s="10"/>
      <c r="G94" s="11"/>
      <c r="H94" s="10"/>
      <c r="I94" s="11"/>
      <c r="J94" s="10"/>
      <c r="K94" s="11"/>
      <c r="L94" s="10"/>
      <c r="M94" s="11"/>
      <c r="N94" s="10"/>
      <c r="O94" s="11"/>
      <c r="P94" s="10"/>
      <c r="Q94" s="11"/>
      <c r="R94" s="10"/>
      <c r="S94" s="11"/>
      <c r="T94" s="10"/>
      <c r="U94" s="11"/>
      <c r="V94" s="10"/>
      <c r="W94" s="11"/>
      <c r="X94" s="10"/>
      <c r="Y94" s="11"/>
      <c r="Z94" s="10"/>
      <c r="AA94" s="6"/>
      <c r="AB94" s="155">
        <f t="shared" si="1"/>
        <v>0</v>
      </c>
    </row>
    <row r="95" spans="1:28">
      <c r="A95" s="17" t="s">
        <v>90</v>
      </c>
      <c r="B95" s="10">
        <v>10</v>
      </c>
      <c r="C95" s="11">
        <v>4</v>
      </c>
      <c r="D95" s="10"/>
      <c r="E95" s="11">
        <v>4</v>
      </c>
      <c r="F95" s="10">
        <v>2</v>
      </c>
      <c r="G95" s="11"/>
      <c r="H95" s="10"/>
      <c r="I95" s="11"/>
      <c r="J95" s="10"/>
      <c r="K95" s="11">
        <v>1</v>
      </c>
      <c r="L95" s="10"/>
      <c r="M95" s="11"/>
      <c r="N95" s="10">
        <v>2</v>
      </c>
      <c r="O95" s="11"/>
      <c r="P95" s="10">
        <v>1</v>
      </c>
      <c r="Q95" s="11">
        <v>7</v>
      </c>
      <c r="R95" s="10">
        <v>4</v>
      </c>
      <c r="S95" s="11">
        <v>5</v>
      </c>
      <c r="T95" s="10"/>
      <c r="U95" s="11"/>
      <c r="V95" s="10">
        <v>4</v>
      </c>
      <c r="W95" s="11">
        <v>1</v>
      </c>
      <c r="X95" s="10"/>
      <c r="Y95" s="11">
        <v>4</v>
      </c>
      <c r="Z95" s="10">
        <v>1</v>
      </c>
      <c r="AA95" s="6"/>
      <c r="AB95" s="155">
        <f t="shared" si="1"/>
        <v>2</v>
      </c>
    </row>
    <row r="96" spans="1:28">
      <c r="A96" s="17" t="s">
        <v>67</v>
      </c>
      <c r="B96" s="10"/>
      <c r="C96" s="11"/>
      <c r="D96" s="10"/>
      <c r="E96" s="11"/>
      <c r="F96" s="10"/>
      <c r="G96" s="11"/>
      <c r="H96" s="10"/>
      <c r="I96" s="11"/>
      <c r="J96" s="10"/>
      <c r="K96" s="11"/>
      <c r="L96" s="10"/>
      <c r="M96" s="11"/>
      <c r="N96" s="10"/>
      <c r="O96" s="11"/>
      <c r="P96" s="10"/>
      <c r="Q96" s="11"/>
      <c r="R96" s="10"/>
      <c r="S96" s="11"/>
      <c r="T96" s="10"/>
      <c r="U96" s="11"/>
      <c r="V96" s="10"/>
      <c r="W96" s="11"/>
      <c r="X96" s="10"/>
      <c r="Y96" s="11"/>
      <c r="Z96" s="10"/>
      <c r="AA96" s="6"/>
      <c r="AB96" s="155">
        <f t="shared" si="1"/>
        <v>0</v>
      </c>
    </row>
    <row r="97" spans="1:29">
      <c r="A97" s="17" t="s">
        <v>50</v>
      </c>
      <c r="B97" s="10"/>
      <c r="C97" s="11"/>
      <c r="D97" s="10"/>
      <c r="E97" s="11"/>
      <c r="F97" s="10"/>
      <c r="G97" s="11"/>
      <c r="H97" s="10"/>
      <c r="I97" s="11"/>
      <c r="J97" s="10"/>
      <c r="K97" s="11"/>
      <c r="L97" s="10"/>
      <c r="M97" s="11"/>
      <c r="N97" s="10"/>
      <c r="O97" s="11"/>
      <c r="P97" s="10"/>
      <c r="Q97" s="11"/>
      <c r="R97" s="10"/>
      <c r="S97" s="11"/>
      <c r="T97" s="10"/>
      <c r="U97" s="11"/>
      <c r="V97" s="10"/>
      <c r="W97" s="11"/>
      <c r="X97" s="10"/>
      <c r="Y97" s="11"/>
      <c r="Z97" s="10"/>
      <c r="AA97" s="6"/>
      <c r="AB97" s="155">
        <f t="shared" si="1"/>
        <v>0</v>
      </c>
    </row>
    <row r="98" spans="1:29">
      <c r="A98" s="17" t="s">
        <v>70</v>
      </c>
      <c r="B98" s="10"/>
      <c r="C98" s="11"/>
      <c r="D98" s="10"/>
      <c r="E98" s="11">
        <v>8</v>
      </c>
      <c r="F98" s="10"/>
      <c r="G98" s="11"/>
      <c r="H98" s="10"/>
      <c r="I98" s="11"/>
      <c r="J98" s="10"/>
      <c r="K98" s="11"/>
      <c r="L98" s="10"/>
      <c r="M98" s="11"/>
      <c r="N98" s="10"/>
      <c r="O98" s="11"/>
      <c r="P98" s="10">
        <v>2</v>
      </c>
      <c r="Q98" s="11"/>
      <c r="R98" s="10"/>
      <c r="S98" s="11"/>
      <c r="T98" s="10"/>
      <c r="U98" s="11"/>
      <c r="V98" s="10"/>
      <c r="W98" s="11"/>
      <c r="X98" s="10"/>
      <c r="Y98" s="11"/>
      <c r="Z98" s="10"/>
      <c r="AA98" s="6"/>
      <c r="AB98" s="155">
        <f t="shared" si="1"/>
        <v>0.4</v>
      </c>
    </row>
    <row r="99" spans="1:29">
      <c r="A99" s="17" t="s">
        <v>49</v>
      </c>
      <c r="B99" s="10"/>
      <c r="C99" s="11"/>
      <c r="D99" s="10"/>
      <c r="E99" s="11"/>
      <c r="F99" s="10"/>
      <c r="G99" s="11"/>
      <c r="H99" s="10"/>
      <c r="I99" s="11"/>
      <c r="J99" s="10"/>
      <c r="K99" s="11"/>
      <c r="L99" s="10"/>
      <c r="M99" s="11"/>
      <c r="N99" s="10"/>
      <c r="O99" s="11"/>
      <c r="P99" s="10"/>
      <c r="Q99" s="11"/>
      <c r="R99" s="10"/>
      <c r="S99" s="11"/>
      <c r="T99" s="10"/>
      <c r="U99" s="11"/>
      <c r="V99" s="10"/>
      <c r="W99" s="11"/>
      <c r="X99" s="10"/>
      <c r="Y99" s="11"/>
      <c r="Z99" s="10"/>
      <c r="AA99" s="6"/>
      <c r="AB99" s="155">
        <f t="shared" si="1"/>
        <v>0</v>
      </c>
    </row>
    <row r="100" spans="1:29">
      <c r="B100" s="10"/>
      <c r="C100" s="11"/>
      <c r="D100" s="10"/>
      <c r="E100" s="11"/>
      <c r="F100" s="10"/>
      <c r="G100" s="11"/>
      <c r="H100" s="10"/>
      <c r="I100" s="11"/>
      <c r="J100" s="10"/>
      <c r="K100" s="11"/>
      <c r="L100" s="10"/>
      <c r="M100" s="11"/>
      <c r="N100" s="10"/>
      <c r="O100" s="11"/>
      <c r="P100" s="10"/>
      <c r="Q100" s="11"/>
      <c r="R100" s="10"/>
      <c r="S100" s="11"/>
      <c r="T100" s="10"/>
      <c r="U100" s="11"/>
      <c r="V100" s="10"/>
      <c r="W100" s="11"/>
      <c r="X100" s="10"/>
      <c r="Y100" s="11"/>
      <c r="Z100" s="10"/>
      <c r="AA100" s="6"/>
      <c r="AB100" s="155">
        <f t="shared" si="1"/>
        <v>0</v>
      </c>
    </row>
    <row r="101" spans="1:29">
      <c r="A101" s="17"/>
      <c r="B101" s="10"/>
      <c r="C101" s="11"/>
      <c r="D101" s="10"/>
      <c r="E101" s="11"/>
      <c r="F101" s="10"/>
      <c r="G101" s="11"/>
      <c r="H101" s="10"/>
      <c r="I101" s="11"/>
      <c r="J101" s="10"/>
      <c r="K101" s="11"/>
      <c r="L101" s="10"/>
      <c r="M101" s="11"/>
      <c r="N101" s="10"/>
      <c r="O101" s="11"/>
      <c r="P101" s="10"/>
      <c r="Q101" s="11"/>
      <c r="R101" s="10"/>
      <c r="S101" s="11"/>
      <c r="T101" s="10"/>
      <c r="U101" s="11"/>
      <c r="V101" s="10"/>
      <c r="W101" s="11"/>
      <c r="X101" s="10"/>
      <c r="Y101" s="11"/>
      <c r="Z101" s="10"/>
      <c r="AA101" s="6"/>
      <c r="AB101" s="155">
        <f t="shared" si="1"/>
        <v>0</v>
      </c>
      <c r="AC101" s="162"/>
    </row>
    <row r="102" spans="1:29">
      <c r="A102" s="17"/>
      <c r="B102" s="10"/>
      <c r="C102" s="11"/>
      <c r="D102" s="10"/>
      <c r="E102" s="11"/>
      <c r="F102" s="10"/>
      <c r="G102" s="11"/>
      <c r="H102" s="10"/>
      <c r="I102" s="11"/>
      <c r="J102" s="10"/>
      <c r="K102" s="11"/>
      <c r="L102" s="10"/>
      <c r="M102" s="11"/>
      <c r="N102" s="10"/>
      <c r="O102" s="11"/>
      <c r="P102" s="10"/>
      <c r="Q102" s="11"/>
      <c r="R102" s="10"/>
      <c r="S102" s="11"/>
      <c r="T102" s="10"/>
      <c r="U102" s="11"/>
      <c r="V102" s="10"/>
      <c r="W102" s="11"/>
      <c r="X102" s="10"/>
      <c r="Y102" s="11"/>
      <c r="Z102" s="10"/>
      <c r="AA102" s="6"/>
      <c r="AB102" s="155">
        <f t="shared" si="1"/>
        <v>0</v>
      </c>
    </row>
    <row r="103" spans="1:29">
      <c r="A103" s="17"/>
      <c r="B103" s="10"/>
      <c r="C103" s="11"/>
      <c r="D103" s="10"/>
      <c r="E103" s="11"/>
      <c r="F103" s="10"/>
      <c r="G103" s="11"/>
      <c r="H103" s="10"/>
      <c r="I103" s="11"/>
      <c r="J103" s="10"/>
      <c r="K103" s="11"/>
      <c r="L103" s="10"/>
      <c r="M103" s="11"/>
      <c r="N103" s="10"/>
      <c r="O103" s="11"/>
      <c r="P103" s="10"/>
      <c r="Q103" s="11"/>
      <c r="R103" s="10"/>
      <c r="S103" s="11"/>
      <c r="T103" s="10"/>
      <c r="U103" s="11"/>
      <c r="V103" s="10"/>
      <c r="W103" s="11"/>
      <c r="X103" s="10"/>
      <c r="Y103" s="11"/>
      <c r="Z103" s="10"/>
      <c r="AA103" s="6"/>
      <c r="AB103" s="155">
        <f t="shared" si="1"/>
        <v>0</v>
      </c>
    </row>
    <row r="104" spans="1:29">
      <c r="A104" s="17"/>
      <c r="B104" s="10"/>
      <c r="C104" s="11"/>
      <c r="D104" s="10"/>
      <c r="E104" s="11"/>
      <c r="F104" s="10"/>
      <c r="G104" s="11"/>
      <c r="H104" s="10"/>
      <c r="I104" s="11"/>
      <c r="J104" s="10"/>
      <c r="K104" s="11"/>
      <c r="L104" s="10"/>
      <c r="M104" s="11"/>
      <c r="N104" s="10"/>
      <c r="O104" s="11"/>
      <c r="P104" s="10"/>
      <c r="Q104" s="11"/>
      <c r="R104" s="10"/>
      <c r="S104" s="11"/>
      <c r="T104" s="10"/>
      <c r="U104" s="11"/>
      <c r="V104" s="10"/>
      <c r="W104" s="11"/>
      <c r="X104" s="10"/>
      <c r="Y104" s="11"/>
      <c r="Z104" s="10"/>
      <c r="AA104" s="6"/>
      <c r="AB104" s="155">
        <f t="shared" si="1"/>
        <v>0</v>
      </c>
    </row>
    <row r="105" spans="1:29">
      <c r="A105" s="17"/>
      <c r="B105" s="10"/>
      <c r="C105" s="11"/>
      <c r="D105" s="10"/>
      <c r="E105" s="11"/>
      <c r="F105" s="10"/>
      <c r="G105" s="11"/>
      <c r="H105" s="10"/>
      <c r="I105" s="11"/>
      <c r="J105" s="10"/>
      <c r="K105" s="11"/>
      <c r="L105" s="10"/>
      <c r="M105" s="11"/>
      <c r="N105" s="10"/>
      <c r="O105" s="11"/>
      <c r="P105" s="10"/>
      <c r="Q105" s="11"/>
      <c r="R105" s="10"/>
      <c r="S105" s="11"/>
      <c r="T105" s="10"/>
      <c r="U105" s="11"/>
      <c r="V105" s="10"/>
      <c r="W105" s="11"/>
      <c r="X105" s="10"/>
      <c r="Y105" s="11"/>
      <c r="Z105" s="10"/>
      <c r="AA105" s="6"/>
      <c r="AB105" s="155">
        <f t="shared" si="1"/>
        <v>0</v>
      </c>
    </row>
    <row r="106" spans="1:29">
      <c r="A106" s="17"/>
      <c r="B106" s="10"/>
      <c r="C106" s="11"/>
      <c r="D106" s="10"/>
      <c r="E106" s="11"/>
      <c r="F106" s="10"/>
      <c r="G106" s="11"/>
      <c r="H106" s="10"/>
      <c r="I106" s="11"/>
      <c r="J106" s="10"/>
      <c r="K106" s="11"/>
      <c r="L106" s="10"/>
      <c r="M106" s="11"/>
      <c r="N106" s="10"/>
      <c r="O106" s="11"/>
      <c r="P106" s="10"/>
      <c r="Q106" s="11"/>
      <c r="R106" s="10"/>
      <c r="S106" s="11"/>
      <c r="T106" s="10"/>
      <c r="U106" s="11"/>
      <c r="V106" s="10"/>
      <c r="W106" s="11"/>
      <c r="X106" s="10"/>
      <c r="Y106" s="11"/>
      <c r="Z106" s="10"/>
      <c r="AA106" s="6"/>
      <c r="AB106" s="155">
        <f t="shared" si="1"/>
        <v>0</v>
      </c>
    </row>
    <row r="107" spans="1:29">
      <c r="A107" s="17"/>
      <c r="B107" s="18"/>
      <c r="C107" s="19"/>
      <c r="D107" s="19"/>
      <c r="E107" s="19"/>
      <c r="F107" s="20"/>
      <c r="G107" s="20"/>
      <c r="H107" s="20"/>
      <c r="I107" s="20"/>
      <c r="J107" s="20"/>
      <c r="K107" s="20"/>
      <c r="L107" s="19"/>
      <c r="M107" s="19"/>
      <c r="N107" s="19"/>
      <c r="O107" s="19"/>
      <c r="P107" s="19"/>
      <c r="Q107" s="19"/>
      <c r="R107" s="19"/>
      <c r="S107" s="19"/>
      <c r="T107" s="21"/>
      <c r="U107" s="19"/>
      <c r="V107" s="18"/>
      <c r="W107" s="20"/>
      <c r="X107" s="18"/>
      <c r="Y107" s="20"/>
      <c r="Z107" s="22"/>
      <c r="AA107" s="23"/>
      <c r="AB107" t="s">
        <v>193</v>
      </c>
      <c r="AC107" t="s">
        <v>201</v>
      </c>
    </row>
    <row r="108" spans="1:29">
      <c r="A108" t="s">
        <v>96</v>
      </c>
      <c r="B108">
        <f>SUM(B5:B91)</f>
        <v>117</v>
      </c>
      <c r="C108">
        <f t="shared" ref="C108:AA108" si="2">SUM(C5:C91)</f>
        <v>140</v>
      </c>
      <c r="D108">
        <f t="shared" si="2"/>
        <v>120</v>
      </c>
      <c r="E108">
        <f t="shared" si="2"/>
        <v>102</v>
      </c>
      <c r="F108">
        <f t="shared" si="2"/>
        <v>132</v>
      </c>
      <c r="G108">
        <f t="shared" si="2"/>
        <v>156</v>
      </c>
      <c r="H108">
        <f t="shared" si="2"/>
        <v>125</v>
      </c>
      <c r="I108">
        <f t="shared" si="2"/>
        <v>140</v>
      </c>
      <c r="J108">
        <f t="shared" si="2"/>
        <v>127</v>
      </c>
      <c r="K108">
        <f t="shared" si="2"/>
        <v>120</v>
      </c>
      <c r="L108">
        <f t="shared" si="2"/>
        <v>130</v>
      </c>
      <c r="M108">
        <f t="shared" si="2"/>
        <v>121</v>
      </c>
      <c r="N108">
        <f t="shared" si="2"/>
        <v>106</v>
      </c>
      <c r="O108">
        <f t="shared" si="2"/>
        <v>127</v>
      </c>
      <c r="P108">
        <f t="shared" si="2"/>
        <v>125</v>
      </c>
      <c r="Q108">
        <f t="shared" si="2"/>
        <v>100</v>
      </c>
      <c r="R108">
        <f t="shared" si="2"/>
        <v>100</v>
      </c>
      <c r="S108">
        <f t="shared" si="2"/>
        <v>100</v>
      </c>
      <c r="T108">
        <f t="shared" si="2"/>
        <v>106</v>
      </c>
      <c r="U108">
        <f t="shared" si="2"/>
        <v>107</v>
      </c>
      <c r="V108">
        <f t="shared" si="2"/>
        <v>101</v>
      </c>
      <c r="W108">
        <f t="shared" si="2"/>
        <v>100</v>
      </c>
      <c r="X108">
        <f t="shared" si="2"/>
        <v>100</v>
      </c>
      <c r="Y108">
        <f t="shared" si="2"/>
        <v>85</v>
      </c>
      <c r="Z108">
        <f t="shared" si="2"/>
        <v>107</v>
      </c>
      <c r="AA108">
        <f t="shared" si="2"/>
        <v>0</v>
      </c>
    </row>
    <row r="109" spans="1:29">
      <c r="A109" t="s">
        <v>97</v>
      </c>
      <c r="B109">
        <f>B5+B6+B7+B9+B10+B11+B12+B14+B17+B24+B26+B27+B28+B31+B32+B33+B34+B35+B37+B38+B41+B42+B44+B45+B48+B49+B50+B52+B53+B55+B57+B58+B59+B60+B61+B64+B65+B69+B78+B80+B82+B85+B86+B88+B89+B91</f>
        <v>33</v>
      </c>
      <c r="C109">
        <f t="shared" ref="C109:AA109" si="3">C5+C6+C7+C9+C10+C11+C12+C14+C17+C24+C26+C27+C28+C31+C32+C33+C34+C35+C37+C38+C41+C42+C44+C45+C48+C49+C50+C52+C53+C55+C57+C58+C59+C60+C61+C64+C65+C69+C78+C80+C82+C85+C86+C88+C89+C91</f>
        <v>58</v>
      </c>
      <c r="D109">
        <f t="shared" si="3"/>
        <v>57</v>
      </c>
      <c r="E109">
        <f t="shared" si="3"/>
        <v>30</v>
      </c>
      <c r="F109">
        <f t="shared" si="3"/>
        <v>31</v>
      </c>
      <c r="G109">
        <f t="shared" si="3"/>
        <v>70</v>
      </c>
      <c r="H109">
        <f t="shared" si="3"/>
        <v>50</v>
      </c>
      <c r="I109">
        <f t="shared" si="3"/>
        <v>55</v>
      </c>
      <c r="J109">
        <f t="shared" si="3"/>
        <v>65</v>
      </c>
      <c r="K109">
        <f t="shared" si="3"/>
        <v>60</v>
      </c>
      <c r="L109">
        <f t="shared" si="3"/>
        <v>70</v>
      </c>
      <c r="M109">
        <f t="shared" si="3"/>
        <v>80</v>
      </c>
      <c r="N109">
        <f t="shared" si="3"/>
        <v>55</v>
      </c>
      <c r="O109">
        <f t="shared" si="3"/>
        <v>32</v>
      </c>
      <c r="P109">
        <f t="shared" si="3"/>
        <v>0</v>
      </c>
      <c r="Q109">
        <f t="shared" si="3"/>
        <v>0</v>
      </c>
      <c r="R109">
        <f t="shared" si="3"/>
        <v>0</v>
      </c>
      <c r="S109">
        <f t="shared" si="3"/>
        <v>0</v>
      </c>
      <c r="T109">
        <f t="shared" si="3"/>
        <v>0</v>
      </c>
      <c r="U109">
        <f t="shared" si="3"/>
        <v>3</v>
      </c>
      <c r="V109">
        <f t="shared" si="3"/>
        <v>1</v>
      </c>
      <c r="W109">
        <f t="shared" si="3"/>
        <v>0</v>
      </c>
      <c r="X109">
        <f t="shared" si="3"/>
        <v>7</v>
      </c>
      <c r="Y109">
        <f t="shared" si="3"/>
        <v>10</v>
      </c>
      <c r="Z109">
        <f t="shared" si="3"/>
        <v>2</v>
      </c>
      <c r="AA109">
        <f t="shared" si="3"/>
        <v>0</v>
      </c>
      <c r="AB109">
        <f>AVERAGE(B109:Z109)</f>
        <v>30.76</v>
      </c>
      <c r="AC109">
        <f>STDEV(B109:Z109)/SQRT(COUNT(B109:Z109))</f>
        <v>5.725754680971467</v>
      </c>
    </row>
    <row r="110" spans="1:29">
      <c r="A110" t="s">
        <v>98</v>
      </c>
      <c r="B110">
        <f>B8+B13+B15+B16+B18+B19+B20+B21+B22+B23+B25+B29+B30+B36+B39+B40+B43+B46+B47+B51+B56+B62+B63+B66+B67+B68+B70+B71+B72+B73+B74+B75+B76+B77+B79+B81+B83+B84+B87+B90</f>
        <v>84</v>
      </c>
      <c r="C110">
        <f t="shared" ref="C110:AA110" si="4">C8+C13+C15+C16+C18+C19+C20+C21+C22+C23+C25+C29+C30+C36+C39+C40+C43+C46+C47+C51+C56+C62+C63+C66+C67+C68+C70+C71+C72+C73+C74+C75+C76+C77+C79+C81+C83+C84+C87+C90</f>
        <v>82</v>
      </c>
      <c r="D110">
        <f t="shared" si="4"/>
        <v>63</v>
      </c>
      <c r="E110">
        <f t="shared" si="4"/>
        <v>72</v>
      </c>
      <c r="F110">
        <f t="shared" si="4"/>
        <v>100</v>
      </c>
      <c r="G110">
        <f t="shared" si="4"/>
        <v>86</v>
      </c>
      <c r="H110">
        <f t="shared" si="4"/>
        <v>75</v>
      </c>
      <c r="I110">
        <f t="shared" si="4"/>
        <v>85</v>
      </c>
      <c r="J110">
        <f t="shared" si="4"/>
        <v>62</v>
      </c>
      <c r="K110">
        <f t="shared" si="4"/>
        <v>60</v>
      </c>
      <c r="L110">
        <f t="shared" si="4"/>
        <v>60</v>
      </c>
      <c r="M110">
        <f t="shared" si="4"/>
        <v>41</v>
      </c>
      <c r="N110">
        <f t="shared" si="4"/>
        <v>51</v>
      </c>
      <c r="O110">
        <f t="shared" si="4"/>
        <v>95</v>
      </c>
      <c r="P110">
        <f t="shared" si="4"/>
        <v>125</v>
      </c>
      <c r="Q110">
        <f t="shared" si="4"/>
        <v>100</v>
      </c>
      <c r="R110">
        <f t="shared" si="4"/>
        <v>100</v>
      </c>
      <c r="S110">
        <f t="shared" si="4"/>
        <v>100</v>
      </c>
      <c r="T110">
        <f t="shared" si="4"/>
        <v>106</v>
      </c>
      <c r="U110">
        <f t="shared" si="4"/>
        <v>104</v>
      </c>
      <c r="V110">
        <f t="shared" si="4"/>
        <v>100</v>
      </c>
      <c r="W110">
        <f t="shared" si="4"/>
        <v>100</v>
      </c>
      <c r="X110">
        <f t="shared" si="4"/>
        <v>93</v>
      </c>
      <c r="Y110">
        <f t="shared" si="4"/>
        <v>75</v>
      </c>
      <c r="Z110">
        <f t="shared" si="4"/>
        <v>105</v>
      </c>
      <c r="AA110">
        <f t="shared" si="4"/>
        <v>0</v>
      </c>
      <c r="AB110">
        <f>AVERAGE(B110:Z110)</f>
        <v>84.96</v>
      </c>
      <c r="AC110">
        <f>STDEV(B110:Z110)/SQRT(COUNT(B110:Z110))</f>
        <v>4.0928718523794494</v>
      </c>
    </row>
    <row r="111" spans="1:29">
      <c r="A111" t="s">
        <v>99</v>
      </c>
      <c r="B111">
        <f>SUM(B95:B99)</f>
        <v>10</v>
      </c>
      <c r="C111">
        <f t="shared" ref="C111:AA111" si="5">SUM(C95:C99)</f>
        <v>4</v>
      </c>
      <c r="D111">
        <f t="shared" si="5"/>
        <v>0</v>
      </c>
      <c r="E111">
        <f t="shared" si="5"/>
        <v>12</v>
      </c>
      <c r="F111">
        <f t="shared" si="5"/>
        <v>2</v>
      </c>
      <c r="G111">
        <f t="shared" si="5"/>
        <v>0</v>
      </c>
      <c r="H111">
        <f t="shared" si="5"/>
        <v>0</v>
      </c>
      <c r="I111">
        <f t="shared" si="5"/>
        <v>0</v>
      </c>
      <c r="J111">
        <f t="shared" si="5"/>
        <v>0</v>
      </c>
      <c r="K111">
        <f t="shared" si="5"/>
        <v>1</v>
      </c>
      <c r="L111">
        <f t="shared" si="5"/>
        <v>0</v>
      </c>
      <c r="M111">
        <f t="shared" si="5"/>
        <v>0</v>
      </c>
      <c r="N111">
        <f t="shared" si="5"/>
        <v>2</v>
      </c>
      <c r="O111">
        <f t="shared" si="5"/>
        <v>0</v>
      </c>
      <c r="P111">
        <f t="shared" si="5"/>
        <v>3</v>
      </c>
      <c r="Q111">
        <f t="shared" si="5"/>
        <v>7</v>
      </c>
      <c r="R111">
        <f t="shared" si="5"/>
        <v>4</v>
      </c>
      <c r="S111">
        <f t="shared" si="5"/>
        <v>5</v>
      </c>
      <c r="T111">
        <f t="shared" si="5"/>
        <v>0</v>
      </c>
      <c r="U111">
        <f t="shared" si="5"/>
        <v>0</v>
      </c>
      <c r="V111">
        <f t="shared" si="5"/>
        <v>4</v>
      </c>
      <c r="W111">
        <f t="shared" si="5"/>
        <v>1</v>
      </c>
      <c r="X111">
        <f t="shared" si="5"/>
        <v>0</v>
      </c>
      <c r="Y111">
        <f t="shared" si="5"/>
        <v>4</v>
      </c>
      <c r="Z111">
        <f t="shared" si="5"/>
        <v>1</v>
      </c>
      <c r="AA111">
        <f t="shared" si="5"/>
        <v>0</v>
      </c>
      <c r="AB111">
        <f>AVERAGE(B111:Z111)</f>
        <v>2.4</v>
      </c>
      <c r="AC111">
        <f>STDEV(B111:Z111)/SQRT(COUNT(B111:Z111))</f>
        <v>0.65574385243020006</v>
      </c>
    </row>
  </sheetData>
  <mergeCells count="2">
    <mergeCell ref="A1:AA1"/>
    <mergeCell ref="A2:AA2"/>
  </mergeCells>
  <phoneticPr fontId="8" type="noConversion"/>
  <pageMargins left="0.75" right="0.75" top="1" bottom="1" header="0.5" footer="0.5"/>
  <headerFooter alignWithMargins="0"/>
  <drawing r:id="rId1"/>
</worksheet>
</file>

<file path=xl/worksheets/sheet5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C112"/>
  <sheetViews>
    <sheetView topLeftCell="P103" workbookViewId="0">
      <selection activeCell="AB108" sqref="AB108:AC112"/>
    </sheetView>
  </sheetViews>
  <sheetFormatPr baseColWidth="10" defaultRowHeight="13"/>
  <cols>
    <col min="1" max="1" width="26.6640625" customWidth="1"/>
    <col min="2" max="26" width="8.83203125" customWidth="1"/>
    <col min="27" max="27" width="15.5" bestFit="1" customWidth="1"/>
    <col min="28" max="256" width="8.83203125" customWidth="1"/>
  </cols>
  <sheetData>
    <row r="1" spans="1:27" ht="18">
      <c r="A1" s="221" t="s">
        <v>88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spans="1:27">
      <c r="A2" s="222" t="s">
        <v>188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4"/>
    </row>
    <row r="3" spans="1:27">
      <c r="A3" s="1" t="s">
        <v>0</v>
      </c>
      <c r="B3" s="2">
        <v>0</v>
      </c>
      <c r="C3" s="3">
        <v>3</v>
      </c>
      <c r="D3" s="2">
        <v>6</v>
      </c>
      <c r="E3" s="3">
        <v>9</v>
      </c>
      <c r="F3" s="2">
        <v>12</v>
      </c>
      <c r="G3" s="3">
        <v>15</v>
      </c>
      <c r="H3" s="2">
        <v>18</v>
      </c>
      <c r="I3" s="3">
        <v>21</v>
      </c>
      <c r="J3" s="2">
        <v>24</v>
      </c>
      <c r="K3" s="3">
        <v>27</v>
      </c>
      <c r="L3" s="2">
        <v>30</v>
      </c>
      <c r="M3" s="3">
        <v>33</v>
      </c>
      <c r="N3" s="2">
        <v>36</v>
      </c>
      <c r="O3" s="3">
        <v>39</v>
      </c>
      <c r="P3" s="2">
        <v>42</v>
      </c>
      <c r="Q3" s="3">
        <v>45</v>
      </c>
      <c r="R3" s="2">
        <v>48</v>
      </c>
      <c r="S3" s="3">
        <v>51</v>
      </c>
      <c r="T3" s="4">
        <v>54</v>
      </c>
      <c r="U3" s="3">
        <v>57</v>
      </c>
      <c r="V3" s="4">
        <v>60</v>
      </c>
      <c r="W3" s="3">
        <v>63</v>
      </c>
      <c r="X3" s="4">
        <v>66</v>
      </c>
      <c r="Y3" s="3">
        <v>69</v>
      </c>
      <c r="Z3" s="4">
        <v>72</v>
      </c>
      <c r="AA3" s="2" t="s">
        <v>1</v>
      </c>
    </row>
    <row r="4" spans="1:27">
      <c r="A4" s="5" t="s">
        <v>2</v>
      </c>
      <c r="B4" s="6"/>
      <c r="C4" s="7"/>
      <c r="D4" s="6"/>
      <c r="E4" s="7"/>
      <c r="F4" s="6"/>
      <c r="G4" s="7"/>
      <c r="H4" s="6"/>
      <c r="I4" s="7"/>
      <c r="J4" s="6"/>
      <c r="K4" s="7"/>
      <c r="L4" s="6"/>
      <c r="M4" s="7"/>
      <c r="N4" s="6"/>
      <c r="O4" s="7"/>
      <c r="P4" s="6"/>
      <c r="Q4" s="7"/>
      <c r="R4" s="6"/>
      <c r="S4" s="7"/>
      <c r="T4" s="8"/>
      <c r="U4" s="7"/>
      <c r="V4" s="8"/>
      <c r="W4" s="7"/>
      <c r="X4" s="8"/>
      <c r="Y4" s="7"/>
      <c r="Z4" s="8"/>
      <c r="AA4" s="6"/>
    </row>
    <row r="5" spans="1:27" ht="14">
      <c r="A5" s="9" t="s">
        <v>25</v>
      </c>
      <c r="B5" s="10"/>
      <c r="C5" s="11"/>
      <c r="D5" s="10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  <c r="P5" s="10"/>
      <c r="Q5" s="11"/>
      <c r="R5" s="10"/>
      <c r="S5" s="11"/>
      <c r="T5" s="10"/>
      <c r="U5" s="11"/>
      <c r="V5" s="10"/>
      <c r="W5" s="11"/>
      <c r="X5" s="10"/>
      <c r="Y5" s="11"/>
      <c r="Z5" s="10"/>
      <c r="AA5" s="6"/>
    </row>
    <row r="6" spans="1:27" ht="14">
      <c r="A6" s="9" t="s">
        <v>3</v>
      </c>
      <c r="B6" s="10"/>
      <c r="C6" s="11"/>
      <c r="D6" s="10"/>
      <c r="E6" s="11"/>
      <c r="F6" s="10"/>
      <c r="G6" s="11"/>
      <c r="H6" s="10"/>
      <c r="I6" s="11"/>
      <c r="J6" s="10"/>
      <c r="K6" s="11"/>
      <c r="L6" s="10">
        <v>30</v>
      </c>
      <c r="M6" s="11">
        <v>65</v>
      </c>
      <c r="N6" s="10">
        <v>50</v>
      </c>
      <c r="O6" s="11"/>
      <c r="P6" s="10"/>
      <c r="Q6" s="11"/>
      <c r="R6" s="10"/>
      <c r="S6" s="11"/>
      <c r="T6" s="10"/>
      <c r="U6" s="11">
        <v>60</v>
      </c>
      <c r="V6" s="10">
        <v>20</v>
      </c>
      <c r="W6" s="11">
        <v>15</v>
      </c>
      <c r="X6" s="10">
        <v>25</v>
      </c>
      <c r="Y6" s="11"/>
      <c r="Z6" s="10"/>
      <c r="AA6" s="6"/>
    </row>
    <row r="7" spans="1:27" ht="14">
      <c r="A7" s="9" t="s">
        <v>59</v>
      </c>
      <c r="B7" s="10"/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  <c r="P7" s="10"/>
      <c r="Q7" s="11"/>
      <c r="R7" s="10"/>
      <c r="S7" s="11"/>
      <c r="T7" s="10"/>
      <c r="U7" s="11"/>
      <c r="V7" s="10"/>
      <c r="W7" s="11"/>
      <c r="X7" s="10"/>
      <c r="Y7" s="11"/>
      <c r="Z7" s="10"/>
      <c r="AA7" s="6"/>
    </row>
    <row r="8" spans="1:27" ht="14">
      <c r="A8" s="12" t="s">
        <v>4</v>
      </c>
      <c r="B8" s="10"/>
      <c r="C8" s="11"/>
      <c r="D8" s="10"/>
      <c r="E8" s="11"/>
      <c r="F8" s="10"/>
      <c r="G8" s="11"/>
      <c r="H8" s="10"/>
      <c r="I8" s="11"/>
      <c r="J8" s="10"/>
      <c r="K8" s="11"/>
      <c r="L8" s="10">
        <v>5</v>
      </c>
      <c r="M8" s="11">
        <v>3</v>
      </c>
      <c r="N8" s="10">
        <v>12</v>
      </c>
      <c r="O8" s="11"/>
      <c r="P8" s="10"/>
      <c r="Q8" s="11"/>
      <c r="R8" s="10"/>
      <c r="S8" s="11"/>
      <c r="T8" s="10"/>
      <c r="U8" s="11">
        <v>5</v>
      </c>
      <c r="V8" s="10">
        <v>1</v>
      </c>
      <c r="W8" s="11">
        <v>1</v>
      </c>
      <c r="X8" s="10"/>
      <c r="Y8" s="11"/>
      <c r="Z8" s="10"/>
      <c r="AA8" s="6"/>
    </row>
    <row r="9" spans="1:27" ht="14">
      <c r="A9" s="9" t="s">
        <v>45</v>
      </c>
      <c r="B9" s="10"/>
      <c r="C9" s="11"/>
      <c r="D9" s="10"/>
      <c r="E9" s="11"/>
      <c r="F9" s="10"/>
      <c r="G9" s="11"/>
      <c r="H9" s="10"/>
      <c r="I9" s="11"/>
      <c r="J9" s="10"/>
      <c r="K9" s="11"/>
      <c r="L9" s="10"/>
      <c r="M9" s="11"/>
      <c r="N9" s="10"/>
      <c r="O9" s="11"/>
      <c r="P9" s="10"/>
      <c r="Q9" s="11"/>
      <c r="R9" s="10"/>
      <c r="S9" s="11"/>
      <c r="T9" s="10"/>
      <c r="U9" s="11"/>
      <c r="V9" s="10"/>
      <c r="W9" s="11"/>
      <c r="X9" s="10"/>
      <c r="Y9" s="11"/>
      <c r="Z9" s="10"/>
      <c r="AA9" s="6"/>
    </row>
    <row r="10" spans="1:27" ht="28">
      <c r="A10" s="24" t="s">
        <v>86</v>
      </c>
      <c r="B10" s="10"/>
      <c r="C10" s="11"/>
      <c r="D10" s="10"/>
      <c r="E10" s="11"/>
      <c r="F10" s="10"/>
      <c r="G10" s="11"/>
      <c r="H10" s="10"/>
      <c r="I10" s="11"/>
      <c r="J10" s="10"/>
      <c r="K10" s="11"/>
      <c r="L10" s="10"/>
      <c r="M10" s="11"/>
      <c r="N10" s="10"/>
      <c r="O10" s="11"/>
      <c r="P10" s="10"/>
      <c r="Q10" s="11"/>
      <c r="R10" s="10"/>
      <c r="S10" s="11"/>
      <c r="T10" s="10"/>
      <c r="U10" s="11"/>
      <c r="V10" s="10"/>
      <c r="W10" s="11"/>
      <c r="X10" s="10"/>
      <c r="Y10" s="11"/>
      <c r="Z10" s="10"/>
      <c r="AA10" s="6"/>
    </row>
    <row r="11" spans="1:27" ht="14">
      <c r="A11" s="9" t="s">
        <v>27</v>
      </c>
      <c r="B11" s="10"/>
      <c r="C11" s="11"/>
      <c r="D11" s="10"/>
      <c r="E11" s="11"/>
      <c r="F11" s="10"/>
      <c r="G11" s="11"/>
      <c r="H11" s="10"/>
      <c r="I11" s="11"/>
      <c r="J11" s="10"/>
      <c r="K11" s="11"/>
      <c r="L11" s="10"/>
      <c r="M11" s="11"/>
      <c r="N11" s="10"/>
      <c r="O11" s="11"/>
      <c r="P11" s="10"/>
      <c r="Q11" s="11"/>
      <c r="R11" s="10"/>
      <c r="S11" s="11"/>
      <c r="T11" s="10"/>
      <c r="U11" s="11"/>
      <c r="V11" s="10"/>
      <c r="W11" s="11"/>
      <c r="X11" s="10"/>
      <c r="Y11" s="11"/>
      <c r="Z11" s="10"/>
      <c r="AA11" s="6"/>
    </row>
    <row r="12" spans="1:27" ht="14">
      <c r="A12" s="14" t="s">
        <v>26</v>
      </c>
      <c r="B12" s="10"/>
      <c r="C12" s="11"/>
      <c r="D12" s="10"/>
      <c r="E12" s="11"/>
      <c r="F12" s="10"/>
      <c r="G12" s="11"/>
      <c r="H12" s="10"/>
      <c r="I12" s="11"/>
      <c r="J12" s="10"/>
      <c r="K12" s="11"/>
      <c r="L12" s="10"/>
      <c r="M12" s="11"/>
      <c r="N12" s="10"/>
      <c r="O12" s="11"/>
      <c r="P12" s="10"/>
      <c r="Q12" s="11"/>
      <c r="R12" s="10"/>
      <c r="S12" s="11"/>
      <c r="T12" s="10"/>
      <c r="U12" s="11"/>
      <c r="V12" s="10"/>
      <c r="W12" s="11"/>
      <c r="X12" s="10"/>
      <c r="Y12" s="11"/>
      <c r="Z12" s="10"/>
      <c r="AA12" s="6"/>
    </row>
    <row r="13" spans="1:27" ht="14">
      <c r="A13" s="13" t="s">
        <v>51</v>
      </c>
      <c r="B13" s="10"/>
      <c r="C13" s="11"/>
      <c r="D13" s="10"/>
      <c r="E13" s="11"/>
      <c r="F13" s="10"/>
      <c r="G13" s="11"/>
      <c r="H13" s="10"/>
      <c r="I13" s="11"/>
      <c r="J13" s="10"/>
      <c r="K13" s="11"/>
      <c r="L13" s="10"/>
      <c r="M13" s="11"/>
      <c r="N13" s="10"/>
      <c r="O13" s="11"/>
      <c r="P13" s="10"/>
      <c r="Q13" s="11"/>
      <c r="R13" s="10"/>
      <c r="S13" s="11"/>
      <c r="T13" s="10"/>
      <c r="U13" s="11"/>
      <c r="V13" s="10"/>
      <c r="W13" s="11"/>
      <c r="X13" s="10"/>
      <c r="Y13" s="11"/>
      <c r="Z13" s="10"/>
      <c r="AA13" s="6"/>
    </row>
    <row r="14" spans="1:27" ht="14">
      <c r="A14" s="14" t="s">
        <v>29</v>
      </c>
      <c r="B14" s="10"/>
      <c r="C14" s="11"/>
      <c r="D14" s="10"/>
      <c r="E14" s="11"/>
      <c r="F14" s="10"/>
      <c r="G14" s="11"/>
      <c r="H14" s="10"/>
      <c r="I14" s="11"/>
      <c r="J14" s="10"/>
      <c r="K14" s="11"/>
      <c r="L14" s="10"/>
      <c r="M14" s="11"/>
      <c r="N14" s="10"/>
      <c r="O14" s="11"/>
      <c r="P14" s="10"/>
      <c r="Q14" s="11"/>
      <c r="R14" s="10"/>
      <c r="S14" s="11"/>
      <c r="T14" s="10"/>
      <c r="U14" s="11"/>
      <c r="V14" s="10"/>
      <c r="W14" s="11"/>
      <c r="X14" s="10"/>
      <c r="Y14" s="11"/>
      <c r="Z14" s="10"/>
      <c r="AA14" s="6"/>
    </row>
    <row r="15" spans="1:27" ht="14">
      <c r="A15" s="13" t="s">
        <v>76</v>
      </c>
      <c r="B15" s="10"/>
      <c r="C15" s="11"/>
      <c r="D15" s="10"/>
      <c r="E15" s="11"/>
      <c r="F15" s="10"/>
      <c r="G15" s="11"/>
      <c r="H15" s="10"/>
      <c r="I15" s="11"/>
      <c r="J15" s="10"/>
      <c r="K15" s="11"/>
      <c r="L15" s="10"/>
      <c r="M15" s="11"/>
      <c r="N15" s="10"/>
      <c r="O15" s="11"/>
      <c r="P15" s="10"/>
      <c r="Q15" s="11"/>
      <c r="R15" s="10"/>
      <c r="S15" s="11"/>
      <c r="T15" s="10"/>
      <c r="U15" s="11"/>
      <c r="V15" s="10"/>
      <c r="W15" s="11"/>
      <c r="X15" s="10"/>
      <c r="Y15" s="11"/>
      <c r="Z15" s="10"/>
      <c r="AA15" s="6"/>
    </row>
    <row r="16" spans="1:27" ht="14">
      <c r="A16" s="13" t="s">
        <v>77</v>
      </c>
      <c r="B16" s="10"/>
      <c r="C16" s="11"/>
      <c r="D16" s="10"/>
      <c r="E16" s="11"/>
      <c r="F16" s="10"/>
      <c r="G16" s="11"/>
      <c r="H16" s="10"/>
      <c r="I16" s="11"/>
      <c r="J16" s="10"/>
      <c r="K16" s="11"/>
      <c r="L16" s="10"/>
      <c r="M16" s="11"/>
      <c r="N16" s="10"/>
      <c r="O16" s="11"/>
      <c r="P16" s="10"/>
      <c r="Q16" s="11"/>
      <c r="R16" s="10"/>
      <c r="S16" s="11"/>
      <c r="T16" s="10"/>
      <c r="U16" s="11"/>
      <c r="V16" s="10"/>
      <c r="W16" s="11"/>
      <c r="X16" s="10"/>
      <c r="Y16" s="11"/>
      <c r="Z16" s="10"/>
      <c r="AA16" s="6"/>
    </row>
    <row r="17" spans="1:27" ht="14">
      <c r="A17" s="9" t="s">
        <v>5</v>
      </c>
      <c r="B17" s="10"/>
      <c r="C17" s="11"/>
      <c r="D17" s="10"/>
      <c r="E17" s="11"/>
      <c r="F17" s="10"/>
      <c r="G17" s="11"/>
      <c r="H17" s="10"/>
      <c r="I17" s="11"/>
      <c r="J17" s="10"/>
      <c r="K17" s="11"/>
      <c r="L17" s="10"/>
      <c r="M17" s="11"/>
      <c r="N17" s="10"/>
      <c r="O17" s="11"/>
      <c r="P17" s="10"/>
      <c r="Q17" s="11"/>
      <c r="R17" s="10"/>
      <c r="S17" s="11"/>
      <c r="T17" s="10"/>
      <c r="U17" s="11"/>
      <c r="V17" s="10"/>
      <c r="W17" s="11"/>
      <c r="X17" s="10"/>
      <c r="Y17" s="11"/>
      <c r="Z17" s="10"/>
      <c r="AA17" s="6"/>
    </row>
    <row r="18" spans="1:27" ht="14">
      <c r="A18" s="12" t="s">
        <v>79</v>
      </c>
      <c r="B18" s="10"/>
      <c r="C18" s="11"/>
      <c r="D18" s="10"/>
      <c r="E18" s="11"/>
      <c r="F18" s="10"/>
      <c r="G18" s="11"/>
      <c r="H18" s="10"/>
      <c r="I18" s="11"/>
      <c r="J18" s="10"/>
      <c r="K18" s="11"/>
      <c r="L18" s="10"/>
      <c r="M18" s="11"/>
      <c r="N18" s="10"/>
      <c r="O18" s="11"/>
      <c r="P18" s="10"/>
      <c r="Q18" s="11"/>
      <c r="R18" s="10"/>
      <c r="S18" s="11"/>
      <c r="T18" s="10"/>
      <c r="U18" s="11"/>
      <c r="V18" s="10"/>
      <c r="W18" s="11"/>
      <c r="X18" s="10"/>
      <c r="Y18" s="11"/>
      <c r="Z18" s="10"/>
      <c r="AA18" s="6"/>
    </row>
    <row r="19" spans="1:27" ht="14">
      <c r="A19" s="12" t="s">
        <v>78</v>
      </c>
      <c r="B19" s="10"/>
      <c r="C19" s="11"/>
      <c r="D19" s="10"/>
      <c r="E19" s="11"/>
      <c r="F19" s="10"/>
      <c r="G19" s="11"/>
      <c r="H19" s="10"/>
      <c r="I19" s="11"/>
      <c r="J19" s="10"/>
      <c r="K19" s="11"/>
      <c r="L19" s="10"/>
      <c r="M19" s="11"/>
      <c r="N19" s="10"/>
      <c r="O19" s="11"/>
      <c r="P19" s="10"/>
      <c r="Q19" s="11"/>
      <c r="R19" s="10"/>
      <c r="S19" s="11"/>
      <c r="T19" s="10"/>
      <c r="U19" s="11"/>
      <c r="V19" s="10"/>
      <c r="W19" s="11"/>
      <c r="X19" s="10"/>
      <c r="Y19" s="11"/>
      <c r="Z19" s="10"/>
      <c r="AA19" s="6"/>
    </row>
    <row r="20" spans="1:27" ht="14">
      <c r="A20" s="12" t="s">
        <v>6</v>
      </c>
      <c r="B20" s="10"/>
      <c r="C20" s="11"/>
      <c r="D20" s="10"/>
      <c r="E20" s="11"/>
      <c r="F20" s="10"/>
      <c r="G20" s="11"/>
      <c r="H20" s="10"/>
      <c r="I20" s="11"/>
      <c r="J20" s="10"/>
      <c r="K20" s="11"/>
      <c r="L20" s="10"/>
      <c r="M20" s="11"/>
      <c r="N20" s="10"/>
      <c r="O20" s="11"/>
      <c r="P20" s="10"/>
      <c r="Q20" s="11"/>
      <c r="R20" s="10"/>
      <c r="S20" s="11"/>
      <c r="T20" s="10"/>
      <c r="U20" s="11"/>
      <c r="V20" s="10"/>
      <c r="W20" s="11"/>
      <c r="X20" s="10"/>
      <c r="Y20" s="11"/>
      <c r="Z20" s="10"/>
      <c r="AA20" s="6"/>
    </row>
    <row r="21" spans="1:27" ht="14">
      <c r="A21" s="12" t="s">
        <v>7</v>
      </c>
      <c r="B21" s="10"/>
      <c r="C21" s="11"/>
      <c r="D21" s="10"/>
      <c r="E21" s="11"/>
      <c r="F21" s="10"/>
      <c r="G21" s="11"/>
      <c r="H21" s="10"/>
      <c r="I21" s="11"/>
      <c r="J21" s="10"/>
      <c r="K21" s="11"/>
      <c r="L21" s="10"/>
      <c r="M21" s="11"/>
      <c r="N21" s="10"/>
      <c r="O21" s="11"/>
      <c r="P21" s="10"/>
      <c r="Q21" s="11"/>
      <c r="R21" s="10"/>
      <c r="S21" s="11"/>
      <c r="T21" s="10"/>
      <c r="U21" s="11"/>
      <c r="V21" s="10"/>
      <c r="W21" s="11"/>
      <c r="X21" s="10"/>
      <c r="Y21" s="11"/>
      <c r="Z21" s="10"/>
      <c r="AA21" s="6"/>
    </row>
    <row r="22" spans="1:27" ht="14">
      <c r="A22" s="12" t="s">
        <v>85</v>
      </c>
      <c r="B22" s="10"/>
      <c r="C22" s="11"/>
      <c r="D22" s="10"/>
      <c r="E22" s="11"/>
      <c r="F22" s="10"/>
      <c r="G22" s="11"/>
      <c r="H22" s="10"/>
      <c r="I22" s="11"/>
      <c r="J22" s="10"/>
      <c r="K22" s="11"/>
      <c r="L22" s="10"/>
      <c r="M22" s="11"/>
      <c r="N22" s="10"/>
      <c r="O22" s="11"/>
      <c r="P22" s="10"/>
      <c r="Q22" s="11"/>
      <c r="R22" s="10"/>
      <c r="S22" s="11"/>
      <c r="T22" s="10"/>
      <c r="U22" s="11"/>
      <c r="V22" s="10"/>
      <c r="W22" s="11"/>
      <c r="X22" s="10"/>
      <c r="Y22" s="11"/>
      <c r="Z22" s="10"/>
      <c r="AA22" s="6"/>
    </row>
    <row r="23" spans="1:27" ht="14">
      <c r="A23" s="12" t="s">
        <v>28</v>
      </c>
      <c r="B23" s="10"/>
      <c r="C23" s="11"/>
      <c r="D23" s="10"/>
      <c r="E23" s="11"/>
      <c r="F23" s="10"/>
      <c r="G23" s="11"/>
      <c r="H23" s="10"/>
      <c r="I23" s="11"/>
      <c r="J23" s="10"/>
      <c r="K23" s="11"/>
      <c r="L23" s="10"/>
      <c r="M23" s="11"/>
      <c r="N23" s="10"/>
      <c r="O23" s="11"/>
      <c r="P23" s="10"/>
      <c r="Q23" s="11"/>
      <c r="R23" s="10"/>
      <c r="S23" s="11"/>
      <c r="T23" s="10"/>
      <c r="U23" s="11"/>
      <c r="V23" s="10"/>
      <c r="W23" s="11"/>
      <c r="X23" s="10"/>
      <c r="Y23" s="11"/>
      <c r="Z23" s="10"/>
      <c r="AA23" s="6"/>
    </row>
    <row r="24" spans="1:27" ht="14">
      <c r="A24" s="9" t="s">
        <v>8</v>
      </c>
      <c r="B24" s="10"/>
      <c r="C24" s="11"/>
      <c r="D24" s="10"/>
      <c r="E24" s="11"/>
      <c r="F24" s="10"/>
      <c r="G24" s="11"/>
      <c r="H24" s="10"/>
      <c r="I24" s="11"/>
      <c r="J24" s="10"/>
      <c r="K24" s="11"/>
      <c r="L24" s="10"/>
      <c r="M24" s="11"/>
      <c r="N24" s="10"/>
      <c r="O24" s="11"/>
      <c r="P24" s="10"/>
      <c r="Q24" s="11"/>
      <c r="R24" s="10"/>
      <c r="S24" s="11"/>
      <c r="T24" s="10"/>
      <c r="U24" s="11"/>
      <c r="V24" s="10"/>
      <c r="W24" s="11"/>
      <c r="X24" s="10"/>
      <c r="Y24" s="11"/>
      <c r="Z24" s="10"/>
      <c r="AA24" s="6"/>
    </row>
    <row r="25" spans="1:27" ht="14">
      <c r="A25" s="12" t="s">
        <v>23</v>
      </c>
      <c r="B25" s="10">
        <v>100</v>
      </c>
      <c r="C25" s="11">
        <v>100</v>
      </c>
      <c r="D25" s="10">
        <v>100</v>
      </c>
      <c r="E25" s="11">
        <v>100</v>
      </c>
      <c r="F25" s="10">
        <v>100</v>
      </c>
      <c r="G25" s="11">
        <v>100</v>
      </c>
      <c r="H25" s="10">
        <v>100</v>
      </c>
      <c r="I25" s="11">
        <v>100</v>
      </c>
      <c r="J25" s="10">
        <v>100</v>
      </c>
      <c r="K25" s="11">
        <v>100</v>
      </c>
      <c r="L25" s="10"/>
      <c r="M25" s="11">
        <v>6</v>
      </c>
      <c r="N25" s="10"/>
      <c r="O25" s="11">
        <v>100</v>
      </c>
      <c r="P25" s="10">
        <v>100</v>
      </c>
      <c r="Q25" s="11">
        <v>100</v>
      </c>
      <c r="R25" s="10">
        <v>100</v>
      </c>
      <c r="S25" s="11">
        <v>100</v>
      </c>
      <c r="T25" s="10">
        <v>100</v>
      </c>
      <c r="U25" s="11">
        <v>7</v>
      </c>
      <c r="V25" s="10"/>
      <c r="W25" s="11">
        <v>2</v>
      </c>
      <c r="X25" s="10">
        <v>45</v>
      </c>
      <c r="Y25" s="11">
        <v>100</v>
      </c>
      <c r="Z25" s="10">
        <v>100</v>
      </c>
      <c r="AA25" s="6"/>
    </row>
    <row r="26" spans="1:27" ht="14">
      <c r="A26" s="9" t="s">
        <v>71</v>
      </c>
      <c r="B26" s="10"/>
      <c r="C26" s="11"/>
      <c r="D26" s="10"/>
      <c r="E26" s="11"/>
      <c r="F26" s="10"/>
      <c r="G26" s="11"/>
      <c r="H26" s="10"/>
      <c r="I26" s="11"/>
      <c r="J26" s="10"/>
      <c r="K26" s="11"/>
      <c r="L26" s="10"/>
      <c r="M26" s="11"/>
      <c r="N26" s="10"/>
      <c r="O26" s="11"/>
      <c r="P26" s="10"/>
      <c r="Q26" s="11"/>
      <c r="R26" s="10"/>
      <c r="S26" s="11"/>
      <c r="T26" s="10"/>
      <c r="U26" s="11"/>
      <c r="V26" s="10"/>
      <c r="W26" s="11"/>
      <c r="X26" s="10"/>
      <c r="Y26" s="11"/>
      <c r="Z26" s="10"/>
      <c r="AA26" s="6"/>
    </row>
    <row r="27" spans="1:27" ht="14">
      <c r="A27" s="9" t="s">
        <v>83</v>
      </c>
      <c r="B27" s="10"/>
      <c r="C27" s="11"/>
      <c r="D27" s="10"/>
      <c r="E27" s="11"/>
      <c r="F27" s="10"/>
      <c r="G27" s="11"/>
      <c r="H27" s="10"/>
      <c r="I27" s="11"/>
      <c r="J27" s="10"/>
      <c r="K27" s="11"/>
      <c r="L27" s="10"/>
      <c r="M27" s="11"/>
      <c r="N27" s="10"/>
      <c r="O27" s="11"/>
      <c r="P27" s="10"/>
      <c r="Q27" s="11"/>
      <c r="R27" s="10"/>
      <c r="S27" s="11"/>
      <c r="T27" s="10"/>
      <c r="U27" s="11"/>
      <c r="V27" s="10"/>
      <c r="W27" s="11"/>
      <c r="X27" s="10"/>
      <c r="Y27" s="11"/>
      <c r="Z27" s="10"/>
      <c r="AA27" s="6"/>
    </row>
    <row r="28" spans="1:27" ht="14">
      <c r="A28" s="9" t="s">
        <v>69</v>
      </c>
      <c r="B28" s="10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  <c r="P28" s="10"/>
      <c r="Q28" s="11"/>
      <c r="R28" s="10"/>
      <c r="S28" s="11"/>
      <c r="T28" s="10"/>
      <c r="U28" s="11"/>
      <c r="V28" s="10"/>
      <c r="W28" s="11"/>
      <c r="X28" s="10"/>
      <c r="Y28" s="11"/>
      <c r="Z28" s="10"/>
      <c r="AA28" s="6"/>
    </row>
    <row r="29" spans="1:27" ht="14">
      <c r="A29" s="12" t="s">
        <v>84</v>
      </c>
      <c r="B29" s="10"/>
      <c r="C29" s="11"/>
      <c r="D29" s="10"/>
      <c r="E29" s="11"/>
      <c r="F29" s="10"/>
      <c r="G29" s="11"/>
      <c r="H29" s="10"/>
      <c r="I29" s="11"/>
      <c r="J29" s="10"/>
      <c r="K29" s="11"/>
      <c r="L29" s="10"/>
      <c r="M29" s="11"/>
      <c r="N29" s="10"/>
      <c r="O29" s="11"/>
      <c r="P29" s="10"/>
      <c r="Q29" s="11"/>
      <c r="R29" s="10"/>
      <c r="S29" s="11"/>
      <c r="T29" s="10"/>
      <c r="U29" s="11"/>
      <c r="V29" s="10"/>
      <c r="W29" s="11"/>
      <c r="X29" s="10"/>
      <c r="Y29" s="11"/>
      <c r="Z29" s="10"/>
      <c r="AA29" s="6"/>
    </row>
    <row r="30" spans="1:27" ht="14">
      <c r="A30" s="13" t="s">
        <v>33</v>
      </c>
      <c r="B30" s="10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  <c r="P30" s="10"/>
      <c r="Q30" s="11"/>
      <c r="R30" s="10"/>
      <c r="S30" s="11"/>
      <c r="T30" s="10"/>
      <c r="U30" s="11"/>
      <c r="V30" s="10"/>
      <c r="W30" s="11"/>
      <c r="X30" s="10"/>
      <c r="Y30" s="11"/>
      <c r="Z30" s="10"/>
      <c r="AA30" s="6"/>
    </row>
    <row r="31" spans="1:27" ht="14">
      <c r="A31" s="24" t="s">
        <v>93</v>
      </c>
      <c r="B31" s="10"/>
      <c r="C31" s="11"/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O31" s="11"/>
      <c r="P31" s="10"/>
      <c r="Q31" s="11"/>
      <c r="R31" s="10"/>
      <c r="S31" s="11"/>
      <c r="T31" s="10"/>
      <c r="U31" s="11"/>
      <c r="V31" s="10"/>
      <c r="W31" s="11"/>
      <c r="X31" s="10"/>
      <c r="Y31" s="11"/>
      <c r="Z31" s="10"/>
      <c r="AA31" s="6"/>
    </row>
    <row r="32" spans="1:27">
      <c r="A32" s="15" t="s">
        <v>9</v>
      </c>
      <c r="B32" s="10"/>
      <c r="C32" s="11"/>
      <c r="D32" s="10"/>
      <c r="E32" s="11"/>
      <c r="F32" s="10"/>
      <c r="G32" s="11"/>
      <c r="H32" s="10"/>
      <c r="I32" s="11"/>
      <c r="J32" s="10"/>
      <c r="K32" s="11"/>
      <c r="L32" s="10"/>
      <c r="M32" s="11"/>
      <c r="N32" s="10"/>
      <c r="O32" s="11"/>
      <c r="P32" s="10"/>
      <c r="Q32" s="11"/>
      <c r="R32" s="10"/>
      <c r="S32" s="11"/>
      <c r="T32" s="10"/>
      <c r="U32" s="11"/>
      <c r="V32" s="10"/>
      <c r="W32" s="11"/>
      <c r="X32" s="10"/>
      <c r="Y32" s="11"/>
      <c r="Z32" s="10"/>
      <c r="AA32" s="6"/>
    </row>
    <row r="33" spans="1:27">
      <c r="A33" s="15" t="s">
        <v>31</v>
      </c>
      <c r="B33" s="10"/>
      <c r="C33" s="11"/>
      <c r="D33" s="10"/>
      <c r="E33" s="11"/>
      <c r="F33" s="10"/>
      <c r="G33" s="11"/>
      <c r="H33" s="10"/>
      <c r="I33" s="11"/>
      <c r="J33" s="10"/>
      <c r="K33" s="11"/>
      <c r="L33" s="10"/>
      <c r="M33" s="11"/>
      <c r="N33" s="10"/>
      <c r="O33" s="11"/>
      <c r="P33" s="10"/>
      <c r="Q33" s="11"/>
      <c r="R33" s="10"/>
      <c r="S33" s="11"/>
      <c r="T33" s="10"/>
      <c r="U33" s="11"/>
      <c r="V33" s="10"/>
      <c r="W33" s="11"/>
      <c r="X33" s="10"/>
      <c r="Y33" s="11"/>
      <c r="Z33" s="10"/>
      <c r="AA33" s="6"/>
    </row>
    <row r="34" spans="1:27">
      <c r="A34" s="15" t="s">
        <v>32</v>
      </c>
      <c r="B34" s="10"/>
      <c r="C34" s="11"/>
      <c r="D34" s="10"/>
      <c r="E34" s="11"/>
      <c r="F34" s="10"/>
      <c r="G34" s="11"/>
      <c r="H34" s="10"/>
      <c r="I34" s="11"/>
      <c r="J34" s="10"/>
      <c r="K34" s="11"/>
      <c r="L34" s="10"/>
      <c r="M34" s="11"/>
      <c r="N34" s="10"/>
      <c r="O34" s="11"/>
      <c r="P34" s="10"/>
      <c r="Q34" s="11"/>
      <c r="R34" s="10"/>
      <c r="S34" s="11"/>
      <c r="T34" s="10"/>
      <c r="U34" s="11"/>
      <c r="V34" s="10"/>
      <c r="W34" s="11"/>
      <c r="X34" s="10"/>
      <c r="Y34" s="11"/>
      <c r="Z34" s="10"/>
      <c r="AA34" s="6"/>
    </row>
    <row r="35" spans="1:27">
      <c r="A35" s="15" t="s">
        <v>52</v>
      </c>
      <c r="B35" s="10"/>
      <c r="C35" s="11"/>
      <c r="D35" s="10"/>
      <c r="E35" s="11"/>
      <c r="F35" s="10"/>
      <c r="G35" s="11"/>
      <c r="H35" s="10"/>
      <c r="I35" s="11"/>
      <c r="J35" s="10"/>
      <c r="K35" s="11"/>
      <c r="L35" s="10"/>
      <c r="M35" s="11"/>
      <c r="N35" s="10"/>
      <c r="O35" s="11"/>
      <c r="P35" s="10"/>
      <c r="Q35" s="11"/>
      <c r="R35" s="10"/>
      <c r="S35" s="11"/>
      <c r="T35" s="10"/>
      <c r="U35" s="11"/>
      <c r="V35" s="10"/>
      <c r="W35" s="11"/>
      <c r="X35" s="10"/>
      <c r="Y35" s="11"/>
      <c r="Z35" s="10"/>
      <c r="AA35" s="6"/>
    </row>
    <row r="36" spans="1:27">
      <c r="A36" s="16" t="s">
        <v>10</v>
      </c>
      <c r="B36" s="10"/>
      <c r="C36" s="11"/>
      <c r="D36" s="10"/>
      <c r="E36" s="11"/>
      <c r="F36" s="10"/>
      <c r="G36" s="11"/>
      <c r="H36" s="10"/>
      <c r="I36" s="11"/>
      <c r="J36" s="10"/>
      <c r="K36" s="11"/>
      <c r="L36" s="10"/>
      <c r="M36" s="11"/>
      <c r="N36" s="10"/>
      <c r="O36" s="11"/>
      <c r="P36" s="10"/>
      <c r="Q36" s="11"/>
      <c r="R36" s="10"/>
      <c r="S36" s="11"/>
      <c r="T36" s="10"/>
      <c r="U36" s="11"/>
      <c r="V36" s="10"/>
      <c r="W36" s="11"/>
      <c r="X36" s="10"/>
      <c r="Y36" s="11"/>
      <c r="Z36" s="10"/>
      <c r="AA36" s="6"/>
    </row>
    <row r="37" spans="1:27">
      <c r="A37" s="15" t="s">
        <v>39</v>
      </c>
      <c r="B37" s="10"/>
      <c r="C37" s="11"/>
      <c r="D37" s="10"/>
      <c r="E37" s="11"/>
      <c r="F37" s="10"/>
      <c r="G37" s="11"/>
      <c r="H37" s="10"/>
      <c r="I37" s="11"/>
      <c r="J37" s="10"/>
      <c r="K37" s="11"/>
      <c r="L37" s="10"/>
      <c r="M37" s="11"/>
      <c r="N37" s="10"/>
      <c r="O37" s="11"/>
      <c r="P37" s="10"/>
      <c r="Q37" s="11"/>
      <c r="R37" s="10"/>
      <c r="S37" s="11"/>
      <c r="T37" s="10"/>
      <c r="U37" s="11"/>
      <c r="V37" s="10"/>
      <c r="W37" s="11"/>
      <c r="X37" s="10"/>
      <c r="Y37" s="11"/>
      <c r="Z37" s="10"/>
      <c r="AA37" s="6"/>
    </row>
    <row r="38" spans="1:27">
      <c r="A38" s="15" t="s">
        <v>11</v>
      </c>
      <c r="B38" s="10"/>
      <c r="C38" s="11"/>
      <c r="D38" s="10"/>
      <c r="E38" s="11"/>
      <c r="F38" s="10"/>
      <c r="G38" s="11"/>
      <c r="H38" s="10"/>
      <c r="I38" s="11"/>
      <c r="J38" s="10"/>
      <c r="K38" s="11"/>
      <c r="L38" s="10"/>
      <c r="M38" s="11"/>
      <c r="N38" s="10"/>
      <c r="O38" s="11"/>
      <c r="P38" s="10"/>
      <c r="Q38" s="11"/>
      <c r="R38" s="10"/>
      <c r="S38" s="11"/>
      <c r="T38" s="10"/>
      <c r="U38" s="11"/>
      <c r="V38" s="10"/>
      <c r="W38" s="11"/>
      <c r="X38" s="10"/>
      <c r="Y38" s="11"/>
      <c r="Z38" s="10"/>
      <c r="AA38" s="6"/>
    </row>
    <row r="39" spans="1:27">
      <c r="A39" s="16" t="s">
        <v>94</v>
      </c>
      <c r="B39" s="10"/>
      <c r="C39" s="11"/>
      <c r="D39" s="10"/>
      <c r="E39" s="11"/>
      <c r="F39" s="10"/>
      <c r="G39" s="11"/>
      <c r="H39" s="10"/>
      <c r="I39" s="11"/>
      <c r="J39" s="10"/>
      <c r="K39" s="11"/>
      <c r="L39" s="10"/>
      <c r="M39" s="11"/>
      <c r="N39" s="10"/>
      <c r="O39" s="11"/>
      <c r="P39" s="10"/>
      <c r="Q39" s="11"/>
      <c r="R39" s="10"/>
      <c r="S39" s="11"/>
      <c r="T39" s="10"/>
      <c r="U39" s="11"/>
      <c r="V39" s="10"/>
      <c r="W39" s="11"/>
      <c r="X39" s="10"/>
      <c r="Y39" s="11"/>
      <c r="Z39" s="10"/>
      <c r="AA39" s="6"/>
    </row>
    <row r="40" spans="1:27">
      <c r="A40" s="16" t="s">
        <v>95</v>
      </c>
      <c r="B40" s="10"/>
      <c r="C40" s="11"/>
      <c r="D40" s="10"/>
      <c r="E40" s="11"/>
      <c r="F40" s="10"/>
      <c r="G40" s="11"/>
      <c r="H40" s="10"/>
      <c r="I40" s="11"/>
      <c r="J40" s="10"/>
      <c r="K40" s="11"/>
      <c r="L40" s="10"/>
      <c r="M40" s="11"/>
      <c r="N40" s="10"/>
      <c r="O40" s="11"/>
      <c r="P40" s="10"/>
      <c r="Q40" s="11"/>
      <c r="R40" s="10"/>
      <c r="S40" s="11"/>
      <c r="T40" s="10"/>
      <c r="U40" s="11"/>
      <c r="V40" s="10"/>
      <c r="W40" s="11"/>
      <c r="X40" s="10"/>
      <c r="Y40" s="11"/>
      <c r="Z40" s="10"/>
      <c r="AA40" s="6"/>
    </row>
    <row r="41" spans="1:27">
      <c r="A41" s="15" t="s">
        <v>12</v>
      </c>
      <c r="B41" s="10"/>
      <c r="C41" s="11"/>
      <c r="D41" s="10"/>
      <c r="E41" s="11"/>
      <c r="F41" s="10"/>
      <c r="G41" s="11"/>
      <c r="H41" s="10"/>
      <c r="I41" s="11"/>
      <c r="J41" s="10"/>
      <c r="K41" s="11"/>
      <c r="L41" s="10"/>
      <c r="M41" s="11"/>
      <c r="N41" s="10"/>
      <c r="O41" s="11"/>
      <c r="P41" s="10"/>
      <c r="Q41" s="11"/>
      <c r="R41" s="10"/>
      <c r="S41" s="11"/>
      <c r="T41" s="10"/>
      <c r="U41" s="11"/>
      <c r="V41" s="10"/>
      <c r="W41" s="11"/>
      <c r="X41" s="10"/>
      <c r="Y41" s="11"/>
      <c r="Z41" s="10"/>
      <c r="AA41" s="6"/>
    </row>
    <row r="42" spans="1:27">
      <c r="A42" s="15" t="s">
        <v>40</v>
      </c>
      <c r="B42" s="10"/>
      <c r="C42" s="11"/>
      <c r="D42" s="10"/>
      <c r="E42" s="11"/>
      <c r="F42" s="10"/>
      <c r="G42" s="11"/>
      <c r="H42" s="10"/>
      <c r="I42" s="11"/>
      <c r="J42" s="10"/>
      <c r="K42" s="11"/>
      <c r="L42" s="10"/>
      <c r="M42" s="11"/>
      <c r="N42" s="10"/>
      <c r="O42" s="11"/>
      <c r="P42" s="10"/>
      <c r="Q42" s="11"/>
      <c r="R42" s="10"/>
      <c r="S42" s="11"/>
      <c r="T42" s="10"/>
      <c r="U42" s="11"/>
      <c r="V42" s="10"/>
      <c r="W42" s="11"/>
      <c r="X42" s="10"/>
      <c r="Y42" s="11"/>
      <c r="Z42" s="10"/>
      <c r="AA42" s="6"/>
    </row>
    <row r="43" spans="1:27">
      <c r="A43" s="16" t="s">
        <v>41</v>
      </c>
      <c r="B43" s="10"/>
      <c r="C43" s="11"/>
      <c r="D43" s="10"/>
      <c r="E43" s="11"/>
      <c r="F43" s="10"/>
      <c r="G43" s="11"/>
      <c r="H43" s="10"/>
      <c r="I43" s="11"/>
      <c r="J43" s="10"/>
      <c r="K43" s="11"/>
      <c r="L43" s="10"/>
      <c r="M43" s="11"/>
      <c r="N43" s="10"/>
      <c r="O43" s="11"/>
      <c r="P43" s="10"/>
      <c r="Q43" s="11"/>
      <c r="R43" s="10"/>
      <c r="S43" s="11"/>
      <c r="T43" s="10"/>
      <c r="U43" s="11"/>
      <c r="V43" s="10"/>
      <c r="W43" s="11"/>
      <c r="X43" s="10"/>
      <c r="Y43" s="11"/>
      <c r="Z43" s="10"/>
      <c r="AA43" s="6"/>
    </row>
    <row r="44" spans="1:27">
      <c r="A44" s="15" t="s">
        <v>44</v>
      </c>
      <c r="B44" s="10"/>
      <c r="C44" s="11"/>
      <c r="D44" s="10"/>
      <c r="E44" s="11"/>
      <c r="F44" s="10"/>
      <c r="G44" s="11"/>
      <c r="H44" s="10"/>
      <c r="I44" s="11"/>
      <c r="J44" s="10"/>
      <c r="K44" s="11"/>
      <c r="L44" s="10"/>
      <c r="M44" s="11"/>
      <c r="N44" s="10"/>
      <c r="O44" s="11"/>
      <c r="P44" s="10"/>
      <c r="Q44" s="11"/>
      <c r="R44" s="10"/>
      <c r="S44" s="11"/>
      <c r="T44" s="10"/>
      <c r="U44" s="11"/>
      <c r="V44" s="10"/>
      <c r="W44" s="11"/>
      <c r="X44" s="10"/>
      <c r="Y44" s="11"/>
      <c r="Z44" s="10"/>
      <c r="AA44" s="6"/>
    </row>
    <row r="45" spans="1:27">
      <c r="A45" s="15" t="s">
        <v>62</v>
      </c>
      <c r="B45" s="10"/>
      <c r="C45" s="11"/>
      <c r="D45" s="10"/>
      <c r="E45" s="11"/>
      <c r="F45" s="10"/>
      <c r="G45" s="11"/>
      <c r="H45" s="10"/>
      <c r="I45" s="11"/>
      <c r="J45" s="10"/>
      <c r="K45" s="11"/>
      <c r="L45" s="10"/>
      <c r="M45" s="11"/>
      <c r="N45" s="10"/>
      <c r="O45" s="11"/>
      <c r="P45" s="10"/>
      <c r="Q45" s="11"/>
      <c r="R45" s="10"/>
      <c r="S45" s="11"/>
      <c r="T45" s="10"/>
      <c r="U45" s="11"/>
      <c r="V45" s="10"/>
      <c r="W45" s="11"/>
      <c r="X45" s="10"/>
      <c r="Y45" s="11"/>
      <c r="Z45" s="10"/>
      <c r="AA45" s="6"/>
    </row>
    <row r="46" spans="1:27">
      <c r="A46" s="16" t="s">
        <v>34</v>
      </c>
      <c r="B46" s="10"/>
      <c r="C46" s="11"/>
      <c r="D46" s="10"/>
      <c r="E46" s="11"/>
      <c r="F46" s="10"/>
      <c r="G46" s="11"/>
      <c r="H46" s="10"/>
      <c r="I46" s="11"/>
      <c r="J46" s="10"/>
      <c r="K46" s="11"/>
      <c r="L46" s="10"/>
      <c r="M46" s="11"/>
      <c r="N46" s="10"/>
      <c r="O46" s="11"/>
      <c r="P46" s="10"/>
      <c r="Q46" s="11"/>
      <c r="R46" s="10"/>
      <c r="S46" s="11"/>
      <c r="T46" s="10"/>
      <c r="U46" s="11"/>
      <c r="V46" s="10"/>
      <c r="W46" s="11"/>
      <c r="X46" s="10"/>
      <c r="Y46" s="11"/>
      <c r="Z46" s="10"/>
      <c r="AA46" s="6"/>
    </row>
    <row r="47" spans="1:27">
      <c r="A47" s="16" t="s">
        <v>35</v>
      </c>
      <c r="B47" s="10"/>
      <c r="C47" s="11"/>
      <c r="D47" s="10"/>
      <c r="E47" s="11"/>
      <c r="F47" s="10"/>
      <c r="G47" s="11"/>
      <c r="H47" s="10"/>
      <c r="I47" s="11"/>
      <c r="J47" s="10"/>
      <c r="K47" s="11"/>
      <c r="L47" s="10"/>
      <c r="M47" s="11"/>
      <c r="N47" s="10"/>
      <c r="O47" s="11"/>
      <c r="P47" s="10"/>
      <c r="Q47" s="11"/>
      <c r="R47" s="10"/>
      <c r="S47" s="11"/>
      <c r="T47" s="10"/>
      <c r="U47" s="11"/>
      <c r="V47" s="10"/>
      <c r="W47" s="11"/>
      <c r="X47" s="10"/>
      <c r="Y47" s="11"/>
      <c r="Z47" s="10"/>
      <c r="AA47" s="6"/>
    </row>
    <row r="48" spans="1:27">
      <c r="A48" s="15" t="s">
        <v>37</v>
      </c>
      <c r="B48" s="10"/>
      <c r="C48" s="11"/>
      <c r="D48" s="10"/>
      <c r="E48" s="11"/>
      <c r="F48" s="10"/>
      <c r="G48" s="11"/>
      <c r="H48" s="10"/>
      <c r="I48" s="11"/>
      <c r="J48" s="10"/>
      <c r="K48" s="11"/>
      <c r="L48" s="10"/>
      <c r="M48" s="11"/>
      <c r="N48" s="10"/>
      <c r="O48" s="11"/>
      <c r="P48" s="10"/>
      <c r="Q48" s="11"/>
      <c r="R48" s="10"/>
      <c r="S48" s="11"/>
      <c r="T48" s="10"/>
      <c r="U48" s="11"/>
      <c r="V48" s="10"/>
      <c r="W48" s="11"/>
      <c r="X48" s="10"/>
      <c r="Y48" s="11"/>
      <c r="Z48" s="10"/>
      <c r="AA48" s="6"/>
    </row>
    <row r="49" spans="1:27" ht="14">
      <c r="A49" s="9" t="s">
        <v>24</v>
      </c>
      <c r="B49" s="10"/>
      <c r="C49" s="11"/>
      <c r="D49" s="10"/>
      <c r="E49" s="11"/>
      <c r="F49" s="10"/>
      <c r="G49" s="11"/>
      <c r="H49" s="10"/>
      <c r="I49" s="11"/>
      <c r="J49" s="10"/>
      <c r="K49" s="11"/>
      <c r="L49" s="10"/>
      <c r="M49" s="11"/>
      <c r="N49" s="10"/>
      <c r="O49" s="11"/>
      <c r="P49" s="10"/>
      <c r="Q49" s="11"/>
      <c r="R49" s="10"/>
      <c r="S49" s="11"/>
      <c r="T49" s="10"/>
      <c r="U49" s="11"/>
      <c r="V49" s="10"/>
      <c r="W49" s="11"/>
      <c r="X49" s="10"/>
      <c r="Y49" s="11"/>
      <c r="Z49" s="10"/>
      <c r="AA49" s="6"/>
    </row>
    <row r="50" spans="1:27" ht="14">
      <c r="A50" s="9" t="s">
        <v>43</v>
      </c>
      <c r="B50" s="10"/>
      <c r="C50" s="11"/>
      <c r="D50" s="10"/>
      <c r="E50" s="11"/>
      <c r="F50" s="10"/>
      <c r="G50" s="11"/>
      <c r="H50" s="10"/>
      <c r="I50" s="11"/>
      <c r="J50" s="10"/>
      <c r="K50" s="11"/>
      <c r="L50" s="10"/>
      <c r="M50" s="11"/>
      <c r="N50" s="10"/>
      <c r="O50" s="11"/>
      <c r="P50" s="10"/>
      <c r="Q50" s="11"/>
      <c r="R50" s="10"/>
      <c r="S50" s="11"/>
      <c r="T50" s="10"/>
      <c r="U50" s="11"/>
      <c r="V50" s="10"/>
      <c r="W50" s="11"/>
      <c r="X50" s="10"/>
      <c r="Y50" s="11"/>
      <c r="Z50" s="10"/>
      <c r="AA50" s="6"/>
    </row>
    <row r="51" spans="1:27" ht="14">
      <c r="A51" s="12" t="s">
        <v>72</v>
      </c>
      <c r="B51" s="10"/>
      <c r="C51" s="11"/>
      <c r="D51" s="10"/>
      <c r="E51" s="11"/>
      <c r="F51" s="10"/>
      <c r="G51" s="11"/>
      <c r="H51" s="10"/>
      <c r="I51" s="11"/>
      <c r="J51" s="10"/>
      <c r="K51" s="11"/>
      <c r="L51" s="10"/>
      <c r="M51" s="11"/>
      <c r="N51" s="10"/>
      <c r="O51" s="11"/>
      <c r="P51" s="10"/>
      <c r="Q51" s="11"/>
      <c r="R51" s="10"/>
      <c r="S51" s="11"/>
      <c r="T51" s="10"/>
      <c r="U51" s="11"/>
      <c r="V51" s="10"/>
      <c r="W51" s="11"/>
      <c r="X51" s="10"/>
      <c r="Y51" s="11"/>
      <c r="Z51" s="10"/>
      <c r="AA51" s="6"/>
    </row>
    <row r="52" spans="1:27">
      <c r="A52" s="15" t="s">
        <v>68</v>
      </c>
      <c r="B52" s="10"/>
      <c r="C52" s="11"/>
      <c r="D52" s="10"/>
      <c r="E52" s="11"/>
      <c r="F52" s="10"/>
      <c r="G52" s="11"/>
      <c r="H52" s="10"/>
      <c r="I52" s="11"/>
      <c r="J52" s="10"/>
      <c r="K52" s="11"/>
      <c r="L52" s="10"/>
      <c r="M52" s="11"/>
      <c r="N52" s="10"/>
      <c r="O52" s="11"/>
      <c r="P52" s="10"/>
      <c r="Q52" s="11"/>
      <c r="R52" s="10"/>
      <c r="S52" s="11"/>
      <c r="T52" s="10"/>
      <c r="U52" s="11"/>
      <c r="V52" s="10"/>
      <c r="W52" s="11"/>
      <c r="X52" s="10"/>
      <c r="Y52" s="11"/>
      <c r="Z52" s="10"/>
      <c r="AA52" s="6"/>
    </row>
    <row r="53" spans="1:27">
      <c r="A53" s="15" t="s">
        <v>82</v>
      </c>
      <c r="B53" s="10"/>
      <c r="C53" s="11"/>
      <c r="D53" s="10"/>
      <c r="E53" s="11"/>
      <c r="F53" s="10"/>
      <c r="G53" s="11"/>
      <c r="H53" s="10"/>
      <c r="I53" s="11"/>
      <c r="J53" s="10"/>
      <c r="K53" s="11"/>
      <c r="L53" s="10"/>
      <c r="M53" s="11"/>
      <c r="N53" s="10"/>
      <c r="O53" s="11"/>
      <c r="P53" s="10"/>
      <c r="Q53" s="11"/>
      <c r="R53" s="10"/>
      <c r="S53" s="11"/>
      <c r="T53" s="10"/>
      <c r="U53" s="11"/>
      <c r="V53" s="10"/>
      <c r="W53" s="11"/>
      <c r="X53" s="10"/>
      <c r="Y53" s="11"/>
      <c r="Z53" s="10"/>
      <c r="AA53" s="6"/>
    </row>
    <row r="54" spans="1:27">
      <c r="A54" s="15" t="s">
        <v>180</v>
      </c>
      <c r="B54" s="10"/>
      <c r="C54" s="11"/>
      <c r="D54" s="10"/>
      <c r="E54" s="11"/>
      <c r="F54" s="10"/>
      <c r="G54" s="11"/>
      <c r="H54" s="10"/>
      <c r="I54" s="11"/>
      <c r="J54" s="10"/>
      <c r="K54" s="11"/>
      <c r="L54" s="10">
        <v>1</v>
      </c>
      <c r="M54" s="11"/>
      <c r="N54" s="10">
        <v>20</v>
      </c>
      <c r="O54" s="11"/>
      <c r="P54" s="10"/>
      <c r="Q54" s="11"/>
      <c r="R54" s="10"/>
      <c r="S54" s="11"/>
      <c r="T54" s="10"/>
      <c r="U54" s="11">
        <v>5</v>
      </c>
      <c r="V54" s="10">
        <v>7</v>
      </c>
      <c r="W54" s="11">
        <v>35</v>
      </c>
      <c r="X54" s="10">
        <v>15</v>
      </c>
      <c r="Y54" s="11"/>
      <c r="Z54" s="10"/>
      <c r="AA54" s="6"/>
    </row>
    <row r="55" spans="1:27" ht="14">
      <c r="A55" s="9" t="s">
        <v>63</v>
      </c>
      <c r="B55" s="10"/>
      <c r="C55" s="11"/>
      <c r="D55" s="10"/>
      <c r="E55" s="11"/>
      <c r="F55" s="10"/>
      <c r="G55" s="11"/>
      <c r="H55" s="10"/>
      <c r="I55" s="11"/>
      <c r="J55" s="10"/>
      <c r="K55" s="11"/>
      <c r="L55" s="10"/>
      <c r="M55" s="11"/>
      <c r="N55" s="10"/>
      <c r="O55" s="11"/>
      <c r="P55" s="10"/>
      <c r="Q55" s="11"/>
      <c r="R55" s="10"/>
      <c r="S55" s="11"/>
      <c r="T55" s="10"/>
      <c r="U55" s="11"/>
      <c r="V55" s="10"/>
      <c r="W55" s="11"/>
      <c r="X55" s="10"/>
      <c r="Y55" s="11"/>
      <c r="Z55" s="10"/>
      <c r="AA55" s="6"/>
    </row>
    <row r="56" spans="1:27" ht="14">
      <c r="A56" s="12" t="s">
        <v>30</v>
      </c>
      <c r="B56" s="10"/>
      <c r="C56" s="11"/>
      <c r="D56" s="10"/>
      <c r="E56" s="11"/>
      <c r="F56" s="10"/>
      <c r="G56" s="11"/>
      <c r="H56" s="10"/>
      <c r="I56" s="11"/>
      <c r="J56" s="10"/>
      <c r="K56" s="11"/>
      <c r="L56" s="10"/>
      <c r="M56" s="11"/>
      <c r="N56" s="10"/>
      <c r="O56" s="11"/>
      <c r="P56" s="10"/>
      <c r="Q56" s="11"/>
      <c r="R56" s="10"/>
      <c r="S56" s="11"/>
      <c r="T56" s="10"/>
      <c r="U56" s="11"/>
      <c r="V56" s="10"/>
      <c r="W56" s="11"/>
      <c r="X56" s="10"/>
      <c r="Y56" s="11"/>
      <c r="Z56" s="10"/>
      <c r="AA56" s="6"/>
    </row>
    <row r="57" spans="1:27" ht="14">
      <c r="A57" s="9" t="s">
        <v>38</v>
      </c>
      <c r="B57" s="10"/>
      <c r="C57" s="11"/>
      <c r="D57" s="10"/>
      <c r="E57" s="11"/>
      <c r="F57" s="10"/>
      <c r="G57" s="11"/>
      <c r="H57" s="10"/>
      <c r="I57" s="11"/>
      <c r="J57" s="10"/>
      <c r="K57" s="11"/>
      <c r="L57" s="10"/>
      <c r="M57" s="11"/>
      <c r="N57" s="10"/>
      <c r="O57" s="11"/>
      <c r="P57" s="10"/>
      <c r="Q57" s="11"/>
      <c r="R57" s="10"/>
      <c r="S57" s="11"/>
      <c r="T57" s="10"/>
      <c r="U57" s="11"/>
      <c r="V57" s="10"/>
      <c r="W57" s="11"/>
      <c r="X57" s="10"/>
      <c r="Y57" s="11"/>
      <c r="Z57" s="10"/>
      <c r="AA57" s="6"/>
    </row>
    <row r="58" spans="1:27" ht="14">
      <c r="A58" s="9" t="s">
        <v>60</v>
      </c>
      <c r="B58" s="10"/>
      <c r="C58" s="11"/>
      <c r="D58" s="10"/>
      <c r="E58" s="11"/>
      <c r="F58" s="10"/>
      <c r="G58" s="11"/>
      <c r="H58" s="10"/>
      <c r="I58" s="11"/>
      <c r="J58" s="10"/>
      <c r="K58" s="11"/>
      <c r="L58" s="10"/>
      <c r="M58" s="11"/>
      <c r="N58" s="10"/>
      <c r="O58" s="11"/>
      <c r="P58" s="10"/>
      <c r="Q58" s="11"/>
      <c r="R58" s="10"/>
      <c r="S58" s="11"/>
      <c r="T58" s="10"/>
      <c r="U58" s="11"/>
      <c r="V58" s="10"/>
      <c r="W58" s="11"/>
      <c r="X58" s="10"/>
      <c r="Y58" s="11"/>
      <c r="Z58" s="10"/>
      <c r="AA58" s="6"/>
    </row>
    <row r="59" spans="1:27" ht="14">
      <c r="A59" s="9" t="s">
        <v>73</v>
      </c>
      <c r="B59" s="10"/>
      <c r="C59" s="11"/>
      <c r="D59" s="10"/>
      <c r="E59" s="11"/>
      <c r="F59" s="10"/>
      <c r="G59" s="11"/>
      <c r="H59" s="10"/>
      <c r="I59" s="11"/>
      <c r="J59" s="10"/>
      <c r="K59" s="11"/>
      <c r="L59" s="10"/>
      <c r="M59" s="11"/>
      <c r="N59" s="10"/>
      <c r="O59" s="11"/>
      <c r="P59" s="10"/>
      <c r="Q59" s="11"/>
      <c r="R59" s="10"/>
      <c r="S59" s="11"/>
      <c r="T59" s="10"/>
      <c r="U59" s="11"/>
      <c r="V59" s="10"/>
      <c r="W59" s="11"/>
      <c r="X59" s="10"/>
      <c r="Y59" s="11"/>
      <c r="Z59" s="10"/>
      <c r="AA59" s="6"/>
    </row>
    <row r="60" spans="1:27" ht="14">
      <c r="A60" s="9" t="s">
        <v>64</v>
      </c>
      <c r="B60" s="10"/>
      <c r="C60" s="11"/>
      <c r="D60" s="10"/>
      <c r="E60" s="11"/>
      <c r="F60" s="10"/>
      <c r="G60" s="11"/>
      <c r="H60" s="10"/>
      <c r="I60" s="11"/>
      <c r="J60" s="10"/>
      <c r="K60" s="11"/>
      <c r="L60" s="10"/>
      <c r="M60" s="11"/>
      <c r="N60" s="10"/>
      <c r="O60" s="11"/>
      <c r="P60" s="10"/>
      <c r="Q60" s="11"/>
      <c r="R60" s="10"/>
      <c r="S60" s="11"/>
      <c r="T60" s="10"/>
      <c r="U60" s="11"/>
      <c r="V60" s="10"/>
      <c r="W60" s="11"/>
      <c r="X60" s="10"/>
      <c r="Y60" s="11"/>
      <c r="Z60" s="10"/>
      <c r="AA60" s="6"/>
    </row>
    <row r="61" spans="1:27" ht="14">
      <c r="A61" s="9" t="s">
        <v>61</v>
      </c>
      <c r="B61" s="10"/>
      <c r="C61" s="11"/>
      <c r="D61" s="10"/>
      <c r="E61" s="11"/>
      <c r="F61" s="10"/>
      <c r="G61" s="11"/>
      <c r="H61" s="10"/>
      <c r="I61" s="11"/>
      <c r="J61" s="10"/>
      <c r="K61" s="11"/>
      <c r="L61" s="10"/>
      <c r="M61" s="11"/>
      <c r="N61" s="10"/>
      <c r="O61" s="11"/>
      <c r="P61" s="10"/>
      <c r="Q61" s="11"/>
      <c r="R61" s="10"/>
      <c r="S61" s="11"/>
      <c r="T61" s="10"/>
      <c r="U61" s="11"/>
      <c r="V61" s="10"/>
      <c r="W61" s="11"/>
      <c r="X61" s="10"/>
      <c r="Y61" s="11"/>
      <c r="Z61" s="10"/>
      <c r="AA61" s="6"/>
    </row>
    <row r="62" spans="1:27">
      <c r="A62" s="16" t="s">
        <v>13</v>
      </c>
      <c r="B62" s="10"/>
      <c r="C62" s="11"/>
      <c r="D62" s="10"/>
      <c r="E62" s="11"/>
      <c r="F62" s="10"/>
      <c r="G62" s="11"/>
      <c r="H62" s="10"/>
      <c r="I62" s="11"/>
      <c r="J62" s="10"/>
      <c r="K62" s="11"/>
      <c r="L62" s="10"/>
      <c r="M62" s="11"/>
      <c r="N62" s="10"/>
      <c r="O62" s="11"/>
      <c r="P62" s="10"/>
      <c r="Q62" s="11"/>
      <c r="R62" s="10"/>
      <c r="S62" s="11"/>
      <c r="T62" s="10"/>
      <c r="U62" s="11"/>
      <c r="V62" s="10"/>
      <c r="W62" s="11"/>
      <c r="X62" s="10"/>
      <c r="Y62" s="11"/>
      <c r="Z62" s="10"/>
      <c r="AA62" s="6"/>
    </row>
    <row r="63" spans="1:27">
      <c r="A63" s="16" t="s">
        <v>55</v>
      </c>
      <c r="B63" s="10"/>
      <c r="C63" s="11"/>
      <c r="D63" s="10"/>
      <c r="E63" s="11"/>
      <c r="F63" s="10"/>
      <c r="G63" s="11"/>
      <c r="H63" s="10"/>
      <c r="I63" s="11"/>
      <c r="J63" s="10"/>
      <c r="K63" s="11"/>
      <c r="L63" s="10"/>
      <c r="M63" s="11"/>
      <c r="N63" s="10"/>
      <c r="O63" s="11"/>
      <c r="P63" s="10"/>
      <c r="Q63" s="11"/>
      <c r="R63" s="10"/>
      <c r="S63" s="11"/>
      <c r="T63" s="10"/>
      <c r="U63" s="11"/>
      <c r="V63" s="10"/>
      <c r="W63" s="11"/>
      <c r="X63" s="10"/>
      <c r="Y63" s="11"/>
      <c r="Z63" s="10"/>
      <c r="AA63" s="6"/>
    </row>
    <row r="64" spans="1:27">
      <c r="A64" s="15" t="s">
        <v>42</v>
      </c>
      <c r="B64" s="10"/>
      <c r="C64" s="11"/>
      <c r="D64" s="10"/>
      <c r="E64" s="11"/>
      <c r="F64" s="10"/>
      <c r="G64" s="11"/>
      <c r="H64" s="10"/>
      <c r="I64" s="11"/>
      <c r="J64" s="10"/>
      <c r="K64" s="11"/>
      <c r="L64" s="10"/>
      <c r="M64" s="11"/>
      <c r="N64" s="10"/>
      <c r="O64" s="11"/>
      <c r="P64" s="10"/>
      <c r="Q64" s="11"/>
      <c r="R64" s="10"/>
      <c r="S64" s="11"/>
      <c r="T64" s="10"/>
      <c r="U64" s="11"/>
      <c r="V64" s="10"/>
      <c r="W64" s="11"/>
      <c r="X64" s="10"/>
      <c r="Y64" s="11"/>
      <c r="Z64" s="10"/>
      <c r="AA64" s="6"/>
    </row>
    <row r="65" spans="1:27">
      <c r="A65" s="15" t="s">
        <v>57</v>
      </c>
      <c r="B65" s="10"/>
      <c r="C65" s="11"/>
      <c r="D65" s="10"/>
      <c r="E65" s="11"/>
      <c r="F65" s="10"/>
      <c r="G65" s="11"/>
      <c r="H65" s="10"/>
      <c r="I65" s="11"/>
      <c r="J65" s="10"/>
      <c r="K65" s="11"/>
      <c r="L65" s="10"/>
      <c r="M65" s="11"/>
      <c r="N65" s="10"/>
      <c r="O65" s="11"/>
      <c r="P65" s="10"/>
      <c r="Q65" s="11"/>
      <c r="R65" s="10"/>
      <c r="S65" s="11"/>
      <c r="T65" s="10"/>
      <c r="U65" s="11"/>
      <c r="V65" s="10"/>
      <c r="W65" s="11"/>
      <c r="X65" s="10"/>
      <c r="Y65" s="11"/>
      <c r="Z65" s="10"/>
      <c r="AA65" s="6"/>
    </row>
    <row r="66" spans="1:27">
      <c r="A66" s="16" t="s">
        <v>14</v>
      </c>
      <c r="B66" s="10"/>
      <c r="C66" s="11"/>
      <c r="D66" s="10"/>
      <c r="E66" s="11"/>
      <c r="F66" s="10"/>
      <c r="G66" s="11"/>
      <c r="H66" s="10"/>
      <c r="I66" s="11"/>
      <c r="J66" s="10"/>
      <c r="K66" s="11"/>
      <c r="L66" s="10"/>
      <c r="M66" s="11"/>
      <c r="N66" s="10"/>
      <c r="O66" s="11"/>
      <c r="P66" s="10"/>
      <c r="Q66" s="11"/>
      <c r="R66" s="10"/>
      <c r="S66" s="11"/>
      <c r="T66" s="10"/>
      <c r="U66" s="11"/>
      <c r="V66" s="10"/>
      <c r="W66" s="11"/>
      <c r="X66" s="10"/>
      <c r="Y66" s="11"/>
      <c r="Z66" s="10"/>
      <c r="AA66" s="6"/>
    </row>
    <row r="67" spans="1:27">
      <c r="A67" s="16" t="s">
        <v>15</v>
      </c>
      <c r="B67" s="10"/>
      <c r="C67" s="11"/>
      <c r="D67" s="10"/>
      <c r="E67" s="11"/>
      <c r="F67" s="10"/>
      <c r="G67" s="11"/>
      <c r="H67" s="10"/>
      <c r="I67" s="11"/>
      <c r="J67" s="10"/>
      <c r="K67" s="11"/>
      <c r="L67" s="10"/>
      <c r="M67" s="11"/>
      <c r="N67" s="10"/>
      <c r="O67" s="11"/>
      <c r="P67" s="10"/>
      <c r="Q67" s="11"/>
      <c r="R67" s="10"/>
      <c r="S67" s="11"/>
      <c r="T67" s="10"/>
      <c r="U67" s="11"/>
      <c r="V67" s="10"/>
      <c r="W67" s="11"/>
      <c r="X67" s="10"/>
      <c r="Y67" s="11"/>
      <c r="Z67" s="10"/>
      <c r="AA67" s="6"/>
    </row>
    <row r="68" spans="1:27">
      <c r="A68" s="16" t="s">
        <v>16</v>
      </c>
      <c r="B68" s="10"/>
      <c r="C68" s="11"/>
      <c r="D68" s="10"/>
      <c r="E68" s="11"/>
      <c r="F68" s="10"/>
      <c r="G68" s="11"/>
      <c r="H68" s="10"/>
      <c r="I68" s="11"/>
      <c r="J68" s="10"/>
      <c r="K68" s="11"/>
      <c r="L68" s="10"/>
      <c r="M68" s="11"/>
      <c r="N68" s="10"/>
      <c r="O68" s="11"/>
      <c r="P68" s="10"/>
      <c r="Q68" s="11"/>
      <c r="R68" s="10"/>
      <c r="S68" s="11"/>
      <c r="T68" s="10"/>
      <c r="U68" s="11"/>
      <c r="V68" s="10"/>
      <c r="W68" s="11"/>
      <c r="X68" s="10"/>
      <c r="Y68" s="11"/>
      <c r="Z68" s="10"/>
      <c r="AA68" s="6"/>
    </row>
    <row r="69" spans="1:27">
      <c r="A69" s="15" t="s">
        <v>36</v>
      </c>
      <c r="B69" s="10"/>
      <c r="C69" s="11"/>
      <c r="D69" s="10"/>
      <c r="E69" s="11"/>
      <c r="F69" s="10"/>
      <c r="G69" s="11"/>
      <c r="H69" s="10"/>
      <c r="I69" s="11"/>
      <c r="J69" s="10"/>
      <c r="K69" s="11"/>
      <c r="L69" s="10"/>
      <c r="M69" s="11"/>
      <c r="N69" s="10"/>
      <c r="O69" s="11"/>
      <c r="P69" s="10"/>
      <c r="Q69" s="11"/>
      <c r="R69" s="10"/>
      <c r="S69" s="11"/>
      <c r="T69" s="10"/>
      <c r="U69" s="11"/>
      <c r="V69" s="10"/>
      <c r="W69" s="11"/>
      <c r="X69" s="10"/>
      <c r="Y69" s="11"/>
      <c r="Z69" s="10"/>
      <c r="AA69" s="6"/>
    </row>
    <row r="70" spans="1:27">
      <c r="A70" s="16" t="s">
        <v>81</v>
      </c>
      <c r="B70" s="10"/>
      <c r="C70" s="11"/>
      <c r="D70" s="10"/>
      <c r="E70" s="11"/>
      <c r="F70" s="10"/>
      <c r="G70" s="11"/>
      <c r="H70" s="10"/>
      <c r="I70" s="11"/>
      <c r="J70" s="10"/>
      <c r="K70" s="11"/>
      <c r="L70" s="10"/>
      <c r="M70" s="11"/>
      <c r="N70" s="10"/>
      <c r="O70" s="11"/>
      <c r="P70" s="10"/>
      <c r="Q70" s="11"/>
      <c r="R70" s="10"/>
      <c r="S70" s="11"/>
      <c r="T70" s="10"/>
      <c r="U70" s="11"/>
      <c r="V70" s="10"/>
      <c r="W70" s="11"/>
      <c r="X70" s="10"/>
      <c r="Y70" s="11"/>
      <c r="Z70" s="10"/>
      <c r="AA70" s="6"/>
    </row>
    <row r="71" spans="1:27">
      <c r="A71" s="16" t="s">
        <v>74</v>
      </c>
      <c r="B71" s="10"/>
      <c r="C71" s="11"/>
      <c r="D71" s="10"/>
      <c r="E71" s="11"/>
      <c r="F71" s="10"/>
      <c r="G71" s="11"/>
      <c r="H71" s="10"/>
      <c r="I71" s="11"/>
      <c r="J71" s="10"/>
      <c r="K71" s="11"/>
      <c r="L71" s="10"/>
      <c r="M71" s="11"/>
      <c r="N71" s="10"/>
      <c r="O71" s="11"/>
      <c r="P71" s="10"/>
      <c r="Q71" s="11"/>
      <c r="R71" s="10"/>
      <c r="S71" s="11"/>
      <c r="T71" s="10"/>
      <c r="U71" s="11"/>
      <c r="V71" s="10"/>
      <c r="W71" s="11"/>
      <c r="X71" s="10"/>
      <c r="Y71" s="11"/>
      <c r="Z71" s="10"/>
      <c r="AA71" s="6"/>
    </row>
    <row r="72" spans="1:27">
      <c r="A72" s="16" t="s">
        <v>56</v>
      </c>
      <c r="B72" s="10"/>
      <c r="C72" s="11"/>
      <c r="D72" s="10"/>
      <c r="E72" s="11"/>
      <c r="F72" s="10"/>
      <c r="G72" s="11"/>
      <c r="H72" s="10"/>
      <c r="I72" s="11"/>
      <c r="J72" s="10"/>
      <c r="K72" s="11"/>
      <c r="L72" s="10"/>
      <c r="M72" s="11"/>
      <c r="N72" s="10"/>
      <c r="O72" s="11"/>
      <c r="P72" s="10"/>
      <c r="Q72" s="11"/>
      <c r="R72" s="10"/>
      <c r="S72" s="11"/>
      <c r="T72" s="10"/>
      <c r="U72" s="11"/>
      <c r="V72" s="10"/>
      <c r="W72" s="11"/>
      <c r="X72" s="10"/>
      <c r="Y72" s="11"/>
      <c r="Z72" s="10"/>
      <c r="AA72" s="6"/>
    </row>
    <row r="73" spans="1:27">
      <c r="A73" s="16" t="s">
        <v>17</v>
      </c>
      <c r="B73" s="10"/>
      <c r="C73" s="11"/>
      <c r="D73" s="10"/>
      <c r="E73" s="11"/>
      <c r="F73" s="10"/>
      <c r="G73" s="11"/>
      <c r="H73" s="10"/>
      <c r="I73" s="11"/>
      <c r="J73" s="10"/>
      <c r="K73" s="11"/>
      <c r="L73" s="10"/>
      <c r="M73" s="11"/>
      <c r="N73" s="10"/>
      <c r="O73" s="11"/>
      <c r="P73" s="10"/>
      <c r="Q73" s="11"/>
      <c r="R73" s="10"/>
      <c r="S73" s="11"/>
      <c r="T73" s="10"/>
      <c r="U73" s="11"/>
      <c r="V73" s="10"/>
      <c r="W73" s="11"/>
      <c r="X73" s="10"/>
      <c r="Y73" s="11"/>
      <c r="Z73" s="10"/>
      <c r="AA73" s="6"/>
    </row>
    <row r="74" spans="1:27">
      <c r="A74" s="16" t="s">
        <v>18</v>
      </c>
      <c r="B74" s="10"/>
      <c r="C74" s="11"/>
      <c r="D74" s="10"/>
      <c r="E74" s="11"/>
      <c r="F74" s="10"/>
      <c r="G74" s="11"/>
      <c r="H74" s="10"/>
      <c r="I74" s="11"/>
      <c r="J74" s="10"/>
      <c r="K74" s="11"/>
      <c r="L74" s="10"/>
      <c r="M74" s="11"/>
      <c r="N74" s="10"/>
      <c r="O74" s="11"/>
      <c r="P74" s="10"/>
      <c r="Q74" s="11"/>
      <c r="R74" s="10"/>
      <c r="S74" s="11"/>
      <c r="T74" s="10"/>
      <c r="U74" s="11"/>
      <c r="V74" s="10"/>
      <c r="W74" s="11"/>
      <c r="X74" s="10"/>
      <c r="Y74" s="11"/>
      <c r="Z74" s="10"/>
      <c r="AA74" s="6"/>
    </row>
    <row r="75" spans="1:27">
      <c r="A75" s="16" t="s">
        <v>19</v>
      </c>
      <c r="B75" s="10"/>
      <c r="C75" s="11"/>
      <c r="D75" s="10"/>
      <c r="E75" s="11"/>
      <c r="F75" s="10"/>
      <c r="G75" s="11"/>
      <c r="H75" s="10"/>
      <c r="I75" s="11"/>
      <c r="J75" s="10"/>
      <c r="K75" s="11"/>
      <c r="L75" s="10"/>
      <c r="M75" s="11"/>
      <c r="N75" s="10"/>
      <c r="O75" s="11"/>
      <c r="P75" s="10"/>
      <c r="Q75" s="11"/>
      <c r="R75" s="10"/>
      <c r="S75" s="11"/>
      <c r="T75" s="10"/>
      <c r="U75" s="11"/>
      <c r="V75" s="10"/>
      <c r="W75" s="11"/>
      <c r="X75" s="10"/>
      <c r="Y75" s="11"/>
      <c r="Z75" s="10"/>
      <c r="AA75" s="6"/>
    </row>
    <row r="76" spans="1:27">
      <c r="A76" s="16" t="s">
        <v>20</v>
      </c>
      <c r="B76" s="10"/>
      <c r="C76" s="11"/>
      <c r="D76" s="10"/>
      <c r="E76" s="11"/>
      <c r="F76" s="10"/>
      <c r="G76" s="11"/>
      <c r="H76" s="10"/>
      <c r="I76" s="11"/>
      <c r="J76" s="10"/>
      <c r="K76" s="11"/>
      <c r="L76" s="10"/>
      <c r="M76" s="11"/>
      <c r="N76" s="10"/>
      <c r="O76" s="11"/>
      <c r="P76" s="10"/>
      <c r="Q76" s="11"/>
      <c r="R76" s="10"/>
      <c r="S76" s="11"/>
      <c r="T76" s="10"/>
      <c r="U76" s="11"/>
      <c r="V76" s="10"/>
      <c r="W76" s="11"/>
      <c r="X76" s="10"/>
      <c r="Y76" s="11"/>
      <c r="Z76" s="10"/>
      <c r="AA76" s="6"/>
    </row>
    <row r="77" spans="1:27">
      <c r="A77" s="16" t="s">
        <v>21</v>
      </c>
      <c r="B77" s="10"/>
      <c r="C77" s="11"/>
      <c r="D77" s="10"/>
      <c r="E77" s="11"/>
      <c r="F77" s="10"/>
      <c r="G77" s="11"/>
      <c r="H77" s="10"/>
      <c r="I77" s="11"/>
      <c r="J77" s="10"/>
      <c r="K77" s="11"/>
      <c r="L77" s="10"/>
      <c r="M77" s="11"/>
      <c r="N77" s="10"/>
      <c r="O77" s="11"/>
      <c r="P77" s="10"/>
      <c r="Q77" s="11"/>
      <c r="R77" s="10"/>
      <c r="S77" s="11"/>
      <c r="T77" s="10"/>
      <c r="U77" s="11"/>
      <c r="V77" s="10"/>
      <c r="W77" s="11"/>
      <c r="X77" s="10"/>
      <c r="Y77" s="11"/>
      <c r="Z77" s="10"/>
      <c r="AA77" s="6"/>
    </row>
    <row r="78" spans="1:27">
      <c r="A78" s="15" t="s">
        <v>91</v>
      </c>
      <c r="B78" s="10"/>
      <c r="C78" s="11"/>
      <c r="D78" s="10"/>
      <c r="E78" s="11"/>
      <c r="F78" s="10"/>
      <c r="G78" s="11"/>
      <c r="H78" s="10"/>
      <c r="I78" s="11"/>
      <c r="J78" s="10"/>
      <c r="K78" s="11"/>
      <c r="L78" s="10"/>
      <c r="M78" s="11"/>
      <c r="N78" s="10"/>
      <c r="O78" s="11"/>
      <c r="P78" s="10"/>
      <c r="Q78" s="11"/>
      <c r="R78" s="10"/>
      <c r="S78" s="11"/>
      <c r="T78" s="10"/>
      <c r="U78" s="11"/>
      <c r="V78" s="10"/>
      <c r="W78" s="11"/>
      <c r="X78" s="10"/>
      <c r="Y78" s="11"/>
      <c r="Z78" s="10"/>
      <c r="AA78" s="6"/>
    </row>
    <row r="79" spans="1:27">
      <c r="A79" s="16" t="s">
        <v>92</v>
      </c>
      <c r="B79" s="10"/>
      <c r="C79" s="11"/>
      <c r="D79" s="10"/>
      <c r="E79" s="11"/>
      <c r="F79" s="10"/>
      <c r="G79" s="11"/>
      <c r="H79" s="10"/>
      <c r="I79" s="11"/>
      <c r="J79" s="10"/>
      <c r="K79" s="11"/>
      <c r="L79" s="10"/>
      <c r="M79" s="11"/>
      <c r="N79" s="10"/>
      <c r="O79" s="11"/>
      <c r="P79" s="10"/>
      <c r="Q79" s="11"/>
      <c r="R79" s="10"/>
      <c r="S79" s="11"/>
      <c r="T79" s="10"/>
      <c r="U79" s="11"/>
      <c r="V79" s="10"/>
      <c r="W79" s="11"/>
      <c r="X79" s="10"/>
      <c r="Y79" s="11"/>
      <c r="Z79" s="10"/>
      <c r="AA79" s="6"/>
    </row>
    <row r="80" spans="1:27">
      <c r="A80" s="15" t="s">
        <v>87</v>
      </c>
      <c r="B80" s="10"/>
      <c r="C80" s="11"/>
      <c r="D80" s="10"/>
      <c r="E80" s="11"/>
      <c r="F80" s="10"/>
      <c r="G80" s="11"/>
      <c r="H80" s="10"/>
      <c r="I80" s="11"/>
      <c r="J80" s="10"/>
      <c r="K80" s="11"/>
      <c r="L80" s="10"/>
      <c r="M80" s="11"/>
      <c r="N80" s="10"/>
      <c r="O80" s="11"/>
      <c r="P80" s="10"/>
      <c r="Q80" s="11"/>
      <c r="R80" s="10"/>
      <c r="S80" s="11"/>
      <c r="T80" s="10"/>
      <c r="U80" s="11"/>
      <c r="V80" s="10"/>
      <c r="W80" s="11"/>
      <c r="X80" s="10"/>
      <c r="Y80" s="11"/>
      <c r="Z80" s="10"/>
      <c r="AA80" s="6"/>
    </row>
    <row r="81" spans="1:27">
      <c r="A81" s="16" t="s">
        <v>65</v>
      </c>
      <c r="B81" s="10"/>
      <c r="C81" s="11"/>
      <c r="D81" s="10"/>
      <c r="E81" s="11"/>
      <c r="F81" s="10"/>
      <c r="G81" s="11"/>
      <c r="H81" s="10"/>
      <c r="I81" s="11"/>
      <c r="J81" s="10"/>
      <c r="K81" s="11"/>
      <c r="L81" s="10"/>
      <c r="M81" s="11"/>
      <c r="N81" s="10"/>
      <c r="O81" s="11"/>
      <c r="P81" s="10"/>
      <c r="Q81" s="11"/>
      <c r="R81" s="10"/>
      <c r="S81" s="11"/>
      <c r="T81" s="10"/>
      <c r="U81" s="11"/>
      <c r="V81" s="10"/>
      <c r="W81" s="11"/>
      <c r="X81" s="10"/>
      <c r="Y81" s="11"/>
      <c r="Z81" s="10"/>
      <c r="AA81" s="6"/>
    </row>
    <row r="82" spans="1:27">
      <c r="A82" s="15" t="s">
        <v>46</v>
      </c>
      <c r="B82" s="10"/>
      <c r="C82" s="11"/>
      <c r="D82" s="10"/>
      <c r="E82" s="11"/>
      <c r="F82" s="10"/>
      <c r="G82" s="11"/>
      <c r="H82" s="10"/>
      <c r="I82" s="11"/>
      <c r="J82" s="10"/>
      <c r="K82" s="11"/>
      <c r="L82" s="10"/>
      <c r="M82" s="11"/>
      <c r="N82" s="10"/>
      <c r="O82" s="11"/>
      <c r="P82" s="10"/>
      <c r="Q82" s="11"/>
      <c r="R82" s="10"/>
      <c r="S82" s="11"/>
      <c r="T82" s="10"/>
      <c r="U82" s="11"/>
      <c r="V82" s="10"/>
      <c r="W82" s="11"/>
      <c r="X82" s="10"/>
      <c r="Y82" s="11"/>
      <c r="Z82" s="10"/>
      <c r="AA82" s="6"/>
    </row>
    <row r="83" spans="1:27">
      <c r="A83" s="16" t="s">
        <v>47</v>
      </c>
      <c r="B83" s="10"/>
      <c r="C83" s="11"/>
      <c r="D83" s="10"/>
      <c r="E83" s="11"/>
      <c r="F83" s="10"/>
      <c r="G83" s="11"/>
      <c r="H83" s="10"/>
      <c r="I83" s="11"/>
      <c r="J83" s="10"/>
      <c r="K83" s="11"/>
      <c r="L83" s="10"/>
      <c r="M83" s="11"/>
      <c r="N83" s="10"/>
      <c r="O83" s="11"/>
      <c r="P83" s="10"/>
      <c r="Q83" s="11"/>
      <c r="R83" s="10"/>
      <c r="S83" s="11"/>
      <c r="T83" s="10"/>
      <c r="U83" s="11"/>
      <c r="V83" s="10"/>
      <c r="W83" s="11"/>
      <c r="X83" s="10"/>
      <c r="Y83" s="11"/>
      <c r="Z83" s="10"/>
      <c r="AA83" s="6"/>
    </row>
    <row r="84" spans="1:27">
      <c r="A84" s="16" t="s">
        <v>66</v>
      </c>
      <c r="B84" s="10"/>
      <c r="C84" s="11"/>
      <c r="D84" s="10"/>
      <c r="E84" s="11"/>
      <c r="F84" s="10"/>
      <c r="G84" s="11"/>
      <c r="H84" s="10"/>
      <c r="I84" s="11"/>
      <c r="J84" s="10"/>
      <c r="K84" s="11"/>
      <c r="L84" s="10"/>
      <c r="M84" s="11"/>
      <c r="N84" s="10"/>
      <c r="O84" s="11"/>
      <c r="P84" s="10"/>
      <c r="Q84" s="11"/>
      <c r="R84" s="10"/>
      <c r="S84" s="11"/>
      <c r="T84" s="10"/>
      <c r="U84" s="11"/>
      <c r="V84" s="10"/>
      <c r="W84" s="11"/>
      <c r="X84" s="10"/>
      <c r="Y84" s="11"/>
      <c r="Z84" s="10"/>
      <c r="AA84" s="6"/>
    </row>
    <row r="85" spans="1:27">
      <c r="A85" s="15" t="s">
        <v>53</v>
      </c>
      <c r="B85" s="10"/>
      <c r="C85" s="11"/>
      <c r="D85" s="10"/>
      <c r="E85" s="11"/>
      <c r="F85" s="10"/>
      <c r="G85" s="11"/>
      <c r="H85" s="10"/>
      <c r="I85" s="11"/>
      <c r="J85" s="10"/>
      <c r="K85" s="11"/>
      <c r="L85" s="10"/>
      <c r="M85" s="11"/>
      <c r="N85" s="10"/>
      <c r="O85" s="11"/>
      <c r="P85" s="10"/>
      <c r="Q85" s="11"/>
      <c r="R85" s="10"/>
      <c r="S85" s="11"/>
      <c r="T85" s="10"/>
      <c r="U85" s="11"/>
      <c r="V85" s="10"/>
      <c r="W85" s="11"/>
      <c r="X85" s="10"/>
      <c r="Y85" s="11"/>
      <c r="Z85" s="10"/>
      <c r="AA85" s="6"/>
    </row>
    <row r="86" spans="1:27">
      <c r="A86" s="15" t="s">
        <v>54</v>
      </c>
      <c r="B86" s="10"/>
      <c r="C86" s="11"/>
      <c r="D86" s="10"/>
      <c r="E86" s="11"/>
      <c r="F86" s="10"/>
      <c r="G86" s="11"/>
      <c r="H86" s="10"/>
      <c r="I86" s="11"/>
      <c r="J86" s="10"/>
      <c r="K86" s="11"/>
      <c r="L86" s="10"/>
      <c r="M86" s="11"/>
      <c r="N86" s="10"/>
      <c r="O86" s="11"/>
      <c r="P86" s="10"/>
      <c r="Q86" s="11"/>
      <c r="R86" s="10"/>
      <c r="S86" s="11"/>
      <c r="T86" s="10"/>
      <c r="U86" s="11"/>
      <c r="V86" s="10"/>
      <c r="W86" s="11"/>
      <c r="X86" s="10"/>
      <c r="Y86" s="11"/>
      <c r="Z86" s="10"/>
      <c r="AA86" s="6"/>
    </row>
    <row r="87" spans="1:27">
      <c r="A87" s="16" t="s">
        <v>58</v>
      </c>
      <c r="B87" s="10"/>
      <c r="C87" s="11"/>
      <c r="D87" s="10"/>
      <c r="E87" s="11"/>
      <c r="F87" s="10"/>
      <c r="G87" s="11"/>
      <c r="H87" s="10"/>
      <c r="I87" s="11"/>
      <c r="J87" s="10"/>
      <c r="K87" s="11"/>
      <c r="L87" s="10"/>
      <c r="M87" s="11"/>
      <c r="N87" s="10"/>
      <c r="O87" s="11"/>
      <c r="P87" s="10"/>
      <c r="Q87" s="11"/>
      <c r="R87" s="10"/>
      <c r="S87" s="11"/>
      <c r="T87" s="10"/>
      <c r="U87" s="11"/>
      <c r="V87" s="10"/>
      <c r="W87" s="11"/>
      <c r="X87" s="10"/>
      <c r="Y87" s="11"/>
      <c r="Z87" s="10"/>
      <c r="AA87" s="6"/>
    </row>
    <row r="88" spans="1:27">
      <c r="A88" s="15" t="s">
        <v>80</v>
      </c>
      <c r="B88" s="10"/>
      <c r="C88" s="11"/>
      <c r="D88" s="10"/>
      <c r="E88" s="11"/>
      <c r="F88" s="10"/>
      <c r="G88" s="11"/>
      <c r="H88" s="10"/>
      <c r="I88" s="11"/>
      <c r="J88" s="10"/>
      <c r="K88" s="11"/>
      <c r="L88" s="10"/>
      <c r="M88" s="11"/>
      <c r="N88" s="10"/>
      <c r="O88" s="11"/>
      <c r="P88" s="10"/>
      <c r="Q88" s="11"/>
      <c r="R88" s="10"/>
      <c r="S88" s="11"/>
      <c r="T88" s="10"/>
      <c r="U88" s="11"/>
      <c r="V88" s="10"/>
      <c r="W88" s="11"/>
      <c r="X88" s="10"/>
      <c r="Y88" s="11"/>
      <c r="Z88" s="10"/>
      <c r="AA88" s="6"/>
    </row>
    <row r="89" spans="1:27">
      <c r="A89" s="15" t="s">
        <v>48</v>
      </c>
      <c r="B89" s="10"/>
      <c r="C89" s="11"/>
      <c r="D89" s="10"/>
      <c r="E89" s="11"/>
      <c r="F89" s="10"/>
      <c r="G89" s="11"/>
      <c r="H89" s="10"/>
      <c r="I89" s="11"/>
      <c r="J89" s="10"/>
      <c r="K89" s="11"/>
      <c r="L89" s="10"/>
      <c r="M89" s="11"/>
      <c r="N89" s="10"/>
      <c r="O89" s="11"/>
      <c r="P89" s="10"/>
      <c r="Q89" s="11"/>
      <c r="R89" s="10"/>
      <c r="S89" s="11"/>
      <c r="T89" s="10"/>
      <c r="U89" s="11"/>
      <c r="V89" s="10"/>
      <c r="W89" s="11"/>
      <c r="X89" s="10"/>
      <c r="Y89" s="11"/>
      <c r="Z89" s="10"/>
      <c r="AA89" s="6"/>
    </row>
    <row r="90" spans="1:27">
      <c r="A90" s="16" t="s">
        <v>22</v>
      </c>
      <c r="B90" s="10"/>
      <c r="C90" s="11"/>
      <c r="D90" s="10"/>
      <c r="E90" s="11"/>
      <c r="F90" s="10"/>
      <c r="G90" s="11"/>
      <c r="H90" s="10"/>
      <c r="I90" s="11"/>
      <c r="J90" s="10"/>
      <c r="K90" s="11"/>
      <c r="L90" s="10"/>
      <c r="M90" s="11"/>
      <c r="N90" s="10"/>
      <c r="O90" s="11"/>
      <c r="P90" s="10"/>
      <c r="Q90" s="11"/>
      <c r="R90" s="10"/>
      <c r="S90" s="11"/>
      <c r="T90" s="10"/>
      <c r="U90" s="11"/>
      <c r="V90" s="10"/>
      <c r="W90" s="11"/>
      <c r="X90" s="10"/>
      <c r="Y90" s="11"/>
      <c r="Z90" s="10"/>
      <c r="AA90" s="6"/>
    </row>
    <row r="91" spans="1:27">
      <c r="A91" s="15" t="s">
        <v>75</v>
      </c>
      <c r="B91" s="10"/>
      <c r="C91" s="11"/>
      <c r="D91" s="10"/>
      <c r="E91" s="11"/>
      <c r="F91" s="10"/>
      <c r="G91" s="11"/>
      <c r="H91" s="10"/>
      <c r="I91" s="11"/>
      <c r="J91" s="10"/>
      <c r="K91" s="11"/>
      <c r="L91" s="10"/>
      <c r="M91" s="11"/>
      <c r="N91" s="10"/>
      <c r="O91" s="11"/>
      <c r="P91" s="10"/>
      <c r="Q91" s="11"/>
      <c r="R91" s="10"/>
      <c r="S91" s="11"/>
      <c r="T91" s="10"/>
      <c r="U91" s="11"/>
      <c r="V91" s="10"/>
      <c r="W91" s="11"/>
      <c r="X91" s="10"/>
      <c r="Y91" s="11"/>
      <c r="Z91" s="10"/>
      <c r="AA91" s="6"/>
    </row>
    <row r="92" spans="1:27">
      <c r="A92" s="15" t="s">
        <v>160</v>
      </c>
      <c r="B92" s="10"/>
      <c r="C92" s="11"/>
      <c r="D92" s="10"/>
      <c r="E92" s="11"/>
      <c r="F92" s="10"/>
      <c r="G92" s="11"/>
      <c r="H92" s="10"/>
      <c r="I92" s="11"/>
      <c r="J92" s="10"/>
      <c r="K92" s="11"/>
      <c r="L92" s="10"/>
      <c r="M92" s="11"/>
      <c r="N92" s="10"/>
      <c r="O92" s="11"/>
      <c r="P92" s="10"/>
      <c r="Q92" s="11"/>
      <c r="R92" s="10"/>
      <c r="S92" s="11"/>
      <c r="T92" s="10"/>
      <c r="U92" s="11"/>
      <c r="V92" s="10"/>
      <c r="W92" s="11"/>
      <c r="X92" s="10"/>
      <c r="Y92" s="11"/>
      <c r="Z92" s="10"/>
      <c r="AA92" s="6"/>
    </row>
    <row r="93" spans="1:27">
      <c r="A93" s="15" t="s">
        <v>189</v>
      </c>
      <c r="B93" s="10"/>
      <c r="C93" s="11"/>
      <c r="D93" s="10"/>
      <c r="E93" s="11"/>
      <c r="F93" s="10"/>
      <c r="G93" s="11"/>
      <c r="H93" s="10"/>
      <c r="I93" s="11"/>
      <c r="J93" s="10"/>
      <c r="K93" s="11"/>
      <c r="L93" s="10">
        <v>15</v>
      </c>
      <c r="M93" s="11">
        <v>50</v>
      </c>
      <c r="N93" s="10">
        <v>15</v>
      </c>
      <c r="O93" s="11"/>
      <c r="P93" s="10"/>
      <c r="Q93" s="11"/>
      <c r="R93" s="10"/>
      <c r="S93" s="11"/>
      <c r="T93" s="10"/>
      <c r="U93" s="11">
        <v>50</v>
      </c>
      <c r="V93" s="10">
        <v>50</v>
      </c>
      <c r="W93" s="11">
        <v>35</v>
      </c>
      <c r="X93" s="10">
        <v>60</v>
      </c>
      <c r="Y93" s="11"/>
      <c r="Z93" s="10"/>
      <c r="AA93" s="6"/>
    </row>
    <row r="94" spans="1:27">
      <c r="A94" s="15" t="s">
        <v>161</v>
      </c>
      <c r="B94" s="10"/>
      <c r="C94" s="11"/>
      <c r="D94" s="10"/>
      <c r="E94" s="11"/>
      <c r="F94" s="10"/>
      <c r="G94" s="11"/>
      <c r="H94" s="10"/>
      <c r="I94" s="11"/>
      <c r="J94" s="10"/>
      <c r="K94" s="11"/>
      <c r="L94" s="10"/>
      <c r="M94" s="11"/>
      <c r="N94" s="10"/>
      <c r="O94" s="11"/>
      <c r="P94" s="10"/>
      <c r="Q94" s="11"/>
      <c r="R94" s="10"/>
      <c r="S94" s="11"/>
      <c r="T94" s="10"/>
      <c r="U94" s="11"/>
      <c r="V94" s="10"/>
      <c r="W94" s="11"/>
      <c r="X94" s="10"/>
      <c r="Y94" s="11"/>
      <c r="Z94" s="10"/>
      <c r="AA94" s="6"/>
    </row>
    <row r="95" spans="1:27">
      <c r="A95" s="17"/>
      <c r="B95" s="10"/>
      <c r="C95" s="11"/>
      <c r="D95" s="10"/>
      <c r="E95" s="11"/>
      <c r="F95" s="10"/>
      <c r="G95" s="11"/>
      <c r="H95" s="10"/>
      <c r="I95" s="11"/>
      <c r="J95" s="10"/>
      <c r="K95" s="11"/>
      <c r="L95" s="10"/>
      <c r="M95" s="11"/>
      <c r="N95" s="10"/>
      <c r="O95" s="11"/>
      <c r="P95" s="10"/>
      <c r="Q95" s="11"/>
      <c r="R95" s="10"/>
      <c r="S95" s="11"/>
      <c r="T95" s="10"/>
      <c r="U95" s="11"/>
      <c r="V95" s="10"/>
      <c r="W95" s="11"/>
      <c r="X95" s="10"/>
      <c r="Y95" s="11"/>
      <c r="Z95" s="10"/>
      <c r="AA95" s="6"/>
    </row>
    <row r="96" spans="1:27">
      <c r="A96" s="17" t="s">
        <v>90</v>
      </c>
      <c r="B96" s="10"/>
      <c r="C96" s="11"/>
      <c r="D96" s="10"/>
      <c r="E96" s="11"/>
      <c r="F96" s="10"/>
      <c r="G96" s="11"/>
      <c r="H96" s="10"/>
      <c r="I96" s="11"/>
      <c r="J96" s="10"/>
      <c r="K96" s="11"/>
      <c r="L96" s="10">
        <v>40</v>
      </c>
      <c r="M96" s="11"/>
      <c r="N96" s="10">
        <v>17</v>
      </c>
      <c r="O96" s="11"/>
      <c r="P96" s="10"/>
      <c r="Q96" s="11"/>
      <c r="R96" s="10"/>
      <c r="S96" s="11"/>
      <c r="T96" s="10"/>
      <c r="U96" s="11">
        <v>20</v>
      </c>
      <c r="V96" s="10">
        <v>50</v>
      </c>
      <c r="W96" s="11">
        <v>20</v>
      </c>
      <c r="X96" s="10">
        <v>10</v>
      </c>
      <c r="Y96" s="11"/>
      <c r="Z96" s="10"/>
      <c r="AA96" s="6"/>
    </row>
    <row r="97" spans="1:29">
      <c r="A97" s="17" t="s">
        <v>67</v>
      </c>
      <c r="B97" s="10"/>
      <c r="C97" s="11"/>
      <c r="D97" s="10"/>
      <c r="E97" s="11"/>
      <c r="F97" s="10"/>
      <c r="G97" s="11"/>
      <c r="H97" s="10"/>
      <c r="I97" s="11"/>
      <c r="J97" s="10"/>
      <c r="K97" s="11"/>
      <c r="L97" s="10"/>
      <c r="M97" s="11"/>
      <c r="N97" s="10"/>
      <c r="O97" s="11"/>
      <c r="P97" s="10"/>
      <c r="Q97" s="11"/>
      <c r="R97" s="10"/>
      <c r="S97" s="11"/>
      <c r="T97" s="10"/>
      <c r="U97" s="11"/>
      <c r="V97" s="10"/>
      <c r="W97" s="11"/>
      <c r="X97" s="10"/>
      <c r="Y97" s="11"/>
      <c r="Z97" s="10"/>
      <c r="AA97" s="6"/>
    </row>
    <row r="98" spans="1:29">
      <c r="A98" s="17" t="s">
        <v>50</v>
      </c>
      <c r="B98" s="10"/>
      <c r="C98" s="11"/>
      <c r="D98" s="10"/>
      <c r="E98" s="11"/>
      <c r="F98" s="10"/>
      <c r="G98" s="11"/>
      <c r="H98" s="10"/>
      <c r="I98" s="11"/>
      <c r="J98" s="10"/>
      <c r="K98" s="11"/>
      <c r="L98" s="10"/>
      <c r="M98" s="11"/>
      <c r="N98" s="10"/>
      <c r="O98" s="11"/>
      <c r="P98" s="10"/>
      <c r="Q98" s="11"/>
      <c r="R98" s="10"/>
      <c r="S98" s="11"/>
      <c r="T98" s="10"/>
      <c r="U98" s="11"/>
      <c r="V98" s="10"/>
      <c r="W98" s="11"/>
      <c r="X98" s="10"/>
      <c r="Y98" s="11"/>
      <c r="Z98" s="10"/>
      <c r="AA98" s="6"/>
    </row>
    <row r="99" spans="1:29">
      <c r="A99" s="17" t="s">
        <v>70</v>
      </c>
      <c r="B99" s="10"/>
      <c r="C99" s="11"/>
      <c r="D99" s="10"/>
      <c r="E99" s="11"/>
      <c r="F99" s="10"/>
      <c r="G99" s="11"/>
      <c r="H99" s="10"/>
      <c r="I99" s="11"/>
      <c r="J99" s="10"/>
      <c r="K99" s="11"/>
      <c r="L99" s="10">
        <v>30</v>
      </c>
      <c r="M99" s="11">
        <v>3</v>
      </c>
      <c r="N99" s="10"/>
      <c r="O99" s="11"/>
      <c r="P99" s="10"/>
      <c r="Q99" s="11"/>
      <c r="R99" s="10"/>
      <c r="S99" s="11"/>
      <c r="T99" s="10"/>
      <c r="U99" s="11"/>
      <c r="V99" s="10"/>
      <c r="W99" s="11">
        <v>2</v>
      </c>
      <c r="X99" s="10"/>
      <c r="Y99" s="11"/>
      <c r="Z99" s="10"/>
      <c r="AA99" s="6"/>
    </row>
    <row r="100" spans="1:29">
      <c r="A100" s="17" t="s">
        <v>49</v>
      </c>
      <c r="B100" s="10"/>
      <c r="C100" s="11"/>
      <c r="D100" s="10"/>
      <c r="E100" s="11"/>
      <c r="F100" s="10"/>
      <c r="G100" s="11"/>
      <c r="H100" s="10"/>
      <c r="I100" s="11"/>
      <c r="J100" s="10"/>
      <c r="K100" s="11"/>
      <c r="L100" s="10"/>
      <c r="M100" s="11"/>
      <c r="N100" s="10"/>
      <c r="O100" s="11"/>
      <c r="P100" s="10"/>
      <c r="Q100" s="11"/>
      <c r="R100" s="10"/>
      <c r="S100" s="11"/>
      <c r="T100" s="10"/>
      <c r="U100" s="11"/>
      <c r="V100" s="10"/>
      <c r="W100" s="11"/>
      <c r="X100" s="10"/>
      <c r="Y100" s="11"/>
      <c r="Z100" s="10"/>
      <c r="AA100" s="6"/>
    </row>
    <row r="101" spans="1:29">
      <c r="B101" s="10"/>
      <c r="C101" s="11"/>
      <c r="D101" s="10"/>
      <c r="E101" s="11"/>
      <c r="F101" s="10"/>
      <c r="G101" s="11"/>
      <c r="H101" s="10"/>
      <c r="I101" s="11"/>
      <c r="J101" s="10"/>
      <c r="K101" s="11"/>
      <c r="L101" s="10"/>
      <c r="M101" s="11"/>
      <c r="N101" s="10"/>
      <c r="O101" s="11"/>
      <c r="P101" s="10"/>
      <c r="Q101" s="11"/>
      <c r="R101" s="10"/>
      <c r="S101" s="11"/>
      <c r="T101" s="10"/>
      <c r="U101" s="11"/>
      <c r="V101" s="10"/>
      <c r="W101" s="11"/>
      <c r="X101" s="10"/>
      <c r="Y101" s="11"/>
      <c r="Z101" s="10"/>
      <c r="AA101" s="6"/>
    </row>
    <row r="102" spans="1:29">
      <c r="A102" s="17"/>
      <c r="B102" s="10"/>
      <c r="C102" s="11"/>
      <c r="D102" s="10"/>
      <c r="E102" s="11"/>
      <c r="F102" s="10"/>
      <c r="G102" s="11"/>
      <c r="H102" s="10"/>
      <c r="I102" s="11"/>
      <c r="J102" s="10"/>
      <c r="K102" s="11"/>
      <c r="L102" s="10"/>
      <c r="M102" s="11"/>
      <c r="N102" s="10"/>
      <c r="O102" s="11"/>
      <c r="P102" s="10"/>
      <c r="Q102" s="11"/>
      <c r="R102" s="10"/>
      <c r="S102" s="11"/>
      <c r="T102" s="10"/>
      <c r="U102" s="11"/>
      <c r="V102" s="10"/>
      <c r="W102" s="11"/>
      <c r="X102" s="10"/>
      <c r="Y102" s="11"/>
      <c r="Z102" s="10"/>
      <c r="AA102" s="6"/>
    </row>
    <row r="103" spans="1:29">
      <c r="A103" s="17"/>
      <c r="B103" s="10"/>
      <c r="C103" s="11"/>
      <c r="D103" s="10"/>
      <c r="E103" s="11"/>
      <c r="F103" s="10"/>
      <c r="G103" s="11"/>
      <c r="H103" s="10"/>
      <c r="I103" s="11"/>
      <c r="J103" s="10"/>
      <c r="K103" s="11"/>
      <c r="L103" s="10"/>
      <c r="M103" s="11"/>
      <c r="N103" s="10"/>
      <c r="O103" s="11"/>
      <c r="P103" s="10"/>
      <c r="Q103" s="11"/>
      <c r="R103" s="10"/>
      <c r="S103" s="11"/>
      <c r="T103" s="10"/>
      <c r="U103" s="11"/>
      <c r="V103" s="10"/>
      <c r="W103" s="11"/>
      <c r="X103" s="10"/>
      <c r="Y103" s="11"/>
      <c r="Z103" s="10"/>
      <c r="AA103" s="6"/>
    </row>
    <row r="104" spans="1:29">
      <c r="A104" s="17"/>
      <c r="B104" s="10"/>
      <c r="C104" s="11"/>
      <c r="D104" s="10"/>
      <c r="E104" s="11"/>
      <c r="F104" s="10"/>
      <c r="G104" s="11"/>
      <c r="H104" s="10"/>
      <c r="I104" s="11"/>
      <c r="J104" s="10"/>
      <c r="K104" s="11"/>
      <c r="L104" s="10"/>
      <c r="M104" s="11"/>
      <c r="N104" s="10"/>
      <c r="O104" s="11"/>
      <c r="P104" s="10"/>
      <c r="Q104" s="11"/>
      <c r="R104" s="10"/>
      <c r="S104" s="11"/>
      <c r="T104" s="10"/>
      <c r="U104" s="11"/>
      <c r="V104" s="10"/>
      <c r="W104" s="11"/>
      <c r="X104" s="10"/>
      <c r="Y104" s="11"/>
      <c r="Z104" s="10"/>
      <c r="AA104" s="6"/>
    </row>
    <row r="105" spans="1:29">
      <c r="A105" s="17"/>
      <c r="B105" s="10"/>
      <c r="C105" s="11"/>
      <c r="D105" s="10"/>
      <c r="E105" s="11"/>
      <c r="F105" s="10"/>
      <c r="G105" s="11"/>
      <c r="H105" s="10"/>
      <c r="I105" s="11"/>
      <c r="J105" s="10"/>
      <c r="K105" s="11"/>
      <c r="L105" s="10"/>
      <c r="M105" s="11"/>
      <c r="N105" s="10"/>
      <c r="O105" s="11"/>
      <c r="P105" s="10"/>
      <c r="Q105" s="11"/>
      <c r="R105" s="10"/>
      <c r="S105" s="11"/>
      <c r="T105" s="10"/>
      <c r="U105" s="11"/>
      <c r="V105" s="10"/>
      <c r="W105" s="11"/>
      <c r="X105" s="10"/>
      <c r="Y105" s="11"/>
      <c r="Z105" s="10"/>
      <c r="AA105" s="6"/>
    </row>
    <row r="106" spans="1:29">
      <c r="A106" s="17"/>
      <c r="B106" s="10"/>
      <c r="C106" s="11"/>
      <c r="D106" s="10"/>
      <c r="E106" s="11"/>
      <c r="F106" s="10"/>
      <c r="G106" s="11"/>
      <c r="H106" s="10"/>
      <c r="I106" s="11"/>
      <c r="J106" s="10"/>
      <c r="K106" s="11"/>
      <c r="L106" s="10"/>
      <c r="M106" s="11"/>
      <c r="N106" s="10"/>
      <c r="O106" s="11"/>
      <c r="P106" s="10"/>
      <c r="Q106" s="11"/>
      <c r="R106" s="10"/>
      <c r="S106" s="11"/>
      <c r="T106" s="10"/>
      <c r="U106" s="11"/>
      <c r="V106" s="10"/>
      <c r="W106" s="11"/>
      <c r="X106" s="10"/>
      <c r="Y106" s="11"/>
      <c r="Z106" s="10"/>
      <c r="AA106" s="6"/>
    </row>
    <row r="107" spans="1:29">
      <c r="A107" s="17"/>
      <c r="B107" s="10"/>
      <c r="C107" s="11"/>
      <c r="D107" s="10"/>
      <c r="E107" s="11"/>
      <c r="F107" s="10"/>
      <c r="G107" s="11"/>
      <c r="H107" s="10"/>
      <c r="I107" s="11"/>
      <c r="J107" s="10"/>
      <c r="K107" s="11"/>
      <c r="L107" s="10"/>
      <c r="M107" s="11"/>
      <c r="N107" s="10"/>
      <c r="O107" s="11"/>
      <c r="P107" s="10"/>
      <c r="Q107" s="11"/>
      <c r="R107" s="10"/>
      <c r="S107" s="11"/>
      <c r="T107" s="10"/>
      <c r="U107" s="11"/>
      <c r="V107" s="10"/>
      <c r="W107" s="11"/>
      <c r="X107" s="10"/>
      <c r="Y107" s="11"/>
      <c r="Z107" s="10"/>
      <c r="AA107" s="6"/>
    </row>
    <row r="108" spans="1:29">
      <c r="A108" s="17"/>
      <c r="B108" s="18"/>
      <c r="C108" s="19"/>
      <c r="D108" s="19"/>
      <c r="E108" s="19"/>
      <c r="F108" s="20"/>
      <c r="G108" s="20"/>
      <c r="H108" s="20"/>
      <c r="I108" s="20"/>
      <c r="J108" s="20"/>
      <c r="K108" s="20"/>
      <c r="L108" s="19"/>
      <c r="M108" s="19"/>
      <c r="N108" s="19"/>
      <c r="O108" s="19"/>
      <c r="P108" s="19"/>
      <c r="Q108" s="19"/>
      <c r="R108" s="19"/>
      <c r="S108" s="19"/>
      <c r="T108" s="21"/>
      <c r="U108" s="19"/>
      <c r="V108" s="18"/>
      <c r="W108" s="20"/>
      <c r="X108" s="18"/>
      <c r="Y108" s="20"/>
      <c r="Z108" s="22"/>
      <c r="AA108" s="23"/>
      <c r="AB108" t="s">
        <v>193</v>
      </c>
      <c r="AC108" t="s">
        <v>201</v>
      </c>
    </row>
    <row r="109" spans="1:29">
      <c r="A109" t="s">
        <v>96</v>
      </c>
      <c r="B109">
        <f>SUM(B5:B94)</f>
        <v>100</v>
      </c>
      <c r="C109">
        <f t="shared" ref="C109:AA109" si="0">SUM(C5:C94)</f>
        <v>100</v>
      </c>
      <c r="D109">
        <f t="shared" si="0"/>
        <v>100</v>
      </c>
      <c r="E109">
        <f t="shared" si="0"/>
        <v>100</v>
      </c>
      <c r="F109">
        <f t="shared" si="0"/>
        <v>100</v>
      </c>
      <c r="G109">
        <f t="shared" si="0"/>
        <v>100</v>
      </c>
      <c r="H109">
        <f t="shared" si="0"/>
        <v>100</v>
      </c>
      <c r="I109">
        <f t="shared" si="0"/>
        <v>100</v>
      </c>
      <c r="J109">
        <f t="shared" si="0"/>
        <v>100</v>
      </c>
      <c r="K109">
        <f t="shared" si="0"/>
        <v>100</v>
      </c>
      <c r="L109">
        <f t="shared" si="0"/>
        <v>51</v>
      </c>
      <c r="M109">
        <f t="shared" si="0"/>
        <v>124</v>
      </c>
      <c r="N109">
        <f t="shared" si="0"/>
        <v>97</v>
      </c>
      <c r="O109">
        <f t="shared" si="0"/>
        <v>100</v>
      </c>
      <c r="P109">
        <f t="shared" si="0"/>
        <v>100</v>
      </c>
      <c r="Q109">
        <f t="shared" si="0"/>
        <v>100</v>
      </c>
      <c r="R109">
        <f t="shared" si="0"/>
        <v>100</v>
      </c>
      <c r="S109">
        <f t="shared" si="0"/>
        <v>100</v>
      </c>
      <c r="T109">
        <f t="shared" si="0"/>
        <v>100</v>
      </c>
      <c r="U109">
        <f t="shared" si="0"/>
        <v>127</v>
      </c>
      <c r="V109">
        <f t="shared" si="0"/>
        <v>78</v>
      </c>
      <c r="W109">
        <f t="shared" si="0"/>
        <v>88</v>
      </c>
      <c r="X109">
        <f t="shared" si="0"/>
        <v>145</v>
      </c>
      <c r="Y109">
        <f t="shared" si="0"/>
        <v>100</v>
      </c>
      <c r="Z109">
        <f t="shared" si="0"/>
        <v>100</v>
      </c>
      <c r="AA109">
        <f t="shared" si="0"/>
        <v>0</v>
      </c>
    </row>
    <row r="110" spans="1:29">
      <c r="A110" t="s">
        <v>97</v>
      </c>
      <c r="B110">
        <f>B5+B6+B7+B9+B10+B11+B12+B14+B17+B24+B26+B27+B28+B31+B32+B33+B34+B35+B37+B38+B41+B42+B44+B45+B48+B49+B50+B52+B53+B55+B57+B58+B59+B60+B61+B64+B65+B69+B78+B80+B82+B85+B86+B88+B89+B91+B92+B93+B94</f>
        <v>0</v>
      </c>
      <c r="C110">
        <f t="shared" ref="C110:Z110" si="1">C5+C6+C7+C9+C10+C11+C12+C14+C17+C24+C26+C27+C28+C31+C32+C33+C34+C35+C37+C38+C41+C42+C44+C45+C48+C49+C50+C52+C53+C55+C57+C58+C59+C60+C61+C64+C65+C69+C78+C80+C82+C85+C86+C88+C89+C91+C92+C93+C94</f>
        <v>0</v>
      </c>
      <c r="D110">
        <f t="shared" si="1"/>
        <v>0</v>
      </c>
      <c r="E110">
        <f t="shared" si="1"/>
        <v>0</v>
      </c>
      <c r="F110">
        <f t="shared" si="1"/>
        <v>0</v>
      </c>
      <c r="G110">
        <f t="shared" si="1"/>
        <v>0</v>
      </c>
      <c r="H110">
        <f t="shared" si="1"/>
        <v>0</v>
      </c>
      <c r="I110">
        <f t="shared" si="1"/>
        <v>0</v>
      </c>
      <c r="J110">
        <f t="shared" si="1"/>
        <v>0</v>
      </c>
      <c r="K110">
        <f t="shared" si="1"/>
        <v>0</v>
      </c>
      <c r="L110">
        <f t="shared" si="1"/>
        <v>45</v>
      </c>
      <c r="M110">
        <f t="shared" si="1"/>
        <v>115</v>
      </c>
      <c r="N110">
        <f t="shared" si="1"/>
        <v>65</v>
      </c>
      <c r="O110">
        <f t="shared" si="1"/>
        <v>0</v>
      </c>
      <c r="P110">
        <f t="shared" si="1"/>
        <v>0</v>
      </c>
      <c r="Q110">
        <f t="shared" si="1"/>
        <v>0</v>
      </c>
      <c r="R110">
        <f t="shared" si="1"/>
        <v>0</v>
      </c>
      <c r="S110">
        <f t="shared" si="1"/>
        <v>0</v>
      </c>
      <c r="T110">
        <f t="shared" si="1"/>
        <v>0</v>
      </c>
      <c r="U110">
        <f t="shared" si="1"/>
        <v>110</v>
      </c>
      <c r="V110">
        <f t="shared" si="1"/>
        <v>70</v>
      </c>
      <c r="W110">
        <f t="shared" si="1"/>
        <v>50</v>
      </c>
      <c r="X110">
        <f t="shared" si="1"/>
        <v>85</v>
      </c>
      <c r="Y110">
        <f t="shared" si="1"/>
        <v>0</v>
      </c>
      <c r="Z110">
        <f t="shared" si="1"/>
        <v>0</v>
      </c>
      <c r="AA110">
        <f>AA5+AA6+AA7+AA9+AA10+AA11+AA12+AA14+AA17+AA24+AA26+AA27+AA28+AA31+AA32+AA33+AA34+AA35+AA37+AA38+AA41+AA42+AA44+AA45+AA48+AA49+AA50+AA52+AA53+AA55+AA57+AA58+AA59+AA60+AA61+AA64+AA65+AA69+AA78+AA80+AA82+AA85+AA86+AA88+AA89+AA91+AA92+AA94</f>
        <v>0</v>
      </c>
      <c r="AB110">
        <f>AVERAGE(B110:Z110)</f>
        <v>21.6</v>
      </c>
      <c r="AC110">
        <f>STDEV(B110:Z110)/SQRT(COUNT(B110:Z110))</f>
        <v>7.5868306953562641</v>
      </c>
    </row>
    <row r="111" spans="1:29">
      <c r="A111" t="s">
        <v>98</v>
      </c>
      <c r="B111">
        <f>B8+B13+B15+B16+B18+B19+B20+B21+B22+B23+B25+B29+B30+B36+B39+B40+B43+B46+B47+B51+B56+B62+B63+B66+B67+B68+B70+B71+B72+B73+B74+B75+B76+B77+B79+B81+B83+B84+B87+B90</f>
        <v>100</v>
      </c>
      <c r="C111">
        <f t="shared" ref="C111:Z111" si="2">C8+C13+C15+C16+C18+C19+C20+C21+C22+C23+C25+C29+C30+C36+C39+C40+C43+C46+C47+C51+C56+C62+C63+C66+C67+C68+C70+C71+C72+C73+C74+C75+C76+C77+C79+C81+C83+C84+C87+C90</f>
        <v>100</v>
      </c>
      <c r="D111">
        <f t="shared" si="2"/>
        <v>100</v>
      </c>
      <c r="E111">
        <f t="shared" si="2"/>
        <v>100</v>
      </c>
      <c r="F111">
        <f t="shared" si="2"/>
        <v>100</v>
      </c>
      <c r="G111">
        <f t="shared" si="2"/>
        <v>100</v>
      </c>
      <c r="H111">
        <f t="shared" si="2"/>
        <v>100</v>
      </c>
      <c r="I111">
        <f t="shared" si="2"/>
        <v>100</v>
      </c>
      <c r="J111">
        <f t="shared" si="2"/>
        <v>100</v>
      </c>
      <c r="K111">
        <f t="shared" si="2"/>
        <v>100</v>
      </c>
      <c r="L111">
        <f t="shared" si="2"/>
        <v>5</v>
      </c>
      <c r="M111">
        <f t="shared" si="2"/>
        <v>9</v>
      </c>
      <c r="N111">
        <f t="shared" si="2"/>
        <v>12</v>
      </c>
      <c r="O111">
        <f t="shared" si="2"/>
        <v>100</v>
      </c>
      <c r="P111">
        <f t="shared" si="2"/>
        <v>100</v>
      </c>
      <c r="Q111">
        <f t="shared" si="2"/>
        <v>100</v>
      </c>
      <c r="R111">
        <f t="shared" si="2"/>
        <v>100</v>
      </c>
      <c r="S111">
        <f t="shared" si="2"/>
        <v>100</v>
      </c>
      <c r="T111">
        <f t="shared" si="2"/>
        <v>100</v>
      </c>
      <c r="U111">
        <f t="shared" si="2"/>
        <v>12</v>
      </c>
      <c r="V111">
        <f t="shared" si="2"/>
        <v>1</v>
      </c>
      <c r="W111">
        <f t="shared" si="2"/>
        <v>3</v>
      </c>
      <c r="X111">
        <f t="shared" si="2"/>
        <v>45</v>
      </c>
      <c r="Y111">
        <f t="shared" si="2"/>
        <v>100</v>
      </c>
      <c r="Z111">
        <f t="shared" si="2"/>
        <v>100</v>
      </c>
      <c r="AA111">
        <f>AA8+AA13+AA15+AA16+AA18+AA19+AA20+AA21+AA22+AA23+AA25+AA29+AA30+AA36+AA39+AA40+AA43+AA46+AA47+AA51+AA56+AA62+AA63+AA66+AA67+AA68+AA70+AA71+AA72+AA73+AA74+AA75+AA76+AA77+AA79+AA81+AA83+AA87+AA90</f>
        <v>0</v>
      </c>
      <c r="AB111">
        <f>AVERAGE(B111:Z111)</f>
        <v>75.48</v>
      </c>
      <c r="AC111">
        <f>STDEV(B111:Z111)/SQRT(COUNT(B111:Z111))</f>
        <v>8.1647861780534896</v>
      </c>
    </row>
    <row r="112" spans="1:29">
      <c r="A112" t="s">
        <v>99</v>
      </c>
      <c r="B112">
        <f>SUM(B96:B100)</f>
        <v>0</v>
      </c>
      <c r="C112">
        <f t="shared" ref="C112:AA112" si="3">SUM(C96:C100)</f>
        <v>0</v>
      </c>
      <c r="D112">
        <f t="shared" si="3"/>
        <v>0</v>
      </c>
      <c r="E112">
        <f t="shared" si="3"/>
        <v>0</v>
      </c>
      <c r="F112">
        <f t="shared" si="3"/>
        <v>0</v>
      </c>
      <c r="G112">
        <f t="shared" si="3"/>
        <v>0</v>
      </c>
      <c r="H112">
        <f t="shared" si="3"/>
        <v>0</v>
      </c>
      <c r="I112">
        <f t="shared" si="3"/>
        <v>0</v>
      </c>
      <c r="J112">
        <f t="shared" si="3"/>
        <v>0</v>
      </c>
      <c r="K112">
        <f t="shared" si="3"/>
        <v>0</v>
      </c>
      <c r="L112">
        <f t="shared" si="3"/>
        <v>70</v>
      </c>
      <c r="M112">
        <f t="shared" si="3"/>
        <v>3</v>
      </c>
      <c r="N112">
        <f t="shared" si="3"/>
        <v>17</v>
      </c>
      <c r="O112">
        <f t="shared" si="3"/>
        <v>0</v>
      </c>
      <c r="P112">
        <f t="shared" si="3"/>
        <v>0</v>
      </c>
      <c r="Q112">
        <f t="shared" si="3"/>
        <v>0</v>
      </c>
      <c r="R112">
        <f t="shared" si="3"/>
        <v>0</v>
      </c>
      <c r="S112">
        <f t="shared" si="3"/>
        <v>0</v>
      </c>
      <c r="T112">
        <f t="shared" si="3"/>
        <v>0</v>
      </c>
      <c r="U112">
        <f t="shared" si="3"/>
        <v>20</v>
      </c>
      <c r="V112">
        <f t="shared" si="3"/>
        <v>50</v>
      </c>
      <c r="W112">
        <f t="shared" si="3"/>
        <v>22</v>
      </c>
      <c r="X112">
        <f t="shared" si="3"/>
        <v>10</v>
      </c>
      <c r="Y112">
        <f t="shared" si="3"/>
        <v>0</v>
      </c>
      <c r="Z112">
        <f t="shared" si="3"/>
        <v>0</v>
      </c>
      <c r="AA112">
        <f t="shared" si="3"/>
        <v>0</v>
      </c>
      <c r="AB112">
        <f>AVERAGE(B112:Z112)</f>
        <v>7.68</v>
      </c>
      <c r="AC112">
        <f>STDEV(B112:Z112)/SQRT(COUNT(B112:Z112))</f>
        <v>3.465890938849634</v>
      </c>
    </row>
  </sheetData>
  <mergeCells count="2">
    <mergeCell ref="A1:AA1"/>
    <mergeCell ref="A2:AA2"/>
  </mergeCells>
  <phoneticPr fontId="8" type="noConversion"/>
  <pageMargins left="0.75" right="0.75" top="1" bottom="1" header="0.5" footer="0.5"/>
  <headerFooter alignWithMargins="0"/>
  <drawing r:id="rId1"/>
</worksheet>
</file>

<file path=xl/worksheets/sheet5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D100"/>
  <sheetViews>
    <sheetView topLeftCell="O1" zoomScale="125" workbookViewId="0">
      <pane ySplit="3" topLeftCell="A61" activePane="bottomLeft" state="frozen"/>
      <selection pane="bottomLeft" activeCell="AF81" sqref="AF81"/>
    </sheetView>
  </sheetViews>
  <sheetFormatPr baseColWidth="10" defaultRowHeight="13"/>
  <cols>
    <col min="1" max="1" width="29.6640625" customWidth="1"/>
    <col min="2" max="26" width="8.83203125" customWidth="1"/>
    <col min="27" max="27" width="15.5" bestFit="1" customWidth="1"/>
    <col min="28" max="256" width="8.83203125" customWidth="1"/>
  </cols>
  <sheetData>
    <row r="1" spans="1:28" ht="18">
      <c r="A1" s="221" t="s">
        <v>88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spans="1:28">
      <c r="A2" s="222" t="s">
        <v>190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4"/>
    </row>
    <row r="3" spans="1:28">
      <c r="A3" s="1" t="s">
        <v>0</v>
      </c>
      <c r="B3" s="2">
        <v>0</v>
      </c>
      <c r="C3" s="3">
        <v>3</v>
      </c>
      <c r="D3" s="2">
        <v>6</v>
      </c>
      <c r="E3" s="3">
        <v>9</v>
      </c>
      <c r="F3" s="2">
        <v>12</v>
      </c>
      <c r="G3" s="3">
        <v>15</v>
      </c>
      <c r="H3" s="2">
        <v>18</v>
      </c>
      <c r="I3" s="3">
        <v>21</v>
      </c>
      <c r="J3" s="2">
        <v>24</v>
      </c>
      <c r="K3" s="3">
        <v>27</v>
      </c>
      <c r="L3" s="2">
        <v>30</v>
      </c>
      <c r="M3" s="3">
        <v>33</v>
      </c>
      <c r="N3" s="2">
        <v>36</v>
      </c>
      <c r="O3" s="3">
        <v>39</v>
      </c>
      <c r="P3" s="2">
        <v>42</v>
      </c>
      <c r="Q3" s="3">
        <v>45</v>
      </c>
      <c r="R3" s="2">
        <v>48</v>
      </c>
      <c r="S3" s="3">
        <v>51</v>
      </c>
      <c r="T3" s="4">
        <v>54</v>
      </c>
      <c r="U3" s="3">
        <v>57</v>
      </c>
      <c r="V3" s="4">
        <v>60</v>
      </c>
      <c r="W3" s="3">
        <v>63</v>
      </c>
      <c r="X3" s="4">
        <v>66</v>
      </c>
      <c r="Y3" s="3">
        <v>69</v>
      </c>
      <c r="Z3" s="4">
        <v>72</v>
      </c>
      <c r="AA3" s="2" t="s">
        <v>1</v>
      </c>
    </row>
    <row r="4" spans="1:28">
      <c r="A4" s="5" t="s">
        <v>2</v>
      </c>
      <c r="B4" s="6"/>
      <c r="C4" s="7"/>
      <c r="D4" s="6"/>
      <c r="E4" s="7"/>
      <c r="F4" s="6"/>
      <c r="G4" s="7"/>
      <c r="H4" s="6"/>
      <c r="I4" s="7"/>
      <c r="J4" s="6"/>
      <c r="K4" s="7"/>
      <c r="L4" s="6"/>
      <c r="M4" s="7"/>
      <c r="N4" s="6"/>
      <c r="O4" s="7"/>
      <c r="P4" s="6"/>
      <c r="Q4" s="7"/>
      <c r="R4" s="6"/>
      <c r="S4" s="7"/>
      <c r="T4" s="8"/>
      <c r="U4" s="7"/>
      <c r="V4" s="8"/>
      <c r="W4" s="7"/>
      <c r="X4" s="8"/>
      <c r="Y4" s="7"/>
      <c r="Z4" s="8"/>
      <c r="AA4" s="6"/>
    </row>
    <row r="5" spans="1:28" ht="14">
      <c r="A5" s="9" t="s">
        <v>25</v>
      </c>
      <c r="B5" s="10"/>
      <c r="C5" s="11"/>
      <c r="D5" s="10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  <c r="P5" s="10"/>
      <c r="Q5" s="11"/>
      <c r="R5" s="10"/>
      <c r="S5" s="11"/>
      <c r="T5" s="10"/>
      <c r="U5" s="11"/>
      <c r="V5" s="10"/>
      <c r="W5" s="11"/>
      <c r="X5" s="10"/>
      <c r="Y5" s="11"/>
      <c r="Z5" s="10"/>
      <c r="AA5" s="6"/>
      <c r="AB5">
        <f>SUM(B5:Z5)/25</f>
        <v>0</v>
      </c>
    </row>
    <row r="6" spans="1:28" ht="14">
      <c r="A6" s="9" t="s">
        <v>3</v>
      </c>
      <c r="B6" s="10"/>
      <c r="C6" s="11"/>
      <c r="D6" s="10"/>
      <c r="E6" s="11"/>
      <c r="F6" s="10"/>
      <c r="G6" s="11"/>
      <c r="H6" s="10"/>
      <c r="I6" s="11"/>
      <c r="J6" s="10"/>
      <c r="K6" s="11"/>
      <c r="L6" s="10"/>
      <c r="M6" s="11"/>
      <c r="N6" s="10"/>
      <c r="O6" s="11"/>
      <c r="P6" s="10"/>
      <c r="Q6" s="11"/>
      <c r="R6" s="10"/>
      <c r="S6" s="11"/>
      <c r="T6" s="10"/>
      <c r="U6" s="11"/>
      <c r="V6" s="10"/>
      <c r="W6" s="11"/>
      <c r="X6" s="10"/>
      <c r="Y6" s="11"/>
      <c r="Z6" s="10"/>
      <c r="AA6" s="6"/>
      <c r="AB6" s="155">
        <f t="shared" ref="AB6:AB69" si="0">SUM(B6:Z6)/25</f>
        <v>0</v>
      </c>
    </row>
    <row r="7" spans="1:28" ht="14">
      <c r="A7" s="9" t="s">
        <v>59</v>
      </c>
      <c r="B7" s="10"/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  <c r="P7" s="10"/>
      <c r="Q7" s="11"/>
      <c r="R7" s="10"/>
      <c r="S7" s="11"/>
      <c r="T7" s="10"/>
      <c r="U7" s="11"/>
      <c r="V7" s="10"/>
      <c r="W7" s="11"/>
      <c r="X7" s="10"/>
      <c r="Y7" s="11"/>
      <c r="Z7" s="10"/>
      <c r="AA7" s="6"/>
      <c r="AB7" s="155">
        <f t="shared" si="0"/>
        <v>0</v>
      </c>
    </row>
    <row r="8" spans="1:28" s="162" customFormat="1" ht="14">
      <c r="A8" s="12" t="s">
        <v>4</v>
      </c>
      <c r="B8" s="5">
        <v>2</v>
      </c>
      <c r="C8" s="161"/>
      <c r="D8" s="5"/>
      <c r="E8" s="161"/>
      <c r="F8" s="5"/>
      <c r="G8" s="161"/>
      <c r="H8" s="5"/>
      <c r="I8" s="161"/>
      <c r="J8" s="5"/>
      <c r="K8" s="161"/>
      <c r="L8" s="5"/>
      <c r="M8" s="161"/>
      <c r="N8" s="5"/>
      <c r="O8" s="161"/>
      <c r="P8" s="5"/>
      <c r="Q8" s="161"/>
      <c r="R8" s="5"/>
      <c r="S8" s="161"/>
      <c r="T8" s="5"/>
      <c r="U8" s="161"/>
      <c r="V8" s="5"/>
      <c r="W8" s="161"/>
      <c r="X8" s="5"/>
      <c r="Y8" s="161"/>
      <c r="Z8" s="5"/>
      <c r="AA8" s="52"/>
      <c r="AB8" s="162">
        <f t="shared" si="0"/>
        <v>0.08</v>
      </c>
    </row>
    <row r="9" spans="1:28" ht="14">
      <c r="A9" s="9" t="s">
        <v>45</v>
      </c>
      <c r="B9" s="10"/>
      <c r="C9" s="11"/>
      <c r="D9" s="10"/>
      <c r="E9" s="11"/>
      <c r="F9" s="10"/>
      <c r="G9" s="11"/>
      <c r="H9" s="10"/>
      <c r="I9" s="11"/>
      <c r="J9" s="10"/>
      <c r="K9" s="11"/>
      <c r="L9" s="10"/>
      <c r="M9" s="11"/>
      <c r="N9" s="10"/>
      <c r="O9" s="11"/>
      <c r="P9" s="10"/>
      <c r="Q9" s="11"/>
      <c r="R9" s="10"/>
      <c r="S9" s="11"/>
      <c r="T9" s="10"/>
      <c r="U9" s="11"/>
      <c r="V9" s="10"/>
      <c r="W9" s="11"/>
      <c r="X9" s="10"/>
      <c r="Y9" s="11"/>
      <c r="Z9" s="10"/>
      <c r="AA9" s="6"/>
      <c r="AB9" s="155">
        <f t="shared" si="0"/>
        <v>0</v>
      </c>
    </row>
    <row r="10" spans="1:28" ht="14">
      <c r="A10" s="9" t="s">
        <v>27</v>
      </c>
      <c r="B10" s="10"/>
      <c r="C10" s="11"/>
      <c r="D10" s="10"/>
      <c r="E10" s="11"/>
      <c r="F10" s="10"/>
      <c r="G10" s="11"/>
      <c r="H10" s="10"/>
      <c r="I10" s="11"/>
      <c r="J10" s="10"/>
      <c r="K10" s="11"/>
      <c r="L10" s="10"/>
      <c r="M10" s="11"/>
      <c r="N10" s="10"/>
      <c r="O10" s="11"/>
      <c r="P10" s="10"/>
      <c r="Q10" s="11"/>
      <c r="R10" s="10"/>
      <c r="S10" s="11"/>
      <c r="T10" s="10"/>
      <c r="U10" s="11"/>
      <c r="V10" s="10"/>
      <c r="W10" s="11"/>
      <c r="X10" s="10"/>
      <c r="Y10" s="11"/>
      <c r="Z10" s="10"/>
      <c r="AA10" s="6"/>
      <c r="AB10" s="155">
        <f t="shared" si="0"/>
        <v>0</v>
      </c>
    </row>
    <row r="11" spans="1:28" ht="14">
      <c r="A11" s="14" t="s">
        <v>26</v>
      </c>
      <c r="B11" s="10"/>
      <c r="C11" s="11"/>
      <c r="D11" s="10"/>
      <c r="E11" s="11"/>
      <c r="F11" s="10"/>
      <c r="G11" s="11"/>
      <c r="H11" s="10"/>
      <c r="I11" s="11"/>
      <c r="J11" s="10"/>
      <c r="K11" s="11"/>
      <c r="L11" s="10"/>
      <c r="M11" s="11"/>
      <c r="N11" s="10"/>
      <c r="O11" s="11"/>
      <c r="P11" s="10"/>
      <c r="Q11" s="11"/>
      <c r="R11" s="10"/>
      <c r="S11" s="11"/>
      <c r="T11" s="10"/>
      <c r="U11" s="11"/>
      <c r="V11" s="10"/>
      <c r="W11" s="11"/>
      <c r="X11" s="10"/>
      <c r="Y11" s="11"/>
      <c r="Z11" s="10"/>
      <c r="AA11" s="6"/>
      <c r="AB11" s="155">
        <f t="shared" si="0"/>
        <v>0</v>
      </c>
    </row>
    <row r="12" spans="1:28" s="162" customFormat="1" ht="14">
      <c r="A12" s="13" t="s">
        <v>51</v>
      </c>
      <c r="B12" s="5"/>
      <c r="C12" s="161"/>
      <c r="D12" s="5"/>
      <c r="E12" s="161"/>
      <c r="F12" s="5"/>
      <c r="G12" s="161"/>
      <c r="H12" s="5"/>
      <c r="I12" s="161"/>
      <c r="J12" s="5"/>
      <c r="K12" s="161"/>
      <c r="L12" s="5"/>
      <c r="M12" s="161"/>
      <c r="N12" s="5"/>
      <c r="O12" s="161"/>
      <c r="P12" s="5"/>
      <c r="Q12" s="161"/>
      <c r="R12" s="5"/>
      <c r="S12" s="161"/>
      <c r="T12" s="5"/>
      <c r="U12" s="161"/>
      <c r="V12" s="5"/>
      <c r="W12" s="161"/>
      <c r="X12" s="5"/>
      <c r="Y12" s="161"/>
      <c r="Z12" s="5"/>
      <c r="AA12" s="52"/>
      <c r="AB12" s="162">
        <f t="shared" si="0"/>
        <v>0</v>
      </c>
    </row>
    <row r="13" spans="1:28" ht="14">
      <c r="A13" s="14" t="s">
        <v>29</v>
      </c>
      <c r="B13" s="10"/>
      <c r="C13" s="11"/>
      <c r="D13" s="10"/>
      <c r="E13" s="11"/>
      <c r="F13" s="10"/>
      <c r="G13" s="11"/>
      <c r="H13" s="10"/>
      <c r="I13" s="11"/>
      <c r="J13" s="10"/>
      <c r="K13" s="11"/>
      <c r="L13" s="10"/>
      <c r="M13" s="11"/>
      <c r="N13" s="10"/>
      <c r="O13" s="11"/>
      <c r="P13" s="10"/>
      <c r="Q13" s="11"/>
      <c r="R13" s="10"/>
      <c r="S13" s="11"/>
      <c r="T13" s="10"/>
      <c r="U13" s="11"/>
      <c r="V13" s="10"/>
      <c r="W13" s="11"/>
      <c r="X13" s="10"/>
      <c r="Y13" s="11"/>
      <c r="Z13" s="10"/>
      <c r="AA13" s="6"/>
      <c r="AB13" s="155">
        <f t="shared" si="0"/>
        <v>0</v>
      </c>
    </row>
    <row r="14" spans="1:28" s="162" customFormat="1" ht="14">
      <c r="A14" s="13" t="s">
        <v>76</v>
      </c>
      <c r="B14" s="5"/>
      <c r="C14" s="161"/>
      <c r="D14" s="5"/>
      <c r="E14" s="161"/>
      <c r="F14" s="5"/>
      <c r="G14" s="161"/>
      <c r="H14" s="5"/>
      <c r="I14" s="161"/>
      <c r="J14" s="5"/>
      <c r="K14" s="161"/>
      <c r="L14" s="5"/>
      <c r="M14" s="161"/>
      <c r="N14" s="5"/>
      <c r="O14" s="161"/>
      <c r="P14" s="5"/>
      <c r="Q14" s="161"/>
      <c r="R14" s="5"/>
      <c r="S14" s="161"/>
      <c r="T14" s="5"/>
      <c r="U14" s="161"/>
      <c r="V14" s="5"/>
      <c r="W14" s="161"/>
      <c r="X14" s="5"/>
      <c r="Y14" s="161"/>
      <c r="Z14" s="5"/>
      <c r="AA14" s="52"/>
      <c r="AB14" s="162">
        <f t="shared" si="0"/>
        <v>0</v>
      </c>
    </row>
    <row r="15" spans="1:28" s="162" customFormat="1" ht="14">
      <c r="A15" s="13" t="s">
        <v>77</v>
      </c>
      <c r="B15" s="5"/>
      <c r="C15" s="161"/>
      <c r="D15" s="5"/>
      <c r="E15" s="161"/>
      <c r="F15" s="5"/>
      <c r="G15" s="161"/>
      <c r="H15" s="5"/>
      <c r="I15" s="161"/>
      <c r="J15" s="5"/>
      <c r="K15" s="161"/>
      <c r="L15" s="5"/>
      <c r="M15" s="161"/>
      <c r="N15" s="5"/>
      <c r="O15" s="161"/>
      <c r="P15" s="5"/>
      <c r="Q15" s="161"/>
      <c r="R15" s="5"/>
      <c r="S15" s="161"/>
      <c r="T15" s="5"/>
      <c r="U15" s="161"/>
      <c r="V15" s="5"/>
      <c r="W15" s="161"/>
      <c r="X15" s="5"/>
      <c r="Y15" s="161"/>
      <c r="Z15" s="5"/>
      <c r="AA15" s="52"/>
      <c r="AB15" s="162">
        <f t="shared" si="0"/>
        <v>0</v>
      </c>
    </row>
    <row r="16" spans="1:28" ht="14">
      <c r="A16" s="9" t="s">
        <v>5</v>
      </c>
      <c r="B16" s="10"/>
      <c r="C16" s="11"/>
      <c r="D16" s="10"/>
      <c r="E16" s="11"/>
      <c r="F16" s="10"/>
      <c r="G16" s="11"/>
      <c r="H16" s="10"/>
      <c r="I16" s="11"/>
      <c r="J16" s="10"/>
      <c r="K16" s="11"/>
      <c r="L16" s="10"/>
      <c r="M16" s="11"/>
      <c r="N16" s="10"/>
      <c r="O16" s="11"/>
      <c r="P16" s="10"/>
      <c r="Q16" s="11"/>
      <c r="R16" s="10"/>
      <c r="S16" s="11"/>
      <c r="T16" s="10"/>
      <c r="U16" s="11"/>
      <c r="V16" s="10"/>
      <c r="W16" s="11"/>
      <c r="X16" s="10"/>
      <c r="Y16" s="11"/>
      <c r="Z16" s="10"/>
      <c r="AA16" s="6"/>
      <c r="AB16" s="155">
        <f t="shared" si="0"/>
        <v>0</v>
      </c>
    </row>
    <row r="17" spans="1:28" s="162" customFormat="1" ht="14">
      <c r="A17" s="12" t="s">
        <v>79</v>
      </c>
      <c r="B17" s="5"/>
      <c r="C17" s="161"/>
      <c r="D17" s="5"/>
      <c r="E17" s="161"/>
      <c r="F17" s="5"/>
      <c r="G17" s="161"/>
      <c r="H17" s="5"/>
      <c r="I17" s="161"/>
      <c r="J17" s="5"/>
      <c r="K17" s="161"/>
      <c r="L17" s="5"/>
      <c r="M17" s="161"/>
      <c r="N17" s="5"/>
      <c r="O17" s="161"/>
      <c r="P17" s="5"/>
      <c r="Q17" s="161"/>
      <c r="R17" s="5"/>
      <c r="S17" s="161"/>
      <c r="T17" s="5"/>
      <c r="U17" s="161"/>
      <c r="V17" s="5"/>
      <c r="W17" s="161"/>
      <c r="X17" s="5"/>
      <c r="Y17" s="161"/>
      <c r="Z17" s="5"/>
      <c r="AA17" s="52"/>
      <c r="AB17" s="162">
        <f t="shared" si="0"/>
        <v>0</v>
      </c>
    </row>
    <row r="18" spans="1:28" s="162" customFormat="1" ht="14">
      <c r="A18" s="12" t="s">
        <v>78</v>
      </c>
      <c r="B18" s="5"/>
      <c r="C18" s="161"/>
      <c r="D18" s="5"/>
      <c r="E18" s="161"/>
      <c r="F18" s="5"/>
      <c r="G18" s="161"/>
      <c r="H18" s="5"/>
      <c r="I18" s="161"/>
      <c r="J18" s="5"/>
      <c r="K18" s="161"/>
      <c r="L18" s="5"/>
      <c r="M18" s="161"/>
      <c r="N18" s="5"/>
      <c r="O18" s="161"/>
      <c r="P18" s="5"/>
      <c r="Q18" s="161"/>
      <c r="R18" s="5"/>
      <c r="S18" s="161"/>
      <c r="T18" s="5"/>
      <c r="U18" s="161"/>
      <c r="V18" s="5"/>
      <c r="W18" s="161"/>
      <c r="X18" s="5"/>
      <c r="Y18" s="161"/>
      <c r="Z18" s="5"/>
      <c r="AA18" s="52"/>
      <c r="AB18" s="162">
        <f t="shared" si="0"/>
        <v>0</v>
      </c>
    </row>
    <row r="19" spans="1:28" s="162" customFormat="1" ht="14">
      <c r="A19" s="12" t="s">
        <v>6</v>
      </c>
      <c r="B19" s="5">
        <v>15</v>
      </c>
      <c r="C19" s="161">
        <v>5</v>
      </c>
      <c r="D19" s="5">
        <v>5</v>
      </c>
      <c r="E19" s="161">
        <v>2</v>
      </c>
      <c r="F19" s="5">
        <v>2</v>
      </c>
      <c r="G19" s="161">
        <v>10</v>
      </c>
      <c r="H19" s="5">
        <v>8</v>
      </c>
      <c r="I19" s="161"/>
      <c r="J19" s="5">
        <v>5</v>
      </c>
      <c r="K19" s="161">
        <v>1</v>
      </c>
      <c r="L19" s="5">
        <v>15</v>
      </c>
      <c r="M19" s="161">
        <v>6</v>
      </c>
      <c r="N19" s="5">
        <v>25</v>
      </c>
      <c r="O19" s="161">
        <v>30</v>
      </c>
      <c r="P19" s="5">
        <v>25</v>
      </c>
      <c r="Q19" s="161">
        <v>55</v>
      </c>
      <c r="R19" s="5">
        <v>32</v>
      </c>
      <c r="S19" s="161">
        <v>1</v>
      </c>
      <c r="T19" s="5">
        <v>45</v>
      </c>
      <c r="U19" s="161">
        <v>50</v>
      </c>
      <c r="V19" s="5">
        <v>40</v>
      </c>
      <c r="W19" s="161">
        <v>30</v>
      </c>
      <c r="X19" s="5">
        <v>15</v>
      </c>
      <c r="Y19" s="161">
        <v>12</v>
      </c>
      <c r="Z19" s="5">
        <v>23</v>
      </c>
      <c r="AA19" s="52"/>
      <c r="AB19" s="162">
        <f t="shared" si="0"/>
        <v>18.28</v>
      </c>
    </row>
    <row r="20" spans="1:28" s="162" customFormat="1" ht="14">
      <c r="A20" s="12" t="s">
        <v>7</v>
      </c>
      <c r="B20" s="5"/>
      <c r="C20" s="161"/>
      <c r="D20" s="5"/>
      <c r="E20" s="161"/>
      <c r="F20" s="5"/>
      <c r="G20" s="161"/>
      <c r="H20" s="5"/>
      <c r="I20" s="161"/>
      <c r="J20" s="5"/>
      <c r="K20" s="161"/>
      <c r="L20" s="5"/>
      <c r="M20" s="161"/>
      <c r="N20" s="5"/>
      <c r="O20" s="161"/>
      <c r="P20" s="5"/>
      <c r="Q20" s="161"/>
      <c r="R20" s="5"/>
      <c r="S20" s="161"/>
      <c r="T20" s="5"/>
      <c r="U20" s="161"/>
      <c r="V20" s="5"/>
      <c r="W20" s="161"/>
      <c r="X20" s="5"/>
      <c r="Y20" s="161"/>
      <c r="Z20" s="5"/>
      <c r="AA20" s="52"/>
      <c r="AB20" s="162">
        <f t="shared" si="0"/>
        <v>0</v>
      </c>
    </row>
    <row r="21" spans="1:28" s="162" customFormat="1" ht="14">
      <c r="A21" s="12" t="s">
        <v>85</v>
      </c>
      <c r="B21" s="5"/>
      <c r="C21" s="161"/>
      <c r="D21" s="5"/>
      <c r="E21" s="161"/>
      <c r="F21" s="5"/>
      <c r="G21" s="161"/>
      <c r="H21" s="5"/>
      <c r="I21" s="161"/>
      <c r="J21" s="5"/>
      <c r="K21" s="161"/>
      <c r="L21" s="5"/>
      <c r="M21" s="161"/>
      <c r="N21" s="5"/>
      <c r="O21" s="161"/>
      <c r="P21" s="5"/>
      <c r="Q21" s="161"/>
      <c r="R21" s="5"/>
      <c r="S21" s="161"/>
      <c r="T21" s="5"/>
      <c r="U21" s="161"/>
      <c r="V21" s="5"/>
      <c r="W21" s="161"/>
      <c r="X21" s="5"/>
      <c r="Y21" s="161"/>
      <c r="Z21" s="5"/>
      <c r="AA21" s="52"/>
      <c r="AB21" s="162">
        <f t="shared" si="0"/>
        <v>0</v>
      </c>
    </row>
    <row r="22" spans="1:28" s="162" customFormat="1" ht="14">
      <c r="A22" s="12" t="s">
        <v>28</v>
      </c>
      <c r="B22" s="5"/>
      <c r="C22" s="161"/>
      <c r="D22" s="5"/>
      <c r="E22" s="161"/>
      <c r="F22" s="5"/>
      <c r="G22" s="161"/>
      <c r="H22" s="5"/>
      <c r="I22" s="161"/>
      <c r="J22" s="5"/>
      <c r="K22" s="161"/>
      <c r="L22" s="5"/>
      <c r="M22" s="161"/>
      <c r="N22" s="5"/>
      <c r="O22" s="161"/>
      <c r="P22" s="5"/>
      <c r="Q22" s="161"/>
      <c r="R22" s="5"/>
      <c r="S22" s="161"/>
      <c r="T22" s="5"/>
      <c r="U22" s="161"/>
      <c r="V22" s="5"/>
      <c r="W22" s="161"/>
      <c r="X22" s="5"/>
      <c r="Y22" s="161"/>
      <c r="Z22" s="5"/>
      <c r="AA22" s="52"/>
      <c r="AB22" s="162">
        <f t="shared" si="0"/>
        <v>0</v>
      </c>
    </row>
    <row r="23" spans="1:28" ht="14">
      <c r="A23" s="9" t="s">
        <v>8</v>
      </c>
      <c r="B23" s="10"/>
      <c r="C23" s="11">
        <v>2</v>
      </c>
      <c r="D23" s="10"/>
      <c r="E23" s="11">
        <v>80</v>
      </c>
      <c r="F23" s="10"/>
      <c r="G23" s="11"/>
      <c r="H23" s="10"/>
      <c r="I23" s="11"/>
      <c r="J23" s="10"/>
      <c r="K23" s="11"/>
      <c r="L23" s="10"/>
      <c r="M23" s="11">
        <v>50</v>
      </c>
      <c r="N23" s="10">
        <v>12</v>
      </c>
      <c r="O23" s="11"/>
      <c r="P23" s="10"/>
      <c r="Q23" s="11">
        <v>2</v>
      </c>
      <c r="R23" s="10"/>
      <c r="S23" s="11"/>
      <c r="T23" s="10"/>
      <c r="U23" s="11"/>
      <c r="V23" s="10"/>
      <c r="W23" s="11"/>
      <c r="X23" s="10"/>
      <c r="Y23" s="11"/>
      <c r="Z23" s="10"/>
      <c r="AA23" s="6"/>
      <c r="AB23" s="155">
        <f t="shared" si="0"/>
        <v>5.84</v>
      </c>
    </row>
    <row r="24" spans="1:28" s="162" customFormat="1" ht="14">
      <c r="A24" s="12" t="s">
        <v>23</v>
      </c>
      <c r="B24" s="5">
        <v>58</v>
      </c>
      <c r="C24" s="161">
        <v>98</v>
      </c>
      <c r="D24" s="5">
        <v>100</v>
      </c>
      <c r="E24" s="161">
        <v>100</v>
      </c>
      <c r="F24" s="5">
        <v>100</v>
      </c>
      <c r="G24" s="161">
        <v>100</v>
      </c>
      <c r="H24" s="5">
        <v>100</v>
      </c>
      <c r="I24" s="161">
        <v>100</v>
      </c>
      <c r="J24" s="5">
        <v>100</v>
      </c>
      <c r="K24" s="161">
        <v>100</v>
      </c>
      <c r="L24" s="5">
        <v>100</v>
      </c>
      <c r="M24" s="161">
        <v>100</v>
      </c>
      <c r="N24" s="5">
        <v>100</v>
      </c>
      <c r="O24" s="161">
        <v>100</v>
      </c>
      <c r="P24" s="5">
        <v>98</v>
      </c>
      <c r="Q24" s="161">
        <v>80</v>
      </c>
      <c r="R24" s="5">
        <v>100</v>
      </c>
      <c r="S24" s="161">
        <v>100</v>
      </c>
      <c r="T24" s="5">
        <v>85</v>
      </c>
      <c r="U24" s="161">
        <v>99</v>
      </c>
      <c r="V24" s="5">
        <v>100</v>
      </c>
      <c r="W24" s="161">
        <v>100</v>
      </c>
      <c r="X24" s="5">
        <v>100</v>
      </c>
      <c r="Y24" s="161">
        <v>97</v>
      </c>
      <c r="Z24" s="5">
        <v>100</v>
      </c>
      <c r="AA24" s="52"/>
      <c r="AB24" s="162">
        <f t="shared" si="0"/>
        <v>96.6</v>
      </c>
    </row>
    <row r="25" spans="1:28" ht="14">
      <c r="A25" s="9" t="s">
        <v>71</v>
      </c>
      <c r="B25" s="10"/>
      <c r="C25" s="11"/>
      <c r="D25" s="10"/>
      <c r="E25" s="11"/>
      <c r="F25" s="10"/>
      <c r="G25" s="11"/>
      <c r="H25" s="10"/>
      <c r="I25" s="11"/>
      <c r="J25" s="10"/>
      <c r="K25" s="11"/>
      <c r="L25" s="10"/>
      <c r="M25" s="11"/>
      <c r="N25" s="10"/>
      <c r="O25" s="11"/>
      <c r="P25" s="10"/>
      <c r="Q25" s="11"/>
      <c r="R25" s="10"/>
      <c r="S25" s="11"/>
      <c r="T25" s="10"/>
      <c r="U25" s="11"/>
      <c r="V25" s="10"/>
      <c r="W25" s="11"/>
      <c r="X25" s="10"/>
      <c r="Y25" s="11"/>
      <c r="Z25" s="10"/>
      <c r="AA25" s="6"/>
      <c r="AB25" s="155">
        <f t="shared" si="0"/>
        <v>0</v>
      </c>
    </row>
    <row r="26" spans="1:28" ht="14">
      <c r="A26" s="9" t="s">
        <v>83</v>
      </c>
      <c r="B26" s="10"/>
      <c r="C26" s="11"/>
      <c r="D26" s="10"/>
      <c r="E26" s="11"/>
      <c r="F26" s="10"/>
      <c r="G26" s="11"/>
      <c r="H26" s="10"/>
      <c r="I26" s="11"/>
      <c r="J26" s="10"/>
      <c r="K26" s="11"/>
      <c r="L26" s="10"/>
      <c r="M26" s="11"/>
      <c r="N26" s="10"/>
      <c r="O26" s="11"/>
      <c r="P26" s="10"/>
      <c r="Q26" s="11"/>
      <c r="R26" s="10"/>
      <c r="S26" s="11"/>
      <c r="T26" s="10"/>
      <c r="U26" s="11"/>
      <c r="V26" s="10"/>
      <c r="W26" s="11"/>
      <c r="X26" s="10"/>
      <c r="Y26" s="11"/>
      <c r="Z26" s="10"/>
      <c r="AA26" s="6"/>
      <c r="AB26" s="155">
        <f t="shared" si="0"/>
        <v>0</v>
      </c>
    </row>
    <row r="27" spans="1:28" ht="14">
      <c r="A27" s="9" t="s">
        <v>69</v>
      </c>
      <c r="B27" s="10"/>
      <c r="C27" s="11"/>
      <c r="D27" s="10"/>
      <c r="E27" s="11"/>
      <c r="F27" s="10"/>
      <c r="G27" s="11"/>
      <c r="H27" s="10"/>
      <c r="I27" s="11"/>
      <c r="J27" s="10"/>
      <c r="K27" s="11"/>
      <c r="L27" s="10"/>
      <c r="M27" s="11"/>
      <c r="N27" s="10"/>
      <c r="O27" s="11"/>
      <c r="P27" s="10"/>
      <c r="Q27" s="11"/>
      <c r="R27" s="10"/>
      <c r="S27" s="11"/>
      <c r="T27" s="10"/>
      <c r="U27" s="11"/>
      <c r="V27" s="10"/>
      <c r="W27" s="11"/>
      <c r="X27" s="10"/>
      <c r="Y27" s="11"/>
      <c r="Z27" s="10"/>
      <c r="AA27" s="6"/>
      <c r="AB27" s="155">
        <f t="shared" si="0"/>
        <v>0</v>
      </c>
    </row>
    <row r="28" spans="1:28" s="162" customFormat="1" ht="14">
      <c r="A28" s="12" t="s">
        <v>84</v>
      </c>
      <c r="B28" s="5"/>
      <c r="C28" s="161"/>
      <c r="D28" s="5"/>
      <c r="E28" s="161"/>
      <c r="F28" s="5"/>
      <c r="G28" s="161"/>
      <c r="H28" s="5"/>
      <c r="I28" s="161"/>
      <c r="J28" s="5"/>
      <c r="K28" s="161"/>
      <c r="L28" s="5"/>
      <c r="M28" s="161"/>
      <c r="N28" s="5"/>
      <c r="O28" s="161"/>
      <c r="P28" s="5"/>
      <c r="Q28" s="161"/>
      <c r="R28" s="5"/>
      <c r="S28" s="161"/>
      <c r="T28" s="5"/>
      <c r="U28" s="161"/>
      <c r="V28" s="5"/>
      <c r="W28" s="161"/>
      <c r="X28" s="5"/>
      <c r="Y28" s="161"/>
      <c r="Z28" s="5"/>
      <c r="AA28" s="52"/>
      <c r="AB28" s="162">
        <f t="shared" si="0"/>
        <v>0</v>
      </c>
    </row>
    <row r="29" spans="1:28" s="162" customFormat="1" ht="14">
      <c r="A29" s="13" t="s">
        <v>33</v>
      </c>
      <c r="B29" s="5"/>
      <c r="C29" s="161"/>
      <c r="D29" s="5"/>
      <c r="E29" s="161"/>
      <c r="F29" s="5"/>
      <c r="G29" s="161"/>
      <c r="H29" s="5"/>
      <c r="I29" s="161"/>
      <c r="J29" s="5"/>
      <c r="K29" s="161"/>
      <c r="L29" s="5"/>
      <c r="M29" s="161"/>
      <c r="N29" s="5"/>
      <c r="O29" s="161"/>
      <c r="P29" s="5"/>
      <c r="Q29" s="161"/>
      <c r="R29" s="5"/>
      <c r="S29" s="161"/>
      <c r="T29" s="5"/>
      <c r="U29" s="161"/>
      <c r="V29" s="5"/>
      <c r="W29" s="161"/>
      <c r="X29" s="5"/>
      <c r="Y29" s="161"/>
      <c r="Z29" s="5"/>
      <c r="AA29" s="52"/>
      <c r="AB29" s="162">
        <f t="shared" si="0"/>
        <v>0</v>
      </c>
    </row>
    <row r="30" spans="1:28" ht="14">
      <c r="A30" s="24" t="s">
        <v>93</v>
      </c>
      <c r="B30" s="10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  <c r="P30" s="10"/>
      <c r="Q30" s="11"/>
      <c r="R30" s="10"/>
      <c r="S30" s="11"/>
      <c r="T30" s="10"/>
      <c r="U30" s="11"/>
      <c r="V30" s="10"/>
      <c r="W30" s="11"/>
      <c r="X30" s="10"/>
      <c r="Y30" s="11"/>
      <c r="Z30" s="10"/>
      <c r="AA30" s="6"/>
      <c r="AB30" s="155">
        <f t="shared" si="0"/>
        <v>0</v>
      </c>
    </row>
    <row r="31" spans="1:28">
      <c r="A31" s="15" t="s">
        <v>9</v>
      </c>
      <c r="B31" s="10"/>
      <c r="C31" s="11"/>
      <c r="D31" s="10"/>
      <c r="E31" s="11"/>
      <c r="F31" s="10"/>
      <c r="G31" s="11"/>
      <c r="H31" s="10">
        <v>10</v>
      </c>
      <c r="I31" s="11">
        <v>15</v>
      </c>
      <c r="J31" s="10">
        <v>33</v>
      </c>
      <c r="K31" s="11"/>
      <c r="L31" s="10"/>
      <c r="M31" s="11"/>
      <c r="N31" s="10">
        <v>1</v>
      </c>
      <c r="O31" s="11"/>
      <c r="P31" s="10"/>
      <c r="Q31" s="11"/>
      <c r="R31" s="10">
        <v>13</v>
      </c>
      <c r="S31" s="11"/>
      <c r="T31" s="10"/>
      <c r="U31" s="11"/>
      <c r="V31" s="10"/>
      <c r="W31" s="11"/>
      <c r="X31" s="10"/>
      <c r="Y31" s="11"/>
      <c r="Z31" s="10"/>
      <c r="AA31" s="6"/>
      <c r="AB31" s="155">
        <f t="shared" si="0"/>
        <v>2.88</v>
      </c>
    </row>
    <row r="32" spans="1:28">
      <c r="A32" s="15" t="s">
        <v>31</v>
      </c>
      <c r="B32" s="10"/>
      <c r="C32" s="11"/>
      <c r="D32" s="10"/>
      <c r="E32" s="11"/>
      <c r="F32" s="10"/>
      <c r="G32" s="11"/>
      <c r="H32" s="10"/>
      <c r="I32" s="11"/>
      <c r="J32" s="10"/>
      <c r="K32" s="11"/>
      <c r="L32" s="10"/>
      <c r="M32" s="11"/>
      <c r="N32" s="10"/>
      <c r="O32" s="11"/>
      <c r="P32" s="10"/>
      <c r="Q32" s="11"/>
      <c r="R32" s="10"/>
      <c r="S32" s="11"/>
      <c r="T32" s="10"/>
      <c r="U32" s="11"/>
      <c r="V32" s="10"/>
      <c r="W32" s="11"/>
      <c r="X32" s="10"/>
      <c r="Y32" s="11"/>
      <c r="Z32" s="10"/>
      <c r="AA32" s="6"/>
      <c r="AB32" s="155">
        <f t="shared" si="0"/>
        <v>0</v>
      </c>
    </row>
    <row r="33" spans="1:28">
      <c r="A33" s="15" t="s">
        <v>32</v>
      </c>
      <c r="B33" s="10"/>
      <c r="C33" s="11"/>
      <c r="D33" s="10"/>
      <c r="E33" s="11"/>
      <c r="F33" s="10"/>
      <c r="G33" s="11"/>
      <c r="H33" s="10"/>
      <c r="I33" s="11"/>
      <c r="J33" s="10"/>
      <c r="K33" s="11"/>
      <c r="L33" s="10"/>
      <c r="M33" s="11"/>
      <c r="N33" s="10"/>
      <c r="O33" s="11"/>
      <c r="P33" s="10"/>
      <c r="Q33" s="11"/>
      <c r="R33" s="10"/>
      <c r="S33" s="11"/>
      <c r="T33" s="10"/>
      <c r="U33" s="11"/>
      <c r="V33" s="10"/>
      <c r="W33" s="11"/>
      <c r="X33" s="10"/>
      <c r="Y33" s="11"/>
      <c r="Z33" s="10"/>
      <c r="AA33" s="6"/>
      <c r="AB33" s="155">
        <f t="shared" si="0"/>
        <v>0</v>
      </c>
    </row>
    <row r="34" spans="1:28">
      <c r="A34" s="15" t="s">
        <v>52</v>
      </c>
      <c r="B34" s="10"/>
      <c r="C34" s="11"/>
      <c r="D34" s="10"/>
      <c r="E34" s="11"/>
      <c r="F34" s="10"/>
      <c r="G34" s="11"/>
      <c r="H34" s="10"/>
      <c r="I34" s="11"/>
      <c r="J34" s="10"/>
      <c r="K34" s="11"/>
      <c r="L34" s="10"/>
      <c r="M34" s="11"/>
      <c r="N34" s="10"/>
      <c r="O34" s="11"/>
      <c r="P34" s="10"/>
      <c r="Q34" s="11"/>
      <c r="R34" s="10"/>
      <c r="S34" s="11"/>
      <c r="T34" s="10"/>
      <c r="U34" s="11"/>
      <c r="V34" s="10"/>
      <c r="W34" s="11"/>
      <c r="X34" s="10"/>
      <c r="Y34" s="11"/>
      <c r="Z34" s="10"/>
      <c r="AA34" s="6"/>
      <c r="AB34" s="155">
        <f t="shared" si="0"/>
        <v>0</v>
      </c>
    </row>
    <row r="35" spans="1:28" s="162" customFormat="1">
      <c r="A35" s="16" t="s">
        <v>10</v>
      </c>
      <c r="B35" s="5"/>
      <c r="C35" s="161"/>
      <c r="D35" s="5"/>
      <c r="E35" s="161"/>
      <c r="F35" s="5"/>
      <c r="G35" s="161"/>
      <c r="H35" s="5"/>
      <c r="I35" s="161"/>
      <c r="J35" s="5"/>
      <c r="K35" s="161"/>
      <c r="L35" s="5"/>
      <c r="M35" s="161"/>
      <c r="N35" s="5"/>
      <c r="O35" s="161"/>
      <c r="P35" s="5"/>
      <c r="Q35" s="161"/>
      <c r="R35" s="5"/>
      <c r="S35" s="161"/>
      <c r="T35" s="5"/>
      <c r="U35" s="161"/>
      <c r="V35" s="5"/>
      <c r="W35" s="161"/>
      <c r="X35" s="5"/>
      <c r="Y35" s="161"/>
      <c r="Z35" s="5"/>
      <c r="AA35" s="52"/>
      <c r="AB35" s="162">
        <f t="shared" si="0"/>
        <v>0</v>
      </c>
    </row>
    <row r="36" spans="1:28">
      <c r="A36" s="15" t="s">
        <v>39</v>
      </c>
      <c r="B36" s="10"/>
      <c r="C36" s="11"/>
      <c r="D36" s="10"/>
      <c r="E36" s="11"/>
      <c r="F36" s="10"/>
      <c r="G36" s="11"/>
      <c r="H36" s="10"/>
      <c r="I36" s="11"/>
      <c r="J36" s="10"/>
      <c r="K36" s="11"/>
      <c r="L36" s="10"/>
      <c r="M36" s="11"/>
      <c r="N36" s="10"/>
      <c r="O36" s="11"/>
      <c r="P36" s="10"/>
      <c r="Q36" s="11"/>
      <c r="R36" s="10"/>
      <c r="S36" s="11"/>
      <c r="T36" s="10"/>
      <c r="U36" s="11"/>
      <c r="V36" s="10"/>
      <c r="W36" s="11"/>
      <c r="X36" s="10"/>
      <c r="Y36" s="11"/>
      <c r="Z36" s="10"/>
      <c r="AA36" s="6"/>
      <c r="AB36" s="155">
        <f t="shared" si="0"/>
        <v>0</v>
      </c>
    </row>
    <row r="37" spans="1:28">
      <c r="A37" s="15" t="s">
        <v>11</v>
      </c>
      <c r="B37" s="10"/>
      <c r="C37" s="11"/>
      <c r="D37" s="10"/>
      <c r="E37" s="11"/>
      <c r="F37" s="10"/>
      <c r="G37" s="11"/>
      <c r="H37" s="10"/>
      <c r="I37" s="11"/>
      <c r="J37" s="10"/>
      <c r="K37" s="11"/>
      <c r="L37" s="10"/>
      <c r="M37" s="11"/>
      <c r="N37" s="10"/>
      <c r="O37" s="11"/>
      <c r="P37" s="10"/>
      <c r="Q37" s="11"/>
      <c r="R37" s="10"/>
      <c r="S37" s="11"/>
      <c r="T37" s="10"/>
      <c r="U37" s="11"/>
      <c r="V37" s="10"/>
      <c r="W37" s="11"/>
      <c r="X37" s="10"/>
      <c r="Y37" s="11"/>
      <c r="Z37" s="10"/>
      <c r="AA37" s="6"/>
      <c r="AB37" s="155">
        <f t="shared" si="0"/>
        <v>0</v>
      </c>
    </row>
    <row r="38" spans="1:28" s="162" customFormat="1">
      <c r="A38" s="16" t="s">
        <v>94</v>
      </c>
      <c r="B38" s="5"/>
      <c r="C38" s="161"/>
      <c r="D38" s="5"/>
      <c r="E38" s="161"/>
      <c r="F38" s="5"/>
      <c r="G38" s="161"/>
      <c r="H38" s="5"/>
      <c r="I38" s="161"/>
      <c r="J38" s="5"/>
      <c r="K38" s="161"/>
      <c r="L38" s="5"/>
      <c r="M38" s="161"/>
      <c r="N38" s="5"/>
      <c r="O38" s="161"/>
      <c r="P38" s="5"/>
      <c r="Q38" s="161"/>
      <c r="R38" s="5"/>
      <c r="S38" s="161"/>
      <c r="T38" s="5"/>
      <c r="U38" s="161"/>
      <c r="V38" s="5"/>
      <c r="W38" s="161"/>
      <c r="X38" s="5"/>
      <c r="Y38" s="161"/>
      <c r="Z38" s="5"/>
      <c r="AA38" s="52"/>
      <c r="AB38" s="162">
        <f t="shared" si="0"/>
        <v>0</v>
      </c>
    </row>
    <row r="39" spans="1:28" s="162" customFormat="1">
      <c r="A39" s="16" t="s">
        <v>95</v>
      </c>
      <c r="B39" s="5"/>
      <c r="C39" s="161"/>
      <c r="D39" s="5"/>
      <c r="E39" s="161"/>
      <c r="F39" s="5"/>
      <c r="G39" s="161"/>
      <c r="H39" s="5"/>
      <c r="I39" s="161"/>
      <c r="J39" s="5"/>
      <c r="K39" s="161"/>
      <c r="L39" s="5"/>
      <c r="M39" s="161"/>
      <c r="N39" s="5"/>
      <c r="O39" s="161"/>
      <c r="P39" s="5"/>
      <c r="Q39" s="161"/>
      <c r="R39" s="5"/>
      <c r="S39" s="161"/>
      <c r="T39" s="5"/>
      <c r="U39" s="161"/>
      <c r="V39" s="5"/>
      <c r="W39" s="161"/>
      <c r="X39" s="5"/>
      <c r="Y39" s="161"/>
      <c r="Z39" s="5"/>
      <c r="AA39" s="52"/>
      <c r="AB39" s="162">
        <f t="shared" si="0"/>
        <v>0</v>
      </c>
    </row>
    <row r="40" spans="1:28">
      <c r="A40" s="15" t="s">
        <v>12</v>
      </c>
      <c r="B40" s="10"/>
      <c r="C40" s="11"/>
      <c r="D40" s="10"/>
      <c r="E40" s="11"/>
      <c r="F40" s="10"/>
      <c r="G40" s="11"/>
      <c r="H40" s="10"/>
      <c r="I40" s="11"/>
      <c r="J40" s="10"/>
      <c r="K40" s="11"/>
      <c r="L40" s="10"/>
      <c r="M40" s="11"/>
      <c r="N40" s="10"/>
      <c r="O40" s="11"/>
      <c r="P40" s="10"/>
      <c r="Q40" s="11"/>
      <c r="R40" s="10"/>
      <c r="S40" s="11"/>
      <c r="T40" s="10"/>
      <c r="U40" s="11"/>
      <c r="V40" s="10"/>
      <c r="W40" s="11"/>
      <c r="X40" s="10"/>
      <c r="Y40" s="11"/>
      <c r="Z40" s="10"/>
      <c r="AA40" s="6"/>
      <c r="AB40" s="155">
        <f t="shared" si="0"/>
        <v>0</v>
      </c>
    </row>
    <row r="41" spans="1:28">
      <c r="A41" s="15" t="s">
        <v>40</v>
      </c>
      <c r="B41" s="10"/>
      <c r="C41" s="11"/>
      <c r="D41" s="10"/>
      <c r="E41" s="11"/>
      <c r="F41" s="10"/>
      <c r="G41" s="11"/>
      <c r="H41" s="10"/>
      <c r="I41" s="11"/>
      <c r="J41" s="10"/>
      <c r="K41" s="11"/>
      <c r="L41" s="10"/>
      <c r="M41" s="11"/>
      <c r="N41" s="10"/>
      <c r="O41" s="11"/>
      <c r="P41" s="10"/>
      <c r="Q41" s="11"/>
      <c r="R41" s="10"/>
      <c r="S41" s="11"/>
      <c r="T41" s="10"/>
      <c r="U41" s="11"/>
      <c r="V41" s="10"/>
      <c r="W41" s="11"/>
      <c r="X41" s="10"/>
      <c r="Y41" s="11"/>
      <c r="Z41" s="10"/>
      <c r="AA41" s="6"/>
      <c r="AB41" s="155">
        <f t="shared" si="0"/>
        <v>0</v>
      </c>
    </row>
    <row r="42" spans="1:28" s="162" customFormat="1">
      <c r="A42" s="16" t="s">
        <v>41</v>
      </c>
      <c r="B42" s="5"/>
      <c r="C42" s="161"/>
      <c r="D42" s="5"/>
      <c r="E42" s="161"/>
      <c r="F42" s="5"/>
      <c r="G42" s="161"/>
      <c r="H42" s="5"/>
      <c r="I42" s="161"/>
      <c r="J42" s="5"/>
      <c r="K42" s="161"/>
      <c r="L42" s="5"/>
      <c r="M42" s="161"/>
      <c r="N42" s="5"/>
      <c r="O42" s="161"/>
      <c r="P42" s="5"/>
      <c r="Q42" s="161"/>
      <c r="R42" s="5"/>
      <c r="S42" s="161"/>
      <c r="T42" s="5"/>
      <c r="U42" s="161"/>
      <c r="V42" s="5"/>
      <c r="W42" s="161"/>
      <c r="X42" s="5"/>
      <c r="Y42" s="161"/>
      <c r="Z42" s="5"/>
      <c r="AA42" s="52"/>
      <c r="AB42" s="162">
        <f t="shared" si="0"/>
        <v>0</v>
      </c>
    </row>
    <row r="43" spans="1:28">
      <c r="A43" s="15" t="s">
        <v>44</v>
      </c>
      <c r="B43" s="10"/>
      <c r="C43" s="11"/>
      <c r="D43" s="10"/>
      <c r="E43" s="11"/>
      <c r="F43" s="10"/>
      <c r="G43" s="11"/>
      <c r="H43" s="10"/>
      <c r="I43" s="11"/>
      <c r="J43" s="10"/>
      <c r="K43" s="11"/>
      <c r="L43" s="10"/>
      <c r="M43" s="11"/>
      <c r="N43" s="10"/>
      <c r="O43" s="11"/>
      <c r="P43" s="10"/>
      <c r="Q43" s="11"/>
      <c r="R43" s="10"/>
      <c r="S43" s="11"/>
      <c r="T43" s="10"/>
      <c r="U43" s="11"/>
      <c r="V43" s="10"/>
      <c r="W43" s="11"/>
      <c r="X43" s="10"/>
      <c r="Y43" s="11"/>
      <c r="Z43" s="10"/>
      <c r="AA43" s="6"/>
      <c r="AB43" s="155">
        <f t="shared" si="0"/>
        <v>0</v>
      </c>
    </row>
    <row r="44" spans="1:28">
      <c r="A44" s="15" t="s">
        <v>62</v>
      </c>
      <c r="B44" s="10"/>
      <c r="C44" s="11"/>
      <c r="D44" s="10"/>
      <c r="E44" s="11"/>
      <c r="F44" s="10"/>
      <c r="G44" s="11"/>
      <c r="H44" s="10"/>
      <c r="I44" s="11"/>
      <c r="J44" s="10"/>
      <c r="K44" s="11"/>
      <c r="L44" s="10"/>
      <c r="M44" s="11"/>
      <c r="N44" s="10"/>
      <c r="O44" s="11"/>
      <c r="P44" s="10"/>
      <c r="Q44" s="11"/>
      <c r="R44" s="10"/>
      <c r="S44" s="11"/>
      <c r="T44" s="10"/>
      <c r="U44" s="11"/>
      <c r="V44" s="10"/>
      <c r="W44" s="11"/>
      <c r="X44" s="10"/>
      <c r="Y44" s="11"/>
      <c r="Z44" s="10"/>
      <c r="AA44" s="6"/>
      <c r="AB44" s="155">
        <f t="shared" si="0"/>
        <v>0</v>
      </c>
    </row>
    <row r="45" spans="1:28" s="162" customFormat="1">
      <c r="A45" s="16" t="s">
        <v>34</v>
      </c>
      <c r="B45" s="5"/>
      <c r="C45" s="161"/>
      <c r="D45" s="5"/>
      <c r="E45" s="161"/>
      <c r="F45" s="5"/>
      <c r="G45" s="161"/>
      <c r="H45" s="5"/>
      <c r="I45" s="161"/>
      <c r="J45" s="5"/>
      <c r="K45" s="161"/>
      <c r="L45" s="5"/>
      <c r="M45" s="161"/>
      <c r="N45" s="5"/>
      <c r="O45" s="161"/>
      <c r="P45" s="5"/>
      <c r="Q45" s="161"/>
      <c r="R45" s="5"/>
      <c r="S45" s="161"/>
      <c r="T45" s="5"/>
      <c r="U45" s="161"/>
      <c r="V45" s="5"/>
      <c r="W45" s="161"/>
      <c r="X45" s="5"/>
      <c r="Y45" s="161"/>
      <c r="Z45" s="5"/>
      <c r="AA45" s="52"/>
      <c r="AB45" s="162">
        <f t="shared" si="0"/>
        <v>0</v>
      </c>
    </row>
    <row r="46" spans="1:28" s="162" customFormat="1">
      <c r="A46" s="16" t="s">
        <v>35</v>
      </c>
      <c r="B46" s="5"/>
      <c r="C46" s="161"/>
      <c r="D46" s="5"/>
      <c r="E46" s="161"/>
      <c r="F46" s="5"/>
      <c r="G46" s="161"/>
      <c r="H46" s="5"/>
      <c r="I46" s="161"/>
      <c r="J46" s="5"/>
      <c r="K46" s="161"/>
      <c r="L46" s="5"/>
      <c r="M46" s="161"/>
      <c r="N46" s="5"/>
      <c r="O46" s="161"/>
      <c r="P46" s="5"/>
      <c r="Q46" s="161"/>
      <c r="R46" s="5"/>
      <c r="S46" s="161"/>
      <c r="T46" s="5"/>
      <c r="U46" s="161"/>
      <c r="V46" s="5"/>
      <c r="W46" s="161"/>
      <c r="X46" s="5"/>
      <c r="Y46" s="161"/>
      <c r="Z46" s="5"/>
      <c r="AA46" s="52"/>
      <c r="AB46" s="162">
        <f t="shared" si="0"/>
        <v>0</v>
      </c>
    </row>
    <row r="47" spans="1:28">
      <c r="A47" s="15" t="s">
        <v>37</v>
      </c>
      <c r="B47" s="10"/>
      <c r="C47" s="11"/>
      <c r="D47" s="10"/>
      <c r="E47" s="11"/>
      <c r="F47" s="10"/>
      <c r="G47" s="11"/>
      <c r="H47" s="10"/>
      <c r="I47" s="11"/>
      <c r="J47" s="10"/>
      <c r="K47" s="11"/>
      <c r="L47" s="10"/>
      <c r="M47" s="11"/>
      <c r="N47" s="10"/>
      <c r="O47" s="11"/>
      <c r="P47" s="10"/>
      <c r="Q47" s="11"/>
      <c r="R47" s="10"/>
      <c r="S47" s="11"/>
      <c r="T47" s="10"/>
      <c r="U47" s="11"/>
      <c r="V47" s="10"/>
      <c r="W47" s="11"/>
      <c r="X47" s="10"/>
      <c r="Y47" s="11"/>
      <c r="Z47" s="10"/>
      <c r="AA47" s="6"/>
      <c r="AB47" s="155">
        <f t="shared" si="0"/>
        <v>0</v>
      </c>
    </row>
    <row r="48" spans="1:28" ht="14">
      <c r="A48" s="9" t="s">
        <v>24</v>
      </c>
      <c r="B48" s="10"/>
      <c r="C48" s="11"/>
      <c r="D48" s="10"/>
      <c r="E48" s="11"/>
      <c r="F48" s="10"/>
      <c r="G48" s="11"/>
      <c r="H48" s="10"/>
      <c r="I48" s="11"/>
      <c r="J48" s="10"/>
      <c r="K48" s="11"/>
      <c r="L48" s="10"/>
      <c r="M48" s="11"/>
      <c r="N48" s="10"/>
      <c r="O48" s="11"/>
      <c r="P48" s="10"/>
      <c r="Q48" s="11"/>
      <c r="R48" s="10"/>
      <c r="S48" s="11"/>
      <c r="T48" s="10"/>
      <c r="U48" s="11"/>
      <c r="V48" s="10"/>
      <c r="W48" s="11"/>
      <c r="X48" s="10"/>
      <c r="Y48" s="11"/>
      <c r="Z48" s="10"/>
      <c r="AA48" s="6"/>
      <c r="AB48" s="155">
        <f t="shared" si="0"/>
        <v>0</v>
      </c>
    </row>
    <row r="49" spans="1:28" ht="14">
      <c r="A49" s="9" t="s">
        <v>43</v>
      </c>
      <c r="B49" s="10"/>
      <c r="C49" s="11"/>
      <c r="D49" s="10"/>
      <c r="E49" s="11"/>
      <c r="F49" s="10"/>
      <c r="G49" s="11"/>
      <c r="H49" s="10"/>
      <c r="I49" s="11"/>
      <c r="J49" s="10"/>
      <c r="K49" s="11"/>
      <c r="L49" s="10"/>
      <c r="M49" s="11"/>
      <c r="N49" s="10"/>
      <c r="O49" s="11"/>
      <c r="P49" s="10"/>
      <c r="Q49" s="11"/>
      <c r="R49" s="10"/>
      <c r="S49" s="11"/>
      <c r="T49" s="10"/>
      <c r="U49" s="11"/>
      <c r="V49" s="10"/>
      <c r="W49" s="11"/>
      <c r="X49" s="10"/>
      <c r="Y49" s="11"/>
      <c r="Z49" s="10"/>
      <c r="AA49" s="6"/>
      <c r="AB49" s="155">
        <f t="shared" si="0"/>
        <v>0</v>
      </c>
    </row>
    <row r="50" spans="1:28" s="162" customFormat="1" ht="14">
      <c r="A50" s="12" t="s">
        <v>72</v>
      </c>
      <c r="B50" s="5"/>
      <c r="C50" s="161"/>
      <c r="D50" s="5"/>
      <c r="E50" s="161"/>
      <c r="F50" s="5"/>
      <c r="G50" s="161"/>
      <c r="H50" s="5"/>
      <c r="I50" s="161"/>
      <c r="J50" s="5"/>
      <c r="K50" s="161"/>
      <c r="L50" s="5"/>
      <c r="M50" s="161"/>
      <c r="N50" s="5"/>
      <c r="O50" s="161"/>
      <c r="P50" s="5"/>
      <c r="Q50" s="161"/>
      <c r="R50" s="5"/>
      <c r="S50" s="161"/>
      <c r="T50" s="5"/>
      <c r="U50" s="161"/>
      <c r="V50" s="5"/>
      <c r="W50" s="161"/>
      <c r="X50" s="5"/>
      <c r="Y50" s="161"/>
      <c r="Z50" s="5"/>
      <c r="AA50" s="52"/>
      <c r="AB50" s="162">
        <f t="shared" si="0"/>
        <v>0</v>
      </c>
    </row>
    <row r="51" spans="1:28">
      <c r="A51" s="15" t="s">
        <v>68</v>
      </c>
      <c r="B51" s="10"/>
      <c r="C51" s="11"/>
      <c r="D51" s="10"/>
      <c r="E51" s="11"/>
      <c r="F51" s="10"/>
      <c r="G51" s="11"/>
      <c r="H51" s="10"/>
      <c r="I51" s="11"/>
      <c r="J51" s="10"/>
      <c r="K51" s="11"/>
      <c r="L51" s="10"/>
      <c r="M51" s="11"/>
      <c r="N51" s="10"/>
      <c r="O51" s="11"/>
      <c r="P51" s="10"/>
      <c r="Q51" s="11">
        <v>1</v>
      </c>
      <c r="R51" s="10"/>
      <c r="S51" s="11"/>
      <c r="T51" s="10"/>
      <c r="U51" s="11"/>
      <c r="V51" s="10"/>
      <c r="W51" s="11"/>
      <c r="X51" s="10"/>
      <c r="Y51" s="11"/>
      <c r="Z51" s="10"/>
      <c r="AA51" s="6"/>
      <c r="AB51" s="155">
        <f t="shared" si="0"/>
        <v>0.04</v>
      </c>
    </row>
    <row r="52" spans="1:28">
      <c r="A52" s="15" t="s">
        <v>82</v>
      </c>
      <c r="B52" s="10"/>
      <c r="C52" s="11"/>
      <c r="D52" s="10"/>
      <c r="E52" s="11"/>
      <c r="F52" s="10"/>
      <c r="G52" s="11"/>
      <c r="H52" s="10"/>
      <c r="I52" s="11"/>
      <c r="J52" s="10"/>
      <c r="K52" s="11"/>
      <c r="L52" s="10"/>
      <c r="M52" s="11"/>
      <c r="N52" s="10"/>
      <c r="O52" s="11"/>
      <c r="P52" s="10"/>
      <c r="Q52" s="11"/>
      <c r="R52" s="10"/>
      <c r="S52" s="11"/>
      <c r="T52" s="10"/>
      <c r="U52" s="11"/>
      <c r="V52" s="10"/>
      <c r="W52" s="11"/>
      <c r="X52" s="10"/>
      <c r="Y52" s="11"/>
      <c r="Z52" s="10"/>
      <c r="AA52" s="6"/>
      <c r="AB52" s="155">
        <f t="shared" si="0"/>
        <v>0</v>
      </c>
    </row>
    <row r="53" spans="1:28" ht="14">
      <c r="A53" s="9" t="s">
        <v>63</v>
      </c>
      <c r="B53" s="10"/>
      <c r="C53" s="11"/>
      <c r="D53" s="10"/>
      <c r="E53" s="11"/>
      <c r="F53" s="10"/>
      <c r="G53" s="11"/>
      <c r="H53" s="10"/>
      <c r="I53" s="11"/>
      <c r="J53" s="10"/>
      <c r="K53" s="11"/>
      <c r="L53" s="10"/>
      <c r="M53" s="11"/>
      <c r="N53" s="10"/>
      <c r="O53" s="11"/>
      <c r="P53" s="10"/>
      <c r="Q53" s="11"/>
      <c r="R53" s="10"/>
      <c r="S53" s="11"/>
      <c r="T53" s="10"/>
      <c r="U53" s="11"/>
      <c r="V53" s="10"/>
      <c r="W53" s="11"/>
      <c r="X53" s="10"/>
      <c r="Y53" s="11"/>
      <c r="Z53" s="10"/>
      <c r="AA53" s="6"/>
      <c r="AB53" s="155">
        <f t="shared" si="0"/>
        <v>0</v>
      </c>
    </row>
    <row r="54" spans="1:28" s="162" customFormat="1" ht="14">
      <c r="A54" s="12" t="s">
        <v>30</v>
      </c>
      <c r="B54" s="5">
        <v>6</v>
      </c>
      <c r="C54" s="161"/>
      <c r="D54" s="5">
        <v>1</v>
      </c>
      <c r="E54" s="161"/>
      <c r="F54" s="5"/>
      <c r="G54" s="161"/>
      <c r="H54" s="5"/>
      <c r="I54" s="161"/>
      <c r="J54" s="5"/>
      <c r="K54" s="161"/>
      <c r="L54" s="5"/>
      <c r="M54" s="161"/>
      <c r="N54" s="5"/>
      <c r="O54" s="161"/>
      <c r="P54" s="5"/>
      <c r="Q54" s="161"/>
      <c r="R54" s="5"/>
      <c r="S54" s="161"/>
      <c r="T54" s="5"/>
      <c r="U54" s="161"/>
      <c r="V54" s="5"/>
      <c r="W54" s="161"/>
      <c r="X54" s="5"/>
      <c r="Y54" s="161"/>
      <c r="Z54" s="5"/>
      <c r="AA54" s="52"/>
      <c r="AB54" s="162">
        <f t="shared" si="0"/>
        <v>0.28000000000000003</v>
      </c>
    </row>
    <row r="55" spans="1:28" ht="14">
      <c r="A55" s="9" t="s">
        <v>38</v>
      </c>
      <c r="B55" s="10"/>
      <c r="C55" s="11"/>
      <c r="D55" s="10"/>
      <c r="E55" s="11"/>
      <c r="F55" s="10"/>
      <c r="G55" s="11"/>
      <c r="H55" s="10"/>
      <c r="I55" s="11"/>
      <c r="J55" s="10"/>
      <c r="K55" s="11"/>
      <c r="L55" s="10"/>
      <c r="M55" s="11"/>
      <c r="N55" s="10"/>
      <c r="O55" s="11"/>
      <c r="P55" s="10"/>
      <c r="Q55" s="11"/>
      <c r="R55" s="10"/>
      <c r="S55" s="11"/>
      <c r="T55" s="10"/>
      <c r="U55" s="11"/>
      <c r="V55" s="10"/>
      <c r="W55" s="11"/>
      <c r="X55" s="10"/>
      <c r="Y55" s="11"/>
      <c r="Z55" s="10"/>
      <c r="AA55" s="6"/>
      <c r="AB55" s="155">
        <f t="shared" si="0"/>
        <v>0</v>
      </c>
    </row>
    <row r="56" spans="1:28" ht="14">
      <c r="A56" s="9" t="s">
        <v>60</v>
      </c>
      <c r="B56" s="10"/>
      <c r="C56" s="11"/>
      <c r="D56" s="10"/>
      <c r="E56" s="11"/>
      <c r="F56" s="10"/>
      <c r="G56" s="11"/>
      <c r="H56" s="10"/>
      <c r="I56" s="11"/>
      <c r="J56" s="10"/>
      <c r="K56" s="11"/>
      <c r="L56" s="10"/>
      <c r="M56" s="11"/>
      <c r="N56" s="10"/>
      <c r="O56" s="11"/>
      <c r="P56" s="10"/>
      <c r="Q56" s="11"/>
      <c r="R56" s="10"/>
      <c r="S56" s="11"/>
      <c r="T56" s="10"/>
      <c r="U56" s="11"/>
      <c r="V56" s="10"/>
      <c r="W56" s="11"/>
      <c r="X56" s="10"/>
      <c r="Y56" s="11"/>
      <c r="Z56" s="10"/>
      <c r="AA56" s="6"/>
      <c r="AB56" s="155">
        <f t="shared" si="0"/>
        <v>0</v>
      </c>
    </row>
    <row r="57" spans="1:28" ht="14">
      <c r="A57" s="9" t="s">
        <v>73</v>
      </c>
      <c r="B57" s="10"/>
      <c r="C57" s="11"/>
      <c r="D57" s="10"/>
      <c r="E57" s="11"/>
      <c r="F57" s="10"/>
      <c r="G57" s="11"/>
      <c r="H57" s="10"/>
      <c r="I57" s="11"/>
      <c r="J57" s="10"/>
      <c r="K57" s="11"/>
      <c r="L57" s="10"/>
      <c r="M57" s="11"/>
      <c r="N57" s="10"/>
      <c r="O57" s="11"/>
      <c r="P57" s="10"/>
      <c r="Q57" s="11"/>
      <c r="R57" s="10"/>
      <c r="S57" s="11"/>
      <c r="T57" s="10"/>
      <c r="U57" s="11"/>
      <c r="V57" s="10"/>
      <c r="W57" s="11"/>
      <c r="X57" s="10"/>
      <c r="Y57" s="11"/>
      <c r="Z57" s="10"/>
      <c r="AA57" s="6"/>
      <c r="AB57" s="155">
        <f t="shared" si="0"/>
        <v>0</v>
      </c>
    </row>
    <row r="58" spans="1:28" ht="14">
      <c r="A58" s="9" t="s">
        <v>64</v>
      </c>
      <c r="B58" s="10"/>
      <c r="C58" s="11"/>
      <c r="D58" s="10"/>
      <c r="E58" s="11"/>
      <c r="F58" s="10"/>
      <c r="G58" s="11"/>
      <c r="H58" s="10"/>
      <c r="I58" s="11"/>
      <c r="J58" s="10"/>
      <c r="K58" s="11"/>
      <c r="L58" s="10"/>
      <c r="M58" s="11"/>
      <c r="N58" s="10"/>
      <c r="O58" s="11"/>
      <c r="P58" s="10"/>
      <c r="Q58" s="11"/>
      <c r="R58" s="10"/>
      <c r="S58" s="11"/>
      <c r="T58" s="10"/>
      <c r="U58" s="11"/>
      <c r="V58" s="10"/>
      <c r="W58" s="11"/>
      <c r="X58" s="10"/>
      <c r="Y58" s="11"/>
      <c r="Z58" s="10"/>
      <c r="AA58" s="6"/>
      <c r="AB58" s="155">
        <f t="shared" si="0"/>
        <v>0</v>
      </c>
    </row>
    <row r="59" spans="1:28" ht="14">
      <c r="A59" s="9" t="s">
        <v>61</v>
      </c>
      <c r="B59" s="10"/>
      <c r="C59" s="11"/>
      <c r="D59" s="10"/>
      <c r="E59" s="11"/>
      <c r="F59" s="10"/>
      <c r="G59" s="11"/>
      <c r="H59" s="10"/>
      <c r="I59" s="11"/>
      <c r="J59" s="10"/>
      <c r="K59" s="11"/>
      <c r="L59" s="10"/>
      <c r="M59" s="11"/>
      <c r="N59" s="10"/>
      <c r="O59" s="11"/>
      <c r="P59" s="10"/>
      <c r="Q59" s="11"/>
      <c r="R59" s="10"/>
      <c r="S59" s="11"/>
      <c r="T59" s="10"/>
      <c r="U59" s="11"/>
      <c r="V59" s="10"/>
      <c r="W59" s="11"/>
      <c r="X59" s="10"/>
      <c r="Y59" s="11"/>
      <c r="Z59" s="10"/>
      <c r="AA59" s="6"/>
      <c r="AB59" s="155">
        <f t="shared" si="0"/>
        <v>0</v>
      </c>
    </row>
    <row r="60" spans="1:28" s="162" customFormat="1">
      <c r="A60" s="16" t="s">
        <v>13</v>
      </c>
      <c r="B60" s="5"/>
      <c r="C60" s="161"/>
      <c r="D60" s="5"/>
      <c r="E60" s="161"/>
      <c r="F60" s="5"/>
      <c r="G60" s="161"/>
      <c r="H60" s="5"/>
      <c r="I60" s="161"/>
      <c r="J60" s="5"/>
      <c r="K60" s="161"/>
      <c r="L60" s="5"/>
      <c r="M60" s="161"/>
      <c r="N60" s="5"/>
      <c r="O60" s="161"/>
      <c r="P60" s="5"/>
      <c r="Q60" s="161"/>
      <c r="R60" s="5"/>
      <c r="S60" s="161"/>
      <c r="T60" s="5"/>
      <c r="U60" s="161"/>
      <c r="V60" s="5"/>
      <c r="W60" s="161"/>
      <c r="X60" s="5"/>
      <c r="Y60" s="161"/>
      <c r="Z60" s="5"/>
      <c r="AA60" s="52"/>
      <c r="AB60" s="162">
        <f t="shared" si="0"/>
        <v>0</v>
      </c>
    </row>
    <row r="61" spans="1:28" s="162" customFormat="1">
      <c r="A61" s="16" t="s">
        <v>55</v>
      </c>
      <c r="B61" s="5"/>
      <c r="C61" s="161"/>
      <c r="D61" s="5"/>
      <c r="E61" s="161"/>
      <c r="F61" s="5"/>
      <c r="G61" s="161"/>
      <c r="H61" s="5"/>
      <c r="I61" s="161"/>
      <c r="J61" s="5"/>
      <c r="K61" s="161"/>
      <c r="L61" s="5"/>
      <c r="M61" s="161"/>
      <c r="N61" s="5"/>
      <c r="O61" s="161"/>
      <c r="P61" s="5"/>
      <c r="Q61" s="161"/>
      <c r="R61" s="5"/>
      <c r="S61" s="161"/>
      <c r="T61" s="5"/>
      <c r="U61" s="161"/>
      <c r="V61" s="5"/>
      <c r="W61" s="161"/>
      <c r="X61" s="5"/>
      <c r="Y61" s="161"/>
      <c r="Z61" s="5"/>
      <c r="AA61" s="52"/>
      <c r="AB61" s="162">
        <f t="shared" si="0"/>
        <v>0</v>
      </c>
    </row>
    <row r="62" spans="1:28">
      <c r="A62" s="15" t="s">
        <v>42</v>
      </c>
      <c r="B62" s="10"/>
      <c r="C62" s="11"/>
      <c r="D62" s="10"/>
      <c r="E62" s="11"/>
      <c r="F62" s="10"/>
      <c r="G62" s="11"/>
      <c r="H62" s="10"/>
      <c r="I62" s="11"/>
      <c r="J62" s="10"/>
      <c r="K62" s="11"/>
      <c r="L62" s="10"/>
      <c r="M62" s="11"/>
      <c r="N62" s="10"/>
      <c r="O62" s="11"/>
      <c r="P62" s="10"/>
      <c r="Q62" s="11"/>
      <c r="R62" s="10"/>
      <c r="S62" s="11"/>
      <c r="T62" s="10"/>
      <c r="U62" s="11"/>
      <c r="V62" s="10"/>
      <c r="W62" s="11"/>
      <c r="X62" s="10"/>
      <c r="Y62" s="11"/>
      <c r="Z62" s="10"/>
      <c r="AA62" s="6"/>
      <c r="AB62" s="155">
        <f t="shared" si="0"/>
        <v>0</v>
      </c>
    </row>
    <row r="63" spans="1:28">
      <c r="A63" s="15" t="s">
        <v>57</v>
      </c>
      <c r="B63" s="10"/>
      <c r="C63" s="11"/>
      <c r="D63" s="10"/>
      <c r="E63" s="11"/>
      <c r="F63" s="10"/>
      <c r="G63" s="11"/>
      <c r="H63" s="10"/>
      <c r="I63" s="11"/>
      <c r="J63" s="10"/>
      <c r="K63" s="11"/>
      <c r="L63" s="10"/>
      <c r="M63" s="11"/>
      <c r="N63" s="10"/>
      <c r="O63" s="11"/>
      <c r="P63" s="10"/>
      <c r="Q63" s="11"/>
      <c r="R63" s="10"/>
      <c r="S63" s="11"/>
      <c r="T63" s="10"/>
      <c r="U63" s="11"/>
      <c r="V63" s="10"/>
      <c r="W63" s="11"/>
      <c r="X63" s="10"/>
      <c r="Y63" s="11"/>
      <c r="Z63" s="10"/>
      <c r="AA63" s="6"/>
      <c r="AB63" s="155">
        <f t="shared" si="0"/>
        <v>0</v>
      </c>
    </row>
    <row r="64" spans="1:28" s="162" customFormat="1">
      <c r="A64" s="16" t="s">
        <v>14</v>
      </c>
      <c r="B64" s="5"/>
      <c r="C64" s="161"/>
      <c r="D64" s="5"/>
      <c r="E64" s="161"/>
      <c r="F64" s="5"/>
      <c r="G64" s="161"/>
      <c r="H64" s="5"/>
      <c r="I64" s="161"/>
      <c r="J64" s="5"/>
      <c r="K64" s="161"/>
      <c r="L64" s="5"/>
      <c r="M64" s="161"/>
      <c r="N64" s="5">
        <v>1</v>
      </c>
      <c r="O64" s="161"/>
      <c r="P64" s="5"/>
      <c r="Q64" s="161"/>
      <c r="R64" s="5"/>
      <c r="S64" s="161"/>
      <c r="T64" s="5"/>
      <c r="U64" s="161"/>
      <c r="V64" s="5"/>
      <c r="W64" s="161"/>
      <c r="X64" s="5"/>
      <c r="Y64" s="161"/>
      <c r="Z64" s="5"/>
      <c r="AA64" s="52"/>
      <c r="AB64" s="162">
        <f t="shared" si="0"/>
        <v>0.04</v>
      </c>
    </row>
    <row r="65" spans="1:28" s="162" customFormat="1">
      <c r="A65" s="16" t="s">
        <v>15</v>
      </c>
      <c r="B65" s="5"/>
      <c r="C65" s="161"/>
      <c r="D65" s="5"/>
      <c r="E65" s="161"/>
      <c r="F65" s="5"/>
      <c r="G65" s="161"/>
      <c r="H65" s="5"/>
      <c r="I65" s="161"/>
      <c r="J65" s="5"/>
      <c r="K65" s="161"/>
      <c r="L65" s="5"/>
      <c r="M65" s="161"/>
      <c r="N65" s="5"/>
      <c r="O65" s="161"/>
      <c r="P65" s="5"/>
      <c r="Q65" s="161"/>
      <c r="R65" s="5"/>
      <c r="S65" s="161"/>
      <c r="T65" s="5"/>
      <c r="U65" s="161"/>
      <c r="V65" s="5"/>
      <c r="W65" s="161"/>
      <c r="X65" s="5"/>
      <c r="Y65" s="161"/>
      <c r="Z65" s="5"/>
      <c r="AA65" s="52"/>
      <c r="AB65" s="162">
        <f t="shared" si="0"/>
        <v>0</v>
      </c>
    </row>
    <row r="66" spans="1:28" s="162" customFormat="1">
      <c r="A66" s="16" t="s">
        <v>16</v>
      </c>
      <c r="B66" s="5"/>
      <c r="C66" s="161"/>
      <c r="D66" s="5"/>
      <c r="E66" s="161"/>
      <c r="F66" s="5"/>
      <c r="G66" s="161"/>
      <c r="H66" s="5"/>
      <c r="I66" s="161"/>
      <c r="J66" s="5"/>
      <c r="K66" s="161"/>
      <c r="L66" s="5"/>
      <c r="M66" s="161"/>
      <c r="N66" s="5"/>
      <c r="O66" s="161"/>
      <c r="P66" s="5"/>
      <c r="Q66" s="161"/>
      <c r="R66" s="5"/>
      <c r="S66" s="161"/>
      <c r="T66" s="5"/>
      <c r="U66" s="161"/>
      <c r="V66" s="5"/>
      <c r="W66" s="161"/>
      <c r="X66" s="5"/>
      <c r="Y66" s="161"/>
      <c r="Z66" s="5"/>
      <c r="AA66" s="52"/>
      <c r="AB66" s="162">
        <f t="shared" si="0"/>
        <v>0</v>
      </c>
    </row>
    <row r="67" spans="1:28">
      <c r="A67" s="15" t="s">
        <v>36</v>
      </c>
      <c r="B67" s="10"/>
      <c r="C67" s="11"/>
      <c r="D67" s="10"/>
      <c r="E67" s="11"/>
      <c r="F67" s="10"/>
      <c r="G67" s="11"/>
      <c r="H67" s="10"/>
      <c r="I67" s="11"/>
      <c r="J67" s="10"/>
      <c r="K67" s="11"/>
      <c r="L67" s="10"/>
      <c r="M67" s="11"/>
      <c r="N67" s="10"/>
      <c r="O67" s="11"/>
      <c r="P67" s="10"/>
      <c r="Q67" s="11"/>
      <c r="R67" s="10"/>
      <c r="S67" s="11"/>
      <c r="T67" s="10"/>
      <c r="U67" s="11"/>
      <c r="V67" s="10"/>
      <c r="W67" s="11"/>
      <c r="X67" s="10"/>
      <c r="Y67" s="11"/>
      <c r="Z67" s="10"/>
      <c r="AA67" s="6"/>
      <c r="AB67" s="155">
        <f t="shared" si="0"/>
        <v>0</v>
      </c>
    </row>
    <row r="68" spans="1:28" s="162" customFormat="1">
      <c r="A68" s="16" t="s">
        <v>81</v>
      </c>
      <c r="B68" s="5"/>
      <c r="C68" s="161"/>
      <c r="D68" s="5"/>
      <c r="E68" s="161"/>
      <c r="F68" s="5"/>
      <c r="G68" s="161"/>
      <c r="H68" s="5"/>
      <c r="I68" s="161"/>
      <c r="J68" s="5"/>
      <c r="K68" s="161"/>
      <c r="L68" s="5"/>
      <c r="M68" s="161"/>
      <c r="N68" s="5"/>
      <c r="O68" s="161"/>
      <c r="P68" s="5"/>
      <c r="Q68" s="161"/>
      <c r="R68" s="5"/>
      <c r="S68" s="161"/>
      <c r="T68" s="5"/>
      <c r="U68" s="161"/>
      <c r="V68" s="5"/>
      <c r="W68" s="161"/>
      <c r="X68" s="5"/>
      <c r="Y68" s="161"/>
      <c r="Z68" s="5"/>
      <c r="AA68" s="52"/>
      <c r="AB68" s="162">
        <f t="shared" si="0"/>
        <v>0</v>
      </c>
    </row>
    <row r="69" spans="1:28" s="162" customFormat="1">
      <c r="A69" s="16" t="s">
        <v>74</v>
      </c>
      <c r="B69" s="5"/>
      <c r="C69" s="161"/>
      <c r="D69" s="5"/>
      <c r="E69" s="161"/>
      <c r="F69" s="5"/>
      <c r="G69" s="161"/>
      <c r="H69" s="5"/>
      <c r="I69" s="161"/>
      <c r="J69" s="5"/>
      <c r="K69" s="161"/>
      <c r="L69" s="5"/>
      <c r="M69" s="161"/>
      <c r="N69" s="5"/>
      <c r="O69" s="161"/>
      <c r="P69" s="5"/>
      <c r="Q69" s="161"/>
      <c r="R69" s="5"/>
      <c r="S69" s="161"/>
      <c r="T69" s="5"/>
      <c r="U69" s="161"/>
      <c r="V69" s="5"/>
      <c r="W69" s="161"/>
      <c r="X69" s="5"/>
      <c r="Y69" s="161"/>
      <c r="Z69" s="5"/>
      <c r="AA69" s="52"/>
      <c r="AB69" s="162">
        <f t="shared" si="0"/>
        <v>0</v>
      </c>
    </row>
    <row r="70" spans="1:28" s="162" customFormat="1">
      <c r="A70" s="16" t="s">
        <v>56</v>
      </c>
      <c r="B70" s="5"/>
      <c r="C70" s="161"/>
      <c r="D70" s="5"/>
      <c r="E70" s="161"/>
      <c r="F70" s="5"/>
      <c r="G70" s="161"/>
      <c r="H70" s="5"/>
      <c r="I70" s="161"/>
      <c r="J70" s="5"/>
      <c r="K70" s="161"/>
      <c r="L70" s="5"/>
      <c r="M70" s="161"/>
      <c r="N70" s="5"/>
      <c r="O70" s="161"/>
      <c r="P70" s="5"/>
      <c r="Q70" s="161"/>
      <c r="R70" s="5"/>
      <c r="S70" s="161"/>
      <c r="T70" s="5"/>
      <c r="U70" s="161"/>
      <c r="V70" s="5"/>
      <c r="W70" s="161"/>
      <c r="X70" s="5"/>
      <c r="Y70" s="161"/>
      <c r="Z70" s="5"/>
      <c r="AA70" s="52"/>
      <c r="AB70" s="162">
        <f t="shared" ref="AB70:AB95" si="1">SUM(B70:Z70)/25</f>
        <v>0</v>
      </c>
    </row>
    <row r="71" spans="1:28" s="162" customFormat="1">
      <c r="A71" s="16" t="s">
        <v>17</v>
      </c>
      <c r="B71" s="5"/>
      <c r="C71" s="161"/>
      <c r="D71" s="5"/>
      <c r="E71" s="161"/>
      <c r="F71" s="5"/>
      <c r="G71" s="161"/>
      <c r="H71" s="5"/>
      <c r="I71" s="161"/>
      <c r="J71" s="5"/>
      <c r="K71" s="161"/>
      <c r="L71" s="5"/>
      <c r="M71" s="161"/>
      <c r="N71" s="5"/>
      <c r="O71" s="161"/>
      <c r="P71" s="5"/>
      <c r="Q71" s="161"/>
      <c r="R71" s="5"/>
      <c r="S71" s="161"/>
      <c r="T71" s="5"/>
      <c r="U71" s="161"/>
      <c r="V71" s="5"/>
      <c r="W71" s="161"/>
      <c r="X71" s="5"/>
      <c r="Y71" s="161"/>
      <c r="Z71" s="5"/>
      <c r="AA71" s="52"/>
      <c r="AB71" s="162">
        <f t="shared" si="1"/>
        <v>0</v>
      </c>
    </row>
    <row r="72" spans="1:28" s="162" customFormat="1">
      <c r="A72" s="16" t="s">
        <v>18</v>
      </c>
      <c r="B72" s="5"/>
      <c r="C72" s="161"/>
      <c r="D72" s="5"/>
      <c r="E72" s="161"/>
      <c r="F72" s="5"/>
      <c r="G72" s="161"/>
      <c r="H72" s="5"/>
      <c r="I72" s="161"/>
      <c r="J72" s="5"/>
      <c r="K72" s="161"/>
      <c r="L72" s="5"/>
      <c r="M72" s="161"/>
      <c r="N72" s="5"/>
      <c r="O72" s="161"/>
      <c r="P72" s="5"/>
      <c r="Q72" s="161"/>
      <c r="R72" s="5"/>
      <c r="S72" s="161"/>
      <c r="T72" s="5"/>
      <c r="U72" s="161"/>
      <c r="V72" s="5"/>
      <c r="W72" s="161"/>
      <c r="X72" s="5"/>
      <c r="Y72" s="161"/>
      <c r="Z72" s="5"/>
      <c r="AA72" s="52"/>
      <c r="AB72" s="162">
        <f t="shared" si="1"/>
        <v>0</v>
      </c>
    </row>
    <row r="73" spans="1:28" s="162" customFormat="1">
      <c r="A73" s="16" t="s">
        <v>19</v>
      </c>
      <c r="B73" s="5"/>
      <c r="C73" s="161"/>
      <c r="D73" s="5"/>
      <c r="E73" s="161"/>
      <c r="F73" s="5"/>
      <c r="G73" s="161"/>
      <c r="H73" s="5"/>
      <c r="I73" s="161"/>
      <c r="J73" s="5"/>
      <c r="K73" s="161"/>
      <c r="L73" s="5"/>
      <c r="M73" s="161"/>
      <c r="N73" s="5"/>
      <c r="O73" s="161"/>
      <c r="P73" s="5"/>
      <c r="Q73" s="161"/>
      <c r="R73" s="5"/>
      <c r="S73" s="161"/>
      <c r="T73" s="5"/>
      <c r="U73" s="161"/>
      <c r="V73" s="5"/>
      <c r="W73" s="161"/>
      <c r="X73" s="5"/>
      <c r="Y73" s="161"/>
      <c r="Z73" s="5"/>
      <c r="AA73" s="52"/>
      <c r="AB73" s="162">
        <f t="shared" si="1"/>
        <v>0</v>
      </c>
    </row>
    <row r="74" spans="1:28" s="162" customFormat="1">
      <c r="A74" s="16" t="s">
        <v>20</v>
      </c>
      <c r="B74" s="5"/>
      <c r="C74" s="161"/>
      <c r="D74" s="5"/>
      <c r="E74" s="161"/>
      <c r="F74" s="5"/>
      <c r="G74" s="161"/>
      <c r="H74" s="5"/>
      <c r="I74" s="161"/>
      <c r="J74" s="5"/>
      <c r="K74" s="161"/>
      <c r="L74" s="5"/>
      <c r="M74" s="161"/>
      <c r="N74" s="5"/>
      <c r="O74" s="161"/>
      <c r="P74" s="5"/>
      <c r="Q74" s="161"/>
      <c r="R74" s="5"/>
      <c r="S74" s="161"/>
      <c r="T74" s="5"/>
      <c r="U74" s="161"/>
      <c r="V74" s="5"/>
      <c r="W74" s="161"/>
      <c r="X74" s="5"/>
      <c r="Y74" s="161"/>
      <c r="Z74" s="5"/>
      <c r="AA74" s="52"/>
      <c r="AB74" s="162">
        <f t="shared" si="1"/>
        <v>0</v>
      </c>
    </row>
    <row r="75" spans="1:28" s="162" customFormat="1">
      <c r="A75" s="16" t="s">
        <v>21</v>
      </c>
      <c r="B75" s="5"/>
      <c r="C75" s="161"/>
      <c r="D75" s="5"/>
      <c r="E75" s="161"/>
      <c r="F75" s="5"/>
      <c r="G75" s="161"/>
      <c r="H75" s="5"/>
      <c r="I75" s="161"/>
      <c r="J75" s="5"/>
      <c r="K75" s="161"/>
      <c r="L75" s="5"/>
      <c r="M75" s="161"/>
      <c r="N75" s="5"/>
      <c r="O75" s="161"/>
      <c r="P75" s="5"/>
      <c r="Q75" s="161"/>
      <c r="R75" s="5"/>
      <c r="S75" s="161"/>
      <c r="T75" s="5"/>
      <c r="U75" s="161"/>
      <c r="V75" s="5"/>
      <c r="W75" s="161"/>
      <c r="X75" s="5"/>
      <c r="Y75" s="161"/>
      <c r="Z75" s="5"/>
      <c r="AA75" s="52"/>
      <c r="AB75" s="162">
        <f t="shared" si="1"/>
        <v>0</v>
      </c>
    </row>
    <row r="76" spans="1:28">
      <c r="A76" s="15" t="s">
        <v>91</v>
      </c>
      <c r="B76" s="10"/>
      <c r="C76" s="11"/>
      <c r="D76" s="10"/>
      <c r="E76" s="11"/>
      <c r="F76" s="10"/>
      <c r="G76" s="11"/>
      <c r="H76" s="10"/>
      <c r="I76" s="11"/>
      <c r="J76" s="10"/>
      <c r="K76" s="11"/>
      <c r="L76" s="10"/>
      <c r="M76" s="11"/>
      <c r="N76" s="10"/>
      <c r="O76" s="11"/>
      <c r="P76" s="10"/>
      <c r="Q76" s="11"/>
      <c r="R76" s="10"/>
      <c r="S76" s="11"/>
      <c r="T76" s="10"/>
      <c r="U76" s="11"/>
      <c r="V76" s="10"/>
      <c r="W76" s="11"/>
      <c r="X76" s="10"/>
      <c r="Y76" s="11"/>
      <c r="Z76" s="10"/>
      <c r="AA76" s="6"/>
      <c r="AB76" s="155">
        <f t="shared" si="1"/>
        <v>0</v>
      </c>
    </row>
    <row r="77" spans="1:28" s="162" customFormat="1">
      <c r="A77" s="16" t="s">
        <v>92</v>
      </c>
      <c r="B77" s="5"/>
      <c r="C77" s="161"/>
      <c r="D77" s="5"/>
      <c r="E77" s="161"/>
      <c r="F77" s="5"/>
      <c r="G77" s="161"/>
      <c r="H77" s="5"/>
      <c r="I77" s="161"/>
      <c r="J77" s="5"/>
      <c r="K77" s="161"/>
      <c r="L77" s="5"/>
      <c r="M77" s="161"/>
      <c r="N77" s="5"/>
      <c r="O77" s="161"/>
      <c r="P77" s="5"/>
      <c r="Q77" s="161"/>
      <c r="R77" s="5"/>
      <c r="S77" s="161"/>
      <c r="T77" s="5"/>
      <c r="U77" s="161"/>
      <c r="V77" s="5"/>
      <c r="W77" s="161"/>
      <c r="X77" s="5"/>
      <c r="Y77" s="161"/>
      <c r="Z77" s="5"/>
      <c r="AA77" s="52"/>
      <c r="AB77" s="162">
        <f t="shared" si="1"/>
        <v>0</v>
      </c>
    </row>
    <row r="78" spans="1:28">
      <c r="A78" s="15" t="s">
        <v>87</v>
      </c>
      <c r="B78" s="10"/>
      <c r="C78" s="11"/>
      <c r="D78" s="10"/>
      <c r="E78" s="11"/>
      <c r="F78" s="10"/>
      <c r="G78" s="11"/>
      <c r="H78" s="10"/>
      <c r="I78" s="11"/>
      <c r="J78" s="10"/>
      <c r="K78" s="11"/>
      <c r="L78" s="10"/>
      <c r="M78" s="11"/>
      <c r="N78" s="10"/>
      <c r="O78" s="11"/>
      <c r="P78" s="10"/>
      <c r="Q78" s="11"/>
      <c r="R78" s="10"/>
      <c r="S78" s="11"/>
      <c r="T78" s="10"/>
      <c r="U78" s="11"/>
      <c r="V78" s="10"/>
      <c r="W78" s="11"/>
      <c r="X78" s="10"/>
      <c r="Y78" s="11"/>
      <c r="Z78" s="10"/>
      <c r="AA78" s="6"/>
      <c r="AB78" s="155">
        <f t="shared" si="1"/>
        <v>0</v>
      </c>
    </row>
    <row r="79" spans="1:28" s="162" customFormat="1">
      <c r="A79" s="16" t="s">
        <v>65</v>
      </c>
      <c r="B79" s="5"/>
      <c r="C79" s="161"/>
      <c r="D79" s="5"/>
      <c r="E79" s="161"/>
      <c r="F79" s="5"/>
      <c r="G79" s="161"/>
      <c r="H79" s="5"/>
      <c r="I79" s="161"/>
      <c r="J79" s="5"/>
      <c r="K79" s="161"/>
      <c r="L79" s="5"/>
      <c r="M79" s="161"/>
      <c r="N79" s="5"/>
      <c r="O79" s="161"/>
      <c r="P79" s="5"/>
      <c r="Q79" s="161"/>
      <c r="R79" s="5"/>
      <c r="S79" s="161"/>
      <c r="T79" s="5"/>
      <c r="U79" s="161"/>
      <c r="V79" s="5"/>
      <c r="W79" s="161"/>
      <c r="X79" s="5"/>
      <c r="Y79" s="161"/>
      <c r="Z79" s="5"/>
      <c r="AA79" s="52"/>
      <c r="AB79" s="162">
        <f t="shared" si="1"/>
        <v>0</v>
      </c>
    </row>
    <row r="80" spans="1:28">
      <c r="A80" s="15" t="s">
        <v>46</v>
      </c>
      <c r="B80" s="10"/>
      <c r="C80" s="11"/>
      <c r="D80" s="10"/>
      <c r="E80" s="11"/>
      <c r="F80" s="10"/>
      <c r="G80" s="11"/>
      <c r="H80" s="10"/>
      <c r="I80" s="11"/>
      <c r="J80" s="10"/>
      <c r="K80" s="11"/>
      <c r="L80" s="10"/>
      <c r="M80" s="11"/>
      <c r="N80" s="10"/>
      <c r="O80" s="11"/>
      <c r="P80" s="10"/>
      <c r="Q80" s="11"/>
      <c r="R80" s="10"/>
      <c r="S80" s="11"/>
      <c r="T80" s="10"/>
      <c r="U80" s="11"/>
      <c r="V80" s="10"/>
      <c r="W80" s="11"/>
      <c r="X80" s="10"/>
      <c r="Y80" s="11"/>
      <c r="Z80" s="10"/>
      <c r="AA80" s="6"/>
      <c r="AB80" s="155">
        <f t="shared" si="1"/>
        <v>0</v>
      </c>
    </row>
    <row r="81" spans="1:30" s="162" customFormat="1">
      <c r="A81" s="16" t="s">
        <v>47</v>
      </c>
      <c r="B81" s="5"/>
      <c r="C81" s="161"/>
      <c r="D81" s="5"/>
      <c r="E81" s="161"/>
      <c r="F81" s="5"/>
      <c r="G81" s="161"/>
      <c r="H81" s="5"/>
      <c r="I81" s="161"/>
      <c r="J81" s="5"/>
      <c r="K81" s="161"/>
      <c r="L81" s="5"/>
      <c r="M81" s="161"/>
      <c r="N81" s="5"/>
      <c r="O81" s="161"/>
      <c r="P81" s="5"/>
      <c r="Q81" s="161"/>
      <c r="R81" s="5"/>
      <c r="S81" s="161"/>
      <c r="T81" s="5"/>
      <c r="U81" s="161"/>
      <c r="V81" s="5"/>
      <c r="W81" s="161"/>
      <c r="X81" s="5"/>
      <c r="Y81" s="161"/>
      <c r="Z81" s="5"/>
      <c r="AA81" s="52"/>
      <c r="AB81" s="162">
        <f t="shared" si="1"/>
        <v>0</v>
      </c>
    </row>
    <row r="82" spans="1:30" s="162" customFormat="1">
      <c r="A82" s="16" t="s">
        <v>66</v>
      </c>
      <c r="B82" s="5"/>
      <c r="C82" s="161"/>
      <c r="D82" s="5"/>
      <c r="E82" s="161"/>
      <c r="F82" s="5"/>
      <c r="G82" s="161"/>
      <c r="H82" s="5"/>
      <c r="I82" s="161"/>
      <c r="J82" s="5"/>
      <c r="K82" s="161"/>
      <c r="L82" s="5"/>
      <c r="M82" s="161"/>
      <c r="N82" s="5"/>
      <c r="O82" s="161"/>
      <c r="P82" s="5"/>
      <c r="Q82" s="161"/>
      <c r="R82" s="5"/>
      <c r="S82" s="161"/>
      <c r="T82" s="5"/>
      <c r="U82" s="161"/>
      <c r="V82" s="5"/>
      <c r="W82" s="161"/>
      <c r="X82" s="5"/>
      <c r="Y82" s="161"/>
      <c r="Z82" s="5"/>
      <c r="AA82" s="52"/>
      <c r="AB82" s="162">
        <f t="shared" si="1"/>
        <v>0</v>
      </c>
    </row>
    <row r="83" spans="1:30">
      <c r="A83" s="15" t="s">
        <v>53</v>
      </c>
      <c r="B83" s="10"/>
      <c r="C83" s="11"/>
      <c r="D83" s="10"/>
      <c r="E83" s="11"/>
      <c r="F83" s="10"/>
      <c r="G83" s="11"/>
      <c r="H83" s="10"/>
      <c r="I83" s="11"/>
      <c r="J83" s="10"/>
      <c r="K83" s="11"/>
      <c r="L83" s="10"/>
      <c r="M83" s="11"/>
      <c r="N83" s="10"/>
      <c r="O83" s="11"/>
      <c r="P83" s="10"/>
      <c r="Q83" s="11"/>
      <c r="R83" s="10"/>
      <c r="S83" s="11"/>
      <c r="T83" s="10"/>
      <c r="U83" s="11"/>
      <c r="V83" s="10"/>
      <c r="W83" s="11"/>
      <c r="X83" s="10"/>
      <c r="Y83" s="11"/>
      <c r="Z83" s="10"/>
      <c r="AA83" s="6"/>
      <c r="AB83" s="155">
        <f t="shared" si="1"/>
        <v>0</v>
      </c>
    </row>
    <row r="84" spans="1:30">
      <c r="A84" s="15" t="s">
        <v>54</v>
      </c>
      <c r="B84" s="10"/>
      <c r="C84" s="11"/>
      <c r="D84" s="10"/>
      <c r="E84" s="11"/>
      <c r="F84" s="10"/>
      <c r="G84" s="11"/>
      <c r="H84" s="10"/>
      <c r="I84" s="11"/>
      <c r="J84" s="10"/>
      <c r="K84" s="11"/>
      <c r="L84" s="10"/>
      <c r="M84" s="11"/>
      <c r="N84" s="10"/>
      <c r="O84" s="11"/>
      <c r="P84" s="10"/>
      <c r="Q84" s="11"/>
      <c r="R84" s="10"/>
      <c r="S84" s="11"/>
      <c r="T84" s="10"/>
      <c r="U84" s="11"/>
      <c r="V84" s="10"/>
      <c r="W84" s="11"/>
      <c r="X84" s="10"/>
      <c r="Y84" s="11"/>
      <c r="Z84" s="10"/>
      <c r="AA84" s="6"/>
      <c r="AB84" s="155">
        <f t="shared" si="1"/>
        <v>0</v>
      </c>
    </row>
    <row r="85" spans="1:30" s="162" customFormat="1">
      <c r="A85" s="16" t="s">
        <v>58</v>
      </c>
      <c r="B85" s="5"/>
      <c r="C85" s="161"/>
      <c r="D85" s="5"/>
      <c r="E85" s="161"/>
      <c r="F85" s="5"/>
      <c r="G85" s="161"/>
      <c r="H85" s="5"/>
      <c r="I85" s="161"/>
      <c r="J85" s="5"/>
      <c r="K85" s="161"/>
      <c r="L85" s="5"/>
      <c r="M85" s="161"/>
      <c r="N85" s="5"/>
      <c r="O85" s="161"/>
      <c r="P85" s="5"/>
      <c r="Q85" s="161"/>
      <c r="R85" s="5"/>
      <c r="S85" s="161"/>
      <c r="T85" s="5"/>
      <c r="U85" s="161"/>
      <c r="V85" s="5"/>
      <c r="W85" s="161"/>
      <c r="X85" s="5"/>
      <c r="Y85" s="161"/>
      <c r="Z85" s="5"/>
      <c r="AA85" s="52"/>
      <c r="AB85" s="162">
        <f t="shared" si="1"/>
        <v>0</v>
      </c>
    </row>
    <row r="86" spans="1:30">
      <c r="A86" s="15" t="s">
        <v>80</v>
      </c>
      <c r="B86" s="10"/>
      <c r="C86" s="11"/>
      <c r="D86" s="10"/>
      <c r="E86" s="11"/>
      <c r="F86" s="10"/>
      <c r="G86" s="11"/>
      <c r="H86" s="10"/>
      <c r="I86" s="11"/>
      <c r="J86" s="10"/>
      <c r="K86" s="11"/>
      <c r="L86" s="10"/>
      <c r="M86" s="11"/>
      <c r="N86" s="10"/>
      <c r="O86" s="11"/>
      <c r="P86" s="10"/>
      <c r="Q86" s="11"/>
      <c r="R86" s="10"/>
      <c r="S86" s="11"/>
      <c r="T86" s="10"/>
      <c r="U86" s="11"/>
      <c r="V86" s="10"/>
      <c r="W86" s="11"/>
      <c r="X86" s="10"/>
      <c r="Y86" s="11"/>
      <c r="Z86" s="10"/>
      <c r="AA86" s="6"/>
      <c r="AB86" s="155">
        <f t="shared" si="1"/>
        <v>0</v>
      </c>
    </row>
    <row r="87" spans="1:30">
      <c r="A87" s="15" t="s">
        <v>48</v>
      </c>
      <c r="B87" s="10"/>
      <c r="C87" s="11"/>
      <c r="D87" s="10"/>
      <c r="E87" s="11"/>
      <c r="F87" s="10"/>
      <c r="G87" s="11"/>
      <c r="H87" s="10"/>
      <c r="I87" s="11"/>
      <c r="J87" s="10"/>
      <c r="K87" s="11"/>
      <c r="L87" s="10"/>
      <c r="M87" s="11"/>
      <c r="N87" s="10"/>
      <c r="O87" s="11"/>
      <c r="P87" s="10"/>
      <c r="Q87" s="11"/>
      <c r="R87" s="10"/>
      <c r="S87" s="11"/>
      <c r="T87" s="10"/>
      <c r="U87" s="11"/>
      <c r="V87" s="10"/>
      <c r="W87" s="11"/>
      <c r="X87" s="10"/>
      <c r="Y87" s="11"/>
      <c r="Z87" s="10"/>
      <c r="AA87" s="6"/>
      <c r="AB87" s="155">
        <f t="shared" si="1"/>
        <v>0</v>
      </c>
    </row>
    <row r="88" spans="1:30" s="162" customFormat="1">
      <c r="A88" s="16" t="s">
        <v>22</v>
      </c>
      <c r="B88" s="5"/>
      <c r="C88" s="161"/>
      <c r="D88" s="5"/>
      <c r="E88" s="161"/>
      <c r="F88" s="5"/>
      <c r="G88" s="161">
        <v>1</v>
      </c>
      <c r="H88" s="5"/>
      <c r="I88" s="161"/>
      <c r="J88" s="5"/>
      <c r="K88" s="161"/>
      <c r="L88" s="5"/>
      <c r="M88" s="161"/>
      <c r="N88" s="5"/>
      <c r="O88" s="161"/>
      <c r="P88" s="5"/>
      <c r="Q88" s="161"/>
      <c r="R88" s="5"/>
      <c r="S88" s="161"/>
      <c r="T88" s="5"/>
      <c r="U88" s="161"/>
      <c r="V88" s="5"/>
      <c r="W88" s="161"/>
      <c r="X88" s="5"/>
      <c r="Y88" s="161"/>
      <c r="Z88" s="5"/>
      <c r="AA88" s="52"/>
      <c r="AB88" s="162">
        <f t="shared" si="1"/>
        <v>0.04</v>
      </c>
    </row>
    <row r="89" spans="1:30">
      <c r="A89" s="15" t="s">
        <v>75</v>
      </c>
      <c r="B89" s="10"/>
      <c r="C89" s="11"/>
      <c r="D89" s="10"/>
      <c r="E89" s="11"/>
      <c r="F89" s="10"/>
      <c r="G89" s="11"/>
      <c r="H89" s="10"/>
      <c r="I89" s="11"/>
      <c r="J89" s="10"/>
      <c r="K89" s="11"/>
      <c r="L89" s="10"/>
      <c r="M89" s="11"/>
      <c r="N89" s="10"/>
      <c r="O89" s="11"/>
      <c r="P89" s="10"/>
      <c r="Q89" s="11"/>
      <c r="R89" s="10"/>
      <c r="S89" s="11"/>
      <c r="T89" s="10"/>
      <c r="U89" s="11"/>
      <c r="V89" s="10"/>
      <c r="W89" s="11"/>
      <c r="X89" s="10"/>
      <c r="Y89" s="11"/>
      <c r="Z89" s="10"/>
      <c r="AA89" s="6"/>
      <c r="AB89" s="155">
        <f t="shared" si="1"/>
        <v>0</v>
      </c>
      <c r="AD89" s="162"/>
    </row>
    <row r="90" spans="1:3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5">
        <f t="shared" si="1"/>
        <v>0</v>
      </c>
    </row>
    <row r="91" spans="1:30">
      <c r="A91" s="17" t="s">
        <v>90</v>
      </c>
      <c r="B91" s="10">
        <v>40</v>
      </c>
      <c r="C91" s="11"/>
      <c r="D91" s="10"/>
      <c r="E91" s="11"/>
      <c r="F91" s="10"/>
      <c r="G91" s="11"/>
      <c r="H91" s="10"/>
      <c r="I91" s="11"/>
      <c r="J91" s="10"/>
      <c r="K91" s="11"/>
      <c r="L91" s="10"/>
      <c r="M91" s="11"/>
      <c r="N91" s="10"/>
      <c r="O91" s="11"/>
      <c r="P91" s="10"/>
      <c r="Q91" s="11"/>
      <c r="R91" s="10"/>
      <c r="S91" s="11"/>
      <c r="T91" s="10"/>
      <c r="U91" s="11"/>
      <c r="V91" s="10"/>
      <c r="W91" s="11"/>
      <c r="X91" s="10"/>
      <c r="Y91" s="11"/>
      <c r="Z91" s="10"/>
      <c r="AA91" s="6"/>
      <c r="AB91" s="155">
        <f t="shared" si="1"/>
        <v>1.6</v>
      </c>
    </row>
    <row r="92" spans="1:30">
      <c r="A92" s="17" t="s">
        <v>67</v>
      </c>
      <c r="B92" s="10"/>
      <c r="C92" s="11"/>
      <c r="D92" s="10"/>
      <c r="E92" s="11"/>
      <c r="F92" s="10"/>
      <c r="G92" s="11"/>
      <c r="H92" s="10"/>
      <c r="I92" s="11"/>
      <c r="J92" s="10"/>
      <c r="K92" s="11"/>
      <c r="L92" s="10"/>
      <c r="M92" s="11"/>
      <c r="N92" s="10"/>
      <c r="O92" s="11"/>
      <c r="P92" s="10"/>
      <c r="Q92" s="11"/>
      <c r="R92" s="10"/>
      <c r="S92" s="11"/>
      <c r="T92" s="10"/>
      <c r="U92" s="11"/>
      <c r="V92" s="10"/>
      <c r="W92" s="11"/>
      <c r="X92" s="10"/>
      <c r="Y92" s="11"/>
      <c r="Z92" s="10"/>
      <c r="AA92" s="6"/>
      <c r="AB92" s="155">
        <f t="shared" si="1"/>
        <v>0</v>
      </c>
    </row>
    <row r="93" spans="1:30">
      <c r="A93" s="17" t="s">
        <v>50</v>
      </c>
      <c r="B93" s="10"/>
      <c r="C93" s="11"/>
      <c r="D93" s="10"/>
      <c r="E93" s="11"/>
      <c r="F93" s="10"/>
      <c r="G93" s="11"/>
      <c r="H93" s="10"/>
      <c r="I93" s="11"/>
      <c r="J93" s="10"/>
      <c r="K93" s="11"/>
      <c r="L93" s="10"/>
      <c r="M93" s="11"/>
      <c r="N93" s="10"/>
      <c r="O93" s="11"/>
      <c r="P93" s="10"/>
      <c r="Q93" s="11"/>
      <c r="R93" s="10"/>
      <c r="S93" s="11"/>
      <c r="T93" s="10"/>
      <c r="U93" s="11"/>
      <c r="V93" s="10"/>
      <c r="W93" s="11"/>
      <c r="X93" s="10"/>
      <c r="Y93" s="11"/>
      <c r="Z93" s="10"/>
      <c r="AA93" s="6"/>
      <c r="AB93" s="155">
        <f t="shared" si="1"/>
        <v>0</v>
      </c>
    </row>
    <row r="94" spans="1:30">
      <c r="A94" s="17" t="s">
        <v>70</v>
      </c>
      <c r="B94" s="10"/>
      <c r="C94" s="11"/>
      <c r="D94" s="10"/>
      <c r="E94" s="11"/>
      <c r="F94" s="10"/>
      <c r="G94" s="11"/>
      <c r="H94" s="10"/>
      <c r="I94" s="11"/>
      <c r="J94" s="10"/>
      <c r="K94" s="11"/>
      <c r="L94" s="10"/>
      <c r="M94" s="11"/>
      <c r="N94" s="10"/>
      <c r="O94" s="11"/>
      <c r="P94" s="10"/>
      <c r="Q94" s="11"/>
      <c r="R94" s="10"/>
      <c r="S94" s="11"/>
      <c r="T94" s="10"/>
      <c r="U94" s="11"/>
      <c r="V94" s="10"/>
      <c r="W94" s="11"/>
      <c r="X94" s="10"/>
      <c r="Y94" s="11"/>
      <c r="Z94" s="10"/>
      <c r="AA94" s="6"/>
      <c r="AB94" s="155">
        <f t="shared" si="1"/>
        <v>0</v>
      </c>
    </row>
    <row r="95" spans="1:30">
      <c r="A95" s="17" t="s">
        <v>49</v>
      </c>
      <c r="B95" s="10"/>
      <c r="C95" s="11"/>
      <c r="D95" s="10"/>
      <c r="E95" s="11"/>
      <c r="F95" s="10"/>
      <c r="G95" s="11"/>
      <c r="H95" s="10"/>
      <c r="I95" s="11"/>
      <c r="J95" s="10"/>
      <c r="K95" s="11"/>
      <c r="L95" s="10"/>
      <c r="M95" s="11"/>
      <c r="N95" s="10"/>
      <c r="O95" s="11"/>
      <c r="P95" s="10"/>
      <c r="Q95" s="11"/>
      <c r="R95" s="10"/>
      <c r="S95" s="11"/>
      <c r="T95" s="10"/>
      <c r="U95" s="11"/>
      <c r="V95" s="10"/>
      <c r="W95" s="11"/>
      <c r="X95" s="10"/>
      <c r="Y95" s="11"/>
      <c r="Z95" s="10"/>
      <c r="AA95" s="6"/>
      <c r="AB95" s="155">
        <f t="shared" si="1"/>
        <v>0</v>
      </c>
    </row>
    <row r="96" spans="1:30">
      <c r="AB96" t="s">
        <v>193</v>
      </c>
      <c r="AC96" t="s">
        <v>201</v>
      </c>
    </row>
    <row r="97" spans="1:29">
      <c r="A97" t="s">
        <v>96</v>
      </c>
      <c r="B97">
        <f>SUM(B5:B89)</f>
        <v>81</v>
      </c>
      <c r="C97">
        <f t="shared" ref="C97:AA97" si="2">SUM(C5:C89)</f>
        <v>105</v>
      </c>
      <c r="D97">
        <f t="shared" si="2"/>
        <v>106</v>
      </c>
      <c r="E97">
        <f t="shared" si="2"/>
        <v>182</v>
      </c>
      <c r="F97">
        <f t="shared" si="2"/>
        <v>102</v>
      </c>
      <c r="G97">
        <f t="shared" si="2"/>
        <v>111</v>
      </c>
      <c r="H97">
        <f t="shared" si="2"/>
        <v>118</v>
      </c>
      <c r="I97">
        <f t="shared" si="2"/>
        <v>115</v>
      </c>
      <c r="J97">
        <f t="shared" si="2"/>
        <v>138</v>
      </c>
      <c r="K97">
        <f t="shared" si="2"/>
        <v>101</v>
      </c>
      <c r="L97">
        <f t="shared" si="2"/>
        <v>115</v>
      </c>
      <c r="M97">
        <f t="shared" si="2"/>
        <v>156</v>
      </c>
      <c r="N97">
        <f t="shared" si="2"/>
        <v>139</v>
      </c>
      <c r="O97">
        <f t="shared" si="2"/>
        <v>130</v>
      </c>
      <c r="P97">
        <f t="shared" si="2"/>
        <v>123</v>
      </c>
      <c r="Q97">
        <f t="shared" si="2"/>
        <v>138</v>
      </c>
      <c r="R97">
        <f t="shared" si="2"/>
        <v>145</v>
      </c>
      <c r="S97">
        <f t="shared" si="2"/>
        <v>101</v>
      </c>
      <c r="T97">
        <f t="shared" si="2"/>
        <v>130</v>
      </c>
      <c r="U97">
        <f t="shared" si="2"/>
        <v>149</v>
      </c>
      <c r="V97">
        <f t="shared" si="2"/>
        <v>140</v>
      </c>
      <c r="W97">
        <f t="shared" si="2"/>
        <v>130</v>
      </c>
      <c r="X97">
        <f t="shared" si="2"/>
        <v>115</v>
      </c>
      <c r="Y97">
        <f t="shared" si="2"/>
        <v>109</v>
      </c>
      <c r="Z97">
        <f t="shared" si="2"/>
        <v>123</v>
      </c>
      <c r="AA97">
        <f t="shared" si="2"/>
        <v>0</v>
      </c>
    </row>
    <row r="98" spans="1:29">
      <c r="A98" t="s">
        <v>97</v>
      </c>
      <c r="B98">
        <f>B5+B6+B7+B9+B10+B11+B13+B16+B23+B25+B26+B27+B30+B31+B32+B33+B34+B36+B37+B40+B41+B43+B44+B47+B48+B49+B51+B52+B53+B55+B56+B57+B58+B59+B62+B63+B67+B76+B78+B80+B83+B84+B86+B87+B89</f>
        <v>0</v>
      </c>
      <c r="C98">
        <f t="shared" ref="C98:Z98" si="3">C5+C6+C7+C9+C10+C11+C13+C16+C23+C25+C26+C27+C30+C31+C32+C33+C34+C36+C37+C40+C41+C43+C44+C47+C48+C49+C51+C52+C53+C55+C56+C57+C58+C59+C62+C63+C67+C76+C78+C80+C83+C84+C86+C87+C89</f>
        <v>2</v>
      </c>
      <c r="D98">
        <f t="shared" si="3"/>
        <v>0</v>
      </c>
      <c r="E98">
        <f t="shared" si="3"/>
        <v>80</v>
      </c>
      <c r="F98">
        <f t="shared" si="3"/>
        <v>0</v>
      </c>
      <c r="G98">
        <f t="shared" si="3"/>
        <v>0</v>
      </c>
      <c r="H98">
        <f t="shared" si="3"/>
        <v>10</v>
      </c>
      <c r="I98">
        <f t="shared" si="3"/>
        <v>15</v>
      </c>
      <c r="J98">
        <f t="shared" si="3"/>
        <v>33</v>
      </c>
      <c r="K98">
        <f t="shared" si="3"/>
        <v>0</v>
      </c>
      <c r="L98">
        <f t="shared" si="3"/>
        <v>0</v>
      </c>
      <c r="M98">
        <f t="shared" si="3"/>
        <v>50</v>
      </c>
      <c r="N98">
        <f t="shared" si="3"/>
        <v>13</v>
      </c>
      <c r="O98">
        <f t="shared" si="3"/>
        <v>0</v>
      </c>
      <c r="P98">
        <f t="shared" si="3"/>
        <v>0</v>
      </c>
      <c r="Q98">
        <f t="shared" si="3"/>
        <v>3</v>
      </c>
      <c r="R98">
        <f t="shared" si="3"/>
        <v>13</v>
      </c>
      <c r="S98">
        <f t="shared" si="3"/>
        <v>0</v>
      </c>
      <c r="T98">
        <f t="shared" si="3"/>
        <v>0</v>
      </c>
      <c r="U98">
        <f t="shared" si="3"/>
        <v>0</v>
      </c>
      <c r="V98">
        <f t="shared" si="3"/>
        <v>0</v>
      </c>
      <c r="W98">
        <f t="shared" si="3"/>
        <v>0</v>
      </c>
      <c r="X98">
        <f t="shared" si="3"/>
        <v>0</v>
      </c>
      <c r="Y98">
        <f t="shared" si="3"/>
        <v>0</v>
      </c>
      <c r="Z98">
        <f t="shared" si="3"/>
        <v>0</v>
      </c>
      <c r="AA98">
        <f>AA5+AA6+AA7+AA9+AA10+AA11+AA13+AA16+AA23+AA25+AA26+AA27+AA30+AA31+AA32+AA33+AA34+AA36+AA37+AA40+AA41+AA43+AA44+AA47+AA48+AA49+AA51+AA52+AA53+AA55+AA56+AA57+AA58+AA59+AA62+AA63+AA67+AA78+AA83+AA84+AA86+AA87+AA89</f>
        <v>0</v>
      </c>
      <c r="AB98">
        <f>AVERAGE(B98:Z98)</f>
        <v>8.76</v>
      </c>
      <c r="AC98">
        <f>STDEV(B98:Z98)/SQRT(COUNT(B98:Z98))</f>
        <v>3.818062335792856</v>
      </c>
    </row>
    <row r="99" spans="1:29">
      <c r="A99" t="s">
        <v>98</v>
      </c>
      <c r="B99">
        <f>B8+B12+B14+B15+B17+B18+B19+B20+B21+B22+B24+B28+B29+B35+B38+B39+B42+B45+B46+B50+B54+B60+B61+B64+B65+B66+B68+B69+B70+B71+B72+B73+B74+B75+B77+B79+B81+B82+B85+B88</f>
        <v>81</v>
      </c>
      <c r="C99">
        <f t="shared" ref="C99:AA99" si="4">C8+C12+C14+C15+C17+C18+C19+C20+C21+C22+C24+C28+C29+C35+C38+C39+C42+C45+C46+C50+C54+C60+C61+C64+C65+C66+C68+C69+C70+C71+C72+C73+C74+C75+C77+C79+C81+C82+C85+C88</f>
        <v>103</v>
      </c>
      <c r="D99">
        <f t="shared" si="4"/>
        <v>106</v>
      </c>
      <c r="E99">
        <f t="shared" si="4"/>
        <v>102</v>
      </c>
      <c r="F99">
        <f t="shared" si="4"/>
        <v>102</v>
      </c>
      <c r="G99">
        <f t="shared" si="4"/>
        <v>111</v>
      </c>
      <c r="H99">
        <f t="shared" si="4"/>
        <v>108</v>
      </c>
      <c r="I99">
        <f t="shared" si="4"/>
        <v>100</v>
      </c>
      <c r="J99">
        <f t="shared" si="4"/>
        <v>105</v>
      </c>
      <c r="K99">
        <f t="shared" si="4"/>
        <v>101</v>
      </c>
      <c r="L99">
        <f t="shared" si="4"/>
        <v>115</v>
      </c>
      <c r="M99">
        <f t="shared" si="4"/>
        <v>106</v>
      </c>
      <c r="N99">
        <f t="shared" si="4"/>
        <v>126</v>
      </c>
      <c r="O99">
        <f t="shared" si="4"/>
        <v>130</v>
      </c>
      <c r="P99">
        <f t="shared" si="4"/>
        <v>123</v>
      </c>
      <c r="Q99">
        <f t="shared" si="4"/>
        <v>135</v>
      </c>
      <c r="R99">
        <f t="shared" si="4"/>
        <v>132</v>
      </c>
      <c r="S99">
        <f t="shared" si="4"/>
        <v>101</v>
      </c>
      <c r="T99">
        <f t="shared" si="4"/>
        <v>130</v>
      </c>
      <c r="U99">
        <f t="shared" si="4"/>
        <v>149</v>
      </c>
      <c r="V99">
        <f t="shared" si="4"/>
        <v>140</v>
      </c>
      <c r="W99">
        <f t="shared" si="4"/>
        <v>130</v>
      </c>
      <c r="X99">
        <f t="shared" si="4"/>
        <v>115</v>
      </c>
      <c r="Y99">
        <f t="shared" si="4"/>
        <v>109</v>
      </c>
      <c r="Z99">
        <f t="shared" si="4"/>
        <v>123</v>
      </c>
      <c r="AA99">
        <f t="shared" si="4"/>
        <v>0</v>
      </c>
      <c r="AB99">
        <f>AVERAGE(B99:Z99)</f>
        <v>115.32</v>
      </c>
      <c r="AC99">
        <f>STDEV(B99:Z99)/SQRT(COUNT(B99:Z99))</f>
        <v>3.1647643408843789</v>
      </c>
    </row>
    <row r="100" spans="1:29">
      <c r="A100" t="s">
        <v>99</v>
      </c>
      <c r="B100">
        <f>SUM(B91:B95)</f>
        <v>40</v>
      </c>
      <c r="C100">
        <f t="shared" ref="C100:Z100" si="5">SUM(C91:C95)</f>
        <v>0</v>
      </c>
      <c r="D100">
        <f t="shared" si="5"/>
        <v>0</v>
      </c>
      <c r="E100">
        <f t="shared" si="5"/>
        <v>0</v>
      </c>
      <c r="F100">
        <f t="shared" si="5"/>
        <v>0</v>
      </c>
      <c r="G100">
        <f t="shared" si="5"/>
        <v>0</v>
      </c>
      <c r="H100">
        <f t="shared" si="5"/>
        <v>0</v>
      </c>
      <c r="I100">
        <f t="shared" si="5"/>
        <v>0</v>
      </c>
      <c r="J100">
        <f t="shared" si="5"/>
        <v>0</v>
      </c>
      <c r="K100">
        <f t="shared" si="5"/>
        <v>0</v>
      </c>
      <c r="L100">
        <f t="shared" si="5"/>
        <v>0</v>
      </c>
      <c r="M100">
        <f t="shared" si="5"/>
        <v>0</v>
      </c>
      <c r="N100">
        <f t="shared" si="5"/>
        <v>0</v>
      </c>
      <c r="O100">
        <f t="shared" si="5"/>
        <v>0</v>
      </c>
      <c r="P100">
        <f t="shared" si="5"/>
        <v>0</v>
      </c>
      <c r="Q100">
        <f t="shared" si="5"/>
        <v>0</v>
      </c>
      <c r="R100">
        <f t="shared" si="5"/>
        <v>0</v>
      </c>
      <c r="S100">
        <f t="shared" si="5"/>
        <v>0</v>
      </c>
      <c r="T100">
        <f t="shared" si="5"/>
        <v>0</v>
      </c>
      <c r="U100">
        <f t="shared" si="5"/>
        <v>0</v>
      </c>
      <c r="V100">
        <f t="shared" si="5"/>
        <v>0</v>
      </c>
      <c r="W100">
        <f t="shared" si="5"/>
        <v>0</v>
      </c>
      <c r="X100">
        <f t="shared" si="5"/>
        <v>0</v>
      </c>
      <c r="Y100">
        <f t="shared" si="5"/>
        <v>0</v>
      </c>
      <c r="Z100">
        <f t="shared" si="5"/>
        <v>0</v>
      </c>
      <c r="AA100">
        <f>SUM(AA91:AA95)</f>
        <v>0</v>
      </c>
      <c r="AB100">
        <f>AVERAGE(B100:Z100)</f>
        <v>1.6</v>
      </c>
      <c r="AC100">
        <f>STDEV(B100:Z100)/SQRT(COUNT(B100:Z100))</f>
        <v>1.6</v>
      </c>
    </row>
  </sheetData>
  <mergeCells count="2">
    <mergeCell ref="A1:AA1"/>
    <mergeCell ref="A2:AA2"/>
  </mergeCells>
  <phoneticPr fontId="8" type="noConversion"/>
  <pageMargins left="0.75" right="0.75" top="1" bottom="1" header="0.5" footer="0.5"/>
  <headerFooter alignWithMargins="0"/>
  <drawing r:id="rId1"/>
</worksheet>
</file>

<file path=xl/worksheets/sheet5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D110"/>
  <sheetViews>
    <sheetView topLeftCell="A82" workbookViewId="0">
      <selection activeCell="B107" sqref="B107"/>
    </sheetView>
  </sheetViews>
  <sheetFormatPr baseColWidth="10" defaultRowHeight="13"/>
  <cols>
    <col min="1" max="1" width="35.33203125" bestFit="1" customWidth="1"/>
    <col min="2" max="256" width="8.83203125" customWidth="1"/>
  </cols>
  <sheetData>
    <row r="1" spans="1:27" ht="18">
      <c r="A1" s="221" t="s">
        <v>88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spans="1:27">
      <c r="A2" s="222" t="s">
        <v>163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4"/>
    </row>
    <row r="3" spans="1:27">
      <c r="A3" s="1" t="s">
        <v>0</v>
      </c>
      <c r="B3" s="2">
        <v>0</v>
      </c>
      <c r="C3" s="3">
        <v>3</v>
      </c>
      <c r="D3" s="2">
        <v>6</v>
      </c>
      <c r="E3" s="3">
        <v>9</v>
      </c>
      <c r="F3" s="2">
        <v>12</v>
      </c>
      <c r="G3" s="3">
        <v>15</v>
      </c>
      <c r="H3" s="2">
        <v>18</v>
      </c>
      <c r="I3" s="3">
        <v>21</v>
      </c>
      <c r="J3" s="2">
        <v>24</v>
      </c>
      <c r="K3" s="3">
        <v>27</v>
      </c>
      <c r="L3" s="2">
        <v>30</v>
      </c>
      <c r="M3" s="3">
        <v>33</v>
      </c>
      <c r="N3" s="2">
        <v>36</v>
      </c>
      <c r="O3" s="3">
        <v>39</v>
      </c>
      <c r="P3" s="2">
        <v>42</v>
      </c>
      <c r="Q3" s="3">
        <v>45</v>
      </c>
      <c r="R3" s="2">
        <v>48</v>
      </c>
      <c r="S3" s="3">
        <v>51</v>
      </c>
      <c r="T3" s="4">
        <v>54</v>
      </c>
      <c r="U3" s="3">
        <v>57</v>
      </c>
      <c r="V3" s="4">
        <v>60</v>
      </c>
      <c r="W3" s="3">
        <v>63</v>
      </c>
      <c r="X3" s="4">
        <v>66</v>
      </c>
      <c r="Y3" s="3">
        <v>69</v>
      </c>
      <c r="Z3" s="4">
        <v>72</v>
      </c>
      <c r="AA3" s="2" t="s">
        <v>1</v>
      </c>
    </row>
    <row r="4" spans="1:27" ht="12.75" customHeight="1">
      <c r="A4" s="5" t="s">
        <v>2</v>
      </c>
      <c r="B4" s="6"/>
      <c r="C4" s="7"/>
      <c r="D4" s="6"/>
      <c r="E4" s="7"/>
      <c r="F4" s="6"/>
      <c r="G4" s="7"/>
      <c r="H4" s="6"/>
      <c r="I4" s="7"/>
      <c r="J4" s="6"/>
      <c r="K4" s="7"/>
      <c r="L4" s="6"/>
      <c r="M4" s="7"/>
      <c r="N4" s="6"/>
      <c r="O4" s="7"/>
      <c r="P4" s="6"/>
      <c r="Q4" s="7"/>
      <c r="R4" s="6"/>
      <c r="S4" s="7"/>
      <c r="T4" s="8"/>
      <c r="U4" s="7"/>
      <c r="V4" s="8"/>
      <c r="W4" s="7"/>
      <c r="X4" s="8"/>
      <c r="Y4" s="7"/>
      <c r="Z4" s="8"/>
      <c r="AA4" s="6"/>
    </row>
    <row r="5" spans="1:27" ht="12.75" customHeight="1">
      <c r="A5" s="9" t="s">
        <v>25</v>
      </c>
      <c r="B5" s="10"/>
      <c r="C5" s="11"/>
      <c r="D5" s="10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  <c r="P5" s="10"/>
      <c r="Q5" s="11"/>
      <c r="R5" s="10"/>
      <c r="S5" s="11"/>
      <c r="T5" s="10"/>
      <c r="U5" s="11"/>
      <c r="V5" s="10"/>
      <c r="W5" s="11"/>
      <c r="X5" s="10"/>
      <c r="Y5" s="11"/>
      <c r="Z5" s="10"/>
      <c r="AA5" s="6"/>
    </row>
    <row r="6" spans="1:27" ht="12.75" customHeight="1">
      <c r="A6" s="9" t="s">
        <v>3</v>
      </c>
      <c r="B6" s="10"/>
      <c r="C6" s="11"/>
      <c r="D6" s="10"/>
      <c r="E6" s="11"/>
      <c r="F6" s="10"/>
      <c r="G6" s="11"/>
      <c r="H6" s="10"/>
      <c r="I6" s="11"/>
      <c r="J6" s="10"/>
      <c r="K6" s="11"/>
      <c r="L6" s="10"/>
      <c r="M6" s="11"/>
      <c r="N6" s="10"/>
      <c r="O6" s="11"/>
      <c r="P6" s="10"/>
      <c r="Q6" s="11"/>
      <c r="R6" s="10"/>
      <c r="S6" s="11"/>
      <c r="T6" s="10"/>
      <c r="U6" s="11"/>
      <c r="V6" s="10"/>
      <c r="W6" s="11"/>
      <c r="X6" s="10"/>
      <c r="Y6" s="11"/>
      <c r="Z6" s="10"/>
      <c r="AA6" s="6"/>
    </row>
    <row r="7" spans="1:27" ht="12.75" customHeight="1">
      <c r="A7" s="9" t="s">
        <v>59</v>
      </c>
      <c r="B7" s="10"/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  <c r="P7" s="10"/>
      <c r="Q7" s="11"/>
      <c r="R7" s="10"/>
      <c r="S7" s="11"/>
      <c r="T7" s="10"/>
      <c r="U7" s="11"/>
      <c r="V7" s="10"/>
      <c r="W7" s="11"/>
      <c r="X7" s="10"/>
      <c r="Y7" s="11"/>
      <c r="Z7" s="10"/>
      <c r="AA7" s="6"/>
    </row>
    <row r="8" spans="1:27" ht="12.75" customHeight="1">
      <c r="A8" s="12" t="s">
        <v>4</v>
      </c>
      <c r="B8" s="10"/>
      <c r="C8" s="11"/>
      <c r="D8" s="10"/>
      <c r="E8" s="11"/>
      <c r="F8" s="10"/>
      <c r="G8" s="11"/>
      <c r="H8" s="10"/>
      <c r="I8" s="11"/>
      <c r="J8" s="10"/>
      <c r="K8" s="11"/>
      <c r="L8" s="10"/>
      <c r="M8" s="11"/>
      <c r="N8" s="10"/>
      <c r="O8" s="11"/>
      <c r="P8" s="10"/>
      <c r="Q8" s="11"/>
      <c r="R8" s="10"/>
      <c r="S8" s="11"/>
      <c r="T8" s="10"/>
      <c r="U8" s="11"/>
      <c r="V8" s="10">
        <v>5</v>
      </c>
      <c r="W8" s="11"/>
      <c r="X8" s="10"/>
      <c r="Y8" s="11"/>
      <c r="Z8" s="10"/>
      <c r="AA8" s="6"/>
    </row>
    <row r="9" spans="1:27" ht="12.75" customHeight="1">
      <c r="A9" s="9" t="s">
        <v>45</v>
      </c>
      <c r="B9" s="10"/>
      <c r="C9" s="11"/>
      <c r="D9" s="10"/>
      <c r="E9" s="11"/>
      <c r="F9" s="10"/>
      <c r="G9" s="11"/>
      <c r="H9" s="10"/>
      <c r="I9" s="11"/>
      <c r="J9" s="10"/>
      <c r="K9" s="11"/>
      <c r="L9" s="10"/>
      <c r="M9" s="11"/>
      <c r="N9" s="10"/>
      <c r="O9" s="11"/>
      <c r="P9" s="10"/>
      <c r="Q9" s="11"/>
      <c r="R9" s="10"/>
      <c r="S9" s="11"/>
      <c r="T9" s="10"/>
      <c r="U9" s="11"/>
      <c r="V9" s="10"/>
      <c r="W9" s="11"/>
      <c r="X9" s="10"/>
      <c r="Y9" s="11"/>
      <c r="Z9" s="10"/>
      <c r="AA9" s="6"/>
    </row>
    <row r="10" spans="1:27" ht="12.75" customHeight="1">
      <c r="A10" s="24" t="s">
        <v>86</v>
      </c>
      <c r="B10" s="10"/>
      <c r="C10" s="11"/>
      <c r="D10" s="10"/>
      <c r="E10" s="11"/>
      <c r="F10" s="10"/>
      <c r="G10" s="11"/>
      <c r="H10" s="10"/>
      <c r="I10" s="11"/>
      <c r="J10" s="10"/>
      <c r="K10" s="11"/>
      <c r="L10" s="10"/>
      <c r="M10" s="11"/>
      <c r="N10" s="10"/>
      <c r="O10" s="11"/>
      <c r="P10" s="10"/>
      <c r="Q10" s="11"/>
      <c r="R10" s="10"/>
      <c r="S10" s="11"/>
      <c r="T10" s="10"/>
      <c r="U10" s="11"/>
      <c r="V10" s="10"/>
      <c r="W10" s="11"/>
      <c r="X10" s="10"/>
      <c r="Y10" s="11"/>
      <c r="Z10" s="10"/>
      <c r="AA10" s="6"/>
    </row>
    <row r="11" spans="1:27" ht="12.75" customHeight="1">
      <c r="A11" s="9" t="s">
        <v>27</v>
      </c>
      <c r="B11" s="10"/>
      <c r="C11" s="11"/>
      <c r="D11" s="10"/>
      <c r="E11" s="11"/>
      <c r="F11" s="10"/>
      <c r="G11" s="11"/>
      <c r="H11" s="10"/>
      <c r="I11" s="11"/>
      <c r="J11" s="10"/>
      <c r="K11" s="11"/>
      <c r="L11" s="10"/>
      <c r="M11" s="11"/>
      <c r="N11" s="10"/>
      <c r="O11" s="11"/>
      <c r="P11" s="10"/>
      <c r="Q11" s="11"/>
      <c r="R11" s="10"/>
      <c r="S11" s="11"/>
      <c r="T11" s="10"/>
      <c r="U11" s="11"/>
      <c r="V11" s="10"/>
      <c r="W11" s="11"/>
      <c r="X11" s="10"/>
      <c r="Y11" s="11"/>
      <c r="Z11" s="10"/>
      <c r="AA11" s="6"/>
    </row>
    <row r="12" spans="1:27" ht="12.75" customHeight="1">
      <c r="A12" s="14" t="s">
        <v>26</v>
      </c>
      <c r="B12" s="10"/>
      <c r="C12" s="11"/>
      <c r="D12" s="10"/>
      <c r="E12" s="11"/>
      <c r="F12" s="10"/>
      <c r="G12" s="11"/>
      <c r="H12" s="10"/>
      <c r="I12" s="11"/>
      <c r="J12" s="10"/>
      <c r="K12" s="11"/>
      <c r="L12" s="10"/>
      <c r="M12" s="11"/>
      <c r="N12" s="10"/>
      <c r="O12" s="11"/>
      <c r="P12" s="10"/>
      <c r="Q12" s="11"/>
      <c r="R12" s="10"/>
      <c r="S12" s="11"/>
      <c r="T12" s="10"/>
      <c r="U12" s="11"/>
      <c r="V12" s="10"/>
      <c r="W12" s="11"/>
      <c r="X12" s="10"/>
      <c r="Y12" s="11"/>
      <c r="Z12" s="10"/>
      <c r="AA12" s="6"/>
    </row>
    <row r="13" spans="1:27" ht="12.75" customHeight="1">
      <c r="A13" s="13" t="s">
        <v>51</v>
      </c>
      <c r="B13" s="10"/>
      <c r="C13" s="11"/>
      <c r="D13" s="10"/>
      <c r="E13" s="11"/>
      <c r="F13" s="10"/>
      <c r="G13" s="11"/>
      <c r="H13" s="10"/>
      <c r="I13" s="11"/>
      <c r="J13" s="10"/>
      <c r="K13" s="11"/>
      <c r="L13" s="10"/>
      <c r="M13" s="11"/>
      <c r="N13" s="10"/>
      <c r="O13" s="11"/>
      <c r="P13" s="10"/>
      <c r="Q13" s="11"/>
      <c r="R13" s="10"/>
      <c r="S13" s="11"/>
      <c r="T13" s="10"/>
      <c r="U13" s="11"/>
      <c r="V13" s="10"/>
      <c r="W13" s="11"/>
      <c r="X13" s="10"/>
      <c r="Y13" s="11"/>
      <c r="Z13" s="10"/>
      <c r="AA13" s="6"/>
    </row>
    <row r="14" spans="1:27" ht="12.75" customHeight="1">
      <c r="A14" s="14" t="s">
        <v>29</v>
      </c>
      <c r="B14" s="10"/>
      <c r="C14" s="11"/>
      <c r="D14" s="10"/>
      <c r="E14" s="11"/>
      <c r="F14" s="10"/>
      <c r="G14" s="11"/>
      <c r="H14" s="10"/>
      <c r="I14" s="11"/>
      <c r="J14" s="10"/>
      <c r="K14" s="11"/>
      <c r="L14" s="10"/>
      <c r="M14" s="11"/>
      <c r="N14" s="10"/>
      <c r="O14" s="11"/>
      <c r="P14" s="10"/>
      <c r="Q14" s="11"/>
      <c r="R14" s="10"/>
      <c r="S14" s="11"/>
      <c r="T14" s="10"/>
      <c r="U14" s="11"/>
      <c r="V14" s="10"/>
      <c r="W14" s="11"/>
      <c r="X14" s="10"/>
      <c r="Y14" s="11"/>
      <c r="Z14" s="10"/>
      <c r="AA14" s="6"/>
    </row>
    <row r="15" spans="1:27" ht="12.75" customHeight="1">
      <c r="A15" s="13" t="s">
        <v>76</v>
      </c>
      <c r="B15" s="10"/>
      <c r="C15" s="11"/>
      <c r="D15" s="10"/>
      <c r="E15" s="11"/>
      <c r="F15" s="10"/>
      <c r="G15" s="11"/>
      <c r="H15" s="10"/>
      <c r="I15" s="11"/>
      <c r="J15" s="10"/>
      <c r="K15" s="11"/>
      <c r="L15" s="10"/>
      <c r="M15" s="11"/>
      <c r="N15" s="10"/>
      <c r="O15" s="11"/>
      <c r="P15" s="10"/>
      <c r="Q15" s="11"/>
      <c r="R15" s="10"/>
      <c r="S15" s="11"/>
      <c r="T15" s="10"/>
      <c r="U15" s="11"/>
      <c r="V15" s="10"/>
      <c r="W15" s="11"/>
      <c r="X15" s="10"/>
      <c r="Y15" s="11"/>
      <c r="Z15" s="10"/>
      <c r="AA15" s="6"/>
    </row>
    <row r="16" spans="1:27" ht="12.75" customHeight="1">
      <c r="A16" s="13" t="s">
        <v>77</v>
      </c>
      <c r="B16" s="10"/>
      <c r="C16" s="11"/>
      <c r="D16" s="10">
        <v>2</v>
      </c>
      <c r="E16" s="11">
        <v>5</v>
      </c>
      <c r="F16" s="10">
        <v>5</v>
      </c>
      <c r="G16" s="11">
        <v>3</v>
      </c>
      <c r="H16" s="10">
        <v>5</v>
      </c>
      <c r="I16" s="11">
        <v>2</v>
      </c>
      <c r="J16" s="10"/>
      <c r="K16" s="11"/>
      <c r="L16" s="10"/>
      <c r="M16" s="11"/>
      <c r="N16" s="10"/>
      <c r="O16" s="11"/>
      <c r="P16" s="10"/>
      <c r="Q16" s="11"/>
      <c r="R16" s="10"/>
      <c r="S16" s="11"/>
      <c r="T16" s="10"/>
      <c r="U16" s="11"/>
      <c r="V16" s="10"/>
      <c r="W16" s="11"/>
      <c r="X16" s="10"/>
      <c r="Y16" s="11"/>
      <c r="Z16" s="10"/>
      <c r="AA16" s="6"/>
    </row>
    <row r="17" spans="1:27" ht="12.75" customHeight="1">
      <c r="A17" s="9" t="s">
        <v>5</v>
      </c>
      <c r="B17" s="10"/>
      <c r="C17" s="11"/>
      <c r="D17" s="10"/>
      <c r="E17" s="11"/>
      <c r="F17" s="10"/>
      <c r="G17" s="11">
        <v>35</v>
      </c>
      <c r="H17" s="10"/>
      <c r="I17" s="11"/>
      <c r="J17" s="10"/>
      <c r="K17" s="11"/>
      <c r="L17" s="10"/>
      <c r="M17" s="11"/>
      <c r="N17" s="10">
        <v>5</v>
      </c>
      <c r="O17" s="11">
        <v>10</v>
      </c>
      <c r="P17" s="10"/>
      <c r="Q17" s="11"/>
      <c r="R17" s="10"/>
      <c r="S17" s="11"/>
      <c r="T17" s="10"/>
      <c r="U17" s="11"/>
      <c r="V17" s="10"/>
      <c r="W17" s="11"/>
      <c r="X17" s="10"/>
      <c r="Y17" s="11"/>
      <c r="Z17" s="10"/>
      <c r="AA17" s="6"/>
    </row>
    <row r="18" spans="1:27" ht="12.75" customHeight="1">
      <c r="A18" s="12" t="s">
        <v>79</v>
      </c>
      <c r="B18" s="10"/>
      <c r="C18" s="11"/>
      <c r="D18" s="10"/>
      <c r="E18" s="11"/>
      <c r="F18" s="10"/>
      <c r="G18" s="11"/>
      <c r="H18" s="10"/>
      <c r="I18" s="11"/>
      <c r="J18" s="10"/>
      <c r="K18" s="11"/>
      <c r="L18" s="10"/>
      <c r="M18" s="11"/>
      <c r="N18" s="10"/>
      <c r="O18" s="11"/>
      <c r="P18" s="10"/>
      <c r="Q18" s="11"/>
      <c r="R18" s="10"/>
      <c r="S18" s="11"/>
      <c r="T18" s="10"/>
      <c r="U18" s="11"/>
      <c r="V18" s="10">
        <v>20</v>
      </c>
      <c r="W18" s="11"/>
      <c r="X18" s="10"/>
      <c r="Y18" s="11"/>
      <c r="Z18" s="10"/>
      <c r="AA18" s="6"/>
    </row>
    <row r="19" spans="1:27" ht="12.75" customHeight="1">
      <c r="A19" s="12" t="s">
        <v>78</v>
      </c>
      <c r="B19" s="10"/>
      <c r="C19" s="11"/>
      <c r="D19" s="10"/>
      <c r="E19" s="11"/>
      <c r="F19" s="10"/>
      <c r="G19" s="11"/>
      <c r="H19" s="10"/>
      <c r="I19" s="11"/>
      <c r="J19" s="10"/>
      <c r="K19" s="11"/>
      <c r="L19" s="10"/>
      <c r="M19" s="11"/>
      <c r="N19" s="10"/>
      <c r="O19" s="11"/>
      <c r="P19" s="10"/>
      <c r="Q19" s="11"/>
      <c r="R19" s="10"/>
      <c r="S19" s="11"/>
      <c r="T19" s="10"/>
      <c r="U19" s="11"/>
      <c r="V19" s="10"/>
      <c r="W19" s="11"/>
      <c r="X19" s="10"/>
      <c r="Y19" s="11"/>
      <c r="Z19" s="10"/>
      <c r="AA19" s="6"/>
    </row>
    <row r="20" spans="1:27" ht="12.75" customHeight="1">
      <c r="A20" s="12" t="s">
        <v>6</v>
      </c>
      <c r="B20" s="10">
        <v>15</v>
      </c>
      <c r="C20" s="11">
        <v>50</v>
      </c>
      <c r="D20" s="10">
        <v>40</v>
      </c>
      <c r="E20" s="11">
        <v>40</v>
      </c>
      <c r="F20" s="10">
        <v>35</v>
      </c>
      <c r="G20" s="11">
        <v>40</v>
      </c>
      <c r="H20" s="10">
        <v>85</v>
      </c>
      <c r="I20" s="11">
        <v>65</v>
      </c>
      <c r="J20" s="10">
        <v>60</v>
      </c>
      <c r="K20" s="11">
        <v>95</v>
      </c>
      <c r="L20" s="10">
        <v>90</v>
      </c>
      <c r="M20" s="11">
        <v>80</v>
      </c>
      <c r="N20" s="10">
        <v>85</v>
      </c>
      <c r="O20" s="11">
        <v>75</v>
      </c>
      <c r="P20" s="10">
        <v>90</v>
      </c>
      <c r="Q20" s="11">
        <v>75</v>
      </c>
      <c r="R20" s="10">
        <v>25</v>
      </c>
      <c r="S20" s="11">
        <v>40</v>
      </c>
      <c r="T20" s="10">
        <v>50</v>
      </c>
      <c r="U20" s="11">
        <v>50</v>
      </c>
      <c r="V20" s="10">
        <v>40</v>
      </c>
      <c r="W20" s="11"/>
      <c r="X20" s="10">
        <v>90</v>
      </c>
      <c r="Y20" s="11">
        <v>75</v>
      </c>
      <c r="Z20" s="10">
        <v>90</v>
      </c>
      <c r="AA20" s="6"/>
    </row>
    <row r="21" spans="1:27" ht="12.75" customHeight="1">
      <c r="A21" s="12" t="s">
        <v>7</v>
      </c>
      <c r="B21" s="10"/>
      <c r="C21" s="11"/>
      <c r="D21" s="10"/>
      <c r="E21" s="11"/>
      <c r="F21" s="10"/>
      <c r="G21" s="11"/>
      <c r="H21" s="10"/>
      <c r="I21" s="11"/>
      <c r="J21" s="10"/>
      <c r="K21" s="11"/>
      <c r="L21" s="10"/>
      <c r="M21" s="11"/>
      <c r="N21" s="10"/>
      <c r="O21" s="11"/>
      <c r="P21" s="10"/>
      <c r="Q21" s="11"/>
      <c r="R21" s="10"/>
      <c r="S21" s="11"/>
      <c r="T21" s="10"/>
      <c r="U21" s="11"/>
      <c r="V21" s="10"/>
      <c r="W21" s="11"/>
      <c r="X21" s="10"/>
      <c r="Y21" s="11"/>
      <c r="Z21" s="10"/>
      <c r="AA21" s="6"/>
    </row>
    <row r="22" spans="1:27" ht="12.75" customHeight="1">
      <c r="A22" s="12" t="s">
        <v>85</v>
      </c>
      <c r="B22" s="10"/>
      <c r="C22" s="11"/>
      <c r="D22" s="10"/>
      <c r="E22" s="11"/>
      <c r="F22" s="10"/>
      <c r="G22" s="11"/>
      <c r="H22" s="10"/>
      <c r="I22" s="11"/>
      <c r="J22" s="10"/>
      <c r="K22" s="11"/>
      <c r="L22" s="10"/>
      <c r="M22" s="11"/>
      <c r="N22" s="10"/>
      <c r="O22" s="11"/>
      <c r="P22" s="10"/>
      <c r="Q22" s="11"/>
      <c r="R22" s="10"/>
      <c r="S22" s="11"/>
      <c r="T22" s="10"/>
      <c r="U22" s="11"/>
      <c r="V22" s="10"/>
      <c r="W22" s="11"/>
      <c r="X22" s="10"/>
      <c r="Y22" s="11"/>
      <c r="Z22" s="10"/>
      <c r="AA22" s="6"/>
    </row>
    <row r="23" spans="1:27" ht="12.75" customHeight="1">
      <c r="A23" s="12" t="s">
        <v>28</v>
      </c>
      <c r="B23" s="10"/>
      <c r="C23" s="11"/>
      <c r="D23" s="10"/>
      <c r="E23" s="11"/>
      <c r="F23" s="10"/>
      <c r="G23" s="11"/>
      <c r="H23" s="10"/>
      <c r="I23" s="11"/>
      <c r="J23" s="10"/>
      <c r="K23" s="11"/>
      <c r="L23" s="10"/>
      <c r="M23" s="11"/>
      <c r="N23" s="10"/>
      <c r="O23" s="11"/>
      <c r="P23" s="10"/>
      <c r="Q23" s="11"/>
      <c r="R23" s="10"/>
      <c r="S23" s="11"/>
      <c r="T23" s="10"/>
      <c r="U23" s="11"/>
      <c r="V23" s="10"/>
      <c r="W23" s="11"/>
      <c r="X23" s="10"/>
      <c r="Y23" s="11"/>
      <c r="Z23" s="10"/>
      <c r="AA23" s="6"/>
    </row>
    <row r="24" spans="1:27" ht="12.75" customHeight="1">
      <c r="A24" s="9" t="s">
        <v>8</v>
      </c>
      <c r="B24" s="10"/>
      <c r="C24" s="11"/>
      <c r="D24" s="10"/>
      <c r="E24" s="11"/>
      <c r="F24" s="10"/>
      <c r="G24" s="11"/>
      <c r="H24" s="10"/>
      <c r="I24" s="11"/>
      <c r="J24" s="10"/>
      <c r="K24" s="11"/>
      <c r="L24" s="10"/>
      <c r="M24" s="11"/>
      <c r="N24" s="10"/>
      <c r="O24" s="11"/>
      <c r="P24" s="10"/>
      <c r="Q24" s="11"/>
      <c r="R24" s="10"/>
      <c r="S24" s="11"/>
      <c r="T24" s="10"/>
      <c r="U24" s="11"/>
      <c r="V24" s="10"/>
      <c r="W24" s="11"/>
      <c r="X24" s="10"/>
      <c r="Y24" s="11"/>
      <c r="Z24" s="10"/>
      <c r="AA24" s="6"/>
    </row>
    <row r="25" spans="1:27" ht="12.75" customHeight="1">
      <c r="A25" s="12" t="s">
        <v>23</v>
      </c>
      <c r="B25" s="10"/>
      <c r="C25" s="11"/>
      <c r="D25" s="10"/>
      <c r="E25" s="11"/>
      <c r="F25" s="10"/>
      <c r="G25" s="11"/>
      <c r="H25" s="10"/>
      <c r="I25" s="11"/>
      <c r="J25" s="10"/>
      <c r="K25" s="11"/>
      <c r="L25" s="10"/>
      <c r="M25" s="11"/>
      <c r="N25" s="10"/>
      <c r="O25" s="11"/>
      <c r="P25" s="10"/>
      <c r="Q25" s="11"/>
      <c r="R25" s="10"/>
      <c r="S25" s="11"/>
      <c r="T25" s="10"/>
      <c r="U25" s="11"/>
      <c r="V25" s="10"/>
      <c r="W25" s="11"/>
      <c r="X25" s="10"/>
      <c r="Y25" s="11"/>
      <c r="Z25" s="10"/>
      <c r="AA25" s="6"/>
    </row>
    <row r="26" spans="1:27" ht="12.75" customHeight="1">
      <c r="A26" s="9" t="s">
        <v>71</v>
      </c>
      <c r="B26" s="10"/>
      <c r="C26" s="11"/>
      <c r="D26" s="10"/>
      <c r="E26" s="11"/>
      <c r="F26" s="10"/>
      <c r="G26" s="11"/>
      <c r="H26" s="10"/>
      <c r="I26" s="11"/>
      <c r="J26" s="10"/>
      <c r="K26" s="11"/>
      <c r="L26" s="10"/>
      <c r="M26" s="11"/>
      <c r="N26" s="10"/>
      <c r="O26" s="11"/>
      <c r="P26" s="10"/>
      <c r="Q26" s="11"/>
      <c r="R26" s="10"/>
      <c r="S26" s="11"/>
      <c r="T26" s="10"/>
      <c r="U26" s="11"/>
      <c r="V26" s="10"/>
      <c r="W26" s="11"/>
      <c r="X26" s="10"/>
      <c r="Y26" s="11"/>
      <c r="Z26" s="10"/>
      <c r="AA26" s="6"/>
    </row>
    <row r="27" spans="1:27" ht="12.75" customHeight="1">
      <c r="A27" s="9" t="s">
        <v>83</v>
      </c>
      <c r="B27" s="10"/>
      <c r="C27" s="11"/>
      <c r="D27" s="10"/>
      <c r="E27" s="11"/>
      <c r="F27" s="10"/>
      <c r="G27" s="11"/>
      <c r="H27" s="10"/>
      <c r="I27" s="11"/>
      <c r="J27" s="10"/>
      <c r="K27" s="11"/>
      <c r="L27" s="10"/>
      <c r="M27" s="11"/>
      <c r="N27" s="10"/>
      <c r="O27" s="11"/>
      <c r="P27" s="10"/>
      <c r="Q27" s="11"/>
      <c r="R27" s="10"/>
      <c r="S27" s="11"/>
      <c r="T27" s="10"/>
      <c r="U27" s="11"/>
      <c r="V27" s="10"/>
      <c r="W27" s="11"/>
      <c r="X27" s="10"/>
      <c r="Y27" s="11"/>
      <c r="Z27" s="10"/>
      <c r="AA27" s="6"/>
    </row>
    <row r="28" spans="1:27" ht="12.75" customHeight="1">
      <c r="A28" s="9" t="s">
        <v>69</v>
      </c>
      <c r="B28" s="10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  <c r="P28" s="10"/>
      <c r="Q28" s="11"/>
      <c r="R28" s="10"/>
      <c r="S28" s="11"/>
      <c r="T28" s="10"/>
      <c r="U28" s="11"/>
      <c r="V28" s="10"/>
      <c r="W28" s="11"/>
      <c r="X28" s="10"/>
      <c r="Y28" s="11"/>
      <c r="Z28" s="10"/>
      <c r="AA28" s="6"/>
    </row>
    <row r="29" spans="1:27" ht="12.75" customHeight="1">
      <c r="A29" s="12" t="s">
        <v>84</v>
      </c>
      <c r="B29" s="10"/>
      <c r="C29" s="11"/>
      <c r="D29" s="10"/>
      <c r="E29" s="11"/>
      <c r="F29" s="10"/>
      <c r="G29" s="11"/>
      <c r="H29" s="10"/>
      <c r="I29" s="11"/>
      <c r="J29" s="10"/>
      <c r="K29" s="11"/>
      <c r="L29" s="10"/>
      <c r="M29" s="11"/>
      <c r="N29" s="10"/>
      <c r="O29" s="11"/>
      <c r="P29" s="10"/>
      <c r="Q29" s="11"/>
      <c r="R29" s="10"/>
      <c r="S29" s="11"/>
      <c r="T29" s="10"/>
      <c r="U29" s="11"/>
      <c r="V29" s="10"/>
      <c r="W29" s="11"/>
      <c r="X29" s="10"/>
      <c r="Y29" s="11"/>
      <c r="Z29" s="10"/>
      <c r="AA29" s="6"/>
    </row>
    <row r="30" spans="1:27" ht="12.75" customHeight="1">
      <c r="A30" s="13" t="s">
        <v>33</v>
      </c>
      <c r="B30" s="10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  <c r="P30" s="10"/>
      <c r="Q30" s="11"/>
      <c r="R30" s="10"/>
      <c r="S30" s="11"/>
      <c r="T30" s="10"/>
      <c r="U30" s="11"/>
      <c r="V30" s="10"/>
      <c r="W30" s="11"/>
      <c r="X30" s="10"/>
      <c r="Y30" s="11"/>
      <c r="Z30" s="10"/>
      <c r="AA30" s="6"/>
    </row>
    <row r="31" spans="1:27" ht="12.75" customHeight="1">
      <c r="A31" s="24" t="s">
        <v>93</v>
      </c>
      <c r="B31" s="10"/>
      <c r="C31" s="11"/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O31" s="11"/>
      <c r="P31" s="10"/>
      <c r="Q31" s="11"/>
      <c r="R31" s="10"/>
      <c r="S31" s="11"/>
      <c r="T31" s="10"/>
      <c r="U31" s="11"/>
      <c r="V31" s="10"/>
      <c r="W31" s="11"/>
      <c r="X31" s="10"/>
      <c r="Y31" s="11"/>
      <c r="Z31" s="10"/>
      <c r="AA31" s="6"/>
    </row>
    <row r="32" spans="1:27" ht="12.75" customHeight="1">
      <c r="A32" s="15" t="s">
        <v>9</v>
      </c>
      <c r="B32" s="10"/>
      <c r="C32" s="11"/>
      <c r="D32" s="10"/>
      <c r="E32" s="11"/>
      <c r="F32" s="10"/>
      <c r="G32" s="11"/>
      <c r="H32" s="10"/>
      <c r="I32" s="11"/>
      <c r="J32" s="10"/>
      <c r="K32" s="11"/>
      <c r="L32" s="10"/>
      <c r="M32" s="11"/>
      <c r="N32" s="10"/>
      <c r="O32" s="11"/>
      <c r="P32" s="10"/>
      <c r="Q32" s="11"/>
      <c r="R32" s="10"/>
      <c r="S32" s="11"/>
      <c r="T32" s="10"/>
      <c r="U32" s="11"/>
      <c r="V32" s="10"/>
      <c r="W32" s="11"/>
      <c r="X32" s="10"/>
      <c r="Y32" s="11"/>
      <c r="Z32" s="10"/>
      <c r="AA32" s="6"/>
    </row>
    <row r="33" spans="1:27" ht="12.75" customHeight="1">
      <c r="A33" s="15" t="s">
        <v>31</v>
      </c>
      <c r="B33" s="10"/>
      <c r="C33" s="11"/>
      <c r="D33" s="10"/>
      <c r="E33" s="11"/>
      <c r="F33" s="10"/>
      <c r="G33" s="11"/>
      <c r="H33" s="10"/>
      <c r="I33" s="11"/>
      <c r="J33" s="10"/>
      <c r="K33" s="11"/>
      <c r="L33" s="10"/>
      <c r="M33" s="11"/>
      <c r="N33" s="10"/>
      <c r="O33" s="11"/>
      <c r="P33" s="10"/>
      <c r="Q33" s="11"/>
      <c r="R33" s="10"/>
      <c r="S33" s="11"/>
      <c r="T33" s="10"/>
      <c r="U33" s="11"/>
      <c r="V33" s="10"/>
      <c r="W33" s="11"/>
      <c r="X33" s="10"/>
      <c r="Y33" s="11"/>
      <c r="Z33" s="10"/>
      <c r="AA33" s="6"/>
    </row>
    <row r="34" spans="1:27" ht="12.75" customHeight="1">
      <c r="A34" s="15" t="s">
        <v>32</v>
      </c>
      <c r="B34" s="10"/>
      <c r="C34" s="11"/>
      <c r="D34" s="10"/>
      <c r="E34" s="11"/>
      <c r="F34" s="10"/>
      <c r="G34" s="11"/>
      <c r="H34" s="10"/>
      <c r="I34" s="11"/>
      <c r="J34" s="10"/>
      <c r="K34" s="11"/>
      <c r="L34" s="10"/>
      <c r="M34" s="11"/>
      <c r="N34" s="10"/>
      <c r="O34" s="11"/>
      <c r="P34" s="10"/>
      <c r="Q34" s="11"/>
      <c r="R34" s="10"/>
      <c r="S34" s="11"/>
      <c r="T34" s="10"/>
      <c r="U34" s="11"/>
      <c r="V34" s="10"/>
      <c r="W34" s="11"/>
      <c r="X34" s="10"/>
      <c r="Y34" s="11"/>
      <c r="Z34" s="10"/>
      <c r="AA34" s="6"/>
    </row>
    <row r="35" spans="1:27" ht="12.75" customHeight="1">
      <c r="A35" s="15" t="s">
        <v>52</v>
      </c>
      <c r="B35" s="10"/>
      <c r="C35" s="11"/>
      <c r="D35" s="10"/>
      <c r="E35" s="11"/>
      <c r="F35" s="10"/>
      <c r="G35" s="11"/>
      <c r="H35" s="10"/>
      <c r="I35" s="11"/>
      <c r="J35" s="10"/>
      <c r="K35" s="11"/>
      <c r="L35" s="10"/>
      <c r="M35" s="11"/>
      <c r="N35" s="10"/>
      <c r="O35" s="11"/>
      <c r="P35" s="10"/>
      <c r="Q35" s="11"/>
      <c r="R35" s="10"/>
      <c r="S35" s="11"/>
      <c r="T35" s="10"/>
      <c r="U35" s="11"/>
      <c r="V35" s="10"/>
      <c r="W35" s="11"/>
      <c r="X35" s="10"/>
      <c r="Y35" s="11"/>
      <c r="Z35" s="10"/>
      <c r="AA35" s="6"/>
    </row>
    <row r="36" spans="1:27" ht="12.75" customHeight="1">
      <c r="A36" s="16" t="s">
        <v>10</v>
      </c>
      <c r="B36" s="10"/>
      <c r="C36" s="11"/>
      <c r="D36" s="10"/>
      <c r="E36" s="11"/>
      <c r="F36" s="10"/>
      <c r="G36" s="11"/>
      <c r="H36" s="10"/>
      <c r="I36" s="11"/>
      <c r="J36" s="10"/>
      <c r="K36" s="11"/>
      <c r="L36" s="10"/>
      <c r="M36" s="11"/>
      <c r="N36" s="10"/>
      <c r="O36" s="11"/>
      <c r="P36" s="10"/>
      <c r="Q36" s="11"/>
      <c r="R36" s="10"/>
      <c r="S36" s="11"/>
      <c r="T36" s="10"/>
      <c r="U36" s="11"/>
      <c r="V36" s="10"/>
      <c r="W36" s="11"/>
      <c r="X36" s="10"/>
      <c r="Y36" s="11"/>
      <c r="Z36" s="10"/>
      <c r="AA36" s="6"/>
    </row>
    <row r="37" spans="1:27" ht="12.75" customHeight="1">
      <c r="A37" s="15" t="s">
        <v>39</v>
      </c>
      <c r="B37" s="10"/>
      <c r="C37" s="11"/>
      <c r="D37" s="10"/>
      <c r="E37" s="11"/>
      <c r="F37" s="10"/>
      <c r="G37" s="11"/>
      <c r="H37" s="10"/>
      <c r="I37" s="11"/>
      <c r="J37" s="10"/>
      <c r="K37" s="11"/>
      <c r="L37" s="10"/>
      <c r="M37" s="11"/>
      <c r="N37" s="10"/>
      <c r="O37" s="11"/>
      <c r="P37" s="10"/>
      <c r="Q37" s="11"/>
      <c r="R37" s="10"/>
      <c r="S37" s="11"/>
      <c r="T37" s="10"/>
      <c r="U37" s="11"/>
      <c r="V37" s="10"/>
      <c r="W37" s="11"/>
      <c r="X37" s="10"/>
      <c r="Y37" s="11"/>
      <c r="Z37" s="10"/>
      <c r="AA37" s="6"/>
    </row>
    <row r="38" spans="1:27" ht="12.75" customHeight="1">
      <c r="A38" s="15" t="s">
        <v>11</v>
      </c>
      <c r="B38" s="10"/>
      <c r="C38" s="11"/>
      <c r="D38" s="10"/>
      <c r="E38" s="11"/>
      <c r="F38" s="10"/>
      <c r="G38" s="11"/>
      <c r="H38" s="10"/>
      <c r="I38" s="11"/>
      <c r="J38" s="10"/>
      <c r="K38" s="11"/>
      <c r="L38" s="10"/>
      <c r="M38" s="11"/>
      <c r="N38" s="10"/>
      <c r="O38" s="11"/>
      <c r="P38" s="10"/>
      <c r="Q38" s="11"/>
      <c r="R38" s="10"/>
      <c r="S38" s="11"/>
      <c r="T38" s="10"/>
      <c r="U38" s="11"/>
      <c r="V38" s="10"/>
      <c r="W38" s="11"/>
      <c r="X38" s="10"/>
      <c r="Y38" s="11"/>
      <c r="Z38" s="10"/>
      <c r="AA38" s="6"/>
    </row>
    <row r="39" spans="1:27" ht="12.75" customHeight="1">
      <c r="A39" s="16" t="s">
        <v>94</v>
      </c>
      <c r="B39" s="10">
        <v>10</v>
      </c>
      <c r="C39" s="11">
        <v>80</v>
      </c>
      <c r="D39" s="10">
        <v>60</v>
      </c>
      <c r="E39" s="11">
        <v>50</v>
      </c>
      <c r="F39" s="10">
        <v>50</v>
      </c>
      <c r="G39" s="11">
        <v>80</v>
      </c>
      <c r="H39" s="10">
        <v>30</v>
      </c>
      <c r="I39" s="11"/>
      <c r="J39" s="10"/>
      <c r="K39" s="11"/>
      <c r="L39" s="10"/>
      <c r="M39" s="11"/>
      <c r="N39" s="10"/>
      <c r="O39" s="11"/>
      <c r="P39" s="10"/>
      <c r="Q39" s="11"/>
      <c r="R39" s="10"/>
      <c r="S39" s="11"/>
      <c r="T39" s="10"/>
      <c r="U39" s="11"/>
      <c r="V39" s="10"/>
      <c r="W39" s="11"/>
      <c r="X39" s="10"/>
      <c r="Y39" s="11"/>
      <c r="Z39" s="10"/>
      <c r="AA39" s="6"/>
    </row>
    <row r="40" spans="1:27" ht="12.75" customHeight="1">
      <c r="A40" s="16" t="s">
        <v>95</v>
      </c>
      <c r="B40" s="10">
        <v>10</v>
      </c>
      <c r="C40" s="11"/>
      <c r="D40" s="10"/>
      <c r="E40" s="11">
        <v>5</v>
      </c>
      <c r="F40" s="10"/>
      <c r="G40" s="11"/>
      <c r="H40" s="10"/>
      <c r="I40" s="11"/>
      <c r="J40" s="10"/>
      <c r="K40" s="11"/>
      <c r="L40" s="10"/>
      <c r="M40" s="11"/>
      <c r="N40" s="10"/>
      <c r="O40" s="11"/>
      <c r="P40" s="10"/>
      <c r="Q40" s="11"/>
      <c r="R40" s="10"/>
      <c r="S40" s="11"/>
      <c r="T40" s="10"/>
      <c r="U40" s="11"/>
      <c r="V40" s="10"/>
      <c r="W40" s="11"/>
      <c r="X40" s="10"/>
      <c r="Y40" s="11"/>
      <c r="Z40" s="10"/>
      <c r="AA40" s="6"/>
    </row>
    <row r="41" spans="1:27" ht="12.75" customHeight="1">
      <c r="A41" s="15" t="s">
        <v>12</v>
      </c>
      <c r="B41" s="10"/>
      <c r="C41" s="11"/>
      <c r="D41" s="10"/>
      <c r="E41" s="11"/>
      <c r="F41" s="10"/>
      <c r="G41" s="11"/>
      <c r="H41" s="10"/>
      <c r="I41" s="11"/>
      <c r="J41" s="10"/>
      <c r="K41" s="11"/>
      <c r="L41" s="10"/>
      <c r="M41" s="11"/>
      <c r="N41" s="10"/>
      <c r="O41" s="11"/>
      <c r="P41" s="10"/>
      <c r="Q41" s="11"/>
      <c r="R41" s="10"/>
      <c r="S41" s="11"/>
      <c r="T41" s="10"/>
      <c r="U41" s="11"/>
      <c r="V41" s="10"/>
      <c r="W41" s="11"/>
      <c r="X41" s="10"/>
      <c r="Y41" s="11"/>
      <c r="Z41" s="10"/>
      <c r="AA41" s="6"/>
    </row>
    <row r="42" spans="1:27" ht="12.75" customHeight="1">
      <c r="A42" s="15" t="s">
        <v>40</v>
      </c>
      <c r="B42" s="10"/>
      <c r="C42" s="11"/>
      <c r="D42" s="10"/>
      <c r="E42" s="11"/>
      <c r="F42" s="10"/>
      <c r="G42" s="11"/>
      <c r="H42" s="10"/>
      <c r="I42" s="11"/>
      <c r="J42" s="10"/>
      <c r="K42" s="11"/>
      <c r="L42" s="10"/>
      <c r="M42" s="11"/>
      <c r="N42" s="10"/>
      <c r="O42" s="11"/>
      <c r="P42" s="10"/>
      <c r="Q42" s="11"/>
      <c r="R42" s="10"/>
      <c r="S42" s="11"/>
      <c r="T42" s="10"/>
      <c r="U42" s="11"/>
      <c r="V42" s="10"/>
      <c r="W42" s="11"/>
      <c r="X42" s="10"/>
      <c r="Y42" s="11"/>
      <c r="Z42" s="10"/>
      <c r="AA42" s="6"/>
    </row>
    <row r="43" spans="1:27" ht="12.75" customHeight="1">
      <c r="A43" s="16" t="s">
        <v>41</v>
      </c>
      <c r="B43" s="10"/>
      <c r="C43" s="11"/>
      <c r="D43" s="10"/>
      <c r="E43" s="11"/>
      <c r="F43" s="10"/>
      <c r="G43" s="11"/>
      <c r="H43" s="10"/>
      <c r="I43" s="11"/>
      <c r="J43" s="10"/>
      <c r="K43" s="11"/>
      <c r="L43" s="10"/>
      <c r="M43" s="11"/>
      <c r="N43" s="10"/>
      <c r="O43" s="11"/>
      <c r="P43" s="10"/>
      <c r="Q43" s="11"/>
      <c r="R43" s="10"/>
      <c r="S43" s="11"/>
      <c r="T43" s="10"/>
      <c r="U43" s="11"/>
      <c r="V43" s="10"/>
      <c r="W43" s="11"/>
      <c r="X43" s="10"/>
      <c r="Y43" s="11"/>
      <c r="Z43" s="10"/>
      <c r="AA43" s="6"/>
    </row>
    <row r="44" spans="1:27" ht="12.75" customHeight="1">
      <c r="A44" s="15" t="s">
        <v>44</v>
      </c>
      <c r="B44" s="10"/>
      <c r="C44" s="11"/>
      <c r="D44" s="10"/>
      <c r="E44" s="11"/>
      <c r="F44" s="10"/>
      <c r="G44" s="11"/>
      <c r="H44" s="10"/>
      <c r="I44" s="11"/>
      <c r="J44" s="10"/>
      <c r="K44" s="11"/>
      <c r="L44" s="10"/>
      <c r="M44" s="11"/>
      <c r="N44" s="10"/>
      <c r="O44" s="11"/>
      <c r="P44" s="10"/>
      <c r="Q44" s="11"/>
      <c r="R44" s="10"/>
      <c r="S44" s="11"/>
      <c r="T44" s="10"/>
      <c r="U44" s="11"/>
      <c r="V44" s="10"/>
      <c r="W44" s="11"/>
      <c r="X44" s="10"/>
      <c r="Y44" s="11"/>
      <c r="Z44" s="10"/>
      <c r="AA44" s="6"/>
    </row>
    <row r="45" spans="1:27" ht="12.75" customHeight="1">
      <c r="A45" s="15" t="s">
        <v>62</v>
      </c>
      <c r="B45" s="10"/>
      <c r="C45" s="11"/>
      <c r="D45" s="10"/>
      <c r="E45" s="11"/>
      <c r="F45" s="10"/>
      <c r="G45" s="11"/>
      <c r="H45" s="10"/>
      <c r="I45" s="11"/>
      <c r="J45" s="10"/>
      <c r="K45" s="11"/>
      <c r="L45" s="10"/>
      <c r="M45" s="11"/>
      <c r="N45" s="10"/>
      <c r="O45" s="11"/>
      <c r="P45" s="10"/>
      <c r="Q45" s="11"/>
      <c r="R45" s="10"/>
      <c r="S45" s="11"/>
      <c r="T45" s="10"/>
      <c r="U45" s="11"/>
      <c r="V45" s="10"/>
      <c r="W45" s="11"/>
      <c r="X45" s="10"/>
      <c r="Y45" s="11"/>
      <c r="Z45" s="10"/>
      <c r="AA45" s="6"/>
    </row>
    <row r="46" spans="1:27" ht="12.75" customHeight="1">
      <c r="A46" s="16" t="s">
        <v>34</v>
      </c>
      <c r="B46" s="10"/>
      <c r="C46" s="11"/>
      <c r="D46" s="10"/>
      <c r="E46" s="11"/>
      <c r="F46" s="10"/>
      <c r="G46" s="11"/>
      <c r="H46" s="10"/>
      <c r="I46" s="11"/>
      <c r="J46" s="10"/>
      <c r="K46" s="11"/>
      <c r="L46" s="10"/>
      <c r="M46" s="11"/>
      <c r="N46" s="10"/>
      <c r="O46" s="11"/>
      <c r="P46" s="10"/>
      <c r="Q46" s="11"/>
      <c r="R46" s="10"/>
      <c r="S46" s="11"/>
      <c r="T46" s="10"/>
      <c r="U46" s="11"/>
      <c r="V46" s="10"/>
      <c r="W46" s="11"/>
      <c r="X46" s="10"/>
      <c r="Y46" s="11"/>
      <c r="Z46" s="10"/>
      <c r="AA46" s="6"/>
    </row>
    <row r="47" spans="1:27" ht="12.75" customHeight="1">
      <c r="A47" s="16" t="s">
        <v>35</v>
      </c>
      <c r="B47" s="10"/>
      <c r="C47" s="11"/>
      <c r="D47" s="10"/>
      <c r="E47" s="11"/>
      <c r="F47" s="10"/>
      <c r="G47" s="11"/>
      <c r="H47" s="10"/>
      <c r="I47" s="11"/>
      <c r="J47" s="10"/>
      <c r="K47" s="11"/>
      <c r="L47" s="10"/>
      <c r="M47" s="11"/>
      <c r="N47" s="10"/>
      <c r="O47" s="11"/>
      <c r="P47" s="10"/>
      <c r="Q47" s="11"/>
      <c r="R47" s="10"/>
      <c r="S47" s="11"/>
      <c r="T47" s="10"/>
      <c r="U47" s="11"/>
      <c r="V47" s="10"/>
      <c r="W47" s="11"/>
      <c r="X47" s="10"/>
      <c r="Y47" s="11"/>
      <c r="Z47" s="10"/>
      <c r="AA47" s="6"/>
    </row>
    <row r="48" spans="1:27" ht="12.75" customHeight="1">
      <c r="A48" s="15" t="s">
        <v>37</v>
      </c>
      <c r="B48" s="10"/>
      <c r="C48" s="11"/>
      <c r="D48" s="10"/>
      <c r="E48" s="11"/>
      <c r="F48" s="10"/>
      <c r="G48" s="11"/>
      <c r="H48" s="10"/>
      <c r="I48" s="11"/>
      <c r="J48" s="10"/>
      <c r="K48" s="11"/>
      <c r="L48" s="10"/>
      <c r="M48" s="11"/>
      <c r="N48" s="10"/>
      <c r="O48" s="11"/>
      <c r="P48" s="10"/>
      <c r="Q48" s="11"/>
      <c r="R48" s="10"/>
      <c r="S48" s="11"/>
      <c r="T48" s="10"/>
      <c r="U48" s="11"/>
      <c r="V48" s="10"/>
      <c r="W48" s="11"/>
      <c r="X48" s="10"/>
      <c r="Y48" s="11"/>
      <c r="Z48" s="10"/>
      <c r="AA48" s="6"/>
    </row>
    <row r="49" spans="1:27" ht="12.75" customHeight="1">
      <c r="A49" s="9" t="s">
        <v>24</v>
      </c>
      <c r="B49" s="10"/>
      <c r="C49" s="11"/>
      <c r="D49" s="10"/>
      <c r="E49" s="11"/>
      <c r="F49" s="10"/>
      <c r="G49" s="11"/>
      <c r="H49" s="10"/>
      <c r="I49" s="11"/>
      <c r="J49" s="10"/>
      <c r="K49" s="11"/>
      <c r="L49" s="10"/>
      <c r="M49" s="11"/>
      <c r="N49" s="10"/>
      <c r="O49" s="11"/>
      <c r="P49" s="10"/>
      <c r="Q49" s="11"/>
      <c r="R49" s="10"/>
      <c r="S49" s="11"/>
      <c r="T49" s="10"/>
      <c r="U49" s="11"/>
      <c r="V49" s="10"/>
      <c r="W49" s="11"/>
      <c r="X49" s="10"/>
      <c r="Y49" s="11"/>
      <c r="Z49" s="10"/>
      <c r="AA49" s="6"/>
    </row>
    <row r="50" spans="1:27" ht="12.75" customHeight="1">
      <c r="A50" s="9" t="s">
        <v>43</v>
      </c>
      <c r="B50" s="10"/>
      <c r="C50" s="11"/>
      <c r="D50" s="10"/>
      <c r="E50" s="11"/>
      <c r="F50" s="10"/>
      <c r="G50" s="11"/>
      <c r="H50" s="10"/>
      <c r="I50" s="11"/>
      <c r="J50" s="10"/>
      <c r="K50" s="11"/>
      <c r="L50" s="10"/>
      <c r="M50" s="11"/>
      <c r="N50" s="10"/>
      <c r="O50" s="11"/>
      <c r="P50" s="10"/>
      <c r="Q50" s="11"/>
      <c r="R50" s="10"/>
      <c r="S50" s="11"/>
      <c r="T50" s="10"/>
      <c r="U50" s="11"/>
      <c r="V50" s="10"/>
      <c r="W50" s="11"/>
      <c r="X50" s="10"/>
      <c r="Y50" s="11"/>
      <c r="Z50" s="10"/>
      <c r="AA50" s="6"/>
    </row>
    <row r="51" spans="1:27" ht="12.75" customHeight="1">
      <c r="A51" s="12" t="s">
        <v>72</v>
      </c>
      <c r="B51" s="10"/>
      <c r="C51" s="11"/>
      <c r="D51" s="10"/>
      <c r="E51" s="11"/>
      <c r="F51" s="10"/>
      <c r="G51" s="11"/>
      <c r="H51" s="10"/>
      <c r="I51" s="11"/>
      <c r="J51" s="10"/>
      <c r="K51" s="11"/>
      <c r="L51" s="10"/>
      <c r="M51" s="11"/>
      <c r="N51" s="10"/>
      <c r="O51" s="11"/>
      <c r="P51" s="10"/>
      <c r="Q51" s="11"/>
      <c r="R51" s="10"/>
      <c r="S51" s="11"/>
      <c r="T51" s="10"/>
      <c r="U51" s="11"/>
      <c r="V51" s="10"/>
      <c r="W51" s="11"/>
      <c r="X51" s="10"/>
      <c r="Y51" s="11"/>
      <c r="Z51" s="10"/>
      <c r="AA51" s="6"/>
    </row>
    <row r="52" spans="1:27" ht="12.75" customHeight="1">
      <c r="A52" s="15" t="s">
        <v>68</v>
      </c>
      <c r="B52" s="10"/>
      <c r="C52" s="11"/>
      <c r="D52" s="10"/>
      <c r="E52" s="11"/>
      <c r="F52" s="10"/>
      <c r="G52" s="11"/>
      <c r="H52" s="10"/>
      <c r="I52" s="11"/>
      <c r="J52" s="10"/>
      <c r="K52" s="11"/>
      <c r="L52" s="10"/>
      <c r="M52" s="11"/>
      <c r="N52" s="10"/>
      <c r="O52" s="11"/>
      <c r="P52" s="10"/>
      <c r="Q52" s="11"/>
      <c r="R52" s="10"/>
      <c r="S52" s="11"/>
      <c r="T52" s="10"/>
      <c r="U52" s="11"/>
      <c r="V52" s="10"/>
      <c r="W52" s="11"/>
      <c r="X52" s="10"/>
      <c r="Y52" s="11"/>
      <c r="Z52" s="10"/>
      <c r="AA52" s="6"/>
    </row>
    <row r="53" spans="1:27" ht="12.75" customHeight="1">
      <c r="A53" s="15" t="s">
        <v>82</v>
      </c>
      <c r="B53" s="10"/>
      <c r="C53" s="11"/>
      <c r="D53" s="10"/>
      <c r="E53" s="11"/>
      <c r="F53" s="10"/>
      <c r="G53" s="11"/>
      <c r="H53" s="10"/>
      <c r="I53" s="11"/>
      <c r="J53" s="10"/>
      <c r="K53" s="11"/>
      <c r="L53" s="10"/>
      <c r="M53" s="11"/>
      <c r="N53" s="10"/>
      <c r="O53" s="11"/>
      <c r="P53" s="10"/>
      <c r="Q53" s="11"/>
      <c r="R53" s="10"/>
      <c r="S53" s="11"/>
      <c r="T53" s="10"/>
      <c r="U53" s="11"/>
      <c r="V53" s="10"/>
      <c r="W53" s="11"/>
      <c r="X53" s="10"/>
      <c r="Y53" s="11"/>
      <c r="Z53" s="10"/>
      <c r="AA53" s="6"/>
    </row>
    <row r="54" spans="1:27" ht="12.75" customHeight="1">
      <c r="A54" s="9" t="s">
        <v>63</v>
      </c>
      <c r="B54" s="10"/>
      <c r="C54" s="11"/>
      <c r="D54" s="10"/>
      <c r="E54" s="11"/>
      <c r="F54" s="10"/>
      <c r="G54" s="11"/>
      <c r="H54" s="10"/>
      <c r="I54" s="11"/>
      <c r="J54" s="10"/>
      <c r="K54" s="11"/>
      <c r="L54" s="10"/>
      <c r="M54" s="11"/>
      <c r="N54" s="10"/>
      <c r="O54" s="11"/>
      <c r="P54" s="10"/>
      <c r="Q54" s="11"/>
      <c r="R54" s="10"/>
      <c r="S54" s="11"/>
      <c r="T54" s="10"/>
      <c r="U54" s="11"/>
      <c r="V54" s="10"/>
      <c r="W54" s="11"/>
      <c r="X54" s="10"/>
      <c r="Y54" s="11"/>
      <c r="Z54" s="10"/>
      <c r="AA54" s="6"/>
    </row>
    <row r="55" spans="1:27" ht="12.75" customHeight="1">
      <c r="A55" s="12" t="s">
        <v>30</v>
      </c>
      <c r="B55" s="10"/>
      <c r="C55" s="11"/>
      <c r="D55" s="10"/>
      <c r="E55" s="11"/>
      <c r="F55" s="10">
        <v>1</v>
      </c>
      <c r="G55" s="11">
        <v>1</v>
      </c>
      <c r="H55" s="10"/>
      <c r="I55" s="11">
        <v>1</v>
      </c>
      <c r="J55" s="10"/>
      <c r="K55" s="11">
        <v>3</v>
      </c>
      <c r="L55" s="10"/>
      <c r="M55" s="11"/>
      <c r="N55" s="10"/>
      <c r="O55" s="11"/>
      <c r="P55" s="10"/>
      <c r="Q55" s="11"/>
      <c r="R55" s="10"/>
      <c r="S55" s="11"/>
      <c r="T55" s="10"/>
      <c r="U55" s="11"/>
      <c r="V55" s="10"/>
      <c r="W55" s="11"/>
      <c r="X55" s="10"/>
      <c r="Y55" s="11"/>
      <c r="Z55" s="10"/>
      <c r="AA55" s="6"/>
    </row>
    <row r="56" spans="1:27" ht="12.75" customHeight="1">
      <c r="A56" s="9" t="s">
        <v>38</v>
      </c>
      <c r="B56" s="10"/>
      <c r="C56" s="11"/>
      <c r="D56" s="10"/>
      <c r="E56" s="11"/>
      <c r="F56" s="10"/>
      <c r="G56" s="11"/>
      <c r="H56" s="10"/>
      <c r="I56" s="11"/>
      <c r="J56" s="10"/>
      <c r="K56" s="11"/>
      <c r="L56" s="10"/>
      <c r="M56" s="11"/>
      <c r="N56" s="10"/>
      <c r="O56" s="11"/>
      <c r="P56" s="10"/>
      <c r="Q56" s="11"/>
      <c r="R56" s="10"/>
      <c r="S56" s="11"/>
      <c r="T56" s="10"/>
      <c r="U56" s="11"/>
      <c r="V56" s="10"/>
      <c r="W56" s="11"/>
      <c r="X56" s="10"/>
      <c r="Y56" s="11"/>
      <c r="Z56" s="10"/>
      <c r="AA56" s="6"/>
    </row>
    <row r="57" spans="1:27" ht="12.75" customHeight="1">
      <c r="A57" s="9" t="s">
        <v>60</v>
      </c>
      <c r="B57" s="10"/>
      <c r="C57" s="11"/>
      <c r="D57" s="10"/>
      <c r="E57" s="11"/>
      <c r="F57" s="10"/>
      <c r="G57" s="11"/>
      <c r="H57" s="10"/>
      <c r="I57" s="11"/>
      <c r="J57" s="10"/>
      <c r="K57" s="11"/>
      <c r="L57" s="10"/>
      <c r="M57" s="11"/>
      <c r="N57" s="10"/>
      <c r="O57" s="11"/>
      <c r="P57" s="10"/>
      <c r="Q57" s="11"/>
      <c r="R57" s="10"/>
      <c r="S57" s="11"/>
      <c r="T57" s="10"/>
      <c r="U57" s="11"/>
      <c r="V57" s="10"/>
      <c r="W57" s="11"/>
      <c r="X57" s="10"/>
      <c r="Y57" s="11"/>
      <c r="Z57" s="10"/>
      <c r="AA57" s="6"/>
    </row>
    <row r="58" spans="1:27" ht="12.75" customHeight="1">
      <c r="A58" s="9" t="s">
        <v>73</v>
      </c>
      <c r="B58" s="10"/>
      <c r="C58" s="11"/>
      <c r="D58" s="10"/>
      <c r="E58" s="11"/>
      <c r="F58" s="10"/>
      <c r="G58" s="11"/>
      <c r="H58" s="10"/>
      <c r="I58" s="11"/>
      <c r="J58" s="10"/>
      <c r="K58" s="11"/>
      <c r="L58" s="10"/>
      <c r="M58" s="11"/>
      <c r="N58" s="10"/>
      <c r="O58" s="11"/>
      <c r="P58" s="10"/>
      <c r="Q58" s="11"/>
      <c r="R58" s="10"/>
      <c r="S58" s="11"/>
      <c r="T58" s="10"/>
      <c r="U58" s="11"/>
      <c r="V58" s="10"/>
      <c r="W58" s="11"/>
      <c r="X58" s="10"/>
      <c r="Y58" s="11"/>
      <c r="Z58" s="10"/>
      <c r="AA58" s="6"/>
    </row>
    <row r="59" spans="1:27" ht="12.75" customHeight="1">
      <c r="A59" s="9" t="s">
        <v>64</v>
      </c>
      <c r="B59" s="10"/>
      <c r="C59" s="11"/>
      <c r="D59" s="10"/>
      <c r="E59" s="11"/>
      <c r="F59" s="10"/>
      <c r="G59" s="11"/>
      <c r="H59" s="10"/>
      <c r="I59" s="11"/>
      <c r="J59" s="10"/>
      <c r="K59" s="11"/>
      <c r="L59" s="10"/>
      <c r="M59" s="11"/>
      <c r="N59" s="10"/>
      <c r="O59" s="11"/>
      <c r="P59" s="10"/>
      <c r="Q59" s="11"/>
      <c r="R59" s="10"/>
      <c r="S59" s="11"/>
      <c r="T59" s="10"/>
      <c r="U59" s="11"/>
      <c r="V59" s="10"/>
      <c r="W59" s="11"/>
      <c r="X59" s="10"/>
      <c r="Y59" s="11"/>
      <c r="Z59" s="10"/>
      <c r="AA59" s="6"/>
    </row>
    <row r="60" spans="1:27" ht="12.75" customHeight="1">
      <c r="A60" s="9" t="s">
        <v>61</v>
      </c>
      <c r="B60" s="10"/>
      <c r="C60" s="11"/>
      <c r="D60" s="10"/>
      <c r="E60" s="11"/>
      <c r="F60" s="10"/>
      <c r="G60" s="11"/>
      <c r="H60" s="10"/>
      <c r="I60" s="11"/>
      <c r="J60" s="10"/>
      <c r="K60" s="11"/>
      <c r="L60" s="10"/>
      <c r="M60" s="11"/>
      <c r="N60" s="10"/>
      <c r="O60" s="11"/>
      <c r="P60" s="10"/>
      <c r="Q60" s="11"/>
      <c r="R60" s="10"/>
      <c r="S60" s="11"/>
      <c r="T60" s="10"/>
      <c r="U60" s="11"/>
      <c r="V60" s="10"/>
      <c r="W60" s="11"/>
      <c r="X60" s="10"/>
      <c r="Y60" s="11"/>
      <c r="Z60" s="10"/>
      <c r="AA60" s="6"/>
    </row>
    <row r="61" spans="1:27" ht="12.75" customHeight="1">
      <c r="A61" s="16" t="s">
        <v>13</v>
      </c>
      <c r="B61" s="10"/>
      <c r="C61" s="11"/>
      <c r="D61" s="10"/>
      <c r="E61" s="11"/>
      <c r="F61" s="10"/>
      <c r="G61" s="11"/>
      <c r="H61" s="10"/>
      <c r="I61" s="11"/>
      <c r="J61" s="10"/>
      <c r="K61" s="11"/>
      <c r="L61" s="10"/>
      <c r="M61" s="11"/>
      <c r="N61" s="10"/>
      <c r="O61" s="11"/>
      <c r="P61" s="10"/>
      <c r="Q61" s="11"/>
      <c r="R61" s="10"/>
      <c r="S61" s="11"/>
      <c r="T61" s="10"/>
      <c r="U61" s="11"/>
      <c r="V61" s="10"/>
      <c r="W61" s="11"/>
      <c r="X61" s="10"/>
      <c r="Y61" s="11"/>
      <c r="Z61" s="10"/>
      <c r="AA61" s="6"/>
    </row>
    <row r="62" spans="1:27" ht="12.75" customHeight="1">
      <c r="A62" s="16" t="s">
        <v>55</v>
      </c>
      <c r="B62" s="10"/>
      <c r="C62" s="11"/>
      <c r="D62" s="10"/>
      <c r="E62" s="11"/>
      <c r="F62" s="10"/>
      <c r="G62" s="11"/>
      <c r="H62" s="10"/>
      <c r="I62" s="11"/>
      <c r="J62" s="10"/>
      <c r="K62" s="11"/>
      <c r="L62" s="10"/>
      <c r="M62" s="11"/>
      <c r="N62" s="10"/>
      <c r="O62" s="11"/>
      <c r="P62" s="10"/>
      <c r="Q62" s="11"/>
      <c r="R62" s="10"/>
      <c r="S62" s="11"/>
      <c r="T62" s="10"/>
      <c r="U62" s="11"/>
      <c r="V62" s="10"/>
      <c r="W62" s="11"/>
      <c r="X62" s="10"/>
      <c r="Y62" s="11"/>
      <c r="Z62" s="10"/>
      <c r="AA62" s="6"/>
    </row>
    <row r="63" spans="1:27" ht="12.75" customHeight="1">
      <c r="A63" s="15" t="s">
        <v>42</v>
      </c>
      <c r="B63" s="10"/>
      <c r="C63" s="11"/>
      <c r="D63" s="10"/>
      <c r="E63" s="11"/>
      <c r="F63" s="10"/>
      <c r="G63" s="11"/>
      <c r="H63" s="10"/>
      <c r="I63" s="11"/>
      <c r="J63" s="10"/>
      <c r="K63" s="11"/>
      <c r="L63" s="10"/>
      <c r="M63" s="11"/>
      <c r="N63" s="10"/>
      <c r="O63" s="11"/>
      <c r="P63" s="10"/>
      <c r="Q63" s="11"/>
      <c r="R63" s="10"/>
      <c r="S63" s="11"/>
      <c r="T63" s="10"/>
      <c r="U63" s="11"/>
      <c r="V63" s="10"/>
      <c r="W63" s="11"/>
      <c r="X63" s="10"/>
      <c r="Y63" s="11"/>
      <c r="Z63" s="10"/>
      <c r="AA63" s="6"/>
    </row>
    <row r="64" spans="1:27" ht="12.75" customHeight="1">
      <c r="A64" s="15" t="s">
        <v>57</v>
      </c>
      <c r="B64" s="10"/>
      <c r="C64" s="11"/>
      <c r="D64" s="10"/>
      <c r="E64" s="11"/>
      <c r="F64" s="10"/>
      <c r="G64" s="11"/>
      <c r="H64" s="10"/>
      <c r="I64" s="11"/>
      <c r="J64" s="10"/>
      <c r="K64" s="11"/>
      <c r="L64" s="10"/>
      <c r="M64" s="11"/>
      <c r="N64" s="10"/>
      <c r="O64" s="11"/>
      <c r="P64" s="10"/>
      <c r="Q64" s="11"/>
      <c r="R64" s="10"/>
      <c r="S64" s="11"/>
      <c r="T64" s="10"/>
      <c r="U64" s="11"/>
      <c r="V64" s="10"/>
      <c r="W64" s="11"/>
      <c r="X64" s="10"/>
      <c r="Y64" s="11"/>
      <c r="Z64" s="10"/>
      <c r="AA64" s="6"/>
    </row>
    <row r="65" spans="1:27" ht="12.75" customHeight="1">
      <c r="A65" s="16" t="s">
        <v>14</v>
      </c>
      <c r="B65" s="10"/>
      <c r="C65" s="11"/>
      <c r="D65" s="10"/>
      <c r="E65" s="11"/>
      <c r="F65" s="10"/>
      <c r="G65" s="11"/>
      <c r="H65" s="10"/>
      <c r="I65" s="11"/>
      <c r="J65" s="10"/>
      <c r="K65" s="11"/>
      <c r="L65" s="10"/>
      <c r="M65" s="11"/>
      <c r="N65" s="10"/>
      <c r="O65" s="11"/>
      <c r="P65" s="10"/>
      <c r="Q65" s="11"/>
      <c r="R65" s="10"/>
      <c r="S65" s="11"/>
      <c r="T65" s="10"/>
      <c r="U65" s="11"/>
      <c r="V65" s="10"/>
      <c r="W65" s="11"/>
      <c r="X65" s="10"/>
      <c r="Y65" s="11"/>
      <c r="Z65" s="10"/>
      <c r="AA65" s="6"/>
    </row>
    <row r="66" spans="1:27" ht="12.75" customHeight="1">
      <c r="A66" s="16" t="s">
        <v>15</v>
      </c>
      <c r="B66" s="10"/>
      <c r="C66" s="11"/>
      <c r="D66" s="10"/>
      <c r="E66" s="11"/>
      <c r="F66" s="10"/>
      <c r="G66" s="11"/>
      <c r="H66" s="10"/>
      <c r="I66" s="11"/>
      <c r="J66" s="10"/>
      <c r="K66" s="11"/>
      <c r="L66" s="10"/>
      <c r="M66" s="11"/>
      <c r="N66" s="10"/>
      <c r="O66" s="11"/>
      <c r="P66" s="10"/>
      <c r="Q66" s="11"/>
      <c r="R66" s="10"/>
      <c r="S66" s="11"/>
      <c r="T66" s="10"/>
      <c r="U66" s="11"/>
      <c r="V66" s="10"/>
      <c r="W66" s="11"/>
      <c r="X66" s="10"/>
      <c r="Y66" s="11"/>
      <c r="Z66" s="10"/>
      <c r="AA66" s="6"/>
    </row>
    <row r="67" spans="1:27" ht="12.75" customHeight="1">
      <c r="A67" s="16" t="s">
        <v>16</v>
      </c>
      <c r="B67" s="10"/>
      <c r="C67" s="11"/>
      <c r="D67" s="10"/>
      <c r="E67" s="11"/>
      <c r="F67" s="10"/>
      <c r="G67" s="11"/>
      <c r="H67" s="10"/>
      <c r="I67" s="11"/>
      <c r="J67" s="10"/>
      <c r="K67" s="11"/>
      <c r="L67" s="10"/>
      <c r="M67" s="11"/>
      <c r="N67" s="10"/>
      <c r="O67" s="11"/>
      <c r="P67" s="10"/>
      <c r="Q67" s="11"/>
      <c r="R67" s="10"/>
      <c r="S67" s="11"/>
      <c r="T67" s="10"/>
      <c r="U67" s="11"/>
      <c r="V67" s="10"/>
      <c r="W67" s="11"/>
      <c r="X67" s="10"/>
      <c r="Y67" s="11"/>
      <c r="Z67" s="10"/>
      <c r="AA67" s="6"/>
    </row>
    <row r="68" spans="1:27" ht="12.75" customHeight="1">
      <c r="A68" s="15" t="s">
        <v>36</v>
      </c>
      <c r="B68" s="10"/>
      <c r="C68" s="11"/>
      <c r="D68" s="10"/>
      <c r="E68" s="11"/>
      <c r="F68" s="10"/>
      <c r="G68" s="11"/>
      <c r="H68" s="10"/>
      <c r="I68" s="11"/>
      <c r="J68" s="10"/>
      <c r="K68" s="11"/>
      <c r="L68" s="10"/>
      <c r="M68" s="11"/>
      <c r="N68" s="10"/>
      <c r="O68" s="11"/>
      <c r="P68" s="10"/>
      <c r="Q68" s="11"/>
      <c r="R68" s="10"/>
      <c r="S68" s="11"/>
      <c r="T68" s="10"/>
      <c r="U68" s="11"/>
      <c r="V68" s="10"/>
      <c r="W68" s="11"/>
      <c r="X68" s="10"/>
      <c r="Y68" s="11"/>
      <c r="Z68" s="10"/>
      <c r="AA68" s="6"/>
    </row>
    <row r="69" spans="1:27" ht="12.75" customHeight="1">
      <c r="A69" s="16" t="s">
        <v>81</v>
      </c>
      <c r="B69" s="10"/>
      <c r="C69" s="11"/>
      <c r="D69" s="10"/>
      <c r="E69" s="11">
        <v>1</v>
      </c>
      <c r="F69" s="10"/>
      <c r="G69" s="11"/>
      <c r="H69" s="10"/>
      <c r="I69" s="11"/>
      <c r="J69" s="10"/>
      <c r="K69" s="11"/>
      <c r="L69" s="10"/>
      <c r="M69" s="11"/>
      <c r="N69" s="10"/>
      <c r="O69" s="11"/>
      <c r="P69" s="10"/>
      <c r="Q69" s="11"/>
      <c r="R69" s="10"/>
      <c r="S69" s="11"/>
      <c r="T69" s="10"/>
      <c r="U69" s="11"/>
      <c r="V69" s="10"/>
      <c r="W69" s="11"/>
      <c r="X69" s="10"/>
      <c r="Y69" s="11"/>
      <c r="Z69" s="10"/>
      <c r="AA69" s="6"/>
    </row>
    <row r="70" spans="1:27" ht="12.75" customHeight="1">
      <c r="A70" s="16" t="s">
        <v>74</v>
      </c>
      <c r="B70" s="10"/>
      <c r="C70" s="11"/>
      <c r="D70" s="10"/>
      <c r="E70" s="11"/>
      <c r="F70" s="10"/>
      <c r="G70" s="11"/>
      <c r="H70" s="10"/>
      <c r="I70" s="11"/>
      <c r="J70" s="10"/>
      <c r="K70" s="11"/>
      <c r="L70" s="10"/>
      <c r="M70" s="11"/>
      <c r="N70" s="10"/>
      <c r="O70" s="11"/>
      <c r="P70" s="10"/>
      <c r="Q70" s="11"/>
      <c r="R70" s="10"/>
      <c r="S70" s="11"/>
      <c r="T70" s="10"/>
      <c r="U70" s="11"/>
      <c r="V70" s="10"/>
      <c r="W70" s="11"/>
      <c r="X70" s="10"/>
      <c r="Y70" s="11"/>
      <c r="Z70" s="10"/>
      <c r="AA70" s="6"/>
    </row>
    <row r="71" spans="1:27" ht="12.75" customHeight="1">
      <c r="A71" s="16" t="s">
        <v>56</v>
      </c>
      <c r="B71" s="10"/>
      <c r="C71" s="11"/>
      <c r="D71" s="10"/>
      <c r="E71" s="11"/>
      <c r="F71" s="10"/>
      <c r="G71" s="11"/>
      <c r="H71" s="10"/>
      <c r="I71" s="11"/>
      <c r="J71" s="10"/>
      <c r="K71" s="11"/>
      <c r="L71" s="10"/>
      <c r="M71" s="11"/>
      <c r="N71" s="10"/>
      <c r="O71" s="11"/>
      <c r="P71" s="10"/>
      <c r="Q71" s="11"/>
      <c r="R71" s="10"/>
      <c r="S71" s="11"/>
      <c r="T71" s="10"/>
      <c r="U71" s="11"/>
      <c r="V71" s="10"/>
      <c r="W71" s="11"/>
      <c r="X71" s="10"/>
      <c r="Y71" s="11"/>
      <c r="Z71" s="10"/>
      <c r="AA71" s="6"/>
    </row>
    <row r="72" spans="1:27" ht="12.75" customHeight="1">
      <c r="A72" s="16" t="s">
        <v>17</v>
      </c>
      <c r="B72" s="10"/>
      <c r="C72" s="11"/>
      <c r="D72" s="10"/>
      <c r="E72" s="11"/>
      <c r="F72" s="10"/>
      <c r="G72" s="11"/>
      <c r="H72" s="10"/>
      <c r="I72" s="11"/>
      <c r="J72" s="10"/>
      <c r="K72" s="11"/>
      <c r="L72" s="10"/>
      <c r="M72" s="11"/>
      <c r="N72" s="10"/>
      <c r="O72" s="11"/>
      <c r="P72" s="10"/>
      <c r="Q72" s="11"/>
      <c r="R72" s="10"/>
      <c r="S72" s="11"/>
      <c r="T72" s="10"/>
      <c r="U72" s="11"/>
      <c r="V72" s="10"/>
      <c r="W72" s="11"/>
      <c r="X72" s="10"/>
      <c r="Y72" s="11"/>
      <c r="Z72" s="10"/>
      <c r="AA72" s="6"/>
    </row>
    <row r="73" spans="1:27" ht="12.75" customHeight="1">
      <c r="A73" s="16" t="s">
        <v>18</v>
      </c>
      <c r="B73" s="10"/>
      <c r="C73" s="11"/>
      <c r="D73" s="10"/>
      <c r="E73" s="11"/>
      <c r="F73" s="10"/>
      <c r="G73" s="11"/>
      <c r="H73" s="10"/>
      <c r="I73" s="11"/>
      <c r="J73" s="10"/>
      <c r="K73" s="11"/>
      <c r="L73" s="10"/>
      <c r="M73" s="11"/>
      <c r="N73" s="10"/>
      <c r="O73" s="11"/>
      <c r="P73" s="10"/>
      <c r="Q73" s="11"/>
      <c r="R73" s="10"/>
      <c r="S73" s="11"/>
      <c r="T73" s="10"/>
      <c r="U73" s="11"/>
      <c r="V73" s="10"/>
      <c r="W73" s="11"/>
      <c r="X73" s="10"/>
      <c r="Y73" s="11"/>
      <c r="Z73" s="10"/>
      <c r="AA73" s="6"/>
    </row>
    <row r="74" spans="1:27" ht="12.75" customHeight="1">
      <c r="A74" s="16" t="s">
        <v>19</v>
      </c>
      <c r="B74" s="10"/>
      <c r="C74" s="11"/>
      <c r="D74" s="10"/>
      <c r="E74" s="11"/>
      <c r="F74" s="10">
        <v>5</v>
      </c>
      <c r="G74" s="11">
        <v>5</v>
      </c>
      <c r="H74" s="10">
        <v>10</v>
      </c>
      <c r="I74" s="11"/>
      <c r="J74" s="10">
        <v>30</v>
      </c>
      <c r="K74" s="11">
        <v>15</v>
      </c>
      <c r="L74" s="10">
        <v>10</v>
      </c>
      <c r="M74" s="11">
        <v>50</v>
      </c>
      <c r="N74" s="10">
        <v>20</v>
      </c>
      <c r="O74" s="11">
        <v>20</v>
      </c>
      <c r="P74" s="10">
        <v>20</v>
      </c>
      <c r="Q74" s="11">
        <v>50</v>
      </c>
      <c r="R74" s="10">
        <v>85</v>
      </c>
      <c r="S74" s="11">
        <v>43</v>
      </c>
      <c r="T74" s="10">
        <v>20</v>
      </c>
      <c r="U74" s="11">
        <v>50</v>
      </c>
      <c r="V74" s="10">
        <v>20</v>
      </c>
      <c r="W74" s="11"/>
      <c r="X74" s="10">
        <v>25</v>
      </c>
      <c r="Y74" s="11">
        <v>10</v>
      </c>
      <c r="Z74" s="10">
        <v>10</v>
      </c>
      <c r="AA74" s="6"/>
    </row>
    <row r="75" spans="1:27" ht="12.75" customHeight="1">
      <c r="A75" s="16" t="s">
        <v>20</v>
      </c>
      <c r="B75" s="10"/>
      <c r="C75" s="11"/>
      <c r="D75" s="10"/>
      <c r="E75" s="11"/>
      <c r="F75" s="10"/>
      <c r="G75" s="11"/>
      <c r="H75" s="10"/>
      <c r="I75" s="11"/>
      <c r="J75" s="10"/>
      <c r="K75" s="11"/>
      <c r="L75" s="10"/>
      <c r="M75" s="11"/>
      <c r="N75" s="10"/>
      <c r="O75" s="11"/>
      <c r="P75" s="10"/>
      <c r="Q75" s="11"/>
      <c r="R75" s="10"/>
      <c r="S75" s="11"/>
      <c r="T75" s="10"/>
      <c r="U75" s="11"/>
      <c r="V75" s="10"/>
      <c r="W75" s="11"/>
      <c r="X75" s="10"/>
      <c r="Y75" s="11"/>
      <c r="Z75" s="10"/>
      <c r="AA75" s="6"/>
    </row>
    <row r="76" spans="1:27" ht="12.75" customHeight="1">
      <c r="A76" s="16" t="s">
        <v>21</v>
      </c>
      <c r="B76" s="10"/>
      <c r="C76" s="11"/>
      <c r="D76" s="10"/>
      <c r="E76" s="11"/>
      <c r="F76" s="10"/>
      <c r="G76" s="11"/>
      <c r="H76" s="10"/>
      <c r="I76" s="11"/>
      <c r="J76" s="10"/>
      <c r="K76" s="11"/>
      <c r="L76" s="10"/>
      <c r="M76" s="11"/>
      <c r="N76" s="10"/>
      <c r="O76" s="11"/>
      <c r="P76" s="10"/>
      <c r="Q76" s="11"/>
      <c r="R76" s="10"/>
      <c r="S76" s="11"/>
      <c r="T76" s="10"/>
      <c r="U76" s="11"/>
      <c r="V76" s="10"/>
      <c r="W76" s="11"/>
      <c r="X76" s="10"/>
      <c r="Y76" s="11"/>
      <c r="Z76" s="10"/>
      <c r="AA76" s="6"/>
    </row>
    <row r="77" spans="1:27" ht="12.75" customHeight="1">
      <c r="A77" s="15" t="s">
        <v>91</v>
      </c>
      <c r="B77" s="10"/>
      <c r="C77" s="11"/>
      <c r="D77" s="10"/>
      <c r="E77" s="11"/>
      <c r="F77" s="10"/>
      <c r="G77" s="11"/>
      <c r="H77" s="10"/>
      <c r="I77" s="11"/>
      <c r="J77" s="10"/>
      <c r="K77" s="11"/>
      <c r="L77" s="10"/>
      <c r="M77" s="11"/>
      <c r="N77" s="10"/>
      <c r="O77" s="11"/>
      <c r="P77" s="10"/>
      <c r="Q77" s="11"/>
      <c r="R77" s="10"/>
      <c r="S77" s="11"/>
      <c r="T77" s="10"/>
      <c r="U77" s="11"/>
      <c r="V77" s="10"/>
      <c r="W77" s="11"/>
      <c r="X77" s="10"/>
      <c r="Y77" s="11"/>
      <c r="Z77" s="10"/>
      <c r="AA77" s="6"/>
    </row>
    <row r="78" spans="1:27" ht="12.75" customHeight="1">
      <c r="A78" s="16" t="s">
        <v>92</v>
      </c>
      <c r="B78" s="10"/>
      <c r="C78" s="11"/>
      <c r="D78" s="10"/>
      <c r="E78" s="11"/>
      <c r="F78" s="10"/>
      <c r="G78" s="11"/>
      <c r="H78" s="10"/>
      <c r="I78" s="11"/>
      <c r="J78" s="10"/>
      <c r="K78" s="11"/>
      <c r="L78" s="10"/>
      <c r="M78" s="11"/>
      <c r="N78" s="10"/>
      <c r="O78" s="11"/>
      <c r="P78" s="10"/>
      <c r="Q78" s="11"/>
      <c r="R78" s="10"/>
      <c r="S78" s="11"/>
      <c r="T78" s="10"/>
      <c r="U78" s="11"/>
      <c r="V78" s="10"/>
      <c r="W78" s="11"/>
      <c r="X78" s="10"/>
      <c r="Y78" s="11">
        <v>10</v>
      </c>
      <c r="Z78" s="10"/>
      <c r="AA78" s="6"/>
    </row>
    <row r="79" spans="1:27" ht="12.75" customHeight="1">
      <c r="A79" s="15" t="s">
        <v>87</v>
      </c>
      <c r="B79" s="10"/>
      <c r="C79" s="11"/>
      <c r="D79" s="10"/>
      <c r="E79" s="11"/>
      <c r="F79" s="10"/>
      <c r="G79" s="11"/>
      <c r="H79" s="10"/>
      <c r="I79" s="11"/>
      <c r="J79" s="10"/>
      <c r="K79" s="11"/>
      <c r="L79" s="10"/>
      <c r="M79" s="11"/>
      <c r="N79" s="10"/>
      <c r="O79" s="11"/>
      <c r="P79" s="10"/>
      <c r="Q79" s="11"/>
      <c r="R79" s="10"/>
      <c r="S79" s="11"/>
      <c r="T79" s="10"/>
      <c r="U79" s="11"/>
      <c r="V79" s="10"/>
      <c r="W79" s="11"/>
      <c r="X79" s="10"/>
      <c r="Y79" s="11"/>
      <c r="Z79" s="10"/>
      <c r="AA79" s="6"/>
    </row>
    <row r="80" spans="1:27" ht="12.75" customHeight="1">
      <c r="A80" s="16" t="s">
        <v>65</v>
      </c>
      <c r="B80" s="10"/>
      <c r="C80" s="11"/>
      <c r="D80" s="10"/>
      <c r="E80" s="11"/>
      <c r="F80" s="10"/>
      <c r="G80" s="11"/>
      <c r="H80" s="10"/>
      <c r="I80" s="11"/>
      <c r="J80" s="10"/>
      <c r="K80" s="11"/>
      <c r="L80" s="10"/>
      <c r="M80" s="11"/>
      <c r="N80" s="10"/>
      <c r="O80" s="11"/>
      <c r="P80" s="10"/>
      <c r="Q80" s="11"/>
      <c r="R80" s="10"/>
      <c r="S80" s="11"/>
      <c r="T80" s="10"/>
      <c r="U80" s="11"/>
      <c r="V80" s="10"/>
      <c r="W80" s="11"/>
      <c r="X80" s="10"/>
      <c r="Y80" s="11"/>
      <c r="Z80" s="10"/>
      <c r="AA80" s="6"/>
    </row>
    <row r="81" spans="1:27" ht="12.75" customHeight="1">
      <c r="A81" s="15" t="s">
        <v>46</v>
      </c>
      <c r="B81" s="10"/>
      <c r="C81" s="11"/>
      <c r="D81" s="10"/>
      <c r="E81" s="11"/>
      <c r="F81" s="10"/>
      <c r="G81" s="11"/>
      <c r="H81" s="10"/>
      <c r="I81" s="11"/>
      <c r="J81" s="10"/>
      <c r="K81" s="11"/>
      <c r="L81" s="10"/>
      <c r="M81" s="11"/>
      <c r="N81" s="10"/>
      <c r="O81" s="11"/>
      <c r="P81" s="10"/>
      <c r="Q81" s="11"/>
      <c r="R81" s="10"/>
      <c r="S81" s="11"/>
      <c r="T81" s="10"/>
      <c r="U81" s="11"/>
      <c r="V81" s="10"/>
      <c r="W81" s="11"/>
      <c r="X81" s="10"/>
      <c r="Y81" s="11"/>
      <c r="Z81" s="10"/>
      <c r="AA81" s="6"/>
    </row>
    <row r="82" spans="1:27" ht="12.75" customHeight="1">
      <c r="A82" s="16" t="s">
        <v>47</v>
      </c>
      <c r="B82" s="10"/>
      <c r="C82" s="11"/>
      <c r="D82" s="10"/>
      <c r="E82" s="11"/>
      <c r="F82" s="10"/>
      <c r="G82" s="11"/>
      <c r="H82" s="10"/>
      <c r="I82" s="11"/>
      <c r="J82" s="10"/>
      <c r="K82" s="11"/>
      <c r="L82" s="10"/>
      <c r="M82" s="11"/>
      <c r="N82" s="10"/>
      <c r="O82" s="11"/>
      <c r="P82" s="10"/>
      <c r="Q82" s="11"/>
      <c r="R82" s="10"/>
      <c r="S82" s="11"/>
      <c r="T82" s="10"/>
      <c r="U82" s="11"/>
      <c r="V82" s="10"/>
      <c r="W82" s="11"/>
      <c r="X82" s="10"/>
      <c r="Y82" s="11"/>
      <c r="Z82" s="10"/>
      <c r="AA82" s="6"/>
    </row>
    <row r="83" spans="1:27" ht="12.75" customHeight="1">
      <c r="A83" s="16" t="s">
        <v>66</v>
      </c>
      <c r="B83" s="10"/>
      <c r="C83" s="11"/>
      <c r="D83" s="10"/>
      <c r="E83" s="11"/>
      <c r="F83" s="10"/>
      <c r="G83" s="11"/>
      <c r="H83" s="10"/>
      <c r="I83" s="11"/>
      <c r="J83" s="10"/>
      <c r="K83" s="11"/>
      <c r="L83" s="10"/>
      <c r="M83" s="11"/>
      <c r="N83" s="10"/>
      <c r="O83" s="11"/>
      <c r="P83" s="10"/>
      <c r="Q83" s="11"/>
      <c r="R83" s="10"/>
      <c r="S83" s="11"/>
      <c r="T83" s="10"/>
      <c r="U83" s="11"/>
      <c r="V83" s="10"/>
      <c r="W83" s="11"/>
      <c r="X83" s="10"/>
      <c r="Y83" s="11"/>
      <c r="Z83" s="10"/>
      <c r="AA83" s="6"/>
    </row>
    <row r="84" spans="1:27" ht="12.75" customHeight="1">
      <c r="A84" s="15" t="s">
        <v>53</v>
      </c>
      <c r="B84" s="10"/>
      <c r="C84" s="11"/>
      <c r="D84" s="10"/>
      <c r="E84" s="11"/>
      <c r="F84" s="10"/>
      <c r="G84" s="11"/>
      <c r="H84" s="10"/>
      <c r="I84" s="11"/>
      <c r="J84" s="10"/>
      <c r="K84" s="11"/>
      <c r="L84" s="10"/>
      <c r="M84" s="11"/>
      <c r="N84" s="10"/>
      <c r="O84" s="11"/>
      <c r="P84" s="10"/>
      <c r="Q84" s="11"/>
      <c r="R84" s="10"/>
      <c r="S84" s="11"/>
      <c r="T84" s="10"/>
      <c r="U84" s="11"/>
      <c r="V84" s="10"/>
      <c r="W84" s="11"/>
      <c r="X84" s="10"/>
      <c r="Y84" s="11"/>
      <c r="Z84" s="10"/>
      <c r="AA84" s="6"/>
    </row>
    <row r="85" spans="1:27" ht="12.75" customHeight="1">
      <c r="A85" s="15" t="s">
        <v>54</v>
      </c>
      <c r="B85" s="10"/>
      <c r="C85" s="11"/>
      <c r="D85" s="10"/>
      <c r="E85" s="11"/>
      <c r="F85" s="10"/>
      <c r="G85" s="11"/>
      <c r="H85" s="10"/>
      <c r="I85" s="11"/>
      <c r="J85" s="10"/>
      <c r="K85" s="11"/>
      <c r="L85" s="10"/>
      <c r="M85" s="11"/>
      <c r="N85" s="10"/>
      <c r="O85" s="11"/>
      <c r="P85" s="10"/>
      <c r="Q85" s="11"/>
      <c r="R85" s="10"/>
      <c r="S85" s="11"/>
      <c r="T85" s="10"/>
      <c r="U85" s="11"/>
      <c r="V85" s="10"/>
      <c r="W85" s="11"/>
      <c r="X85" s="10"/>
      <c r="Y85" s="11"/>
      <c r="Z85" s="10"/>
      <c r="AA85" s="6"/>
    </row>
    <row r="86" spans="1:27" ht="12.75" customHeight="1">
      <c r="A86" s="16" t="s">
        <v>58</v>
      </c>
      <c r="B86" s="10"/>
      <c r="C86" s="11"/>
      <c r="D86" s="10"/>
      <c r="E86" s="11"/>
      <c r="F86" s="10"/>
      <c r="G86" s="11"/>
      <c r="H86" s="10"/>
      <c r="I86" s="11"/>
      <c r="J86" s="10"/>
      <c r="K86" s="11"/>
      <c r="L86" s="10"/>
      <c r="M86" s="11"/>
      <c r="N86" s="10"/>
      <c r="O86" s="11"/>
      <c r="P86" s="10"/>
      <c r="Q86" s="11"/>
      <c r="R86" s="10"/>
      <c r="S86" s="11"/>
      <c r="T86" s="10"/>
      <c r="U86" s="11"/>
      <c r="V86" s="10"/>
      <c r="W86" s="11"/>
      <c r="X86" s="10"/>
      <c r="Y86" s="11"/>
      <c r="Z86" s="10"/>
      <c r="AA86" s="6"/>
    </row>
    <row r="87" spans="1:27" ht="12.75" customHeight="1">
      <c r="A87" s="15" t="s">
        <v>80</v>
      </c>
      <c r="B87" s="10"/>
      <c r="C87" s="11"/>
      <c r="D87" s="10"/>
      <c r="E87" s="11"/>
      <c r="F87" s="10"/>
      <c r="G87" s="11"/>
      <c r="H87" s="10"/>
      <c r="I87" s="11"/>
      <c r="J87" s="10"/>
      <c r="K87" s="11"/>
      <c r="L87" s="10"/>
      <c r="M87" s="11"/>
      <c r="N87" s="10"/>
      <c r="O87" s="11"/>
      <c r="P87" s="10"/>
      <c r="Q87" s="11"/>
      <c r="R87" s="10"/>
      <c r="S87" s="11"/>
      <c r="T87" s="10">
        <v>50</v>
      </c>
      <c r="U87" s="11">
        <v>10</v>
      </c>
      <c r="V87" s="10"/>
      <c r="W87" s="11"/>
      <c r="X87" s="10"/>
      <c r="Y87" s="11"/>
      <c r="Z87" s="10"/>
      <c r="AA87" s="6"/>
    </row>
    <row r="88" spans="1:27" ht="12.75" customHeight="1">
      <c r="A88" s="15" t="s">
        <v>48</v>
      </c>
      <c r="B88" s="10"/>
      <c r="C88" s="11"/>
      <c r="D88" s="10"/>
      <c r="E88" s="11"/>
      <c r="F88" s="10"/>
      <c r="G88" s="11"/>
      <c r="H88" s="10"/>
      <c r="I88" s="11"/>
      <c r="J88" s="10"/>
      <c r="K88" s="11"/>
      <c r="L88" s="10"/>
      <c r="M88" s="11"/>
      <c r="N88" s="10"/>
      <c r="O88" s="11"/>
      <c r="P88" s="10"/>
      <c r="Q88" s="11"/>
      <c r="R88" s="10"/>
      <c r="S88" s="11"/>
      <c r="T88" s="10"/>
      <c r="U88" s="11"/>
      <c r="V88" s="10"/>
      <c r="W88" s="11"/>
      <c r="X88" s="10"/>
      <c r="Y88" s="11"/>
      <c r="Z88" s="10"/>
      <c r="AA88" s="6"/>
    </row>
    <row r="89" spans="1:27" ht="12.75" customHeight="1">
      <c r="A89" s="16" t="s">
        <v>22</v>
      </c>
      <c r="B89" s="10"/>
      <c r="C89" s="11"/>
      <c r="D89" s="10"/>
      <c r="E89" s="11"/>
      <c r="F89" s="10">
        <v>10</v>
      </c>
      <c r="G89" s="11"/>
      <c r="H89" s="10"/>
      <c r="I89" s="11">
        <v>40</v>
      </c>
      <c r="J89" s="10">
        <v>35</v>
      </c>
      <c r="K89" s="11">
        <v>10</v>
      </c>
      <c r="L89" s="10">
        <v>40</v>
      </c>
      <c r="M89" s="11">
        <v>25</v>
      </c>
      <c r="N89" s="10">
        <v>30</v>
      </c>
      <c r="O89" s="11">
        <v>10</v>
      </c>
      <c r="P89" s="10">
        <v>15</v>
      </c>
      <c r="Q89" s="11">
        <v>10</v>
      </c>
      <c r="R89" s="10">
        <v>20</v>
      </c>
      <c r="S89" s="11">
        <v>35</v>
      </c>
      <c r="T89" s="10"/>
      <c r="U89" s="11">
        <v>10</v>
      </c>
      <c r="V89" s="10"/>
      <c r="W89" s="11"/>
      <c r="X89" s="10">
        <v>20</v>
      </c>
      <c r="Y89" s="11">
        <v>30</v>
      </c>
      <c r="Z89" s="10">
        <v>25</v>
      </c>
      <c r="AA89" s="6"/>
    </row>
    <row r="90" spans="1:27" ht="12.75" customHeight="1">
      <c r="A90" s="15" t="s">
        <v>75</v>
      </c>
      <c r="B90" s="10"/>
      <c r="C90" s="11"/>
      <c r="D90" s="10"/>
      <c r="E90" s="11"/>
      <c r="F90" s="10"/>
      <c r="G90" s="11"/>
      <c r="H90" s="10"/>
      <c r="I90" s="11"/>
      <c r="J90" s="10"/>
      <c r="K90" s="11"/>
      <c r="L90" s="10"/>
      <c r="M90" s="11"/>
      <c r="N90" s="10"/>
      <c r="O90" s="11"/>
      <c r="P90" s="10"/>
      <c r="Q90" s="11"/>
      <c r="R90" s="10"/>
      <c r="S90" s="11"/>
      <c r="T90" s="10"/>
      <c r="U90" s="11"/>
      <c r="V90" s="10"/>
      <c r="W90" s="11"/>
      <c r="X90" s="10"/>
      <c r="Y90" s="11"/>
      <c r="Z90" s="10"/>
      <c r="AA90" s="6"/>
    </row>
    <row r="91" spans="1:27" ht="12.75" customHeight="1">
      <c r="A91" s="15" t="s">
        <v>164</v>
      </c>
      <c r="B91" s="10"/>
      <c r="C91" s="11"/>
      <c r="D91" s="10"/>
      <c r="E91" s="11"/>
      <c r="F91" s="10"/>
      <c r="G91" s="11"/>
      <c r="H91" s="10"/>
      <c r="I91" s="11"/>
      <c r="J91" s="10"/>
      <c r="K91" s="11"/>
      <c r="L91" s="10"/>
      <c r="M91" s="11"/>
      <c r="N91" s="10"/>
      <c r="O91" s="11"/>
      <c r="P91" s="10"/>
      <c r="Q91" s="11"/>
      <c r="R91" s="10"/>
      <c r="S91" s="11"/>
      <c r="T91" s="10"/>
      <c r="U91" s="11"/>
      <c r="V91" s="10">
        <v>30</v>
      </c>
      <c r="W91" s="11">
        <v>100</v>
      </c>
      <c r="X91" s="10"/>
      <c r="Y91" s="11"/>
      <c r="Z91" s="10"/>
      <c r="AA91" s="6"/>
    </row>
    <row r="92" spans="1:27" ht="12.75" customHeight="1">
      <c r="A92" s="15"/>
      <c r="B92" s="10"/>
      <c r="C92" s="11"/>
      <c r="D92" s="10"/>
      <c r="E92" s="11"/>
      <c r="F92" s="10"/>
      <c r="G92" s="11"/>
      <c r="H92" s="10"/>
      <c r="I92" s="11"/>
      <c r="J92" s="10"/>
      <c r="K92" s="11"/>
      <c r="L92" s="10"/>
      <c r="M92" s="11"/>
      <c r="N92" s="10"/>
      <c r="O92" s="11"/>
      <c r="P92" s="10"/>
      <c r="Q92" s="11"/>
      <c r="R92" s="10"/>
      <c r="S92" s="11"/>
      <c r="T92" s="10"/>
      <c r="U92" s="11"/>
      <c r="V92" s="10"/>
      <c r="W92" s="11"/>
      <c r="X92" s="10"/>
      <c r="Y92" s="11"/>
      <c r="Z92" s="10"/>
      <c r="AA92" s="6"/>
    </row>
    <row r="93" spans="1:27" ht="12.75" customHeight="1">
      <c r="A93" s="17" t="s">
        <v>165</v>
      </c>
      <c r="B93" s="10">
        <v>85</v>
      </c>
      <c r="C93" s="11">
        <v>50</v>
      </c>
      <c r="D93" s="10">
        <v>50</v>
      </c>
      <c r="E93" s="11">
        <v>50</v>
      </c>
      <c r="F93" s="10">
        <v>50</v>
      </c>
      <c r="G93" s="11">
        <v>50</v>
      </c>
      <c r="H93" s="10">
        <v>15</v>
      </c>
      <c r="I93" s="11">
        <v>10</v>
      </c>
      <c r="J93" s="10">
        <v>10</v>
      </c>
      <c r="K93" s="11">
        <v>10</v>
      </c>
      <c r="L93" s="10">
        <v>10</v>
      </c>
      <c r="M93" s="11">
        <v>5</v>
      </c>
      <c r="N93" s="10">
        <v>5</v>
      </c>
      <c r="O93" s="11">
        <v>5</v>
      </c>
      <c r="P93" s="10"/>
      <c r="Q93" s="11"/>
      <c r="R93" s="10"/>
      <c r="S93" s="11"/>
      <c r="T93" s="10"/>
      <c r="U93" s="11"/>
      <c r="V93" s="10"/>
      <c r="W93" s="11"/>
      <c r="X93" s="10"/>
      <c r="Y93" s="11"/>
      <c r="Z93" s="10"/>
      <c r="AA93" s="6"/>
    </row>
    <row r="94" spans="1:27" ht="12.75" customHeight="1">
      <c r="A94" s="17" t="s">
        <v>90</v>
      </c>
      <c r="B94" s="10">
        <v>15</v>
      </c>
      <c r="C94" s="11"/>
      <c r="D94" s="10"/>
      <c r="E94" s="11"/>
      <c r="F94" s="10"/>
      <c r="G94" s="11"/>
      <c r="H94" s="10"/>
      <c r="I94" s="11"/>
      <c r="J94" s="10"/>
      <c r="K94" s="11"/>
      <c r="L94" s="10"/>
      <c r="M94" s="11"/>
      <c r="N94" s="10"/>
      <c r="O94" s="11">
        <v>15</v>
      </c>
      <c r="P94" s="10"/>
      <c r="Q94" s="11"/>
      <c r="R94" s="10"/>
      <c r="S94" s="11"/>
      <c r="T94" s="10"/>
      <c r="U94" s="11"/>
      <c r="V94" s="10"/>
      <c r="W94" s="11"/>
      <c r="X94" s="10"/>
      <c r="Y94" s="11"/>
      <c r="Z94" s="10"/>
      <c r="AA94" s="6"/>
    </row>
    <row r="95" spans="1:27" ht="12.75" customHeight="1">
      <c r="A95" s="17" t="s">
        <v>67</v>
      </c>
      <c r="B95" s="10"/>
      <c r="C95" s="11"/>
      <c r="D95" s="10"/>
      <c r="E95" s="11"/>
      <c r="F95" s="10"/>
      <c r="G95" s="11"/>
      <c r="H95" s="10"/>
      <c r="I95" s="11"/>
      <c r="J95" s="10"/>
      <c r="K95" s="11"/>
      <c r="L95" s="10"/>
      <c r="M95" s="11"/>
      <c r="N95" s="10"/>
      <c r="O95" s="11"/>
      <c r="P95" s="10"/>
      <c r="Q95" s="11"/>
      <c r="R95" s="10"/>
      <c r="S95" s="11"/>
      <c r="T95" s="10"/>
      <c r="U95" s="11"/>
      <c r="V95" s="10"/>
      <c r="W95" s="11"/>
      <c r="X95" s="10"/>
      <c r="Y95" s="11"/>
      <c r="Z95" s="10"/>
      <c r="AA95" s="6"/>
    </row>
    <row r="96" spans="1:27" ht="12.75" customHeight="1">
      <c r="A96" s="17" t="s">
        <v>50</v>
      </c>
      <c r="B96" s="10"/>
      <c r="C96" s="11"/>
      <c r="D96" s="10"/>
      <c r="E96" s="11"/>
      <c r="F96" s="10"/>
      <c r="G96" s="11"/>
      <c r="H96" s="10"/>
      <c r="I96" s="11"/>
      <c r="J96" s="10"/>
      <c r="K96" s="11"/>
      <c r="L96" s="10"/>
      <c r="M96" s="11"/>
      <c r="N96" s="10"/>
      <c r="O96" s="11"/>
      <c r="P96" s="10"/>
      <c r="Q96" s="11"/>
      <c r="R96" s="10"/>
      <c r="S96" s="11"/>
      <c r="T96" s="10"/>
      <c r="U96" s="11"/>
      <c r="V96" s="10"/>
      <c r="W96" s="11"/>
      <c r="X96" s="10"/>
      <c r="Y96" s="11"/>
      <c r="Z96" s="10"/>
      <c r="AA96" s="6"/>
    </row>
    <row r="97" spans="1:30" ht="12.75" customHeight="1">
      <c r="A97" s="17" t="s">
        <v>70</v>
      </c>
      <c r="B97" s="10"/>
      <c r="C97" s="11"/>
      <c r="D97" s="10"/>
      <c r="E97" s="11"/>
      <c r="F97" s="10"/>
      <c r="G97" s="11"/>
      <c r="H97" s="10"/>
      <c r="I97" s="11"/>
      <c r="J97" s="10"/>
      <c r="K97" s="11"/>
      <c r="L97" s="10"/>
      <c r="M97" s="11"/>
      <c r="N97" s="10"/>
      <c r="O97" s="11"/>
      <c r="P97" s="10"/>
      <c r="Q97" s="11"/>
      <c r="R97" s="10"/>
      <c r="S97" s="11"/>
      <c r="T97" s="10"/>
      <c r="U97" s="11"/>
      <c r="V97" s="10"/>
      <c r="W97" s="11"/>
      <c r="X97" s="10"/>
      <c r="Y97" s="11"/>
      <c r="Z97" s="10"/>
      <c r="AA97" s="6"/>
    </row>
    <row r="98" spans="1:30" ht="12.75" customHeight="1">
      <c r="A98" s="17" t="s">
        <v>49</v>
      </c>
      <c r="B98" s="10"/>
      <c r="C98" s="11"/>
      <c r="D98" s="10"/>
      <c r="E98" s="11"/>
      <c r="F98" s="10"/>
      <c r="G98" s="11"/>
      <c r="H98" s="10"/>
      <c r="I98" s="11"/>
      <c r="J98" s="10"/>
      <c r="K98" s="11"/>
      <c r="L98" s="10"/>
      <c r="M98" s="11"/>
      <c r="N98" s="10"/>
      <c r="O98" s="11"/>
      <c r="P98" s="10"/>
      <c r="Q98" s="11"/>
      <c r="R98" s="10"/>
      <c r="S98" s="11"/>
      <c r="T98" s="10"/>
      <c r="U98" s="11"/>
      <c r="V98" s="10"/>
      <c r="W98" s="11"/>
      <c r="X98" s="10"/>
      <c r="Y98" s="11"/>
      <c r="Z98" s="10"/>
      <c r="AA98" s="6"/>
    </row>
    <row r="99" spans="1:30" ht="12.75" customHeight="1">
      <c r="B99" s="10"/>
      <c r="C99" s="11"/>
      <c r="D99" s="10"/>
      <c r="E99" s="11"/>
      <c r="F99" s="10"/>
      <c r="G99" s="11"/>
      <c r="H99" s="10"/>
      <c r="I99" s="11"/>
      <c r="J99" s="10"/>
      <c r="K99" s="11"/>
      <c r="L99" s="10"/>
      <c r="M99" s="11"/>
      <c r="N99" s="10"/>
      <c r="O99" s="11"/>
      <c r="P99" s="10"/>
      <c r="Q99" s="11"/>
      <c r="R99" s="10"/>
      <c r="S99" s="11"/>
      <c r="T99" s="10"/>
      <c r="U99" s="11"/>
      <c r="V99" s="10"/>
      <c r="W99" s="11"/>
      <c r="X99" s="10"/>
      <c r="Y99" s="11"/>
      <c r="Z99" s="10"/>
      <c r="AA99" s="6"/>
    </row>
    <row r="100" spans="1:30" ht="12.75" customHeight="1">
      <c r="A100" s="17"/>
      <c r="B100" s="10"/>
      <c r="C100" s="11"/>
      <c r="D100" s="10"/>
      <c r="E100" s="11"/>
      <c r="F100" s="10"/>
      <c r="G100" s="11"/>
      <c r="H100" s="10"/>
      <c r="I100" s="11"/>
      <c r="J100" s="10"/>
      <c r="K100" s="11"/>
      <c r="L100" s="10"/>
      <c r="M100" s="11"/>
      <c r="N100" s="10"/>
      <c r="O100" s="11"/>
      <c r="P100" s="10"/>
      <c r="Q100" s="11"/>
      <c r="R100" s="10"/>
      <c r="S100" s="11"/>
      <c r="T100" s="10"/>
      <c r="U100" s="11"/>
      <c r="V100" s="10"/>
      <c r="W100" s="11"/>
      <c r="X100" s="10"/>
      <c r="Y100" s="11"/>
      <c r="Z100" s="10"/>
      <c r="AA100" s="6"/>
    </row>
    <row r="101" spans="1:30" ht="12.75" customHeight="1">
      <c r="A101" s="17"/>
      <c r="B101" s="10"/>
      <c r="C101" s="11"/>
      <c r="D101" s="10"/>
      <c r="E101" s="11"/>
      <c r="F101" s="10"/>
      <c r="G101" s="11"/>
      <c r="H101" s="10"/>
      <c r="I101" s="11"/>
      <c r="J101" s="10"/>
      <c r="K101" s="11"/>
      <c r="L101" s="10"/>
      <c r="M101" s="11"/>
      <c r="N101" s="10"/>
      <c r="O101" s="11"/>
      <c r="P101" s="10"/>
      <c r="Q101" s="11"/>
      <c r="R101" s="10"/>
      <c r="S101" s="11"/>
      <c r="T101" s="10"/>
      <c r="U101" s="11"/>
      <c r="V101" s="10"/>
      <c r="W101" s="11"/>
      <c r="X101" s="10"/>
      <c r="Y101" s="11"/>
      <c r="Z101" s="10"/>
      <c r="AA101" s="6"/>
    </row>
    <row r="102" spans="1:30" ht="12.75" customHeight="1">
      <c r="A102" s="17"/>
      <c r="B102" s="10"/>
      <c r="C102" s="11"/>
      <c r="D102" s="10"/>
      <c r="E102" s="11"/>
      <c r="F102" s="10"/>
      <c r="G102" s="11"/>
      <c r="H102" s="10"/>
      <c r="I102" s="11"/>
      <c r="J102" s="10"/>
      <c r="K102" s="11"/>
      <c r="L102" s="10"/>
      <c r="M102" s="11"/>
      <c r="N102" s="10"/>
      <c r="O102" s="11"/>
      <c r="P102" s="10"/>
      <c r="Q102" s="11"/>
      <c r="R102" s="10"/>
      <c r="S102" s="11"/>
      <c r="T102" s="10"/>
      <c r="U102" s="11"/>
      <c r="V102" s="10"/>
      <c r="W102" s="11"/>
      <c r="X102" s="10"/>
      <c r="Y102" s="11"/>
      <c r="Z102" s="10"/>
      <c r="AA102" s="6"/>
    </row>
    <row r="103" spans="1:30" ht="12.75" customHeight="1">
      <c r="A103" s="17"/>
      <c r="B103" s="10"/>
      <c r="C103" s="11"/>
      <c r="D103" s="10"/>
      <c r="E103" s="11"/>
      <c r="F103" s="10"/>
      <c r="G103" s="11"/>
      <c r="H103" s="10"/>
      <c r="I103" s="11"/>
      <c r="J103" s="10"/>
      <c r="K103" s="11"/>
      <c r="L103" s="10"/>
      <c r="M103" s="11"/>
      <c r="N103" s="10"/>
      <c r="O103" s="11"/>
      <c r="P103" s="10"/>
      <c r="Q103" s="11"/>
      <c r="R103" s="10"/>
      <c r="S103" s="11"/>
      <c r="T103" s="10"/>
      <c r="U103" s="11"/>
      <c r="V103" s="10"/>
      <c r="W103" s="11"/>
      <c r="X103" s="10"/>
      <c r="Y103" s="11"/>
      <c r="Z103" s="10"/>
      <c r="AA103" s="6"/>
    </row>
    <row r="104" spans="1:30" ht="12.75" customHeight="1">
      <c r="A104" s="17"/>
      <c r="B104" s="10"/>
      <c r="C104" s="11"/>
      <c r="D104" s="10"/>
      <c r="E104" s="11"/>
      <c r="F104" s="10"/>
      <c r="G104" s="11"/>
      <c r="H104" s="10"/>
      <c r="I104" s="11"/>
      <c r="J104" s="10"/>
      <c r="K104" s="11"/>
      <c r="L104" s="10"/>
      <c r="M104" s="11"/>
      <c r="N104" s="10"/>
      <c r="O104" s="11"/>
      <c r="P104" s="10"/>
      <c r="Q104" s="11"/>
      <c r="R104" s="10"/>
      <c r="S104" s="11"/>
      <c r="T104" s="10"/>
      <c r="U104" s="11"/>
      <c r="V104" s="10"/>
      <c r="W104" s="11"/>
      <c r="X104" s="10"/>
      <c r="Y104" s="11"/>
      <c r="Z104" s="10"/>
      <c r="AA104" s="6"/>
    </row>
    <row r="105" spans="1:30" ht="12.75" customHeight="1">
      <c r="A105" s="17"/>
      <c r="B105" s="10"/>
      <c r="C105" s="11"/>
      <c r="D105" s="10"/>
      <c r="E105" s="11"/>
      <c r="F105" s="10"/>
      <c r="G105" s="11"/>
      <c r="H105" s="10"/>
      <c r="I105" s="11"/>
      <c r="J105" s="10"/>
      <c r="K105" s="11"/>
      <c r="L105" s="10"/>
      <c r="M105" s="11"/>
      <c r="N105" s="10"/>
      <c r="O105" s="11"/>
      <c r="P105" s="10"/>
      <c r="Q105" s="11"/>
      <c r="R105" s="10"/>
      <c r="S105" s="11"/>
      <c r="T105" s="10"/>
      <c r="U105" s="11"/>
      <c r="V105" s="10"/>
      <c r="W105" s="11"/>
      <c r="X105" s="10"/>
      <c r="Y105" s="11"/>
      <c r="Z105" s="10"/>
      <c r="AA105" s="6"/>
    </row>
    <row r="106" spans="1:30" ht="12.75" customHeight="1">
      <c r="A106" s="17"/>
      <c r="B106" s="18"/>
      <c r="C106" s="19"/>
      <c r="D106" s="19"/>
      <c r="E106" s="19"/>
      <c r="F106" s="20"/>
      <c r="G106" s="20"/>
      <c r="H106" s="20"/>
      <c r="I106" s="20"/>
      <c r="J106" s="20"/>
      <c r="K106" s="20"/>
      <c r="L106" s="19"/>
      <c r="M106" s="19"/>
      <c r="N106" s="19"/>
      <c r="O106" s="19"/>
      <c r="P106" s="19"/>
      <c r="Q106" s="19"/>
      <c r="R106" s="19"/>
      <c r="S106" s="19"/>
      <c r="T106" s="21"/>
      <c r="U106" s="19"/>
      <c r="V106" s="18"/>
      <c r="W106" s="20"/>
      <c r="X106" s="18"/>
      <c r="Y106" s="20"/>
      <c r="Z106" s="22"/>
      <c r="AA106" s="23"/>
      <c r="AC106" t="s">
        <v>193</v>
      </c>
      <c r="AD106" t="s">
        <v>139</v>
      </c>
    </row>
    <row r="107" spans="1:30">
      <c r="A107" t="s">
        <v>96</v>
      </c>
      <c r="B107">
        <f>SUM(B4:B91)</f>
        <v>35</v>
      </c>
      <c r="C107">
        <f t="shared" ref="C107:AA107" si="0">SUM(C4:C91)</f>
        <v>130</v>
      </c>
      <c r="D107">
        <f t="shared" si="0"/>
        <v>102</v>
      </c>
      <c r="E107">
        <f t="shared" si="0"/>
        <v>101</v>
      </c>
      <c r="F107">
        <f t="shared" si="0"/>
        <v>106</v>
      </c>
      <c r="G107">
        <f t="shared" si="0"/>
        <v>164</v>
      </c>
      <c r="H107">
        <f t="shared" si="0"/>
        <v>130</v>
      </c>
      <c r="I107">
        <f t="shared" si="0"/>
        <v>108</v>
      </c>
      <c r="J107">
        <f t="shared" si="0"/>
        <v>125</v>
      </c>
      <c r="K107">
        <f t="shared" si="0"/>
        <v>123</v>
      </c>
      <c r="L107">
        <f t="shared" si="0"/>
        <v>140</v>
      </c>
      <c r="M107">
        <f t="shared" si="0"/>
        <v>155</v>
      </c>
      <c r="N107">
        <f t="shared" si="0"/>
        <v>140</v>
      </c>
      <c r="O107">
        <f t="shared" si="0"/>
        <v>115</v>
      </c>
      <c r="P107">
        <f t="shared" si="0"/>
        <v>125</v>
      </c>
      <c r="Q107">
        <f t="shared" si="0"/>
        <v>135</v>
      </c>
      <c r="R107">
        <f t="shared" si="0"/>
        <v>130</v>
      </c>
      <c r="S107">
        <f t="shared" si="0"/>
        <v>118</v>
      </c>
      <c r="T107">
        <f t="shared" si="0"/>
        <v>120</v>
      </c>
      <c r="U107">
        <f t="shared" si="0"/>
        <v>120</v>
      </c>
      <c r="V107">
        <f t="shared" si="0"/>
        <v>115</v>
      </c>
      <c r="W107">
        <f t="shared" si="0"/>
        <v>100</v>
      </c>
      <c r="X107">
        <f t="shared" si="0"/>
        <v>135</v>
      </c>
      <c r="Y107">
        <f t="shared" si="0"/>
        <v>125</v>
      </c>
      <c r="Z107">
        <f t="shared" si="0"/>
        <v>125</v>
      </c>
      <c r="AA107">
        <f t="shared" si="0"/>
        <v>0</v>
      </c>
    </row>
    <row r="108" spans="1:30">
      <c r="A108" t="s">
        <v>97</v>
      </c>
      <c r="B108">
        <f>B5+B6+B7+B9+B10+B11+B12+B14+B17+B24+B26+B27+B28+B31+B32+B33+B34+B35+B37+B38+B41+B42+B44+B45+B48+B49+B50+B52+B53+B54+B56+B57+B58+B59+B60+B63+B64+B68+B77+B79+B81+B84+B85+B87+B88+B90+B91</f>
        <v>0</v>
      </c>
      <c r="C108">
        <f t="shared" ref="C108:AA108" si="1">C5+C6+C7+C9+C10+C11+C12+C14+C17+C24+C26+C27+C28+C31+C32+C33+C34+C35+C37+C38+C41+C42+C44+C45+C48+C49+C50+C52+C53+C54+C56+C57+C58+C59+C60+C63+C64+C68+C77+C79+C81+C84+C85+C87+C88+C90+C91</f>
        <v>0</v>
      </c>
      <c r="D108">
        <f t="shared" si="1"/>
        <v>0</v>
      </c>
      <c r="E108">
        <f t="shared" si="1"/>
        <v>0</v>
      </c>
      <c r="F108">
        <f t="shared" si="1"/>
        <v>0</v>
      </c>
      <c r="G108">
        <f t="shared" si="1"/>
        <v>35</v>
      </c>
      <c r="H108">
        <f t="shared" si="1"/>
        <v>0</v>
      </c>
      <c r="I108">
        <f t="shared" si="1"/>
        <v>0</v>
      </c>
      <c r="J108">
        <f t="shared" si="1"/>
        <v>0</v>
      </c>
      <c r="K108">
        <f t="shared" si="1"/>
        <v>0</v>
      </c>
      <c r="L108">
        <f t="shared" si="1"/>
        <v>0</v>
      </c>
      <c r="M108">
        <f t="shared" si="1"/>
        <v>0</v>
      </c>
      <c r="N108">
        <f t="shared" si="1"/>
        <v>5</v>
      </c>
      <c r="O108">
        <f t="shared" si="1"/>
        <v>10</v>
      </c>
      <c r="P108">
        <f t="shared" si="1"/>
        <v>0</v>
      </c>
      <c r="Q108">
        <f t="shared" si="1"/>
        <v>0</v>
      </c>
      <c r="R108">
        <f t="shared" si="1"/>
        <v>0</v>
      </c>
      <c r="S108">
        <f t="shared" si="1"/>
        <v>0</v>
      </c>
      <c r="T108">
        <f t="shared" si="1"/>
        <v>50</v>
      </c>
      <c r="U108">
        <f t="shared" si="1"/>
        <v>10</v>
      </c>
      <c r="V108">
        <f t="shared" si="1"/>
        <v>30</v>
      </c>
      <c r="W108">
        <f t="shared" si="1"/>
        <v>100</v>
      </c>
      <c r="X108">
        <f t="shared" si="1"/>
        <v>0</v>
      </c>
      <c r="Y108">
        <f t="shared" si="1"/>
        <v>0</v>
      </c>
      <c r="Z108">
        <f t="shared" si="1"/>
        <v>0</v>
      </c>
      <c r="AA108">
        <f t="shared" si="1"/>
        <v>0</v>
      </c>
      <c r="AC108">
        <f>AVERAGE(B108:Z108)</f>
        <v>9.6</v>
      </c>
      <c r="AD108">
        <f>STDEV(B108:Z108)/SQRT(COUNT(B108:Z108))</f>
        <v>4.5727453460694703</v>
      </c>
    </row>
    <row r="109" spans="1:30">
      <c r="A109" t="s">
        <v>98</v>
      </c>
      <c r="B109">
        <f>B8+B13+B15+B16+B18+B19+B20+B21+B22+B23+B25+B29+B30+B36+B39+B40+B43+B46+B47+B51+B55+B61+B62+B65+B66+B67+B69+B70+B71+B72+B73+B74+B75+B76+B78+B80+B82+B83+B86+B89</f>
        <v>35</v>
      </c>
      <c r="C109">
        <f t="shared" ref="C109:AA109" si="2">C8+C13+C15+C16+C18+C19+C20+C21+C22+C23+C25+C29+C30+C36+C39+C40+C43+C46+C47+C51+C55+C61+C62+C65+C66+C67+C69+C70+C71+C72+C73+C74+C75+C76+C78+C80+C82+C83+C86+C89</f>
        <v>130</v>
      </c>
      <c r="D109">
        <f t="shared" si="2"/>
        <v>102</v>
      </c>
      <c r="E109">
        <f t="shared" si="2"/>
        <v>101</v>
      </c>
      <c r="F109">
        <f t="shared" si="2"/>
        <v>106</v>
      </c>
      <c r="G109">
        <f t="shared" si="2"/>
        <v>129</v>
      </c>
      <c r="H109">
        <f t="shared" si="2"/>
        <v>130</v>
      </c>
      <c r="I109">
        <f t="shared" si="2"/>
        <v>108</v>
      </c>
      <c r="J109">
        <f t="shared" si="2"/>
        <v>125</v>
      </c>
      <c r="K109">
        <f t="shared" si="2"/>
        <v>123</v>
      </c>
      <c r="L109">
        <f t="shared" si="2"/>
        <v>140</v>
      </c>
      <c r="M109">
        <f t="shared" si="2"/>
        <v>155</v>
      </c>
      <c r="N109">
        <f t="shared" si="2"/>
        <v>135</v>
      </c>
      <c r="O109">
        <f t="shared" si="2"/>
        <v>105</v>
      </c>
      <c r="P109">
        <f t="shared" si="2"/>
        <v>125</v>
      </c>
      <c r="Q109">
        <f t="shared" si="2"/>
        <v>135</v>
      </c>
      <c r="R109">
        <f t="shared" si="2"/>
        <v>130</v>
      </c>
      <c r="S109">
        <f t="shared" si="2"/>
        <v>118</v>
      </c>
      <c r="T109">
        <f t="shared" si="2"/>
        <v>70</v>
      </c>
      <c r="U109">
        <f t="shared" si="2"/>
        <v>110</v>
      </c>
      <c r="V109">
        <f t="shared" si="2"/>
        <v>85</v>
      </c>
      <c r="W109">
        <f t="shared" si="2"/>
        <v>0</v>
      </c>
      <c r="X109">
        <f t="shared" si="2"/>
        <v>135</v>
      </c>
      <c r="Y109">
        <f t="shared" si="2"/>
        <v>125</v>
      </c>
      <c r="Z109">
        <f t="shared" si="2"/>
        <v>125</v>
      </c>
      <c r="AA109">
        <f t="shared" si="2"/>
        <v>0</v>
      </c>
      <c r="AC109">
        <f>AVERAGE(B109:Z109)</f>
        <v>111.28</v>
      </c>
      <c r="AD109">
        <f>STDEV(B109:Z109)/SQRT(COUNT(B109:Z109))</f>
        <v>6.7814747658602972</v>
      </c>
    </row>
    <row r="110" spans="1:30">
      <c r="A110" t="s">
        <v>99</v>
      </c>
      <c r="B110">
        <f>SUM(B93:B98)</f>
        <v>100</v>
      </c>
      <c r="C110">
        <f t="shared" ref="C110:AA110" si="3">SUM(C93:C98)</f>
        <v>50</v>
      </c>
      <c r="D110">
        <f t="shared" si="3"/>
        <v>50</v>
      </c>
      <c r="E110">
        <f t="shared" si="3"/>
        <v>50</v>
      </c>
      <c r="F110">
        <f t="shared" si="3"/>
        <v>50</v>
      </c>
      <c r="G110">
        <f t="shared" si="3"/>
        <v>50</v>
      </c>
      <c r="H110">
        <f t="shared" si="3"/>
        <v>15</v>
      </c>
      <c r="I110">
        <f t="shared" si="3"/>
        <v>10</v>
      </c>
      <c r="J110">
        <f t="shared" si="3"/>
        <v>10</v>
      </c>
      <c r="K110">
        <f t="shared" si="3"/>
        <v>10</v>
      </c>
      <c r="L110">
        <f t="shared" si="3"/>
        <v>10</v>
      </c>
      <c r="M110">
        <f t="shared" si="3"/>
        <v>5</v>
      </c>
      <c r="N110">
        <f t="shared" si="3"/>
        <v>5</v>
      </c>
      <c r="O110">
        <f t="shared" si="3"/>
        <v>20</v>
      </c>
      <c r="P110">
        <f t="shared" si="3"/>
        <v>0</v>
      </c>
      <c r="Q110">
        <f t="shared" si="3"/>
        <v>0</v>
      </c>
      <c r="R110">
        <f t="shared" si="3"/>
        <v>0</v>
      </c>
      <c r="S110">
        <f t="shared" si="3"/>
        <v>0</v>
      </c>
      <c r="T110">
        <f t="shared" si="3"/>
        <v>0</v>
      </c>
      <c r="U110">
        <f t="shared" si="3"/>
        <v>0</v>
      </c>
      <c r="V110">
        <f t="shared" si="3"/>
        <v>0</v>
      </c>
      <c r="W110">
        <f t="shared" si="3"/>
        <v>0</v>
      </c>
      <c r="X110">
        <f t="shared" si="3"/>
        <v>0</v>
      </c>
      <c r="Y110">
        <f t="shared" si="3"/>
        <v>0</v>
      </c>
      <c r="Z110">
        <f t="shared" si="3"/>
        <v>0</v>
      </c>
      <c r="AA110">
        <f t="shared" si="3"/>
        <v>0</v>
      </c>
      <c r="AC110">
        <f>AVERAGE(B110:Z110)</f>
        <v>17.399999999999999</v>
      </c>
      <c r="AD110">
        <f>STDEV(B110:Z110)/SQRT(COUNT(B110:Z110))</f>
        <v>5.1649459500237427</v>
      </c>
    </row>
  </sheetData>
  <mergeCells count="2">
    <mergeCell ref="A1:AA1"/>
    <mergeCell ref="A2:AA2"/>
  </mergeCells>
  <phoneticPr fontId="8" type="noConversion"/>
  <pageMargins left="0.75" right="0.75" top="1" bottom="1" header="0.5" footer="0.5"/>
  <headerFooter alignWithMargins="0"/>
</worksheet>
</file>

<file path=xl/worksheets/sheet6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D110"/>
  <sheetViews>
    <sheetView topLeftCell="H1" workbookViewId="0">
      <selection activeCell="F82" sqref="F82"/>
    </sheetView>
  </sheetViews>
  <sheetFormatPr baseColWidth="10" defaultRowHeight="13"/>
  <cols>
    <col min="1" max="1" width="35.33203125" bestFit="1" customWidth="1"/>
    <col min="2" max="256" width="8.83203125" customWidth="1"/>
  </cols>
  <sheetData>
    <row r="1" spans="1:28" ht="18">
      <c r="A1" s="221" t="s">
        <v>88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spans="1:28">
      <c r="A2" s="222" t="s">
        <v>166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4"/>
    </row>
    <row r="3" spans="1:28">
      <c r="A3" s="1" t="s">
        <v>0</v>
      </c>
      <c r="B3" s="2">
        <v>0</v>
      </c>
      <c r="C3" s="3">
        <v>3</v>
      </c>
      <c r="D3" s="2">
        <v>6</v>
      </c>
      <c r="E3" s="3">
        <v>9</v>
      </c>
      <c r="F3" s="2">
        <v>12</v>
      </c>
      <c r="G3" s="3">
        <v>15</v>
      </c>
      <c r="H3" s="2">
        <v>18</v>
      </c>
      <c r="I3" s="3">
        <v>21</v>
      </c>
      <c r="J3" s="2">
        <v>24</v>
      </c>
      <c r="K3" s="3">
        <v>27</v>
      </c>
      <c r="L3" s="2">
        <v>30</v>
      </c>
      <c r="M3" s="3">
        <v>33</v>
      </c>
      <c r="N3" s="2">
        <v>36</v>
      </c>
      <c r="O3" s="3">
        <v>39</v>
      </c>
      <c r="P3" s="2">
        <v>42</v>
      </c>
      <c r="Q3" s="3">
        <v>45</v>
      </c>
      <c r="R3" s="2">
        <v>48</v>
      </c>
      <c r="S3" s="3">
        <v>51</v>
      </c>
      <c r="T3" s="4">
        <v>54</v>
      </c>
      <c r="U3" s="3">
        <v>57</v>
      </c>
      <c r="V3" s="4">
        <v>60</v>
      </c>
      <c r="W3" s="3">
        <v>63</v>
      </c>
      <c r="X3" s="4">
        <v>66</v>
      </c>
      <c r="Y3" s="3">
        <v>69</v>
      </c>
      <c r="Z3" s="4">
        <v>72</v>
      </c>
      <c r="AA3" s="2" t="s">
        <v>1</v>
      </c>
    </row>
    <row r="4" spans="1:28" ht="12.75" customHeight="1">
      <c r="A4" s="5" t="s">
        <v>2</v>
      </c>
      <c r="B4" s="6"/>
      <c r="C4" s="7"/>
      <c r="D4" s="6"/>
      <c r="E4" s="7"/>
      <c r="F4" s="6"/>
      <c r="G4" s="7"/>
      <c r="H4" s="6"/>
      <c r="I4" s="7"/>
      <c r="J4" s="6"/>
      <c r="K4" s="7"/>
      <c r="L4" s="6"/>
      <c r="M4" s="7"/>
      <c r="N4" s="6"/>
      <c r="O4" s="7"/>
      <c r="P4" s="6"/>
      <c r="Q4" s="7"/>
      <c r="R4" s="6"/>
      <c r="S4" s="7"/>
      <c r="T4" s="8"/>
      <c r="U4" s="7"/>
      <c r="V4" s="8"/>
      <c r="W4" s="7"/>
      <c r="X4" s="8"/>
      <c r="Y4" s="7"/>
      <c r="Z4" s="8"/>
      <c r="AA4" s="6"/>
    </row>
    <row r="5" spans="1:28" ht="12.75" customHeight="1">
      <c r="A5" s="9" t="s">
        <v>25</v>
      </c>
      <c r="B5" s="10"/>
      <c r="C5" s="11"/>
      <c r="D5" s="10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  <c r="P5" s="10"/>
      <c r="Q5" s="11"/>
      <c r="R5" s="10"/>
      <c r="S5" s="11"/>
      <c r="T5" s="10"/>
      <c r="U5" s="11"/>
      <c r="V5" s="10"/>
      <c r="W5" s="11"/>
      <c r="X5" s="10"/>
      <c r="Y5" s="11"/>
      <c r="Z5" s="10"/>
      <c r="AA5" s="6"/>
      <c r="AB5">
        <f>SUM(B5:Z5)/25</f>
        <v>0</v>
      </c>
    </row>
    <row r="6" spans="1:28" ht="12.75" customHeight="1">
      <c r="A6" s="9" t="s">
        <v>3</v>
      </c>
      <c r="B6" s="10">
        <v>4</v>
      </c>
      <c r="C6" s="11">
        <v>3</v>
      </c>
      <c r="D6" s="10">
        <v>3</v>
      </c>
      <c r="E6" s="11">
        <v>6</v>
      </c>
      <c r="F6" s="10">
        <v>7</v>
      </c>
      <c r="G6" s="11"/>
      <c r="H6" s="10">
        <v>7</v>
      </c>
      <c r="I6" s="11">
        <v>4</v>
      </c>
      <c r="J6" s="10">
        <v>22</v>
      </c>
      <c r="K6" s="11">
        <v>2</v>
      </c>
      <c r="L6" s="10">
        <v>7</v>
      </c>
      <c r="M6" s="11">
        <v>4</v>
      </c>
      <c r="N6" s="10">
        <v>3</v>
      </c>
      <c r="O6" s="11">
        <v>11</v>
      </c>
      <c r="P6" s="10">
        <v>7</v>
      </c>
      <c r="Q6" s="11">
        <v>14</v>
      </c>
      <c r="R6" s="10">
        <v>7</v>
      </c>
      <c r="S6" s="11">
        <v>3</v>
      </c>
      <c r="T6" s="10"/>
      <c r="U6" s="11">
        <v>2</v>
      </c>
      <c r="V6" s="10"/>
      <c r="W6" s="11"/>
      <c r="X6" s="10"/>
      <c r="Y6" s="11"/>
      <c r="Z6" s="10"/>
      <c r="AA6" s="6"/>
      <c r="AB6" s="155">
        <f t="shared" ref="AB6:AB69" si="0">SUM(B6:Z6)/25</f>
        <v>4.6399999999999997</v>
      </c>
    </row>
    <row r="7" spans="1:28" ht="12.75" customHeight="1">
      <c r="A7" s="9" t="s">
        <v>59</v>
      </c>
      <c r="B7" s="10"/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  <c r="P7" s="10"/>
      <c r="Q7" s="11"/>
      <c r="R7" s="10"/>
      <c r="S7" s="11"/>
      <c r="T7" s="10"/>
      <c r="U7" s="11"/>
      <c r="V7" s="10"/>
      <c r="W7" s="11"/>
      <c r="X7" s="10"/>
      <c r="Y7" s="11"/>
      <c r="Z7" s="10"/>
      <c r="AA7" s="6"/>
      <c r="AB7" s="155">
        <f t="shared" si="0"/>
        <v>0</v>
      </c>
    </row>
    <row r="8" spans="1:28" s="162" customFormat="1" ht="12.75" customHeight="1">
      <c r="A8" s="12" t="s">
        <v>4</v>
      </c>
      <c r="B8" s="5"/>
      <c r="C8" s="161">
        <v>20</v>
      </c>
      <c r="D8" s="5">
        <v>3</v>
      </c>
      <c r="E8" s="161">
        <v>25</v>
      </c>
      <c r="F8" s="5">
        <v>38</v>
      </c>
      <c r="G8" s="161"/>
      <c r="H8" s="5"/>
      <c r="I8" s="161">
        <v>1</v>
      </c>
      <c r="J8" s="5"/>
      <c r="K8" s="161"/>
      <c r="L8" s="5"/>
      <c r="M8" s="161"/>
      <c r="N8" s="5"/>
      <c r="O8" s="161">
        <v>4</v>
      </c>
      <c r="P8" s="5">
        <v>4</v>
      </c>
      <c r="Q8" s="161"/>
      <c r="R8" s="5"/>
      <c r="S8" s="161">
        <v>1</v>
      </c>
      <c r="T8" s="5">
        <v>6</v>
      </c>
      <c r="U8" s="161">
        <v>9</v>
      </c>
      <c r="V8" s="5">
        <v>5</v>
      </c>
      <c r="W8" s="161">
        <v>2</v>
      </c>
      <c r="X8" s="5">
        <v>4</v>
      </c>
      <c r="Y8" s="161"/>
      <c r="Z8" s="5">
        <v>9</v>
      </c>
      <c r="AA8" s="52"/>
      <c r="AB8" s="162">
        <f t="shared" si="0"/>
        <v>5.24</v>
      </c>
    </row>
    <row r="9" spans="1:28" ht="12.75" customHeight="1">
      <c r="A9" s="9" t="s">
        <v>45</v>
      </c>
      <c r="B9" s="10"/>
      <c r="C9" s="11"/>
      <c r="D9" s="10"/>
      <c r="E9" s="11"/>
      <c r="F9" s="10"/>
      <c r="G9" s="11"/>
      <c r="H9" s="10"/>
      <c r="I9" s="11"/>
      <c r="J9" s="10"/>
      <c r="K9" s="11"/>
      <c r="L9" s="10"/>
      <c r="M9" s="11"/>
      <c r="N9" s="10"/>
      <c r="O9" s="11"/>
      <c r="P9" s="10"/>
      <c r="Q9" s="11"/>
      <c r="R9" s="10"/>
      <c r="S9" s="11"/>
      <c r="T9" s="10"/>
      <c r="U9" s="11"/>
      <c r="V9" s="10"/>
      <c r="W9" s="11"/>
      <c r="X9" s="10"/>
      <c r="Y9" s="11"/>
      <c r="Z9" s="10"/>
      <c r="AA9" s="6"/>
      <c r="AB9" s="155">
        <f t="shared" si="0"/>
        <v>0</v>
      </c>
    </row>
    <row r="10" spans="1:28" ht="12.75" customHeight="1">
      <c r="A10" s="24" t="s">
        <v>86</v>
      </c>
      <c r="B10" s="10"/>
      <c r="C10" s="11"/>
      <c r="D10" s="10"/>
      <c r="E10" s="11"/>
      <c r="F10" s="10"/>
      <c r="G10" s="11"/>
      <c r="H10" s="10"/>
      <c r="I10" s="11"/>
      <c r="J10" s="10"/>
      <c r="K10" s="11"/>
      <c r="L10" s="10"/>
      <c r="M10" s="11"/>
      <c r="N10" s="10"/>
      <c r="O10" s="11"/>
      <c r="P10" s="10"/>
      <c r="Q10" s="11"/>
      <c r="R10" s="10"/>
      <c r="S10" s="11"/>
      <c r="T10" s="10"/>
      <c r="U10" s="11"/>
      <c r="V10" s="10"/>
      <c r="W10" s="11"/>
      <c r="X10" s="10"/>
      <c r="Y10" s="11"/>
      <c r="Z10" s="10"/>
      <c r="AA10" s="6"/>
      <c r="AB10" s="155">
        <f t="shared" si="0"/>
        <v>0</v>
      </c>
    </row>
    <row r="11" spans="1:28" ht="12.75" customHeight="1">
      <c r="A11" s="9" t="s">
        <v>27</v>
      </c>
      <c r="B11" s="10"/>
      <c r="C11" s="11"/>
      <c r="D11" s="10"/>
      <c r="E11" s="11"/>
      <c r="F11" s="10"/>
      <c r="G11" s="11"/>
      <c r="H11" s="10"/>
      <c r="I11" s="11"/>
      <c r="J11" s="10"/>
      <c r="K11" s="11"/>
      <c r="L11" s="10"/>
      <c r="M11" s="11"/>
      <c r="N11" s="10"/>
      <c r="O11" s="11"/>
      <c r="P11" s="10"/>
      <c r="Q11" s="11"/>
      <c r="R11" s="10"/>
      <c r="S11" s="11"/>
      <c r="T11" s="10"/>
      <c r="U11" s="11"/>
      <c r="V11" s="10"/>
      <c r="W11" s="11"/>
      <c r="X11" s="10"/>
      <c r="Y11" s="11"/>
      <c r="Z11" s="10"/>
      <c r="AA11" s="6"/>
      <c r="AB11" s="155">
        <f t="shared" si="0"/>
        <v>0</v>
      </c>
    </row>
    <row r="12" spans="1:28" ht="12.75" customHeight="1">
      <c r="A12" s="14" t="s">
        <v>26</v>
      </c>
      <c r="B12" s="10"/>
      <c r="C12" s="11"/>
      <c r="D12" s="10"/>
      <c r="E12" s="11"/>
      <c r="F12" s="10"/>
      <c r="G12" s="11"/>
      <c r="H12" s="10"/>
      <c r="I12" s="11"/>
      <c r="J12" s="10"/>
      <c r="K12" s="11"/>
      <c r="L12" s="10"/>
      <c r="M12" s="11"/>
      <c r="N12" s="10"/>
      <c r="O12" s="11"/>
      <c r="P12" s="10"/>
      <c r="Q12" s="11"/>
      <c r="R12" s="10"/>
      <c r="S12" s="11"/>
      <c r="T12" s="10"/>
      <c r="U12" s="11"/>
      <c r="V12" s="10"/>
      <c r="W12" s="11"/>
      <c r="X12" s="10"/>
      <c r="Y12" s="11"/>
      <c r="Z12" s="10"/>
      <c r="AA12" s="6"/>
      <c r="AB12" s="155">
        <f t="shared" si="0"/>
        <v>0</v>
      </c>
    </row>
    <row r="13" spans="1:28" s="162" customFormat="1" ht="12.75" customHeight="1">
      <c r="A13" s="13" t="s">
        <v>51</v>
      </c>
      <c r="B13" s="5"/>
      <c r="C13" s="161"/>
      <c r="D13" s="5"/>
      <c r="E13" s="161"/>
      <c r="F13" s="5"/>
      <c r="G13" s="161"/>
      <c r="H13" s="5"/>
      <c r="I13" s="161"/>
      <c r="J13" s="5"/>
      <c r="K13" s="161"/>
      <c r="L13" s="5"/>
      <c r="M13" s="161"/>
      <c r="N13" s="5"/>
      <c r="O13" s="161"/>
      <c r="P13" s="5"/>
      <c r="Q13" s="161"/>
      <c r="R13" s="5"/>
      <c r="S13" s="161"/>
      <c r="T13" s="5"/>
      <c r="U13" s="161"/>
      <c r="V13" s="5"/>
      <c r="W13" s="161"/>
      <c r="X13" s="5"/>
      <c r="Y13" s="161"/>
      <c r="Z13" s="5"/>
      <c r="AA13" s="52"/>
      <c r="AB13" s="162">
        <f t="shared" si="0"/>
        <v>0</v>
      </c>
    </row>
    <row r="14" spans="1:28" ht="12.75" customHeight="1">
      <c r="A14" s="14" t="s">
        <v>29</v>
      </c>
      <c r="B14" s="10"/>
      <c r="C14" s="11"/>
      <c r="D14" s="10"/>
      <c r="E14" s="11"/>
      <c r="F14" s="10"/>
      <c r="G14" s="11"/>
      <c r="H14" s="10"/>
      <c r="I14" s="11"/>
      <c r="J14" s="10"/>
      <c r="K14" s="11"/>
      <c r="L14" s="10"/>
      <c r="M14" s="11"/>
      <c r="N14" s="10"/>
      <c r="O14" s="11"/>
      <c r="P14" s="10"/>
      <c r="Q14" s="11"/>
      <c r="R14" s="10"/>
      <c r="S14" s="11"/>
      <c r="T14" s="10"/>
      <c r="U14" s="11"/>
      <c r="V14" s="10"/>
      <c r="W14" s="11"/>
      <c r="X14" s="10"/>
      <c r="Y14" s="11"/>
      <c r="Z14" s="10"/>
      <c r="AA14" s="6"/>
      <c r="AB14" s="155">
        <f t="shared" si="0"/>
        <v>0</v>
      </c>
    </row>
    <row r="15" spans="1:28" s="162" customFormat="1" ht="12.75" customHeight="1">
      <c r="A15" s="13" t="s">
        <v>76</v>
      </c>
      <c r="B15" s="5"/>
      <c r="C15" s="161"/>
      <c r="D15" s="5"/>
      <c r="E15" s="161"/>
      <c r="F15" s="5"/>
      <c r="G15" s="161"/>
      <c r="H15" s="5"/>
      <c r="I15" s="161"/>
      <c r="J15" s="5"/>
      <c r="K15" s="161"/>
      <c r="L15" s="5"/>
      <c r="M15" s="161"/>
      <c r="N15" s="5"/>
      <c r="O15" s="161"/>
      <c r="P15" s="5"/>
      <c r="Q15" s="161"/>
      <c r="R15" s="5"/>
      <c r="S15" s="161"/>
      <c r="T15" s="5"/>
      <c r="U15" s="161"/>
      <c r="V15" s="5"/>
      <c r="W15" s="161"/>
      <c r="X15" s="5"/>
      <c r="Y15" s="161"/>
      <c r="Z15" s="5"/>
      <c r="AA15" s="52"/>
      <c r="AB15" s="162">
        <f t="shared" si="0"/>
        <v>0</v>
      </c>
    </row>
    <row r="16" spans="1:28" s="162" customFormat="1" ht="12.75" customHeight="1">
      <c r="A16" s="13" t="s">
        <v>77</v>
      </c>
      <c r="B16" s="5"/>
      <c r="C16" s="161"/>
      <c r="D16" s="5"/>
      <c r="E16" s="161"/>
      <c r="F16" s="5"/>
      <c r="G16" s="161"/>
      <c r="H16" s="5"/>
      <c r="I16" s="161"/>
      <c r="J16" s="5"/>
      <c r="K16" s="161"/>
      <c r="L16" s="5"/>
      <c r="M16" s="161"/>
      <c r="N16" s="5"/>
      <c r="O16" s="161"/>
      <c r="P16" s="5"/>
      <c r="Q16" s="161"/>
      <c r="R16" s="5"/>
      <c r="S16" s="161"/>
      <c r="T16" s="5"/>
      <c r="U16" s="161"/>
      <c r="V16" s="5"/>
      <c r="W16" s="161"/>
      <c r="X16" s="5"/>
      <c r="Y16" s="161"/>
      <c r="Z16" s="5"/>
      <c r="AA16" s="52"/>
      <c r="AB16" s="162">
        <f t="shared" si="0"/>
        <v>0</v>
      </c>
    </row>
    <row r="17" spans="1:28" ht="12.75" customHeight="1">
      <c r="A17" s="9" t="s">
        <v>5</v>
      </c>
      <c r="B17" s="10"/>
      <c r="C17" s="11"/>
      <c r="D17" s="10">
        <v>85</v>
      </c>
      <c r="E17" s="11">
        <v>1</v>
      </c>
      <c r="F17" s="10">
        <v>8</v>
      </c>
      <c r="G17" s="11">
        <v>14</v>
      </c>
      <c r="H17" s="10"/>
      <c r="I17" s="11">
        <v>70</v>
      </c>
      <c r="J17" s="10"/>
      <c r="K17" s="11"/>
      <c r="L17" s="10"/>
      <c r="M17" s="11"/>
      <c r="N17" s="10"/>
      <c r="O17" s="11"/>
      <c r="P17" s="10"/>
      <c r="Q17" s="11"/>
      <c r="R17" s="10"/>
      <c r="S17" s="11"/>
      <c r="T17" s="10"/>
      <c r="U17" s="11"/>
      <c r="V17" s="10"/>
      <c r="W17" s="11"/>
      <c r="X17" s="10"/>
      <c r="Y17" s="11"/>
      <c r="Z17" s="10"/>
      <c r="AA17" s="6"/>
      <c r="AB17" s="155">
        <f t="shared" si="0"/>
        <v>7.12</v>
      </c>
    </row>
    <row r="18" spans="1:28" s="162" customFormat="1" ht="12.75" customHeight="1">
      <c r="A18" s="12" t="s">
        <v>79</v>
      </c>
      <c r="B18" s="5"/>
      <c r="C18" s="161"/>
      <c r="D18" s="5"/>
      <c r="E18" s="161"/>
      <c r="F18" s="5"/>
      <c r="G18" s="161"/>
      <c r="H18" s="5"/>
      <c r="I18" s="161"/>
      <c r="J18" s="5"/>
      <c r="K18" s="161"/>
      <c r="L18" s="5"/>
      <c r="M18" s="161"/>
      <c r="N18" s="5"/>
      <c r="O18" s="161"/>
      <c r="P18" s="5"/>
      <c r="Q18" s="161"/>
      <c r="R18" s="5"/>
      <c r="S18" s="161"/>
      <c r="T18" s="5"/>
      <c r="U18" s="161"/>
      <c r="V18" s="5"/>
      <c r="W18" s="161"/>
      <c r="X18" s="5"/>
      <c r="Y18" s="161"/>
      <c r="Z18" s="5"/>
      <c r="AA18" s="52"/>
      <c r="AB18" s="162">
        <f t="shared" si="0"/>
        <v>0</v>
      </c>
    </row>
    <row r="19" spans="1:28" s="162" customFormat="1" ht="12.75" customHeight="1">
      <c r="A19" s="12" t="s">
        <v>78</v>
      </c>
      <c r="B19" s="5"/>
      <c r="C19" s="161"/>
      <c r="D19" s="5"/>
      <c r="E19" s="161"/>
      <c r="F19" s="5"/>
      <c r="G19" s="161"/>
      <c r="H19" s="5"/>
      <c r="I19" s="161"/>
      <c r="J19" s="5"/>
      <c r="K19" s="161"/>
      <c r="L19" s="5"/>
      <c r="M19" s="161"/>
      <c r="N19" s="5"/>
      <c r="O19" s="161"/>
      <c r="P19" s="5"/>
      <c r="Q19" s="161"/>
      <c r="R19" s="5"/>
      <c r="S19" s="161"/>
      <c r="T19" s="5"/>
      <c r="U19" s="161"/>
      <c r="V19" s="5"/>
      <c r="W19" s="161"/>
      <c r="X19" s="5"/>
      <c r="Y19" s="161"/>
      <c r="Z19" s="5"/>
      <c r="AA19" s="52"/>
      <c r="AB19" s="162">
        <f t="shared" si="0"/>
        <v>0</v>
      </c>
    </row>
    <row r="20" spans="1:28" s="162" customFormat="1" ht="12.75" customHeight="1">
      <c r="A20" s="12" t="s">
        <v>6</v>
      </c>
      <c r="B20" s="5">
        <v>65</v>
      </c>
      <c r="C20" s="161">
        <v>90</v>
      </c>
      <c r="D20" s="5">
        <v>14</v>
      </c>
      <c r="E20" s="161">
        <v>70</v>
      </c>
      <c r="F20" s="5">
        <v>60</v>
      </c>
      <c r="G20" s="161">
        <v>8</v>
      </c>
      <c r="H20" s="5">
        <v>55</v>
      </c>
      <c r="I20" s="161">
        <v>40</v>
      </c>
      <c r="J20" s="5">
        <v>85</v>
      </c>
      <c r="K20" s="161">
        <v>95</v>
      </c>
      <c r="L20" s="5">
        <v>90</v>
      </c>
      <c r="M20" s="161">
        <v>50</v>
      </c>
      <c r="N20" s="5">
        <v>70</v>
      </c>
      <c r="O20" s="161">
        <v>85</v>
      </c>
      <c r="P20" s="5">
        <v>70</v>
      </c>
      <c r="Q20" s="161">
        <v>70</v>
      </c>
      <c r="R20" s="5">
        <v>90</v>
      </c>
      <c r="S20" s="161">
        <v>75</v>
      </c>
      <c r="T20" s="5">
        <v>80</v>
      </c>
      <c r="U20" s="161">
        <v>84</v>
      </c>
      <c r="V20" s="5">
        <v>85</v>
      </c>
      <c r="W20" s="161">
        <v>65</v>
      </c>
      <c r="X20" s="5">
        <v>67</v>
      </c>
      <c r="Y20" s="161">
        <v>90</v>
      </c>
      <c r="Z20" s="5">
        <v>85</v>
      </c>
      <c r="AA20" s="52"/>
      <c r="AB20" s="162">
        <f t="shared" si="0"/>
        <v>69.52</v>
      </c>
    </row>
    <row r="21" spans="1:28" s="162" customFormat="1" ht="12.75" customHeight="1">
      <c r="A21" s="12" t="s">
        <v>7</v>
      </c>
      <c r="B21" s="5"/>
      <c r="C21" s="161"/>
      <c r="D21" s="5"/>
      <c r="E21" s="161"/>
      <c r="F21" s="5"/>
      <c r="G21" s="161"/>
      <c r="H21" s="5"/>
      <c r="I21" s="161"/>
      <c r="J21" s="5"/>
      <c r="K21" s="161"/>
      <c r="L21" s="5"/>
      <c r="M21" s="161"/>
      <c r="N21" s="5"/>
      <c r="O21" s="161"/>
      <c r="P21" s="5"/>
      <c r="Q21" s="161"/>
      <c r="R21" s="5"/>
      <c r="S21" s="161"/>
      <c r="T21" s="5"/>
      <c r="U21" s="161"/>
      <c r="V21" s="5"/>
      <c r="W21" s="161"/>
      <c r="X21" s="5"/>
      <c r="Y21" s="161"/>
      <c r="Z21" s="5"/>
      <c r="AA21" s="52"/>
      <c r="AB21" s="162">
        <f t="shared" si="0"/>
        <v>0</v>
      </c>
    </row>
    <row r="22" spans="1:28" s="162" customFormat="1" ht="12.75" customHeight="1">
      <c r="A22" s="12" t="s">
        <v>85</v>
      </c>
      <c r="B22" s="5"/>
      <c r="C22" s="161"/>
      <c r="D22" s="5"/>
      <c r="E22" s="161"/>
      <c r="F22" s="5"/>
      <c r="G22" s="161"/>
      <c r="H22" s="5"/>
      <c r="I22" s="161"/>
      <c r="J22" s="5"/>
      <c r="K22" s="161"/>
      <c r="L22" s="5"/>
      <c r="M22" s="161"/>
      <c r="N22" s="5"/>
      <c r="O22" s="161"/>
      <c r="P22" s="5"/>
      <c r="Q22" s="161"/>
      <c r="R22" s="5"/>
      <c r="S22" s="161"/>
      <c r="T22" s="5"/>
      <c r="U22" s="161"/>
      <c r="V22" s="5"/>
      <c r="W22" s="161"/>
      <c r="X22" s="5"/>
      <c r="Y22" s="161"/>
      <c r="Z22" s="5"/>
      <c r="AA22" s="52"/>
      <c r="AB22" s="162">
        <f t="shared" si="0"/>
        <v>0</v>
      </c>
    </row>
    <row r="23" spans="1:28" s="162" customFormat="1" ht="12.75" customHeight="1">
      <c r="A23" s="12" t="s">
        <v>28</v>
      </c>
      <c r="B23" s="5"/>
      <c r="C23" s="161"/>
      <c r="D23" s="5"/>
      <c r="E23" s="161"/>
      <c r="F23" s="5"/>
      <c r="G23" s="161"/>
      <c r="H23" s="5"/>
      <c r="I23" s="161"/>
      <c r="J23" s="5"/>
      <c r="K23" s="161"/>
      <c r="L23" s="5"/>
      <c r="M23" s="161"/>
      <c r="N23" s="5"/>
      <c r="O23" s="161"/>
      <c r="P23" s="5"/>
      <c r="Q23" s="161"/>
      <c r="R23" s="5"/>
      <c r="S23" s="161"/>
      <c r="T23" s="5"/>
      <c r="U23" s="161"/>
      <c r="V23" s="5"/>
      <c r="W23" s="161"/>
      <c r="X23" s="5"/>
      <c r="Y23" s="161"/>
      <c r="Z23" s="5"/>
      <c r="AA23" s="52"/>
      <c r="AB23" s="162">
        <f t="shared" si="0"/>
        <v>0</v>
      </c>
    </row>
    <row r="24" spans="1:28" ht="12.75" customHeight="1">
      <c r="A24" s="9" t="s">
        <v>8</v>
      </c>
      <c r="B24" s="10"/>
      <c r="C24" s="11"/>
      <c r="D24" s="10"/>
      <c r="E24" s="11"/>
      <c r="F24" s="10"/>
      <c r="G24" s="11"/>
      <c r="H24" s="10"/>
      <c r="I24" s="11"/>
      <c r="J24" s="10"/>
      <c r="K24" s="11"/>
      <c r="L24" s="10"/>
      <c r="M24" s="11"/>
      <c r="N24" s="10"/>
      <c r="O24" s="11"/>
      <c r="P24" s="10"/>
      <c r="Q24" s="11"/>
      <c r="R24" s="10"/>
      <c r="S24" s="11"/>
      <c r="T24" s="10"/>
      <c r="U24" s="11"/>
      <c r="V24" s="10"/>
      <c r="W24" s="11"/>
      <c r="X24" s="10"/>
      <c r="Y24" s="11"/>
      <c r="Z24" s="10"/>
      <c r="AA24" s="6"/>
      <c r="AB24" s="155">
        <f t="shared" si="0"/>
        <v>0</v>
      </c>
    </row>
    <row r="25" spans="1:28" s="162" customFormat="1" ht="12.75" customHeight="1">
      <c r="A25" s="12" t="s">
        <v>23</v>
      </c>
      <c r="B25" s="5"/>
      <c r="C25" s="161"/>
      <c r="D25" s="5"/>
      <c r="E25" s="161"/>
      <c r="F25" s="5"/>
      <c r="G25" s="161"/>
      <c r="H25" s="5"/>
      <c r="I25" s="161"/>
      <c r="J25" s="5"/>
      <c r="K25" s="161"/>
      <c r="L25" s="5"/>
      <c r="M25" s="161"/>
      <c r="N25" s="5"/>
      <c r="O25" s="161"/>
      <c r="P25" s="5"/>
      <c r="Q25" s="161"/>
      <c r="R25" s="5"/>
      <c r="S25" s="161"/>
      <c r="T25" s="5"/>
      <c r="U25" s="161"/>
      <c r="V25" s="5"/>
      <c r="W25" s="161"/>
      <c r="X25" s="5"/>
      <c r="Y25" s="161"/>
      <c r="Z25" s="5"/>
      <c r="AA25" s="52"/>
      <c r="AB25" s="162">
        <f t="shared" si="0"/>
        <v>0</v>
      </c>
    </row>
    <row r="26" spans="1:28" ht="12.75" customHeight="1">
      <c r="A26" s="9" t="s">
        <v>71</v>
      </c>
      <c r="B26" s="10"/>
      <c r="C26" s="11"/>
      <c r="D26" s="10"/>
      <c r="E26" s="11"/>
      <c r="F26" s="10"/>
      <c r="G26" s="11"/>
      <c r="H26" s="10"/>
      <c r="I26" s="11"/>
      <c r="J26" s="10"/>
      <c r="K26" s="11"/>
      <c r="L26" s="10"/>
      <c r="M26" s="11"/>
      <c r="N26" s="10"/>
      <c r="O26" s="11"/>
      <c r="P26" s="10"/>
      <c r="Q26" s="11"/>
      <c r="R26" s="10"/>
      <c r="S26" s="11"/>
      <c r="T26" s="10"/>
      <c r="U26" s="11"/>
      <c r="V26" s="10"/>
      <c r="W26" s="11"/>
      <c r="X26" s="10"/>
      <c r="Y26" s="11"/>
      <c r="Z26" s="10"/>
      <c r="AA26" s="6"/>
      <c r="AB26" s="155">
        <f t="shared" si="0"/>
        <v>0</v>
      </c>
    </row>
    <row r="27" spans="1:28" ht="12.75" customHeight="1">
      <c r="A27" s="9" t="s">
        <v>83</v>
      </c>
      <c r="B27" s="10"/>
      <c r="C27" s="11"/>
      <c r="D27" s="10"/>
      <c r="E27" s="11"/>
      <c r="F27" s="10"/>
      <c r="G27" s="11"/>
      <c r="H27" s="10"/>
      <c r="I27" s="11"/>
      <c r="J27" s="10"/>
      <c r="K27" s="11"/>
      <c r="L27" s="10"/>
      <c r="M27" s="11"/>
      <c r="N27" s="10"/>
      <c r="O27" s="11"/>
      <c r="P27" s="10"/>
      <c r="Q27" s="11"/>
      <c r="R27" s="10"/>
      <c r="S27" s="11"/>
      <c r="T27" s="10"/>
      <c r="U27" s="11"/>
      <c r="V27" s="10"/>
      <c r="W27" s="11"/>
      <c r="X27" s="10"/>
      <c r="Y27" s="11"/>
      <c r="Z27" s="10"/>
      <c r="AA27" s="6"/>
      <c r="AB27" s="155">
        <f t="shared" si="0"/>
        <v>0</v>
      </c>
    </row>
    <row r="28" spans="1:28" ht="12.75" customHeight="1">
      <c r="A28" s="9" t="s">
        <v>157</v>
      </c>
      <c r="B28" s="10"/>
      <c r="C28" s="11"/>
      <c r="D28" s="10"/>
      <c r="E28" s="11">
        <v>4</v>
      </c>
      <c r="F28" s="10">
        <v>2</v>
      </c>
      <c r="G28" s="11">
        <v>4</v>
      </c>
      <c r="H28" s="10">
        <v>2</v>
      </c>
      <c r="I28" s="11"/>
      <c r="J28" s="10"/>
      <c r="K28" s="11"/>
      <c r="L28" s="10"/>
      <c r="M28" s="11"/>
      <c r="N28" s="10"/>
      <c r="O28" s="11"/>
      <c r="P28" s="10">
        <v>2</v>
      </c>
      <c r="Q28" s="11"/>
      <c r="R28" s="10"/>
      <c r="S28" s="11"/>
      <c r="T28" s="10"/>
      <c r="U28" s="11"/>
      <c r="V28" s="10"/>
      <c r="W28" s="11"/>
      <c r="X28" s="10"/>
      <c r="Y28" s="11"/>
      <c r="Z28" s="10"/>
      <c r="AA28" s="6"/>
      <c r="AB28" s="155">
        <f t="shared" si="0"/>
        <v>0.56000000000000005</v>
      </c>
    </row>
    <row r="29" spans="1:28" s="162" customFormat="1" ht="12.75" customHeight="1">
      <c r="A29" s="12" t="s">
        <v>84</v>
      </c>
      <c r="B29" s="5"/>
      <c r="C29" s="161"/>
      <c r="D29" s="5"/>
      <c r="E29" s="161"/>
      <c r="F29" s="5"/>
      <c r="G29" s="161"/>
      <c r="H29" s="5"/>
      <c r="I29" s="161"/>
      <c r="J29" s="5"/>
      <c r="K29" s="161"/>
      <c r="L29" s="5"/>
      <c r="M29" s="161"/>
      <c r="N29" s="5"/>
      <c r="O29" s="161"/>
      <c r="P29" s="5"/>
      <c r="Q29" s="161"/>
      <c r="R29" s="5"/>
      <c r="S29" s="161"/>
      <c r="T29" s="5"/>
      <c r="U29" s="161"/>
      <c r="V29" s="5"/>
      <c r="W29" s="161"/>
      <c r="X29" s="5"/>
      <c r="Y29" s="161"/>
      <c r="Z29" s="5"/>
      <c r="AA29" s="52"/>
      <c r="AB29" s="162">
        <f t="shared" si="0"/>
        <v>0</v>
      </c>
    </row>
    <row r="30" spans="1:28" s="162" customFormat="1" ht="12.75" customHeight="1">
      <c r="A30" s="13" t="s">
        <v>33</v>
      </c>
      <c r="B30" s="5"/>
      <c r="C30" s="161"/>
      <c r="D30" s="5"/>
      <c r="E30" s="161"/>
      <c r="F30" s="5"/>
      <c r="G30" s="161"/>
      <c r="H30" s="5"/>
      <c r="I30" s="161"/>
      <c r="J30" s="5"/>
      <c r="K30" s="161"/>
      <c r="L30" s="5"/>
      <c r="M30" s="161"/>
      <c r="N30" s="5"/>
      <c r="O30" s="161"/>
      <c r="P30" s="5"/>
      <c r="Q30" s="161"/>
      <c r="R30" s="5"/>
      <c r="S30" s="161"/>
      <c r="T30" s="5"/>
      <c r="U30" s="161"/>
      <c r="V30" s="5"/>
      <c r="W30" s="161"/>
      <c r="X30" s="5"/>
      <c r="Y30" s="161"/>
      <c r="Z30" s="5"/>
      <c r="AA30" s="52"/>
      <c r="AB30" s="162">
        <f t="shared" si="0"/>
        <v>0</v>
      </c>
    </row>
    <row r="31" spans="1:28" ht="12.75" customHeight="1">
      <c r="A31" s="24" t="s">
        <v>93</v>
      </c>
      <c r="B31" s="10"/>
      <c r="C31" s="11"/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O31" s="11"/>
      <c r="P31" s="10"/>
      <c r="Q31" s="11"/>
      <c r="R31" s="10"/>
      <c r="S31" s="11"/>
      <c r="T31" s="10"/>
      <c r="U31" s="11"/>
      <c r="V31" s="10"/>
      <c r="W31" s="11"/>
      <c r="X31" s="10"/>
      <c r="Y31" s="11"/>
      <c r="Z31" s="10"/>
      <c r="AA31" s="6"/>
      <c r="AB31" s="155">
        <f t="shared" si="0"/>
        <v>0</v>
      </c>
    </row>
    <row r="32" spans="1:28" ht="12.75" customHeight="1">
      <c r="A32" s="15" t="s">
        <v>9</v>
      </c>
      <c r="B32" s="10"/>
      <c r="C32" s="11"/>
      <c r="D32" s="10"/>
      <c r="E32" s="11"/>
      <c r="F32" s="10"/>
      <c r="G32" s="11"/>
      <c r="H32" s="10"/>
      <c r="I32" s="11"/>
      <c r="J32" s="10"/>
      <c r="K32" s="11"/>
      <c r="L32" s="10"/>
      <c r="M32" s="11"/>
      <c r="N32" s="10"/>
      <c r="O32" s="11"/>
      <c r="P32" s="10"/>
      <c r="Q32" s="11"/>
      <c r="R32" s="10"/>
      <c r="S32" s="11"/>
      <c r="T32" s="10"/>
      <c r="U32" s="11"/>
      <c r="V32" s="10"/>
      <c r="W32" s="11"/>
      <c r="X32" s="10"/>
      <c r="Y32" s="11"/>
      <c r="Z32" s="10"/>
      <c r="AA32" s="6"/>
      <c r="AB32" s="155">
        <f t="shared" si="0"/>
        <v>0</v>
      </c>
    </row>
    <row r="33" spans="1:28" ht="12.75" customHeight="1">
      <c r="A33" s="15" t="s">
        <v>31</v>
      </c>
      <c r="B33" s="10"/>
      <c r="C33" s="11"/>
      <c r="D33" s="10"/>
      <c r="E33" s="11"/>
      <c r="F33" s="10"/>
      <c r="G33" s="11"/>
      <c r="H33" s="10"/>
      <c r="I33" s="11"/>
      <c r="J33" s="10"/>
      <c r="K33" s="11"/>
      <c r="L33" s="10"/>
      <c r="M33" s="11"/>
      <c r="N33" s="10"/>
      <c r="O33" s="11"/>
      <c r="P33" s="10"/>
      <c r="Q33" s="11"/>
      <c r="R33" s="10"/>
      <c r="S33" s="11"/>
      <c r="T33" s="10"/>
      <c r="U33" s="11"/>
      <c r="V33" s="10"/>
      <c r="W33" s="11"/>
      <c r="X33" s="10"/>
      <c r="Y33" s="11"/>
      <c r="Z33" s="10"/>
      <c r="AA33" s="6"/>
      <c r="AB33" s="155">
        <f t="shared" si="0"/>
        <v>0</v>
      </c>
    </row>
    <row r="34" spans="1:28" ht="12.75" customHeight="1">
      <c r="A34" s="15" t="s">
        <v>32</v>
      </c>
      <c r="B34" s="10"/>
      <c r="C34" s="11"/>
      <c r="D34" s="10"/>
      <c r="E34" s="11"/>
      <c r="F34" s="10"/>
      <c r="G34" s="11"/>
      <c r="H34" s="10"/>
      <c r="I34" s="11"/>
      <c r="J34" s="10"/>
      <c r="K34" s="11"/>
      <c r="L34" s="10"/>
      <c r="M34" s="11"/>
      <c r="N34" s="10"/>
      <c r="O34" s="11"/>
      <c r="P34" s="10"/>
      <c r="Q34" s="11"/>
      <c r="R34" s="10"/>
      <c r="S34" s="11"/>
      <c r="T34" s="10"/>
      <c r="U34" s="11"/>
      <c r="V34" s="10"/>
      <c r="W34" s="11"/>
      <c r="X34" s="10"/>
      <c r="Y34" s="11"/>
      <c r="Z34" s="10"/>
      <c r="AA34" s="6"/>
      <c r="AB34" s="155">
        <f t="shared" si="0"/>
        <v>0</v>
      </c>
    </row>
    <row r="35" spans="1:28" ht="12.75" customHeight="1">
      <c r="A35" s="15" t="s">
        <v>52</v>
      </c>
      <c r="B35" s="10"/>
      <c r="C35" s="11"/>
      <c r="D35" s="10"/>
      <c r="E35" s="11"/>
      <c r="F35" s="10"/>
      <c r="G35" s="11"/>
      <c r="H35" s="10"/>
      <c r="I35" s="11"/>
      <c r="J35" s="10"/>
      <c r="K35" s="11"/>
      <c r="L35" s="10"/>
      <c r="M35" s="11"/>
      <c r="N35" s="10"/>
      <c r="O35" s="11"/>
      <c r="P35" s="10"/>
      <c r="Q35" s="11"/>
      <c r="R35" s="10"/>
      <c r="S35" s="11"/>
      <c r="T35" s="10"/>
      <c r="U35" s="11"/>
      <c r="V35" s="10"/>
      <c r="W35" s="11"/>
      <c r="X35" s="10"/>
      <c r="Y35" s="11"/>
      <c r="Z35" s="10"/>
      <c r="AA35" s="6"/>
      <c r="AB35" s="155">
        <f t="shared" si="0"/>
        <v>0</v>
      </c>
    </row>
    <row r="36" spans="1:28" s="162" customFormat="1" ht="12.75" customHeight="1">
      <c r="A36" s="16" t="s">
        <v>10</v>
      </c>
      <c r="B36" s="5"/>
      <c r="C36" s="161"/>
      <c r="D36" s="5"/>
      <c r="E36" s="161"/>
      <c r="F36" s="5"/>
      <c r="G36" s="161"/>
      <c r="H36" s="5"/>
      <c r="I36" s="161"/>
      <c r="J36" s="5"/>
      <c r="K36" s="161"/>
      <c r="L36" s="5"/>
      <c r="M36" s="161"/>
      <c r="N36" s="5"/>
      <c r="O36" s="161"/>
      <c r="P36" s="5"/>
      <c r="Q36" s="161"/>
      <c r="R36" s="5"/>
      <c r="S36" s="161"/>
      <c r="T36" s="5"/>
      <c r="U36" s="161"/>
      <c r="V36" s="5"/>
      <c r="W36" s="161"/>
      <c r="X36" s="5"/>
      <c r="Y36" s="161"/>
      <c r="Z36" s="5"/>
      <c r="AA36" s="52"/>
      <c r="AB36" s="162">
        <f t="shared" si="0"/>
        <v>0</v>
      </c>
    </row>
    <row r="37" spans="1:28" ht="12.75" customHeight="1">
      <c r="A37" s="15" t="s">
        <v>39</v>
      </c>
      <c r="B37" s="10"/>
      <c r="C37" s="11"/>
      <c r="D37" s="10"/>
      <c r="E37" s="11"/>
      <c r="F37" s="10"/>
      <c r="G37" s="11"/>
      <c r="H37" s="10"/>
      <c r="I37" s="11"/>
      <c r="J37" s="10"/>
      <c r="K37" s="11"/>
      <c r="L37" s="10"/>
      <c r="M37" s="11"/>
      <c r="N37" s="10"/>
      <c r="O37" s="11"/>
      <c r="P37" s="10"/>
      <c r="Q37" s="11"/>
      <c r="R37" s="10"/>
      <c r="S37" s="11"/>
      <c r="T37" s="10"/>
      <c r="U37" s="11"/>
      <c r="V37" s="10"/>
      <c r="W37" s="11"/>
      <c r="X37" s="10"/>
      <c r="Y37" s="11"/>
      <c r="Z37" s="10"/>
      <c r="AA37" s="6"/>
      <c r="AB37" s="155">
        <f t="shared" si="0"/>
        <v>0</v>
      </c>
    </row>
    <row r="38" spans="1:28" ht="12.75" customHeight="1">
      <c r="A38" s="15" t="s">
        <v>11</v>
      </c>
      <c r="B38" s="10"/>
      <c r="C38" s="11"/>
      <c r="D38" s="10"/>
      <c r="E38" s="11"/>
      <c r="F38" s="10"/>
      <c r="G38" s="11"/>
      <c r="H38" s="10"/>
      <c r="I38" s="11"/>
      <c r="J38" s="10"/>
      <c r="K38" s="11"/>
      <c r="L38" s="10"/>
      <c r="M38" s="11"/>
      <c r="N38" s="10"/>
      <c r="O38" s="11"/>
      <c r="P38" s="10"/>
      <c r="Q38" s="11"/>
      <c r="R38" s="10"/>
      <c r="S38" s="11"/>
      <c r="T38" s="10"/>
      <c r="U38" s="11"/>
      <c r="V38" s="10"/>
      <c r="W38" s="11"/>
      <c r="X38" s="10"/>
      <c r="Y38" s="11"/>
      <c r="Z38" s="10"/>
      <c r="AA38" s="6"/>
      <c r="AB38" s="155">
        <f t="shared" si="0"/>
        <v>0</v>
      </c>
    </row>
    <row r="39" spans="1:28" s="162" customFormat="1" ht="12.75" customHeight="1">
      <c r="A39" s="16" t="s">
        <v>94</v>
      </c>
      <c r="B39" s="5"/>
      <c r="C39" s="161"/>
      <c r="D39" s="5"/>
      <c r="E39" s="161"/>
      <c r="F39" s="5"/>
      <c r="G39" s="161"/>
      <c r="H39" s="5"/>
      <c r="I39" s="161"/>
      <c r="J39" s="5"/>
      <c r="K39" s="161"/>
      <c r="L39" s="5"/>
      <c r="M39" s="161"/>
      <c r="N39" s="5"/>
      <c r="O39" s="161"/>
      <c r="P39" s="5"/>
      <c r="Q39" s="161"/>
      <c r="R39" s="5"/>
      <c r="S39" s="161"/>
      <c r="T39" s="5"/>
      <c r="U39" s="161"/>
      <c r="V39" s="5"/>
      <c r="W39" s="161"/>
      <c r="X39" s="5"/>
      <c r="Y39" s="161"/>
      <c r="Z39" s="5"/>
      <c r="AA39" s="52"/>
      <c r="AB39" s="162">
        <f t="shared" si="0"/>
        <v>0</v>
      </c>
    </row>
    <row r="40" spans="1:28" s="162" customFormat="1" ht="12.75" customHeight="1">
      <c r="A40" s="16" t="s">
        <v>95</v>
      </c>
      <c r="B40" s="5"/>
      <c r="C40" s="161"/>
      <c r="D40" s="5"/>
      <c r="E40" s="161"/>
      <c r="F40" s="5"/>
      <c r="G40" s="161"/>
      <c r="H40" s="5"/>
      <c r="I40" s="161"/>
      <c r="J40" s="5"/>
      <c r="K40" s="161"/>
      <c r="L40" s="5"/>
      <c r="M40" s="161"/>
      <c r="N40" s="5"/>
      <c r="O40" s="161"/>
      <c r="P40" s="5"/>
      <c r="Q40" s="161"/>
      <c r="R40" s="5"/>
      <c r="S40" s="161"/>
      <c r="T40" s="5"/>
      <c r="U40" s="161"/>
      <c r="V40" s="5"/>
      <c r="W40" s="161"/>
      <c r="X40" s="5"/>
      <c r="Y40" s="161"/>
      <c r="Z40" s="5"/>
      <c r="AA40" s="52"/>
      <c r="AB40" s="162">
        <f t="shared" si="0"/>
        <v>0</v>
      </c>
    </row>
    <row r="41" spans="1:28" ht="12.75" customHeight="1">
      <c r="A41" s="15" t="s">
        <v>12</v>
      </c>
      <c r="B41" s="10"/>
      <c r="C41" s="11"/>
      <c r="D41" s="10"/>
      <c r="E41" s="11"/>
      <c r="F41" s="10"/>
      <c r="G41" s="11"/>
      <c r="H41" s="10"/>
      <c r="I41" s="11"/>
      <c r="J41" s="10"/>
      <c r="K41" s="11"/>
      <c r="L41" s="10"/>
      <c r="M41" s="11"/>
      <c r="N41" s="10"/>
      <c r="O41" s="11"/>
      <c r="P41" s="10"/>
      <c r="Q41" s="11"/>
      <c r="R41" s="10"/>
      <c r="S41" s="11"/>
      <c r="T41" s="10"/>
      <c r="U41" s="11"/>
      <c r="V41" s="10"/>
      <c r="W41" s="11"/>
      <c r="X41" s="10"/>
      <c r="Y41" s="11"/>
      <c r="Z41" s="10"/>
      <c r="AA41" s="6"/>
      <c r="AB41" s="155">
        <f t="shared" si="0"/>
        <v>0</v>
      </c>
    </row>
    <row r="42" spans="1:28" ht="12.75" customHeight="1">
      <c r="A42" s="15" t="s">
        <v>40</v>
      </c>
      <c r="B42" s="10"/>
      <c r="C42" s="11"/>
      <c r="D42" s="10"/>
      <c r="E42" s="11"/>
      <c r="F42" s="10"/>
      <c r="G42" s="11"/>
      <c r="H42" s="10"/>
      <c r="I42" s="11"/>
      <c r="J42" s="10"/>
      <c r="K42" s="11"/>
      <c r="L42" s="10"/>
      <c r="M42" s="11"/>
      <c r="N42" s="10"/>
      <c r="O42" s="11"/>
      <c r="P42" s="10"/>
      <c r="Q42" s="11"/>
      <c r="R42" s="10"/>
      <c r="S42" s="11"/>
      <c r="T42" s="10"/>
      <c r="U42" s="11"/>
      <c r="V42" s="10"/>
      <c r="W42" s="11"/>
      <c r="X42" s="10"/>
      <c r="Y42" s="11"/>
      <c r="Z42" s="10"/>
      <c r="AA42" s="6"/>
      <c r="AB42" s="155">
        <f t="shared" si="0"/>
        <v>0</v>
      </c>
    </row>
    <row r="43" spans="1:28" s="162" customFormat="1" ht="12.75" customHeight="1">
      <c r="A43" s="16" t="s">
        <v>41</v>
      </c>
      <c r="B43" s="5"/>
      <c r="C43" s="161"/>
      <c r="D43" s="5"/>
      <c r="E43" s="161"/>
      <c r="F43" s="5"/>
      <c r="G43" s="161"/>
      <c r="H43" s="5"/>
      <c r="I43" s="161"/>
      <c r="J43" s="5"/>
      <c r="K43" s="161"/>
      <c r="L43" s="5"/>
      <c r="M43" s="161"/>
      <c r="N43" s="5"/>
      <c r="O43" s="161"/>
      <c r="P43" s="5"/>
      <c r="Q43" s="161"/>
      <c r="R43" s="5"/>
      <c r="S43" s="161"/>
      <c r="T43" s="5"/>
      <c r="U43" s="161"/>
      <c r="V43" s="5"/>
      <c r="W43" s="161"/>
      <c r="X43" s="5"/>
      <c r="Y43" s="161"/>
      <c r="Z43" s="5"/>
      <c r="AA43" s="52"/>
      <c r="AB43" s="162">
        <f t="shared" si="0"/>
        <v>0</v>
      </c>
    </row>
    <row r="44" spans="1:28" ht="12.75" customHeight="1">
      <c r="A44" s="15" t="s">
        <v>44</v>
      </c>
      <c r="B44" s="10"/>
      <c r="C44" s="11"/>
      <c r="D44" s="10"/>
      <c r="E44" s="11"/>
      <c r="F44" s="10"/>
      <c r="G44" s="11"/>
      <c r="H44" s="10"/>
      <c r="I44" s="11"/>
      <c r="J44" s="10"/>
      <c r="K44" s="11"/>
      <c r="L44" s="10"/>
      <c r="M44" s="11"/>
      <c r="N44" s="10"/>
      <c r="O44" s="11"/>
      <c r="P44" s="10"/>
      <c r="Q44" s="11"/>
      <c r="R44" s="10"/>
      <c r="S44" s="11"/>
      <c r="T44" s="10"/>
      <c r="U44" s="11"/>
      <c r="V44" s="10"/>
      <c r="W44" s="11"/>
      <c r="X44" s="10"/>
      <c r="Y44" s="11"/>
      <c r="Z44" s="10"/>
      <c r="AA44" s="6"/>
      <c r="AB44" s="155">
        <f t="shared" si="0"/>
        <v>0</v>
      </c>
    </row>
    <row r="45" spans="1:28" ht="12.75" customHeight="1">
      <c r="A45" s="15" t="s">
        <v>62</v>
      </c>
      <c r="B45" s="10"/>
      <c r="C45" s="11"/>
      <c r="D45" s="10"/>
      <c r="E45" s="11"/>
      <c r="F45" s="10"/>
      <c r="G45" s="11"/>
      <c r="H45" s="10"/>
      <c r="I45" s="11"/>
      <c r="J45" s="10"/>
      <c r="K45" s="11"/>
      <c r="L45" s="10"/>
      <c r="M45" s="11"/>
      <c r="N45" s="10"/>
      <c r="O45" s="11"/>
      <c r="P45" s="10"/>
      <c r="Q45" s="11"/>
      <c r="R45" s="10"/>
      <c r="S45" s="11"/>
      <c r="T45" s="10"/>
      <c r="U45" s="11"/>
      <c r="V45" s="10"/>
      <c r="W45" s="11"/>
      <c r="X45" s="10"/>
      <c r="Y45" s="11"/>
      <c r="Z45" s="10"/>
      <c r="AA45" s="6"/>
      <c r="AB45" s="155">
        <f t="shared" si="0"/>
        <v>0</v>
      </c>
    </row>
    <row r="46" spans="1:28" s="162" customFormat="1" ht="12.75" customHeight="1">
      <c r="A46" s="16" t="s">
        <v>34</v>
      </c>
      <c r="B46" s="5"/>
      <c r="C46" s="161"/>
      <c r="D46" s="5"/>
      <c r="E46" s="161"/>
      <c r="F46" s="5"/>
      <c r="G46" s="161"/>
      <c r="H46" s="5"/>
      <c r="I46" s="161"/>
      <c r="J46" s="5"/>
      <c r="K46" s="161"/>
      <c r="L46" s="5"/>
      <c r="M46" s="161"/>
      <c r="N46" s="5"/>
      <c r="O46" s="161"/>
      <c r="P46" s="5"/>
      <c r="Q46" s="161"/>
      <c r="R46" s="5"/>
      <c r="S46" s="161"/>
      <c r="T46" s="5"/>
      <c r="U46" s="161"/>
      <c r="V46" s="5"/>
      <c r="W46" s="161"/>
      <c r="X46" s="5"/>
      <c r="Y46" s="161"/>
      <c r="Z46" s="5"/>
      <c r="AA46" s="52"/>
      <c r="AB46" s="162">
        <f t="shared" si="0"/>
        <v>0</v>
      </c>
    </row>
    <row r="47" spans="1:28" s="162" customFormat="1" ht="12.75" customHeight="1">
      <c r="A47" s="16" t="s">
        <v>35</v>
      </c>
      <c r="B47" s="5"/>
      <c r="C47" s="161"/>
      <c r="D47" s="5"/>
      <c r="E47" s="161"/>
      <c r="F47" s="5"/>
      <c r="G47" s="161"/>
      <c r="H47" s="5"/>
      <c r="I47" s="161"/>
      <c r="J47" s="5"/>
      <c r="K47" s="161"/>
      <c r="L47" s="5"/>
      <c r="M47" s="161"/>
      <c r="N47" s="5"/>
      <c r="O47" s="161"/>
      <c r="P47" s="5"/>
      <c r="Q47" s="161"/>
      <c r="R47" s="5"/>
      <c r="S47" s="161"/>
      <c r="T47" s="5"/>
      <c r="U47" s="161"/>
      <c r="V47" s="5"/>
      <c r="W47" s="161"/>
      <c r="X47" s="5"/>
      <c r="Y47" s="161"/>
      <c r="Z47" s="5"/>
      <c r="AA47" s="52"/>
      <c r="AB47" s="162">
        <f t="shared" si="0"/>
        <v>0</v>
      </c>
    </row>
    <row r="48" spans="1:28" ht="12.75" customHeight="1">
      <c r="A48" s="15" t="s">
        <v>37</v>
      </c>
      <c r="B48" s="10"/>
      <c r="C48" s="11"/>
      <c r="D48" s="10"/>
      <c r="E48" s="11"/>
      <c r="F48" s="10"/>
      <c r="G48" s="11"/>
      <c r="H48" s="10"/>
      <c r="I48" s="11"/>
      <c r="J48" s="10"/>
      <c r="K48" s="11"/>
      <c r="L48" s="10"/>
      <c r="M48" s="11"/>
      <c r="N48" s="10"/>
      <c r="O48" s="11"/>
      <c r="P48" s="10"/>
      <c r="Q48" s="11"/>
      <c r="R48" s="10"/>
      <c r="S48" s="11"/>
      <c r="T48" s="10"/>
      <c r="U48" s="11"/>
      <c r="V48" s="10"/>
      <c r="W48" s="11"/>
      <c r="X48" s="10"/>
      <c r="Y48" s="11"/>
      <c r="Z48" s="10"/>
      <c r="AA48" s="6"/>
      <c r="AB48" s="155">
        <f t="shared" si="0"/>
        <v>0</v>
      </c>
    </row>
    <row r="49" spans="1:28" ht="12.75" customHeight="1">
      <c r="A49" s="9" t="s">
        <v>24</v>
      </c>
      <c r="B49" s="10"/>
      <c r="C49" s="11"/>
      <c r="D49" s="10"/>
      <c r="E49" s="11"/>
      <c r="F49" s="10"/>
      <c r="G49" s="11"/>
      <c r="H49" s="10"/>
      <c r="I49" s="11"/>
      <c r="J49" s="10"/>
      <c r="K49" s="11"/>
      <c r="L49" s="10"/>
      <c r="M49" s="11"/>
      <c r="N49" s="10"/>
      <c r="O49" s="11"/>
      <c r="P49" s="10"/>
      <c r="Q49" s="11"/>
      <c r="R49" s="10"/>
      <c r="S49" s="11"/>
      <c r="T49" s="10"/>
      <c r="U49" s="11"/>
      <c r="V49" s="10"/>
      <c r="W49" s="11"/>
      <c r="X49" s="10"/>
      <c r="Y49" s="11"/>
      <c r="Z49" s="10"/>
      <c r="AA49" s="6"/>
      <c r="AB49" s="155">
        <f t="shared" si="0"/>
        <v>0</v>
      </c>
    </row>
    <row r="50" spans="1:28" ht="12.75" customHeight="1">
      <c r="A50" s="9" t="s">
        <v>43</v>
      </c>
      <c r="B50" s="10"/>
      <c r="C50" s="11"/>
      <c r="D50" s="10"/>
      <c r="E50" s="11"/>
      <c r="F50" s="10"/>
      <c r="G50" s="11"/>
      <c r="H50" s="10"/>
      <c r="I50" s="11"/>
      <c r="J50" s="10"/>
      <c r="K50" s="11"/>
      <c r="L50" s="10"/>
      <c r="M50" s="11"/>
      <c r="N50" s="10"/>
      <c r="O50" s="11"/>
      <c r="P50" s="10"/>
      <c r="Q50" s="11"/>
      <c r="R50" s="10"/>
      <c r="S50" s="11"/>
      <c r="T50" s="10"/>
      <c r="U50" s="11"/>
      <c r="V50" s="10"/>
      <c r="W50" s="11"/>
      <c r="X50" s="10"/>
      <c r="Y50" s="11"/>
      <c r="Z50" s="10"/>
      <c r="AA50" s="6"/>
      <c r="AB50" s="155">
        <f t="shared" si="0"/>
        <v>0</v>
      </c>
    </row>
    <row r="51" spans="1:28" s="162" customFormat="1" ht="12.75" customHeight="1">
      <c r="A51" s="12" t="s">
        <v>72</v>
      </c>
      <c r="B51" s="5"/>
      <c r="C51" s="161"/>
      <c r="D51" s="5"/>
      <c r="E51" s="161"/>
      <c r="F51" s="5"/>
      <c r="G51" s="161"/>
      <c r="H51" s="5"/>
      <c r="I51" s="161"/>
      <c r="J51" s="5"/>
      <c r="K51" s="161"/>
      <c r="L51" s="5"/>
      <c r="M51" s="161"/>
      <c r="N51" s="5"/>
      <c r="O51" s="161"/>
      <c r="P51" s="5"/>
      <c r="Q51" s="161"/>
      <c r="R51" s="5"/>
      <c r="S51" s="161"/>
      <c r="T51" s="5"/>
      <c r="U51" s="161"/>
      <c r="V51" s="5"/>
      <c r="W51" s="161"/>
      <c r="X51" s="5"/>
      <c r="Y51" s="161"/>
      <c r="Z51" s="5"/>
      <c r="AA51" s="52"/>
      <c r="AB51" s="162">
        <f t="shared" si="0"/>
        <v>0</v>
      </c>
    </row>
    <row r="52" spans="1:28" ht="12.75" customHeight="1">
      <c r="A52" s="15" t="s">
        <v>68</v>
      </c>
      <c r="B52" s="10"/>
      <c r="C52" s="11"/>
      <c r="D52" s="10"/>
      <c r="E52" s="11"/>
      <c r="F52" s="10"/>
      <c r="G52" s="11"/>
      <c r="H52" s="10"/>
      <c r="I52" s="11"/>
      <c r="J52" s="10"/>
      <c r="K52" s="11"/>
      <c r="L52" s="10"/>
      <c r="M52" s="11"/>
      <c r="N52" s="10"/>
      <c r="O52" s="11"/>
      <c r="P52" s="10"/>
      <c r="Q52" s="11"/>
      <c r="R52" s="10"/>
      <c r="S52" s="11"/>
      <c r="T52" s="10"/>
      <c r="U52" s="11"/>
      <c r="V52" s="10"/>
      <c r="W52" s="11"/>
      <c r="X52" s="10"/>
      <c r="Y52" s="11"/>
      <c r="Z52" s="10"/>
      <c r="AA52" s="6"/>
      <c r="AB52" s="155">
        <f t="shared" si="0"/>
        <v>0</v>
      </c>
    </row>
    <row r="53" spans="1:28" ht="12.75" customHeight="1">
      <c r="A53" s="15" t="s">
        <v>82</v>
      </c>
      <c r="B53" s="10"/>
      <c r="C53" s="11"/>
      <c r="D53" s="10"/>
      <c r="E53" s="11"/>
      <c r="F53" s="10"/>
      <c r="G53" s="11"/>
      <c r="H53" s="10"/>
      <c r="I53" s="11"/>
      <c r="J53" s="10"/>
      <c r="K53" s="11"/>
      <c r="L53" s="10"/>
      <c r="M53" s="11"/>
      <c r="N53" s="10"/>
      <c r="O53" s="11"/>
      <c r="P53" s="10"/>
      <c r="Q53" s="11"/>
      <c r="R53" s="10"/>
      <c r="S53" s="11"/>
      <c r="T53" s="10"/>
      <c r="U53" s="11"/>
      <c r="V53" s="10"/>
      <c r="W53" s="11"/>
      <c r="X53" s="10"/>
      <c r="Y53" s="11"/>
      <c r="Z53" s="10"/>
      <c r="AA53" s="6"/>
      <c r="AB53" s="155">
        <f t="shared" si="0"/>
        <v>0</v>
      </c>
    </row>
    <row r="54" spans="1:28" ht="12.75" customHeight="1">
      <c r="A54" s="9" t="s">
        <v>63</v>
      </c>
      <c r="B54" s="10"/>
      <c r="C54" s="11"/>
      <c r="D54" s="10"/>
      <c r="E54" s="11"/>
      <c r="F54" s="10"/>
      <c r="G54" s="11"/>
      <c r="H54" s="10"/>
      <c r="I54" s="11"/>
      <c r="J54" s="10"/>
      <c r="K54" s="11"/>
      <c r="L54" s="10"/>
      <c r="M54" s="11"/>
      <c r="N54" s="10"/>
      <c r="O54" s="11"/>
      <c r="P54" s="10"/>
      <c r="Q54" s="11"/>
      <c r="R54" s="10"/>
      <c r="S54" s="11"/>
      <c r="T54" s="10"/>
      <c r="U54" s="11"/>
      <c r="V54" s="10"/>
      <c r="W54" s="11"/>
      <c r="X54" s="10"/>
      <c r="Y54" s="11"/>
      <c r="Z54" s="10"/>
      <c r="AA54" s="6"/>
      <c r="AB54" s="155">
        <f t="shared" si="0"/>
        <v>0</v>
      </c>
    </row>
    <row r="55" spans="1:28" s="162" customFormat="1" ht="12.75" customHeight="1">
      <c r="A55" s="12" t="s">
        <v>30</v>
      </c>
      <c r="B55" s="5"/>
      <c r="C55" s="161"/>
      <c r="D55" s="5"/>
      <c r="E55" s="161"/>
      <c r="F55" s="5"/>
      <c r="G55" s="161"/>
      <c r="H55" s="5"/>
      <c r="I55" s="161"/>
      <c r="J55" s="5"/>
      <c r="K55" s="161"/>
      <c r="L55" s="5"/>
      <c r="M55" s="161"/>
      <c r="N55" s="5"/>
      <c r="O55" s="161"/>
      <c r="P55" s="5"/>
      <c r="Q55" s="161"/>
      <c r="R55" s="5"/>
      <c r="S55" s="161"/>
      <c r="T55" s="5"/>
      <c r="U55" s="161"/>
      <c r="V55" s="5"/>
      <c r="W55" s="161"/>
      <c r="X55" s="5"/>
      <c r="Y55" s="161"/>
      <c r="Z55" s="5"/>
      <c r="AA55" s="52"/>
      <c r="AB55" s="162">
        <f t="shared" si="0"/>
        <v>0</v>
      </c>
    </row>
    <row r="56" spans="1:28" ht="12.75" customHeight="1">
      <c r="A56" s="9" t="s">
        <v>38</v>
      </c>
      <c r="B56" s="10"/>
      <c r="C56" s="11"/>
      <c r="D56" s="10"/>
      <c r="E56" s="11"/>
      <c r="F56" s="10"/>
      <c r="G56" s="11"/>
      <c r="H56" s="10"/>
      <c r="I56" s="11"/>
      <c r="J56" s="10"/>
      <c r="K56" s="11">
        <v>4</v>
      </c>
      <c r="L56" s="10"/>
      <c r="M56" s="11"/>
      <c r="N56" s="10"/>
      <c r="O56" s="11"/>
      <c r="P56" s="10"/>
      <c r="Q56" s="11"/>
      <c r="R56" s="10"/>
      <c r="S56" s="11"/>
      <c r="T56" s="10"/>
      <c r="U56" s="11"/>
      <c r="V56" s="10"/>
      <c r="W56" s="11"/>
      <c r="X56" s="10"/>
      <c r="Y56" s="11"/>
      <c r="Z56" s="10"/>
      <c r="AA56" s="6"/>
      <c r="AB56" s="155">
        <f t="shared" si="0"/>
        <v>0.16</v>
      </c>
    </row>
    <row r="57" spans="1:28" ht="12.75" customHeight="1">
      <c r="A57" s="9" t="s">
        <v>60</v>
      </c>
      <c r="B57" s="10"/>
      <c r="C57" s="11"/>
      <c r="D57" s="10"/>
      <c r="E57" s="11"/>
      <c r="F57" s="10"/>
      <c r="G57" s="11"/>
      <c r="H57" s="10"/>
      <c r="I57" s="11"/>
      <c r="J57" s="10"/>
      <c r="K57" s="11"/>
      <c r="L57" s="10"/>
      <c r="M57" s="11"/>
      <c r="N57" s="10"/>
      <c r="O57" s="11"/>
      <c r="P57" s="10"/>
      <c r="Q57" s="11"/>
      <c r="R57" s="10"/>
      <c r="S57" s="11"/>
      <c r="T57" s="10"/>
      <c r="U57" s="11"/>
      <c r="V57" s="10"/>
      <c r="W57" s="11"/>
      <c r="X57" s="10"/>
      <c r="Y57" s="11"/>
      <c r="Z57" s="10"/>
      <c r="AA57" s="6"/>
      <c r="AB57" s="155">
        <f t="shared" si="0"/>
        <v>0</v>
      </c>
    </row>
    <row r="58" spans="1:28" ht="12.75" customHeight="1">
      <c r="A58" s="9" t="s">
        <v>73</v>
      </c>
      <c r="B58" s="10"/>
      <c r="C58" s="11"/>
      <c r="D58" s="10"/>
      <c r="E58" s="11"/>
      <c r="F58" s="10"/>
      <c r="G58" s="11"/>
      <c r="H58" s="10"/>
      <c r="I58" s="11"/>
      <c r="J58" s="10"/>
      <c r="K58" s="11"/>
      <c r="L58" s="10"/>
      <c r="M58" s="11"/>
      <c r="N58" s="10"/>
      <c r="O58" s="11"/>
      <c r="P58" s="10"/>
      <c r="Q58" s="11"/>
      <c r="R58" s="10"/>
      <c r="S58" s="11"/>
      <c r="T58" s="10"/>
      <c r="U58" s="11"/>
      <c r="V58" s="10"/>
      <c r="W58" s="11"/>
      <c r="X58" s="10"/>
      <c r="Y58" s="11"/>
      <c r="Z58" s="10"/>
      <c r="AA58" s="6"/>
      <c r="AB58" s="155">
        <f t="shared" si="0"/>
        <v>0</v>
      </c>
    </row>
    <row r="59" spans="1:28" ht="12.75" customHeight="1">
      <c r="A59" s="9" t="s">
        <v>64</v>
      </c>
      <c r="B59" s="10"/>
      <c r="C59" s="11"/>
      <c r="D59" s="10"/>
      <c r="E59" s="11"/>
      <c r="F59" s="10"/>
      <c r="G59" s="11"/>
      <c r="H59" s="10"/>
      <c r="I59" s="11"/>
      <c r="J59" s="10"/>
      <c r="K59" s="11"/>
      <c r="L59" s="10"/>
      <c r="M59" s="11"/>
      <c r="N59" s="10"/>
      <c r="O59" s="11"/>
      <c r="P59" s="10"/>
      <c r="Q59" s="11"/>
      <c r="R59" s="10"/>
      <c r="S59" s="11"/>
      <c r="T59" s="10"/>
      <c r="U59" s="11"/>
      <c r="V59" s="10"/>
      <c r="W59" s="11"/>
      <c r="X59" s="10"/>
      <c r="Y59" s="11"/>
      <c r="Z59" s="10"/>
      <c r="AA59" s="6"/>
      <c r="AB59" s="155">
        <f t="shared" si="0"/>
        <v>0</v>
      </c>
    </row>
    <row r="60" spans="1:28" ht="12.75" customHeight="1">
      <c r="A60" s="9" t="s">
        <v>61</v>
      </c>
      <c r="B60" s="10"/>
      <c r="C60" s="11"/>
      <c r="D60" s="10"/>
      <c r="E60" s="11"/>
      <c r="F60" s="10"/>
      <c r="G60" s="11"/>
      <c r="H60" s="10"/>
      <c r="I60" s="11"/>
      <c r="J60" s="10"/>
      <c r="K60" s="11"/>
      <c r="L60" s="10"/>
      <c r="M60" s="11"/>
      <c r="N60" s="10"/>
      <c r="O60" s="11"/>
      <c r="P60" s="10"/>
      <c r="Q60" s="11"/>
      <c r="R60" s="10"/>
      <c r="S60" s="11"/>
      <c r="T60" s="10"/>
      <c r="U60" s="11"/>
      <c r="V60" s="10"/>
      <c r="W60" s="11"/>
      <c r="X60" s="10"/>
      <c r="Y60" s="11"/>
      <c r="Z60" s="10"/>
      <c r="AA60" s="6"/>
      <c r="AB60" s="155">
        <f t="shared" si="0"/>
        <v>0</v>
      </c>
    </row>
    <row r="61" spans="1:28" s="162" customFormat="1" ht="12.75" customHeight="1">
      <c r="A61" s="16" t="s">
        <v>13</v>
      </c>
      <c r="B61" s="5"/>
      <c r="C61" s="161"/>
      <c r="D61" s="5"/>
      <c r="E61" s="161"/>
      <c r="F61" s="5"/>
      <c r="G61" s="161"/>
      <c r="H61" s="5"/>
      <c r="I61" s="161"/>
      <c r="J61" s="5"/>
      <c r="K61" s="161"/>
      <c r="L61" s="5"/>
      <c r="M61" s="161"/>
      <c r="N61" s="5"/>
      <c r="O61" s="161"/>
      <c r="P61" s="5"/>
      <c r="Q61" s="161"/>
      <c r="R61" s="5"/>
      <c r="S61" s="161"/>
      <c r="T61" s="5"/>
      <c r="U61" s="161"/>
      <c r="V61" s="5"/>
      <c r="W61" s="161"/>
      <c r="X61" s="5"/>
      <c r="Y61" s="161"/>
      <c r="Z61" s="5"/>
      <c r="AA61" s="52"/>
      <c r="AB61" s="162">
        <f t="shared" si="0"/>
        <v>0</v>
      </c>
    </row>
    <row r="62" spans="1:28" s="162" customFormat="1" ht="12.75" customHeight="1">
      <c r="A62" s="16" t="s">
        <v>55</v>
      </c>
      <c r="B62" s="5"/>
      <c r="C62" s="161"/>
      <c r="D62" s="5"/>
      <c r="E62" s="161"/>
      <c r="F62" s="5"/>
      <c r="G62" s="161"/>
      <c r="H62" s="5"/>
      <c r="I62" s="161"/>
      <c r="J62" s="5"/>
      <c r="K62" s="161"/>
      <c r="L62" s="5"/>
      <c r="M62" s="161"/>
      <c r="N62" s="5"/>
      <c r="O62" s="161"/>
      <c r="P62" s="5"/>
      <c r="Q62" s="161"/>
      <c r="R62" s="5"/>
      <c r="S62" s="161"/>
      <c r="T62" s="5"/>
      <c r="U62" s="161"/>
      <c r="V62" s="5"/>
      <c r="W62" s="161"/>
      <c r="X62" s="5"/>
      <c r="Y62" s="161"/>
      <c r="Z62" s="5"/>
      <c r="AA62" s="52"/>
      <c r="AB62" s="162">
        <f t="shared" si="0"/>
        <v>0</v>
      </c>
    </row>
    <row r="63" spans="1:28" ht="12.75" customHeight="1">
      <c r="A63" s="15" t="s">
        <v>42</v>
      </c>
      <c r="B63" s="10"/>
      <c r="C63" s="11"/>
      <c r="D63" s="10"/>
      <c r="E63" s="11"/>
      <c r="F63" s="10"/>
      <c r="G63" s="11"/>
      <c r="H63" s="10"/>
      <c r="I63" s="11"/>
      <c r="J63" s="10"/>
      <c r="K63" s="11"/>
      <c r="L63" s="10"/>
      <c r="M63" s="11"/>
      <c r="N63" s="10"/>
      <c r="O63" s="11"/>
      <c r="P63" s="10"/>
      <c r="Q63" s="11"/>
      <c r="R63" s="10"/>
      <c r="S63" s="11"/>
      <c r="T63" s="10"/>
      <c r="U63" s="11"/>
      <c r="V63" s="10"/>
      <c r="W63" s="11"/>
      <c r="X63" s="10"/>
      <c r="Y63" s="11"/>
      <c r="Z63" s="10"/>
      <c r="AA63" s="6"/>
      <c r="AB63" s="155">
        <f t="shared" si="0"/>
        <v>0</v>
      </c>
    </row>
    <row r="64" spans="1:28" ht="12.75" customHeight="1">
      <c r="A64" s="15" t="s">
        <v>57</v>
      </c>
      <c r="B64" s="10"/>
      <c r="C64" s="11"/>
      <c r="D64" s="10"/>
      <c r="E64" s="11"/>
      <c r="F64" s="10"/>
      <c r="G64" s="11"/>
      <c r="H64" s="10"/>
      <c r="I64" s="11"/>
      <c r="J64" s="10"/>
      <c r="K64" s="11"/>
      <c r="L64" s="10"/>
      <c r="M64" s="11"/>
      <c r="N64" s="10"/>
      <c r="O64" s="11"/>
      <c r="P64" s="10"/>
      <c r="Q64" s="11"/>
      <c r="R64" s="10"/>
      <c r="S64" s="11"/>
      <c r="T64" s="10"/>
      <c r="U64" s="11"/>
      <c r="V64" s="10"/>
      <c r="W64" s="11"/>
      <c r="X64" s="10"/>
      <c r="Y64" s="11"/>
      <c r="Z64" s="10"/>
      <c r="AA64" s="6"/>
      <c r="AB64" s="155">
        <f t="shared" si="0"/>
        <v>0</v>
      </c>
    </row>
    <row r="65" spans="1:28" s="162" customFormat="1" ht="12.75" customHeight="1">
      <c r="A65" s="16" t="s">
        <v>14</v>
      </c>
      <c r="B65" s="5"/>
      <c r="C65" s="161"/>
      <c r="D65" s="5"/>
      <c r="E65" s="161"/>
      <c r="F65" s="5"/>
      <c r="G65" s="161"/>
      <c r="H65" s="5"/>
      <c r="I65" s="161"/>
      <c r="J65" s="5"/>
      <c r="K65" s="161"/>
      <c r="L65" s="5"/>
      <c r="M65" s="161"/>
      <c r="N65" s="5"/>
      <c r="O65" s="161"/>
      <c r="P65" s="5"/>
      <c r="Q65" s="161"/>
      <c r="R65" s="5"/>
      <c r="S65" s="161"/>
      <c r="T65" s="5"/>
      <c r="U65" s="161"/>
      <c r="V65" s="5"/>
      <c r="W65" s="161"/>
      <c r="X65" s="5"/>
      <c r="Y65" s="161"/>
      <c r="Z65" s="5"/>
      <c r="AA65" s="52"/>
      <c r="AB65" s="162">
        <f t="shared" si="0"/>
        <v>0</v>
      </c>
    </row>
    <row r="66" spans="1:28" s="162" customFormat="1" ht="12.75" customHeight="1">
      <c r="A66" s="16" t="s">
        <v>15</v>
      </c>
      <c r="B66" s="5"/>
      <c r="C66" s="161"/>
      <c r="D66" s="5"/>
      <c r="E66" s="161"/>
      <c r="F66" s="5"/>
      <c r="G66" s="161"/>
      <c r="H66" s="5"/>
      <c r="I66" s="161"/>
      <c r="J66" s="5"/>
      <c r="K66" s="161"/>
      <c r="L66" s="5"/>
      <c r="M66" s="161"/>
      <c r="N66" s="5"/>
      <c r="O66" s="161"/>
      <c r="P66" s="5"/>
      <c r="Q66" s="161"/>
      <c r="R66" s="5"/>
      <c r="S66" s="161"/>
      <c r="T66" s="5"/>
      <c r="U66" s="161"/>
      <c r="V66" s="5"/>
      <c r="W66" s="161"/>
      <c r="X66" s="5"/>
      <c r="Y66" s="161"/>
      <c r="Z66" s="5"/>
      <c r="AA66" s="52"/>
      <c r="AB66" s="162">
        <f t="shared" si="0"/>
        <v>0</v>
      </c>
    </row>
    <row r="67" spans="1:28" s="162" customFormat="1" ht="12.75" customHeight="1">
      <c r="A67" s="16" t="s">
        <v>16</v>
      </c>
      <c r="B67" s="5"/>
      <c r="C67" s="161"/>
      <c r="D67" s="5"/>
      <c r="E67" s="161"/>
      <c r="F67" s="5"/>
      <c r="G67" s="161"/>
      <c r="H67" s="5"/>
      <c r="I67" s="161"/>
      <c r="J67" s="5"/>
      <c r="K67" s="161"/>
      <c r="L67" s="5"/>
      <c r="M67" s="161"/>
      <c r="N67" s="5"/>
      <c r="O67" s="161"/>
      <c r="P67" s="5"/>
      <c r="Q67" s="161"/>
      <c r="R67" s="5"/>
      <c r="S67" s="161"/>
      <c r="T67" s="5"/>
      <c r="U67" s="161"/>
      <c r="V67" s="5"/>
      <c r="W67" s="161"/>
      <c r="X67" s="5"/>
      <c r="Y67" s="161"/>
      <c r="Z67" s="5"/>
      <c r="AA67" s="52"/>
      <c r="AB67" s="162">
        <f t="shared" si="0"/>
        <v>0</v>
      </c>
    </row>
    <row r="68" spans="1:28" ht="12.75" customHeight="1">
      <c r="A68" s="15" t="s">
        <v>36</v>
      </c>
      <c r="B68" s="10"/>
      <c r="C68" s="11"/>
      <c r="D68" s="10"/>
      <c r="E68" s="11"/>
      <c r="F68" s="10"/>
      <c r="G68" s="11"/>
      <c r="H68" s="10"/>
      <c r="I68" s="11"/>
      <c r="J68" s="10"/>
      <c r="K68" s="11"/>
      <c r="L68" s="10"/>
      <c r="M68" s="11"/>
      <c r="N68" s="10"/>
      <c r="O68" s="11"/>
      <c r="P68" s="10"/>
      <c r="Q68" s="11"/>
      <c r="R68" s="10"/>
      <c r="S68" s="11"/>
      <c r="T68" s="10"/>
      <c r="U68" s="11"/>
      <c r="V68" s="10"/>
      <c r="W68" s="11"/>
      <c r="X68" s="10"/>
      <c r="Y68" s="11"/>
      <c r="Z68" s="10"/>
      <c r="AA68" s="6"/>
      <c r="AB68" s="155">
        <f t="shared" si="0"/>
        <v>0</v>
      </c>
    </row>
    <row r="69" spans="1:28" s="162" customFormat="1" ht="12.75" customHeight="1">
      <c r="A69" s="16" t="s">
        <v>81</v>
      </c>
      <c r="B69" s="5"/>
      <c r="C69" s="161"/>
      <c r="D69" s="5"/>
      <c r="E69" s="161"/>
      <c r="F69" s="5"/>
      <c r="G69" s="161"/>
      <c r="H69" s="5"/>
      <c r="I69" s="161"/>
      <c r="J69" s="5"/>
      <c r="K69" s="161"/>
      <c r="L69" s="5"/>
      <c r="M69" s="161"/>
      <c r="N69" s="5"/>
      <c r="O69" s="161"/>
      <c r="P69" s="5"/>
      <c r="Q69" s="161"/>
      <c r="R69" s="5"/>
      <c r="S69" s="161"/>
      <c r="T69" s="5"/>
      <c r="U69" s="161"/>
      <c r="V69" s="5"/>
      <c r="W69" s="161"/>
      <c r="X69" s="5"/>
      <c r="Y69" s="161"/>
      <c r="Z69" s="5"/>
      <c r="AA69" s="52"/>
      <c r="AB69" s="162">
        <f t="shared" si="0"/>
        <v>0</v>
      </c>
    </row>
    <row r="70" spans="1:28" s="162" customFormat="1" ht="12.75" customHeight="1">
      <c r="A70" s="16" t="s">
        <v>74</v>
      </c>
      <c r="B70" s="5"/>
      <c r="C70" s="161"/>
      <c r="D70" s="5"/>
      <c r="E70" s="161"/>
      <c r="F70" s="5"/>
      <c r="G70" s="161"/>
      <c r="H70" s="5"/>
      <c r="I70" s="161"/>
      <c r="J70" s="5"/>
      <c r="K70" s="161"/>
      <c r="L70" s="5"/>
      <c r="M70" s="161"/>
      <c r="N70" s="5"/>
      <c r="O70" s="161"/>
      <c r="P70" s="5"/>
      <c r="Q70" s="161"/>
      <c r="R70" s="5"/>
      <c r="S70" s="161"/>
      <c r="T70" s="5"/>
      <c r="U70" s="161"/>
      <c r="V70" s="5"/>
      <c r="W70" s="161"/>
      <c r="X70" s="5"/>
      <c r="Y70" s="161"/>
      <c r="Z70" s="5"/>
      <c r="AA70" s="52"/>
      <c r="AB70" s="162">
        <f t="shared" ref="AB70:AB105" si="1">SUM(B70:Z70)/25</f>
        <v>0</v>
      </c>
    </row>
    <row r="71" spans="1:28" s="162" customFormat="1" ht="12.75" customHeight="1">
      <c r="A71" s="16" t="s">
        <v>56</v>
      </c>
      <c r="B71" s="5"/>
      <c r="C71" s="161"/>
      <c r="D71" s="5"/>
      <c r="E71" s="161"/>
      <c r="F71" s="5"/>
      <c r="G71" s="161"/>
      <c r="H71" s="5"/>
      <c r="I71" s="161"/>
      <c r="J71" s="5"/>
      <c r="K71" s="161"/>
      <c r="L71" s="5"/>
      <c r="M71" s="161"/>
      <c r="N71" s="5"/>
      <c r="O71" s="161"/>
      <c r="P71" s="5"/>
      <c r="Q71" s="161"/>
      <c r="R71" s="5"/>
      <c r="S71" s="161"/>
      <c r="T71" s="5"/>
      <c r="U71" s="161"/>
      <c r="V71" s="5"/>
      <c r="W71" s="161"/>
      <c r="X71" s="5"/>
      <c r="Y71" s="161"/>
      <c r="Z71" s="5"/>
      <c r="AA71" s="52"/>
      <c r="AB71" s="162">
        <f t="shared" si="1"/>
        <v>0</v>
      </c>
    </row>
    <row r="72" spans="1:28" s="162" customFormat="1" ht="12.75" customHeight="1">
      <c r="A72" s="16" t="s">
        <v>17</v>
      </c>
      <c r="B72" s="5"/>
      <c r="C72" s="161"/>
      <c r="D72" s="5"/>
      <c r="E72" s="161"/>
      <c r="F72" s="5"/>
      <c r="G72" s="161"/>
      <c r="H72" s="5"/>
      <c r="I72" s="161"/>
      <c r="J72" s="5"/>
      <c r="K72" s="161"/>
      <c r="L72" s="5"/>
      <c r="M72" s="161"/>
      <c r="N72" s="5"/>
      <c r="O72" s="161"/>
      <c r="P72" s="5"/>
      <c r="Q72" s="161"/>
      <c r="R72" s="5"/>
      <c r="S72" s="161"/>
      <c r="T72" s="5"/>
      <c r="U72" s="161"/>
      <c r="V72" s="5"/>
      <c r="W72" s="161"/>
      <c r="X72" s="5"/>
      <c r="Y72" s="161"/>
      <c r="Z72" s="5"/>
      <c r="AA72" s="52"/>
      <c r="AB72" s="162">
        <f t="shared" si="1"/>
        <v>0</v>
      </c>
    </row>
    <row r="73" spans="1:28" s="162" customFormat="1" ht="12.75" customHeight="1">
      <c r="A73" s="16" t="s">
        <v>18</v>
      </c>
      <c r="B73" s="5"/>
      <c r="C73" s="161"/>
      <c r="D73" s="5"/>
      <c r="E73" s="161"/>
      <c r="F73" s="5"/>
      <c r="G73" s="161"/>
      <c r="H73" s="5"/>
      <c r="I73" s="161"/>
      <c r="J73" s="5"/>
      <c r="K73" s="161"/>
      <c r="L73" s="5"/>
      <c r="M73" s="161"/>
      <c r="N73" s="5"/>
      <c r="O73" s="161"/>
      <c r="P73" s="5"/>
      <c r="Q73" s="161"/>
      <c r="R73" s="5"/>
      <c r="S73" s="161"/>
      <c r="T73" s="5"/>
      <c r="U73" s="161"/>
      <c r="V73" s="5"/>
      <c r="W73" s="161"/>
      <c r="X73" s="5"/>
      <c r="Y73" s="161"/>
      <c r="Z73" s="5"/>
      <c r="AA73" s="52"/>
      <c r="AB73" s="162">
        <f t="shared" si="1"/>
        <v>0</v>
      </c>
    </row>
    <row r="74" spans="1:28" s="162" customFormat="1" ht="12.75" customHeight="1">
      <c r="A74" s="16" t="s">
        <v>19</v>
      </c>
      <c r="B74" s="5"/>
      <c r="C74" s="161"/>
      <c r="D74" s="5"/>
      <c r="E74" s="161"/>
      <c r="F74" s="5"/>
      <c r="G74" s="161">
        <v>25</v>
      </c>
      <c r="H74" s="5"/>
      <c r="I74" s="161"/>
      <c r="J74" s="5"/>
      <c r="K74" s="161"/>
      <c r="L74" s="5"/>
      <c r="M74" s="161">
        <v>45</v>
      </c>
      <c r="N74" s="5"/>
      <c r="O74" s="161"/>
      <c r="P74" s="5">
        <v>3</v>
      </c>
      <c r="Q74" s="161">
        <v>2</v>
      </c>
      <c r="R74" s="5"/>
      <c r="S74" s="161">
        <v>7</v>
      </c>
      <c r="T74" s="5">
        <v>13</v>
      </c>
      <c r="U74" s="161"/>
      <c r="V74" s="5">
        <v>18</v>
      </c>
      <c r="W74" s="161">
        <v>4</v>
      </c>
      <c r="X74" s="5"/>
      <c r="Y74" s="161">
        <v>6</v>
      </c>
      <c r="Z74" s="5"/>
      <c r="AA74" s="52"/>
      <c r="AB74" s="162">
        <f t="shared" si="1"/>
        <v>4.92</v>
      </c>
    </row>
    <row r="75" spans="1:28" s="162" customFormat="1" ht="12.75" customHeight="1">
      <c r="A75" s="16" t="s">
        <v>20</v>
      </c>
      <c r="B75" s="5">
        <v>30</v>
      </c>
      <c r="C75" s="161">
        <v>10</v>
      </c>
      <c r="D75" s="5"/>
      <c r="E75" s="161">
        <v>6</v>
      </c>
      <c r="F75" s="5">
        <v>20</v>
      </c>
      <c r="G75" s="161">
        <v>25</v>
      </c>
      <c r="H75" s="5">
        <v>35</v>
      </c>
      <c r="I75" s="161">
        <v>30</v>
      </c>
      <c r="J75" s="5">
        <v>25</v>
      </c>
      <c r="K75" s="161">
        <v>4</v>
      </c>
      <c r="L75" s="5">
        <v>9</v>
      </c>
      <c r="M75" s="161"/>
      <c r="N75" s="5"/>
      <c r="O75" s="161"/>
      <c r="P75" s="5"/>
      <c r="Q75" s="161"/>
      <c r="R75" s="5"/>
      <c r="S75" s="161"/>
      <c r="T75" s="5"/>
      <c r="U75" s="161"/>
      <c r="V75" s="5"/>
      <c r="W75" s="161"/>
      <c r="X75" s="5"/>
      <c r="Y75" s="161"/>
      <c r="Z75" s="5"/>
      <c r="AA75" s="52"/>
      <c r="AB75" s="162">
        <f t="shared" si="1"/>
        <v>7.76</v>
      </c>
    </row>
    <row r="76" spans="1:28" s="162" customFormat="1" ht="12.75" customHeight="1">
      <c r="A76" s="16" t="s">
        <v>21</v>
      </c>
      <c r="B76" s="5"/>
      <c r="C76" s="161"/>
      <c r="D76" s="5"/>
      <c r="E76" s="161"/>
      <c r="F76" s="5"/>
      <c r="G76" s="161"/>
      <c r="H76" s="5"/>
      <c r="I76" s="161"/>
      <c r="J76" s="5"/>
      <c r="K76" s="161"/>
      <c r="L76" s="5"/>
      <c r="M76" s="161"/>
      <c r="N76" s="5"/>
      <c r="O76" s="161"/>
      <c r="P76" s="5"/>
      <c r="Q76" s="161"/>
      <c r="R76" s="5"/>
      <c r="S76" s="161"/>
      <c r="T76" s="5"/>
      <c r="U76" s="161"/>
      <c r="V76" s="5"/>
      <c r="W76" s="161"/>
      <c r="X76" s="5"/>
      <c r="Y76" s="161"/>
      <c r="Z76" s="5"/>
      <c r="AA76" s="52"/>
      <c r="AB76" s="162">
        <f t="shared" si="1"/>
        <v>0</v>
      </c>
    </row>
    <row r="77" spans="1:28" ht="12.75" customHeight="1">
      <c r="A77" s="15" t="s">
        <v>91</v>
      </c>
      <c r="B77" s="10"/>
      <c r="C77" s="11"/>
      <c r="D77" s="10"/>
      <c r="E77" s="11"/>
      <c r="F77" s="10"/>
      <c r="G77" s="11"/>
      <c r="H77" s="10"/>
      <c r="I77" s="11"/>
      <c r="J77" s="10"/>
      <c r="K77" s="11"/>
      <c r="L77" s="10"/>
      <c r="M77" s="11"/>
      <c r="N77" s="10"/>
      <c r="O77" s="11"/>
      <c r="P77" s="10"/>
      <c r="Q77" s="11"/>
      <c r="R77" s="10"/>
      <c r="S77" s="11"/>
      <c r="T77" s="10"/>
      <c r="U77" s="11"/>
      <c r="V77" s="10"/>
      <c r="W77" s="11"/>
      <c r="X77" s="10"/>
      <c r="Y77" s="11"/>
      <c r="Z77" s="10"/>
      <c r="AA77" s="6"/>
      <c r="AB77" s="155">
        <f t="shared" si="1"/>
        <v>0</v>
      </c>
    </row>
    <row r="78" spans="1:28" s="162" customFormat="1" ht="12.75" customHeight="1">
      <c r="A78" s="16" t="s">
        <v>92</v>
      </c>
      <c r="B78" s="5"/>
      <c r="C78" s="161"/>
      <c r="D78" s="5"/>
      <c r="E78" s="161"/>
      <c r="F78" s="5"/>
      <c r="G78" s="161"/>
      <c r="H78" s="5"/>
      <c r="I78" s="161"/>
      <c r="J78" s="5"/>
      <c r="K78" s="161"/>
      <c r="L78" s="5"/>
      <c r="M78" s="161"/>
      <c r="N78" s="5"/>
      <c r="O78" s="161"/>
      <c r="P78" s="5"/>
      <c r="Q78" s="161"/>
      <c r="R78" s="5"/>
      <c r="S78" s="161"/>
      <c r="T78" s="5"/>
      <c r="U78" s="161"/>
      <c r="V78" s="5"/>
      <c r="W78" s="161"/>
      <c r="X78" s="5"/>
      <c r="Y78" s="161"/>
      <c r="Z78" s="5"/>
      <c r="AA78" s="52"/>
      <c r="AB78" s="162">
        <f t="shared" si="1"/>
        <v>0</v>
      </c>
    </row>
    <row r="79" spans="1:28" ht="12.75" customHeight="1">
      <c r="A79" s="15" t="s">
        <v>87</v>
      </c>
      <c r="B79" s="10"/>
      <c r="C79" s="11"/>
      <c r="D79" s="10"/>
      <c r="E79" s="11"/>
      <c r="F79" s="10"/>
      <c r="G79" s="11"/>
      <c r="H79" s="10"/>
      <c r="I79" s="11"/>
      <c r="J79" s="10"/>
      <c r="K79" s="11"/>
      <c r="L79" s="10"/>
      <c r="M79" s="11"/>
      <c r="N79" s="10"/>
      <c r="O79" s="11"/>
      <c r="P79" s="10"/>
      <c r="Q79" s="11"/>
      <c r="R79" s="10"/>
      <c r="S79" s="11"/>
      <c r="T79" s="10"/>
      <c r="U79" s="11"/>
      <c r="V79" s="10"/>
      <c r="W79" s="11"/>
      <c r="X79" s="10"/>
      <c r="Y79" s="11"/>
      <c r="Z79" s="10"/>
      <c r="AA79" s="6"/>
      <c r="AB79" s="155">
        <f t="shared" si="1"/>
        <v>0</v>
      </c>
    </row>
    <row r="80" spans="1:28" s="162" customFormat="1" ht="12.75" customHeight="1">
      <c r="A80" s="16" t="s">
        <v>65</v>
      </c>
      <c r="B80" s="5"/>
      <c r="C80" s="161"/>
      <c r="D80" s="5"/>
      <c r="E80" s="161"/>
      <c r="F80" s="5"/>
      <c r="G80" s="161"/>
      <c r="H80" s="5"/>
      <c r="I80" s="161"/>
      <c r="J80" s="5"/>
      <c r="K80" s="161">
        <v>8</v>
      </c>
      <c r="L80" s="5">
        <v>4</v>
      </c>
      <c r="M80" s="161"/>
      <c r="N80" s="5"/>
      <c r="O80" s="161">
        <v>8</v>
      </c>
      <c r="P80" s="5">
        <v>12</v>
      </c>
      <c r="Q80" s="161">
        <v>9</v>
      </c>
      <c r="R80" s="5">
        <v>8</v>
      </c>
      <c r="S80" s="161">
        <v>3</v>
      </c>
      <c r="T80" s="5">
        <v>10</v>
      </c>
      <c r="U80" s="161">
        <v>4</v>
      </c>
      <c r="V80" s="5"/>
      <c r="W80" s="161"/>
      <c r="X80" s="5">
        <v>7</v>
      </c>
      <c r="Y80" s="161"/>
      <c r="Z80" s="5"/>
      <c r="AA80" s="52"/>
      <c r="AB80" s="162">
        <f t="shared" si="1"/>
        <v>2.92</v>
      </c>
    </row>
    <row r="81" spans="1:28" ht="12.75" customHeight="1">
      <c r="A81" s="15" t="s">
        <v>46</v>
      </c>
      <c r="B81" s="10"/>
      <c r="C81" s="11"/>
      <c r="D81" s="10"/>
      <c r="E81" s="11"/>
      <c r="F81" s="10"/>
      <c r="G81" s="11"/>
      <c r="H81" s="10"/>
      <c r="I81" s="11"/>
      <c r="J81" s="10"/>
      <c r="K81" s="11"/>
      <c r="L81" s="10"/>
      <c r="M81" s="11"/>
      <c r="N81" s="10"/>
      <c r="O81" s="11"/>
      <c r="P81" s="10"/>
      <c r="Q81" s="11"/>
      <c r="R81" s="10"/>
      <c r="S81" s="11"/>
      <c r="T81" s="10"/>
      <c r="U81" s="11"/>
      <c r="V81" s="10"/>
      <c r="W81" s="11"/>
      <c r="X81" s="10"/>
      <c r="Y81" s="11"/>
      <c r="Z81" s="10"/>
      <c r="AA81" s="6"/>
      <c r="AB81" s="155">
        <f t="shared" si="1"/>
        <v>0</v>
      </c>
    </row>
    <row r="82" spans="1:28" s="162" customFormat="1" ht="12.75" customHeight="1">
      <c r="A82" s="16" t="s">
        <v>47</v>
      </c>
      <c r="B82" s="5"/>
      <c r="C82" s="161"/>
      <c r="D82" s="5"/>
      <c r="E82" s="161"/>
      <c r="F82" s="5"/>
      <c r="G82" s="161"/>
      <c r="H82" s="5"/>
      <c r="I82" s="161"/>
      <c r="J82" s="5"/>
      <c r="K82" s="161"/>
      <c r="L82" s="5"/>
      <c r="M82" s="161"/>
      <c r="N82" s="5"/>
      <c r="O82" s="161"/>
      <c r="P82" s="5"/>
      <c r="Q82" s="161"/>
      <c r="R82" s="5"/>
      <c r="S82" s="161"/>
      <c r="T82" s="5"/>
      <c r="U82" s="161"/>
      <c r="V82" s="5"/>
      <c r="W82" s="161"/>
      <c r="X82" s="5"/>
      <c r="Y82" s="161"/>
      <c r="Z82" s="5"/>
      <c r="AA82" s="52"/>
      <c r="AB82" s="162">
        <f t="shared" si="1"/>
        <v>0</v>
      </c>
    </row>
    <row r="83" spans="1:28" s="162" customFormat="1" ht="12.75" customHeight="1">
      <c r="A83" s="16" t="s">
        <v>66</v>
      </c>
      <c r="B83" s="5"/>
      <c r="C83" s="161"/>
      <c r="D83" s="5"/>
      <c r="E83" s="161"/>
      <c r="F83" s="5"/>
      <c r="G83" s="161"/>
      <c r="H83" s="5"/>
      <c r="I83" s="161"/>
      <c r="J83" s="5"/>
      <c r="K83" s="161"/>
      <c r="L83" s="5"/>
      <c r="M83" s="161"/>
      <c r="N83" s="5"/>
      <c r="O83" s="161"/>
      <c r="P83" s="5"/>
      <c r="Q83" s="161"/>
      <c r="R83" s="5"/>
      <c r="S83" s="161"/>
      <c r="T83" s="5"/>
      <c r="U83" s="161"/>
      <c r="V83" s="5"/>
      <c r="W83" s="161"/>
      <c r="X83" s="5"/>
      <c r="Y83" s="161"/>
      <c r="Z83" s="5"/>
      <c r="AA83" s="52"/>
      <c r="AB83" s="162">
        <f t="shared" si="1"/>
        <v>0</v>
      </c>
    </row>
    <row r="84" spans="1:28" ht="12.75" customHeight="1">
      <c r="A84" s="15" t="s">
        <v>53</v>
      </c>
      <c r="B84" s="10"/>
      <c r="C84" s="11"/>
      <c r="D84" s="10"/>
      <c r="E84" s="11"/>
      <c r="F84" s="10"/>
      <c r="G84" s="11"/>
      <c r="H84" s="10"/>
      <c r="I84" s="11"/>
      <c r="J84" s="10"/>
      <c r="K84" s="11"/>
      <c r="L84" s="10"/>
      <c r="M84" s="11"/>
      <c r="N84" s="10"/>
      <c r="O84" s="11"/>
      <c r="P84" s="10"/>
      <c r="Q84" s="11"/>
      <c r="R84" s="10"/>
      <c r="S84" s="11"/>
      <c r="T84" s="10"/>
      <c r="U84" s="11"/>
      <c r="V84" s="10"/>
      <c r="W84" s="11"/>
      <c r="X84" s="10"/>
      <c r="Y84" s="11"/>
      <c r="Z84" s="10"/>
      <c r="AA84" s="6"/>
      <c r="AB84" s="155">
        <f t="shared" si="1"/>
        <v>0</v>
      </c>
    </row>
    <row r="85" spans="1:28" ht="12.75" customHeight="1">
      <c r="A85" s="15" t="s">
        <v>54</v>
      </c>
      <c r="B85" s="10"/>
      <c r="C85" s="11"/>
      <c r="D85" s="10"/>
      <c r="E85" s="11"/>
      <c r="F85" s="10"/>
      <c r="G85" s="11"/>
      <c r="H85" s="10"/>
      <c r="I85" s="11"/>
      <c r="J85" s="10"/>
      <c r="K85" s="11"/>
      <c r="L85" s="10"/>
      <c r="M85" s="11"/>
      <c r="N85" s="10"/>
      <c r="O85" s="11"/>
      <c r="P85" s="10"/>
      <c r="Q85" s="11"/>
      <c r="R85" s="10"/>
      <c r="S85" s="11"/>
      <c r="T85" s="10"/>
      <c r="U85" s="11"/>
      <c r="V85" s="10"/>
      <c r="W85" s="11"/>
      <c r="X85" s="10"/>
      <c r="Y85" s="11"/>
      <c r="Z85" s="10"/>
      <c r="AA85" s="6"/>
      <c r="AB85" s="155">
        <f t="shared" si="1"/>
        <v>0</v>
      </c>
    </row>
    <row r="86" spans="1:28" s="162" customFormat="1" ht="12.75" customHeight="1">
      <c r="A86" s="16" t="s">
        <v>58</v>
      </c>
      <c r="B86" s="5"/>
      <c r="C86" s="161"/>
      <c r="D86" s="5"/>
      <c r="E86" s="161"/>
      <c r="F86" s="5"/>
      <c r="G86" s="161"/>
      <c r="H86" s="5"/>
      <c r="I86" s="161"/>
      <c r="J86" s="5"/>
      <c r="K86" s="161"/>
      <c r="L86" s="5"/>
      <c r="M86" s="161"/>
      <c r="N86" s="5"/>
      <c r="O86" s="161"/>
      <c r="P86" s="5"/>
      <c r="Q86" s="161"/>
      <c r="R86" s="5"/>
      <c r="S86" s="161"/>
      <c r="T86" s="5"/>
      <c r="U86" s="161"/>
      <c r="V86" s="5"/>
      <c r="W86" s="161"/>
      <c r="X86" s="5"/>
      <c r="Y86" s="161"/>
      <c r="Z86" s="5"/>
      <c r="AA86" s="52"/>
      <c r="AB86" s="162">
        <f t="shared" si="1"/>
        <v>0</v>
      </c>
    </row>
    <row r="87" spans="1:28" ht="12.75" customHeight="1">
      <c r="A87" s="15" t="s">
        <v>80</v>
      </c>
      <c r="B87" s="10"/>
      <c r="C87" s="11"/>
      <c r="D87" s="10"/>
      <c r="E87" s="11"/>
      <c r="F87" s="10"/>
      <c r="G87" s="11"/>
      <c r="H87" s="10"/>
      <c r="I87" s="11"/>
      <c r="J87" s="10"/>
      <c r="K87" s="11"/>
      <c r="L87" s="10"/>
      <c r="M87" s="11"/>
      <c r="N87" s="10"/>
      <c r="O87" s="11"/>
      <c r="P87" s="10"/>
      <c r="Q87" s="11"/>
      <c r="R87" s="10"/>
      <c r="S87" s="11"/>
      <c r="T87" s="10"/>
      <c r="U87" s="11"/>
      <c r="V87" s="10"/>
      <c r="W87" s="11"/>
      <c r="X87" s="10"/>
      <c r="Y87" s="11"/>
      <c r="Z87" s="10"/>
      <c r="AA87" s="6"/>
      <c r="AB87" s="155">
        <f t="shared" si="1"/>
        <v>0</v>
      </c>
    </row>
    <row r="88" spans="1:28" ht="12.75" customHeight="1">
      <c r="A88" s="15" t="s">
        <v>48</v>
      </c>
      <c r="B88" s="10"/>
      <c r="C88" s="11"/>
      <c r="D88" s="10"/>
      <c r="E88" s="11"/>
      <c r="F88" s="10"/>
      <c r="G88" s="11"/>
      <c r="H88" s="10"/>
      <c r="I88" s="11"/>
      <c r="J88" s="10"/>
      <c r="K88" s="11"/>
      <c r="L88" s="10"/>
      <c r="M88" s="11"/>
      <c r="N88" s="10"/>
      <c r="O88" s="11"/>
      <c r="P88" s="10"/>
      <c r="Q88" s="11"/>
      <c r="R88" s="10"/>
      <c r="S88" s="11"/>
      <c r="T88" s="10"/>
      <c r="U88" s="11"/>
      <c r="V88" s="10"/>
      <c r="W88" s="11"/>
      <c r="X88" s="10"/>
      <c r="Y88" s="11"/>
      <c r="Z88" s="10"/>
      <c r="AA88" s="6"/>
      <c r="AB88" s="155">
        <f t="shared" si="1"/>
        <v>0</v>
      </c>
    </row>
    <row r="89" spans="1:28" s="162" customFormat="1" ht="12.75" customHeight="1">
      <c r="A89" s="16" t="s">
        <v>22</v>
      </c>
      <c r="B89" s="5"/>
      <c r="C89" s="161"/>
      <c r="D89" s="5"/>
      <c r="E89" s="161"/>
      <c r="F89" s="5"/>
      <c r="G89" s="161"/>
      <c r="H89" s="5"/>
      <c r="I89" s="161"/>
      <c r="J89" s="5">
        <v>10</v>
      </c>
      <c r="K89" s="161">
        <v>8</v>
      </c>
      <c r="L89" s="5">
        <v>12</v>
      </c>
      <c r="M89" s="161">
        <v>70</v>
      </c>
      <c r="N89" s="5">
        <v>14</v>
      </c>
      <c r="O89" s="161">
        <v>9</v>
      </c>
      <c r="P89" s="5">
        <v>24</v>
      </c>
      <c r="Q89" s="161">
        <v>20</v>
      </c>
      <c r="R89" s="5">
        <v>27</v>
      </c>
      <c r="S89" s="161">
        <v>10</v>
      </c>
      <c r="T89" s="5">
        <v>8</v>
      </c>
      <c r="U89" s="161">
        <v>15</v>
      </c>
      <c r="V89" s="5">
        <v>35</v>
      </c>
      <c r="W89" s="161">
        <v>40</v>
      </c>
      <c r="X89" s="5">
        <v>17</v>
      </c>
      <c r="Y89" s="161">
        <v>30</v>
      </c>
      <c r="Z89" s="5">
        <v>40</v>
      </c>
      <c r="AA89" s="52"/>
      <c r="AB89" s="162">
        <f t="shared" si="1"/>
        <v>15.56</v>
      </c>
    </row>
    <row r="90" spans="1:28" ht="12.75" customHeight="1">
      <c r="A90" s="15" t="s">
        <v>75</v>
      </c>
      <c r="B90" s="10"/>
      <c r="C90" s="11"/>
      <c r="D90" s="10"/>
      <c r="E90" s="11"/>
      <c r="F90" s="10"/>
      <c r="G90" s="11"/>
      <c r="H90" s="10"/>
      <c r="I90" s="11"/>
      <c r="J90" s="10"/>
      <c r="K90" s="11"/>
      <c r="L90" s="10"/>
      <c r="M90" s="11"/>
      <c r="N90" s="10"/>
      <c r="O90" s="11"/>
      <c r="P90" s="10"/>
      <c r="Q90" s="11"/>
      <c r="R90" s="10"/>
      <c r="S90" s="11"/>
      <c r="T90" s="10"/>
      <c r="U90" s="11"/>
      <c r="V90" s="10"/>
      <c r="W90" s="11"/>
      <c r="X90" s="10"/>
      <c r="Y90" s="11"/>
      <c r="Z90" s="10"/>
      <c r="AA90" s="6"/>
      <c r="AB90" s="155">
        <f t="shared" si="1"/>
        <v>0</v>
      </c>
    </row>
    <row r="91" spans="1:28" ht="12.75" customHeight="1">
      <c r="A91" s="15"/>
      <c r="B91" s="10"/>
      <c r="C91" s="11"/>
      <c r="D91" s="10"/>
      <c r="E91" s="11"/>
      <c r="F91" s="10"/>
      <c r="G91" s="11"/>
      <c r="H91" s="10"/>
      <c r="I91" s="11"/>
      <c r="J91" s="10"/>
      <c r="K91" s="11"/>
      <c r="L91" s="10"/>
      <c r="M91" s="11"/>
      <c r="N91" s="10"/>
      <c r="O91" s="11"/>
      <c r="P91" s="10"/>
      <c r="Q91" s="11"/>
      <c r="R91" s="10"/>
      <c r="S91" s="11"/>
      <c r="T91" s="10"/>
      <c r="U91" s="11"/>
      <c r="V91" s="10"/>
      <c r="W91" s="11"/>
      <c r="X91" s="10"/>
      <c r="Y91" s="11"/>
      <c r="Z91" s="10"/>
      <c r="AA91" s="6"/>
      <c r="AB91" s="155">
        <f t="shared" si="1"/>
        <v>0</v>
      </c>
    </row>
    <row r="92" spans="1:28" ht="12.75" customHeight="1">
      <c r="A92" s="15"/>
      <c r="B92" s="10"/>
      <c r="C92" s="11"/>
      <c r="D92" s="10"/>
      <c r="E92" s="11"/>
      <c r="F92" s="10"/>
      <c r="G92" s="11"/>
      <c r="H92" s="10"/>
      <c r="I92" s="11"/>
      <c r="J92" s="10"/>
      <c r="K92" s="11"/>
      <c r="L92" s="10"/>
      <c r="M92" s="11"/>
      <c r="N92" s="10"/>
      <c r="O92" s="11"/>
      <c r="P92" s="10"/>
      <c r="Q92" s="11"/>
      <c r="R92" s="10"/>
      <c r="S92" s="11"/>
      <c r="T92" s="10"/>
      <c r="U92" s="11"/>
      <c r="V92" s="10"/>
      <c r="W92" s="11"/>
      <c r="X92" s="10"/>
      <c r="Y92" s="11"/>
      <c r="Z92" s="10"/>
      <c r="AA92" s="6"/>
      <c r="AB92" s="155">
        <f t="shared" si="1"/>
        <v>0</v>
      </c>
    </row>
    <row r="93" spans="1:28" ht="12.75" customHeight="1">
      <c r="A93" s="17"/>
      <c r="B93" s="10"/>
      <c r="C93" s="11"/>
      <c r="D93" s="10"/>
      <c r="E93" s="11"/>
      <c r="F93" s="10"/>
      <c r="G93" s="11"/>
      <c r="H93" s="10"/>
      <c r="I93" s="11"/>
      <c r="J93" s="10"/>
      <c r="K93" s="11"/>
      <c r="L93" s="10"/>
      <c r="M93" s="11"/>
      <c r="N93" s="10"/>
      <c r="O93" s="11"/>
      <c r="P93" s="10"/>
      <c r="Q93" s="11"/>
      <c r="R93" s="10"/>
      <c r="S93" s="11"/>
      <c r="T93" s="10"/>
      <c r="U93" s="11"/>
      <c r="V93" s="10"/>
      <c r="W93" s="11"/>
      <c r="X93" s="10"/>
      <c r="Y93" s="11"/>
      <c r="Z93" s="10"/>
      <c r="AA93" s="6"/>
      <c r="AB93" s="155">
        <f t="shared" si="1"/>
        <v>0</v>
      </c>
    </row>
    <row r="94" spans="1:28" ht="12.75" customHeight="1">
      <c r="A94" s="17" t="s">
        <v>90</v>
      </c>
      <c r="B94" s="10">
        <v>12</v>
      </c>
      <c r="C94" s="11">
        <v>3</v>
      </c>
      <c r="D94" s="10"/>
      <c r="E94" s="11"/>
      <c r="F94" s="10">
        <v>4</v>
      </c>
      <c r="G94" s="11">
        <v>20</v>
      </c>
      <c r="H94" s="10">
        <v>2</v>
      </c>
      <c r="I94" s="11">
        <v>3</v>
      </c>
      <c r="J94" s="10"/>
      <c r="K94" s="11"/>
      <c r="L94" s="10">
        <v>4</v>
      </c>
      <c r="M94" s="11">
        <v>2</v>
      </c>
      <c r="N94" s="10"/>
      <c r="O94" s="11">
        <v>2</v>
      </c>
      <c r="P94" s="10">
        <v>9</v>
      </c>
      <c r="Q94" s="11">
        <v>5</v>
      </c>
      <c r="R94" s="10"/>
      <c r="S94" s="11">
        <v>4</v>
      </c>
      <c r="T94" s="10">
        <v>3</v>
      </c>
      <c r="U94" s="11"/>
      <c r="V94" s="10">
        <v>1</v>
      </c>
      <c r="W94" s="11">
        <v>7</v>
      </c>
      <c r="X94" s="10">
        <v>3</v>
      </c>
      <c r="Y94" s="11">
        <v>2</v>
      </c>
      <c r="Z94" s="10">
        <v>4</v>
      </c>
      <c r="AA94" s="6"/>
      <c r="AB94" s="155">
        <f t="shared" si="1"/>
        <v>3.6</v>
      </c>
    </row>
    <row r="95" spans="1:28" ht="12.75" customHeight="1">
      <c r="A95" s="17" t="s">
        <v>67</v>
      </c>
      <c r="B95" s="10"/>
      <c r="C95" s="11"/>
      <c r="D95" s="10"/>
      <c r="E95" s="11"/>
      <c r="F95" s="10"/>
      <c r="G95" s="11"/>
      <c r="H95" s="10"/>
      <c r="I95" s="11"/>
      <c r="J95" s="10"/>
      <c r="K95" s="11"/>
      <c r="L95" s="10"/>
      <c r="M95" s="11"/>
      <c r="N95" s="10"/>
      <c r="O95" s="11"/>
      <c r="P95" s="10"/>
      <c r="Q95" s="11"/>
      <c r="R95" s="10"/>
      <c r="S95" s="11"/>
      <c r="T95" s="10"/>
      <c r="U95" s="11"/>
      <c r="V95" s="10"/>
      <c r="W95" s="11"/>
      <c r="X95" s="10"/>
      <c r="Y95" s="11"/>
      <c r="Z95" s="10"/>
      <c r="AA95" s="6"/>
      <c r="AB95" s="155">
        <f t="shared" si="1"/>
        <v>0</v>
      </c>
    </row>
    <row r="96" spans="1:28" ht="12.75" customHeight="1">
      <c r="A96" s="17" t="s">
        <v>50</v>
      </c>
      <c r="B96" s="10"/>
      <c r="C96" s="11"/>
      <c r="D96" s="10"/>
      <c r="E96" s="11"/>
      <c r="F96" s="10"/>
      <c r="G96" s="11"/>
      <c r="H96" s="10"/>
      <c r="I96" s="11"/>
      <c r="J96" s="10"/>
      <c r="K96" s="11"/>
      <c r="L96" s="10"/>
      <c r="M96" s="11"/>
      <c r="N96" s="10"/>
      <c r="O96" s="11"/>
      <c r="P96" s="10"/>
      <c r="Q96" s="11"/>
      <c r="R96" s="10"/>
      <c r="S96" s="11"/>
      <c r="T96" s="10"/>
      <c r="U96" s="11"/>
      <c r="V96" s="10"/>
      <c r="W96" s="11"/>
      <c r="X96" s="10"/>
      <c r="Y96" s="11"/>
      <c r="Z96" s="10"/>
      <c r="AA96" s="6"/>
      <c r="AB96" s="155">
        <f t="shared" si="1"/>
        <v>0</v>
      </c>
    </row>
    <row r="97" spans="1:30" ht="12.75" customHeight="1">
      <c r="A97" s="17" t="s">
        <v>70</v>
      </c>
      <c r="B97" s="10"/>
      <c r="C97" s="11"/>
      <c r="D97" s="10"/>
      <c r="E97" s="11"/>
      <c r="F97" s="10"/>
      <c r="G97" s="11"/>
      <c r="H97" s="10"/>
      <c r="I97" s="11"/>
      <c r="J97" s="10"/>
      <c r="K97" s="11"/>
      <c r="L97" s="10"/>
      <c r="M97" s="11"/>
      <c r="N97" s="10"/>
      <c r="O97" s="11"/>
      <c r="P97" s="10"/>
      <c r="Q97" s="11"/>
      <c r="R97" s="10"/>
      <c r="S97" s="11"/>
      <c r="T97" s="10"/>
      <c r="U97" s="11"/>
      <c r="V97" s="10"/>
      <c r="W97" s="11"/>
      <c r="X97" s="10"/>
      <c r="Y97" s="11"/>
      <c r="Z97" s="10"/>
      <c r="AA97" s="6"/>
      <c r="AB97" s="155">
        <f t="shared" si="1"/>
        <v>0</v>
      </c>
    </row>
    <row r="98" spans="1:30" ht="12.75" customHeight="1">
      <c r="A98" s="17" t="s">
        <v>49</v>
      </c>
      <c r="B98" s="10"/>
      <c r="C98" s="11"/>
      <c r="D98" s="10"/>
      <c r="E98" s="11"/>
      <c r="F98" s="10"/>
      <c r="G98" s="11"/>
      <c r="H98" s="10"/>
      <c r="I98" s="11"/>
      <c r="J98" s="10"/>
      <c r="K98" s="11"/>
      <c r="L98" s="10"/>
      <c r="M98" s="11"/>
      <c r="N98" s="10"/>
      <c r="O98" s="11"/>
      <c r="P98" s="10"/>
      <c r="Q98" s="11"/>
      <c r="R98" s="10"/>
      <c r="S98" s="11"/>
      <c r="T98" s="10"/>
      <c r="U98" s="11"/>
      <c r="V98" s="10"/>
      <c r="W98" s="11"/>
      <c r="X98" s="10"/>
      <c r="Y98" s="11"/>
      <c r="Z98" s="10"/>
      <c r="AA98" s="6"/>
      <c r="AB98" s="155">
        <f t="shared" si="1"/>
        <v>0</v>
      </c>
    </row>
    <row r="99" spans="1:30" ht="12.75" customHeight="1">
      <c r="B99" s="10"/>
      <c r="C99" s="11"/>
      <c r="D99" s="10"/>
      <c r="E99" s="11"/>
      <c r="F99" s="10"/>
      <c r="G99" s="11"/>
      <c r="H99" s="10"/>
      <c r="I99" s="11"/>
      <c r="J99" s="10"/>
      <c r="K99" s="11"/>
      <c r="L99" s="10"/>
      <c r="M99" s="11"/>
      <c r="N99" s="10"/>
      <c r="O99" s="11"/>
      <c r="P99" s="10"/>
      <c r="Q99" s="11"/>
      <c r="R99" s="10"/>
      <c r="S99" s="11"/>
      <c r="T99" s="10"/>
      <c r="U99" s="11"/>
      <c r="V99" s="10"/>
      <c r="W99" s="11"/>
      <c r="X99" s="10"/>
      <c r="Y99" s="11"/>
      <c r="Z99" s="10"/>
      <c r="AA99" s="6"/>
      <c r="AB99" s="155">
        <f t="shared" si="1"/>
        <v>0</v>
      </c>
    </row>
    <row r="100" spans="1:30" ht="12.75" customHeight="1">
      <c r="A100" s="17"/>
      <c r="B100" s="10"/>
      <c r="C100" s="11"/>
      <c r="D100" s="10"/>
      <c r="E100" s="11"/>
      <c r="F100" s="10"/>
      <c r="G100" s="11"/>
      <c r="H100" s="10"/>
      <c r="I100" s="11"/>
      <c r="J100" s="10"/>
      <c r="K100" s="11"/>
      <c r="L100" s="10"/>
      <c r="M100" s="11"/>
      <c r="N100" s="10"/>
      <c r="O100" s="11"/>
      <c r="P100" s="10"/>
      <c r="Q100" s="11"/>
      <c r="R100" s="10"/>
      <c r="S100" s="11"/>
      <c r="T100" s="10"/>
      <c r="U100" s="11"/>
      <c r="V100" s="10"/>
      <c r="W100" s="11"/>
      <c r="X100" s="10"/>
      <c r="Y100" s="11"/>
      <c r="Z100" s="10"/>
      <c r="AA100" s="6"/>
      <c r="AB100" s="155">
        <f t="shared" si="1"/>
        <v>0</v>
      </c>
      <c r="AD100" s="162"/>
    </row>
    <row r="101" spans="1:30" ht="12.75" customHeight="1">
      <c r="A101" s="17"/>
      <c r="B101" s="10"/>
      <c r="C101" s="11"/>
      <c r="D101" s="10"/>
      <c r="E101" s="11"/>
      <c r="F101" s="10"/>
      <c r="G101" s="11"/>
      <c r="H101" s="10"/>
      <c r="I101" s="11"/>
      <c r="J101" s="10"/>
      <c r="K101" s="11"/>
      <c r="L101" s="10"/>
      <c r="M101" s="11"/>
      <c r="N101" s="10"/>
      <c r="O101" s="11"/>
      <c r="P101" s="10"/>
      <c r="Q101" s="11"/>
      <c r="R101" s="10"/>
      <c r="S101" s="11"/>
      <c r="T101" s="10"/>
      <c r="U101" s="11"/>
      <c r="V101" s="10"/>
      <c r="W101" s="11"/>
      <c r="X101" s="10"/>
      <c r="Y101" s="11"/>
      <c r="Z101" s="10"/>
      <c r="AA101" s="6"/>
      <c r="AB101" s="155">
        <f t="shared" si="1"/>
        <v>0</v>
      </c>
    </row>
    <row r="102" spans="1:30" ht="12.75" customHeight="1">
      <c r="A102" s="17"/>
      <c r="B102" s="10"/>
      <c r="C102" s="11"/>
      <c r="D102" s="10"/>
      <c r="E102" s="11"/>
      <c r="F102" s="10"/>
      <c r="G102" s="11"/>
      <c r="H102" s="10"/>
      <c r="I102" s="11"/>
      <c r="J102" s="10"/>
      <c r="K102" s="11"/>
      <c r="L102" s="10"/>
      <c r="M102" s="11"/>
      <c r="N102" s="10"/>
      <c r="O102" s="11"/>
      <c r="P102" s="10"/>
      <c r="Q102" s="11"/>
      <c r="R102" s="10"/>
      <c r="S102" s="11"/>
      <c r="T102" s="10"/>
      <c r="U102" s="11"/>
      <c r="V102" s="10"/>
      <c r="W102" s="11"/>
      <c r="X102" s="10"/>
      <c r="Y102" s="11"/>
      <c r="Z102" s="10"/>
      <c r="AA102" s="6"/>
      <c r="AB102" s="155">
        <f t="shared" si="1"/>
        <v>0</v>
      </c>
    </row>
    <row r="103" spans="1:30" ht="12.75" customHeight="1">
      <c r="A103" s="17"/>
      <c r="B103" s="10"/>
      <c r="C103" s="11"/>
      <c r="D103" s="10"/>
      <c r="E103" s="11"/>
      <c r="F103" s="10"/>
      <c r="G103" s="11"/>
      <c r="H103" s="10"/>
      <c r="I103" s="11"/>
      <c r="J103" s="10"/>
      <c r="K103" s="11"/>
      <c r="L103" s="10"/>
      <c r="M103" s="11"/>
      <c r="N103" s="10"/>
      <c r="O103" s="11"/>
      <c r="P103" s="10"/>
      <c r="Q103" s="11"/>
      <c r="R103" s="10"/>
      <c r="S103" s="11"/>
      <c r="T103" s="10"/>
      <c r="U103" s="11"/>
      <c r="V103" s="10"/>
      <c r="W103" s="11"/>
      <c r="X103" s="10"/>
      <c r="Y103" s="11"/>
      <c r="Z103" s="10"/>
      <c r="AA103" s="6"/>
      <c r="AB103" s="155">
        <f t="shared" si="1"/>
        <v>0</v>
      </c>
    </row>
    <row r="104" spans="1:30" ht="12.75" customHeight="1">
      <c r="A104" s="17"/>
      <c r="B104" s="10"/>
      <c r="C104" s="11"/>
      <c r="D104" s="10"/>
      <c r="E104" s="11"/>
      <c r="F104" s="10"/>
      <c r="G104" s="11"/>
      <c r="H104" s="10"/>
      <c r="I104" s="11"/>
      <c r="J104" s="10"/>
      <c r="K104" s="11"/>
      <c r="L104" s="10"/>
      <c r="M104" s="11"/>
      <c r="N104" s="10"/>
      <c r="O104" s="11"/>
      <c r="P104" s="10"/>
      <c r="Q104" s="11"/>
      <c r="R104" s="10"/>
      <c r="S104" s="11"/>
      <c r="T104" s="10"/>
      <c r="U104" s="11"/>
      <c r="V104" s="10"/>
      <c r="W104" s="11"/>
      <c r="X104" s="10"/>
      <c r="Y104" s="11"/>
      <c r="Z104" s="10"/>
      <c r="AA104" s="6"/>
      <c r="AB104" s="155">
        <f t="shared" si="1"/>
        <v>0</v>
      </c>
    </row>
    <row r="105" spans="1:30" ht="12.75" customHeight="1">
      <c r="A105" s="17"/>
      <c r="B105" s="10"/>
      <c r="C105" s="11"/>
      <c r="D105" s="10"/>
      <c r="E105" s="11"/>
      <c r="F105" s="10"/>
      <c r="G105" s="11"/>
      <c r="H105" s="10"/>
      <c r="I105" s="11"/>
      <c r="J105" s="10"/>
      <c r="K105" s="11"/>
      <c r="L105" s="10"/>
      <c r="M105" s="11"/>
      <c r="N105" s="10"/>
      <c r="O105" s="11"/>
      <c r="P105" s="10"/>
      <c r="Q105" s="11"/>
      <c r="R105" s="10"/>
      <c r="S105" s="11"/>
      <c r="T105" s="10"/>
      <c r="U105" s="11"/>
      <c r="V105" s="10"/>
      <c r="W105" s="11"/>
      <c r="X105" s="10"/>
      <c r="Y105" s="11"/>
      <c r="Z105" s="10"/>
      <c r="AA105" s="6"/>
      <c r="AB105" s="155">
        <f t="shared" si="1"/>
        <v>0</v>
      </c>
    </row>
    <row r="106" spans="1:30" ht="12.75" customHeight="1">
      <c r="A106" s="17"/>
      <c r="B106" s="18"/>
      <c r="C106" s="19"/>
      <c r="D106" s="19"/>
      <c r="E106" s="19"/>
      <c r="F106" s="20"/>
      <c r="G106" s="20"/>
      <c r="H106" s="20"/>
      <c r="I106" s="20"/>
      <c r="J106" s="20"/>
      <c r="K106" s="20"/>
      <c r="L106" s="19"/>
      <c r="M106" s="19"/>
      <c r="N106" s="19"/>
      <c r="O106" s="19"/>
      <c r="P106" s="19"/>
      <c r="Q106" s="19"/>
      <c r="R106" s="19"/>
      <c r="S106" s="19"/>
      <c r="T106" s="21"/>
      <c r="U106" s="19"/>
      <c r="V106" s="18"/>
      <c r="W106" s="20"/>
      <c r="X106" s="18"/>
      <c r="Y106" s="20"/>
      <c r="Z106" s="22"/>
      <c r="AA106" s="23"/>
      <c r="AB106" t="s">
        <v>193</v>
      </c>
      <c r="AC106" t="s">
        <v>139</v>
      </c>
    </row>
    <row r="107" spans="1:30">
      <c r="A107" t="s">
        <v>96</v>
      </c>
      <c r="B107">
        <f>SUM(B5:B90)</f>
        <v>99</v>
      </c>
      <c r="C107">
        <f t="shared" ref="C107:AA107" si="2">SUM(C5:C90)</f>
        <v>123</v>
      </c>
      <c r="D107">
        <f t="shared" si="2"/>
        <v>105</v>
      </c>
      <c r="E107">
        <f t="shared" si="2"/>
        <v>112</v>
      </c>
      <c r="F107">
        <f t="shared" si="2"/>
        <v>135</v>
      </c>
      <c r="G107">
        <f t="shared" si="2"/>
        <v>76</v>
      </c>
      <c r="H107">
        <f t="shared" si="2"/>
        <v>99</v>
      </c>
      <c r="I107">
        <f t="shared" si="2"/>
        <v>145</v>
      </c>
      <c r="J107">
        <f t="shared" si="2"/>
        <v>142</v>
      </c>
      <c r="K107">
        <f t="shared" si="2"/>
        <v>121</v>
      </c>
      <c r="L107">
        <f t="shared" si="2"/>
        <v>122</v>
      </c>
      <c r="M107">
        <f t="shared" si="2"/>
        <v>169</v>
      </c>
      <c r="N107">
        <f t="shared" si="2"/>
        <v>87</v>
      </c>
      <c r="O107">
        <f t="shared" si="2"/>
        <v>117</v>
      </c>
      <c r="P107">
        <f t="shared" si="2"/>
        <v>122</v>
      </c>
      <c r="Q107">
        <f t="shared" si="2"/>
        <v>115</v>
      </c>
      <c r="R107">
        <f t="shared" si="2"/>
        <v>132</v>
      </c>
      <c r="S107">
        <f t="shared" si="2"/>
        <v>99</v>
      </c>
      <c r="T107">
        <f t="shared" si="2"/>
        <v>117</v>
      </c>
      <c r="U107">
        <f t="shared" si="2"/>
        <v>114</v>
      </c>
      <c r="V107">
        <f t="shared" si="2"/>
        <v>143</v>
      </c>
      <c r="W107">
        <f t="shared" si="2"/>
        <v>111</v>
      </c>
      <c r="X107">
        <f t="shared" si="2"/>
        <v>95</v>
      </c>
      <c r="Y107">
        <f t="shared" si="2"/>
        <v>126</v>
      </c>
      <c r="Z107">
        <f t="shared" si="2"/>
        <v>134</v>
      </c>
      <c r="AA107">
        <f t="shared" si="2"/>
        <v>0</v>
      </c>
    </row>
    <row r="108" spans="1:30">
      <c r="A108" t="s">
        <v>97</v>
      </c>
      <c r="B108">
        <f>B5+B6+B7+B9+B10+B11+B12+B14+B17+B24+B26+B27+B28+B31+B32+B33+B34+B35+B37+B38+B41+B42+B44+B45+B48+B49+B50+B52+B53+B54+B56+B57+B58+B59+B60+B63+B64+B68+B77+B79+B81+B84+B85+B87+B88+B90</f>
        <v>4</v>
      </c>
      <c r="C108">
        <f t="shared" ref="C108:AA108" si="3">C5+C6+C7+C9+C10+C11+C12+C14+C17+C24+C26+C27+C28+C31+C32+C33+C34+C35+C37+C38+C41+C42+C44+C45+C48+C49+C50+C52+C53+C54+C56+C57+C58+C59+C60+C63+C64+C68+C77+C79+C81+C84+C85+C87+C88+C90</f>
        <v>3</v>
      </c>
      <c r="D108">
        <f t="shared" si="3"/>
        <v>88</v>
      </c>
      <c r="E108">
        <f t="shared" si="3"/>
        <v>11</v>
      </c>
      <c r="F108">
        <f t="shared" si="3"/>
        <v>17</v>
      </c>
      <c r="G108">
        <f t="shared" si="3"/>
        <v>18</v>
      </c>
      <c r="H108">
        <f t="shared" si="3"/>
        <v>9</v>
      </c>
      <c r="I108">
        <f t="shared" si="3"/>
        <v>74</v>
      </c>
      <c r="J108">
        <f t="shared" si="3"/>
        <v>22</v>
      </c>
      <c r="K108">
        <f t="shared" si="3"/>
        <v>6</v>
      </c>
      <c r="L108">
        <f t="shared" si="3"/>
        <v>7</v>
      </c>
      <c r="M108">
        <f t="shared" si="3"/>
        <v>4</v>
      </c>
      <c r="N108">
        <f t="shared" si="3"/>
        <v>3</v>
      </c>
      <c r="O108">
        <f t="shared" si="3"/>
        <v>11</v>
      </c>
      <c r="P108">
        <f t="shared" si="3"/>
        <v>9</v>
      </c>
      <c r="Q108">
        <f t="shared" si="3"/>
        <v>14</v>
      </c>
      <c r="R108">
        <f t="shared" si="3"/>
        <v>7</v>
      </c>
      <c r="S108">
        <f t="shared" si="3"/>
        <v>3</v>
      </c>
      <c r="T108">
        <f t="shared" si="3"/>
        <v>0</v>
      </c>
      <c r="U108">
        <f t="shared" si="3"/>
        <v>2</v>
      </c>
      <c r="V108">
        <f t="shared" si="3"/>
        <v>0</v>
      </c>
      <c r="W108">
        <f t="shared" si="3"/>
        <v>0</v>
      </c>
      <c r="X108">
        <f t="shared" si="3"/>
        <v>0</v>
      </c>
      <c r="Y108">
        <f t="shared" si="3"/>
        <v>0</v>
      </c>
      <c r="Z108">
        <f t="shared" si="3"/>
        <v>0</v>
      </c>
      <c r="AA108">
        <f t="shared" si="3"/>
        <v>0</v>
      </c>
      <c r="AB108">
        <f>AVERAGE(A108:Y108)</f>
        <v>13</v>
      </c>
      <c r="AC108">
        <f>STDEV(A108:Y108)/SQRT(COUNT(A108:Y108))</f>
        <v>4.4757802331718857</v>
      </c>
    </row>
    <row r="109" spans="1:30">
      <c r="A109" t="s">
        <v>98</v>
      </c>
      <c r="B109">
        <f>B8+B13+B15+B16+B18+B19+B20+B21+B22+B23+B25+B29+B30+B36+B39+B40+B43+B46+B47+B51+B55+B61+B62+B65+B66+B67+B69+B70+B71+B72+B73+B74+B75+B76+B78+B80+B82+B83+B86+B89</f>
        <v>95</v>
      </c>
      <c r="C109">
        <f t="shared" ref="C109:AA109" si="4">C8+C13+C15+C16+C18+C19+C20+C21+C22+C23+C25+C29+C30+C36+C39+C40+C43+C46+C47+C51+C55+C61+C62+C65+C66+C67+C69+C70+C71+C72+C73+C74+C75+C76+C78+C80+C82+C83+C86+C89</f>
        <v>120</v>
      </c>
      <c r="D109">
        <f t="shared" si="4"/>
        <v>17</v>
      </c>
      <c r="E109">
        <f t="shared" si="4"/>
        <v>101</v>
      </c>
      <c r="F109">
        <f t="shared" si="4"/>
        <v>118</v>
      </c>
      <c r="G109">
        <f t="shared" si="4"/>
        <v>58</v>
      </c>
      <c r="H109">
        <f t="shared" si="4"/>
        <v>90</v>
      </c>
      <c r="I109">
        <f t="shared" si="4"/>
        <v>71</v>
      </c>
      <c r="J109">
        <f t="shared" si="4"/>
        <v>120</v>
      </c>
      <c r="K109">
        <f t="shared" si="4"/>
        <v>115</v>
      </c>
      <c r="L109">
        <f t="shared" si="4"/>
        <v>115</v>
      </c>
      <c r="M109">
        <f t="shared" si="4"/>
        <v>165</v>
      </c>
      <c r="N109">
        <f t="shared" si="4"/>
        <v>84</v>
      </c>
      <c r="O109">
        <f t="shared" si="4"/>
        <v>106</v>
      </c>
      <c r="P109">
        <f t="shared" si="4"/>
        <v>113</v>
      </c>
      <c r="Q109">
        <f t="shared" si="4"/>
        <v>101</v>
      </c>
      <c r="R109">
        <f t="shared" si="4"/>
        <v>125</v>
      </c>
      <c r="S109">
        <f t="shared" si="4"/>
        <v>96</v>
      </c>
      <c r="T109">
        <f t="shared" si="4"/>
        <v>117</v>
      </c>
      <c r="U109">
        <f t="shared" si="4"/>
        <v>112</v>
      </c>
      <c r="V109">
        <f t="shared" si="4"/>
        <v>143</v>
      </c>
      <c r="W109">
        <f t="shared" si="4"/>
        <v>111</v>
      </c>
      <c r="X109">
        <f t="shared" si="4"/>
        <v>95</v>
      </c>
      <c r="Y109">
        <f t="shared" si="4"/>
        <v>126</v>
      </c>
      <c r="Z109">
        <f t="shared" si="4"/>
        <v>134</v>
      </c>
      <c r="AA109">
        <f t="shared" si="4"/>
        <v>0</v>
      </c>
      <c r="AB109">
        <f>AVERAGE(A109:Y109)</f>
        <v>104.75</v>
      </c>
      <c r="AC109">
        <f>STDEV(A109:Y109)/SQRT(COUNT(A109:Y109))</f>
        <v>5.8799123773418085</v>
      </c>
    </row>
    <row r="110" spans="1:30">
      <c r="A110" t="s">
        <v>99</v>
      </c>
      <c r="B110">
        <f>SUM(B94:B98)</f>
        <v>12</v>
      </c>
      <c r="C110">
        <f t="shared" ref="C110:AA110" si="5">SUM(C94:C98)</f>
        <v>3</v>
      </c>
      <c r="D110">
        <f t="shared" si="5"/>
        <v>0</v>
      </c>
      <c r="E110">
        <f t="shared" si="5"/>
        <v>0</v>
      </c>
      <c r="F110">
        <f t="shared" si="5"/>
        <v>4</v>
      </c>
      <c r="G110">
        <f t="shared" si="5"/>
        <v>20</v>
      </c>
      <c r="H110">
        <f t="shared" si="5"/>
        <v>2</v>
      </c>
      <c r="I110">
        <f t="shared" si="5"/>
        <v>3</v>
      </c>
      <c r="J110">
        <f t="shared" si="5"/>
        <v>0</v>
      </c>
      <c r="K110">
        <f t="shared" si="5"/>
        <v>0</v>
      </c>
      <c r="L110">
        <f t="shared" si="5"/>
        <v>4</v>
      </c>
      <c r="M110">
        <f t="shared" si="5"/>
        <v>2</v>
      </c>
      <c r="N110">
        <f t="shared" si="5"/>
        <v>0</v>
      </c>
      <c r="O110">
        <f t="shared" si="5"/>
        <v>2</v>
      </c>
      <c r="P110">
        <f t="shared" si="5"/>
        <v>9</v>
      </c>
      <c r="Q110">
        <f t="shared" si="5"/>
        <v>5</v>
      </c>
      <c r="R110">
        <f t="shared" si="5"/>
        <v>0</v>
      </c>
      <c r="S110">
        <f t="shared" si="5"/>
        <v>4</v>
      </c>
      <c r="T110">
        <f t="shared" si="5"/>
        <v>3</v>
      </c>
      <c r="U110">
        <f t="shared" si="5"/>
        <v>0</v>
      </c>
      <c r="V110">
        <f t="shared" si="5"/>
        <v>1</v>
      </c>
      <c r="W110">
        <f t="shared" si="5"/>
        <v>7</v>
      </c>
      <c r="X110">
        <f t="shared" si="5"/>
        <v>3</v>
      </c>
      <c r="Y110">
        <f t="shared" si="5"/>
        <v>2</v>
      </c>
      <c r="Z110">
        <f t="shared" si="5"/>
        <v>4</v>
      </c>
      <c r="AA110">
        <f t="shared" si="5"/>
        <v>0</v>
      </c>
      <c r="AB110">
        <f>AVERAGE(A110:Y110)</f>
        <v>3.5833333333333335</v>
      </c>
      <c r="AC110">
        <f>STDEV(A110:Y110)/SQRT(COUNT(A110:Y110))</f>
        <v>0.94392924282434298</v>
      </c>
    </row>
  </sheetData>
  <mergeCells count="2">
    <mergeCell ref="A1:AA1"/>
    <mergeCell ref="A2:AA2"/>
  </mergeCells>
  <phoneticPr fontId="8" type="noConversion"/>
  <pageMargins left="0.75" right="0.75" top="1" bottom="1" header="0.5" footer="0.5"/>
  <headerFooter alignWithMargins="0"/>
</worksheet>
</file>

<file path=xl/worksheets/sheet6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C112"/>
  <sheetViews>
    <sheetView topLeftCell="I90" workbookViewId="0">
      <selection activeCell="AB110" sqref="AB110:AC112"/>
    </sheetView>
  </sheetViews>
  <sheetFormatPr baseColWidth="10" defaultRowHeight="13"/>
  <cols>
    <col min="1" max="1" width="28.5" customWidth="1"/>
    <col min="2" max="256" width="8.83203125" customWidth="1"/>
  </cols>
  <sheetData>
    <row r="1" spans="1:27" ht="18">
      <c r="A1" s="221" t="s">
        <v>88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spans="1:27" ht="12.75" customHeight="1">
      <c r="A2" s="222" t="s">
        <v>146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4"/>
    </row>
    <row r="3" spans="1:27" ht="12.75" customHeight="1">
      <c r="A3" s="1" t="s">
        <v>0</v>
      </c>
      <c r="B3" s="2">
        <v>0</v>
      </c>
      <c r="C3" s="3">
        <v>3</v>
      </c>
      <c r="D3" s="2">
        <v>6</v>
      </c>
      <c r="E3" s="3">
        <v>9</v>
      </c>
      <c r="F3" s="2">
        <v>12</v>
      </c>
      <c r="G3" s="3">
        <v>15</v>
      </c>
      <c r="H3" s="2">
        <v>18</v>
      </c>
      <c r="I3" s="3">
        <v>21</v>
      </c>
      <c r="J3" s="2">
        <v>24</v>
      </c>
      <c r="K3" s="3">
        <v>27</v>
      </c>
      <c r="L3" s="2">
        <v>30</v>
      </c>
      <c r="M3" s="3">
        <v>33</v>
      </c>
      <c r="N3" s="2">
        <v>36</v>
      </c>
      <c r="O3" s="3">
        <v>39</v>
      </c>
      <c r="P3" s="2">
        <v>42</v>
      </c>
      <c r="Q3" s="3">
        <v>45</v>
      </c>
      <c r="R3" s="2">
        <v>48</v>
      </c>
      <c r="S3" s="3">
        <v>51</v>
      </c>
      <c r="T3" s="4">
        <v>54</v>
      </c>
      <c r="U3" s="3">
        <v>57</v>
      </c>
      <c r="V3" s="4">
        <v>60</v>
      </c>
      <c r="W3" s="3">
        <v>63</v>
      </c>
      <c r="X3" s="4">
        <v>66</v>
      </c>
      <c r="Y3" s="3">
        <v>69</v>
      </c>
      <c r="Z3" s="4">
        <v>72</v>
      </c>
      <c r="AA3" s="2" t="s">
        <v>1</v>
      </c>
    </row>
    <row r="4" spans="1:27" ht="12.75" customHeight="1">
      <c r="A4" s="5" t="s">
        <v>2</v>
      </c>
      <c r="B4" s="6"/>
      <c r="C4" s="7"/>
      <c r="D4" s="6"/>
      <c r="E4" s="7"/>
      <c r="F4" s="6"/>
      <c r="G4" s="7"/>
      <c r="H4" s="6"/>
      <c r="I4" s="7"/>
      <c r="J4" s="6"/>
      <c r="K4" s="7"/>
      <c r="L4" s="6"/>
      <c r="M4" s="7"/>
      <c r="N4" s="6"/>
      <c r="O4" s="7"/>
      <c r="P4" s="6"/>
      <c r="Q4" s="7"/>
      <c r="R4" s="6"/>
      <c r="S4" s="7"/>
      <c r="T4" s="8"/>
      <c r="U4" s="7"/>
      <c r="V4" s="8"/>
      <c r="W4" s="7"/>
      <c r="X4" s="8"/>
      <c r="Y4" s="7"/>
      <c r="Z4" s="8"/>
      <c r="AA4" s="6"/>
    </row>
    <row r="5" spans="1:27" ht="12.75" customHeight="1">
      <c r="A5" s="9" t="s">
        <v>25</v>
      </c>
      <c r="B5" s="10"/>
      <c r="C5" s="11"/>
      <c r="D5" s="10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  <c r="P5" s="10"/>
      <c r="Q5" s="11"/>
      <c r="R5" s="10"/>
      <c r="S5" s="11"/>
      <c r="T5" s="10"/>
      <c r="U5" s="11"/>
      <c r="V5" s="10"/>
      <c r="W5" s="11"/>
      <c r="X5" s="10"/>
      <c r="Y5" s="11"/>
      <c r="Z5" s="10"/>
      <c r="AA5" s="6"/>
    </row>
    <row r="6" spans="1:27" ht="12.75" customHeight="1">
      <c r="A6" s="9" t="s">
        <v>3</v>
      </c>
      <c r="B6" s="10"/>
      <c r="C6" s="11"/>
      <c r="D6" s="10"/>
      <c r="E6" s="11"/>
      <c r="F6" s="10"/>
      <c r="G6" s="11"/>
      <c r="H6" s="10"/>
      <c r="I6" s="11"/>
      <c r="J6" s="10"/>
      <c r="K6" s="11"/>
      <c r="L6" s="10"/>
      <c r="M6" s="11"/>
      <c r="N6" s="10"/>
      <c r="O6" s="11"/>
      <c r="P6" s="10"/>
      <c r="Q6" s="11"/>
      <c r="R6" s="10"/>
      <c r="S6" s="11"/>
      <c r="T6" s="10"/>
      <c r="U6" s="11"/>
      <c r="V6" s="10"/>
      <c r="W6" s="11"/>
      <c r="X6" s="10"/>
      <c r="Y6" s="11"/>
      <c r="Z6" s="10"/>
      <c r="AA6" s="6"/>
    </row>
    <row r="7" spans="1:27" ht="12.75" customHeight="1">
      <c r="A7" s="9" t="s">
        <v>59</v>
      </c>
      <c r="B7" s="10"/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  <c r="P7" s="10"/>
      <c r="Q7" s="11"/>
      <c r="R7" s="10"/>
      <c r="S7" s="11"/>
      <c r="T7" s="10"/>
      <c r="U7" s="11"/>
      <c r="V7" s="10"/>
      <c r="W7" s="11"/>
      <c r="X7" s="10"/>
      <c r="Y7" s="11"/>
      <c r="Z7" s="10"/>
      <c r="AA7" s="6"/>
    </row>
    <row r="8" spans="1:27" ht="12.75" customHeight="1">
      <c r="A8" s="12" t="s">
        <v>4</v>
      </c>
      <c r="B8" s="10"/>
      <c r="C8" s="11"/>
      <c r="D8" s="10"/>
      <c r="E8" s="11"/>
      <c r="F8" s="10"/>
      <c r="G8" s="11"/>
      <c r="H8" s="10"/>
      <c r="I8" s="11"/>
      <c r="J8" s="10"/>
      <c r="K8" s="11"/>
      <c r="L8" s="10"/>
      <c r="M8" s="11"/>
      <c r="N8" s="10"/>
      <c r="O8" s="11"/>
      <c r="P8" s="10"/>
      <c r="Q8" s="11"/>
      <c r="R8" s="10"/>
      <c r="S8" s="11"/>
      <c r="T8" s="10"/>
      <c r="U8" s="11"/>
      <c r="V8" s="10"/>
      <c r="W8" s="11"/>
      <c r="X8" s="10"/>
      <c r="Y8" s="11"/>
      <c r="Z8" s="10"/>
      <c r="AA8" s="6"/>
    </row>
    <row r="9" spans="1:27" ht="12.75" customHeight="1">
      <c r="A9" s="9" t="s">
        <v>45</v>
      </c>
      <c r="B9" s="10"/>
      <c r="C9" s="11"/>
      <c r="D9" s="10"/>
      <c r="E9" s="11"/>
      <c r="F9" s="10"/>
      <c r="G9" s="11"/>
      <c r="H9" s="10"/>
      <c r="I9" s="11"/>
      <c r="J9" s="10"/>
      <c r="K9" s="11"/>
      <c r="L9" s="10"/>
      <c r="M9" s="11"/>
      <c r="N9" s="10"/>
      <c r="O9" s="11"/>
      <c r="P9" s="10"/>
      <c r="Q9" s="11"/>
      <c r="R9" s="10"/>
      <c r="S9" s="11"/>
      <c r="T9" s="10"/>
      <c r="U9" s="11"/>
      <c r="V9" s="10"/>
      <c r="W9" s="11"/>
      <c r="X9" s="10"/>
      <c r="Y9" s="11"/>
      <c r="Z9" s="10"/>
      <c r="AA9" s="6"/>
    </row>
    <row r="10" spans="1:27" ht="12.75" customHeight="1">
      <c r="A10" s="24" t="s">
        <v>86</v>
      </c>
      <c r="B10" s="10"/>
      <c r="C10" s="11"/>
      <c r="D10" s="10"/>
      <c r="E10" s="11"/>
      <c r="F10" s="10"/>
      <c r="G10" s="11"/>
      <c r="H10" s="10"/>
      <c r="I10" s="11"/>
      <c r="J10" s="10"/>
      <c r="K10" s="11"/>
      <c r="L10" s="10"/>
      <c r="M10" s="11"/>
      <c r="N10" s="10"/>
      <c r="O10" s="11"/>
      <c r="P10" s="10"/>
      <c r="Q10" s="11"/>
      <c r="R10" s="10"/>
      <c r="S10" s="11"/>
      <c r="T10" s="10"/>
      <c r="U10" s="11"/>
      <c r="V10" s="10"/>
      <c r="W10" s="11"/>
      <c r="X10" s="10"/>
      <c r="Y10" s="11"/>
      <c r="Z10" s="10"/>
      <c r="AA10" s="6"/>
    </row>
    <row r="11" spans="1:27" ht="12.75" customHeight="1">
      <c r="A11" s="9" t="s">
        <v>27</v>
      </c>
      <c r="B11" s="10"/>
      <c r="C11" s="11"/>
      <c r="D11" s="10"/>
      <c r="E11" s="11"/>
      <c r="F11" s="10"/>
      <c r="G11" s="11"/>
      <c r="H11" s="10"/>
      <c r="I11" s="11"/>
      <c r="J11" s="10"/>
      <c r="K11" s="11"/>
      <c r="L11" s="10"/>
      <c r="M11" s="11"/>
      <c r="N11" s="10"/>
      <c r="O11" s="11"/>
      <c r="P11" s="10"/>
      <c r="Q11" s="11"/>
      <c r="R11" s="10"/>
      <c r="S11" s="11"/>
      <c r="T11" s="10"/>
      <c r="U11" s="11"/>
      <c r="V11" s="10"/>
      <c r="W11" s="11"/>
      <c r="X11" s="10"/>
      <c r="Y11" s="11"/>
      <c r="Z11" s="10"/>
      <c r="AA11" s="6"/>
    </row>
    <row r="12" spans="1:27" ht="12.75" customHeight="1">
      <c r="A12" s="14" t="s">
        <v>26</v>
      </c>
      <c r="B12" s="10"/>
      <c r="C12" s="11"/>
      <c r="D12" s="10"/>
      <c r="E12" s="11"/>
      <c r="F12" s="10"/>
      <c r="G12" s="11"/>
      <c r="H12" s="10"/>
      <c r="I12" s="11"/>
      <c r="J12" s="10"/>
      <c r="K12" s="11"/>
      <c r="L12" s="10"/>
      <c r="M12" s="11"/>
      <c r="N12" s="10"/>
      <c r="O12" s="11"/>
      <c r="P12" s="10"/>
      <c r="Q12" s="11"/>
      <c r="R12" s="10"/>
      <c r="S12" s="11"/>
      <c r="T12" s="10"/>
      <c r="U12" s="11"/>
      <c r="V12" s="10"/>
      <c r="W12" s="11"/>
      <c r="X12" s="10"/>
      <c r="Y12" s="11"/>
      <c r="Z12" s="10"/>
      <c r="AA12" s="6"/>
    </row>
    <row r="13" spans="1:27" ht="12.75" customHeight="1">
      <c r="A13" s="13" t="s">
        <v>51</v>
      </c>
      <c r="B13" s="10"/>
      <c r="C13" s="11"/>
      <c r="D13" s="10"/>
      <c r="E13" s="11"/>
      <c r="F13" s="10"/>
      <c r="G13" s="11"/>
      <c r="H13" s="10"/>
      <c r="I13" s="11"/>
      <c r="J13" s="10"/>
      <c r="K13" s="11"/>
      <c r="L13" s="10"/>
      <c r="M13" s="11"/>
      <c r="N13" s="10"/>
      <c r="O13" s="11"/>
      <c r="P13" s="10"/>
      <c r="Q13" s="11"/>
      <c r="R13" s="10"/>
      <c r="S13" s="11"/>
      <c r="T13" s="10"/>
      <c r="U13" s="11"/>
      <c r="V13" s="10"/>
      <c r="W13" s="11"/>
      <c r="X13" s="10"/>
      <c r="Y13" s="11"/>
      <c r="Z13" s="10"/>
      <c r="AA13" s="6"/>
    </row>
    <row r="14" spans="1:27" ht="12.75" customHeight="1">
      <c r="A14" s="14" t="s">
        <v>29</v>
      </c>
      <c r="B14" s="10"/>
      <c r="C14" s="11"/>
      <c r="D14" s="10"/>
      <c r="E14" s="11"/>
      <c r="F14" s="10"/>
      <c r="G14" s="11"/>
      <c r="H14" s="10"/>
      <c r="I14" s="11"/>
      <c r="J14" s="10"/>
      <c r="K14" s="11"/>
      <c r="L14" s="10"/>
      <c r="M14" s="11"/>
      <c r="N14" s="10"/>
      <c r="O14" s="11"/>
      <c r="P14" s="10"/>
      <c r="Q14" s="11"/>
      <c r="R14" s="10"/>
      <c r="S14" s="11"/>
      <c r="T14" s="10"/>
      <c r="U14" s="11"/>
      <c r="V14" s="10"/>
      <c r="W14" s="11"/>
      <c r="X14" s="10"/>
      <c r="Y14" s="11"/>
      <c r="Z14" s="10"/>
      <c r="AA14" s="6"/>
    </row>
    <row r="15" spans="1:27" ht="12.75" customHeight="1">
      <c r="A15" s="13" t="s">
        <v>76</v>
      </c>
      <c r="B15" s="10"/>
      <c r="C15" s="11"/>
      <c r="D15" s="10"/>
      <c r="E15" s="11"/>
      <c r="F15" s="10"/>
      <c r="G15" s="11"/>
      <c r="H15" s="10"/>
      <c r="I15" s="11"/>
      <c r="J15" s="10"/>
      <c r="K15" s="11"/>
      <c r="L15" s="10"/>
      <c r="M15" s="11"/>
      <c r="N15" s="10"/>
      <c r="O15" s="11"/>
      <c r="P15" s="10"/>
      <c r="Q15" s="11"/>
      <c r="R15" s="10"/>
      <c r="S15" s="11"/>
      <c r="T15" s="10"/>
      <c r="U15" s="11"/>
      <c r="V15" s="10"/>
      <c r="W15" s="11"/>
      <c r="X15" s="10"/>
      <c r="Y15" s="11"/>
      <c r="Z15" s="10"/>
      <c r="AA15" s="6"/>
    </row>
    <row r="16" spans="1:27" ht="12.75" customHeight="1">
      <c r="A16" s="13" t="s">
        <v>77</v>
      </c>
      <c r="B16" s="10"/>
      <c r="C16" s="11"/>
      <c r="D16" s="10"/>
      <c r="E16" s="11"/>
      <c r="F16" s="10"/>
      <c r="G16" s="11"/>
      <c r="H16" s="10"/>
      <c r="I16" s="11"/>
      <c r="J16" s="10"/>
      <c r="K16" s="11"/>
      <c r="L16" s="10"/>
      <c r="M16" s="11"/>
      <c r="N16" s="10"/>
      <c r="O16" s="11"/>
      <c r="P16" s="10"/>
      <c r="Q16" s="11"/>
      <c r="R16" s="10"/>
      <c r="S16" s="11">
        <v>5</v>
      </c>
      <c r="T16" s="10"/>
      <c r="U16" s="11">
        <v>5</v>
      </c>
      <c r="V16" s="10"/>
      <c r="W16" s="11"/>
      <c r="X16" s="10"/>
      <c r="Y16" s="11"/>
      <c r="Z16" s="10"/>
      <c r="AA16" s="6"/>
    </row>
    <row r="17" spans="1:27" ht="12.75" customHeight="1">
      <c r="A17" s="9" t="s">
        <v>5</v>
      </c>
      <c r="B17" s="10"/>
      <c r="C17" s="11"/>
      <c r="D17" s="10"/>
      <c r="E17" s="11"/>
      <c r="F17" s="10"/>
      <c r="G17" s="11"/>
      <c r="H17" s="10"/>
      <c r="I17" s="11"/>
      <c r="J17" s="10"/>
      <c r="K17" s="11"/>
      <c r="L17" s="10"/>
      <c r="M17" s="11"/>
      <c r="N17" s="10"/>
      <c r="O17" s="11"/>
      <c r="P17" s="10"/>
      <c r="Q17" s="11"/>
      <c r="R17" s="10"/>
      <c r="S17" s="11"/>
      <c r="T17" s="10"/>
      <c r="U17" s="11"/>
      <c r="V17" s="10"/>
      <c r="W17" s="11"/>
      <c r="X17" s="10"/>
      <c r="Y17" s="11"/>
      <c r="Z17" s="10">
        <v>100</v>
      </c>
      <c r="AA17" s="6"/>
    </row>
    <row r="18" spans="1:27" ht="12.75" customHeight="1">
      <c r="A18" s="12" t="s">
        <v>79</v>
      </c>
      <c r="B18" s="10"/>
      <c r="C18" s="11"/>
      <c r="D18" s="10"/>
      <c r="E18" s="11"/>
      <c r="F18" s="10"/>
      <c r="G18" s="11"/>
      <c r="H18" s="10"/>
      <c r="I18" s="11"/>
      <c r="J18" s="10"/>
      <c r="K18" s="11"/>
      <c r="L18" s="10"/>
      <c r="M18" s="11"/>
      <c r="N18" s="10"/>
      <c r="O18" s="11"/>
      <c r="P18" s="10"/>
      <c r="Q18" s="11"/>
      <c r="R18" s="10"/>
      <c r="S18" s="11"/>
      <c r="T18" s="10"/>
      <c r="U18" s="11"/>
      <c r="V18" s="10"/>
      <c r="W18" s="11"/>
      <c r="X18" s="10"/>
      <c r="Y18" s="11"/>
      <c r="Z18" s="10"/>
      <c r="AA18" s="6"/>
    </row>
    <row r="19" spans="1:27" ht="12.75" customHeight="1">
      <c r="A19" s="12" t="s">
        <v>78</v>
      </c>
      <c r="B19" s="10"/>
      <c r="C19" s="11">
        <v>3</v>
      </c>
      <c r="D19" s="10">
        <v>7</v>
      </c>
      <c r="E19" s="11">
        <v>2</v>
      </c>
      <c r="F19" s="10">
        <v>5</v>
      </c>
      <c r="G19" s="11">
        <v>2</v>
      </c>
      <c r="H19" s="10">
        <v>3</v>
      </c>
      <c r="I19" s="11"/>
      <c r="J19" s="10"/>
      <c r="K19" s="11"/>
      <c r="L19" s="10"/>
      <c r="M19" s="11"/>
      <c r="N19" s="10"/>
      <c r="O19" s="11">
        <v>3</v>
      </c>
      <c r="P19" s="10"/>
      <c r="Q19" s="11"/>
      <c r="R19" s="10"/>
      <c r="S19" s="11"/>
      <c r="T19" s="10"/>
      <c r="U19" s="11">
        <v>10</v>
      </c>
      <c r="V19" s="10">
        <v>7</v>
      </c>
      <c r="W19" s="11"/>
      <c r="X19" s="10"/>
      <c r="Y19" s="11"/>
      <c r="Z19" s="10"/>
      <c r="AA19" s="6"/>
    </row>
    <row r="20" spans="1:27" ht="12.75" customHeight="1">
      <c r="A20" s="12" t="s">
        <v>6</v>
      </c>
      <c r="B20" s="10">
        <v>100</v>
      </c>
      <c r="C20" s="11">
        <v>95</v>
      </c>
      <c r="D20" s="10">
        <v>98</v>
      </c>
      <c r="E20" s="11">
        <v>100</v>
      </c>
      <c r="F20" s="10">
        <v>98</v>
      </c>
      <c r="G20" s="11">
        <v>80</v>
      </c>
      <c r="H20" s="10">
        <v>85</v>
      </c>
      <c r="I20" s="11">
        <v>40</v>
      </c>
      <c r="J20" s="10">
        <v>25</v>
      </c>
      <c r="K20" s="11">
        <v>95</v>
      </c>
      <c r="L20" s="10">
        <v>90</v>
      </c>
      <c r="M20" s="11"/>
      <c r="N20" s="10">
        <v>90</v>
      </c>
      <c r="O20" s="11">
        <v>80</v>
      </c>
      <c r="P20" s="10">
        <v>90</v>
      </c>
      <c r="Q20" s="11">
        <v>98</v>
      </c>
      <c r="R20" s="10">
        <v>99</v>
      </c>
      <c r="S20" s="11">
        <v>98</v>
      </c>
      <c r="T20" s="10">
        <v>95</v>
      </c>
      <c r="U20" s="11">
        <v>95</v>
      </c>
      <c r="V20" s="10">
        <v>85</v>
      </c>
      <c r="W20" s="11">
        <v>90</v>
      </c>
      <c r="X20" s="10">
        <v>90</v>
      </c>
      <c r="Y20" s="11">
        <v>95</v>
      </c>
      <c r="Z20" s="10">
        <v>40</v>
      </c>
      <c r="AA20" s="6"/>
    </row>
    <row r="21" spans="1:27" ht="12.75" customHeight="1">
      <c r="A21" s="12" t="s">
        <v>7</v>
      </c>
      <c r="B21" s="10"/>
      <c r="C21" s="11"/>
      <c r="D21" s="10"/>
      <c r="E21" s="11"/>
      <c r="F21" s="10"/>
      <c r="G21" s="11"/>
      <c r="H21" s="10"/>
      <c r="I21" s="11"/>
      <c r="J21" s="10"/>
      <c r="K21" s="11"/>
      <c r="L21" s="10"/>
      <c r="M21" s="11"/>
      <c r="N21" s="10"/>
      <c r="O21" s="11"/>
      <c r="P21" s="10"/>
      <c r="Q21" s="11"/>
      <c r="R21" s="10"/>
      <c r="S21" s="11"/>
      <c r="T21" s="10"/>
      <c r="U21" s="11"/>
      <c r="V21" s="10"/>
      <c r="W21" s="11"/>
      <c r="X21" s="10"/>
      <c r="Y21" s="11"/>
      <c r="Z21" s="10"/>
      <c r="AA21" s="6"/>
    </row>
    <row r="22" spans="1:27" ht="12.75" customHeight="1">
      <c r="A22" s="12" t="s">
        <v>149</v>
      </c>
      <c r="B22" s="10"/>
      <c r="C22" s="11"/>
      <c r="D22" s="10"/>
      <c r="E22" s="11"/>
      <c r="F22" s="10"/>
      <c r="G22" s="11"/>
      <c r="H22" s="10"/>
      <c r="I22" s="11">
        <v>55</v>
      </c>
      <c r="J22" s="10">
        <v>80</v>
      </c>
      <c r="K22" s="11"/>
      <c r="L22" s="10"/>
      <c r="M22" s="11"/>
      <c r="N22" s="10"/>
      <c r="O22" s="11"/>
      <c r="P22" s="10"/>
      <c r="Q22" s="11"/>
      <c r="R22" s="10"/>
      <c r="S22" s="11"/>
      <c r="T22" s="10"/>
      <c r="U22" s="11"/>
      <c r="V22" s="10"/>
      <c r="W22" s="11"/>
      <c r="X22" s="10"/>
      <c r="Y22" s="11"/>
      <c r="Z22" s="10"/>
      <c r="AA22" s="6"/>
    </row>
    <row r="23" spans="1:27" ht="12.75" customHeight="1">
      <c r="A23" s="12" t="s">
        <v>28</v>
      </c>
      <c r="B23" s="10"/>
      <c r="C23" s="11"/>
      <c r="D23" s="10"/>
      <c r="E23" s="11"/>
      <c r="F23" s="10"/>
      <c r="G23" s="11"/>
      <c r="H23" s="10"/>
      <c r="I23" s="11"/>
      <c r="J23" s="10"/>
      <c r="K23" s="11"/>
      <c r="L23" s="10"/>
      <c r="M23" s="11"/>
      <c r="N23" s="10"/>
      <c r="O23" s="11"/>
      <c r="P23" s="10"/>
      <c r="Q23" s="11"/>
      <c r="R23" s="10"/>
      <c r="S23" s="11"/>
      <c r="T23" s="10"/>
      <c r="U23" s="11"/>
      <c r="V23" s="10"/>
      <c r="W23" s="11"/>
      <c r="X23" s="10"/>
      <c r="Y23" s="11"/>
      <c r="Z23" s="10"/>
      <c r="AA23" s="6"/>
    </row>
    <row r="24" spans="1:27" ht="12.75" customHeight="1">
      <c r="A24" s="9" t="s">
        <v>8</v>
      </c>
      <c r="B24" s="10"/>
      <c r="C24" s="11"/>
      <c r="D24" s="10">
        <v>1</v>
      </c>
      <c r="E24" s="11"/>
      <c r="F24" s="10">
        <v>10</v>
      </c>
      <c r="G24" s="11"/>
      <c r="H24" s="10"/>
      <c r="I24" s="11">
        <v>10</v>
      </c>
      <c r="J24" s="10"/>
      <c r="K24" s="11"/>
      <c r="L24" s="10"/>
      <c r="M24" s="11"/>
      <c r="N24" s="10"/>
      <c r="O24" s="11"/>
      <c r="P24" s="10"/>
      <c r="Q24" s="11"/>
      <c r="R24" s="10"/>
      <c r="S24" s="11"/>
      <c r="T24" s="10"/>
      <c r="U24" s="11"/>
      <c r="V24" s="10">
        <v>10</v>
      </c>
      <c r="W24" s="11"/>
      <c r="X24" s="10"/>
      <c r="Y24" s="11"/>
      <c r="Z24" s="10"/>
      <c r="AA24" s="6"/>
    </row>
    <row r="25" spans="1:27" ht="12.75" customHeight="1">
      <c r="A25" s="9" t="s">
        <v>147</v>
      </c>
      <c r="B25" s="10"/>
      <c r="C25" s="11"/>
      <c r="D25" s="10"/>
      <c r="E25" s="11"/>
      <c r="F25" s="10"/>
      <c r="G25" s="11"/>
      <c r="H25" s="10"/>
      <c r="I25" s="11"/>
      <c r="J25" s="10"/>
      <c r="K25" s="11"/>
      <c r="L25" s="10"/>
      <c r="M25" s="11"/>
      <c r="N25" s="10"/>
      <c r="O25" s="11"/>
      <c r="P25" s="10"/>
      <c r="Q25" s="11"/>
      <c r="R25" s="10"/>
      <c r="S25" s="11"/>
      <c r="T25" s="10">
        <v>10</v>
      </c>
      <c r="U25" s="11"/>
      <c r="V25" s="10"/>
      <c r="W25" s="11"/>
      <c r="X25" s="10"/>
      <c r="Y25" s="11">
        <v>3</v>
      </c>
      <c r="Z25" s="10"/>
      <c r="AA25" s="6"/>
    </row>
    <row r="26" spans="1:27" ht="12.75" customHeight="1">
      <c r="A26" s="12" t="s">
        <v>23</v>
      </c>
      <c r="B26" s="10"/>
      <c r="C26" s="11"/>
      <c r="D26" s="10"/>
      <c r="E26" s="11"/>
      <c r="F26" s="10"/>
      <c r="G26" s="11"/>
      <c r="H26" s="10"/>
      <c r="I26" s="11"/>
      <c r="J26" s="10"/>
      <c r="K26" s="11"/>
      <c r="L26" s="10"/>
      <c r="M26" s="11"/>
      <c r="N26" s="10"/>
      <c r="O26" s="11"/>
      <c r="P26" s="10"/>
      <c r="Q26" s="11"/>
      <c r="R26" s="10"/>
      <c r="S26" s="11"/>
      <c r="T26" s="10"/>
      <c r="U26" s="11"/>
      <c r="V26" s="10"/>
      <c r="W26" s="11"/>
      <c r="X26" s="10"/>
      <c r="Y26" s="11"/>
      <c r="Z26" s="10"/>
      <c r="AA26" s="6"/>
    </row>
    <row r="27" spans="1:27" ht="12.75" customHeight="1">
      <c r="A27" s="9" t="s">
        <v>71</v>
      </c>
      <c r="B27" s="10"/>
      <c r="C27" s="11"/>
      <c r="D27" s="10"/>
      <c r="E27" s="11"/>
      <c r="F27" s="10"/>
      <c r="G27" s="11"/>
      <c r="H27" s="10"/>
      <c r="I27" s="11"/>
      <c r="J27" s="10"/>
      <c r="K27" s="11"/>
      <c r="L27" s="10"/>
      <c r="M27" s="11"/>
      <c r="N27" s="10"/>
      <c r="O27" s="11"/>
      <c r="P27" s="10"/>
      <c r="Q27" s="11"/>
      <c r="R27" s="10"/>
      <c r="S27" s="11"/>
      <c r="T27" s="10"/>
      <c r="U27" s="11"/>
      <c r="V27" s="10"/>
      <c r="W27" s="11"/>
      <c r="X27" s="10"/>
      <c r="Y27" s="11"/>
      <c r="Z27" s="10"/>
      <c r="AA27" s="6"/>
    </row>
    <row r="28" spans="1:27" ht="12.75" customHeight="1">
      <c r="A28" s="9" t="s">
        <v>83</v>
      </c>
      <c r="B28" s="10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  <c r="P28" s="10"/>
      <c r="Q28" s="11"/>
      <c r="R28" s="10"/>
      <c r="S28" s="11"/>
      <c r="T28" s="10"/>
      <c r="U28" s="11"/>
      <c r="V28" s="10"/>
      <c r="W28" s="11"/>
      <c r="X28" s="10"/>
      <c r="Y28" s="11"/>
      <c r="Z28" s="10"/>
      <c r="AA28" s="6"/>
    </row>
    <row r="29" spans="1:27" ht="12.75" customHeight="1">
      <c r="A29" s="9" t="s">
        <v>69</v>
      </c>
      <c r="B29" s="10"/>
      <c r="C29" s="11"/>
      <c r="D29" s="10"/>
      <c r="E29" s="11"/>
      <c r="F29" s="10"/>
      <c r="G29" s="11"/>
      <c r="H29" s="10"/>
      <c r="I29" s="11"/>
      <c r="J29" s="10"/>
      <c r="K29" s="11"/>
      <c r="L29" s="10"/>
      <c r="M29" s="11"/>
      <c r="N29" s="10"/>
      <c r="O29" s="11"/>
      <c r="P29" s="10"/>
      <c r="Q29" s="11"/>
      <c r="R29" s="10"/>
      <c r="S29" s="11"/>
      <c r="T29" s="10"/>
      <c r="U29" s="11"/>
      <c r="V29" s="10"/>
      <c r="W29" s="11"/>
      <c r="X29" s="10"/>
      <c r="Y29" s="11"/>
      <c r="Z29" s="10"/>
      <c r="AA29" s="6"/>
    </row>
    <row r="30" spans="1:27" ht="12.75" customHeight="1">
      <c r="A30" s="12" t="s">
        <v>84</v>
      </c>
      <c r="B30" s="10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  <c r="P30" s="10"/>
      <c r="Q30" s="11"/>
      <c r="R30" s="10"/>
      <c r="S30" s="11"/>
      <c r="T30" s="10"/>
      <c r="U30" s="11"/>
      <c r="V30" s="10"/>
      <c r="W30" s="11"/>
      <c r="X30" s="10"/>
      <c r="Y30" s="11"/>
      <c r="Z30" s="10"/>
      <c r="AA30" s="6"/>
    </row>
    <row r="31" spans="1:27" ht="12.75" customHeight="1">
      <c r="A31" s="13" t="s">
        <v>33</v>
      </c>
      <c r="B31" s="10"/>
      <c r="C31" s="11"/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O31" s="11"/>
      <c r="P31" s="10"/>
      <c r="Q31" s="11"/>
      <c r="R31" s="10"/>
      <c r="S31" s="11"/>
      <c r="T31" s="10"/>
      <c r="U31" s="11"/>
      <c r="V31" s="10"/>
      <c r="W31" s="11"/>
      <c r="X31" s="10"/>
      <c r="Y31" s="11"/>
      <c r="Z31" s="10"/>
      <c r="AA31" s="6"/>
    </row>
    <row r="32" spans="1:27" ht="12.75" customHeight="1">
      <c r="A32" s="24" t="s">
        <v>93</v>
      </c>
      <c r="B32" s="10"/>
      <c r="C32" s="11"/>
      <c r="D32" s="10"/>
      <c r="E32" s="11"/>
      <c r="F32" s="10"/>
      <c r="G32" s="11"/>
      <c r="H32" s="10"/>
      <c r="I32" s="11"/>
      <c r="J32" s="10"/>
      <c r="K32" s="11"/>
      <c r="L32" s="10"/>
      <c r="M32" s="11"/>
      <c r="N32" s="10"/>
      <c r="O32" s="11"/>
      <c r="P32" s="10"/>
      <c r="Q32" s="11"/>
      <c r="R32" s="10"/>
      <c r="S32" s="11"/>
      <c r="T32" s="10"/>
      <c r="U32" s="11"/>
      <c r="V32" s="10"/>
      <c r="W32" s="11"/>
      <c r="X32" s="10"/>
      <c r="Y32" s="11"/>
      <c r="Z32" s="10"/>
      <c r="AA32" s="6"/>
    </row>
    <row r="33" spans="1:27" ht="12.75" customHeight="1">
      <c r="A33" s="15" t="s">
        <v>9</v>
      </c>
      <c r="B33" s="10"/>
      <c r="C33" s="11"/>
      <c r="D33" s="10"/>
      <c r="E33" s="11"/>
      <c r="F33" s="10"/>
      <c r="G33" s="11"/>
      <c r="H33" s="10"/>
      <c r="I33" s="11"/>
      <c r="J33" s="10"/>
      <c r="K33" s="11"/>
      <c r="L33" s="10"/>
      <c r="M33" s="11"/>
      <c r="N33" s="10"/>
      <c r="O33" s="11"/>
      <c r="P33" s="10"/>
      <c r="Q33" s="11"/>
      <c r="R33" s="10"/>
      <c r="S33" s="11"/>
      <c r="T33" s="10"/>
      <c r="U33" s="11"/>
      <c r="V33" s="10"/>
      <c r="W33" s="11"/>
      <c r="X33" s="10"/>
      <c r="Y33" s="11"/>
      <c r="Z33" s="10"/>
      <c r="AA33" s="6"/>
    </row>
    <row r="34" spans="1:27" ht="12.75" customHeight="1">
      <c r="A34" s="15" t="s">
        <v>31</v>
      </c>
      <c r="B34" s="10"/>
      <c r="C34" s="11"/>
      <c r="D34" s="10"/>
      <c r="E34" s="11"/>
      <c r="F34" s="10"/>
      <c r="G34" s="11"/>
      <c r="H34" s="10"/>
      <c r="I34" s="11"/>
      <c r="J34" s="10"/>
      <c r="K34" s="11"/>
      <c r="L34" s="10"/>
      <c r="M34" s="11"/>
      <c r="N34" s="10"/>
      <c r="O34" s="11"/>
      <c r="P34" s="10"/>
      <c r="Q34" s="11"/>
      <c r="R34" s="10"/>
      <c r="S34" s="11"/>
      <c r="T34" s="10"/>
      <c r="U34" s="11"/>
      <c r="V34" s="10"/>
      <c r="W34" s="11"/>
      <c r="X34" s="10"/>
      <c r="Y34" s="11"/>
      <c r="Z34" s="10"/>
      <c r="AA34" s="6"/>
    </row>
    <row r="35" spans="1:27" ht="12.75" customHeight="1">
      <c r="A35" s="15" t="s">
        <v>32</v>
      </c>
      <c r="B35" s="10"/>
      <c r="C35" s="11"/>
      <c r="D35" s="10"/>
      <c r="E35" s="11"/>
      <c r="F35" s="10"/>
      <c r="G35" s="11"/>
      <c r="H35" s="10"/>
      <c r="I35" s="11"/>
      <c r="J35" s="10"/>
      <c r="K35" s="11"/>
      <c r="L35" s="10"/>
      <c r="M35" s="11"/>
      <c r="N35" s="10"/>
      <c r="O35" s="11"/>
      <c r="P35" s="10"/>
      <c r="Q35" s="11"/>
      <c r="R35" s="10"/>
      <c r="S35" s="11"/>
      <c r="T35" s="10"/>
      <c r="U35" s="11"/>
      <c r="V35" s="10"/>
      <c r="W35" s="11"/>
      <c r="X35" s="10"/>
      <c r="Y35" s="11"/>
      <c r="Z35" s="10"/>
      <c r="AA35" s="6"/>
    </row>
    <row r="36" spans="1:27" ht="12.75" customHeight="1">
      <c r="A36" s="15" t="s">
        <v>52</v>
      </c>
      <c r="B36" s="10"/>
      <c r="C36" s="11"/>
      <c r="D36" s="10"/>
      <c r="E36" s="11"/>
      <c r="F36" s="10"/>
      <c r="G36" s="11"/>
      <c r="H36" s="10"/>
      <c r="I36" s="11"/>
      <c r="J36" s="10"/>
      <c r="K36" s="11"/>
      <c r="L36" s="10"/>
      <c r="M36" s="11"/>
      <c r="N36" s="10"/>
      <c r="O36" s="11"/>
      <c r="P36" s="10"/>
      <c r="Q36" s="11"/>
      <c r="R36" s="10"/>
      <c r="S36" s="11"/>
      <c r="T36" s="10"/>
      <c r="U36" s="11"/>
      <c r="V36" s="10"/>
      <c r="W36" s="11"/>
      <c r="X36" s="10"/>
      <c r="Y36" s="11"/>
      <c r="Z36" s="10"/>
      <c r="AA36" s="6"/>
    </row>
    <row r="37" spans="1:27" ht="12.75" customHeight="1">
      <c r="A37" s="16" t="s">
        <v>10</v>
      </c>
      <c r="B37" s="10"/>
      <c r="C37" s="11"/>
      <c r="D37" s="10"/>
      <c r="E37" s="11"/>
      <c r="F37" s="10"/>
      <c r="G37" s="11"/>
      <c r="H37" s="10"/>
      <c r="I37" s="11"/>
      <c r="J37" s="10"/>
      <c r="K37" s="11"/>
      <c r="L37" s="10"/>
      <c r="M37" s="11"/>
      <c r="N37" s="10"/>
      <c r="O37" s="11"/>
      <c r="P37" s="10"/>
      <c r="Q37" s="11"/>
      <c r="R37" s="10"/>
      <c r="S37" s="11"/>
      <c r="T37" s="10"/>
      <c r="U37" s="11"/>
      <c r="V37" s="10"/>
      <c r="W37" s="11"/>
      <c r="X37" s="10"/>
      <c r="Y37" s="11"/>
      <c r="Z37" s="10"/>
      <c r="AA37" s="6"/>
    </row>
    <row r="38" spans="1:27" ht="12.75" customHeight="1">
      <c r="A38" s="15" t="s">
        <v>39</v>
      </c>
      <c r="B38" s="10"/>
      <c r="C38" s="11"/>
      <c r="D38" s="10"/>
      <c r="E38" s="11"/>
      <c r="F38" s="10"/>
      <c r="G38" s="11"/>
      <c r="H38" s="10"/>
      <c r="I38" s="11"/>
      <c r="J38" s="10"/>
      <c r="K38" s="11"/>
      <c r="L38" s="10"/>
      <c r="M38" s="11"/>
      <c r="N38" s="10"/>
      <c r="O38" s="11"/>
      <c r="P38" s="10"/>
      <c r="Q38" s="11"/>
      <c r="R38" s="10"/>
      <c r="S38" s="11"/>
      <c r="T38" s="10"/>
      <c r="U38" s="11"/>
      <c r="V38" s="10"/>
      <c r="W38" s="11"/>
      <c r="X38" s="10"/>
      <c r="Y38" s="11"/>
      <c r="Z38" s="10"/>
      <c r="AA38" s="6"/>
    </row>
    <row r="39" spans="1:27" ht="12.75" customHeight="1">
      <c r="A39" s="15" t="s">
        <v>11</v>
      </c>
      <c r="B39" s="10"/>
      <c r="C39" s="11"/>
      <c r="D39" s="10"/>
      <c r="E39" s="11"/>
      <c r="F39" s="10"/>
      <c r="G39" s="11"/>
      <c r="H39" s="10"/>
      <c r="I39" s="11"/>
      <c r="J39" s="10"/>
      <c r="K39" s="11"/>
      <c r="L39" s="10"/>
      <c r="M39" s="11"/>
      <c r="N39" s="10"/>
      <c r="O39" s="11"/>
      <c r="P39" s="10"/>
      <c r="Q39" s="11"/>
      <c r="R39" s="10"/>
      <c r="S39" s="11"/>
      <c r="T39" s="10"/>
      <c r="U39" s="11"/>
      <c r="V39" s="10"/>
      <c r="W39" s="11"/>
      <c r="X39" s="10"/>
      <c r="Y39" s="11"/>
      <c r="Z39" s="10"/>
      <c r="AA39" s="6"/>
    </row>
    <row r="40" spans="1:27" ht="12.75" customHeight="1">
      <c r="A40" s="16" t="s">
        <v>94</v>
      </c>
      <c r="B40" s="10">
        <v>70</v>
      </c>
      <c r="C40" s="11">
        <v>20</v>
      </c>
      <c r="D40" s="10"/>
      <c r="E40" s="11"/>
      <c r="F40" s="10"/>
      <c r="G40" s="11"/>
      <c r="H40" s="10"/>
      <c r="I40" s="11"/>
      <c r="J40" s="10"/>
      <c r="K40" s="11"/>
      <c r="L40" s="10"/>
      <c r="M40" s="11"/>
      <c r="N40" s="10">
        <v>85</v>
      </c>
      <c r="O40" s="11">
        <v>50</v>
      </c>
      <c r="P40" s="10">
        <v>20</v>
      </c>
      <c r="Q40" s="11"/>
      <c r="R40" s="10"/>
      <c r="S40" s="11"/>
      <c r="T40" s="10"/>
      <c r="U40" s="11"/>
      <c r="V40" s="10"/>
      <c r="W40" s="11">
        <v>70</v>
      </c>
      <c r="X40" s="10">
        <v>10</v>
      </c>
      <c r="Y40" s="11"/>
      <c r="Z40" s="10"/>
      <c r="AA40" s="6"/>
    </row>
    <row r="41" spans="1:27" ht="12.75" customHeight="1">
      <c r="A41" s="16" t="s">
        <v>95</v>
      </c>
      <c r="B41" s="10"/>
      <c r="C41" s="11"/>
      <c r="D41" s="10"/>
      <c r="E41" s="11"/>
      <c r="F41" s="10"/>
      <c r="G41" s="11"/>
      <c r="H41" s="10"/>
      <c r="I41" s="11"/>
      <c r="J41" s="10"/>
      <c r="K41" s="11"/>
      <c r="L41" s="10"/>
      <c r="M41" s="11"/>
      <c r="N41" s="10"/>
      <c r="O41" s="11"/>
      <c r="P41" s="10"/>
      <c r="Q41" s="11"/>
      <c r="R41" s="10"/>
      <c r="S41" s="11"/>
      <c r="T41" s="10"/>
      <c r="U41" s="11"/>
      <c r="V41" s="10"/>
      <c r="W41" s="11"/>
      <c r="X41" s="10"/>
      <c r="Y41" s="11"/>
      <c r="Z41" s="10"/>
      <c r="AA41" s="6"/>
    </row>
    <row r="42" spans="1:27" ht="12.75" customHeight="1">
      <c r="A42" s="15" t="s">
        <v>12</v>
      </c>
      <c r="B42" s="10"/>
      <c r="C42" s="11"/>
      <c r="D42" s="10"/>
      <c r="E42" s="11"/>
      <c r="F42" s="10"/>
      <c r="G42" s="11"/>
      <c r="H42" s="10"/>
      <c r="I42" s="11"/>
      <c r="J42" s="10"/>
      <c r="K42" s="11"/>
      <c r="L42" s="10"/>
      <c r="M42" s="11"/>
      <c r="N42" s="10"/>
      <c r="O42" s="11"/>
      <c r="P42" s="10"/>
      <c r="Q42" s="11"/>
      <c r="R42" s="10"/>
      <c r="S42" s="11"/>
      <c r="T42" s="10"/>
      <c r="U42" s="11"/>
      <c r="V42" s="10"/>
      <c r="W42" s="11"/>
      <c r="X42" s="10"/>
      <c r="Y42" s="11"/>
      <c r="Z42" s="10"/>
      <c r="AA42" s="6"/>
    </row>
    <row r="43" spans="1:27" ht="12.75" customHeight="1">
      <c r="A43" s="15" t="s">
        <v>40</v>
      </c>
      <c r="B43" s="10"/>
      <c r="C43" s="11"/>
      <c r="D43" s="10"/>
      <c r="E43" s="11"/>
      <c r="F43" s="10"/>
      <c r="G43" s="11"/>
      <c r="H43" s="10"/>
      <c r="I43" s="11"/>
      <c r="J43" s="10"/>
      <c r="K43" s="11"/>
      <c r="L43" s="10"/>
      <c r="M43" s="11"/>
      <c r="N43" s="10"/>
      <c r="O43" s="11"/>
      <c r="P43" s="10"/>
      <c r="Q43" s="11"/>
      <c r="R43" s="10"/>
      <c r="S43" s="11"/>
      <c r="T43" s="10"/>
      <c r="U43" s="11"/>
      <c r="V43" s="10"/>
      <c r="W43" s="11"/>
      <c r="X43" s="10"/>
      <c r="Y43" s="11"/>
      <c r="Z43" s="10"/>
      <c r="AA43" s="6"/>
    </row>
    <row r="44" spans="1:27" ht="12.75" customHeight="1">
      <c r="A44" s="16" t="s">
        <v>41</v>
      </c>
      <c r="B44" s="10"/>
      <c r="C44" s="11"/>
      <c r="D44" s="10"/>
      <c r="E44" s="11"/>
      <c r="F44" s="10"/>
      <c r="G44" s="11"/>
      <c r="H44" s="10"/>
      <c r="I44" s="11"/>
      <c r="J44" s="10"/>
      <c r="K44" s="11"/>
      <c r="L44" s="10"/>
      <c r="M44" s="11"/>
      <c r="N44" s="10"/>
      <c r="O44" s="11"/>
      <c r="P44" s="10"/>
      <c r="Q44" s="11"/>
      <c r="R44" s="10"/>
      <c r="S44" s="11"/>
      <c r="T44" s="10"/>
      <c r="U44" s="11"/>
      <c r="V44" s="10"/>
      <c r="W44" s="11"/>
      <c r="X44" s="10"/>
      <c r="Y44" s="11"/>
      <c r="Z44" s="10"/>
      <c r="AA44" s="6"/>
    </row>
    <row r="45" spans="1:27" ht="12.75" customHeight="1">
      <c r="A45" s="15" t="s">
        <v>44</v>
      </c>
      <c r="B45" s="10"/>
      <c r="C45" s="11"/>
      <c r="D45" s="10"/>
      <c r="E45" s="11"/>
      <c r="F45" s="10"/>
      <c r="G45" s="11"/>
      <c r="H45" s="10"/>
      <c r="I45" s="11"/>
      <c r="J45" s="10"/>
      <c r="K45" s="11"/>
      <c r="L45" s="10"/>
      <c r="M45" s="11"/>
      <c r="N45" s="10"/>
      <c r="O45" s="11"/>
      <c r="P45" s="10"/>
      <c r="Q45" s="11"/>
      <c r="R45" s="10"/>
      <c r="S45" s="11"/>
      <c r="T45" s="10"/>
      <c r="U45" s="11"/>
      <c r="V45" s="10"/>
      <c r="W45" s="11"/>
      <c r="X45" s="10"/>
      <c r="Y45" s="11"/>
      <c r="Z45" s="10"/>
      <c r="AA45" s="6"/>
    </row>
    <row r="46" spans="1:27" ht="12.75" customHeight="1">
      <c r="A46" s="15" t="s">
        <v>62</v>
      </c>
      <c r="B46" s="10"/>
      <c r="C46" s="11"/>
      <c r="D46" s="10"/>
      <c r="E46" s="11"/>
      <c r="F46" s="10"/>
      <c r="G46" s="11"/>
      <c r="H46" s="10"/>
      <c r="I46" s="11"/>
      <c r="J46" s="10"/>
      <c r="K46" s="11"/>
      <c r="L46" s="10"/>
      <c r="M46" s="11"/>
      <c r="N46" s="10"/>
      <c r="O46" s="11"/>
      <c r="P46" s="10"/>
      <c r="Q46" s="11"/>
      <c r="R46" s="10"/>
      <c r="S46" s="11"/>
      <c r="T46" s="10"/>
      <c r="U46" s="11"/>
      <c r="V46" s="10"/>
      <c r="W46" s="11"/>
      <c r="X46" s="10"/>
      <c r="Y46" s="11"/>
      <c r="Z46" s="10"/>
      <c r="AA46" s="6"/>
    </row>
    <row r="47" spans="1:27" ht="12.75" customHeight="1">
      <c r="A47" s="16" t="s">
        <v>34</v>
      </c>
      <c r="B47" s="10"/>
      <c r="C47" s="11"/>
      <c r="D47" s="10"/>
      <c r="E47" s="11"/>
      <c r="F47" s="10"/>
      <c r="G47" s="11"/>
      <c r="H47" s="10"/>
      <c r="I47" s="11"/>
      <c r="J47" s="10"/>
      <c r="K47" s="11"/>
      <c r="L47" s="10"/>
      <c r="M47" s="11"/>
      <c r="N47" s="10"/>
      <c r="O47" s="11"/>
      <c r="P47" s="10"/>
      <c r="Q47" s="11"/>
      <c r="R47" s="10"/>
      <c r="S47" s="11"/>
      <c r="T47" s="10"/>
      <c r="U47" s="11"/>
      <c r="V47" s="10"/>
      <c r="W47" s="11"/>
      <c r="X47" s="10"/>
      <c r="Y47" s="11"/>
      <c r="Z47" s="10"/>
      <c r="AA47" s="6"/>
    </row>
    <row r="48" spans="1:27" ht="12.75" customHeight="1">
      <c r="A48" s="16" t="s">
        <v>35</v>
      </c>
      <c r="B48" s="10"/>
      <c r="C48" s="11"/>
      <c r="D48" s="10"/>
      <c r="E48" s="11"/>
      <c r="F48" s="10"/>
      <c r="G48" s="11"/>
      <c r="H48" s="10"/>
      <c r="I48" s="11"/>
      <c r="J48" s="10"/>
      <c r="K48" s="11"/>
      <c r="L48" s="10"/>
      <c r="M48" s="11"/>
      <c r="N48" s="10"/>
      <c r="O48" s="11"/>
      <c r="P48" s="10"/>
      <c r="Q48" s="11"/>
      <c r="R48" s="10"/>
      <c r="S48" s="11"/>
      <c r="T48" s="10"/>
      <c r="U48" s="11"/>
      <c r="V48" s="10"/>
      <c r="W48" s="11"/>
      <c r="X48" s="10"/>
      <c r="Y48" s="11"/>
      <c r="Z48" s="10"/>
      <c r="AA48" s="6"/>
    </row>
    <row r="49" spans="1:27" ht="12.75" customHeight="1">
      <c r="A49" s="15" t="s">
        <v>37</v>
      </c>
      <c r="B49" s="10"/>
      <c r="C49" s="11"/>
      <c r="D49" s="10"/>
      <c r="E49" s="11"/>
      <c r="F49" s="10"/>
      <c r="G49" s="11"/>
      <c r="H49" s="10"/>
      <c r="I49" s="11"/>
      <c r="J49" s="10"/>
      <c r="K49" s="11"/>
      <c r="L49" s="10"/>
      <c r="M49" s="11"/>
      <c r="N49" s="10"/>
      <c r="O49" s="11"/>
      <c r="P49" s="10"/>
      <c r="Q49" s="11"/>
      <c r="R49" s="10"/>
      <c r="S49" s="11"/>
      <c r="T49" s="10"/>
      <c r="U49" s="11"/>
      <c r="V49" s="10"/>
      <c r="W49" s="11"/>
      <c r="X49" s="10"/>
      <c r="Y49" s="11"/>
      <c r="Z49" s="10"/>
      <c r="AA49" s="6"/>
    </row>
    <row r="50" spans="1:27" ht="12.75" customHeight="1">
      <c r="A50" s="9" t="s">
        <v>24</v>
      </c>
      <c r="B50" s="10"/>
      <c r="C50" s="11"/>
      <c r="D50" s="10"/>
      <c r="E50" s="11"/>
      <c r="F50" s="10"/>
      <c r="G50" s="11"/>
      <c r="H50" s="10"/>
      <c r="I50" s="11"/>
      <c r="J50" s="10"/>
      <c r="K50" s="11"/>
      <c r="L50" s="10"/>
      <c r="M50" s="11"/>
      <c r="N50" s="10"/>
      <c r="O50" s="11"/>
      <c r="P50" s="10"/>
      <c r="Q50" s="11"/>
      <c r="R50" s="10"/>
      <c r="S50" s="11"/>
      <c r="T50" s="10"/>
      <c r="U50" s="11"/>
      <c r="V50" s="10"/>
      <c r="W50" s="11"/>
      <c r="X50" s="10"/>
      <c r="Y50" s="11"/>
      <c r="Z50" s="10"/>
      <c r="AA50" s="6"/>
    </row>
    <row r="51" spans="1:27" ht="12.75" customHeight="1">
      <c r="A51" s="9" t="s">
        <v>43</v>
      </c>
      <c r="B51" s="10"/>
      <c r="C51" s="11"/>
      <c r="D51" s="10"/>
      <c r="E51" s="11"/>
      <c r="F51" s="10"/>
      <c r="G51" s="11"/>
      <c r="H51" s="10"/>
      <c r="I51" s="11"/>
      <c r="J51" s="10"/>
      <c r="K51" s="11"/>
      <c r="L51" s="10"/>
      <c r="M51" s="11"/>
      <c r="N51" s="10"/>
      <c r="O51" s="11"/>
      <c r="P51" s="10"/>
      <c r="Q51" s="11"/>
      <c r="R51" s="10"/>
      <c r="S51" s="11"/>
      <c r="T51" s="10"/>
      <c r="U51" s="11"/>
      <c r="V51" s="10"/>
      <c r="W51" s="11"/>
      <c r="X51" s="10"/>
      <c r="Y51" s="11"/>
      <c r="Z51" s="10"/>
      <c r="AA51" s="6"/>
    </row>
    <row r="52" spans="1:27" ht="12.75" customHeight="1">
      <c r="A52" s="12" t="s">
        <v>72</v>
      </c>
      <c r="B52" s="10"/>
      <c r="C52" s="11"/>
      <c r="D52" s="10"/>
      <c r="E52" s="11"/>
      <c r="F52" s="10"/>
      <c r="G52" s="11"/>
      <c r="H52" s="10"/>
      <c r="I52" s="11"/>
      <c r="J52" s="10"/>
      <c r="K52" s="11"/>
      <c r="L52" s="10"/>
      <c r="M52" s="11"/>
      <c r="N52" s="10"/>
      <c r="O52" s="11"/>
      <c r="P52" s="10"/>
      <c r="Q52" s="11"/>
      <c r="R52" s="10"/>
      <c r="S52" s="11"/>
      <c r="T52" s="10"/>
      <c r="U52" s="11"/>
      <c r="V52" s="10"/>
      <c r="W52" s="11"/>
      <c r="X52" s="10"/>
      <c r="Y52" s="11"/>
      <c r="Z52" s="10"/>
      <c r="AA52" s="6"/>
    </row>
    <row r="53" spans="1:27" ht="12.75" customHeight="1">
      <c r="A53" s="15" t="s">
        <v>68</v>
      </c>
      <c r="B53" s="10"/>
      <c r="C53" s="11"/>
      <c r="D53" s="10"/>
      <c r="E53" s="11"/>
      <c r="F53" s="10"/>
      <c r="G53" s="11"/>
      <c r="H53" s="10"/>
      <c r="I53" s="11"/>
      <c r="J53" s="10"/>
      <c r="K53" s="11">
        <v>3</v>
      </c>
      <c r="L53" s="10"/>
      <c r="M53" s="11"/>
      <c r="N53" s="10"/>
      <c r="O53" s="11">
        <v>5</v>
      </c>
      <c r="P53" s="10"/>
      <c r="Q53" s="11">
        <v>2</v>
      </c>
      <c r="R53" s="10">
        <v>5</v>
      </c>
      <c r="S53" s="11"/>
      <c r="T53" s="10"/>
      <c r="U53" s="11"/>
      <c r="V53" s="10"/>
      <c r="W53" s="11"/>
      <c r="X53" s="10"/>
      <c r="Y53" s="11">
        <v>1</v>
      </c>
      <c r="Z53" s="10"/>
      <c r="AA53" s="6"/>
    </row>
    <row r="54" spans="1:27" ht="12.75" customHeight="1">
      <c r="A54" s="15" t="s">
        <v>82</v>
      </c>
      <c r="B54" s="10"/>
      <c r="C54" s="11"/>
      <c r="D54" s="10"/>
      <c r="E54" s="11"/>
      <c r="F54" s="10"/>
      <c r="G54" s="11"/>
      <c r="H54" s="10"/>
      <c r="I54" s="11"/>
      <c r="J54" s="10"/>
      <c r="K54" s="11"/>
      <c r="L54" s="10"/>
      <c r="M54" s="11"/>
      <c r="N54" s="10"/>
      <c r="O54" s="11"/>
      <c r="P54" s="10"/>
      <c r="Q54" s="11"/>
      <c r="R54" s="10"/>
      <c r="S54" s="11"/>
      <c r="T54" s="10"/>
      <c r="U54" s="11"/>
      <c r="V54" s="10"/>
      <c r="W54" s="11"/>
      <c r="X54" s="10"/>
      <c r="Y54" s="11"/>
      <c r="Z54" s="10"/>
      <c r="AA54" s="6"/>
    </row>
    <row r="55" spans="1:27" ht="12.75" customHeight="1">
      <c r="A55" s="9" t="s">
        <v>63</v>
      </c>
      <c r="B55" s="10"/>
      <c r="C55" s="11"/>
      <c r="D55" s="10"/>
      <c r="E55" s="11"/>
      <c r="F55" s="10"/>
      <c r="G55" s="11"/>
      <c r="H55" s="10"/>
      <c r="I55" s="11"/>
      <c r="J55" s="10"/>
      <c r="K55" s="11"/>
      <c r="L55" s="10"/>
      <c r="M55" s="11"/>
      <c r="N55" s="10"/>
      <c r="O55" s="11"/>
      <c r="P55" s="10"/>
      <c r="Q55" s="11"/>
      <c r="R55" s="10"/>
      <c r="S55" s="11"/>
      <c r="T55" s="10"/>
      <c r="U55" s="11"/>
      <c r="V55" s="10"/>
      <c r="W55" s="11"/>
      <c r="X55" s="10"/>
      <c r="Y55" s="11"/>
      <c r="Z55" s="10"/>
      <c r="AA55" s="6"/>
    </row>
    <row r="56" spans="1:27" ht="12.75" customHeight="1">
      <c r="A56" s="12" t="s">
        <v>30</v>
      </c>
      <c r="B56" s="10"/>
      <c r="C56" s="11"/>
      <c r="D56" s="10"/>
      <c r="E56" s="11"/>
      <c r="F56" s="10"/>
      <c r="G56" s="11"/>
      <c r="H56" s="10"/>
      <c r="I56" s="11"/>
      <c r="J56" s="10"/>
      <c r="K56" s="11"/>
      <c r="L56" s="10"/>
      <c r="M56" s="11"/>
      <c r="N56" s="10"/>
      <c r="O56" s="11"/>
      <c r="P56" s="10"/>
      <c r="Q56" s="11"/>
      <c r="R56" s="10"/>
      <c r="S56" s="11"/>
      <c r="T56" s="10"/>
      <c r="U56" s="11"/>
      <c r="V56" s="10"/>
      <c r="W56" s="11"/>
      <c r="X56" s="10"/>
      <c r="Y56" s="11"/>
      <c r="Z56" s="10">
        <v>5</v>
      </c>
      <c r="AA56" s="6"/>
    </row>
    <row r="57" spans="1:27" ht="12.75" customHeight="1">
      <c r="A57" s="9" t="s">
        <v>38</v>
      </c>
      <c r="B57" s="10"/>
      <c r="C57" s="11"/>
      <c r="D57" s="10"/>
      <c r="E57" s="11"/>
      <c r="F57" s="10"/>
      <c r="G57" s="11"/>
      <c r="H57" s="10"/>
      <c r="I57" s="11"/>
      <c r="J57" s="10"/>
      <c r="K57" s="11"/>
      <c r="L57" s="10"/>
      <c r="M57" s="11"/>
      <c r="N57" s="10"/>
      <c r="O57" s="11"/>
      <c r="P57" s="10"/>
      <c r="Q57" s="11"/>
      <c r="R57" s="10"/>
      <c r="S57" s="11"/>
      <c r="T57" s="10"/>
      <c r="U57" s="11"/>
      <c r="V57" s="10"/>
      <c r="W57" s="11"/>
      <c r="X57" s="10"/>
      <c r="Y57" s="11"/>
      <c r="Z57" s="10"/>
      <c r="AA57" s="6"/>
    </row>
    <row r="58" spans="1:27" ht="12.75" customHeight="1">
      <c r="A58" s="9" t="s">
        <v>60</v>
      </c>
      <c r="B58" s="10"/>
      <c r="C58" s="11"/>
      <c r="D58" s="10"/>
      <c r="E58" s="11"/>
      <c r="F58" s="10"/>
      <c r="G58" s="11"/>
      <c r="H58" s="10"/>
      <c r="I58" s="11"/>
      <c r="J58" s="10"/>
      <c r="K58" s="11"/>
      <c r="L58" s="10"/>
      <c r="M58" s="11"/>
      <c r="N58" s="10"/>
      <c r="O58" s="11"/>
      <c r="P58" s="10"/>
      <c r="Q58" s="11"/>
      <c r="R58" s="10"/>
      <c r="S58" s="11"/>
      <c r="T58" s="10"/>
      <c r="U58" s="11"/>
      <c r="V58" s="10"/>
      <c r="W58" s="11"/>
      <c r="X58" s="10"/>
      <c r="Y58" s="11"/>
      <c r="Z58" s="10"/>
      <c r="AA58" s="6"/>
    </row>
    <row r="59" spans="1:27" ht="12.75" customHeight="1">
      <c r="A59" s="9" t="s">
        <v>73</v>
      </c>
      <c r="B59" s="10"/>
      <c r="C59" s="11"/>
      <c r="D59" s="10"/>
      <c r="E59" s="11"/>
      <c r="F59" s="10"/>
      <c r="G59" s="11"/>
      <c r="H59" s="10"/>
      <c r="I59" s="11"/>
      <c r="J59" s="10"/>
      <c r="K59" s="11"/>
      <c r="L59" s="10"/>
      <c r="M59" s="11"/>
      <c r="N59" s="10"/>
      <c r="O59" s="11"/>
      <c r="P59" s="10"/>
      <c r="Q59" s="11"/>
      <c r="R59" s="10"/>
      <c r="S59" s="11"/>
      <c r="T59" s="10"/>
      <c r="U59" s="11"/>
      <c r="V59" s="10"/>
      <c r="W59" s="11"/>
      <c r="X59" s="10"/>
      <c r="Y59" s="11"/>
      <c r="Z59" s="10"/>
      <c r="AA59" s="6"/>
    </row>
    <row r="60" spans="1:27" ht="12.75" customHeight="1">
      <c r="A60" s="9" t="s">
        <v>64</v>
      </c>
      <c r="B60" s="10"/>
      <c r="C60" s="11"/>
      <c r="D60" s="10"/>
      <c r="E60" s="11"/>
      <c r="F60" s="10"/>
      <c r="G60" s="11"/>
      <c r="H60" s="10"/>
      <c r="I60" s="11"/>
      <c r="J60" s="10"/>
      <c r="K60" s="11"/>
      <c r="L60" s="10"/>
      <c r="M60" s="11"/>
      <c r="N60" s="10"/>
      <c r="O60" s="11"/>
      <c r="P60" s="10"/>
      <c r="Q60" s="11"/>
      <c r="R60" s="10"/>
      <c r="S60" s="11"/>
      <c r="T60" s="10"/>
      <c r="U60" s="11"/>
      <c r="V60" s="10"/>
      <c r="W60" s="11"/>
      <c r="X60" s="10"/>
      <c r="Y60" s="11"/>
      <c r="Z60" s="10"/>
      <c r="AA60" s="6"/>
    </row>
    <row r="61" spans="1:27" ht="12.75" customHeight="1">
      <c r="A61" s="9" t="s">
        <v>61</v>
      </c>
      <c r="B61" s="10"/>
      <c r="C61" s="11"/>
      <c r="D61" s="10"/>
      <c r="E61" s="11"/>
      <c r="F61" s="10"/>
      <c r="G61" s="11"/>
      <c r="H61" s="10"/>
      <c r="I61" s="11"/>
      <c r="J61" s="10"/>
      <c r="K61" s="11"/>
      <c r="L61" s="10"/>
      <c r="M61" s="11"/>
      <c r="N61" s="10"/>
      <c r="O61" s="11"/>
      <c r="P61" s="10"/>
      <c r="Q61" s="11"/>
      <c r="R61" s="10"/>
      <c r="S61" s="11"/>
      <c r="T61" s="10"/>
      <c r="U61" s="11"/>
      <c r="V61" s="10"/>
      <c r="W61" s="11"/>
      <c r="X61" s="10"/>
      <c r="Y61" s="11"/>
      <c r="Z61" s="10"/>
      <c r="AA61" s="6"/>
    </row>
    <row r="62" spans="1:27" ht="12.75" customHeight="1">
      <c r="A62" s="16" t="s">
        <v>13</v>
      </c>
      <c r="B62" s="10"/>
      <c r="C62" s="11"/>
      <c r="D62" s="10"/>
      <c r="E62" s="11"/>
      <c r="F62" s="10"/>
      <c r="G62" s="11"/>
      <c r="H62" s="10"/>
      <c r="I62" s="11"/>
      <c r="J62" s="10"/>
      <c r="K62" s="11"/>
      <c r="L62" s="10"/>
      <c r="M62" s="11"/>
      <c r="N62" s="10"/>
      <c r="O62" s="11"/>
      <c r="P62" s="10"/>
      <c r="Q62" s="11"/>
      <c r="R62" s="10"/>
      <c r="S62" s="11"/>
      <c r="T62" s="10"/>
      <c r="U62" s="11"/>
      <c r="V62" s="10"/>
      <c r="W62" s="11"/>
      <c r="X62" s="10"/>
      <c r="Y62" s="11"/>
      <c r="Z62" s="10"/>
      <c r="AA62" s="6"/>
    </row>
    <row r="63" spans="1:27" ht="12.75" customHeight="1">
      <c r="A63" s="16" t="s">
        <v>55</v>
      </c>
      <c r="B63" s="10"/>
      <c r="C63" s="11"/>
      <c r="D63" s="10"/>
      <c r="E63" s="11"/>
      <c r="F63" s="10"/>
      <c r="G63" s="11"/>
      <c r="H63" s="10"/>
      <c r="I63" s="11"/>
      <c r="J63" s="10"/>
      <c r="K63" s="11"/>
      <c r="L63" s="10"/>
      <c r="M63" s="11"/>
      <c r="N63" s="10"/>
      <c r="O63" s="11"/>
      <c r="P63" s="10"/>
      <c r="Q63" s="11"/>
      <c r="R63" s="10"/>
      <c r="S63" s="11"/>
      <c r="T63" s="10"/>
      <c r="U63" s="11"/>
      <c r="V63" s="10"/>
      <c r="W63" s="11"/>
      <c r="X63" s="10"/>
      <c r="Y63" s="11"/>
      <c r="Z63" s="10"/>
      <c r="AA63" s="6"/>
    </row>
    <row r="64" spans="1:27" ht="12.75" customHeight="1">
      <c r="A64" s="15" t="s">
        <v>42</v>
      </c>
      <c r="B64" s="10"/>
      <c r="C64" s="11"/>
      <c r="D64" s="10"/>
      <c r="E64" s="11"/>
      <c r="F64" s="10"/>
      <c r="G64" s="11"/>
      <c r="H64" s="10"/>
      <c r="I64" s="11"/>
      <c r="J64" s="10"/>
      <c r="K64" s="11"/>
      <c r="L64" s="10"/>
      <c r="M64" s="11"/>
      <c r="N64" s="10"/>
      <c r="O64" s="11"/>
      <c r="P64" s="10"/>
      <c r="Q64" s="11"/>
      <c r="R64" s="10"/>
      <c r="S64" s="11"/>
      <c r="T64" s="10"/>
      <c r="U64" s="11"/>
      <c r="V64" s="10"/>
      <c r="W64" s="11"/>
      <c r="X64" s="10"/>
      <c r="Y64" s="11"/>
      <c r="Z64" s="10"/>
      <c r="AA64" s="6"/>
    </row>
    <row r="65" spans="1:27" ht="12.75" customHeight="1">
      <c r="A65" s="15" t="s">
        <v>57</v>
      </c>
      <c r="B65" s="10"/>
      <c r="C65" s="11"/>
      <c r="D65" s="10"/>
      <c r="E65" s="11"/>
      <c r="F65" s="10"/>
      <c r="G65" s="11"/>
      <c r="H65" s="10"/>
      <c r="I65" s="11"/>
      <c r="J65" s="10"/>
      <c r="K65" s="11"/>
      <c r="L65" s="10"/>
      <c r="M65" s="11"/>
      <c r="N65" s="10"/>
      <c r="O65" s="11"/>
      <c r="P65" s="10"/>
      <c r="Q65" s="11"/>
      <c r="R65" s="10"/>
      <c r="S65" s="11"/>
      <c r="T65" s="10"/>
      <c r="U65" s="11"/>
      <c r="V65" s="10"/>
      <c r="W65" s="11"/>
      <c r="X65" s="10"/>
      <c r="Y65" s="11"/>
      <c r="Z65" s="10"/>
      <c r="AA65" s="6"/>
    </row>
    <row r="66" spans="1:27" ht="12.75" customHeight="1">
      <c r="A66" s="16" t="s">
        <v>14</v>
      </c>
      <c r="B66" s="10"/>
      <c r="C66" s="11"/>
      <c r="D66" s="10"/>
      <c r="E66" s="11"/>
      <c r="F66" s="10"/>
      <c r="G66" s="11"/>
      <c r="H66" s="10"/>
      <c r="I66" s="11"/>
      <c r="J66" s="10"/>
      <c r="K66" s="11"/>
      <c r="L66" s="10"/>
      <c r="M66" s="11"/>
      <c r="N66" s="10"/>
      <c r="O66" s="11"/>
      <c r="P66" s="10"/>
      <c r="Q66" s="11"/>
      <c r="R66" s="10"/>
      <c r="S66" s="11"/>
      <c r="T66" s="10"/>
      <c r="U66" s="11"/>
      <c r="V66" s="10"/>
      <c r="W66" s="11"/>
      <c r="X66" s="10"/>
      <c r="Y66" s="11"/>
      <c r="Z66" s="10"/>
      <c r="AA66" s="6"/>
    </row>
    <row r="67" spans="1:27" ht="12.75" customHeight="1">
      <c r="A67" s="16" t="s">
        <v>15</v>
      </c>
      <c r="B67" s="10"/>
      <c r="C67" s="11"/>
      <c r="D67" s="10"/>
      <c r="E67" s="11"/>
      <c r="F67" s="10"/>
      <c r="G67" s="11"/>
      <c r="H67" s="10"/>
      <c r="I67" s="11"/>
      <c r="J67" s="10"/>
      <c r="K67" s="11"/>
      <c r="L67" s="10"/>
      <c r="M67" s="11"/>
      <c r="N67" s="10"/>
      <c r="O67" s="11"/>
      <c r="P67" s="10"/>
      <c r="Q67" s="11"/>
      <c r="R67" s="10"/>
      <c r="S67" s="11"/>
      <c r="T67" s="10"/>
      <c r="U67" s="11"/>
      <c r="V67" s="10"/>
      <c r="W67" s="11"/>
      <c r="X67" s="10"/>
      <c r="Y67" s="11"/>
      <c r="Z67" s="10"/>
      <c r="AA67" s="6"/>
    </row>
    <row r="68" spans="1:27" ht="12.75" customHeight="1">
      <c r="A68" s="16" t="s">
        <v>16</v>
      </c>
      <c r="B68" s="10"/>
      <c r="C68" s="11"/>
      <c r="D68" s="10"/>
      <c r="E68" s="11"/>
      <c r="F68" s="10"/>
      <c r="G68" s="11"/>
      <c r="H68" s="10"/>
      <c r="I68" s="11"/>
      <c r="J68" s="10"/>
      <c r="K68" s="11"/>
      <c r="L68" s="10"/>
      <c r="M68" s="11"/>
      <c r="N68" s="10"/>
      <c r="O68" s="11"/>
      <c r="P68" s="10"/>
      <c r="Q68" s="11"/>
      <c r="R68" s="10"/>
      <c r="S68" s="11"/>
      <c r="T68" s="10"/>
      <c r="U68" s="11"/>
      <c r="V68" s="10"/>
      <c r="W68" s="11"/>
      <c r="X68" s="10"/>
      <c r="Y68" s="11"/>
      <c r="Z68" s="10"/>
      <c r="AA68" s="6"/>
    </row>
    <row r="69" spans="1:27" ht="12.75" customHeight="1">
      <c r="A69" s="15" t="s">
        <v>36</v>
      </c>
      <c r="B69" s="10"/>
      <c r="C69" s="11"/>
      <c r="D69" s="10"/>
      <c r="E69" s="11"/>
      <c r="F69" s="10"/>
      <c r="G69" s="11"/>
      <c r="H69" s="10"/>
      <c r="I69" s="11"/>
      <c r="J69" s="10"/>
      <c r="K69" s="11"/>
      <c r="L69" s="10"/>
      <c r="M69" s="11"/>
      <c r="N69" s="10"/>
      <c r="O69" s="11"/>
      <c r="P69" s="10"/>
      <c r="Q69" s="11"/>
      <c r="R69" s="10"/>
      <c r="S69" s="11"/>
      <c r="T69" s="10"/>
      <c r="U69" s="11"/>
      <c r="V69" s="10"/>
      <c r="W69" s="11"/>
      <c r="X69" s="10"/>
      <c r="Y69" s="11"/>
      <c r="Z69" s="10"/>
      <c r="AA69" s="6"/>
    </row>
    <row r="70" spans="1:27" ht="12.75" customHeight="1">
      <c r="A70" s="16" t="s">
        <v>81</v>
      </c>
      <c r="B70" s="10"/>
      <c r="C70" s="11"/>
      <c r="D70" s="10"/>
      <c r="E70" s="11"/>
      <c r="F70" s="10"/>
      <c r="G70" s="11"/>
      <c r="H70" s="10"/>
      <c r="I70" s="11"/>
      <c r="J70" s="10"/>
      <c r="K70" s="11"/>
      <c r="L70" s="10"/>
      <c r="M70" s="11"/>
      <c r="N70" s="10"/>
      <c r="O70" s="11"/>
      <c r="P70" s="10"/>
      <c r="Q70" s="11"/>
      <c r="R70" s="10"/>
      <c r="S70" s="11"/>
      <c r="T70" s="10"/>
      <c r="U70" s="11"/>
      <c r="V70" s="10"/>
      <c r="W70" s="11"/>
      <c r="X70" s="10"/>
      <c r="Y70" s="11"/>
      <c r="Z70" s="10"/>
      <c r="AA70" s="6"/>
    </row>
    <row r="71" spans="1:27" ht="12.75" customHeight="1">
      <c r="A71" s="16" t="s">
        <v>74</v>
      </c>
      <c r="B71" s="10"/>
      <c r="C71" s="11"/>
      <c r="D71" s="10"/>
      <c r="E71" s="11"/>
      <c r="F71" s="10"/>
      <c r="G71" s="11"/>
      <c r="H71" s="10"/>
      <c r="I71" s="11"/>
      <c r="J71" s="10"/>
      <c r="K71" s="11"/>
      <c r="L71" s="10"/>
      <c r="M71" s="11"/>
      <c r="N71" s="10"/>
      <c r="O71" s="11"/>
      <c r="P71" s="10"/>
      <c r="Q71" s="11"/>
      <c r="R71" s="10"/>
      <c r="S71" s="11"/>
      <c r="T71" s="10"/>
      <c r="U71" s="11"/>
      <c r="V71" s="10"/>
      <c r="W71" s="11"/>
      <c r="X71" s="10"/>
      <c r="Y71" s="11"/>
      <c r="Z71" s="10"/>
      <c r="AA71" s="6"/>
    </row>
    <row r="72" spans="1:27" ht="12.75" customHeight="1">
      <c r="A72" s="16" t="s">
        <v>56</v>
      </c>
      <c r="B72" s="10"/>
      <c r="C72" s="11"/>
      <c r="D72" s="10"/>
      <c r="E72" s="11"/>
      <c r="F72" s="10"/>
      <c r="G72" s="11"/>
      <c r="H72" s="10"/>
      <c r="I72" s="11"/>
      <c r="J72" s="10"/>
      <c r="K72" s="11"/>
      <c r="L72" s="10"/>
      <c r="M72" s="11"/>
      <c r="N72" s="10"/>
      <c r="O72" s="11"/>
      <c r="P72" s="10"/>
      <c r="Q72" s="11"/>
      <c r="R72" s="10"/>
      <c r="S72" s="11"/>
      <c r="T72" s="10"/>
      <c r="U72" s="11"/>
      <c r="V72" s="10"/>
      <c r="W72" s="11"/>
      <c r="X72" s="10"/>
      <c r="Y72" s="11"/>
      <c r="Z72" s="10"/>
      <c r="AA72" s="6"/>
    </row>
    <row r="73" spans="1:27" ht="12.75" customHeight="1">
      <c r="A73" s="16" t="s">
        <v>17</v>
      </c>
      <c r="B73" s="10"/>
      <c r="C73" s="11"/>
      <c r="D73" s="10"/>
      <c r="E73" s="11"/>
      <c r="F73" s="10"/>
      <c r="G73" s="11"/>
      <c r="H73" s="10"/>
      <c r="I73" s="11"/>
      <c r="J73" s="10"/>
      <c r="K73" s="11"/>
      <c r="L73" s="10"/>
      <c r="M73" s="11"/>
      <c r="N73" s="10"/>
      <c r="O73" s="11"/>
      <c r="P73" s="10"/>
      <c r="Q73" s="11"/>
      <c r="R73" s="10"/>
      <c r="S73" s="11"/>
      <c r="T73" s="10"/>
      <c r="U73" s="11"/>
      <c r="V73" s="10"/>
      <c r="W73" s="11"/>
      <c r="X73" s="10"/>
      <c r="Y73" s="11"/>
      <c r="Z73" s="10"/>
      <c r="AA73" s="6"/>
    </row>
    <row r="74" spans="1:27" ht="12.75" customHeight="1">
      <c r="A74" s="16" t="s">
        <v>18</v>
      </c>
      <c r="B74" s="10"/>
      <c r="C74" s="11"/>
      <c r="D74" s="10"/>
      <c r="E74" s="11"/>
      <c r="F74" s="10"/>
      <c r="G74" s="11"/>
      <c r="H74" s="10"/>
      <c r="I74" s="11"/>
      <c r="J74" s="10"/>
      <c r="K74" s="11"/>
      <c r="L74" s="10"/>
      <c r="M74" s="11"/>
      <c r="N74" s="10"/>
      <c r="O74" s="11"/>
      <c r="P74" s="10"/>
      <c r="Q74" s="11"/>
      <c r="R74" s="10"/>
      <c r="S74" s="11"/>
      <c r="T74" s="10"/>
      <c r="U74" s="11"/>
      <c r="V74" s="10"/>
      <c r="W74" s="11"/>
      <c r="X74" s="10"/>
      <c r="Y74" s="11"/>
      <c r="Z74" s="10"/>
      <c r="AA74" s="6"/>
    </row>
    <row r="75" spans="1:27" ht="12.75" customHeight="1">
      <c r="A75" s="16" t="s">
        <v>19</v>
      </c>
      <c r="B75" s="10">
        <v>5</v>
      </c>
      <c r="C75" s="11">
        <v>10</v>
      </c>
      <c r="D75" s="10"/>
      <c r="E75" s="11"/>
      <c r="F75" s="10">
        <v>15</v>
      </c>
      <c r="G75" s="11">
        <v>75</v>
      </c>
      <c r="H75" s="10">
        <v>65</v>
      </c>
      <c r="I75" s="11">
        <v>20</v>
      </c>
      <c r="J75" s="10">
        <v>35</v>
      </c>
      <c r="K75" s="11">
        <v>10</v>
      </c>
      <c r="L75" s="10">
        <v>30</v>
      </c>
      <c r="M75" s="11"/>
      <c r="N75" s="10"/>
      <c r="O75" s="11">
        <v>30</v>
      </c>
      <c r="P75" s="10"/>
      <c r="Q75" s="11"/>
      <c r="R75" s="10"/>
      <c r="S75" s="11"/>
      <c r="T75" s="10">
        <v>5</v>
      </c>
      <c r="U75" s="11"/>
      <c r="V75" s="10"/>
      <c r="W75" s="11">
        <v>5</v>
      </c>
      <c r="X75" s="10">
        <v>15</v>
      </c>
      <c r="Y75" s="11"/>
      <c r="Z75" s="10"/>
      <c r="AA75" s="6"/>
    </row>
    <row r="76" spans="1:27" ht="12.75" customHeight="1">
      <c r="A76" s="16" t="s">
        <v>20</v>
      </c>
      <c r="B76" s="10"/>
      <c r="C76" s="11"/>
      <c r="D76" s="10"/>
      <c r="E76" s="11"/>
      <c r="F76" s="10"/>
      <c r="G76" s="11"/>
      <c r="H76" s="10"/>
      <c r="I76" s="11"/>
      <c r="J76" s="10"/>
      <c r="K76" s="11"/>
      <c r="L76" s="10"/>
      <c r="M76" s="11"/>
      <c r="N76" s="10"/>
      <c r="O76" s="11"/>
      <c r="P76" s="10"/>
      <c r="Q76" s="11"/>
      <c r="R76" s="10"/>
      <c r="S76" s="11"/>
      <c r="T76" s="10"/>
      <c r="U76" s="11"/>
      <c r="V76" s="10"/>
      <c r="W76" s="11"/>
      <c r="X76" s="10"/>
      <c r="Y76" s="11"/>
      <c r="Z76" s="10"/>
      <c r="AA76" s="6"/>
    </row>
    <row r="77" spans="1:27" ht="12.75" customHeight="1">
      <c r="A77" s="16" t="s">
        <v>21</v>
      </c>
      <c r="B77" s="10"/>
      <c r="C77" s="11"/>
      <c r="D77" s="10"/>
      <c r="E77" s="11"/>
      <c r="F77" s="10"/>
      <c r="G77" s="11"/>
      <c r="H77" s="10"/>
      <c r="I77" s="11"/>
      <c r="J77" s="10"/>
      <c r="K77" s="11"/>
      <c r="L77" s="10"/>
      <c r="M77" s="11"/>
      <c r="N77" s="10"/>
      <c r="O77" s="11"/>
      <c r="P77" s="10"/>
      <c r="Q77" s="11"/>
      <c r="R77" s="10"/>
      <c r="S77" s="11"/>
      <c r="T77" s="10"/>
      <c r="U77" s="11"/>
      <c r="V77" s="10"/>
      <c r="W77" s="11"/>
      <c r="X77" s="10"/>
      <c r="Y77" s="11"/>
      <c r="Z77" s="10"/>
      <c r="AA77" s="6"/>
    </row>
    <row r="78" spans="1:27" ht="12.75" customHeight="1">
      <c r="A78" s="15" t="s">
        <v>91</v>
      </c>
      <c r="B78" s="10"/>
      <c r="C78" s="11"/>
      <c r="D78" s="10"/>
      <c r="E78" s="11"/>
      <c r="F78" s="10"/>
      <c r="G78" s="11"/>
      <c r="H78" s="10"/>
      <c r="I78" s="11"/>
      <c r="J78" s="10"/>
      <c r="K78" s="11"/>
      <c r="L78" s="10"/>
      <c r="M78" s="11"/>
      <c r="N78" s="10"/>
      <c r="O78" s="11"/>
      <c r="P78" s="10"/>
      <c r="Q78" s="11"/>
      <c r="R78" s="10"/>
      <c r="S78" s="11"/>
      <c r="T78" s="10"/>
      <c r="U78" s="11"/>
      <c r="V78" s="10"/>
      <c r="W78" s="11"/>
      <c r="X78" s="10"/>
      <c r="Y78" s="11"/>
      <c r="Z78" s="10"/>
      <c r="AA78" s="6"/>
    </row>
    <row r="79" spans="1:27" ht="12.75" customHeight="1">
      <c r="A79" s="16" t="s">
        <v>92</v>
      </c>
      <c r="B79" s="10"/>
      <c r="C79" s="11"/>
      <c r="D79" s="10"/>
      <c r="E79" s="11"/>
      <c r="F79" s="10"/>
      <c r="G79" s="11"/>
      <c r="H79" s="10"/>
      <c r="I79" s="11"/>
      <c r="J79" s="10"/>
      <c r="K79" s="11"/>
      <c r="L79" s="10"/>
      <c r="M79" s="11"/>
      <c r="N79" s="10"/>
      <c r="O79" s="11"/>
      <c r="P79" s="10"/>
      <c r="Q79" s="11"/>
      <c r="R79" s="10"/>
      <c r="S79" s="11"/>
      <c r="T79" s="10"/>
      <c r="U79" s="11"/>
      <c r="V79" s="10"/>
      <c r="W79" s="11"/>
      <c r="X79" s="10"/>
      <c r="Y79" s="11"/>
      <c r="Z79" s="10"/>
      <c r="AA79" s="6"/>
    </row>
    <row r="80" spans="1:27" ht="12.75" customHeight="1">
      <c r="A80" s="15" t="s">
        <v>87</v>
      </c>
      <c r="B80" s="10"/>
      <c r="C80" s="11"/>
      <c r="D80" s="10"/>
      <c r="E80" s="11"/>
      <c r="F80" s="10"/>
      <c r="G80" s="11"/>
      <c r="H80" s="10"/>
      <c r="I80" s="11"/>
      <c r="J80" s="10"/>
      <c r="K80" s="11"/>
      <c r="L80" s="10"/>
      <c r="M80" s="11"/>
      <c r="N80" s="10"/>
      <c r="O80" s="11"/>
      <c r="P80" s="10"/>
      <c r="Q80" s="11"/>
      <c r="R80" s="10"/>
      <c r="S80" s="11"/>
      <c r="T80" s="10"/>
      <c r="U80" s="11"/>
      <c r="V80" s="10"/>
      <c r="W80" s="11"/>
      <c r="X80" s="10"/>
      <c r="Y80" s="11"/>
      <c r="Z80" s="10"/>
      <c r="AA80" s="6"/>
    </row>
    <row r="81" spans="1:27" ht="12.75" customHeight="1">
      <c r="A81" s="16" t="s">
        <v>65</v>
      </c>
      <c r="B81" s="10"/>
      <c r="C81" s="11"/>
      <c r="D81" s="10"/>
      <c r="E81" s="11"/>
      <c r="F81" s="10"/>
      <c r="G81" s="11"/>
      <c r="H81" s="10"/>
      <c r="I81" s="11"/>
      <c r="J81" s="10"/>
      <c r="K81" s="11"/>
      <c r="L81" s="10"/>
      <c r="M81" s="11"/>
      <c r="N81" s="10"/>
      <c r="O81" s="11"/>
      <c r="P81" s="10"/>
      <c r="Q81" s="11"/>
      <c r="R81" s="10"/>
      <c r="S81" s="11"/>
      <c r="T81" s="10"/>
      <c r="U81" s="11"/>
      <c r="V81" s="10"/>
      <c r="W81" s="11"/>
      <c r="X81" s="10"/>
      <c r="Y81" s="11"/>
      <c r="Z81" s="10"/>
      <c r="AA81" s="6"/>
    </row>
    <row r="82" spans="1:27" ht="12.75" customHeight="1">
      <c r="A82" s="16" t="s">
        <v>148</v>
      </c>
      <c r="B82" s="10"/>
      <c r="C82" s="11"/>
      <c r="D82" s="10"/>
      <c r="E82" s="11"/>
      <c r="F82" s="10"/>
      <c r="G82" s="11"/>
      <c r="H82" s="10"/>
      <c r="I82" s="11"/>
      <c r="J82" s="10"/>
      <c r="K82" s="11"/>
      <c r="L82" s="10"/>
      <c r="M82" s="11">
        <v>100</v>
      </c>
      <c r="N82" s="10"/>
      <c r="O82" s="11">
        <v>20</v>
      </c>
      <c r="P82" s="10"/>
      <c r="Q82" s="11"/>
      <c r="R82" s="10"/>
      <c r="S82" s="11"/>
      <c r="T82" s="10"/>
      <c r="U82" s="11"/>
      <c r="V82" s="10"/>
      <c r="W82" s="11"/>
      <c r="X82" s="10"/>
      <c r="Y82" s="11"/>
      <c r="Z82" s="10"/>
      <c r="AA82" s="6"/>
    </row>
    <row r="83" spans="1:27" ht="12.75" customHeight="1">
      <c r="A83" s="15" t="s">
        <v>46</v>
      </c>
      <c r="B83" s="10"/>
      <c r="C83" s="11"/>
      <c r="D83" s="10"/>
      <c r="E83" s="11"/>
      <c r="F83" s="10"/>
      <c r="G83" s="11"/>
      <c r="H83" s="10"/>
      <c r="I83" s="11"/>
      <c r="J83" s="10"/>
      <c r="K83" s="11"/>
      <c r="L83" s="10"/>
      <c r="M83" s="11"/>
      <c r="N83" s="10"/>
      <c r="O83" s="11"/>
      <c r="P83" s="10"/>
      <c r="Q83" s="11"/>
      <c r="R83" s="10"/>
      <c r="S83" s="11"/>
      <c r="T83" s="10"/>
      <c r="U83" s="11"/>
      <c r="V83" s="10"/>
      <c r="W83" s="11"/>
      <c r="X83" s="10"/>
      <c r="Y83" s="11"/>
      <c r="Z83" s="10"/>
      <c r="AA83" s="6"/>
    </row>
    <row r="84" spans="1:27" ht="12.75" customHeight="1">
      <c r="A84" s="16" t="s">
        <v>47</v>
      </c>
      <c r="B84" s="10"/>
      <c r="C84" s="11"/>
      <c r="D84" s="10"/>
      <c r="E84" s="11"/>
      <c r="F84" s="10"/>
      <c r="G84" s="11"/>
      <c r="H84" s="10"/>
      <c r="I84" s="11"/>
      <c r="J84" s="10"/>
      <c r="K84" s="11"/>
      <c r="L84" s="10"/>
      <c r="M84" s="11"/>
      <c r="N84" s="10"/>
      <c r="O84" s="11"/>
      <c r="P84" s="10"/>
      <c r="Q84" s="11"/>
      <c r="R84" s="10"/>
      <c r="S84" s="11"/>
      <c r="T84" s="10"/>
      <c r="U84" s="11"/>
      <c r="V84" s="10"/>
      <c r="W84" s="11"/>
      <c r="X84" s="10"/>
      <c r="Y84" s="11"/>
      <c r="Z84" s="10"/>
      <c r="AA84" s="6"/>
    </row>
    <row r="85" spans="1:27" ht="12.75" customHeight="1">
      <c r="A85" s="16" t="s">
        <v>66</v>
      </c>
      <c r="B85" s="10"/>
      <c r="C85" s="11"/>
      <c r="D85" s="10"/>
      <c r="E85" s="11"/>
      <c r="F85" s="10"/>
      <c r="G85" s="11"/>
      <c r="H85" s="10"/>
      <c r="I85" s="11"/>
      <c r="J85" s="10"/>
      <c r="K85" s="11"/>
      <c r="L85" s="10"/>
      <c r="M85" s="11"/>
      <c r="N85" s="10"/>
      <c r="O85" s="11"/>
      <c r="P85" s="10"/>
      <c r="Q85" s="11"/>
      <c r="R85" s="10"/>
      <c r="S85" s="11"/>
      <c r="T85" s="10"/>
      <c r="U85" s="11"/>
      <c r="V85" s="10"/>
      <c r="W85" s="11"/>
      <c r="X85" s="10"/>
      <c r="Y85" s="11"/>
      <c r="Z85" s="10"/>
      <c r="AA85" s="6"/>
    </row>
    <row r="86" spans="1:27" ht="12.75" customHeight="1">
      <c r="A86" s="15" t="s">
        <v>53</v>
      </c>
      <c r="B86" s="10"/>
      <c r="C86" s="11"/>
      <c r="D86" s="10"/>
      <c r="E86" s="11"/>
      <c r="F86" s="10"/>
      <c r="G86" s="11"/>
      <c r="H86" s="10"/>
      <c r="I86" s="11"/>
      <c r="J86" s="10"/>
      <c r="K86" s="11"/>
      <c r="L86" s="10"/>
      <c r="M86" s="11"/>
      <c r="N86" s="10"/>
      <c r="O86" s="11"/>
      <c r="P86" s="10"/>
      <c r="Q86" s="11"/>
      <c r="R86" s="10"/>
      <c r="S86" s="11"/>
      <c r="T86" s="10"/>
      <c r="U86" s="11"/>
      <c r="V86" s="10"/>
      <c r="W86" s="11"/>
      <c r="X86" s="10"/>
      <c r="Y86" s="11"/>
      <c r="Z86" s="10"/>
      <c r="AA86" s="6"/>
    </row>
    <row r="87" spans="1:27" ht="12.75" customHeight="1">
      <c r="A87" s="15" t="s">
        <v>54</v>
      </c>
      <c r="B87" s="10"/>
      <c r="C87" s="11"/>
      <c r="D87" s="10"/>
      <c r="E87" s="11"/>
      <c r="F87" s="10"/>
      <c r="G87" s="11"/>
      <c r="H87" s="10"/>
      <c r="I87" s="11"/>
      <c r="J87" s="10"/>
      <c r="K87" s="11"/>
      <c r="L87" s="10"/>
      <c r="M87" s="11"/>
      <c r="N87" s="10"/>
      <c r="O87" s="11"/>
      <c r="P87" s="10"/>
      <c r="Q87" s="11"/>
      <c r="R87" s="10"/>
      <c r="S87" s="11"/>
      <c r="T87" s="10"/>
      <c r="U87" s="11"/>
      <c r="V87" s="10"/>
      <c r="W87" s="11"/>
      <c r="X87" s="10"/>
      <c r="Y87" s="11"/>
      <c r="Z87" s="10"/>
      <c r="AA87" s="6"/>
    </row>
    <row r="88" spans="1:27" ht="12.75" customHeight="1">
      <c r="A88" s="16" t="s">
        <v>58</v>
      </c>
      <c r="B88" s="10"/>
      <c r="C88" s="11"/>
      <c r="D88" s="10"/>
      <c r="E88" s="11"/>
      <c r="F88" s="10"/>
      <c r="G88" s="11"/>
      <c r="H88" s="10"/>
      <c r="I88" s="11"/>
      <c r="J88" s="10"/>
      <c r="K88" s="11"/>
      <c r="L88" s="10"/>
      <c r="M88" s="11"/>
      <c r="N88" s="10"/>
      <c r="O88" s="11"/>
      <c r="P88" s="10"/>
      <c r="Q88" s="11"/>
      <c r="R88" s="10"/>
      <c r="S88" s="11"/>
      <c r="T88" s="10"/>
      <c r="U88" s="11"/>
      <c r="V88" s="10"/>
      <c r="W88" s="11"/>
      <c r="X88" s="10"/>
      <c r="Y88" s="11"/>
      <c r="Z88" s="10"/>
      <c r="AA88" s="6"/>
    </row>
    <row r="89" spans="1:27" ht="12.75" customHeight="1">
      <c r="A89" s="15" t="s">
        <v>80</v>
      </c>
      <c r="B89" s="10"/>
      <c r="C89" s="11"/>
      <c r="D89" s="10"/>
      <c r="E89" s="11"/>
      <c r="F89" s="10"/>
      <c r="G89" s="11"/>
      <c r="H89" s="10"/>
      <c r="I89" s="11"/>
      <c r="J89" s="10"/>
      <c r="K89" s="11"/>
      <c r="L89" s="10"/>
      <c r="M89" s="11"/>
      <c r="N89" s="10"/>
      <c r="O89" s="11"/>
      <c r="P89" s="10"/>
      <c r="Q89" s="11"/>
      <c r="R89" s="10"/>
      <c r="S89" s="11"/>
      <c r="T89" s="10"/>
      <c r="U89" s="11"/>
      <c r="V89" s="10"/>
      <c r="W89" s="11"/>
      <c r="X89" s="10"/>
      <c r="Y89" s="11"/>
      <c r="Z89" s="10"/>
      <c r="AA89" s="6"/>
    </row>
    <row r="90" spans="1:27" ht="12.75" customHeight="1">
      <c r="A90" s="15" t="s">
        <v>48</v>
      </c>
      <c r="B90" s="10"/>
      <c r="C90" s="11"/>
      <c r="D90" s="10"/>
      <c r="E90" s="11"/>
      <c r="F90" s="10"/>
      <c r="G90" s="11"/>
      <c r="H90" s="10"/>
      <c r="I90" s="11"/>
      <c r="J90" s="10"/>
      <c r="K90" s="11"/>
      <c r="L90" s="10"/>
      <c r="M90" s="11"/>
      <c r="N90" s="10"/>
      <c r="O90" s="11"/>
      <c r="P90" s="10"/>
      <c r="Q90" s="11"/>
      <c r="R90" s="10"/>
      <c r="S90" s="11"/>
      <c r="T90" s="10"/>
      <c r="U90" s="11"/>
      <c r="V90" s="10"/>
      <c r="W90" s="11"/>
      <c r="X90" s="10"/>
      <c r="Y90" s="11"/>
      <c r="Z90" s="10"/>
      <c r="AA90" s="6"/>
    </row>
    <row r="91" spans="1:27" ht="12.75" customHeight="1">
      <c r="A91" s="16" t="s">
        <v>22</v>
      </c>
      <c r="B91" s="10"/>
      <c r="C91" s="11"/>
      <c r="D91" s="10"/>
      <c r="E91" s="11"/>
      <c r="F91" s="10"/>
      <c r="G91" s="11"/>
      <c r="H91" s="10"/>
      <c r="I91" s="11"/>
      <c r="J91" s="10"/>
      <c r="K91" s="11"/>
      <c r="L91" s="10"/>
      <c r="M91" s="11"/>
      <c r="N91" s="10"/>
      <c r="O91" s="11"/>
      <c r="P91" s="10"/>
      <c r="Q91" s="11"/>
      <c r="R91" s="10"/>
      <c r="S91" s="11"/>
      <c r="T91" s="10"/>
      <c r="U91" s="11"/>
      <c r="V91" s="10"/>
      <c r="W91" s="11"/>
      <c r="X91" s="10"/>
      <c r="Y91" s="11"/>
      <c r="Z91" s="10"/>
      <c r="AA91" s="6"/>
    </row>
    <row r="92" spans="1:27" ht="12.75" customHeight="1">
      <c r="A92" s="15" t="s">
        <v>75</v>
      </c>
      <c r="B92" s="10"/>
      <c r="C92" s="11"/>
      <c r="D92" s="10"/>
      <c r="E92" s="11"/>
      <c r="F92" s="10"/>
      <c r="G92" s="11"/>
      <c r="H92" s="10"/>
      <c r="I92" s="11"/>
      <c r="J92" s="10"/>
      <c r="K92" s="11"/>
      <c r="L92" s="10"/>
      <c r="M92" s="11"/>
      <c r="N92" s="10"/>
      <c r="O92" s="11"/>
      <c r="P92" s="10"/>
      <c r="Q92" s="11"/>
      <c r="R92" s="10"/>
      <c r="S92" s="11"/>
      <c r="T92" s="10"/>
      <c r="U92" s="11"/>
      <c r="V92" s="10"/>
      <c r="W92" s="11"/>
      <c r="X92" s="10"/>
      <c r="Y92" s="11"/>
      <c r="Z92" s="10"/>
      <c r="AA92" s="6"/>
    </row>
    <row r="93" spans="1:27" ht="12.75" customHeight="1">
      <c r="A93" s="15"/>
      <c r="B93" s="10"/>
      <c r="C93" s="11"/>
      <c r="D93" s="10"/>
      <c r="E93" s="11"/>
      <c r="F93" s="10"/>
      <c r="G93" s="11"/>
      <c r="H93" s="10"/>
      <c r="I93" s="11"/>
      <c r="J93" s="10"/>
      <c r="K93" s="11"/>
      <c r="L93" s="10"/>
      <c r="M93" s="11"/>
      <c r="N93" s="10"/>
      <c r="O93" s="11"/>
      <c r="P93" s="10"/>
      <c r="Q93" s="11"/>
      <c r="R93" s="10"/>
      <c r="S93" s="11"/>
      <c r="T93" s="10"/>
      <c r="U93" s="11"/>
      <c r="V93" s="10"/>
      <c r="W93" s="11"/>
      <c r="X93" s="10"/>
      <c r="Y93" s="11"/>
      <c r="Z93" s="10"/>
      <c r="AA93" s="6"/>
    </row>
    <row r="94" spans="1:27" ht="12.75" customHeight="1">
      <c r="A94" s="15"/>
      <c r="B94" s="10"/>
      <c r="C94" s="11"/>
      <c r="D94" s="10"/>
      <c r="E94" s="11"/>
      <c r="F94" s="10"/>
      <c r="G94" s="11"/>
      <c r="H94" s="10"/>
      <c r="I94" s="11"/>
      <c r="J94" s="10"/>
      <c r="K94" s="11"/>
      <c r="L94" s="10"/>
      <c r="M94" s="11"/>
      <c r="N94" s="10"/>
      <c r="O94" s="11"/>
      <c r="P94" s="10"/>
      <c r="Q94" s="11"/>
      <c r="R94" s="10"/>
      <c r="S94" s="11"/>
      <c r="T94" s="10"/>
      <c r="U94" s="11"/>
      <c r="V94" s="10"/>
      <c r="W94" s="11"/>
      <c r="X94" s="10"/>
      <c r="Y94" s="11"/>
      <c r="Z94" s="10"/>
      <c r="AA94" s="6"/>
    </row>
    <row r="95" spans="1:27" ht="12.75" customHeight="1">
      <c r="A95" s="17" t="s">
        <v>150</v>
      </c>
      <c r="B95" s="10">
        <v>30</v>
      </c>
      <c r="C95" s="11">
        <v>20</v>
      </c>
      <c r="D95" s="10">
        <v>10</v>
      </c>
      <c r="E95" s="11">
        <v>5</v>
      </c>
      <c r="F95" s="10"/>
      <c r="G95" s="11"/>
      <c r="H95" s="10"/>
      <c r="I95" s="11"/>
      <c r="J95" s="10"/>
      <c r="K95" s="11">
        <v>5</v>
      </c>
      <c r="L95" s="10">
        <v>5</v>
      </c>
      <c r="M95" s="11"/>
      <c r="N95" s="10">
        <v>40</v>
      </c>
      <c r="O95" s="11">
        <v>25</v>
      </c>
      <c r="P95" s="10">
        <v>40</v>
      </c>
      <c r="Q95" s="11">
        <v>20</v>
      </c>
      <c r="R95" s="10">
        <v>15</v>
      </c>
      <c r="S95" s="11">
        <v>10</v>
      </c>
      <c r="T95" s="10">
        <v>20</v>
      </c>
      <c r="U95" s="11">
        <v>10</v>
      </c>
      <c r="V95" s="10"/>
      <c r="W95" s="11">
        <v>50</v>
      </c>
      <c r="X95" s="10">
        <v>45</v>
      </c>
      <c r="Y95" s="11">
        <v>20</v>
      </c>
      <c r="Z95" s="10"/>
      <c r="AA95" s="6"/>
    </row>
    <row r="96" spans="1:27" ht="12.75" customHeight="1">
      <c r="A96" s="17" t="s">
        <v>90</v>
      </c>
      <c r="B96" s="10"/>
      <c r="C96" s="11">
        <v>2</v>
      </c>
      <c r="D96" s="10"/>
      <c r="E96" s="11"/>
      <c r="F96" s="10"/>
      <c r="G96" s="11"/>
      <c r="H96" s="10"/>
      <c r="I96" s="11"/>
      <c r="J96" s="10"/>
      <c r="K96" s="11"/>
      <c r="L96" s="10"/>
      <c r="M96" s="11"/>
      <c r="N96" s="10"/>
      <c r="O96" s="11"/>
      <c r="P96" s="10"/>
      <c r="Q96" s="11">
        <v>5</v>
      </c>
      <c r="R96" s="10">
        <v>1</v>
      </c>
      <c r="S96" s="11"/>
      <c r="T96" s="10"/>
      <c r="U96" s="11"/>
      <c r="V96" s="10">
        <v>5</v>
      </c>
      <c r="W96" s="11"/>
      <c r="X96" s="10"/>
      <c r="Y96" s="11"/>
      <c r="Z96" s="10"/>
      <c r="AA96" s="6"/>
    </row>
    <row r="97" spans="1:29" ht="12.75" customHeight="1">
      <c r="A97" s="17" t="s">
        <v>67</v>
      </c>
      <c r="B97" s="10"/>
      <c r="C97" s="11"/>
      <c r="D97" s="10"/>
      <c r="E97" s="11"/>
      <c r="F97" s="10"/>
      <c r="G97" s="11"/>
      <c r="H97" s="10"/>
      <c r="I97" s="11"/>
      <c r="J97" s="10"/>
      <c r="K97" s="11"/>
      <c r="L97" s="10"/>
      <c r="M97" s="11"/>
      <c r="N97" s="10"/>
      <c r="O97" s="11"/>
      <c r="P97" s="10"/>
      <c r="Q97" s="11"/>
      <c r="R97" s="10"/>
      <c r="S97" s="11"/>
      <c r="T97" s="10"/>
      <c r="U97" s="11"/>
      <c r="V97" s="10"/>
      <c r="W97" s="11"/>
      <c r="X97" s="10"/>
      <c r="Y97" s="11"/>
      <c r="Z97" s="10"/>
      <c r="AA97" s="6"/>
    </row>
    <row r="98" spans="1:29" ht="12.75" customHeight="1">
      <c r="A98" s="17" t="s">
        <v>50</v>
      </c>
      <c r="B98" s="10"/>
      <c r="C98" s="11"/>
      <c r="D98" s="10"/>
      <c r="E98" s="11"/>
      <c r="F98" s="10"/>
      <c r="G98" s="11"/>
      <c r="H98" s="10"/>
      <c r="I98" s="11"/>
      <c r="J98" s="10"/>
      <c r="K98" s="11"/>
      <c r="L98" s="10"/>
      <c r="M98" s="11"/>
      <c r="N98" s="10"/>
      <c r="O98" s="11"/>
      <c r="P98" s="10"/>
      <c r="Q98" s="11"/>
      <c r="R98" s="10"/>
      <c r="S98" s="11"/>
      <c r="T98" s="10"/>
      <c r="U98" s="11"/>
      <c r="V98" s="10"/>
      <c r="W98" s="11"/>
      <c r="X98" s="10"/>
      <c r="Y98" s="11"/>
      <c r="Z98" s="10"/>
      <c r="AA98" s="6"/>
    </row>
    <row r="99" spans="1:29" ht="12.75" customHeight="1">
      <c r="A99" s="17" t="s">
        <v>70</v>
      </c>
      <c r="B99" s="10"/>
      <c r="C99" s="11"/>
      <c r="D99" s="10"/>
      <c r="E99" s="11"/>
      <c r="F99" s="10"/>
      <c r="G99" s="11"/>
      <c r="H99" s="10"/>
      <c r="I99" s="11"/>
      <c r="J99" s="10"/>
      <c r="K99" s="11"/>
      <c r="L99" s="10"/>
      <c r="M99" s="11"/>
      <c r="N99" s="10"/>
      <c r="O99" s="11"/>
      <c r="P99" s="10"/>
      <c r="Q99" s="11"/>
      <c r="R99" s="10"/>
      <c r="S99" s="11"/>
      <c r="T99" s="10"/>
      <c r="U99" s="11"/>
      <c r="V99" s="10"/>
      <c r="W99" s="11"/>
      <c r="X99" s="10"/>
      <c r="Y99" s="11"/>
      <c r="Z99" s="10"/>
      <c r="AA99" s="6"/>
    </row>
    <row r="100" spans="1:29" ht="12.75" customHeight="1">
      <c r="A100" s="17" t="s">
        <v>49</v>
      </c>
      <c r="B100" s="10"/>
      <c r="C100" s="11"/>
      <c r="D100" s="10"/>
      <c r="E100" s="11"/>
      <c r="F100" s="10"/>
      <c r="G100" s="11"/>
      <c r="H100" s="10"/>
      <c r="I100" s="11"/>
      <c r="J100" s="10"/>
      <c r="K100" s="11"/>
      <c r="L100" s="10"/>
      <c r="M100" s="11"/>
      <c r="N100" s="10"/>
      <c r="O100" s="11"/>
      <c r="P100" s="10"/>
      <c r="Q100" s="11"/>
      <c r="R100" s="10"/>
      <c r="S100" s="11"/>
      <c r="T100" s="10"/>
      <c r="U100" s="11"/>
      <c r="V100" s="10"/>
      <c r="W100" s="11"/>
      <c r="X100" s="10"/>
      <c r="Y100" s="11"/>
      <c r="Z100" s="10"/>
      <c r="AA100" s="6"/>
    </row>
    <row r="101" spans="1:29" ht="12.75" customHeight="1">
      <c r="B101" s="10"/>
      <c r="C101" s="11"/>
      <c r="D101" s="10"/>
      <c r="E101" s="11"/>
      <c r="F101" s="10"/>
      <c r="G101" s="11"/>
      <c r="H101" s="10"/>
      <c r="I101" s="11"/>
      <c r="J101" s="10"/>
      <c r="K101" s="11"/>
      <c r="L101" s="10"/>
      <c r="M101" s="11"/>
      <c r="N101" s="10"/>
      <c r="O101" s="11"/>
      <c r="P101" s="10"/>
      <c r="Q101" s="11"/>
      <c r="R101" s="10"/>
      <c r="S101" s="11"/>
      <c r="T101" s="10"/>
      <c r="U101" s="11"/>
      <c r="V101" s="10"/>
      <c r="W101" s="11"/>
      <c r="X101" s="10"/>
      <c r="Y101" s="11"/>
      <c r="Z101" s="10"/>
      <c r="AA101" s="6"/>
    </row>
    <row r="102" spans="1:29" ht="12.75" customHeight="1">
      <c r="A102" s="17"/>
      <c r="B102" s="10"/>
      <c r="C102" s="11"/>
      <c r="D102" s="10"/>
      <c r="E102" s="11"/>
      <c r="F102" s="10"/>
      <c r="G102" s="11"/>
      <c r="H102" s="10"/>
      <c r="I102" s="11"/>
      <c r="J102" s="10"/>
      <c r="K102" s="11"/>
      <c r="L102" s="10"/>
      <c r="M102" s="11"/>
      <c r="N102" s="10"/>
      <c r="O102" s="11"/>
      <c r="P102" s="10"/>
      <c r="Q102" s="11"/>
      <c r="R102" s="10"/>
      <c r="S102" s="11"/>
      <c r="T102" s="10"/>
      <c r="U102" s="11"/>
      <c r="V102" s="10"/>
      <c r="W102" s="11"/>
      <c r="X102" s="10"/>
      <c r="Y102" s="11"/>
      <c r="Z102" s="10"/>
      <c r="AA102" s="6"/>
    </row>
    <row r="103" spans="1:29" ht="12.75" customHeight="1">
      <c r="A103" s="17"/>
      <c r="B103" s="10"/>
      <c r="C103" s="11"/>
      <c r="D103" s="10"/>
      <c r="E103" s="11"/>
      <c r="F103" s="10"/>
      <c r="G103" s="11"/>
      <c r="H103" s="10"/>
      <c r="I103" s="11"/>
      <c r="J103" s="10"/>
      <c r="K103" s="11"/>
      <c r="L103" s="10"/>
      <c r="M103" s="11"/>
      <c r="N103" s="10"/>
      <c r="O103" s="11"/>
      <c r="P103" s="10"/>
      <c r="Q103" s="11"/>
      <c r="R103" s="10"/>
      <c r="S103" s="11"/>
      <c r="T103" s="10"/>
      <c r="U103" s="11"/>
      <c r="V103" s="10"/>
      <c r="W103" s="11"/>
      <c r="X103" s="10"/>
      <c r="Y103" s="11"/>
      <c r="Z103" s="10"/>
      <c r="AA103" s="6"/>
    </row>
    <row r="104" spans="1:29" ht="12.75" customHeight="1">
      <c r="A104" s="17"/>
      <c r="B104" s="10"/>
      <c r="C104" s="11"/>
      <c r="D104" s="10"/>
      <c r="E104" s="11"/>
      <c r="F104" s="10"/>
      <c r="G104" s="11"/>
      <c r="H104" s="10"/>
      <c r="I104" s="11"/>
      <c r="J104" s="10"/>
      <c r="K104" s="11"/>
      <c r="L104" s="10"/>
      <c r="M104" s="11"/>
      <c r="N104" s="10"/>
      <c r="O104" s="11"/>
      <c r="P104" s="10"/>
      <c r="Q104" s="11"/>
      <c r="R104" s="10"/>
      <c r="S104" s="11"/>
      <c r="T104" s="10"/>
      <c r="U104" s="11"/>
      <c r="V104" s="10"/>
      <c r="W104" s="11"/>
      <c r="X104" s="10"/>
      <c r="Y104" s="11"/>
      <c r="Z104" s="10"/>
      <c r="AA104" s="6"/>
    </row>
    <row r="105" spans="1:29" ht="12.75" customHeight="1">
      <c r="A105" s="17"/>
      <c r="B105" s="10"/>
      <c r="C105" s="11"/>
      <c r="D105" s="10"/>
      <c r="E105" s="11"/>
      <c r="F105" s="10"/>
      <c r="G105" s="11"/>
      <c r="H105" s="10"/>
      <c r="I105" s="11"/>
      <c r="J105" s="10"/>
      <c r="K105" s="11"/>
      <c r="L105" s="10"/>
      <c r="M105" s="11"/>
      <c r="N105" s="10"/>
      <c r="O105" s="11"/>
      <c r="P105" s="10"/>
      <c r="Q105" s="11"/>
      <c r="R105" s="10"/>
      <c r="S105" s="11"/>
      <c r="T105" s="10"/>
      <c r="U105" s="11"/>
      <c r="V105" s="10"/>
      <c r="W105" s="11"/>
      <c r="X105" s="10"/>
      <c r="Y105" s="11"/>
      <c r="Z105" s="10"/>
      <c r="AA105" s="6"/>
    </row>
    <row r="106" spans="1:29" ht="12.75" customHeight="1">
      <c r="A106" s="17"/>
      <c r="B106" s="10"/>
      <c r="C106" s="11"/>
      <c r="D106" s="10"/>
      <c r="E106" s="11"/>
      <c r="F106" s="10"/>
      <c r="G106" s="11"/>
      <c r="H106" s="10"/>
      <c r="I106" s="11"/>
      <c r="J106" s="10"/>
      <c r="K106" s="11"/>
      <c r="L106" s="10"/>
      <c r="M106" s="11"/>
      <c r="N106" s="10"/>
      <c r="O106" s="11"/>
      <c r="P106" s="10"/>
      <c r="Q106" s="11"/>
      <c r="R106" s="10"/>
      <c r="S106" s="11"/>
      <c r="T106" s="10"/>
      <c r="U106" s="11"/>
      <c r="V106" s="10"/>
      <c r="W106" s="11"/>
      <c r="X106" s="10"/>
      <c r="Y106" s="11"/>
      <c r="Z106" s="10"/>
      <c r="AA106" s="6"/>
    </row>
    <row r="107" spans="1:29" ht="12.75" customHeight="1">
      <c r="A107" s="17"/>
      <c r="B107" s="10"/>
      <c r="C107" s="11"/>
      <c r="D107" s="10"/>
      <c r="E107" s="11"/>
      <c r="F107" s="10"/>
      <c r="G107" s="11"/>
      <c r="H107" s="10"/>
      <c r="I107" s="11"/>
      <c r="J107" s="10"/>
      <c r="K107" s="11"/>
      <c r="L107" s="10"/>
      <c r="M107" s="11"/>
      <c r="N107" s="10"/>
      <c r="O107" s="11"/>
      <c r="P107" s="10"/>
      <c r="Q107" s="11"/>
      <c r="R107" s="10"/>
      <c r="S107" s="11"/>
      <c r="T107" s="10"/>
      <c r="U107" s="11"/>
      <c r="V107" s="10"/>
      <c r="W107" s="11"/>
      <c r="X107" s="10"/>
      <c r="Y107" s="11"/>
      <c r="Z107" s="10"/>
      <c r="AA107" s="6"/>
    </row>
    <row r="108" spans="1:29" ht="12.75" customHeight="1">
      <c r="A108" s="17"/>
      <c r="B108" s="18"/>
      <c r="C108" s="19"/>
      <c r="D108" s="19"/>
      <c r="E108" s="19"/>
      <c r="F108" s="20"/>
      <c r="G108" s="20"/>
      <c r="H108" s="20"/>
      <c r="I108" s="20"/>
      <c r="J108" s="20"/>
      <c r="K108" s="20"/>
      <c r="L108" s="19"/>
      <c r="M108" s="19"/>
      <c r="N108" s="19"/>
      <c r="O108" s="19"/>
      <c r="P108" s="19"/>
      <c r="Q108" s="19"/>
      <c r="R108" s="19"/>
      <c r="S108" s="19"/>
      <c r="T108" s="21"/>
      <c r="U108" s="19"/>
      <c r="V108" s="18"/>
      <c r="W108" s="20"/>
      <c r="X108" s="18"/>
      <c r="Y108" s="20"/>
      <c r="Z108" s="22"/>
      <c r="AA108" s="23"/>
      <c r="AB108" t="s">
        <v>193</v>
      </c>
      <c r="AC108" t="s">
        <v>139</v>
      </c>
    </row>
    <row r="109" spans="1:29">
      <c r="A109" t="s">
        <v>96</v>
      </c>
      <c r="B109">
        <f>SUM(B5:B92)</f>
        <v>175</v>
      </c>
      <c r="C109">
        <f t="shared" ref="C109:Y109" si="0">SUM(C5:C92)</f>
        <v>128</v>
      </c>
      <c r="D109">
        <f t="shared" si="0"/>
        <v>106</v>
      </c>
      <c r="E109">
        <f t="shared" si="0"/>
        <v>102</v>
      </c>
      <c r="F109">
        <f t="shared" si="0"/>
        <v>128</v>
      </c>
      <c r="G109">
        <f t="shared" si="0"/>
        <v>157</v>
      </c>
      <c r="H109">
        <f t="shared" si="0"/>
        <v>153</v>
      </c>
      <c r="I109">
        <f t="shared" si="0"/>
        <v>125</v>
      </c>
      <c r="J109">
        <f t="shared" si="0"/>
        <v>140</v>
      </c>
      <c r="K109">
        <f t="shared" si="0"/>
        <v>108</v>
      </c>
      <c r="L109">
        <f t="shared" si="0"/>
        <v>120</v>
      </c>
      <c r="M109">
        <f t="shared" si="0"/>
        <v>100</v>
      </c>
      <c r="N109">
        <f t="shared" si="0"/>
        <v>175</v>
      </c>
      <c r="O109">
        <f t="shared" si="0"/>
        <v>188</v>
      </c>
      <c r="P109">
        <f t="shared" si="0"/>
        <v>110</v>
      </c>
      <c r="Q109">
        <f t="shared" si="0"/>
        <v>100</v>
      </c>
      <c r="R109">
        <f t="shared" si="0"/>
        <v>104</v>
      </c>
      <c r="S109">
        <f t="shared" si="0"/>
        <v>103</v>
      </c>
      <c r="T109">
        <f t="shared" si="0"/>
        <v>110</v>
      </c>
      <c r="U109">
        <f t="shared" si="0"/>
        <v>110</v>
      </c>
      <c r="V109">
        <f t="shared" si="0"/>
        <v>102</v>
      </c>
      <c r="W109">
        <f t="shared" si="0"/>
        <v>165</v>
      </c>
      <c r="X109">
        <f t="shared" si="0"/>
        <v>115</v>
      </c>
      <c r="Y109">
        <f t="shared" si="0"/>
        <v>99</v>
      </c>
      <c r="Z109">
        <f>SUM(Z5:Z92)</f>
        <v>145</v>
      </c>
      <c r="AA109">
        <f>SUM(AA5:AA92)</f>
        <v>0</v>
      </c>
    </row>
    <row r="110" spans="1:29">
      <c r="A110" t="s">
        <v>97</v>
      </c>
      <c r="B110">
        <f>B5+B6+B7+B9+B10+B11+B12+B14+B17+B24+B25+B27+B28+B29+B32+B33+B34+B35+B36+B38+B39+B42+B43+B45+B46+B49+B50+B51+B53+B54+B55+B57+B58+B59+B60+B61+B64+B65+B69+B78+B80+B83+B86+B87+B89+B90+B92</f>
        <v>0</v>
      </c>
      <c r="C110">
        <f t="shared" ref="C110:Y110" si="1">C5+C6+C7+C9+C10+C11+C12+C14+C17+C24+C25+C27+C28+C29+C32+C33+C34+C35+C36+C38+C39+C42+C43+C45+C46+C49+C50+C51+C53+C54+C55+C57+C58+C59+C60+C61+C64+C65+C69+C78+C80+C83+C86+C87+C89+C90+C92</f>
        <v>0</v>
      </c>
      <c r="D110">
        <f t="shared" si="1"/>
        <v>1</v>
      </c>
      <c r="E110">
        <f t="shared" si="1"/>
        <v>0</v>
      </c>
      <c r="F110">
        <f>F5+F6+F7+F9+F10+F11+F12+F14+F17+F24+F25+F27+F28+F29+F32+F33+F34+F35+F36+F38+F39+F42+F43+F45+F46+F49+F50+F51+F53+F54+F55+F57+F58+F59+F60+F61+F64+F65+F69+F78+F80+F83+F86+F87+F89+F90+F92</f>
        <v>10</v>
      </c>
      <c r="G110">
        <f t="shared" si="1"/>
        <v>0</v>
      </c>
      <c r="H110">
        <f t="shared" si="1"/>
        <v>0</v>
      </c>
      <c r="I110">
        <f t="shared" si="1"/>
        <v>10</v>
      </c>
      <c r="J110">
        <f t="shared" si="1"/>
        <v>0</v>
      </c>
      <c r="K110">
        <f t="shared" si="1"/>
        <v>3</v>
      </c>
      <c r="L110">
        <f t="shared" si="1"/>
        <v>0</v>
      </c>
      <c r="M110">
        <f t="shared" si="1"/>
        <v>0</v>
      </c>
      <c r="N110">
        <f t="shared" si="1"/>
        <v>0</v>
      </c>
      <c r="O110">
        <f t="shared" si="1"/>
        <v>5</v>
      </c>
      <c r="P110">
        <f t="shared" si="1"/>
        <v>0</v>
      </c>
      <c r="Q110">
        <f t="shared" si="1"/>
        <v>2</v>
      </c>
      <c r="R110">
        <f t="shared" si="1"/>
        <v>5</v>
      </c>
      <c r="S110">
        <f t="shared" si="1"/>
        <v>0</v>
      </c>
      <c r="T110">
        <f t="shared" si="1"/>
        <v>10</v>
      </c>
      <c r="U110">
        <f t="shared" si="1"/>
        <v>0</v>
      </c>
      <c r="V110">
        <f t="shared" si="1"/>
        <v>10</v>
      </c>
      <c r="W110">
        <f t="shared" si="1"/>
        <v>0</v>
      </c>
      <c r="X110">
        <f t="shared" si="1"/>
        <v>0</v>
      </c>
      <c r="Y110">
        <f t="shared" si="1"/>
        <v>4</v>
      </c>
      <c r="Z110">
        <f>Z5+Z6+Z7+Z9+Z10+Z11+Z12+Z14+Z17+Z24+Z25+Z27+Z28+Z29+Z32+Z33+Z34+Z35+Z36+Z38+Z39+Z42+Z43+Z45+Z46+Z49+Z50+Z51+Z53+Z54+Z55+Z57+Z58+Z59+Z60+Z61+Z64+Z65+Z69+Z78+Z80+Z83+Z86+Z87+Z89+Z90+Z92</f>
        <v>100</v>
      </c>
      <c r="AA110">
        <f>AA5+AA6+AA7+AA9+AA10+AA11+AA12+AA14+AA17+AA24+AA25+AA27+AA28+AA29+AA32+AA33+AA34+AA35+AA36+AA38+AA39+AA42+AA43+AA45+AA46+AA49+AA50+AA51+AA53+AA54+AA55+AA57+AA58+AA59+AA60+AA61+AA64+AA65+AA69+AA78+AA80+AA83+AA86+AA87+AA89+AA90+AA92</f>
        <v>0</v>
      </c>
      <c r="AB110">
        <f>AVERAGE(A110:Y110)</f>
        <v>2.5</v>
      </c>
      <c r="AC110">
        <f>STDEV(A110:Y110)/SQRT(COUNT(A110:Y110))</f>
        <v>0.77319214103385825</v>
      </c>
    </row>
    <row r="111" spans="1:29">
      <c r="A111" t="s">
        <v>98</v>
      </c>
      <c r="B111">
        <f>SUM(B8+B13+B15+B16+B18+B19+B20+B21+B22+B23+B26+B30+B31+B37+B40+B41+B44+B47+B48+B52+B56+B62+B63+B66+B67+B68+B70+B71+B72+B73+B74+B75+B76+B77+B79+B81+B82+B84+B85+B88+B91)</f>
        <v>175</v>
      </c>
      <c r="C111">
        <f t="shared" ref="C111:Y111" si="2">C8+C13+C15+C16+C18+C19+C20+C21+C22+C23+C26+C30+C31+C37+C40+C41+C44+C47+C48+C52+C56+C62+C63+C66+C67+C68+C70+C71+C72+C73+C74+C75+C76+C77+C79+C81+C82+C84+C85+C88+C91</f>
        <v>128</v>
      </c>
      <c r="D111">
        <f>D8+D13+D15+D16+D18+D19+D20+D21+D22+D23+D26+D30+D31+D37+D40+D41+D44+D47+D48+D52+D56+D62+D63+D66+D67+D68+D70+D71+D72+D73+D74+D75+D76+D77+D79+D81+D82+D84+D85+D88+D91</f>
        <v>105</v>
      </c>
      <c r="E111">
        <f t="shared" si="2"/>
        <v>102</v>
      </c>
      <c r="F111">
        <f>F8+F13+F15+F16+F18+F19+F20+F21+F22+F23+F26+F30+F31+F37+F40+F41+F44+F47+F48+F52+F56+F62+F63+F66+F67+F68+F70+F71+F72+F73+F74+F75+F76+F77+F79+F81+F82+F84+F85+F88+F91</f>
        <v>118</v>
      </c>
      <c r="G111">
        <f t="shared" si="2"/>
        <v>157</v>
      </c>
      <c r="H111">
        <f t="shared" si="2"/>
        <v>153</v>
      </c>
      <c r="I111">
        <f t="shared" si="2"/>
        <v>115</v>
      </c>
      <c r="J111">
        <f t="shared" si="2"/>
        <v>140</v>
      </c>
      <c r="K111">
        <f t="shared" si="2"/>
        <v>105</v>
      </c>
      <c r="L111">
        <f t="shared" si="2"/>
        <v>120</v>
      </c>
      <c r="M111">
        <f t="shared" si="2"/>
        <v>100</v>
      </c>
      <c r="N111">
        <f t="shared" si="2"/>
        <v>175</v>
      </c>
      <c r="O111">
        <f t="shared" si="2"/>
        <v>183</v>
      </c>
      <c r="P111">
        <f t="shared" si="2"/>
        <v>110</v>
      </c>
      <c r="Q111">
        <f t="shared" si="2"/>
        <v>98</v>
      </c>
      <c r="R111">
        <f t="shared" si="2"/>
        <v>99</v>
      </c>
      <c r="S111">
        <f t="shared" si="2"/>
        <v>103</v>
      </c>
      <c r="T111">
        <f t="shared" si="2"/>
        <v>100</v>
      </c>
      <c r="U111">
        <f t="shared" si="2"/>
        <v>110</v>
      </c>
      <c r="V111">
        <f t="shared" si="2"/>
        <v>92</v>
      </c>
      <c r="W111">
        <f t="shared" si="2"/>
        <v>165</v>
      </c>
      <c r="X111">
        <f t="shared" si="2"/>
        <v>115</v>
      </c>
      <c r="Y111">
        <f t="shared" si="2"/>
        <v>95</v>
      </c>
      <c r="Z111">
        <f>Z8+Z13+Z15+Z16+Z18+Z19+Z20+Z21+Z22+Z23+Z26+Z30+Z31+Z37+Z40+Z41+Z44+Z47+Z48+Z52+Z56+Z62+Z63+Z66+Z67+Z68+Z70+Z71+Z72+Z73+Z74+Z75+Z76+Z77+Z79+Z81+Z82+Z84+Z85+Z88+Z91</f>
        <v>45</v>
      </c>
      <c r="AA111">
        <f>AA8+AA13+AA15+AA16+AA18+AA19+AA20+AA21+AA22+AA23+AA26+AA30+AA31+AA37+AA40+AA41+AA44+AA47+AA48+AA52+AA56+AA62+AA63+AA66+AA67+AA68+AA70+AA71+AA72+AA73+AA74+AA75+AA76+AA77+AA79+AA81+AA82+AA84+AA85+AA88+AA91</f>
        <v>0</v>
      </c>
      <c r="AB111">
        <f>AVERAGE(A111:Y111)</f>
        <v>123.45833333333333</v>
      </c>
      <c r="AC111">
        <f>STDEV(A111:Y111)/SQRT(COUNT(A111:Y111))</f>
        <v>5.8869110421644262</v>
      </c>
    </row>
    <row r="112" spans="1:29">
      <c r="A112" t="s">
        <v>99</v>
      </c>
      <c r="B112">
        <f>SUM(B95:B100)</f>
        <v>30</v>
      </c>
      <c r="C112">
        <f t="shared" ref="C112:Y112" si="3">SUM(C95:C100)</f>
        <v>22</v>
      </c>
      <c r="D112">
        <f t="shared" si="3"/>
        <v>10</v>
      </c>
      <c r="E112">
        <f t="shared" si="3"/>
        <v>5</v>
      </c>
      <c r="F112">
        <f t="shared" si="3"/>
        <v>0</v>
      </c>
      <c r="G112">
        <f t="shared" si="3"/>
        <v>0</v>
      </c>
      <c r="H112">
        <f t="shared" si="3"/>
        <v>0</v>
      </c>
      <c r="I112">
        <f t="shared" si="3"/>
        <v>0</v>
      </c>
      <c r="J112">
        <f t="shared" si="3"/>
        <v>0</v>
      </c>
      <c r="K112">
        <f t="shared" si="3"/>
        <v>5</v>
      </c>
      <c r="L112">
        <f t="shared" si="3"/>
        <v>5</v>
      </c>
      <c r="M112">
        <f t="shared" si="3"/>
        <v>0</v>
      </c>
      <c r="N112">
        <f t="shared" si="3"/>
        <v>40</v>
      </c>
      <c r="O112">
        <f t="shared" si="3"/>
        <v>25</v>
      </c>
      <c r="P112">
        <f t="shared" si="3"/>
        <v>40</v>
      </c>
      <c r="Q112">
        <f t="shared" si="3"/>
        <v>25</v>
      </c>
      <c r="R112">
        <f t="shared" si="3"/>
        <v>16</v>
      </c>
      <c r="S112">
        <f t="shared" si="3"/>
        <v>10</v>
      </c>
      <c r="T112">
        <f t="shared" si="3"/>
        <v>20</v>
      </c>
      <c r="U112">
        <f t="shared" si="3"/>
        <v>10</v>
      </c>
      <c r="V112">
        <f t="shared" si="3"/>
        <v>5</v>
      </c>
      <c r="W112">
        <f t="shared" si="3"/>
        <v>50</v>
      </c>
      <c r="X112">
        <f t="shared" si="3"/>
        <v>45</v>
      </c>
      <c r="Y112">
        <f t="shared" si="3"/>
        <v>20</v>
      </c>
      <c r="Z112">
        <f>SUM(Z95:Z100)</f>
        <v>0</v>
      </c>
      <c r="AA112">
        <f>SUM(AA95:AA100)</f>
        <v>0</v>
      </c>
      <c r="AB112">
        <f>AVERAGE(A112:Y112)</f>
        <v>15.958333333333334</v>
      </c>
      <c r="AC112">
        <f>STDEV(A112:Y112)/SQRT(COUNT(A112:Y112))</f>
        <v>3.2142567190625346</v>
      </c>
    </row>
  </sheetData>
  <mergeCells count="2">
    <mergeCell ref="A1:AA1"/>
    <mergeCell ref="A2:AA2"/>
  </mergeCells>
  <phoneticPr fontId="8" type="noConversion"/>
  <pageMargins left="0.75" right="0.75" top="1" bottom="1" header="0.5" footer="0.5"/>
  <headerFooter alignWithMargins="0"/>
</worksheet>
</file>

<file path=xl/worksheets/sheet6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C110"/>
  <sheetViews>
    <sheetView topLeftCell="F17" workbookViewId="0">
      <selection activeCell="AB108" sqref="AB108:AC110"/>
    </sheetView>
  </sheetViews>
  <sheetFormatPr baseColWidth="10" defaultRowHeight="13"/>
  <cols>
    <col min="1" max="1" width="35.33203125" bestFit="1" customWidth="1"/>
    <col min="2" max="256" width="8.83203125" customWidth="1"/>
  </cols>
  <sheetData>
    <row r="1" spans="1:27" ht="18">
      <c r="A1" s="221" t="s">
        <v>88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spans="1:27">
      <c r="A2" s="222" t="s">
        <v>167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4"/>
    </row>
    <row r="3" spans="1:27">
      <c r="A3" s="1" t="s">
        <v>0</v>
      </c>
      <c r="B3" s="2">
        <v>0</v>
      </c>
      <c r="C3" s="3">
        <v>3</v>
      </c>
      <c r="D3" s="2">
        <v>6</v>
      </c>
      <c r="E3" s="3">
        <v>9</v>
      </c>
      <c r="F3" s="2">
        <v>12</v>
      </c>
      <c r="G3" s="3">
        <v>15</v>
      </c>
      <c r="H3" s="2">
        <v>18</v>
      </c>
      <c r="I3" s="3">
        <v>21</v>
      </c>
      <c r="J3" s="2">
        <v>24</v>
      </c>
      <c r="K3" s="3">
        <v>27</v>
      </c>
      <c r="L3" s="2">
        <v>30</v>
      </c>
      <c r="M3" s="3">
        <v>33</v>
      </c>
      <c r="N3" s="2">
        <v>36</v>
      </c>
      <c r="O3" s="3">
        <v>39</v>
      </c>
      <c r="P3" s="2">
        <v>42</v>
      </c>
      <c r="Q3" s="3">
        <v>45</v>
      </c>
      <c r="R3" s="2">
        <v>48</v>
      </c>
      <c r="S3" s="3">
        <v>51</v>
      </c>
      <c r="T3" s="4">
        <v>54</v>
      </c>
      <c r="U3" s="3">
        <v>57</v>
      </c>
      <c r="V3" s="4">
        <v>60</v>
      </c>
      <c r="W3" s="3">
        <v>63</v>
      </c>
      <c r="X3" s="4">
        <v>66</v>
      </c>
      <c r="Y3" s="3">
        <v>69</v>
      </c>
      <c r="Z3" s="4">
        <v>72</v>
      </c>
      <c r="AA3" s="2" t="s">
        <v>1</v>
      </c>
    </row>
    <row r="4" spans="1:27" ht="12.75" customHeight="1">
      <c r="A4" s="5" t="s">
        <v>2</v>
      </c>
      <c r="B4" s="6"/>
      <c r="C4" s="7"/>
      <c r="D4" s="6"/>
      <c r="E4" s="7"/>
      <c r="F4" s="6"/>
      <c r="G4" s="7"/>
      <c r="H4" s="6"/>
      <c r="I4" s="7"/>
      <c r="J4" s="6"/>
      <c r="K4" s="7"/>
      <c r="L4" s="6"/>
      <c r="M4" s="7"/>
      <c r="N4" s="6"/>
      <c r="O4" s="7"/>
      <c r="P4" s="6"/>
      <c r="Q4" s="7"/>
      <c r="R4" s="6"/>
      <c r="S4" s="7"/>
      <c r="T4" s="8"/>
      <c r="U4" s="7"/>
      <c r="V4" s="8"/>
      <c r="W4" s="7"/>
      <c r="X4" s="8"/>
      <c r="Y4" s="7"/>
      <c r="Z4" s="8"/>
      <c r="AA4" s="6"/>
    </row>
    <row r="5" spans="1:27" ht="12.75" customHeight="1">
      <c r="A5" s="9" t="s">
        <v>25</v>
      </c>
      <c r="B5" s="10"/>
      <c r="C5" s="11"/>
      <c r="D5" s="10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  <c r="P5" s="10"/>
      <c r="Q5" s="11"/>
      <c r="R5" s="10"/>
      <c r="S5" s="11"/>
      <c r="T5" s="10"/>
      <c r="U5" s="11"/>
      <c r="V5" s="10"/>
      <c r="W5" s="11"/>
      <c r="X5" s="10"/>
      <c r="Y5" s="11"/>
      <c r="Z5" s="10"/>
      <c r="AA5" s="6"/>
    </row>
    <row r="6" spans="1:27" ht="12.75" customHeight="1">
      <c r="A6" s="9" t="s">
        <v>3</v>
      </c>
      <c r="B6" s="10">
        <v>6</v>
      </c>
      <c r="C6" s="11"/>
      <c r="D6" s="10"/>
      <c r="E6" s="11"/>
      <c r="F6" s="10"/>
      <c r="G6" s="11"/>
      <c r="H6" s="10"/>
      <c r="I6" s="11"/>
      <c r="J6" s="10"/>
      <c r="K6" s="11"/>
      <c r="L6" s="10"/>
      <c r="M6" s="11"/>
      <c r="N6" s="10"/>
      <c r="O6" s="11"/>
      <c r="P6" s="10"/>
      <c r="Q6" s="11"/>
      <c r="R6" s="10"/>
      <c r="S6" s="11"/>
      <c r="T6" s="10"/>
      <c r="U6" s="11"/>
      <c r="V6" s="10"/>
      <c r="W6" s="11"/>
      <c r="X6" s="10"/>
      <c r="Y6" s="11"/>
      <c r="Z6" s="10"/>
      <c r="AA6" s="6"/>
    </row>
    <row r="7" spans="1:27" ht="12.75" customHeight="1">
      <c r="A7" s="9" t="s">
        <v>59</v>
      </c>
      <c r="B7" s="10"/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  <c r="P7" s="10"/>
      <c r="Q7" s="11"/>
      <c r="R7" s="10"/>
      <c r="S7" s="11"/>
      <c r="T7" s="10"/>
      <c r="U7" s="11"/>
      <c r="V7" s="10"/>
      <c r="W7" s="11"/>
      <c r="X7" s="10"/>
      <c r="Y7" s="11"/>
      <c r="Z7" s="10"/>
      <c r="AA7" s="6"/>
    </row>
    <row r="8" spans="1:27" ht="12.75" customHeight="1">
      <c r="A8" s="12" t="s">
        <v>4</v>
      </c>
      <c r="B8" s="10"/>
      <c r="C8" s="11"/>
      <c r="D8" s="10"/>
      <c r="E8" s="11">
        <v>1</v>
      </c>
      <c r="F8" s="10">
        <v>2</v>
      </c>
      <c r="G8" s="11">
        <v>3</v>
      </c>
      <c r="H8" s="10">
        <v>14</v>
      </c>
      <c r="I8" s="11">
        <v>2</v>
      </c>
      <c r="J8" s="10">
        <v>3</v>
      </c>
      <c r="K8" s="11"/>
      <c r="L8" s="10"/>
      <c r="M8" s="11">
        <v>2</v>
      </c>
      <c r="N8" s="10"/>
      <c r="O8" s="11"/>
      <c r="P8" s="10"/>
      <c r="Q8" s="11"/>
      <c r="R8" s="10"/>
      <c r="S8" s="11"/>
      <c r="T8" s="10"/>
      <c r="U8" s="11"/>
      <c r="V8" s="10"/>
      <c r="W8" s="11"/>
      <c r="X8" s="10"/>
      <c r="Y8" s="11"/>
      <c r="Z8" s="10"/>
      <c r="AA8" s="6"/>
    </row>
    <row r="9" spans="1:27" ht="12.75" customHeight="1">
      <c r="A9" s="9" t="s">
        <v>45</v>
      </c>
      <c r="B9" s="10"/>
      <c r="C9" s="11"/>
      <c r="D9" s="10"/>
      <c r="E9" s="11"/>
      <c r="F9" s="10"/>
      <c r="G9" s="11"/>
      <c r="H9" s="10"/>
      <c r="I9" s="11"/>
      <c r="J9" s="10"/>
      <c r="K9" s="11"/>
      <c r="L9" s="10"/>
      <c r="M9" s="11"/>
      <c r="N9" s="10"/>
      <c r="O9" s="11"/>
      <c r="P9" s="10"/>
      <c r="Q9" s="11"/>
      <c r="R9" s="10"/>
      <c r="S9" s="11"/>
      <c r="T9" s="10"/>
      <c r="U9" s="11"/>
      <c r="V9" s="10"/>
      <c r="W9" s="11"/>
      <c r="X9" s="10"/>
      <c r="Y9" s="11"/>
      <c r="Z9" s="10"/>
      <c r="AA9" s="6"/>
    </row>
    <row r="10" spans="1:27" ht="12.75" customHeight="1">
      <c r="A10" s="24" t="s">
        <v>86</v>
      </c>
      <c r="B10" s="10"/>
      <c r="C10" s="11"/>
      <c r="D10" s="10"/>
      <c r="E10" s="11"/>
      <c r="F10" s="10"/>
      <c r="G10" s="11"/>
      <c r="H10" s="10"/>
      <c r="I10" s="11"/>
      <c r="J10" s="10"/>
      <c r="K10" s="11"/>
      <c r="L10" s="10"/>
      <c r="M10" s="11"/>
      <c r="N10" s="10"/>
      <c r="O10" s="11"/>
      <c r="P10" s="10"/>
      <c r="Q10" s="11"/>
      <c r="R10" s="10"/>
      <c r="S10" s="11"/>
      <c r="T10" s="10"/>
      <c r="U10" s="11"/>
      <c r="V10" s="10"/>
      <c r="W10" s="11"/>
      <c r="X10" s="10"/>
      <c r="Y10" s="11"/>
      <c r="Z10" s="10"/>
      <c r="AA10" s="6"/>
    </row>
    <row r="11" spans="1:27" ht="12.75" customHeight="1">
      <c r="A11" s="9" t="s">
        <v>27</v>
      </c>
      <c r="B11" s="10"/>
      <c r="C11" s="11"/>
      <c r="D11" s="10"/>
      <c r="E11" s="11"/>
      <c r="F11" s="10"/>
      <c r="G11" s="11"/>
      <c r="H11" s="10"/>
      <c r="I11" s="11"/>
      <c r="J11" s="10"/>
      <c r="K11" s="11"/>
      <c r="L11" s="10"/>
      <c r="M11" s="11"/>
      <c r="N11" s="10"/>
      <c r="O11" s="11"/>
      <c r="P11" s="10"/>
      <c r="Q11" s="11"/>
      <c r="R11" s="10"/>
      <c r="S11" s="11"/>
      <c r="T11" s="10"/>
      <c r="U11" s="11"/>
      <c r="V11" s="10"/>
      <c r="W11" s="11"/>
      <c r="X11" s="10"/>
      <c r="Y11" s="11"/>
      <c r="Z11" s="10"/>
      <c r="AA11" s="6"/>
    </row>
    <row r="12" spans="1:27" ht="12.75" customHeight="1">
      <c r="A12" s="14" t="s">
        <v>26</v>
      </c>
      <c r="B12" s="10"/>
      <c r="C12" s="11"/>
      <c r="D12" s="10"/>
      <c r="E12" s="11"/>
      <c r="F12" s="10"/>
      <c r="G12" s="11"/>
      <c r="H12" s="10"/>
      <c r="I12" s="11"/>
      <c r="J12" s="10"/>
      <c r="K12" s="11"/>
      <c r="L12" s="10"/>
      <c r="M12" s="11"/>
      <c r="N12" s="10"/>
      <c r="O12" s="11"/>
      <c r="P12" s="10"/>
      <c r="Q12" s="11"/>
      <c r="R12" s="10"/>
      <c r="S12" s="11"/>
      <c r="T12" s="10"/>
      <c r="U12" s="11"/>
      <c r="V12" s="10"/>
      <c r="W12" s="11"/>
      <c r="X12" s="10"/>
      <c r="Y12" s="11"/>
      <c r="Z12" s="10"/>
      <c r="AA12" s="6"/>
    </row>
    <row r="13" spans="1:27" ht="12.75" customHeight="1">
      <c r="A13" s="13" t="s">
        <v>51</v>
      </c>
      <c r="B13" s="10"/>
      <c r="C13" s="11"/>
      <c r="D13" s="10"/>
      <c r="E13" s="11"/>
      <c r="F13" s="10"/>
      <c r="G13" s="11"/>
      <c r="H13" s="10"/>
      <c r="I13" s="11"/>
      <c r="J13" s="10"/>
      <c r="K13" s="11"/>
      <c r="L13" s="10"/>
      <c r="M13" s="11"/>
      <c r="N13" s="10"/>
      <c r="O13" s="11"/>
      <c r="P13" s="10"/>
      <c r="Q13" s="11"/>
      <c r="R13" s="10"/>
      <c r="S13" s="11"/>
      <c r="T13" s="10"/>
      <c r="U13" s="11"/>
      <c r="V13" s="10"/>
      <c r="W13" s="11"/>
      <c r="X13" s="10"/>
      <c r="Y13" s="11"/>
      <c r="Z13" s="10"/>
      <c r="AA13" s="6"/>
    </row>
    <row r="14" spans="1:27" ht="12.75" customHeight="1">
      <c r="A14" s="14" t="s">
        <v>29</v>
      </c>
      <c r="B14" s="10"/>
      <c r="C14" s="11"/>
      <c r="D14" s="10"/>
      <c r="E14" s="11"/>
      <c r="F14" s="10"/>
      <c r="G14" s="11"/>
      <c r="H14" s="10"/>
      <c r="I14" s="11"/>
      <c r="J14" s="10"/>
      <c r="K14" s="11"/>
      <c r="L14" s="10"/>
      <c r="M14" s="11"/>
      <c r="N14" s="10"/>
      <c r="O14" s="11"/>
      <c r="P14" s="10"/>
      <c r="Q14" s="11"/>
      <c r="R14" s="10"/>
      <c r="S14" s="11"/>
      <c r="T14" s="10"/>
      <c r="U14" s="11"/>
      <c r="V14" s="10"/>
      <c r="W14" s="11"/>
      <c r="X14" s="10"/>
      <c r="Y14" s="11"/>
      <c r="Z14" s="10"/>
      <c r="AA14" s="6"/>
    </row>
    <row r="15" spans="1:27" ht="12.75" customHeight="1">
      <c r="A15" s="13" t="s">
        <v>76</v>
      </c>
      <c r="B15" s="10"/>
      <c r="C15" s="11"/>
      <c r="D15" s="10"/>
      <c r="E15" s="11"/>
      <c r="F15" s="10"/>
      <c r="G15" s="11"/>
      <c r="H15" s="10"/>
      <c r="I15" s="11"/>
      <c r="J15" s="10"/>
      <c r="K15" s="11"/>
      <c r="L15" s="10"/>
      <c r="M15" s="11"/>
      <c r="N15" s="10"/>
      <c r="O15" s="11"/>
      <c r="P15" s="10"/>
      <c r="Q15" s="11"/>
      <c r="R15" s="10"/>
      <c r="S15" s="11"/>
      <c r="T15" s="10"/>
      <c r="U15" s="11"/>
      <c r="V15" s="10"/>
      <c r="W15" s="11"/>
      <c r="X15" s="10"/>
      <c r="Y15" s="11"/>
      <c r="Z15" s="10"/>
      <c r="AA15" s="6"/>
    </row>
    <row r="16" spans="1:27" ht="12.75" customHeight="1">
      <c r="A16" s="13" t="s">
        <v>77</v>
      </c>
      <c r="B16" s="10"/>
      <c r="C16" s="11"/>
      <c r="D16" s="10"/>
      <c r="E16" s="11"/>
      <c r="F16" s="10"/>
      <c r="G16" s="11"/>
      <c r="H16" s="10"/>
      <c r="I16" s="11"/>
      <c r="J16" s="10"/>
      <c r="K16" s="11"/>
      <c r="L16" s="10"/>
      <c r="M16" s="11"/>
      <c r="N16" s="10"/>
      <c r="O16" s="11"/>
      <c r="P16" s="10"/>
      <c r="Q16" s="11"/>
      <c r="R16" s="10"/>
      <c r="S16" s="11"/>
      <c r="T16" s="10"/>
      <c r="U16" s="11"/>
      <c r="V16" s="10"/>
      <c r="W16" s="11"/>
      <c r="X16" s="10"/>
      <c r="Y16" s="11"/>
      <c r="Z16" s="10"/>
      <c r="AA16" s="6"/>
    </row>
    <row r="17" spans="1:27" ht="12.75" customHeight="1">
      <c r="A17" s="9" t="s">
        <v>5</v>
      </c>
      <c r="B17" s="10"/>
      <c r="C17" s="11"/>
      <c r="D17" s="10"/>
      <c r="E17" s="11"/>
      <c r="F17" s="10"/>
      <c r="G17" s="11"/>
      <c r="H17" s="10"/>
      <c r="I17" s="11"/>
      <c r="J17" s="10">
        <v>18</v>
      </c>
      <c r="K17" s="11">
        <v>97</v>
      </c>
      <c r="L17" s="10"/>
      <c r="M17" s="11"/>
      <c r="N17" s="10"/>
      <c r="O17" s="11"/>
      <c r="P17" s="10"/>
      <c r="Q17" s="11"/>
      <c r="R17" s="10"/>
      <c r="S17" s="11"/>
      <c r="T17" s="10"/>
      <c r="U17" s="11"/>
      <c r="V17" s="10"/>
      <c r="W17" s="11">
        <v>25</v>
      </c>
      <c r="X17" s="10">
        <v>100</v>
      </c>
      <c r="Y17" s="11"/>
      <c r="Z17" s="10"/>
      <c r="AA17" s="6"/>
    </row>
    <row r="18" spans="1:27" ht="12.75" customHeight="1">
      <c r="A18" s="12" t="s">
        <v>79</v>
      </c>
      <c r="B18" s="10"/>
      <c r="C18" s="11"/>
      <c r="D18" s="10"/>
      <c r="E18" s="11"/>
      <c r="F18" s="10"/>
      <c r="G18" s="11"/>
      <c r="H18" s="10"/>
      <c r="I18" s="11"/>
      <c r="J18" s="10"/>
      <c r="K18" s="11"/>
      <c r="L18" s="10"/>
      <c r="M18" s="11"/>
      <c r="N18" s="10"/>
      <c r="O18" s="11"/>
      <c r="P18" s="10"/>
      <c r="Q18" s="11"/>
      <c r="R18" s="10"/>
      <c r="S18" s="11"/>
      <c r="T18" s="10"/>
      <c r="U18" s="11"/>
      <c r="V18" s="10"/>
      <c r="W18" s="11"/>
      <c r="X18" s="10"/>
      <c r="Y18" s="11"/>
      <c r="Z18" s="10"/>
      <c r="AA18" s="6"/>
    </row>
    <row r="19" spans="1:27" ht="12.75" customHeight="1">
      <c r="A19" s="12" t="s">
        <v>78</v>
      </c>
      <c r="B19" s="10"/>
      <c r="C19" s="11"/>
      <c r="D19" s="10"/>
      <c r="E19" s="11"/>
      <c r="F19" s="10"/>
      <c r="G19" s="11"/>
      <c r="H19" s="10"/>
      <c r="I19" s="11"/>
      <c r="J19" s="10"/>
      <c r="K19" s="11"/>
      <c r="L19" s="10"/>
      <c r="M19" s="11"/>
      <c r="N19" s="10"/>
      <c r="O19" s="11"/>
      <c r="P19" s="10"/>
      <c r="Q19" s="11"/>
      <c r="R19" s="10"/>
      <c r="S19" s="11"/>
      <c r="T19" s="10"/>
      <c r="U19" s="11"/>
      <c r="V19" s="10"/>
      <c r="W19" s="11"/>
      <c r="X19" s="10"/>
      <c r="Y19" s="11"/>
      <c r="Z19" s="10"/>
      <c r="AA19" s="6"/>
    </row>
    <row r="20" spans="1:27" ht="12.75" customHeight="1">
      <c r="A20" s="12" t="s">
        <v>6</v>
      </c>
      <c r="B20" s="10">
        <v>95</v>
      </c>
      <c r="C20" s="11">
        <v>98</v>
      </c>
      <c r="D20" s="10">
        <v>100</v>
      </c>
      <c r="E20" s="11">
        <v>98</v>
      </c>
      <c r="F20" s="10">
        <v>96</v>
      </c>
      <c r="G20" s="11">
        <v>95</v>
      </c>
      <c r="H20" s="10">
        <v>90</v>
      </c>
      <c r="I20" s="11">
        <v>65</v>
      </c>
      <c r="J20" s="10"/>
      <c r="K20" s="11"/>
      <c r="L20" s="10">
        <v>85</v>
      </c>
      <c r="M20" s="11">
        <v>27</v>
      </c>
      <c r="N20" s="10">
        <v>95</v>
      </c>
      <c r="O20" s="11">
        <v>90</v>
      </c>
      <c r="P20" s="10">
        <v>75</v>
      </c>
      <c r="Q20" s="11">
        <v>98</v>
      </c>
      <c r="R20" s="10">
        <v>90</v>
      </c>
      <c r="S20" s="11">
        <v>85</v>
      </c>
      <c r="T20" s="10">
        <v>90</v>
      </c>
      <c r="U20" s="11">
        <v>95</v>
      </c>
      <c r="V20" s="10">
        <v>97</v>
      </c>
      <c r="W20" s="11">
        <v>85</v>
      </c>
      <c r="X20" s="10">
        <v>25</v>
      </c>
      <c r="Y20" s="11">
        <v>98</v>
      </c>
      <c r="Z20" s="10">
        <v>95</v>
      </c>
      <c r="AA20" s="6"/>
    </row>
    <row r="21" spans="1:27" ht="12.75" customHeight="1">
      <c r="A21" s="12" t="s">
        <v>7</v>
      </c>
      <c r="B21" s="10"/>
      <c r="C21" s="11"/>
      <c r="D21" s="10"/>
      <c r="E21" s="11"/>
      <c r="F21" s="10"/>
      <c r="G21" s="11"/>
      <c r="H21" s="10"/>
      <c r="I21" s="11"/>
      <c r="J21" s="10"/>
      <c r="K21" s="11"/>
      <c r="L21" s="10"/>
      <c r="M21" s="11"/>
      <c r="N21" s="10"/>
      <c r="O21" s="11"/>
      <c r="P21" s="10"/>
      <c r="Q21" s="11"/>
      <c r="R21" s="10"/>
      <c r="S21" s="11"/>
      <c r="T21" s="10"/>
      <c r="U21" s="11"/>
      <c r="V21" s="10"/>
      <c r="W21" s="11"/>
      <c r="X21" s="10"/>
      <c r="Y21" s="11"/>
      <c r="Z21" s="10"/>
      <c r="AA21" s="6"/>
    </row>
    <row r="22" spans="1:27" ht="12.75" customHeight="1">
      <c r="A22" s="12" t="s">
        <v>85</v>
      </c>
      <c r="B22" s="10"/>
      <c r="C22" s="11"/>
      <c r="D22" s="10"/>
      <c r="E22" s="11"/>
      <c r="F22" s="10"/>
      <c r="G22" s="11"/>
      <c r="H22" s="10"/>
      <c r="I22" s="11"/>
      <c r="J22" s="10"/>
      <c r="K22" s="11"/>
      <c r="L22" s="10"/>
      <c r="M22" s="11"/>
      <c r="N22" s="10"/>
      <c r="O22" s="11"/>
      <c r="P22" s="10"/>
      <c r="Q22" s="11"/>
      <c r="R22" s="10"/>
      <c r="S22" s="11"/>
      <c r="T22" s="10"/>
      <c r="U22" s="11"/>
      <c r="V22" s="10"/>
      <c r="W22" s="11"/>
      <c r="X22" s="10"/>
      <c r="Y22" s="11"/>
      <c r="Z22" s="10"/>
      <c r="AA22" s="6"/>
    </row>
    <row r="23" spans="1:27" ht="12.75" customHeight="1">
      <c r="A23" s="12" t="s">
        <v>28</v>
      </c>
      <c r="B23" s="10"/>
      <c r="C23" s="11"/>
      <c r="D23" s="10"/>
      <c r="E23" s="11"/>
      <c r="F23" s="10"/>
      <c r="G23" s="11"/>
      <c r="H23" s="10"/>
      <c r="I23" s="11"/>
      <c r="J23" s="10"/>
      <c r="K23" s="11"/>
      <c r="L23" s="10"/>
      <c r="M23" s="11"/>
      <c r="N23" s="10"/>
      <c r="O23" s="11"/>
      <c r="P23" s="10"/>
      <c r="Q23" s="11"/>
      <c r="R23" s="10"/>
      <c r="S23" s="11"/>
      <c r="T23" s="10"/>
      <c r="U23" s="11"/>
      <c r="V23" s="10"/>
      <c r="W23" s="11"/>
      <c r="X23" s="10"/>
      <c r="Y23" s="11"/>
      <c r="Z23" s="10"/>
      <c r="AA23" s="6"/>
    </row>
    <row r="24" spans="1:27" ht="12.75" customHeight="1">
      <c r="A24" s="9" t="s">
        <v>8</v>
      </c>
      <c r="B24" s="10"/>
      <c r="C24" s="11"/>
      <c r="D24" s="10"/>
      <c r="E24" s="11"/>
      <c r="F24" s="10"/>
      <c r="G24" s="11">
        <v>4</v>
      </c>
      <c r="H24" s="10">
        <v>45</v>
      </c>
      <c r="I24" s="11"/>
      <c r="J24" s="10"/>
      <c r="K24" s="11"/>
      <c r="L24" s="10"/>
      <c r="M24" s="11"/>
      <c r="N24" s="10"/>
      <c r="O24" s="11"/>
      <c r="P24" s="10"/>
      <c r="Q24" s="11"/>
      <c r="R24" s="10"/>
      <c r="S24" s="11"/>
      <c r="T24" s="10"/>
      <c r="U24" s="11"/>
      <c r="V24" s="10"/>
      <c r="W24" s="11"/>
      <c r="X24" s="10"/>
      <c r="Y24" s="11"/>
      <c r="Z24" s="10"/>
      <c r="AA24" s="6"/>
    </row>
    <row r="25" spans="1:27" ht="12.75" customHeight="1">
      <c r="A25" s="12" t="s">
        <v>23</v>
      </c>
      <c r="B25" s="10"/>
      <c r="C25" s="11"/>
      <c r="D25" s="10"/>
      <c r="E25" s="11"/>
      <c r="F25" s="10"/>
      <c r="G25" s="11"/>
      <c r="H25" s="10"/>
      <c r="I25" s="11"/>
      <c r="J25" s="10"/>
      <c r="K25" s="11"/>
      <c r="L25" s="10"/>
      <c r="M25" s="11"/>
      <c r="N25" s="10"/>
      <c r="O25" s="11"/>
      <c r="P25" s="10"/>
      <c r="Q25" s="11"/>
      <c r="R25" s="10"/>
      <c r="S25" s="11"/>
      <c r="T25" s="10"/>
      <c r="U25" s="11"/>
      <c r="V25" s="10"/>
      <c r="W25" s="11"/>
      <c r="X25" s="10"/>
      <c r="Y25" s="11"/>
      <c r="Z25" s="10"/>
      <c r="AA25" s="6"/>
    </row>
    <row r="26" spans="1:27" ht="12.75" customHeight="1">
      <c r="A26" s="9" t="s">
        <v>71</v>
      </c>
      <c r="B26" s="10"/>
      <c r="C26" s="11"/>
      <c r="D26" s="10"/>
      <c r="E26" s="11"/>
      <c r="F26" s="10"/>
      <c r="G26" s="11"/>
      <c r="H26" s="10"/>
      <c r="I26" s="11"/>
      <c r="J26" s="10"/>
      <c r="K26" s="11"/>
      <c r="L26" s="10"/>
      <c r="M26" s="11"/>
      <c r="N26" s="10"/>
      <c r="O26" s="11"/>
      <c r="P26" s="10"/>
      <c r="Q26" s="11"/>
      <c r="R26" s="10"/>
      <c r="S26" s="11"/>
      <c r="T26" s="10"/>
      <c r="U26" s="11"/>
      <c r="V26" s="10"/>
      <c r="W26" s="11"/>
      <c r="X26" s="10"/>
      <c r="Y26" s="11"/>
      <c r="Z26" s="10"/>
      <c r="AA26" s="6"/>
    </row>
    <row r="27" spans="1:27" ht="12.75" customHeight="1">
      <c r="A27" s="9" t="s">
        <v>83</v>
      </c>
      <c r="B27" s="10"/>
      <c r="C27" s="11"/>
      <c r="D27" s="10"/>
      <c r="E27" s="11"/>
      <c r="F27" s="10"/>
      <c r="G27" s="11"/>
      <c r="H27" s="10"/>
      <c r="I27" s="11"/>
      <c r="J27" s="10"/>
      <c r="K27" s="11"/>
      <c r="L27" s="10"/>
      <c r="M27" s="11"/>
      <c r="N27" s="10"/>
      <c r="O27" s="11"/>
      <c r="P27" s="10"/>
      <c r="Q27" s="11"/>
      <c r="R27" s="10"/>
      <c r="S27" s="11"/>
      <c r="T27" s="10"/>
      <c r="U27" s="11"/>
      <c r="V27" s="10"/>
      <c r="W27" s="11"/>
      <c r="X27" s="10"/>
      <c r="Y27" s="11"/>
      <c r="Z27" s="10"/>
      <c r="AA27" s="6"/>
    </row>
    <row r="28" spans="1:27" ht="12.75" customHeight="1">
      <c r="A28" s="9" t="s">
        <v>157</v>
      </c>
      <c r="B28" s="10"/>
      <c r="C28" s="11"/>
      <c r="D28" s="10"/>
      <c r="E28" s="11"/>
      <c r="F28" s="10"/>
      <c r="G28" s="11"/>
      <c r="H28" s="10"/>
      <c r="I28" s="11">
        <v>1</v>
      </c>
      <c r="J28" s="10"/>
      <c r="K28" s="11"/>
      <c r="L28" s="10"/>
      <c r="M28" s="11"/>
      <c r="N28" s="10"/>
      <c r="O28" s="11"/>
      <c r="P28" s="10"/>
      <c r="Q28" s="11"/>
      <c r="R28" s="10">
        <v>5</v>
      </c>
      <c r="S28" s="11"/>
      <c r="T28" s="10"/>
      <c r="U28" s="11"/>
      <c r="V28" s="10"/>
      <c r="W28" s="11"/>
      <c r="X28" s="10"/>
      <c r="Y28" s="11"/>
      <c r="Z28" s="10"/>
      <c r="AA28" s="6"/>
    </row>
    <row r="29" spans="1:27" ht="12.75" customHeight="1">
      <c r="A29" s="12" t="s">
        <v>84</v>
      </c>
      <c r="B29" s="10"/>
      <c r="C29" s="11"/>
      <c r="D29" s="10"/>
      <c r="E29" s="11"/>
      <c r="F29" s="10"/>
      <c r="G29" s="11"/>
      <c r="H29" s="10"/>
      <c r="I29" s="11"/>
      <c r="J29" s="10"/>
      <c r="K29" s="11"/>
      <c r="L29" s="10"/>
      <c r="M29" s="11"/>
      <c r="N29" s="10"/>
      <c r="O29" s="11"/>
      <c r="P29" s="10"/>
      <c r="Q29" s="11"/>
      <c r="R29" s="10"/>
      <c r="S29" s="11"/>
      <c r="T29" s="10"/>
      <c r="U29" s="11"/>
      <c r="V29" s="10"/>
      <c r="W29" s="11"/>
      <c r="X29" s="10"/>
      <c r="Y29" s="11"/>
      <c r="Z29" s="10"/>
      <c r="AA29" s="6"/>
    </row>
    <row r="30" spans="1:27" ht="12.75" customHeight="1">
      <c r="A30" s="13" t="s">
        <v>33</v>
      </c>
      <c r="B30" s="10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  <c r="P30" s="10"/>
      <c r="Q30" s="11"/>
      <c r="R30" s="10"/>
      <c r="S30" s="11"/>
      <c r="T30" s="10"/>
      <c r="U30" s="11"/>
      <c r="V30" s="10"/>
      <c r="W30" s="11"/>
      <c r="X30" s="10"/>
      <c r="Y30" s="11"/>
      <c r="Z30" s="10"/>
      <c r="AA30" s="6"/>
    </row>
    <row r="31" spans="1:27" ht="12.75" customHeight="1">
      <c r="A31" s="24" t="s">
        <v>93</v>
      </c>
      <c r="B31" s="10"/>
      <c r="C31" s="11"/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O31" s="11"/>
      <c r="P31" s="10"/>
      <c r="Q31" s="11"/>
      <c r="R31" s="10"/>
      <c r="S31" s="11"/>
      <c r="T31" s="10"/>
      <c r="U31" s="11"/>
      <c r="V31" s="10"/>
      <c r="W31" s="11"/>
      <c r="X31" s="10"/>
      <c r="Y31" s="11"/>
      <c r="Z31" s="10"/>
      <c r="AA31" s="6"/>
    </row>
    <row r="32" spans="1:27" ht="12.75" customHeight="1">
      <c r="A32" s="15" t="s">
        <v>9</v>
      </c>
      <c r="B32" s="10"/>
      <c r="C32" s="11"/>
      <c r="D32" s="10"/>
      <c r="E32" s="11"/>
      <c r="F32" s="10"/>
      <c r="G32" s="11"/>
      <c r="H32" s="10"/>
      <c r="I32" s="11"/>
      <c r="J32" s="10"/>
      <c r="K32" s="11"/>
      <c r="L32" s="10"/>
      <c r="M32" s="11"/>
      <c r="N32" s="10"/>
      <c r="O32" s="11"/>
      <c r="P32" s="10"/>
      <c r="Q32" s="11"/>
      <c r="R32" s="10"/>
      <c r="S32" s="11"/>
      <c r="T32" s="10"/>
      <c r="U32" s="11"/>
      <c r="V32" s="10"/>
      <c r="W32" s="11"/>
      <c r="X32" s="10"/>
      <c r="Y32" s="11"/>
      <c r="Z32" s="10"/>
      <c r="AA32" s="6"/>
    </row>
    <row r="33" spans="1:27" ht="12.75" customHeight="1">
      <c r="A33" s="15" t="s">
        <v>31</v>
      </c>
      <c r="B33" s="10"/>
      <c r="C33" s="11"/>
      <c r="D33" s="10"/>
      <c r="E33" s="11"/>
      <c r="F33" s="10"/>
      <c r="G33" s="11"/>
      <c r="H33" s="10"/>
      <c r="I33" s="11"/>
      <c r="J33" s="10"/>
      <c r="K33" s="11"/>
      <c r="L33" s="10"/>
      <c r="M33" s="11"/>
      <c r="N33" s="10"/>
      <c r="O33" s="11"/>
      <c r="P33" s="10"/>
      <c r="Q33" s="11"/>
      <c r="R33" s="10"/>
      <c r="S33" s="11"/>
      <c r="T33" s="10"/>
      <c r="U33" s="11"/>
      <c r="V33" s="10"/>
      <c r="W33" s="11"/>
      <c r="X33" s="10"/>
      <c r="Y33" s="11"/>
      <c r="Z33" s="10"/>
      <c r="AA33" s="6"/>
    </row>
    <row r="34" spans="1:27" ht="12.75" customHeight="1">
      <c r="A34" s="15" t="s">
        <v>32</v>
      </c>
      <c r="B34" s="10"/>
      <c r="C34" s="11"/>
      <c r="D34" s="10"/>
      <c r="E34" s="11"/>
      <c r="F34" s="10"/>
      <c r="G34" s="11"/>
      <c r="H34" s="10"/>
      <c r="I34" s="11"/>
      <c r="J34" s="10"/>
      <c r="K34" s="11"/>
      <c r="L34" s="10"/>
      <c r="M34" s="11"/>
      <c r="N34" s="10"/>
      <c r="O34" s="11"/>
      <c r="P34" s="10"/>
      <c r="Q34" s="11"/>
      <c r="R34" s="10"/>
      <c r="S34" s="11"/>
      <c r="T34" s="10"/>
      <c r="U34" s="11"/>
      <c r="V34" s="10"/>
      <c r="W34" s="11"/>
      <c r="X34" s="10"/>
      <c r="Y34" s="11"/>
      <c r="Z34" s="10"/>
      <c r="AA34" s="6"/>
    </row>
    <row r="35" spans="1:27" ht="12.75" customHeight="1">
      <c r="A35" s="15" t="s">
        <v>52</v>
      </c>
      <c r="B35" s="10"/>
      <c r="C35" s="11"/>
      <c r="D35" s="10"/>
      <c r="E35" s="11"/>
      <c r="F35" s="10"/>
      <c r="G35" s="11"/>
      <c r="H35" s="10"/>
      <c r="I35" s="11"/>
      <c r="J35" s="10"/>
      <c r="K35" s="11"/>
      <c r="L35" s="10"/>
      <c r="M35" s="11"/>
      <c r="N35" s="10"/>
      <c r="O35" s="11"/>
      <c r="P35" s="10"/>
      <c r="Q35" s="11"/>
      <c r="R35" s="10"/>
      <c r="S35" s="11"/>
      <c r="T35" s="10"/>
      <c r="U35" s="11"/>
      <c r="V35" s="10"/>
      <c r="W35" s="11"/>
      <c r="X35" s="10"/>
      <c r="Y35" s="11"/>
      <c r="Z35" s="10"/>
      <c r="AA35" s="6"/>
    </row>
    <row r="36" spans="1:27" ht="12.75" customHeight="1">
      <c r="A36" s="16" t="s">
        <v>10</v>
      </c>
      <c r="B36" s="10"/>
      <c r="C36" s="11"/>
      <c r="D36" s="10"/>
      <c r="E36" s="11"/>
      <c r="F36" s="10"/>
      <c r="G36" s="11"/>
      <c r="H36" s="10"/>
      <c r="I36" s="11"/>
      <c r="J36" s="10"/>
      <c r="K36" s="11"/>
      <c r="L36" s="10"/>
      <c r="M36" s="11"/>
      <c r="N36" s="10"/>
      <c r="O36" s="11"/>
      <c r="P36" s="10"/>
      <c r="Q36" s="11"/>
      <c r="R36" s="10"/>
      <c r="S36" s="11"/>
      <c r="T36" s="10"/>
      <c r="U36" s="11"/>
      <c r="V36" s="10"/>
      <c r="W36" s="11"/>
      <c r="X36" s="10"/>
      <c r="Y36" s="11"/>
      <c r="Z36" s="10"/>
      <c r="AA36" s="6"/>
    </row>
    <row r="37" spans="1:27" ht="12.75" customHeight="1">
      <c r="A37" s="15" t="s">
        <v>39</v>
      </c>
      <c r="B37" s="10"/>
      <c r="C37" s="11"/>
      <c r="D37" s="10"/>
      <c r="E37" s="11"/>
      <c r="F37" s="10"/>
      <c r="G37" s="11"/>
      <c r="H37" s="10"/>
      <c r="I37" s="11"/>
      <c r="J37" s="10"/>
      <c r="K37" s="11"/>
      <c r="L37" s="10"/>
      <c r="M37" s="11"/>
      <c r="N37" s="10"/>
      <c r="O37" s="11"/>
      <c r="P37" s="10"/>
      <c r="Q37" s="11"/>
      <c r="R37" s="10"/>
      <c r="S37" s="11"/>
      <c r="T37" s="10"/>
      <c r="U37" s="11"/>
      <c r="V37" s="10"/>
      <c r="W37" s="11"/>
      <c r="X37" s="10"/>
      <c r="Y37" s="11"/>
      <c r="Z37" s="10"/>
      <c r="AA37" s="6"/>
    </row>
    <row r="38" spans="1:27" ht="12.75" customHeight="1">
      <c r="A38" s="15" t="s">
        <v>11</v>
      </c>
      <c r="B38" s="10"/>
      <c r="C38" s="11"/>
      <c r="D38" s="10"/>
      <c r="E38" s="11"/>
      <c r="F38" s="10"/>
      <c r="G38" s="11"/>
      <c r="H38" s="10"/>
      <c r="I38" s="11"/>
      <c r="J38" s="10"/>
      <c r="K38" s="11"/>
      <c r="L38" s="10"/>
      <c r="M38" s="11"/>
      <c r="N38" s="10"/>
      <c r="O38" s="11"/>
      <c r="P38" s="10"/>
      <c r="Q38" s="11"/>
      <c r="R38" s="10"/>
      <c r="S38" s="11"/>
      <c r="T38" s="10"/>
      <c r="U38" s="11"/>
      <c r="V38" s="10"/>
      <c r="W38" s="11"/>
      <c r="X38" s="10"/>
      <c r="Y38" s="11"/>
      <c r="Z38" s="10"/>
      <c r="AA38" s="6"/>
    </row>
    <row r="39" spans="1:27" ht="12.75" customHeight="1">
      <c r="A39" s="16" t="s">
        <v>94</v>
      </c>
      <c r="B39" s="10"/>
      <c r="C39" s="11"/>
      <c r="D39" s="10"/>
      <c r="E39" s="11"/>
      <c r="F39" s="10"/>
      <c r="G39" s="11"/>
      <c r="H39" s="10"/>
      <c r="I39" s="11"/>
      <c r="J39" s="10"/>
      <c r="K39" s="11"/>
      <c r="L39" s="10"/>
      <c r="M39" s="11"/>
      <c r="N39" s="10"/>
      <c r="O39" s="11"/>
      <c r="P39" s="10"/>
      <c r="Q39" s="11"/>
      <c r="R39" s="10"/>
      <c r="S39" s="11"/>
      <c r="T39" s="10"/>
      <c r="U39" s="11"/>
      <c r="V39" s="10"/>
      <c r="W39" s="11"/>
      <c r="X39" s="10"/>
      <c r="Y39" s="11"/>
      <c r="Z39" s="10"/>
      <c r="AA39" s="6"/>
    </row>
    <row r="40" spans="1:27" ht="12.75" customHeight="1">
      <c r="A40" s="16" t="s">
        <v>95</v>
      </c>
      <c r="B40" s="10"/>
      <c r="C40" s="11"/>
      <c r="D40" s="10"/>
      <c r="E40" s="11"/>
      <c r="F40" s="10"/>
      <c r="G40" s="11"/>
      <c r="H40" s="10"/>
      <c r="I40" s="11"/>
      <c r="J40" s="10"/>
      <c r="K40" s="11"/>
      <c r="L40" s="10"/>
      <c r="M40" s="11"/>
      <c r="N40" s="10"/>
      <c r="O40" s="11"/>
      <c r="P40" s="10"/>
      <c r="Q40" s="11"/>
      <c r="R40" s="10"/>
      <c r="S40" s="11"/>
      <c r="T40" s="10"/>
      <c r="U40" s="11"/>
      <c r="V40" s="10"/>
      <c r="W40" s="11"/>
      <c r="X40" s="10"/>
      <c r="Y40" s="11"/>
      <c r="Z40" s="10"/>
      <c r="AA40" s="6"/>
    </row>
    <row r="41" spans="1:27" ht="12.75" customHeight="1">
      <c r="A41" s="15" t="s">
        <v>12</v>
      </c>
      <c r="B41" s="10"/>
      <c r="C41" s="11"/>
      <c r="D41" s="10"/>
      <c r="E41" s="11"/>
      <c r="F41" s="10"/>
      <c r="G41" s="11"/>
      <c r="H41" s="10"/>
      <c r="I41" s="11"/>
      <c r="J41" s="10"/>
      <c r="K41" s="11"/>
      <c r="L41" s="10"/>
      <c r="M41" s="11"/>
      <c r="N41" s="10"/>
      <c r="O41" s="11"/>
      <c r="P41" s="10"/>
      <c r="Q41" s="11"/>
      <c r="R41" s="10"/>
      <c r="S41" s="11"/>
      <c r="T41" s="10"/>
      <c r="U41" s="11"/>
      <c r="V41" s="10"/>
      <c r="W41" s="11"/>
      <c r="X41" s="10"/>
      <c r="Y41" s="11"/>
      <c r="Z41" s="10"/>
      <c r="AA41" s="6"/>
    </row>
    <row r="42" spans="1:27" ht="12.75" customHeight="1">
      <c r="A42" s="15" t="s">
        <v>40</v>
      </c>
      <c r="B42" s="10"/>
      <c r="C42" s="11"/>
      <c r="D42" s="10"/>
      <c r="E42" s="11"/>
      <c r="F42" s="10"/>
      <c r="G42" s="11"/>
      <c r="H42" s="10"/>
      <c r="I42" s="11"/>
      <c r="J42" s="10"/>
      <c r="K42" s="11"/>
      <c r="L42" s="10"/>
      <c r="M42" s="11"/>
      <c r="N42" s="10"/>
      <c r="O42" s="11"/>
      <c r="P42" s="10"/>
      <c r="Q42" s="11"/>
      <c r="R42" s="10"/>
      <c r="S42" s="11"/>
      <c r="T42" s="10"/>
      <c r="U42" s="11"/>
      <c r="V42" s="10"/>
      <c r="W42" s="11"/>
      <c r="X42" s="10"/>
      <c r="Y42" s="11"/>
      <c r="Z42" s="10"/>
      <c r="AA42" s="6"/>
    </row>
    <row r="43" spans="1:27" ht="12.75" customHeight="1">
      <c r="A43" s="16" t="s">
        <v>41</v>
      </c>
      <c r="B43" s="10"/>
      <c r="C43" s="11"/>
      <c r="D43" s="10"/>
      <c r="E43" s="11"/>
      <c r="F43" s="10"/>
      <c r="G43" s="11"/>
      <c r="H43" s="10"/>
      <c r="I43" s="11"/>
      <c r="J43" s="10"/>
      <c r="K43" s="11"/>
      <c r="L43" s="10"/>
      <c r="M43" s="11"/>
      <c r="N43" s="10"/>
      <c r="O43" s="11"/>
      <c r="P43" s="10"/>
      <c r="Q43" s="11"/>
      <c r="R43" s="10"/>
      <c r="S43" s="11"/>
      <c r="T43" s="10"/>
      <c r="U43" s="11"/>
      <c r="V43" s="10"/>
      <c r="W43" s="11"/>
      <c r="X43" s="10"/>
      <c r="Y43" s="11"/>
      <c r="Z43" s="10"/>
      <c r="AA43" s="6"/>
    </row>
    <row r="44" spans="1:27" ht="12.75" customHeight="1">
      <c r="A44" s="15" t="s">
        <v>44</v>
      </c>
      <c r="B44" s="10"/>
      <c r="C44" s="11"/>
      <c r="D44" s="10"/>
      <c r="E44" s="11"/>
      <c r="F44" s="10"/>
      <c r="G44" s="11"/>
      <c r="H44" s="10"/>
      <c r="I44" s="11"/>
      <c r="J44" s="10"/>
      <c r="K44" s="11"/>
      <c r="L44" s="10"/>
      <c r="M44" s="11"/>
      <c r="N44" s="10"/>
      <c r="O44" s="11"/>
      <c r="P44" s="10"/>
      <c r="Q44" s="11"/>
      <c r="R44" s="10"/>
      <c r="S44" s="11"/>
      <c r="T44" s="10"/>
      <c r="U44" s="11"/>
      <c r="V44" s="10"/>
      <c r="W44" s="11"/>
      <c r="X44" s="10"/>
      <c r="Y44" s="11"/>
      <c r="Z44" s="10"/>
      <c r="AA44" s="6"/>
    </row>
    <row r="45" spans="1:27" ht="12.75" customHeight="1">
      <c r="A45" s="15" t="s">
        <v>62</v>
      </c>
      <c r="B45" s="10"/>
      <c r="C45" s="11"/>
      <c r="D45" s="10"/>
      <c r="E45" s="11"/>
      <c r="F45" s="10"/>
      <c r="G45" s="11"/>
      <c r="H45" s="10"/>
      <c r="I45" s="11"/>
      <c r="J45" s="10"/>
      <c r="K45" s="11"/>
      <c r="L45" s="10"/>
      <c r="M45" s="11"/>
      <c r="N45" s="10"/>
      <c r="O45" s="11"/>
      <c r="P45" s="10"/>
      <c r="Q45" s="11"/>
      <c r="R45" s="10"/>
      <c r="S45" s="11"/>
      <c r="T45" s="10"/>
      <c r="U45" s="11"/>
      <c r="V45" s="10"/>
      <c r="W45" s="11"/>
      <c r="X45" s="10"/>
      <c r="Y45" s="11"/>
      <c r="Z45" s="10"/>
      <c r="AA45" s="6"/>
    </row>
    <row r="46" spans="1:27" ht="12.75" customHeight="1">
      <c r="A46" s="16" t="s">
        <v>34</v>
      </c>
      <c r="B46" s="10"/>
      <c r="C46" s="11"/>
      <c r="D46" s="10"/>
      <c r="E46" s="11"/>
      <c r="F46" s="10"/>
      <c r="G46" s="11"/>
      <c r="H46" s="10"/>
      <c r="I46" s="11"/>
      <c r="J46" s="10"/>
      <c r="K46" s="11"/>
      <c r="L46" s="10"/>
      <c r="M46" s="11"/>
      <c r="N46" s="10"/>
      <c r="O46" s="11"/>
      <c r="P46" s="10"/>
      <c r="Q46" s="11"/>
      <c r="R46" s="10"/>
      <c r="S46" s="11"/>
      <c r="T46" s="10"/>
      <c r="U46" s="11"/>
      <c r="V46" s="10"/>
      <c r="W46" s="11"/>
      <c r="X46" s="10"/>
      <c r="Y46" s="11"/>
      <c r="Z46" s="10"/>
      <c r="AA46" s="6"/>
    </row>
    <row r="47" spans="1:27" ht="12.75" customHeight="1">
      <c r="A47" s="16" t="s">
        <v>35</v>
      </c>
      <c r="B47" s="10"/>
      <c r="C47" s="11"/>
      <c r="D47" s="10"/>
      <c r="E47" s="11"/>
      <c r="F47" s="10"/>
      <c r="G47" s="11"/>
      <c r="H47" s="10"/>
      <c r="I47" s="11"/>
      <c r="J47" s="10"/>
      <c r="K47" s="11"/>
      <c r="L47" s="10"/>
      <c r="M47" s="11"/>
      <c r="N47" s="10"/>
      <c r="O47" s="11"/>
      <c r="P47" s="10"/>
      <c r="Q47" s="11"/>
      <c r="R47" s="10"/>
      <c r="S47" s="11"/>
      <c r="T47" s="10"/>
      <c r="U47" s="11"/>
      <c r="V47" s="10"/>
      <c r="W47" s="11"/>
      <c r="X47" s="10"/>
      <c r="Y47" s="11"/>
      <c r="Z47" s="10"/>
      <c r="AA47" s="6"/>
    </row>
    <row r="48" spans="1:27" ht="12.75" customHeight="1">
      <c r="A48" s="15" t="s">
        <v>37</v>
      </c>
      <c r="B48" s="10"/>
      <c r="C48" s="11"/>
      <c r="D48" s="10"/>
      <c r="E48" s="11"/>
      <c r="F48" s="10"/>
      <c r="G48" s="11"/>
      <c r="H48" s="10"/>
      <c r="I48" s="11"/>
      <c r="J48" s="10"/>
      <c r="K48" s="11"/>
      <c r="L48" s="10"/>
      <c r="M48" s="11"/>
      <c r="N48" s="10"/>
      <c r="O48" s="11"/>
      <c r="P48" s="10"/>
      <c r="Q48" s="11"/>
      <c r="R48" s="10"/>
      <c r="S48" s="11"/>
      <c r="T48" s="10"/>
      <c r="U48" s="11"/>
      <c r="V48" s="10"/>
      <c r="W48" s="11"/>
      <c r="X48" s="10"/>
      <c r="Y48" s="11"/>
      <c r="Z48" s="10"/>
      <c r="AA48" s="6"/>
    </row>
    <row r="49" spans="1:27" ht="12.75" customHeight="1">
      <c r="A49" s="9" t="s">
        <v>24</v>
      </c>
      <c r="B49" s="10"/>
      <c r="C49" s="11"/>
      <c r="D49" s="10"/>
      <c r="E49" s="11"/>
      <c r="F49" s="10"/>
      <c r="G49" s="11"/>
      <c r="H49" s="10"/>
      <c r="I49" s="11"/>
      <c r="J49" s="10"/>
      <c r="K49" s="11"/>
      <c r="L49" s="10"/>
      <c r="M49" s="11"/>
      <c r="N49" s="10"/>
      <c r="O49" s="11"/>
      <c r="P49" s="10"/>
      <c r="Q49" s="11"/>
      <c r="R49" s="10"/>
      <c r="S49" s="11"/>
      <c r="T49" s="10"/>
      <c r="U49" s="11"/>
      <c r="V49" s="10"/>
      <c r="W49" s="11"/>
      <c r="X49" s="10"/>
      <c r="Y49" s="11"/>
      <c r="Z49" s="10"/>
      <c r="AA49" s="6"/>
    </row>
    <row r="50" spans="1:27" ht="12.75" customHeight="1">
      <c r="A50" s="9" t="s">
        <v>43</v>
      </c>
      <c r="B50" s="10"/>
      <c r="C50" s="11"/>
      <c r="D50" s="10"/>
      <c r="E50" s="11"/>
      <c r="F50" s="10"/>
      <c r="G50" s="11"/>
      <c r="H50" s="10"/>
      <c r="I50" s="11"/>
      <c r="J50" s="10"/>
      <c r="K50" s="11"/>
      <c r="L50" s="10"/>
      <c r="M50" s="11"/>
      <c r="N50" s="10"/>
      <c r="O50" s="11"/>
      <c r="P50" s="10"/>
      <c r="Q50" s="11"/>
      <c r="R50" s="10"/>
      <c r="S50" s="11"/>
      <c r="T50" s="10"/>
      <c r="U50" s="11"/>
      <c r="V50" s="10"/>
      <c r="W50" s="11"/>
      <c r="X50" s="10"/>
      <c r="Y50" s="11"/>
      <c r="Z50" s="10"/>
      <c r="AA50" s="6"/>
    </row>
    <row r="51" spans="1:27" ht="12.75" customHeight="1">
      <c r="A51" s="12" t="s">
        <v>72</v>
      </c>
      <c r="B51" s="10"/>
      <c r="C51" s="11"/>
      <c r="D51" s="10"/>
      <c r="E51" s="11"/>
      <c r="F51" s="10"/>
      <c r="G51" s="11"/>
      <c r="H51" s="10"/>
      <c r="I51" s="11"/>
      <c r="J51" s="10"/>
      <c r="K51" s="11"/>
      <c r="L51" s="10"/>
      <c r="M51" s="11"/>
      <c r="N51" s="10"/>
      <c r="O51" s="11"/>
      <c r="P51" s="10"/>
      <c r="Q51" s="11"/>
      <c r="R51" s="10"/>
      <c r="S51" s="11"/>
      <c r="T51" s="10"/>
      <c r="U51" s="11"/>
      <c r="V51" s="10"/>
      <c r="W51" s="11"/>
      <c r="X51" s="10"/>
      <c r="Y51" s="11"/>
      <c r="Z51" s="10"/>
      <c r="AA51" s="6"/>
    </row>
    <row r="52" spans="1:27" ht="12.75" customHeight="1">
      <c r="A52" s="15" t="s">
        <v>68</v>
      </c>
      <c r="B52" s="10"/>
      <c r="C52" s="11"/>
      <c r="D52" s="10"/>
      <c r="E52" s="11"/>
      <c r="F52" s="10"/>
      <c r="G52" s="11"/>
      <c r="H52" s="10"/>
      <c r="I52" s="11"/>
      <c r="J52" s="10"/>
      <c r="K52" s="11"/>
      <c r="L52" s="10"/>
      <c r="M52" s="11"/>
      <c r="N52" s="10"/>
      <c r="O52" s="11"/>
      <c r="P52" s="10"/>
      <c r="Q52" s="11"/>
      <c r="R52" s="10"/>
      <c r="S52" s="11"/>
      <c r="T52" s="10"/>
      <c r="U52" s="11"/>
      <c r="V52" s="10"/>
      <c r="W52" s="11"/>
      <c r="X52" s="10"/>
      <c r="Y52" s="11"/>
      <c r="Z52" s="10"/>
      <c r="AA52" s="6"/>
    </row>
    <row r="53" spans="1:27" ht="12.75" customHeight="1">
      <c r="A53" s="15" t="s">
        <v>82</v>
      </c>
      <c r="B53" s="10"/>
      <c r="C53" s="11"/>
      <c r="D53" s="10"/>
      <c r="E53" s="11"/>
      <c r="F53" s="10"/>
      <c r="G53" s="11"/>
      <c r="H53" s="10"/>
      <c r="I53" s="11"/>
      <c r="J53" s="10"/>
      <c r="K53" s="11"/>
      <c r="L53" s="10"/>
      <c r="M53" s="11"/>
      <c r="N53" s="10"/>
      <c r="O53" s="11"/>
      <c r="P53" s="10"/>
      <c r="Q53" s="11"/>
      <c r="R53" s="10"/>
      <c r="S53" s="11"/>
      <c r="T53" s="10"/>
      <c r="U53" s="11"/>
      <c r="V53" s="10"/>
      <c r="W53" s="11"/>
      <c r="X53" s="10"/>
      <c r="Y53" s="11"/>
      <c r="Z53" s="10"/>
      <c r="AA53" s="6"/>
    </row>
    <row r="54" spans="1:27" ht="12.75" customHeight="1">
      <c r="A54" s="9" t="s">
        <v>63</v>
      </c>
      <c r="B54" s="10"/>
      <c r="C54" s="11"/>
      <c r="D54" s="10"/>
      <c r="E54" s="11"/>
      <c r="F54" s="10"/>
      <c r="G54" s="11"/>
      <c r="H54" s="10"/>
      <c r="I54" s="11"/>
      <c r="J54" s="10"/>
      <c r="K54" s="11"/>
      <c r="L54" s="10"/>
      <c r="M54" s="11"/>
      <c r="N54" s="10"/>
      <c r="O54" s="11"/>
      <c r="P54" s="10"/>
      <c r="Q54" s="11"/>
      <c r="R54" s="10"/>
      <c r="S54" s="11"/>
      <c r="T54" s="10"/>
      <c r="U54" s="11"/>
      <c r="V54" s="10"/>
      <c r="W54" s="11"/>
      <c r="X54" s="10"/>
      <c r="Y54" s="11"/>
      <c r="Z54" s="10"/>
      <c r="AA54" s="6"/>
    </row>
    <row r="55" spans="1:27" ht="12.75" customHeight="1">
      <c r="A55" s="12" t="s">
        <v>30</v>
      </c>
      <c r="B55" s="10"/>
      <c r="C55" s="11"/>
      <c r="D55" s="10"/>
      <c r="E55" s="11"/>
      <c r="F55" s="10"/>
      <c r="G55" s="11"/>
      <c r="H55" s="10"/>
      <c r="I55" s="11"/>
      <c r="J55" s="10"/>
      <c r="K55" s="11"/>
      <c r="L55" s="10"/>
      <c r="M55" s="11"/>
      <c r="N55" s="10"/>
      <c r="O55" s="11"/>
      <c r="P55" s="10"/>
      <c r="Q55" s="11"/>
      <c r="R55" s="10"/>
      <c r="S55" s="11"/>
      <c r="T55" s="10"/>
      <c r="U55" s="11"/>
      <c r="V55" s="10"/>
      <c r="W55" s="11"/>
      <c r="X55" s="10"/>
      <c r="Y55" s="11"/>
      <c r="Z55" s="10"/>
      <c r="AA55" s="6"/>
    </row>
    <row r="56" spans="1:27" ht="12.75" customHeight="1">
      <c r="A56" s="9" t="s">
        <v>38</v>
      </c>
      <c r="B56" s="10"/>
      <c r="C56" s="11"/>
      <c r="D56" s="10"/>
      <c r="E56" s="11"/>
      <c r="F56" s="10"/>
      <c r="G56" s="11"/>
      <c r="H56" s="10"/>
      <c r="I56" s="11"/>
      <c r="J56" s="10"/>
      <c r="K56" s="11"/>
      <c r="L56" s="10"/>
      <c r="M56" s="11"/>
      <c r="N56" s="10"/>
      <c r="O56" s="11"/>
      <c r="P56" s="10"/>
      <c r="Q56" s="11"/>
      <c r="R56" s="10"/>
      <c r="S56" s="11"/>
      <c r="T56" s="10"/>
      <c r="U56" s="11"/>
      <c r="V56" s="10"/>
      <c r="W56" s="11"/>
      <c r="X56" s="10"/>
      <c r="Y56" s="11"/>
      <c r="Z56" s="10"/>
      <c r="AA56" s="6"/>
    </row>
    <row r="57" spans="1:27" ht="12.75" customHeight="1">
      <c r="A57" s="9" t="s">
        <v>60</v>
      </c>
      <c r="B57" s="10"/>
      <c r="C57" s="11"/>
      <c r="D57" s="10"/>
      <c r="E57" s="11"/>
      <c r="F57" s="10"/>
      <c r="G57" s="11"/>
      <c r="H57" s="10"/>
      <c r="I57" s="11"/>
      <c r="J57" s="10"/>
      <c r="K57" s="11"/>
      <c r="L57" s="10"/>
      <c r="M57" s="11"/>
      <c r="N57" s="10"/>
      <c r="O57" s="11"/>
      <c r="P57" s="10"/>
      <c r="Q57" s="11"/>
      <c r="R57" s="10"/>
      <c r="S57" s="11"/>
      <c r="T57" s="10"/>
      <c r="U57" s="11"/>
      <c r="V57" s="10"/>
      <c r="W57" s="11"/>
      <c r="X57" s="10"/>
      <c r="Y57" s="11"/>
      <c r="Z57" s="10"/>
      <c r="AA57" s="6"/>
    </row>
    <row r="58" spans="1:27" ht="12.75" customHeight="1">
      <c r="A58" s="9" t="s">
        <v>73</v>
      </c>
      <c r="B58" s="10"/>
      <c r="C58" s="11"/>
      <c r="D58" s="10"/>
      <c r="E58" s="11"/>
      <c r="F58" s="10"/>
      <c r="G58" s="11"/>
      <c r="H58" s="10"/>
      <c r="I58" s="11"/>
      <c r="J58" s="10"/>
      <c r="K58" s="11"/>
      <c r="L58" s="10"/>
      <c r="M58" s="11"/>
      <c r="N58" s="10"/>
      <c r="O58" s="11"/>
      <c r="P58" s="10"/>
      <c r="Q58" s="11"/>
      <c r="R58" s="10"/>
      <c r="S58" s="11"/>
      <c r="T58" s="10"/>
      <c r="U58" s="11"/>
      <c r="V58" s="10"/>
      <c r="W58" s="11"/>
      <c r="X58" s="10"/>
      <c r="Y58" s="11"/>
      <c r="Z58" s="10"/>
      <c r="AA58" s="6"/>
    </row>
    <row r="59" spans="1:27" ht="12.75" customHeight="1">
      <c r="A59" s="9" t="s">
        <v>64</v>
      </c>
      <c r="B59" s="10"/>
      <c r="C59" s="11"/>
      <c r="D59" s="10"/>
      <c r="E59" s="11"/>
      <c r="F59" s="10"/>
      <c r="G59" s="11"/>
      <c r="H59" s="10"/>
      <c r="I59" s="11"/>
      <c r="J59" s="10"/>
      <c r="K59" s="11"/>
      <c r="L59" s="10"/>
      <c r="M59" s="11"/>
      <c r="N59" s="10"/>
      <c r="O59" s="11"/>
      <c r="P59" s="10"/>
      <c r="Q59" s="11"/>
      <c r="R59" s="10"/>
      <c r="S59" s="11"/>
      <c r="T59" s="10"/>
      <c r="U59" s="11"/>
      <c r="V59" s="10"/>
      <c r="W59" s="11"/>
      <c r="X59" s="10"/>
      <c r="Y59" s="11"/>
      <c r="Z59" s="10"/>
      <c r="AA59" s="6"/>
    </row>
    <row r="60" spans="1:27" ht="12.75" customHeight="1">
      <c r="A60" s="9" t="s">
        <v>61</v>
      </c>
      <c r="B60" s="10"/>
      <c r="C60" s="11"/>
      <c r="D60" s="10"/>
      <c r="E60" s="11"/>
      <c r="F60" s="10"/>
      <c r="G60" s="11"/>
      <c r="H60" s="10"/>
      <c r="I60" s="11"/>
      <c r="J60" s="10"/>
      <c r="K60" s="11"/>
      <c r="L60" s="10"/>
      <c r="M60" s="11"/>
      <c r="N60" s="10"/>
      <c r="O60" s="11"/>
      <c r="P60" s="10"/>
      <c r="Q60" s="11"/>
      <c r="R60" s="10"/>
      <c r="S60" s="11"/>
      <c r="T60" s="10"/>
      <c r="U60" s="11"/>
      <c r="V60" s="10"/>
      <c r="W60" s="11"/>
      <c r="X60" s="10"/>
      <c r="Y60" s="11"/>
      <c r="Z60" s="10"/>
      <c r="AA60" s="6"/>
    </row>
    <row r="61" spans="1:27" ht="12.75" customHeight="1">
      <c r="A61" s="16" t="s">
        <v>13</v>
      </c>
      <c r="B61" s="10"/>
      <c r="C61" s="11"/>
      <c r="D61" s="10"/>
      <c r="E61" s="11"/>
      <c r="F61" s="10"/>
      <c r="G61" s="11"/>
      <c r="H61" s="10"/>
      <c r="I61" s="11"/>
      <c r="J61" s="10"/>
      <c r="K61" s="11"/>
      <c r="L61" s="10"/>
      <c r="M61" s="11"/>
      <c r="N61" s="10"/>
      <c r="O61" s="11"/>
      <c r="P61" s="10"/>
      <c r="Q61" s="11"/>
      <c r="R61" s="10"/>
      <c r="S61" s="11"/>
      <c r="T61" s="10"/>
      <c r="U61" s="11"/>
      <c r="V61" s="10"/>
      <c r="W61" s="11"/>
      <c r="X61" s="10"/>
      <c r="Y61" s="11"/>
      <c r="Z61" s="10"/>
      <c r="AA61" s="6"/>
    </row>
    <row r="62" spans="1:27" ht="12.75" customHeight="1">
      <c r="A62" s="16" t="s">
        <v>55</v>
      </c>
      <c r="B62" s="10"/>
      <c r="C62" s="11"/>
      <c r="D62" s="10"/>
      <c r="E62" s="11"/>
      <c r="F62" s="10"/>
      <c r="G62" s="11"/>
      <c r="H62" s="10"/>
      <c r="I62" s="11"/>
      <c r="J62" s="10"/>
      <c r="K62" s="11"/>
      <c r="L62" s="10"/>
      <c r="M62" s="11"/>
      <c r="N62" s="10"/>
      <c r="O62" s="11"/>
      <c r="P62" s="10"/>
      <c r="Q62" s="11"/>
      <c r="R62" s="10"/>
      <c r="S62" s="11"/>
      <c r="T62" s="10"/>
      <c r="U62" s="11"/>
      <c r="V62" s="10"/>
      <c r="W62" s="11"/>
      <c r="X62" s="10"/>
      <c r="Y62" s="11"/>
      <c r="Z62" s="10"/>
      <c r="AA62" s="6"/>
    </row>
    <row r="63" spans="1:27" ht="12.75" customHeight="1">
      <c r="A63" s="15" t="s">
        <v>42</v>
      </c>
      <c r="B63" s="10"/>
      <c r="C63" s="11"/>
      <c r="D63" s="10"/>
      <c r="E63" s="11"/>
      <c r="F63" s="10"/>
      <c r="G63" s="11"/>
      <c r="H63" s="10"/>
      <c r="I63" s="11"/>
      <c r="J63" s="10"/>
      <c r="K63" s="11"/>
      <c r="L63" s="10"/>
      <c r="M63" s="11"/>
      <c r="N63" s="10"/>
      <c r="O63" s="11"/>
      <c r="P63" s="10"/>
      <c r="Q63" s="11"/>
      <c r="R63" s="10"/>
      <c r="S63" s="11"/>
      <c r="T63" s="10"/>
      <c r="U63" s="11"/>
      <c r="V63" s="10"/>
      <c r="W63" s="11"/>
      <c r="X63" s="10"/>
      <c r="Y63" s="11"/>
      <c r="Z63" s="10"/>
      <c r="AA63" s="6"/>
    </row>
    <row r="64" spans="1:27" ht="12.75" customHeight="1">
      <c r="A64" s="15" t="s">
        <v>57</v>
      </c>
      <c r="B64" s="10"/>
      <c r="C64" s="11"/>
      <c r="D64" s="10"/>
      <c r="E64" s="11"/>
      <c r="F64" s="10"/>
      <c r="G64" s="11"/>
      <c r="H64" s="10"/>
      <c r="I64" s="11"/>
      <c r="J64" s="10"/>
      <c r="K64" s="11"/>
      <c r="L64" s="10"/>
      <c r="M64" s="11"/>
      <c r="N64" s="10"/>
      <c r="O64" s="11"/>
      <c r="P64" s="10"/>
      <c r="Q64" s="11"/>
      <c r="R64" s="10"/>
      <c r="S64" s="11"/>
      <c r="T64" s="10"/>
      <c r="U64" s="11"/>
      <c r="V64" s="10"/>
      <c r="W64" s="11"/>
      <c r="X64" s="10"/>
      <c r="Y64" s="11"/>
      <c r="Z64" s="10"/>
      <c r="AA64" s="6"/>
    </row>
    <row r="65" spans="1:27" ht="12.75" customHeight="1">
      <c r="A65" s="16" t="s">
        <v>14</v>
      </c>
      <c r="B65" s="10"/>
      <c r="C65" s="11"/>
      <c r="D65" s="10"/>
      <c r="E65" s="11"/>
      <c r="F65" s="10"/>
      <c r="G65" s="11"/>
      <c r="H65" s="10"/>
      <c r="I65" s="11"/>
      <c r="J65" s="10"/>
      <c r="K65" s="11"/>
      <c r="L65" s="10"/>
      <c r="M65" s="11"/>
      <c r="N65" s="10"/>
      <c r="O65" s="11"/>
      <c r="P65" s="10"/>
      <c r="Q65" s="11"/>
      <c r="R65" s="10"/>
      <c r="S65" s="11"/>
      <c r="T65" s="10"/>
      <c r="U65" s="11"/>
      <c r="V65" s="10"/>
      <c r="W65" s="11"/>
      <c r="X65" s="10"/>
      <c r="Y65" s="11"/>
      <c r="Z65" s="10"/>
      <c r="AA65" s="6"/>
    </row>
    <row r="66" spans="1:27" ht="12.75" customHeight="1">
      <c r="A66" s="16" t="s">
        <v>15</v>
      </c>
      <c r="B66" s="10"/>
      <c r="C66" s="11"/>
      <c r="D66" s="10"/>
      <c r="E66" s="11"/>
      <c r="F66" s="10"/>
      <c r="G66" s="11"/>
      <c r="H66" s="10"/>
      <c r="I66" s="11"/>
      <c r="J66" s="10"/>
      <c r="K66" s="11"/>
      <c r="L66" s="10"/>
      <c r="M66" s="11"/>
      <c r="N66" s="10"/>
      <c r="O66" s="11"/>
      <c r="P66" s="10"/>
      <c r="Q66" s="11"/>
      <c r="R66" s="10"/>
      <c r="S66" s="11"/>
      <c r="T66" s="10"/>
      <c r="U66" s="11"/>
      <c r="V66" s="10"/>
      <c r="W66" s="11"/>
      <c r="X66" s="10"/>
      <c r="Y66" s="11"/>
      <c r="Z66" s="10"/>
      <c r="AA66" s="6"/>
    </row>
    <row r="67" spans="1:27" ht="12.75" customHeight="1">
      <c r="A67" s="16" t="s">
        <v>16</v>
      </c>
      <c r="B67" s="10"/>
      <c r="C67" s="11"/>
      <c r="D67" s="10"/>
      <c r="E67" s="11"/>
      <c r="F67" s="10"/>
      <c r="G67" s="11"/>
      <c r="H67" s="10"/>
      <c r="I67" s="11"/>
      <c r="J67" s="10"/>
      <c r="K67" s="11"/>
      <c r="L67" s="10"/>
      <c r="M67" s="11"/>
      <c r="N67" s="10"/>
      <c r="O67" s="11"/>
      <c r="P67" s="10"/>
      <c r="Q67" s="11"/>
      <c r="R67" s="10"/>
      <c r="S67" s="11"/>
      <c r="T67" s="10"/>
      <c r="U67" s="11"/>
      <c r="V67" s="10"/>
      <c r="W67" s="11"/>
      <c r="X67" s="10"/>
      <c r="Y67" s="11"/>
      <c r="Z67" s="10"/>
      <c r="AA67" s="6"/>
    </row>
    <row r="68" spans="1:27" ht="12.75" customHeight="1">
      <c r="A68" s="15" t="s">
        <v>36</v>
      </c>
      <c r="B68" s="10"/>
      <c r="C68" s="11"/>
      <c r="D68" s="10"/>
      <c r="E68" s="11"/>
      <c r="F68" s="10"/>
      <c r="G68" s="11"/>
      <c r="H68" s="10"/>
      <c r="I68" s="11"/>
      <c r="J68" s="10"/>
      <c r="K68" s="11"/>
      <c r="L68" s="10"/>
      <c r="M68" s="11"/>
      <c r="N68" s="10"/>
      <c r="O68" s="11"/>
      <c r="P68" s="10"/>
      <c r="Q68" s="11"/>
      <c r="R68" s="10"/>
      <c r="S68" s="11"/>
      <c r="T68" s="10"/>
      <c r="U68" s="11"/>
      <c r="V68" s="10"/>
      <c r="W68" s="11"/>
      <c r="X68" s="10"/>
      <c r="Y68" s="11"/>
      <c r="Z68" s="10"/>
      <c r="AA68" s="6"/>
    </row>
    <row r="69" spans="1:27" ht="12.75" customHeight="1">
      <c r="A69" s="16" t="s">
        <v>81</v>
      </c>
      <c r="B69" s="10"/>
      <c r="C69" s="11"/>
      <c r="D69" s="10"/>
      <c r="E69" s="11"/>
      <c r="F69" s="10"/>
      <c r="G69" s="11"/>
      <c r="H69" s="10"/>
      <c r="I69" s="11"/>
      <c r="J69" s="10"/>
      <c r="K69" s="11"/>
      <c r="L69" s="10"/>
      <c r="M69" s="11"/>
      <c r="N69" s="10"/>
      <c r="O69" s="11"/>
      <c r="P69" s="10"/>
      <c r="Q69" s="11"/>
      <c r="R69" s="10"/>
      <c r="S69" s="11"/>
      <c r="T69" s="10"/>
      <c r="U69" s="11"/>
      <c r="V69" s="10"/>
      <c r="W69" s="11"/>
      <c r="X69" s="10"/>
      <c r="Y69" s="11"/>
      <c r="Z69" s="10"/>
      <c r="AA69" s="6"/>
    </row>
    <row r="70" spans="1:27" ht="12.75" customHeight="1">
      <c r="A70" s="16" t="s">
        <v>74</v>
      </c>
      <c r="B70" s="10"/>
      <c r="C70" s="11"/>
      <c r="D70" s="10"/>
      <c r="E70" s="11"/>
      <c r="F70" s="10"/>
      <c r="G70" s="11"/>
      <c r="H70" s="10"/>
      <c r="I70" s="11"/>
      <c r="J70" s="10"/>
      <c r="K70" s="11"/>
      <c r="L70" s="10"/>
      <c r="M70" s="11"/>
      <c r="N70" s="10"/>
      <c r="O70" s="11"/>
      <c r="P70" s="10"/>
      <c r="Q70" s="11"/>
      <c r="R70" s="10"/>
      <c r="S70" s="11"/>
      <c r="T70" s="10"/>
      <c r="U70" s="11"/>
      <c r="V70" s="10"/>
      <c r="W70" s="11"/>
      <c r="X70" s="10"/>
      <c r="Y70" s="11"/>
      <c r="Z70" s="10"/>
      <c r="AA70" s="6"/>
    </row>
    <row r="71" spans="1:27" ht="12.75" customHeight="1">
      <c r="A71" s="16" t="s">
        <v>56</v>
      </c>
      <c r="B71" s="10"/>
      <c r="C71" s="11"/>
      <c r="D71" s="10"/>
      <c r="E71" s="11"/>
      <c r="F71" s="10"/>
      <c r="G71" s="11"/>
      <c r="H71" s="10"/>
      <c r="I71" s="11"/>
      <c r="J71" s="10"/>
      <c r="K71" s="11"/>
      <c r="L71" s="10"/>
      <c r="M71" s="11"/>
      <c r="N71" s="10"/>
      <c r="O71" s="11"/>
      <c r="P71" s="10"/>
      <c r="Q71" s="11"/>
      <c r="R71" s="10"/>
      <c r="S71" s="11"/>
      <c r="T71" s="10"/>
      <c r="U71" s="11"/>
      <c r="V71" s="10"/>
      <c r="W71" s="11"/>
      <c r="X71" s="10"/>
      <c r="Y71" s="11"/>
      <c r="Z71" s="10"/>
      <c r="AA71" s="6"/>
    </row>
    <row r="72" spans="1:27" ht="12.75" customHeight="1">
      <c r="A72" s="16" t="s">
        <v>17</v>
      </c>
      <c r="B72" s="10"/>
      <c r="C72" s="11"/>
      <c r="D72" s="10"/>
      <c r="E72" s="11"/>
      <c r="F72" s="10"/>
      <c r="G72" s="11"/>
      <c r="H72" s="10"/>
      <c r="I72" s="11"/>
      <c r="J72" s="10"/>
      <c r="K72" s="11"/>
      <c r="L72" s="10"/>
      <c r="M72" s="11"/>
      <c r="N72" s="10"/>
      <c r="O72" s="11"/>
      <c r="P72" s="10"/>
      <c r="Q72" s="11"/>
      <c r="R72" s="10"/>
      <c r="S72" s="11"/>
      <c r="T72" s="10"/>
      <c r="U72" s="11"/>
      <c r="V72" s="10"/>
      <c r="W72" s="11"/>
      <c r="X72" s="10"/>
      <c r="Y72" s="11"/>
      <c r="Z72" s="10"/>
      <c r="AA72" s="6"/>
    </row>
    <row r="73" spans="1:27" ht="12.75" customHeight="1">
      <c r="A73" s="16" t="s">
        <v>18</v>
      </c>
      <c r="B73" s="10"/>
      <c r="C73" s="11"/>
      <c r="D73" s="10"/>
      <c r="E73" s="11"/>
      <c r="F73" s="10"/>
      <c r="G73" s="11"/>
      <c r="H73" s="10"/>
      <c r="I73" s="11"/>
      <c r="J73" s="10"/>
      <c r="K73" s="11"/>
      <c r="L73" s="10"/>
      <c r="M73" s="11"/>
      <c r="N73" s="10"/>
      <c r="O73" s="11"/>
      <c r="P73" s="10"/>
      <c r="Q73" s="11"/>
      <c r="R73" s="10"/>
      <c r="S73" s="11"/>
      <c r="T73" s="10"/>
      <c r="U73" s="11"/>
      <c r="V73" s="10"/>
      <c r="W73" s="11"/>
      <c r="X73" s="10"/>
      <c r="Y73" s="11"/>
      <c r="Z73" s="10"/>
      <c r="AA73" s="6"/>
    </row>
    <row r="74" spans="1:27" ht="12.75" customHeight="1">
      <c r="A74" s="16" t="s">
        <v>19</v>
      </c>
      <c r="B74" s="10">
        <v>15</v>
      </c>
      <c r="C74" s="11">
        <v>2</v>
      </c>
      <c r="D74" s="10"/>
      <c r="E74" s="11">
        <v>7</v>
      </c>
      <c r="F74" s="10">
        <v>15</v>
      </c>
      <c r="G74" s="11"/>
      <c r="H74" s="10"/>
      <c r="I74" s="11"/>
      <c r="J74" s="10">
        <v>3</v>
      </c>
      <c r="K74" s="11"/>
      <c r="L74" s="10">
        <v>35</v>
      </c>
      <c r="M74" s="11">
        <v>45</v>
      </c>
      <c r="N74" s="10"/>
      <c r="O74" s="11"/>
      <c r="P74" s="10"/>
      <c r="Q74" s="11"/>
      <c r="R74" s="10"/>
      <c r="S74" s="11">
        <v>95</v>
      </c>
      <c r="T74" s="10">
        <v>60</v>
      </c>
      <c r="U74" s="11">
        <v>40</v>
      </c>
      <c r="V74" s="10">
        <v>55</v>
      </c>
      <c r="W74" s="11">
        <v>20</v>
      </c>
      <c r="X74" s="10"/>
      <c r="Y74" s="11">
        <v>15</v>
      </c>
      <c r="Z74" s="10">
        <v>20</v>
      </c>
      <c r="AA74" s="6"/>
    </row>
    <row r="75" spans="1:27" ht="12.75" customHeight="1">
      <c r="A75" s="16" t="s">
        <v>20</v>
      </c>
      <c r="B75" s="10"/>
      <c r="C75" s="11"/>
      <c r="D75" s="10"/>
      <c r="E75" s="11"/>
      <c r="F75" s="10"/>
      <c r="G75" s="11"/>
      <c r="H75" s="10"/>
      <c r="I75" s="11"/>
      <c r="J75" s="10"/>
      <c r="K75" s="11"/>
      <c r="L75" s="10"/>
      <c r="M75" s="11"/>
      <c r="N75" s="10"/>
      <c r="O75" s="11"/>
      <c r="P75" s="10"/>
      <c r="Q75" s="11"/>
      <c r="R75" s="10"/>
      <c r="S75" s="11"/>
      <c r="T75" s="10"/>
      <c r="U75" s="11"/>
      <c r="V75" s="10"/>
      <c r="W75" s="11"/>
      <c r="X75" s="10"/>
      <c r="Y75" s="11"/>
      <c r="Z75" s="10"/>
      <c r="AA75" s="6"/>
    </row>
    <row r="76" spans="1:27" ht="12.75" customHeight="1">
      <c r="A76" s="16" t="s">
        <v>21</v>
      </c>
      <c r="B76" s="10"/>
      <c r="C76" s="11"/>
      <c r="D76" s="10"/>
      <c r="E76" s="11"/>
      <c r="F76" s="10"/>
      <c r="G76" s="11"/>
      <c r="H76" s="10"/>
      <c r="I76" s="11"/>
      <c r="J76" s="10"/>
      <c r="K76" s="11"/>
      <c r="L76" s="10"/>
      <c r="M76" s="11"/>
      <c r="N76" s="10"/>
      <c r="O76" s="11"/>
      <c r="P76" s="10"/>
      <c r="Q76" s="11"/>
      <c r="R76" s="10"/>
      <c r="S76" s="11"/>
      <c r="T76" s="10"/>
      <c r="U76" s="11"/>
      <c r="V76" s="10"/>
      <c r="W76" s="11"/>
      <c r="X76" s="10"/>
      <c r="Y76" s="11"/>
      <c r="Z76" s="10"/>
      <c r="AA76" s="6"/>
    </row>
    <row r="77" spans="1:27" ht="12.75" customHeight="1">
      <c r="A77" s="15" t="s">
        <v>91</v>
      </c>
      <c r="B77" s="10"/>
      <c r="C77" s="11"/>
      <c r="D77" s="10"/>
      <c r="E77" s="11"/>
      <c r="F77" s="10"/>
      <c r="G77" s="11"/>
      <c r="H77" s="10"/>
      <c r="I77" s="11"/>
      <c r="J77" s="10"/>
      <c r="K77" s="11"/>
      <c r="L77" s="10"/>
      <c r="M77" s="11"/>
      <c r="N77" s="10"/>
      <c r="O77" s="11"/>
      <c r="P77" s="10"/>
      <c r="Q77" s="11"/>
      <c r="R77" s="10"/>
      <c r="S77" s="11"/>
      <c r="T77" s="10"/>
      <c r="U77" s="11"/>
      <c r="V77" s="10"/>
      <c r="W77" s="11"/>
      <c r="X77" s="10"/>
      <c r="Y77" s="11"/>
      <c r="Z77" s="10"/>
      <c r="AA77" s="6"/>
    </row>
    <row r="78" spans="1:27" ht="12.75" customHeight="1">
      <c r="A78" s="16" t="s">
        <v>92</v>
      </c>
      <c r="B78" s="10"/>
      <c r="C78" s="11"/>
      <c r="D78" s="10"/>
      <c r="E78" s="11"/>
      <c r="F78" s="10"/>
      <c r="G78" s="11"/>
      <c r="H78" s="10"/>
      <c r="I78" s="11"/>
      <c r="J78" s="10"/>
      <c r="K78" s="11"/>
      <c r="L78" s="10"/>
      <c r="M78" s="11"/>
      <c r="N78" s="10"/>
      <c r="O78" s="11"/>
      <c r="P78" s="10"/>
      <c r="Q78" s="11"/>
      <c r="R78" s="10"/>
      <c r="S78" s="11"/>
      <c r="T78" s="10"/>
      <c r="U78" s="11"/>
      <c r="V78" s="10"/>
      <c r="W78" s="11"/>
      <c r="X78" s="10"/>
      <c r="Y78" s="11"/>
      <c r="Z78" s="10"/>
      <c r="AA78" s="6"/>
    </row>
    <row r="79" spans="1:27" ht="12.75" customHeight="1">
      <c r="A79" s="15" t="s">
        <v>87</v>
      </c>
      <c r="B79" s="10"/>
      <c r="C79" s="11"/>
      <c r="D79" s="10"/>
      <c r="E79" s="11"/>
      <c r="F79" s="10"/>
      <c r="G79" s="11"/>
      <c r="H79" s="10"/>
      <c r="I79" s="11">
        <v>2</v>
      </c>
      <c r="J79" s="10"/>
      <c r="K79" s="11"/>
      <c r="L79" s="10"/>
      <c r="M79" s="11"/>
      <c r="N79" s="10"/>
      <c r="O79" s="11"/>
      <c r="P79" s="10"/>
      <c r="Q79" s="11"/>
      <c r="R79" s="10"/>
      <c r="S79" s="11"/>
      <c r="T79" s="10"/>
      <c r="U79" s="11"/>
      <c r="V79" s="10"/>
      <c r="W79" s="11"/>
      <c r="X79" s="10"/>
      <c r="Y79" s="11"/>
      <c r="Z79" s="10">
        <v>20</v>
      </c>
      <c r="AA79" s="6"/>
    </row>
    <row r="80" spans="1:27" ht="12.75" customHeight="1">
      <c r="A80" s="16" t="s">
        <v>65</v>
      </c>
      <c r="B80" s="10"/>
      <c r="C80" s="11"/>
      <c r="D80" s="10"/>
      <c r="E80" s="11"/>
      <c r="F80" s="10"/>
      <c r="G80" s="11"/>
      <c r="H80" s="10"/>
      <c r="I80" s="11"/>
      <c r="J80" s="10"/>
      <c r="K80" s="11"/>
      <c r="L80" s="10"/>
      <c r="M80" s="11"/>
      <c r="N80" s="10"/>
      <c r="O80" s="11"/>
      <c r="P80" s="10"/>
      <c r="Q80" s="11"/>
      <c r="R80" s="10"/>
      <c r="S80" s="11"/>
      <c r="T80" s="10"/>
      <c r="U80" s="11"/>
      <c r="V80" s="10"/>
      <c r="W80" s="11"/>
      <c r="X80" s="10"/>
      <c r="Y80" s="11"/>
      <c r="Z80" s="10"/>
      <c r="AA80" s="6"/>
    </row>
    <row r="81" spans="1:27" ht="12.75" customHeight="1">
      <c r="A81" s="15" t="s">
        <v>46</v>
      </c>
      <c r="B81" s="10"/>
      <c r="C81" s="11"/>
      <c r="D81" s="10"/>
      <c r="E81" s="11"/>
      <c r="F81" s="10"/>
      <c r="G81" s="11">
        <v>2</v>
      </c>
      <c r="H81" s="10"/>
      <c r="I81" s="11"/>
      <c r="J81" s="10"/>
      <c r="K81" s="11"/>
      <c r="L81" s="10"/>
      <c r="M81" s="11"/>
      <c r="N81" s="10"/>
      <c r="O81" s="11"/>
      <c r="P81" s="10">
        <v>55</v>
      </c>
      <c r="Q81" s="11">
        <v>25</v>
      </c>
      <c r="R81" s="10"/>
      <c r="S81" s="11"/>
      <c r="T81" s="10"/>
      <c r="U81" s="11"/>
      <c r="V81" s="10"/>
      <c r="W81" s="11">
        <v>1</v>
      </c>
      <c r="X81" s="10"/>
      <c r="Y81" s="11"/>
      <c r="Z81" s="10"/>
      <c r="AA81" s="6"/>
    </row>
    <row r="82" spans="1:27" ht="12.75" customHeight="1">
      <c r="A82" s="16" t="s">
        <v>47</v>
      </c>
      <c r="B82" s="10"/>
      <c r="C82" s="11"/>
      <c r="D82" s="10"/>
      <c r="E82" s="11"/>
      <c r="F82" s="10"/>
      <c r="G82" s="11"/>
      <c r="H82" s="10"/>
      <c r="I82" s="11"/>
      <c r="J82" s="10"/>
      <c r="K82" s="11"/>
      <c r="L82" s="10"/>
      <c r="M82" s="11"/>
      <c r="N82" s="10"/>
      <c r="O82" s="11"/>
      <c r="P82" s="10"/>
      <c r="Q82" s="11"/>
      <c r="R82" s="10"/>
      <c r="S82" s="11"/>
      <c r="T82" s="10"/>
      <c r="U82" s="11"/>
      <c r="V82" s="10"/>
      <c r="W82" s="11"/>
      <c r="X82" s="10"/>
      <c r="Y82" s="11"/>
      <c r="Z82" s="10"/>
      <c r="AA82" s="6"/>
    </row>
    <row r="83" spans="1:27" ht="12.75" customHeight="1">
      <c r="A83" s="16" t="s">
        <v>66</v>
      </c>
      <c r="B83" s="10"/>
      <c r="C83" s="11"/>
      <c r="D83" s="10"/>
      <c r="E83" s="11"/>
      <c r="F83" s="10"/>
      <c r="G83" s="11"/>
      <c r="H83" s="10"/>
      <c r="I83" s="11"/>
      <c r="J83" s="10"/>
      <c r="K83" s="11"/>
      <c r="L83" s="10"/>
      <c r="M83" s="11"/>
      <c r="N83" s="10"/>
      <c r="O83" s="11"/>
      <c r="P83" s="10"/>
      <c r="Q83" s="11"/>
      <c r="R83" s="10"/>
      <c r="S83" s="11"/>
      <c r="T83" s="10"/>
      <c r="U83" s="11"/>
      <c r="V83" s="10"/>
      <c r="W83" s="11"/>
      <c r="X83" s="10"/>
      <c r="Y83" s="11"/>
      <c r="Z83" s="10"/>
      <c r="AA83" s="6"/>
    </row>
    <row r="84" spans="1:27" ht="12.75" customHeight="1">
      <c r="A84" s="15" t="s">
        <v>53</v>
      </c>
      <c r="B84" s="10"/>
      <c r="C84" s="11"/>
      <c r="D84" s="10"/>
      <c r="E84" s="11"/>
      <c r="F84" s="10"/>
      <c r="G84" s="11"/>
      <c r="H84" s="10"/>
      <c r="I84" s="11"/>
      <c r="J84" s="10"/>
      <c r="K84" s="11"/>
      <c r="L84" s="10"/>
      <c r="M84" s="11"/>
      <c r="N84" s="10"/>
      <c r="O84" s="11"/>
      <c r="P84" s="10"/>
      <c r="Q84" s="11"/>
      <c r="R84" s="10"/>
      <c r="S84" s="11"/>
      <c r="T84" s="10"/>
      <c r="U84" s="11"/>
      <c r="V84" s="10"/>
      <c r="W84" s="11"/>
      <c r="X84" s="10"/>
      <c r="Y84" s="11"/>
      <c r="Z84" s="10"/>
      <c r="AA84" s="6"/>
    </row>
    <row r="85" spans="1:27" ht="12.75" customHeight="1">
      <c r="A85" s="15" t="s">
        <v>54</v>
      </c>
      <c r="B85" s="10"/>
      <c r="C85" s="11"/>
      <c r="D85" s="10"/>
      <c r="E85" s="11"/>
      <c r="F85" s="10"/>
      <c r="G85" s="11"/>
      <c r="H85" s="10"/>
      <c r="I85" s="11"/>
      <c r="J85" s="10"/>
      <c r="K85" s="11"/>
      <c r="L85" s="10"/>
      <c r="M85" s="11"/>
      <c r="N85" s="10"/>
      <c r="O85" s="11"/>
      <c r="P85" s="10"/>
      <c r="Q85" s="11"/>
      <c r="R85" s="10"/>
      <c r="S85" s="11"/>
      <c r="T85" s="10"/>
      <c r="U85" s="11"/>
      <c r="V85" s="10"/>
      <c r="W85" s="11"/>
      <c r="X85" s="10"/>
      <c r="Y85" s="11"/>
      <c r="Z85" s="10"/>
      <c r="AA85" s="6"/>
    </row>
    <row r="86" spans="1:27" ht="12.75" customHeight="1">
      <c r="A86" s="16" t="s">
        <v>58</v>
      </c>
      <c r="B86" s="10"/>
      <c r="C86" s="11"/>
      <c r="D86" s="10"/>
      <c r="E86" s="11"/>
      <c r="F86" s="10"/>
      <c r="G86" s="11"/>
      <c r="H86" s="10"/>
      <c r="I86" s="11"/>
      <c r="J86" s="10"/>
      <c r="K86" s="11"/>
      <c r="L86" s="10"/>
      <c r="M86" s="11"/>
      <c r="N86" s="10"/>
      <c r="O86" s="11"/>
      <c r="P86" s="10"/>
      <c r="Q86" s="11"/>
      <c r="R86" s="10"/>
      <c r="S86" s="11"/>
      <c r="T86" s="10"/>
      <c r="U86" s="11"/>
      <c r="V86" s="10"/>
      <c r="W86" s="11"/>
      <c r="X86" s="10"/>
      <c r="Y86" s="11"/>
      <c r="Z86" s="10"/>
      <c r="AA86" s="6"/>
    </row>
    <row r="87" spans="1:27" ht="12.75" customHeight="1">
      <c r="A87" s="15" t="s">
        <v>80</v>
      </c>
      <c r="B87" s="10"/>
      <c r="C87" s="11"/>
      <c r="D87" s="10"/>
      <c r="E87" s="11"/>
      <c r="F87" s="10"/>
      <c r="G87" s="11"/>
      <c r="H87" s="10"/>
      <c r="I87" s="11"/>
      <c r="J87" s="10"/>
      <c r="K87" s="11"/>
      <c r="L87" s="10"/>
      <c r="M87" s="11"/>
      <c r="N87" s="10"/>
      <c r="O87" s="11"/>
      <c r="P87" s="10"/>
      <c r="Q87" s="11"/>
      <c r="R87" s="10"/>
      <c r="S87" s="11"/>
      <c r="T87" s="10"/>
      <c r="U87" s="11"/>
      <c r="V87" s="10"/>
      <c r="W87" s="11"/>
      <c r="X87" s="10"/>
      <c r="Y87" s="11"/>
      <c r="Z87" s="10"/>
      <c r="AA87" s="6"/>
    </row>
    <row r="88" spans="1:27" ht="12.75" customHeight="1">
      <c r="A88" s="15" t="s">
        <v>48</v>
      </c>
      <c r="B88" s="10"/>
      <c r="C88" s="11"/>
      <c r="D88" s="10"/>
      <c r="E88" s="11"/>
      <c r="F88" s="10"/>
      <c r="G88" s="11"/>
      <c r="H88" s="10"/>
      <c r="I88" s="11"/>
      <c r="J88" s="10"/>
      <c r="K88" s="11"/>
      <c r="L88" s="10"/>
      <c r="M88" s="11"/>
      <c r="N88" s="10"/>
      <c r="O88" s="11"/>
      <c r="P88" s="10"/>
      <c r="Q88" s="11"/>
      <c r="R88" s="10"/>
      <c r="S88" s="11"/>
      <c r="T88" s="10"/>
      <c r="U88" s="11"/>
      <c r="V88" s="10"/>
      <c r="W88" s="11"/>
      <c r="X88" s="10"/>
      <c r="Y88" s="11"/>
      <c r="Z88" s="10"/>
      <c r="AA88" s="6"/>
    </row>
    <row r="89" spans="1:27" ht="12.75" customHeight="1">
      <c r="A89" s="16" t="s">
        <v>22</v>
      </c>
      <c r="B89" s="10"/>
      <c r="C89" s="11"/>
      <c r="D89" s="10"/>
      <c r="E89" s="11"/>
      <c r="F89" s="10"/>
      <c r="G89" s="11"/>
      <c r="H89" s="10"/>
      <c r="I89" s="11"/>
      <c r="J89" s="10"/>
      <c r="K89" s="11"/>
      <c r="L89" s="10"/>
      <c r="M89" s="11"/>
      <c r="N89" s="10"/>
      <c r="O89" s="11"/>
      <c r="P89" s="10"/>
      <c r="Q89" s="11"/>
      <c r="R89" s="10"/>
      <c r="S89" s="11"/>
      <c r="T89" s="10"/>
      <c r="U89" s="11"/>
      <c r="V89" s="10"/>
      <c r="W89" s="11"/>
      <c r="X89" s="10"/>
      <c r="Y89" s="11"/>
      <c r="Z89" s="10"/>
      <c r="AA89" s="6"/>
    </row>
    <row r="90" spans="1:27" ht="12.75" customHeight="1">
      <c r="A90" s="15" t="s">
        <v>75</v>
      </c>
      <c r="B90" s="10"/>
      <c r="C90" s="11"/>
      <c r="D90" s="10"/>
      <c r="E90" s="11"/>
      <c r="F90" s="10"/>
      <c r="G90" s="11"/>
      <c r="H90" s="10"/>
      <c r="I90" s="11"/>
      <c r="J90" s="10"/>
      <c r="K90" s="11"/>
      <c r="L90" s="10"/>
      <c r="M90" s="11"/>
      <c r="N90" s="10"/>
      <c r="O90" s="11"/>
      <c r="P90" s="10"/>
      <c r="Q90" s="11"/>
      <c r="R90" s="10"/>
      <c r="S90" s="11"/>
      <c r="T90" s="10"/>
      <c r="U90" s="11"/>
      <c r="V90" s="10"/>
      <c r="W90" s="11"/>
      <c r="X90" s="10"/>
      <c r="Y90" s="11"/>
      <c r="Z90" s="10"/>
      <c r="AA90" s="6"/>
    </row>
    <row r="91" spans="1:27" ht="12.75" customHeight="1">
      <c r="A91" s="15"/>
      <c r="B91" s="10"/>
      <c r="C91" s="11"/>
      <c r="D91" s="10"/>
      <c r="E91" s="11"/>
      <c r="F91" s="10"/>
      <c r="G91" s="11"/>
      <c r="H91" s="10"/>
      <c r="I91" s="11"/>
      <c r="J91" s="10"/>
      <c r="K91" s="11"/>
      <c r="L91" s="10"/>
      <c r="M91" s="11"/>
      <c r="N91" s="10"/>
      <c r="O91" s="11"/>
      <c r="P91" s="10"/>
      <c r="Q91" s="11"/>
      <c r="R91" s="10"/>
      <c r="S91" s="11"/>
      <c r="T91" s="10"/>
      <c r="U91" s="11"/>
      <c r="V91" s="10"/>
      <c r="W91" s="11"/>
      <c r="X91" s="10"/>
      <c r="Y91" s="11"/>
      <c r="Z91" s="10"/>
      <c r="AA91" s="6"/>
    </row>
    <row r="92" spans="1:27" ht="12.75" customHeight="1">
      <c r="A92" s="15"/>
      <c r="B92" s="10"/>
      <c r="C92" s="11"/>
      <c r="D92" s="10"/>
      <c r="E92" s="11"/>
      <c r="F92" s="10"/>
      <c r="G92" s="11"/>
      <c r="H92" s="10"/>
      <c r="I92" s="11"/>
      <c r="J92" s="10"/>
      <c r="K92" s="11"/>
      <c r="L92" s="10"/>
      <c r="M92" s="11"/>
      <c r="N92" s="10"/>
      <c r="O92" s="11"/>
      <c r="P92" s="10"/>
      <c r="Q92" s="11"/>
      <c r="R92" s="10"/>
      <c r="S92" s="11"/>
      <c r="T92" s="10"/>
      <c r="U92" s="11"/>
      <c r="V92" s="10"/>
      <c r="W92" s="11"/>
      <c r="X92" s="10"/>
      <c r="Y92" s="11"/>
      <c r="Z92" s="10"/>
      <c r="AA92" s="6"/>
    </row>
    <row r="93" spans="1:27" ht="12.75" customHeight="1">
      <c r="A93" s="17"/>
      <c r="B93" s="10"/>
      <c r="C93" s="11"/>
      <c r="D93" s="10"/>
      <c r="E93" s="11"/>
      <c r="F93" s="10"/>
      <c r="G93" s="11"/>
      <c r="H93" s="10"/>
      <c r="I93" s="11"/>
      <c r="J93" s="10"/>
      <c r="K93" s="11"/>
      <c r="L93" s="10"/>
      <c r="M93" s="11"/>
      <c r="N93" s="10"/>
      <c r="O93" s="11"/>
      <c r="P93" s="10"/>
      <c r="Q93" s="11"/>
      <c r="R93" s="10"/>
      <c r="S93" s="11"/>
      <c r="T93" s="10"/>
      <c r="U93" s="11"/>
      <c r="V93" s="10"/>
      <c r="W93" s="11"/>
      <c r="X93" s="10"/>
      <c r="Y93" s="11"/>
      <c r="Z93" s="10"/>
      <c r="AA93" s="6"/>
    </row>
    <row r="94" spans="1:27" ht="12.75" customHeight="1">
      <c r="A94" s="17" t="s">
        <v>90</v>
      </c>
      <c r="B94" s="10"/>
      <c r="C94" s="11"/>
      <c r="D94" s="10"/>
      <c r="E94" s="11"/>
      <c r="F94" s="10"/>
      <c r="G94" s="11"/>
      <c r="H94" s="10"/>
      <c r="I94" s="11">
        <v>5</v>
      </c>
      <c r="J94" s="10">
        <v>90</v>
      </c>
      <c r="K94" s="11">
        <v>10</v>
      </c>
      <c r="L94" s="10"/>
      <c r="M94" s="11"/>
      <c r="N94" s="10"/>
      <c r="O94" s="11"/>
      <c r="P94" s="10"/>
      <c r="Q94" s="11"/>
      <c r="R94" s="10">
        <v>3</v>
      </c>
      <c r="S94" s="11"/>
      <c r="T94" s="10"/>
      <c r="U94" s="11"/>
      <c r="V94" s="10"/>
      <c r="W94" s="11"/>
      <c r="X94" s="10"/>
      <c r="Y94" s="11">
        <v>2</v>
      </c>
      <c r="Z94" s="10"/>
      <c r="AA94" s="6"/>
    </row>
    <row r="95" spans="1:27" ht="12.75" customHeight="1">
      <c r="A95" s="17" t="s">
        <v>67</v>
      </c>
      <c r="B95" s="10"/>
      <c r="C95" s="11"/>
      <c r="D95" s="10"/>
      <c r="E95" s="11"/>
      <c r="F95" s="10"/>
      <c r="G95" s="11"/>
      <c r="H95" s="10"/>
      <c r="I95" s="11"/>
      <c r="J95" s="10"/>
      <c r="K95" s="11"/>
      <c r="L95" s="10"/>
      <c r="M95" s="11"/>
      <c r="N95" s="10"/>
      <c r="O95" s="11"/>
      <c r="P95" s="10"/>
      <c r="Q95" s="11"/>
      <c r="R95" s="10"/>
      <c r="S95" s="11"/>
      <c r="T95" s="10"/>
      <c r="U95" s="11"/>
      <c r="V95" s="10"/>
      <c r="W95" s="11"/>
      <c r="X95" s="10"/>
      <c r="Y95" s="11"/>
      <c r="Z95" s="10"/>
      <c r="AA95" s="6"/>
    </row>
    <row r="96" spans="1:27" ht="12.75" customHeight="1">
      <c r="A96" s="17" t="s">
        <v>50</v>
      </c>
      <c r="B96" s="10"/>
      <c r="C96" s="11"/>
      <c r="D96" s="10"/>
      <c r="E96" s="11"/>
      <c r="F96" s="10"/>
      <c r="G96" s="11"/>
      <c r="H96" s="10"/>
      <c r="I96" s="11"/>
      <c r="J96" s="10"/>
      <c r="K96" s="11"/>
      <c r="L96" s="10"/>
      <c r="M96" s="11"/>
      <c r="N96" s="10"/>
      <c r="O96" s="11"/>
      <c r="P96" s="10"/>
      <c r="Q96" s="11"/>
      <c r="R96" s="10"/>
      <c r="S96" s="11"/>
      <c r="T96" s="10"/>
      <c r="U96" s="11"/>
      <c r="V96" s="10"/>
      <c r="W96" s="11"/>
      <c r="X96" s="10"/>
      <c r="Y96" s="11"/>
      <c r="Z96" s="10"/>
      <c r="AA96" s="6"/>
    </row>
    <row r="97" spans="1:29" ht="12.75" customHeight="1">
      <c r="A97" s="17" t="s">
        <v>70</v>
      </c>
      <c r="B97" s="10"/>
      <c r="C97" s="11"/>
      <c r="D97" s="10"/>
      <c r="E97" s="11"/>
      <c r="F97" s="10"/>
      <c r="G97" s="11"/>
      <c r="H97" s="10">
        <v>55</v>
      </c>
      <c r="I97" s="11"/>
      <c r="J97" s="10"/>
      <c r="K97" s="11"/>
      <c r="L97" s="10"/>
      <c r="M97" s="11">
        <v>18</v>
      </c>
      <c r="N97" s="10"/>
      <c r="O97" s="11"/>
      <c r="P97" s="10"/>
      <c r="Q97" s="11"/>
      <c r="R97" s="10"/>
      <c r="S97" s="11"/>
      <c r="T97" s="10"/>
      <c r="U97" s="11"/>
      <c r="V97" s="10"/>
      <c r="W97" s="11"/>
      <c r="X97" s="10"/>
      <c r="Y97" s="11"/>
      <c r="Z97" s="10"/>
      <c r="AA97" s="6"/>
    </row>
    <row r="98" spans="1:29" ht="12.75" customHeight="1">
      <c r="A98" s="17" t="s">
        <v>49</v>
      </c>
      <c r="B98" s="10"/>
      <c r="C98" s="11"/>
      <c r="D98" s="10"/>
      <c r="E98" s="11"/>
      <c r="F98" s="10"/>
      <c r="G98" s="11"/>
      <c r="H98" s="10"/>
      <c r="I98" s="11"/>
      <c r="J98" s="10"/>
      <c r="K98" s="11"/>
      <c r="L98" s="10"/>
      <c r="M98" s="11"/>
      <c r="N98" s="10"/>
      <c r="O98" s="11"/>
      <c r="P98" s="10"/>
      <c r="Q98" s="11"/>
      <c r="R98" s="10"/>
      <c r="S98" s="11"/>
      <c r="T98" s="10"/>
      <c r="U98" s="11"/>
      <c r="V98" s="10"/>
      <c r="W98" s="11"/>
      <c r="X98" s="10"/>
      <c r="Y98" s="11"/>
      <c r="Z98" s="10"/>
      <c r="AA98" s="6"/>
    </row>
    <row r="99" spans="1:29" ht="12.75" customHeight="1">
      <c r="B99" s="10"/>
      <c r="C99" s="11"/>
      <c r="D99" s="10"/>
      <c r="E99" s="11"/>
      <c r="F99" s="10"/>
      <c r="G99" s="11"/>
      <c r="H99" s="10"/>
      <c r="I99" s="11"/>
      <c r="J99" s="10"/>
      <c r="K99" s="11"/>
      <c r="L99" s="10"/>
      <c r="M99" s="11"/>
      <c r="N99" s="10"/>
      <c r="O99" s="11"/>
      <c r="P99" s="10"/>
      <c r="Q99" s="11"/>
      <c r="R99" s="10"/>
      <c r="S99" s="11"/>
      <c r="T99" s="10"/>
      <c r="U99" s="11"/>
      <c r="V99" s="10"/>
      <c r="W99" s="11"/>
      <c r="X99" s="10"/>
      <c r="Y99" s="11"/>
      <c r="Z99" s="10"/>
      <c r="AA99" s="6"/>
    </row>
    <row r="100" spans="1:29" ht="12.75" customHeight="1">
      <c r="A100" s="17"/>
      <c r="B100" s="10"/>
      <c r="C100" s="11"/>
      <c r="D100" s="10"/>
      <c r="E100" s="11"/>
      <c r="F100" s="10"/>
      <c r="G100" s="11"/>
      <c r="H100" s="10"/>
      <c r="I100" s="11"/>
      <c r="J100" s="10"/>
      <c r="K100" s="11"/>
      <c r="L100" s="10"/>
      <c r="M100" s="11"/>
      <c r="N100" s="10"/>
      <c r="O100" s="11"/>
      <c r="P100" s="10"/>
      <c r="Q100" s="11"/>
      <c r="R100" s="10"/>
      <c r="S100" s="11"/>
      <c r="T100" s="10"/>
      <c r="U100" s="11"/>
      <c r="V100" s="10"/>
      <c r="W100" s="11"/>
      <c r="X100" s="10"/>
      <c r="Y100" s="11"/>
      <c r="Z100" s="10"/>
      <c r="AA100" s="6"/>
    </row>
    <row r="101" spans="1:29" ht="12.75" customHeight="1">
      <c r="A101" s="17"/>
      <c r="B101" s="10"/>
      <c r="C101" s="11"/>
      <c r="D101" s="10"/>
      <c r="E101" s="11"/>
      <c r="F101" s="10"/>
      <c r="G101" s="11"/>
      <c r="H101" s="10"/>
      <c r="I101" s="11"/>
      <c r="J101" s="10"/>
      <c r="K101" s="11"/>
      <c r="L101" s="10"/>
      <c r="M101" s="11"/>
      <c r="N101" s="10"/>
      <c r="O101" s="11"/>
      <c r="P101" s="10"/>
      <c r="Q101" s="11"/>
      <c r="R101" s="10"/>
      <c r="S101" s="11"/>
      <c r="T101" s="10"/>
      <c r="U101" s="11"/>
      <c r="V101" s="10"/>
      <c r="W101" s="11"/>
      <c r="X101" s="10"/>
      <c r="Y101" s="11"/>
      <c r="Z101" s="10"/>
      <c r="AA101" s="6"/>
    </row>
    <row r="102" spans="1:29" ht="12.75" customHeight="1">
      <c r="A102" s="17"/>
      <c r="B102" s="10"/>
      <c r="C102" s="11"/>
      <c r="D102" s="10"/>
      <c r="E102" s="11"/>
      <c r="F102" s="10"/>
      <c r="G102" s="11"/>
      <c r="H102" s="10"/>
      <c r="I102" s="11"/>
      <c r="J102" s="10"/>
      <c r="K102" s="11"/>
      <c r="L102" s="10"/>
      <c r="M102" s="11"/>
      <c r="N102" s="10"/>
      <c r="O102" s="11"/>
      <c r="P102" s="10"/>
      <c r="Q102" s="11"/>
      <c r="R102" s="10"/>
      <c r="S102" s="11"/>
      <c r="T102" s="10"/>
      <c r="U102" s="11"/>
      <c r="V102" s="10"/>
      <c r="W102" s="11"/>
      <c r="X102" s="10"/>
      <c r="Y102" s="11"/>
      <c r="Z102" s="10"/>
      <c r="AA102" s="6"/>
    </row>
    <row r="103" spans="1:29" ht="12.75" customHeight="1">
      <c r="A103" s="17"/>
      <c r="B103" s="10"/>
      <c r="C103" s="11"/>
      <c r="D103" s="10"/>
      <c r="E103" s="11"/>
      <c r="F103" s="10"/>
      <c r="G103" s="11"/>
      <c r="H103" s="10"/>
      <c r="I103" s="11"/>
      <c r="J103" s="10"/>
      <c r="K103" s="11"/>
      <c r="L103" s="10"/>
      <c r="M103" s="11"/>
      <c r="N103" s="10"/>
      <c r="O103" s="11"/>
      <c r="P103" s="10"/>
      <c r="Q103" s="11"/>
      <c r="R103" s="10"/>
      <c r="S103" s="11"/>
      <c r="T103" s="10"/>
      <c r="U103" s="11"/>
      <c r="V103" s="10"/>
      <c r="W103" s="11"/>
      <c r="X103" s="10"/>
      <c r="Y103" s="11"/>
      <c r="Z103" s="10"/>
      <c r="AA103" s="6"/>
    </row>
    <row r="104" spans="1:29" ht="12.75" customHeight="1">
      <c r="A104" s="17"/>
      <c r="B104" s="10"/>
      <c r="C104" s="11"/>
      <c r="D104" s="10"/>
      <c r="E104" s="11"/>
      <c r="F104" s="10"/>
      <c r="G104" s="11"/>
      <c r="H104" s="10"/>
      <c r="I104" s="11"/>
      <c r="J104" s="10"/>
      <c r="K104" s="11"/>
      <c r="L104" s="10"/>
      <c r="M104" s="11"/>
      <c r="N104" s="10"/>
      <c r="O104" s="11"/>
      <c r="P104" s="10"/>
      <c r="Q104" s="11"/>
      <c r="R104" s="10"/>
      <c r="S104" s="11"/>
      <c r="T104" s="10"/>
      <c r="U104" s="11"/>
      <c r="V104" s="10"/>
      <c r="W104" s="11"/>
      <c r="X104" s="10"/>
      <c r="Y104" s="11"/>
      <c r="Z104" s="10"/>
      <c r="AA104" s="6"/>
    </row>
    <row r="105" spans="1:29" ht="12.75" customHeight="1">
      <c r="A105" s="17"/>
      <c r="B105" s="10"/>
      <c r="C105" s="11"/>
      <c r="D105" s="10"/>
      <c r="E105" s="11"/>
      <c r="F105" s="10"/>
      <c r="G105" s="11"/>
      <c r="H105" s="10"/>
      <c r="I105" s="11"/>
      <c r="J105" s="10"/>
      <c r="K105" s="11"/>
      <c r="L105" s="10"/>
      <c r="M105" s="11"/>
      <c r="N105" s="10"/>
      <c r="O105" s="11"/>
      <c r="P105" s="10"/>
      <c r="Q105" s="11"/>
      <c r="R105" s="10"/>
      <c r="S105" s="11"/>
      <c r="T105" s="10"/>
      <c r="U105" s="11"/>
      <c r="V105" s="10"/>
      <c r="W105" s="11"/>
      <c r="X105" s="10"/>
      <c r="Y105" s="11"/>
      <c r="Z105" s="10"/>
      <c r="AA105" s="6"/>
    </row>
    <row r="106" spans="1:29" ht="12.75" customHeight="1">
      <c r="A106" s="17"/>
      <c r="B106" s="18"/>
      <c r="C106" s="19"/>
      <c r="D106" s="19"/>
      <c r="E106" s="19"/>
      <c r="F106" s="20"/>
      <c r="G106" s="20"/>
      <c r="H106" s="20"/>
      <c r="I106" s="20"/>
      <c r="J106" s="20"/>
      <c r="K106" s="20"/>
      <c r="L106" s="19"/>
      <c r="M106" s="19"/>
      <c r="N106" s="19"/>
      <c r="O106" s="19"/>
      <c r="P106" s="19"/>
      <c r="Q106" s="19"/>
      <c r="R106" s="19"/>
      <c r="S106" s="19"/>
      <c r="T106" s="21"/>
      <c r="U106" s="19"/>
      <c r="V106" s="18"/>
      <c r="W106" s="20"/>
      <c r="X106" s="18"/>
      <c r="Y106" s="20"/>
      <c r="Z106" s="22"/>
      <c r="AA106" s="23"/>
      <c r="AB106" t="s">
        <v>193</v>
      </c>
      <c r="AC106" t="s">
        <v>139</v>
      </c>
    </row>
    <row r="107" spans="1:29">
      <c r="A107" t="s">
        <v>96</v>
      </c>
      <c r="B107">
        <f>SUM(B5:B90)</f>
        <v>116</v>
      </c>
      <c r="C107">
        <f t="shared" ref="C107:AA107" si="0">SUM(C5:C90)</f>
        <v>100</v>
      </c>
      <c r="D107">
        <f t="shared" si="0"/>
        <v>100</v>
      </c>
      <c r="E107">
        <f t="shared" si="0"/>
        <v>106</v>
      </c>
      <c r="F107">
        <f t="shared" si="0"/>
        <v>113</v>
      </c>
      <c r="G107">
        <f t="shared" si="0"/>
        <v>104</v>
      </c>
      <c r="H107">
        <f t="shared" si="0"/>
        <v>149</v>
      </c>
      <c r="I107">
        <f t="shared" si="0"/>
        <v>70</v>
      </c>
      <c r="J107">
        <f t="shared" si="0"/>
        <v>24</v>
      </c>
      <c r="K107">
        <f t="shared" si="0"/>
        <v>97</v>
      </c>
      <c r="L107">
        <f t="shared" si="0"/>
        <v>120</v>
      </c>
      <c r="M107">
        <f t="shared" si="0"/>
        <v>74</v>
      </c>
      <c r="N107">
        <f t="shared" si="0"/>
        <v>95</v>
      </c>
      <c r="O107">
        <f t="shared" si="0"/>
        <v>90</v>
      </c>
      <c r="P107">
        <f t="shared" si="0"/>
        <v>130</v>
      </c>
      <c r="Q107">
        <f t="shared" si="0"/>
        <v>123</v>
      </c>
      <c r="R107">
        <f t="shared" si="0"/>
        <v>95</v>
      </c>
      <c r="S107">
        <f t="shared" si="0"/>
        <v>180</v>
      </c>
      <c r="T107">
        <f t="shared" si="0"/>
        <v>150</v>
      </c>
      <c r="U107">
        <f t="shared" si="0"/>
        <v>135</v>
      </c>
      <c r="V107">
        <f t="shared" si="0"/>
        <v>152</v>
      </c>
      <c r="W107">
        <f t="shared" si="0"/>
        <v>131</v>
      </c>
      <c r="X107">
        <f t="shared" si="0"/>
        <v>125</v>
      </c>
      <c r="Y107">
        <f t="shared" si="0"/>
        <v>113</v>
      </c>
      <c r="Z107">
        <f t="shared" si="0"/>
        <v>135</v>
      </c>
      <c r="AA107">
        <f t="shared" si="0"/>
        <v>0</v>
      </c>
    </row>
    <row r="108" spans="1:29">
      <c r="A108" t="s">
        <v>97</v>
      </c>
      <c r="B108">
        <f>B5+B6+B7+B9+B10+B11+B12+B14+B17+B24+B26+B27+B28+B31+B32+B33+B34+B35+B37+B38+B41+B42+B44+B45+B48+B49+B50+B52+B53+B54+B56+B57+B58+B59+B60+B63+B64+B68+B77+B79+B81+B84+B85+B87+B88+B90</f>
        <v>6</v>
      </c>
      <c r="C108">
        <f t="shared" ref="C108:AA108" si="1">C5+C6+C7+C9+C10+C11+C12+C14+C17+C24+C26+C27+C28+C31+C32+C33+C34+C35+C37+C38+C41+C42+C44+C45+C48+C49+C50+C52+C53+C54+C56+C57+C58+C59+C60+C63+C64+C68+C77+C79+C81+C84+C85+C87+C88+C90</f>
        <v>0</v>
      </c>
      <c r="D108">
        <f t="shared" si="1"/>
        <v>0</v>
      </c>
      <c r="E108">
        <f t="shared" si="1"/>
        <v>0</v>
      </c>
      <c r="F108">
        <f t="shared" si="1"/>
        <v>0</v>
      </c>
      <c r="G108">
        <f t="shared" si="1"/>
        <v>6</v>
      </c>
      <c r="H108">
        <f t="shared" si="1"/>
        <v>45</v>
      </c>
      <c r="I108">
        <f t="shared" si="1"/>
        <v>3</v>
      </c>
      <c r="J108">
        <f t="shared" si="1"/>
        <v>18</v>
      </c>
      <c r="K108">
        <f t="shared" si="1"/>
        <v>97</v>
      </c>
      <c r="L108">
        <f t="shared" si="1"/>
        <v>0</v>
      </c>
      <c r="M108">
        <f t="shared" si="1"/>
        <v>0</v>
      </c>
      <c r="N108">
        <f t="shared" si="1"/>
        <v>0</v>
      </c>
      <c r="O108">
        <f t="shared" si="1"/>
        <v>0</v>
      </c>
      <c r="P108">
        <f t="shared" si="1"/>
        <v>55</v>
      </c>
      <c r="Q108">
        <f t="shared" si="1"/>
        <v>25</v>
      </c>
      <c r="R108">
        <f t="shared" si="1"/>
        <v>5</v>
      </c>
      <c r="S108">
        <f t="shared" si="1"/>
        <v>0</v>
      </c>
      <c r="T108">
        <f t="shared" si="1"/>
        <v>0</v>
      </c>
      <c r="U108">
        <f t="shared" si="1"/>
        <v>0</v>
      </c>
      <c r="V108">
        <f t="shared" si="1"/>
        <v>0</v>
      </c>
      <c r="W108">
        <f t="shared" si="1"/>
        <v>26</v>
      </c>
      <c r="X108">
        <f t="shared" si="1"/>
        <v>100</v>
      </c>
      <c r="Y108">
        <f t="shared" si="1"/>
        <v>0</v>
      </c>
      <c r="Z108">
        <f t="shared" si="1"/>
        <v>20</v>
      </c>
      <c r="AA108">
        <f t="shared" si="1"/>
        <v>0</v>
      </c>
      <c r="AB108">
        <f>AVERAGE(A108:Y108)</f>
        <v>16.083333333333332</v>
      </c>
      <c r="AC108">
        <f>STDEV(A108:Y108)/SQRT(COUNT(A108:Y108))</f>
        <v>6.0165582711340617</v>
      </c>
    </row>
    <row r="109" spans="1:29">
      <c r="A109" t="s">
        <v>98</v>
      </c>
      <c r="B109">
        <f>B8+B13+B15+B16+B18+B19+B20+B21+B22+B23+B25+B29+B30+B36+B39+B40+B43+B46+B47+B51+B55+B61+B62+B65+B66+B67+B69+B70+B71+B72+B73+B74+B75+B76+B78+B80+B82+B83+B86+B89</f>
        <v>110</v>
      </c>
      <c r="C109">
        <f t="shared" ref="C109:AA109" si="2">C8+C13+C15+C16+C18+C19+C20+C21+C22+C23+C25+C29+C30+C36+C39+C40+C43+C46+C47+C51+C55+C61+C62+C65+C66+C67+C69+C70+C71+C72+C73+C74+C75+C76+C78+C80+C82+C83+C86+C89</f>
        <v>100</v>
      </c>
      <c r="D109">
        <f t="shared" si="2"/>
        <v>100</v>
      </c>
      <c r="E109">
        <f t="shared" si="2"/>
        <v>106</v>
      </c>
      <c r="F109">
        <f t="shared" si="2"/>
        <v>113</v>
      </c>
      <c r="G109">
        <f t="shared" si="2"/>
        <v>98</v>
      </c>
      <c r="H109">
        <f t="shared" si="2"/>
        <v>104</v>
      </c>
      <c r="I109">
        <f t="shared" si="2"/>
        <v>67</v>
      </c>
      <c r="J109">
        <f t="shared" si="2"/>
        <v>6</v>
      </c>
      <c r="K109">
        <f t="shared" si="2"/>
        <v>0</v>
      </c>
      <c r="L109">
        <f t="shared" si="2"/>
        <v>120</v>
      </c>
      <c r="M109">
        <f t="shared" si="2"/>
        <v>74</v>
      </c>
      <c r="N109">
        <f t="shared" si="2"/>
        <v>95</v>
      </c>
      <c r="O109">
        <f t="shared" si="2"/>
        <v>90</v>
      </c>
      <c r="P109">
        <f t="shared" si="2"/>
        <v>75</v>
      </c>
      <c r="Q109">
        <f t="shared" si="2"/>
        <v>98</v>
      </c>
      <c r="R109">
        <f t="shared" si="2"/>
        <v>90</v>
      </c>
      <c r="S109">
        <f t="shared" si="2"/>
        <v>180</v>
      </c>
      <c r="T109">
        <f t="shared" si="2"/>
        <v>150</v>
      </c>
      <c r="U109">
        <f t="shared" si="2"/>
        <v>135</v>
      </c>
      <c r="V109">
        <f t="shared" si="2"/>
        <v>152</v>
      </c>
      <c r="W109">
        <f t="shared" si="2"/>
        <v>105</v>
      </c>
      <c r="X109">
        <f t="shared" si="2"/>
        <v>25</v>
      </c>
      <c r="Y109">
        <f t="shared" si="2"/>
        <v>113</v>
      </c>
      <c r="Z109">
        <f t="shared" si="2"/>
        <v>115</v>
      </c>
      <c r="AA109">
        <f t="shared" si="2"/>
        <v>0</v>
      </c>
      <c r="AB109">
        <f>AVERAGE(A109:Y109)</f>
        <v>96.083333333333329</v>
      </c>
      <c r="AC109">
        <f>STDEV(A109:Y109)/SQRT(COUNT(A109:Y109))</f>
        <v>8.5613550047237403</v>
      </c>
    </row>
    <row r="110" spans="1:29">
      <c r="A110" t="s">
        <v>99</v>
      </c>
      <c r="B110">
        <f>SUM(B94:B98)</f>
        <v>0</v>
      </c>
      <c r="C110">
        <f t="shared" ref="C110:AA110" si="3">SUM(C94:C98)</f>
        <v>0</v>
      </c>
      <c r="D110">
        <f t="shared" si="3"/>
        <v>0</v>
      </c>
      <c r="E110">
        <f t="shared" si="3"/>
        <v>0</v>
      </c>
      <c r="F110">
        <f t="shared" si="3"/>
        <v>0</v>
      </c>
      <c r="G110">
        <f t="shared" si="3"/>
        <v>0</v>
      </c>
      <c r="H110">
        <f t="shared" si="3"/>
        <v>55</v>
      </c>
      <c r="I110">
        <f t="shared" si="3"/>
        <v>5</v>
      </c>
      <c r="J110">
        <f t="shared" si="3"/>
        <v>90</v>
      </c>
      <c r="K110">
        <f t="shared" si="3"/>
        <v>10</v>
      </c>
      <c r="L110">
        <f t="shared" si="3"/>
        <v>0</v>
      </c>
      <c r="M110">
        <f t="shared" si="3"/>
        <v>18</v>
      </c>
      <c r="N110">
        <f t="shared" si="3"/>
        <v>0</v>
      </c>
      <c r="O110">
        <f t="shared" si="3"/>
        <v>0</v>
      </c>
      <c r="P110">
        <f t="shared" si="3"/>
        <v>0</v>
      </c>
      <c r="Q110">
        <f t="shared" si="3"/>
        <v>0</v>
      </c>
      <c r="R110">
        <f t="shared" si="3"/>
        <v>3</v>
      </c>
      <c r="S110">
        <f t="shared" si="3"/>
        <v>0</v>
      </c>
      <c r="T110">
        <f t="shared" si="3"/>
        <v>0</v>
      </c>
      <c r="U110">
        <f t="shared" si="3"/>
        <v>0</v>
      </c>
      <c r="V110">
        <f t="shared" si="3"/>
        <v>0</v>
      </c>
      <c r="W110">
        <f t="shared" si="3"/>
        <v>0</v>
      </c>
      <c r="X110">
        <f t="shared" si="3"/>
        <v>0</v>
      </c>
      <c r="Y110">
        <f t="shared" si="3"/>
        <v>2</v>
      </c>
      <c r="Z110">
        <f t="shared" si="3"/>
        <v>0</v>
      </c>
      <c r="AA110">
        <f t="shared" si="3"/>
        <v>0</v>
      </c>
      <c r="AB110">
        <f>AVERAGE(A110:Y110)</f>
        <v>7.625</v>
      </c>
      <c r="AC110">
        <f>STDEV(A110:Y110)/SQRT(COUNT(A110:Y110))</f>
        <v>4.2968696475592489</v>
      </c>
    </row>
  </sheetData>
  <mergeCells count="2">
    <mergeCell ref="A1:AA1"/>
    <mergeCell ref="A2:AA2"/>
  </mergeCells>
  <phoneticPr fontId="8" type="noConversion"/>
  <pageMargins left="0.75" right="0.75" top="1" bottom="1" header="0.5" footer="0.5"/>
  <headerFooter alignWithMargins="0"/>
</worksheet>
</file>

<file path=xl/worksheets/sheet6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D113"/>
  <sheetViews>
    <sheetView zoomScale="88" zoomScaleNormal="120" workbookViewId="0">
      <pane xSplit="1" topLeftCell="AA1" activePane="topRight" state="frozen"/>
      <selection pane="topRight" activeCell="AB54" sqref="AB54"/>
    </sheetView>
  </sheetViews>
  <sheetFormatPr baseColWidth="10" defaultRowHeight="13"/>
  <cols>
    <col min="1" max="1" width="35.33203125" bestFit="1" customWidth="1"/>
    <col min="2" max="256" width="8.83203125" customWidth="1"/>
  </cols>
  <sheetData>
    <row r="1" spans="1:28" ht="18">
      <c r="A1" s="221" t="s">
        <v>88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spans="1:28">
      <c r="A2" s="222" t="s">
        <v>151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4"/>
    </row>
    <row r="3" spans="1:28">
      <c r="A3" s="1" t="s">
        <v>0</v>
      </c>
      <c r="B3" s="2">
        <v>0</v>
      </c>
      <c r="C3" s="3">
        <v>3</v>
      </c>
      <c r="D3" s="2">
        <v>6</v>
      </c>
      <c r="E3" s="3">
        <v>9</v>
      </c>
      <c r="F3" s="2">
        <v>12</v>
      </c>
      <c r="G3" s="3">
        <v>15</v>
      </c>
      <c r="H3" s="2">
        <v>18</v>
      </c>
      <c r="I3" s="3">
        <v>21</v>
      </c>
      <c r="J3" s="2">
        <v>24</v>
      </c>
      <c r="K3" s="3">
        <v>27</v>
      </c>
      <c r="L3" s="2">
        <v>30</v>
      </c>
      <c r="M3" s="3">
        <v>33</v>
      </c>
      <c r="N3" s="2">
        <v>36</v>
      </c>
      <c r="O3" s="3">
        <v>39</v>
      </c>
      <c r="P3" s="2">
        <v>42</v>
      </c>
      <c r="Q3" s="3">
        <v>45</v>
      </c>
      <c r="R3" s="2">
        <v>48</v>
      </c>
      <c r="S3" s="3">
        <v>51</v>
      </c>
      <c r="T3" s="4">
        <v>54</v>
      </c>
      <c r="U3" s="3">
        <v>57</v>
      </c>
      <c r="V3" s="4">
        <v>60</v>
      </c>
      <c r="W3" s="3">
        <v>63</v>
      </c>
      <c r="X3" s="4">
        <v>66</v>
      </c>
      <c r="Y3" s="3">
        <v>69</v>
      </c>
      <c r="Z3" s="4">
        <v>72</v>
      </c>
      <c r="AA3" s="2" t="s">
        <v>1</v>
      </c>
    </row>
    <row r="4" spans="1:28" ht="12.75" customHeight="1">
      <c r="A4" s="5" t="s">
        <v>2</v>
      </c>
      <c r="B4" s="6"/>
      <c r="C4" s="7"/>
      <c r="D4" s="6"/>
      <c r="E4" s="7"/>
      <c r="F4" s="6"/>
      <c r="G4" s="7"/>
      <c r="H4" s="6"/>
      <c r="I4" s="7"/>
      <c r="J4" s="6"/>
      <c r="K4" s="7"/>
      <c r="L4" s="6"/>
      <c r="M4" s="7"/>
      <c r="N4" s="6"/>
      <c r="O4" s="7"/>
      <c r="P4" s="6"/>
      <c r="Q4" s="7"/>
      <c r="R4" s="6"/>
      <c r="S4" s="7"/>
      <c r="T4" s="8"/>
      <c r="U4" s="7"/>
      <c r="V4" s="8"/>
      <c r="W4" s="7"/>
      <c r="X4" s="8"/>
      <c r="Y4" s="7"/>
      <c r="Z4" s="8"/>
      <c r="AA4" s="6"/>
    </row>
    <row r="5" spans="1:28" ht="12.75" customHeight="1">
      <c r="A5" s="9" t="s">
        <v>25</v>
      </c>
      <c r="B5" s="10"/>
      <c r="C5" s="11"/>
      <c r="D5" s="10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  <c r="P5" s="10"/>
      <c r="Q5" s="11"/>
      <c r="R5" s="10"/>
      <c r="S5" s="11"/>
      <c r="T5" s="10"/>
      <c r="U5" s="11"/>
      <c r="V5" s="10"/>
      <c r="W5" s="11"/>
      <c r="X5" s="10"/>
      <c r="Y5" s="11"/>
      <c r="Z5" s="10"/>
      <c r="AA5" s="6"/>
      <c r="AB5">
        <f>SUM(B5:Z5)/25</f>
        <v>0</v>
      </c>
    </row>
    <row r="6" spans="1:28" ht="12.75" customHeight="1">
      <c r="A6" s="9" t="s">
        <v>3</v>
      </c>
      <c r="B6" s="10"/>
      <c r="C6" s="11">
        <v>10</v>
      </c>
      <c r="D6" s="10">
        <v>1</v>
      </c>
      <c r="E6" s="11"/>
      <c r="F6" s="10"/>
      <c r="G6" s="11">
        <v>8</v>
      </c>
      <c r="H6" s="10">
        <v>20</v>
      </c>
      <c r="I6" s="11">
        <v>5</v>
      </c>
      <c r="J6" s="10">
        <v>10</v>
      </c>
      <c r="K6" s="11"/>
      <c r="L6" s="10"/>
      <c r="M6" s="11"/>
      <c r="N6" s="10"/>
      <c r="O6" s="11"/>
      <c r="P6" s="10"/>
      <c r="Q6" s="11">
        <v>1</v>
      </c>
      <c r="R6" s="10">
        <v>2</v>
      </c>
      <c r="S6" s="11">
        <v>10</v>
      </c>
      <c r="T6" s="10"/>
      <c r="U6" s="11"/>
      <c r="V6" s="10"/>
      <c r="W6" s="11"/>
      <c r="X6" s="10"/>
      <c r="Y6" s="11"/>
      <c r="Z6" s="10"/>
      <c r="AA6" s="6"/>
      <c r="AB6" s="155">
        <f t="shared" ref="AB6:AB69" si="0">SUM(B6:Z6)/25</f>
        <v>2.68</v>
      </c>
    </row>
    <row r="7" spans="1:28" ht="12.75" customHeight="1">
      <c r="A7" s="9" t="s">
        <v>59</v>
      </c>
      <c r="B7" s="10"/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  <c r="P7" s="10"/>
      <c r="Q7" s="11"/>
      <c r="R7" s="10">
        <v>2</v>
      </c>
      <c r="S7" s="11">
        <v>1</v>
      </c>
      <c r="T7" s="10"/>
      <c r="U7" s="11"/>
      <c r="V7" s="10"/>
      <c r="W7" s="11"/>
      <c r="X7" s="10"/>
      <c r="Y7" s="11"/>
      <c r="Z7" s="10"/>
      <c r="AA7" s="6"/>
      <c r="AB7" s="155">
        <f t="shared" si="0"/>
        <v>0.12</v>
      </c>
    </row>
    <row r="8" spans="1:28" s="162" customFormat="1" ht="15" customHeight="1">
      <c r="A8" s="12" t="s">
        <v>4</v>
      </c>
      <c r="B8" s="5">
        <v>1</v>
      </c>
      <c r="C8" s="161">
        <v>10</v>
      </c>
      <c r="D8" s="5">
        <v>5</v>
      </c>
      <c r="E8" s="161"/>
      <c r="F8" s="5"/>
      <c r="G8" s="161"/>
      <c r="H8" s="5"/>
      <c r="I8" s="161"/>
      <c r="J8" s="5"/>
      <c r="K8" s="161"/>
      <c r="L8" s="5"/>
      <c r="M8" s="161"/>
      <c r="N8" s="5"/>
      <c r="O8" s="161"/>
      <c r="P8" s="5"/>
      <c r="Q8" s="161"/>
      <c r="R8" s="5"/>
      <c r="S8" s="161"/>
      <c r="T8" s="5"/>
      <c r="U8" s="161"/>
      <c r="V8" s="5"/>
      <c r="W8" s="161"/>
      <c r="X8" s="5">
        <v>5</v>
      </c>
      <c r="Y8" s="161"/>
      <c r="Z8" s="5">
        <v>1</v>
      </c>
      <c r="AA8" s="52"/>
      <c r="AB8" s="162">
        <f t="shared" si="0"/>
        <v>0.88</v>
      </c>
    </row>
    <row r="9" spans="1:28" ht="12.75" customHeight="1">
      <c r="A9" s="9" t="s">
        <v>45</v>
      </c>
      <c r="B9" s="10"/>
      <c r="C9" s="11"/>
      <c r="D9" s="10"/>
      <c r="E9" s="11"/>
      <c r="F9" s="10"/>
      <c r="G9" s="11"/>
      <c r="H9" s="10"/>
      <c r="I9" s="11"/>
      <c r="J9" s="10"/>
      <c r="K9" s="11"/>
      <c r="L9" s="10"/>
      <c r="M9" s="11"/>
      <c r="N9" s="10"/>
      <c r="O9" s="11"/>
      <c r="P9" s="10"/>
      <c r="Q9" s="11"/>
      <c r="R9" s="10"/>
      <c r="S9" s="11"/>
      <c r="T9" s="10"/>
      <c r="U9" s="11"/>
      <c r="V9" s="10"/>
      <c r="W9" s="11"/>
      <c r="X9" s="10"/>
      <c r="Y9" s="11"/>
      <c r="Z9" s="10"/>
      <c r="AA9" s="6"/>
      <c r="AB9" s="155">
        <f t="shared" si="0"/>
        <v>0</v>
      </c>
    </row>
    <row r="10" spans="1:28" ht="12.75" customHeight="1">
      <c r="A10" s="24" t="s">
        <v>86</v>
      </c>
      <c r="B10" s="10"/>
      <c r="C10" s="11"/>
      <c r="D10" s="10"/>
      <c r="E10" s="11"/>
      <c r="F10" s="10"/>
      <c r="G10" s="11"/>
      <c r="H10" s="10"/>
      <c r="I10" s="11"/>
      <c r="J10" s="10"/>
      <c r="K10" s="11"/>
      <c r="L10" s="10"/>
      <c r="M10" s="11"/>
      <c r="N10" s="10"/>
      <c r="O10" s="11"/>
      <c r="P10" s="10"/>
      <c r="Q10" s="11"/>
      <c r="R10" s="10"/>
      <c r="S10" s="11"/>
      <c r="T10" s="10"/>
      <c r="U10" s="11"/>
      <c r="V10" s="10"/>
      <c r="W10" s="11"/>
      <c r="X10" s="10"/>
      <c r="Y10" s="11"/>
      <c r="Z10" s="10"/>
      <c r="AA10" s="6"/>
      <c r="AB10" s="155">
        <f t="shared" si="0"/>
        <v>0</v>
      </c>
    </row>
    <row r="11" spans="1:28" ht="12.75" customHeight="1">
      <c r="A11" s="9" t="s">
        <v>27</v>
      </c>
      <c r="B11" s="10"/>
      <c r="C11" s="11"/>
      <c r="D11" s="10"/>
      <c r="E11" s="11"/>
      <c r="F11" s="10"/>
      <c r="G11" s="11"/>
      <c r="H11" s="10"/>
      <c r="I11" s="11"/>
      <c r="J11" s="10"/>
      <c r="K11" s="11"/>
      <c r="L11" s="10"/>
      <c r="M11" s="11"/>
      <c r="N11" s="10"/>
      <c r="O11" s="11"/>
      <c r="P11" s="10"/>
      <c r="Q11" s="11"/>
      <c r="R11" s="10"/>
      <c r="S11" s="11"/>
      <c r="T11" s="10"/>
      <c r="U11" s="11"/>
      <c r="V11" s="10"/>
      <c r="W11" s="11"/>
      <c r="X11" s="10"/>
      <c r="Y11" s="11"/>
      <c r="Z11" s="10"/>
      <c r="AA11" s="6"/>
      <c r="AB11" s="155">
        <f t="shared" si="0"/>
        <v>0</v>
      </c>
    </row>
    <row r="12" spans="1:28" ht="12.75" customHeight="1">
      <c r="A12" s="14" t="s">
        <v>26</v>
      </c>
      <c r="B12" s="10"/>
      <c r="C12" s="11"/>
      <c r="D12" s="10"/>
      <c r="E12" s="11"/>
      <c r="F12" s="10"/>
      <c r="G12" s="11"/>
      <c r="H12" s="10"/>
      <c r="I12" s="11"/>
      <c r="J12" s="10"/>
      <c r="K12" s="11"/>
      <c r="L12" s="10"/>
      <c r="M12" s="11"/>
      <c r="N12" s="10"/>
      <c r="O12" s="11"/>
      <c r="P12" s="10"/>
      <c r="Q12" s="11"/>
      <c r="R12" s="10"/>
      <c r="S12" s="11"/>
      <c r="T12" s="10"/>
      <c r="U12" s="11"/>
      <c r="V12" s="10"/>
      <c r="W12" s="11"/>
      <c r="X12" s="10"/>
      <c r="Y12" s="11"/>
      <c r="Z12" s="10"/>
      <c r="AA12" s="6"/>
      <c r="AB12" s="155">
        <f t="shared" si="0"/>
        <v>0</v>
      </c>
    </row>
    <row r="13" spans="1:28" s="162" customFormat="1" ht="12.75" customHeight="1">
      <c r="A13" s="13" t="s">
        <v>51</v>
      </c>
      <c r="B13" s="5"/>
      <c r="C13" s="161"/>
      <c r="D13" s="5"/>
      <c r="E13" s="161"/>
      <c r="F13" s="5"/>
      <c r="G13" s="161"/>
      <c r="H13" s="5"/>
      <c r="I13" s="161"/>
      <c r="J13" s="5"/>
      <c r="K13" s="161"/>
      <c r="L13" s="5"/>
      <c r="M13" s="161"/>
      <c r="N13" s="5"/>
      <c r="O13" s="161"/>
      <c r="P13" s="5"/>
      <c r="Q13" s="161"/>
      <c r="R13" s="5"/>
      <c r="S13" s="161"/>
      <c r="T13" s="5"/>
      <c r="U13" s="161"/>
      <c r="V13" s="5"/>
      <c r="W13" s="161"/>
      <c r="X13" s="5"/>
      <c r="Y13" s="161"/>
      <c r="Z13" s="5"/>
      <c r="AA13" s="52"/>
      <c r="AB13" s="162">
        <f t="shared" si="0"/>
        <v>0</v>
      </c>
    </row>
    <row r="14" spans="1:28" ht="12.75" customHeight="1">
      <c r="A14" s="14" t="s">
        <v>29</v>
      </c>
      <c r="B14" s="10"/>
      <c r="C14" s="11"/>
      <c r="D14" s="10"/>
      <c r="E14" s="11"/>
      <c r="F14" s="10"/>
      <c r="G14" s="11"/>
      <c r="H14" s="10"/>
      <c r="I14" s="11"/>
      <c r="J14" s="10"/>
      <c r="K14" s="11"/>
      <c r="L14" s="10"/>
      <c r="M14" s="11"/>
      <c r="N14" s="10"/>
      <c r="O14" s="11"/>
      <c r="P14" s="10"/>
      <c r="Q14" s="11"/>
      <c r="R14" s="10"/>
      <c r="S14" s="11"/>
      <c r="T14" s="10"/>
      <c r="U14" s="11"/>
      <c r="V14" s="10"/>
      <c r="W14" s="11"/>
      <c r="X14" s="10"/>
      <c r="Y14" s="11"/>
      <c r="Z14" s="10"/>
      <c r="AA14" s="6"/>
      <c r="AB14" s="155">
        <f t="shared" si="0"/>
        <v>0</v>
      </c>
    </row>
    <row r="15" spans="1:28" s="162" customFormat="1" ht="12.75" customHeight="1">
      <c r="A15" s="13" t="s">
        <v>76</v>
      </c>
      <c r="B15" s="5"/>
      <c r="C15" s="161"/>
      <c r="D15" s="5"/>
      <c r="E15" s="161"/>
      <c r="F15" s="5"/>
      <c r="G15" s="161"/>
      <c r="H15" s="5"/>
      <c r="I15" s="161"/>
      <c r="J15" s="5"/>
      <c r="K15" s="161"/>
      <c r="L15" s="5"/>
      <c r="M15" s="161"/>
      <c r="N15" s="5"/>
      <c r="O15" s="161"/>
      <c r="P15" s="5"/>
      <c r="Q15" s="161"/>
      <c r="R15" s="5"/>
      <c r="S15" s="161"/>
      <c r="T15" s="5"/>
      <c r="U15" s="161"/>
      <c r="V15" s="5"/>
      <c r="W15" s="161"/>
      <c r="X15" s="5"/>
      <c r="Y15" s="161"/>
      <c r="Z15" s="5"/>
      <c r="AA15" s="52"/>
      <c r="AB15" s="162">
        <f t="shared" si="0"/>
        <v>0</v>
      </c>
    </row>
    <row r="16" spans="1:28" s="162" customFormat="1" ht="12.75" customHeight="1">
      <c r="A16" s="13" t="s">
        <v>77</v>
      </c>
      <c r="B16" s="5"/>
      <c r="C16" s="161"/>
      <c r="D16" s="5"/>
      <c r="E16" s="161"/>
      <c r="F16" s="5"/>
      <c r="G16" s="161"/>
      <c r="H16" s="5"/>
      <c r="I16" s="161"/>
      <c r="J16" s="5"/>
      <c r="K16" s="161"/>
      <c r="L16" s="5"/>
      <c r="M16" s="161"/>
      <c r="N16" s="5"/>
      <c r="O16" s="161"/>
      <c r="P16" s="5"/>
      <c r="Q16" s="161"/>
      <c r="R16" s="5"/>
      <c r="S16" s="161"/>
      <c r="T16" s="5"/>
      <c r="U16" s="161"/>
      <c r="V16" s="5"/>
      <c r="W16" s="161"/>
      <c r="X16" s="5"/>
      <c r="Y16" s="161"/>
      <c r="Z16" s="5"/>
      <c r="AA16" s="52"/>
      <c r="AB16" s="162">
        <f t="shared" si="0"/>
        <v>0</v>
      </c>
    </row>
    <row r="17" spans="1:28" ht="12.75" customHeight="1">
      <c r="A17" s="9" t="s">
        <v>5</v>
      </c>
      <c r="B17" s="10"/>
      <c r="C17" s="11"/>
      <c r="D17" s="10"/>
      <c r="E17" s="11"/>
      <c r="F17" s="10"/>
      <c r="G17" s="11"/>
      <c r="H17" s="10"/>
      <c r="I17" s="11"/>
      <c r="J17" s="10"/>
      <c r="K17" s="11"/>
      <c r="L17" s="10"/>
      <c r="M17" s="11"/>
      <c r="N17" s="10"/>
      <c r="O17" s="11"/>
      <c r="P17" s="10"/>
      <c r="Q17" s="11"/>
      <c r="R17" s="10"/>
      <c r="S17" s="11"/>
      <c r="T17" s="10"/>
      <c r="U17" s="11"/>
      <c r="V17" s="10"/>
      <c r="W17" s="11"/>
      <c r="X17" s="10"/>
      <c r="Y17" s="11"/>
      <c r="Z17" s="10"/>
      <c r="AA17" s="6"/>
      <c r="AB17" s="155">
        <f t="shared" si="0"/>
        <v>0</v>
      </c>
    </row>
    <row r="18" spans="1:28" s="162" customFormat="1" ht="12.75" customHeight="1">
      <c r="A18" s="12" t="s">
        <v>79</v>
      </c>
      <c r="B18" s="5"/>
      <c r="C18" s="161"/>
      <c r="D18" s="5"/>
      <c r="E18" s="161"/>
      <c r="F18" s="5"/>
      <c r="G18" s="161"/>
      <c r="H18" s="5"/>
      <c r="I18" s="161"/>
      <c r="J18" s="5"/>
      <c r="K18" s="161"/>
      <c r="L18" s="5"/>
      <c r="M18" s="161"/>
      <c r="N18" s="5"/>
      <c r="O18" s="161"/>
      <c r="P18" s="5"/>
      <c r="Q18" s="161"/>
      <c r="R18" s="5"/>
      <c r="S18" s="161"/>
      <c r="T18" s="5"/>
      <c r="U18" s="161"/>
      <c r="V18" s="5"/>
      <c r="W18" s="161"/>
      <c r="X18" s="5"/>
      <c r="Y18" s="161"/>
      <c r="Z18" s="5"/>
      <c r="AA18" s="52"/>
      <c r="AB18" s="162">
        <f t="shared" si="0"/>
        <v>0</v>
      </c>
    </row>
    <row r="19" spans="1:28" s="162" customFormat="1" ht="12.75" customHeight="1">
      <c r="A19" s="12" t="s">
        <v>78</v>
      </c>
      <c r="B19" s="5"/>
      <c r="C19" s="161"/>
      <c r="D19" s="5"/>
      <c r="E19" s="161"/>
      <c r="F19" s="5"/>
      <c r="G19" s="161"/>
      <c r="H19" s="5"/>
      <c r="I19" s="161"/>
      <c r="J19" s="5"/>
      <c r="K19" s="161"/>
      <c r="L19" s="5"/>
      <c r="M19" s="161"/>
      <c r="N19" s="5"/>
      <c r="O19" s="161"/>
      <c r="P19" s="5"/>
      <c r="Q19" s="161"/>
      <c r="R19" s="5"/>
      <c r="S19" s="161"/>
      <c r="T19" s="5"/>
      <c r="U19" s="161"/>
      <c r="V19" s="5"/>
      <c r="W19" s="161"/>
      <c r="X19" s="5"/>
      <c r="Y19" s="161"/>
      <c r="Z19" s="5"/>
      <c r="AA19" s="52"/>
      <c r="AB19" s="162">
        <f t="shared" si="0"/>
        <v>0</v>
      </c>
    </row>
    <row r="20" spans="1:28" s="162" customFormat="1" ht="12.75" customHeight="1">
      <c r="A20" s="12" t="s">
        <v>6</v>
      </c>
      <c r="B20" s="5"/>
      <c r="C20" s="161"/>
      <c r="D20" s="5"/>
      <c r="E20" s="161"/>
      <c r="F20" s="5">
        <v>1</v>
      </c>
      <c r="G20" s="161">
        <v>1</v>
      </c>
      <c r="H20" s="5"/>
      <c r="I20" s="161"/>
      <c r="J20" s="5"/>
      <c r="K20" s="161"/>
      <c r="L20" s="5"/>
      <c r="M20" s="161"/>
      <c r="N20" s="5"/>
      <c r="O20" s="161"/>
      <c r="P20" s="5"/>
      <c r="Q20" s="161"/>
      <c r="R20" s="5"/>
      <c r="S20" s="161">
        <v>1</v>
      </c>
      <c r="T20" s="5"/>
      <c r="U20" s="161"/>
      <c r="V20" s="5"/>
      <c r="W20" s="161">
        <v>1</v>
      </c>
      <c r="X20" s="5">
        <v>1</v>
      </c>
      <c r="Y20" s="161">
        <v>1</v>
      </c>
      <c r="Z20" s="5">
        <v>1</v>
      </c>
      <c r="AA20" s="52"/>
      <c r="AB20" s="162">
        <f t="shared" si="0"/>
        <v>0.28000000000000003</v>
      </c>
    </row>
    <row r="21" spans="1:28" s="162" customFormat="1" ht="12.75" customHeight="1">
      <c r="A21" s="12" t="s">
        <v>7</v>
      </c>
      <c r="B21" s="5"/>
      <c r="C21" s="161"/>
      <c r="D21" s="5"/>
      <c r="E21" s="161"/>
      <c r="F21" s="5"/>
      <c r="G21" s="161"/>
      <c r="H21" s="5"/>
      <c r="I21" s="161"/>
      <c r="J21" s="5"/>
      <c r="K21" s="161"/>
      <c r="L21" s="5"/>
      <c r="M21" s="161"/>
      <c r="N21" s="5"/>
      <c r="O21" s="161"/>
      <c r="P21" s="5"/>
      <c r="Q21" s="161"/>
      <c r="R21" s="5"/>
      <c r="S21" s="161"/>
      <c r="T21" s="5"/>
      <c r="U21" s="161"/>
      <c r="V21" s="5"/>
      <c r="W21" s="161"/>
      <c r="X21" s="5"/>
      <c r="Y21" s="161"/>
      <c r="Z21" s="5"/>
      <c r="AA21" s="52"/>
      <c r="AB21" s="162">
        <f t="shared" si="0"/>
        <v>0</v>
      </c>
    </row>
    <row r="22" spans="1:28" s="162" customFormat="1" ht="12.75" customHeight="1">
      <c r="A22" s="12" t="s">
        <v>85</v>
      </c>
      <c r="B22" s="5"/>
      <c r="C22" s="161"/>
      <c r="D22" s="5"/>
      <c r="E22" s="161"/>
      <c r="F22" s="5"/>
      <c r="G22" s="161"/>
      <c r="H22" s="5"/>
      <c r="I22" s="161"/>
      <c r="J22" s="5"/>
      <c r="K22" s="161"/>
      <c r="L22" s="5"/>
      <c r="M22" s="161"/>
      <c r="N22" s="5"/>
      <c r="O22" s="161"/>
      <c r="P22" s="5"/>
      <c r="Q22" s="161"/>
      <c r="R22" s="5"/>
      <c r="S22" s="161"/>
      <c r="T22" s="5"/>
      <c r="U22" s="161"/>
      <c r="V22" s="5"/>
      <c r="W22" s="161"/>
      <c r="X22" s="5"/>
      <c r="Y22" s="161"/>
      <c r="Z22" s="5"/>
      <c r="AA22" s="52"/>
      <c r="AB22" s="162">
        <f t="shared" si="0"/>
        <v>0</v>
      </c>
    </row>
    <row r="23" spans="1:28" s="162" customFormat="1" ht="12.75" customHeight="1">
      <c r="A23" s="12" t="s">
        <v>28</v>
      </c>
      <c r="B23" s="5"/>
      <c r="C23" s="161"/>
      <c r="D23" s="5"/>
      <c r="E23" s="161"/>
      <c r="F23" s="5"/>
      <c r="G23" s="161"/>
      <c r="H23" s="5"/>
      <c r="I23" s="161"/>
      <c r="J23" s="5"/>
      <c r="K23" s="161"/>
      <c r="L23" s="5"/>
      <c r="M23" s="161"/>
      <c r="N23" s="5"/>
      <c r="O23" s="161"/>
      <c r="P23" s="5"/>
      <c r="Q23" s="161"/>
      <c r="R23" s="5"/>
      <c r="S23" s="161"/>
      <c r="T23" s="5"/>
      <c r="U23" s="161"/>
      <c r="V23" s="5"/>
      <c r="W23" s="161"/>
      <c r="X23" s="5"/>
      <c r="Y23" s="161"/>
      <c r="Z23" s="5"/>
      <c r="AA23" s="52"/>
      <c r="AB23" s="162">
        <f t="shared" si="0"/>
        <v>0</v>
      </c>
    </row>
    <row r="24" spans="1:28" ht="12.75" customHeight="1">
      <c r="A24" s="9" t="s">
        <v>8</v>
      </c>
      <c r="B24" s="10"/>
      <c r="C24" s="11"/>
      <c r="D24" s="10"/>
      <c r="E24" s="11"/>
      <c r="F24" s="10"/>
      <c r="G24" s="11"/>
      <c r="H24" s="10"/>
      <c r="I24" s="11"/>
      <c r="J24" s="10"/>
      <c r="K24" s="11"/>
      <c r="L24" s="10"/>
      <c r="M24" s="11"/>
      <c r="N24" s="10"/>
      <c r="O24" s="11"/>
      <c r="P24" s="10"/>
      <c r="Q24" s="11"/>
      <c r="R24" s="10"/>
      <c r="S24" s="11"/>
      <c r="T24" s="10"/>
      <c r="U24" s="11"/>
      <c r="V24" s="10"/>
      <c r="W24" s="11"/>
      <c r="X24" s="10"/>
      <c r="Y24" s="11"/>
      <c r="Z24" s="10"/>
      <c r="AA24" s="6"/>
      <c r="AB24" s="155">
        <f t="shared" si="0"/>
        <v>0</v>
      </c>
    </row>
    <row r="25" spans="1:28" s="162" customFormat="1" ht="12.75" customHeight="1">
      <c r="A25" s="12" t="s">
        <v>23</v>
      </c>
      <c r="B25" s="5">
        <v>1</v>
      </c>
      <c r="C25" s="161">
        <v>1</v>
      </c>
      <c r="D25" s="5"/>
      <c r="E25" s="161"/>
      <c r="F25" s="5">
        <v>1</v>
      </c>
      <c r="G25" s="161"/>
      <c r="H25" s="5"/>
      <c r="I25" s="161"/>
      <c r="J25" s="5"/>
      <c r="K25" s="161"/>
      <c r="L25" s="5"/>
      <c r="M25" s="161"/>
      <c r="N25" s="5"/>
      <c r="O25" s="161"/>
      <c r="P25" s="5"/>
      <c r="Q25" s="161"/>
      <c r="R25" s="5">
        <v>1</v>
      </c>
      <c r="S25" s="161"/>
      <c r="T25" s="5"/>
      <c r="U25" s="161"/>
      <c r="V25" s="5"/>
      <c r="W25" s="161">
        <v>1</v>
      </c>
      <c r="X25" s="5">
        <v>2</v>
      </c>
      <c r="Y25" s="161">
        <v>2</v>
      </c>
      <c r="Z25" s="5"/>
      <c r="AA25" s="52"/>
      <c r="AB25" s="162">
        <f t="shared" si="0"/>
        <v>0.36</v>
      </c>
    </row>
    <row r="26" spans="1:28" ht="12.75" customHeight="1">
      <c r="A26" s="9" t="s">
        <v>71</v>
      </c>
      <c r="B26" s="10"/>
      <c r="C26" s="11"/>
      <c r="D26" s="10"/>
      <c r="E26" s="11"/>
      <c r="F26" s="10"/>
      <c r="G26" s="11"/>
      <c r="H26" s="10"/>
      <c r="I26" s="11"/>
      <c r="J26" s="10"/>
      <c r="K26" s="11"/>
      <c r="L26" s="10"/>
      <c r="M26" s="11"/>
      <c r="N26" s="10"/>
      <c r="O26" s="11"/>
      <c r="P26" s="10"/>
      <c r="Q26" s="11"/>
      <c r="R26" s="10"/>
      <c r="S26" s="11"/>
      <c r="T26" s="10"/>
      <c r="U26" s="11"/>
      <c r="V26" s="10"/>
      <c r="W26" s="11"/>
      <c r="X26" s="10"/>
      <c r="Y26" s="11"/>
      <c r="Z26" s="10"/>
      <c r="AA26" s="6"/>
      <c r="AB26" s="155">
        <f t="shared" si="0"/>
        <v>0</v>
      </c>
    </row>
    <row r="27" spans="1:28" ht="12.75" customHeight="1">
      <c r="A27" s="9" t="s">
        <v>83</v>
      </c>
      <c r="B27" s="10"/>
      <c r="C27" s="11"/>
      <c r="D27" s="10"/>
      <c r="E27" s="11"/>
      <c r="F27" s="10"/>
      <c r="G27" s="11"/>
      <c r="H27" s="10"/>
      <c r="I27" s="11"/>
      <c r="J27" s="10"/>
      <c r="K27" s="11"/>
      <c r="L27" s="10"/>
      <c r="M27" s="11"/>
      <c r="N27" s="10"/>
      <c r="O27" s="11"/>
      <c r="P27" s="10"/>
      <c r="Q27" s="11"/>
      <c r="R27" s="10"/>
      <c r="S27" s="11"/>
      <c r="T27" s="10"/>
      <c r="U27" s="11"/>
      <c r="V27" s="10"/>
      <c r="W27" s="11"/>
      <c r="X27" s="10"/>
      <c r="Y27" s="11"/>
      <c r="Z27" s="10"/>
      <c r="AA27" s="6"/>
      <c r="AB27" s="155">
        <f t="shared" si="0"/>
        <v>0</v>
      </c>
    </row>
    <row r="28" spans="1:28" ht="12.75" customHeight="1">
      <c r="A28" s="9" t="s">
        <v>69</v>
      </c>
      <c r="B28" s="10"/>
      <c r="C28" s="11"/>
      <c r="D28" s="10">
        <v>1</v>
      </c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  <c r="P28" s="10"/>
      <c r="Q28" s="11"/>
      <c r="R28" s="10"/>
      <c r="S28" s="11"/>
      <c r="T28" s="10"/>
      <c r="U28" s="11"/>
      <c r="V28" s="10"/>
      <c r="W28" s="11"/>
      <c r="X28" s="10"/>
      <c r="Y28" s="11"/>
      <c r="Z28" s="10"/>
      <c r="AA28" s="6"/>
      <c r="AB28" s="155">
        <f t="shared" si="0"/>
        <v>0.04</v>
      </c>
    </row>
    <row r="29" spans="1:28" s="162" customFormat="1" ht="12.75" customHeight="1">
      <c r="A29" s="12" t="s">
        <v>84</v>
      </c>
      <c r="B29" s="5"/>
      <c r="C29" s="161"/>
      <c r="D29" s="5"/>
      <c r="E29" s="161"/>
      <c r="F29" s="5"/>
      <c r="G29" s="161"/>
      <c r="H29" s="5"/>
      <c r="I29" s="161"/>
      <c r="J29" s="5"/>
      <c r="K29" s="161"/>
      <c r="L29" s="5"/>
      <c r="M29" s="161"/>
      <c r="N29" s="5"/>
      <c r="O29" s="161"/>
      <c r="P29" s="5"/>
      <c r="Q29" s="161"/>
      <c r="R29" s="5"/>
      <c r="S29" s="161"/>
      <c r="T29" s="5"/>
      <c r="U29" s="161"/>
      <c r="V29" s="5"/>
      <c r="W29" s="161"/>
      <c r="X29" s="5"/>
      <c r="Y29" s="161"/>
      <c r="Z29" s="5"/>
      <c r="AA29" s="52"/>
      <c r="AB29" s="162">
        <f t="shared" si="0"/>
        <v>0</v>
      </c>
    </row>
    <row r="30" spans="1:28" s="162" customFormat="1" ht="12.75" customHeight="1">
      <c r="A30" s="13" t="s">
        <v>33</v>
      </c>
      <c r="B30" s="5"/>
      <c r="C30" s="161"/>
      <c r="D30" s="5"/>
      <c r="E30" s="161"/>
      <c r="F30" s="5"/>
      <c r="G30" s="161"/>
      <c r="H30" s="5"/>
      <c r="I30" s="161"/>
      <c r="J30" s="5"/>
      <c r="K30" s="161"/>
      <c r="L30" s="5"/>
      <c r="M30" s="161"/>
      <c r="N30" s="5"/>
      <c r="O30" s="161"/>
      <c r="P30" s="5"/>
      <c r="Q30" s="161"/>
      <c r="R30" s="5"/>
      <c r="S30" s="161"/>
      <c r="T30" s="5"/>
      <c r="U30" s="161"/>
      <c r="V30" s="5"/>
      <c r="W30" s="161"/>
      <c r="X30" s="5"/>
      <c r="Y30" s="161"/>
      <c r="Z30" s="5"/>
      <c r="AA30" s="52"/>
      <c r="AB30" s="162">
        <f t="shared" si="0"/>
        <v>0</v>
      </c>
    </row>
    <row r="31" spans="1:28" ht="12.75" customHeight="1">
      <c r="A31" s="24" t="s">
        <v>93</v>
      </c>
      <c r="B31" s="10"/>
      <c r="C31" s="11"/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O31" s="11"/>
      <c r="P31" s="10"/>
      <c r="Q31" s="11"/>
      <c r="R31" s="10"/>
      <c r="S31" s="11"/>
      <c r="T31" s="10"/>
      <c r="U31" s="11"/>
      <c r="V31" s="10"/>
      <c r="W31" s="11"/>
      <c r="X31" s="10"/>
      <c r="Y31" s="11"/>
      <c r="Z31" s="10"/>
      <c r="AA31" s="6"/>
      <c r="AB31" s="155">
        <f t="shared" si="0"/>
        <v>0</v>
      </c>
    </row>
    <row r="32" spans="1:28" ht="12.75" customHeight="1">
      <c r="A32" s="15" t="s">
        <v>9</v>
      </c>
      <c r="B32" s="10"/>
      <c r="C32" s="11"/>
      <c r="D32" s="10"/>
      <c r="E32" s="11"/>
      <c r="F32" s="10"/>
      <c r="G32" s="11"/>
      <c r="H32" s="10"/>
      <c r="I32" s="11"/>
      <c r="J32" s="10"/>
      <c r="K32" s="11"/>
      <c r="L32" s="10"/>
      <c r="M32" s="11"/>
      <c r="N32" s="10"/>
      <c r="O32" s="11"/>
      <c r="P32" s="10"/>
      <c r="Q32" s="11"/>
      <c r="R32" s="10"/>
      <c r="S32" s="11"/>
      <c r="T32" s="10"/>
      <c r="U32" s="11"/>
      <c r="V32" s="10"/>
      <c r="W32" s="11"/>
      <c r="X32" s="10"/>
      <c r="Y32" s="11"/>
      <c r="Z32" s="10"/>
      <c r="AA32" s="6"/>
      <c r="AB32" s="155">
        <f t="shared" si="0"/>
        <v>0</v>
      </c>
    </row>
    <row r="33" spans="1:28" ht="12.75" customHeight="1">
      <c r="A33" s="15" t="s">
        <v>31</v>
      </c>
      <c r="B33" s="10"/>
      <c r="C33" s="11"/>
      <c r="D33" s="10"/>
      <c r="E33" s="11"/>
      <c r="F33" s="10"/>
      <c r="G33" s="11"/>
      <c r="H33" s="10">
        <v>5</v>
      </c>
      <c r="I33" s="11"/>
      <c r="J33" s="10"/>
      <c r="K33" s="11"/>
      <c r="L33" s="10"/>
      <c r="M33" s="11"/>
      <c r="N33" s="10">
        <v>5</v>
      </c>
      <c r="O33" s="11"/>
      <c r="P33" s="10">
        <v>15</v>
      </c>
      <c r="Q33" s="11"/>
      <c r="R33" s="10"/>
      <c r="S33" s="11"/>
      <c r="T33" s="10"/>
      <c r="U33" s="11"/>
      <c r="V33" s="10"/>
      <c r="W33" s="11">
        <v>10</v>
      </c>
      <c r="X33" s="10"/>
      <c r="Y33" s="11">
        <v>5</v>
      </c>
      <c r="Z33" s="10"/>
      <c r="AA33" s="6"/>
      <c r="AB33" s="155">
        <f t="shared" si="0"/>
        <v>1.6</v>
      </c>
    </row>
    <row r="34" spans="1:28" ht="12.75" customHeight="1">
      <c r="A34" s="15" t="s">
        <v>32</v>
      </c>
      <c r="B34" s="10">
        <v>20</v>
      </c>
      <c r="C34" s="11">
        <v>5</v>
      </c>
      <c r="D34" s="10">
        <v>10</v>
      </c>
      <c r="E34" s="11">
        <v>60</v>
      </c>
      <c r="F34" s="10">
        <v>70</v>
      </c>
      <c r="G34" s="11">
        <v>25</v>
      </c>
      <c r="H34" s="10">
        <v>70</v>
      </c>
      <c r="I34" s="11">
        <v>10</v>
      </c>
      <c r="J34" s="10"/>
      <c r="K34" s="11"/>
      <c r="L34" s="10"/>
      <c r="M34" s="11">
        <v>2</v>
      </c>
      <c r="N34" s="10">
        <v>70</v>
      </c>
      <c r="O34" s="11">
        <v>55</v>
      </c>
      <c r="P34" s="10">
        <v>80</v>
      </c>
      <c r="Q34" s="11">
        <v>25</v>
      </c>
      <c r="R34" s="10"/>
      <c r="S34" s="11">
        <v>5</v>
      </c>
      <c r="T34" s="10"/>
      <c r="U34" s="11">
        <v>5</v>
      </c>
      <c r="V34" s="10">
        <v>95</v>
      </c>
      <c r="W34" s="11"/>
      <c r="X34" s="10">
        <v>5</v>
      </c>
      <c r="Y34" s="11">
        <v>15</v>
      </c>
      <c r="Z34" s="10"/>
      <c r="AA34" s="6"/>
      <c r="AB34" s="155">
        <f t="shared" si="0"/>
        <v>25.08</v>
      </c>
    </row>
    <row r="35" spans="1:28" ht="12.75" customHeight="1">
      <c r="A35" s="15" t="s">
        <v>52</v>
      </c>
      <c r="B35" s="10"/>
      <c r="C35" s="11"/>
      <c r="D35" s="10"/>
      <c r="E35" s="11"/>
      <c r="F35" s="10"/>
      <c r="G35" s="11"/>
      <c r="H35" s="10"/>
      <c r="I35" s="11"/>
      <c r="J35" s="10"/>
      <c r="K35" s="11"/>
      <c r="L35" s="10"/>
      <c r="M35" s="11"/>
      <c r="N35" s="10"/>
      <c r="O35" s="11"/>
      <c r="P35" s="10"/>
      <c r="Q35" s="11"/>
      <c r="R35" s="10"/>
      <c r="S35" s="11"/>
      <c r="T35" s="10"/>
      <c r="U35" s="11"/>
      <c r="V35" s="10"/>
      <c r="W35" s="11"/>
      <c r="X35" s="10"/>
      <c r="Y35" s="11"/>
      <c r="Z35" s="10"/>
      <c r="AA35" s="6"/>
      <c r="AB35" s="155">
        <f t="shared" si="0"/>
        <v>0</v>
      </c>
    </row>
    <row r="36" spans="1:28" s="162" customFormat="1" ht="12.75" customHeight="1">
      <c r="A36" s="16" t="s">
        <v>10</v>
      </c>
      <c r="B36" s="5"/>
      <c r="C36" s="161"/>
      <c r="D36" s="5"/>
      <c r="E36" s="161"/>
      <c r="F36" s="5"/>
      <c r="G36" s="161"/>
      <c r="H36" s="5"/>
      <c r="I36" s="161"/>
      <c r="J36" s="5"/>
      <c r="K36" s="161"/>
      <c r="L36" s="5"/>
      <c r="M36" s="161"/>
      <c r="N36" s="5"/>
      <c r="O36" s="161"/>
      <c r="P36" s="5"/>
      <c r="Q36" s="161"/>
      <c r="R36" s="5"/>
      <c r="S36" s="161"/>
      <c r="T36" s="5"/>
      <c r="U36" s="161"/>
      <c r="V36" s="5"/>
      <c r="W36" s="161"/>
      <c r="X36" s="5"/>
      <c r="Y36" s="161"/>
      <c r="Z36" s="5"/>
      <c r="AA36" s="52"/>
      <c r="AB36" s="162">
        <f t="shared" si="0"/>
        <v>0</v>
      </c>
    </row>
    <row r="37" spans="1:28" ht="12.75" customHeight="1">
      <c r="A37" s="15" t="s">
        <v>39</v>
      </c>
      <c r="B37" s="10"/>
      <c r="C37" s="11"/>
      <c r="D37" s="10"/>
      <c r="E37" s="11"/>
      <c r="F37" s="10"/>
      <c r="G37" s="11"/>
      <c r="H37" s="10"/>
      <c r="I37" s="11"/>
      <c r="J37" s="10"/>
      <c r="K37" s="11"/>
      <c r="L37" s="10"/>
      <c r="M37" s="11"/>
      <c r="N37" s="10"/>
      <c r="O37" s="11"/>
      <c r="P37" s="10"/>
      <c r="Q37" s="11"/>
      <c r="R37" s="10"/>
      <c r="S37" s="11"/>
      <c r="T37" s="10"/>
      <c r="U37" s="11"/>
      <c r="V37" s="10"/>
      <c r="W37" s="11"/>
      <c r="X37" s="10"/>
      <c r="Y37" s="11"/>
      <c r="Z37" s="10"/>
      <c r="AA37" s="6"/>
      <c r="AB37" s="155">
        <f t="shared" si="0"/>
        <v>0</v>
      </c>
    </row>
    <row r="38" spans="1:28" ht="12.75" customHeight="1">
      <c r="A38" s="15" t="s">
        <v>11</v>
      </c>
      <c r="B38" s="10"/>
      <c r="C38" s="11"/>
      <c r="D38" s="10"/>
      <c r="E38" s="11"/>
      <c r="F38" s="10"/>
      <c r="G38" s="11"/>
      <c r="H38" s="10"/>
      <c r="I38" s="11"/>
      <c r="J38" s="10"/>
      <c r="K38" s="11"/>
      <c r="L38" s="10"/>
      <c r="M38" s="11"/>
      <c r="N38" s="10"/>
      <c r="O38" s="11"/>
      <c r="P38" s="10"/>
      <c r="Q38" s="11"/>
      <c r="R38" s="10"/>
      <c r="S38" s="11"/>
      <c r="T38" s="10"/>
      <c r="U38" s="11"/>
      <c r="V38" s="10"/>
      <c r="W38" s="11"/>
      <c r="X38" s="10"/>
      <c r="Y38" s="11"/>
      <c r="Z38" s="10"/>
      <c r="AA38" s="6"/>
      <c r="AB38" s="155">
        <f t="shared" si="0"/>
        <v>0</v>
      </c>
    </row>
    <row r="39" spans="1:28" s="162" customFormat="1" ht="12.75" customHeight="1">
      <c r="A39" s="16" t="s">
        <v>94</v>
      </c>
      <c r="B39" s="5"/>
      <c r="C39" s="161"/>
      <c r="D39" s="5"/>
      <c r="E39" s="161"/>
      <c r="F39" s="5"/>
      <c r="G39" s="161"/>
      <c r="H39" s="5"/>
      <c r="I39" s="161"/>
      <c r="J39" s="5"/>
      <c r="K39" s="161"/>
      <c r="L39" s="5"/>
      <c r="M39" s="161"/>
      <c r="N39" s="5"/>
      <c r="O39" s="161"/>
      <c r="P39" s="5"/>
      <c r="Q39" s="161"/>
      <c r="R39" s="5"/>
      <c r="S39" s="161"/>
      <c r="T39" s="5"/>
      <c r="U39" s="161"/>
      <c r="V39" s="5"/>
      <c r="W39" s="161"/>
      <c r="X39" s="5"/>
      <c r="Y39" s="161"/>
      <c r="Z39" s="5"/>
      <c r="AA39" s="52"/>
      <c r="AB39" s="162">
        <f t="shared" si="0"/>
        <v>0</v>
      </c>
    </row>
    <row r="40" spans="1:28" s="162" customFormat="1" ht="12.75" customHeight="1">
      <c r="A40" s="16" t="s">
        <v>95</v>
      </c>
      <c r="B40" s="5"/>
      <c r="C40" s="161"/>
      <c r="D40" s="5"/>
      <c r="E40" s="161"/>
      <c r="F40" s="5"/>
      <c r="G40" s="161"/>
      <c r="H40" s="5"/>
      <c r="I40" s="161"/>
      <c r="J40" s="5"/>
      <c r="K40" s="161"/>
      <c r="L40" s="5"/>
      <c r="M40" s="161"/>
      <c r="N40" s="5"/>
      <c r="O40" s="161"/>
      <c r="P40" s="5"/>
      <c r="Q40" s="161"/>
      <c r="R40" s="5"/>
      <c r="S40" s="161"/>
      <c r="T40" s="5"/>
      <c r="U40" s="161"/>
      <c r="V40" s="5"/>
      <c r="W40" s="161"/>
      <c r="X40" s="5"/>
      <c r="Y40" s="161"/>
      <c r="Z40" s="5"/>
      <c r="AA40" s="52"/>
      <c r="AB40" s="162">
        <f t="shared" si="0"/>
        <v>0</v>
      </c>
    </row>
    <row r="41" spans="1:28" ht="12.75" customHeight="1">
      <c r="A41" s="15" t="s">
        <v>12</v>
      </c>
      <c r="B41" s="10"/>
      <c r="C41" s="11"/>
      <c r="D41" s="10"/>
      <c r="E41" s="11"/>
      <c r="F41" s="10"/>
      <c r="G41" s="11"/>
      <c r="H41" s="10"/>
      <c r="I41" s="11"/>
      <c r="J41" s="10"/>
      <c r="K41" s="11"/>
      <c r="L41" s="10"/>
      <c r="M41" s="11"/>
      <c r="N41" s="10"/>
      <c r="O41" s="11"/>
      <c r="P41" s="10"/>
      <c r="Q41" s="11"/>
      <c r="R41" s="10"/>
      <c r="S41" s="11"/>
      <c r="T41" s="10"/>
      <c r="U41" s="11"/>
      <c r="V41" s="10"/>
      <c r="W41" s="11"/>
      <c r="X41" s="10"/>
      <c r="Y41" s="11"/>
      <c r="Z41" s="10"/>
      <c r="AA41" s="6"/>
      <c r="AB41" s="155">
        <f t="shared" si="0"/>
        <v>0</v>
      </c>
    </row>
    <row r="42" spans="1:28" ht="12.75" customHeight="1">
      <c r="A42" s="15" t="s">
        <v>40</v>
      </c>
      <c r="B42" s="10"/>
      <c r="C42" s="11"/>
      <c r="D42" s="10"/>
      <c r="E42" s="11"/>
      <c r="F42" s="10"/>
      <c r="G42" s="11"/>
      <c r="H42" s="10"/>
      <c r="I42" s="11"/>
      <c r="J42" s="10"/>
      <c r="K42" s="11"/>
      <c r="L42" s="10"/>
      <c r="M42" s="11"/>
      <c r="N42" s="10"/>
      <c r="O42" s="11"/>
      <c r="P42" s="10"/>
      <c r="Q42" s="11"/>
      <c r="R42" s="10"/>
      <c r="S42" s="11"/>
      <c r="T42" s="10"/>
      <c r="U42" s="11"/>
      <c r="V42" s="10"/>
      <c r="W42" s="11"/>
      <c r="X42" s="10"/>
      <c r="Y42" s="11"/>
      <c r="Z42" s="10"/>
      <c r="AA42" s="6"/>
      <c r="AB42" s="155">
        <f t="shared" si="0"/>
        <v>0</v>
      </c>
    </row>
    <row r="43" spans="1:28" s="162" customFormat="1" ht="12.75" customHeight="1">
      <c r="A43" s="16" t="s">
        <v>41</v>
      </c>
      <c r="B43" s="5"/>
      <c r="C43" s="161"/>
      <c r="D43" s="5"/>
      <c r="E43" s="161"/>
      <c r="F43" s="5"/>
      <c r="G43" s="161"/>
      <c r="H43" s="5"/>
      <c r="I43" s="161"/>
      <c r="J43" s="5"/>
      <c r="K43" s="161"/>
      <c r="L43" s="5"/>
      <c r="M43" s="161"/>
      <c r="N43" s="5"/>
      <c r="O43" s="161"/>
      <c r="P43" s="5"/>
      <c r="Q43" s="161"/>
      <c r="R43" s="5"/>
      <c r="S43" s="161"/>
      <c r="T43" s="5"/>
      <c r="U43" s="161"/>
      <c r="V43" s="5"/>
      <c r="W43" s="161"/>
      <c r="X43" s="5"/>
      <c r="Y43" s="161"/>
      <c r="Z43" s="5"/>
      <c r="AA43" s="52"/>
      <c r="AB43" s="162">
        <f t="shared" si="0"/>
        <v>0</v>
      </c>
    </row>
    <row r="44" spans="1:28" ht="12.75" customHeight="1">
      <c r="A44" s="15" t="s">
        <v>44</v>
      </c>
      <c r="B44" s="10"/>
      <c r="C44" s="11"/>
      <c r="D44" s="10"/>
      <c r="E44" s="11"/>
      <c r="F44" s="10"/>
      <c r="G44" s="11"/>
      <c r="H44" s="10"/>
      <c r="I44" s="11"/>
      <c r="J44" s="10"/>
      <c r="K44" s="11"/>
      <c r="L44" s="10"/>
      <c r="M44" s="11"/>
      <c r="N44" s="10"/>
      <c r="O44" s="11"/>
      <c r="P44" s="10"/>
      <c r="Q44" s="11"/>
      <c r="R44" s="10"/>
      <c r="S44" s="11"/>
      <c r="T44" s="10"/>
      <c r="U44" s="11"/>
      <c r="V44" s="10"/>
      <c r="W44" s="11"/>
      <c r="X44" s="10"/>
      <c r="Y44" s="11"/>
      <c r="Z44" s="10"/>
      <c r="AA44" s="6"/>
      <c r="AB44" s="155">
        <f t="shared" si="0"/>
        <v>0</v>
      </c>
    </row>
    <row r="45" spans="1:28" ht="12.75" customHeight="1">
      <c r="A45" s="15" t="s">
        <v>62</v>
      </c>
      <c r="B45" s="10"/>
      <c r="C45" s="11"/>
      <c r="D45" s="10"/>
      <c r="E45" s="11"/>
      <c r="F45" s="10"/>
      <c r="G45" s="11"/>
      <c r="H45" s="10"/>
      <c r="I45" s="11"/>
      <c r="J45" s="10"/>
      <c r="K45" s="11"/>
      <c r="L45" s="10"/>
      <c r="M45" s="11"/>
      <c r="N45" s="10"/>
      <c r="O45" s="11"/>
      <c r="P45" s="10"/>
      <c r="Q45" s="11"/>
      <c r="R45" s="10"/>
      <c r="S45" s="11"/>
      <c r="T45" s="10"/>
      <c r="U45" s="11"/>
      <c r="V45" s="10"/>
      <c r="W45" s="11"/>
      <c r="X45" s="10"/>
      <c r="Y45" s="11"/>
      <c r="Z45" s="10"/>
      <c r="AA45" s="6"/>
      <c r="AB45" s="155">
        <f t="shared" si="0"/>
        <v>0</v>
      </c>
    </row>
    <row r="46" spans="1:28" s="162" customFormat="1" ht="12.75" customHeight="1">
      <c r="A46" s="16" t="s">
        <v>34</v>
      </c>
      <c r="B46" s="5"/>
      <c r="C46" s="161"/>
      <c r="D46" s="5"/>
      <c r="E46" s="161"/>
      <c r="F46" s="5"/>
      <c r="G46" s="161"/>
      <c r="H46" s="5"/>
      <c r="I46" s="161"/>
      <c r="J46" s="5"/>
      <c r="K46" s="161"/>
      <c r="L46" s="5"/>
      <c r="M46" s="161"/>
      <c r="N46" s="5"/>
      <c r="O46" s="161"/>
      <c r="P46" s="5"/>
      <c r="Q46" s="161"/>
      <c r="R46" s="5"/>
      <c r="S46" s="161"/>
      <c r="T46" s="5"/>
      <c r="U46" s="161"/>
      <c r="V46" s="5"/>
      <c r="W46" s="161"/>
      <c r="X46" s="5"/>
      <c r="Y46" s="161"/>
      <c r="Z46" s="5"/>
      <c r="AA46" s="52"/>
      <c r="AB46" s="162">
        <f t="shared" si="0"/>
        <v>0</v>
      </c>
    </row>
    <row r="47" spans="1:28" s="162" customFormat="1" ht="12.75" customHeight="1">
      <c r="A47" s="16" t="s">
        <v>35</v>
      </c>
      <c r="B47" s="5"/>
      <c r="C47" s="161"/>
      <c r="D47" s="5"/>
      <c r="E47" s="161"/>
      <c r="F47" s="5"/>
      <c r="G47" s="161"/>
      <c r="H47" s="5"/>
      <c r="I47" s="161"/>
      <c r="J47" s="5"/>
      <c r="K47" s="161"/>
      <c r="L47" s="5"/>
      <c r="M47" s="161"/>
      <c r="N47" s="5"/>
      <c r="O47" s="161"/>
      <c r="P47" s="5"/>
      <c r="Q47" s="161"/>
      <c r="R47" s="5"/>
      <c r="S47" s="161"/>
      <c r="T47" s="5"/>
      <c r="U47" s="161"/>
      <c r="V47" s="5"/>
      <c r="W47" s="161"/>
      <c r="X47" s="5"/>
      <c r="Y47" s="161"/>
      <c r="Z47" s="5"/>
      <c r="AA47" s="52"/>
      <c r="AB47" s="162">
        <f t="shared" si="0"/>
        <v>0</v>
      </c>
    </row>
    <row r="48" spans="1:28" ht="12.75" customHeight="1">
      <c r="A48" s="15" t="s">
        <v>37</v>
      </c>
      <c r="B48" s="10"/>
      <c r="C48" s="11"/>
      <c r="D48" s="10"/>
      <c r="E48" s="11"/>
      <c r="F48" s="10"/>
      <c r="G48" s="11"/>
      <c r="H48" s="10"/>
      <c r="I48" s="11"/>
      <c r="J48" s="10"/>
      <c r="K48" s="11"/>
      <c r="L48" s="10"/>
      <c r="M48" s="11"/>
      <c r="N48" s="10"/>
      <c r="O48" s="11"/>
      <c r="P48" s="10"/>
      <c r="Q48" s="11"/>
      <c r="R48" s="10"/>
      <c r="S48" s="11"/>
      <c r="T48" s="10"/>
      <c r="U48" s="11"/>
      <c r="V48" s="10"/>
      <c r="W48" s="11"/>
      <c r="X48" s="10"/>
      <c r="Y48" s="11"/>
      <c r="Z48" s="10"/>
      <c r="AA48" s="6"/>
      <c r="AB48" s="155">
        <f t="shared" si="0"/>
        <v>0</v>
      </c>
    </row>
    <row r="49" spans="1:28" ht="12.75" customHeight="1">
      <c r="A49" s="9" t="s">
        <v>24</v>
      </c>
      <c r="B49" s="10"/>
      <c r="C49" s="11"/>
      <c r="D49" s="10"/>
      <c r="E49" s="11"/>
      <c r="F49" s="10"/>
      <c r="G49" s="11"/>
      <c r="H49" s="10"/>
      <c r="I49" s="11"/>
      <c r="J49" s="10"/>
      <c r="K49" s="11"/>
      <c r="L49" s="10"/>
      <c r="M49" s="11"/>
      <c r="N49" s="10"/>
      <c r="O49" s="11"/>
      <c r="P49" s="10"/>
      <c r="Q49" s="11"/>
      <c r="R49" s="10"/>
      <c r="S49" s="11"/>
      <c r="T49" s="10"/>
      <c r="U49" s="11"/>
      <c r="V49" s="10"/>
      <c r="W49" s="11"/>
      <c r="X49" s="10"/>
      <c r="Y49" s="11"/>
      <c r="Z49" s="10"/>
      <c r="AA49" s="6"/>
      <c r="AB49" s="155">
        <f t="shared" si="0"/>
        <v>0</v>
      </c>
    </row>
    <row r="50" spans="1:28" ht="12.75" customHeight="1">
      <c r="A50" s="9" t="s">
        <v>43</v>
      </c>
      <c r="B50" s="10"/>
      <c r="C50" s="11"/>
      <c r="D50" s="10"/>
      <c r="E50" s="11"/>
      <c r="F50" s="10"/>
      <c r="G50" s="11"/>
      <c r="H50" s="10"/>
      <c r="I50" s="11"/>
      <c r="J50" s="10"/>
      <c r="K50" s="11"/>
      <c r="L50" s="10"/>
      <c r="M50" s="11"/>
      <c r="N50" s="10"/>
      <c r="O50" s="11"/>
      <c r="P50" s="10"/>
      <c r="Q50" s="11"/>
      <c r="R50" s="10"/>
      <c r="S50" s="11"/>
      <c r="T50" s="10"/>
      <c r="U50" s="11"/>
      <c r="V50" s="10"/>
      <c r="W50" s="11"/>
      <c r="X50" s="10"/>
      <c r="Y50" s="11"/>
      <c r="Z50" s="10"/>
      <c r="AA50" s="6"/>
      <c r="AB50" s="155">
        <f t="shared" si="0"/>
        <v>0</v>
      </c>
    </row>
    <row r="51" spans="1:28" s="162" customFormat="1" ht="12.75" customHeight="1">
      <c r="A51" s="12" t="s">
        <v>72</v>
      </c>
      <c r="B51" s="5"/>
      <c r="C51" s="161"/>
      <c r="D51" s="5"/>
      <c r="E51" s="161"/>
      <c r="F51" s="5"/>
      <c r="G51" s="161"/>
      <c r="H51" s="5"/>
      <c r="I51" s="161"/>
      <c r="J51" s="5"/>
      <c r="K51" s="161"/>
      <c r="L51" s="5"/>
      <c r="M51" s="161"/>
      <c r="N51" s="5"/>
      <c r="O51" s="161"/>
      <c r="P51" s="5"/>
      <c r="Q51" s="161"/>
      <c r="R51" s="5"/>
      <c r="S51" s="161"/>
      <c r="T51" s="5"/>
      <c r="U51" s="161"/>
      <c r="V51" s="5"/>
      <c r="W51" s="161"/>
      <c r="X51" s="5"/>
      <c r="Y51" s="161"/>
      <c r="Z51" s="5"/>
      <c r="AA51" s="52"/>
      <c r="AB51" s="162">
        <f t="shared" si="0"/>
        <v>0</v>
      </c>
    </row>
    <row r="52" spans="1:28" ht="12.75" customHeight="1">
      <c r="A52" s="15" t="s">
        <v>68</v>
      </c>
      <c r="B52" s="10"/>
      <c r="C52" s="11"/>
      <c r="D52" s="10"/>
      <c r="E52" s="11"/>
      <c r="F52" s="10"/>
      <c r="G52" s="11"/>
      <c r="H52" s="10"/>
      <c r="I52" s="11"/>
      <c r="J52" s="10"/>
      <c r="K52" s="11"/>
      <c r="L52" s="10"/>
      <c r="M52" s="11"/>
      <c r="N52" s="10"/>
      <c r="O52" s="11"/>
      <c r="P52" s="10">
        <v>2</v>
      </c>
      <c r="Q52" s="11">
        <v>10</v>
      </c>
      <c r="R52" s="10"/>
      <c r="S52" s="11"/>
      <c r="T52" s="10"/>
      <c r="U52" s="11"/>
      <c r="V52" s="10"/>
      <c r="W52" s="11"/>
      <c r="X52" s="10"/>
      <c r="Y52" s="11"/>
      <c r="Z52" s="10"/>
      <c r="AA52" s="6"/>
      <c r="AB52" s="155">
        <f t="shared" si="0"/>
        <v>0.48</v>
      </c>
    </row>
    <row r="53" spans="1:28" ht="12.75" customHeight="1">
      <c r="A53" s="15" t="s">
        <v>82</v>
      </c>
      <c r="B53" s="10"/>
      <c r="C53" s="11"/>
      <c r="D53" s="10"/>
      <c r="E53" s="11"/>
      <c r="F53" s="10"/>
      <c r="G53" s="11"/>
      <c r="H53" s="10"/>
      <c r="I53" s="11"/>
      <c r="J53" s="10"/>
      <c r="K53" s="11"/>
      <c r="L53" s="10"/>
      <c r="M53" s="11"/>
      <c r="N53" s="10"/>
      <c r="O53" s="11"/>
      <c r="P53" s="10"/>
      <c r="Q53" s="11"/>
      <c r="R53" s="10"/>
      <c r="S53" s="11"/>
      <c r="T53" s="10"/>
      <c r="U53" s="11"/>
      <c r="V53" s="10"/>
      <c r="W53" s="11"/>
      <c r="X53" s="10"/>
      <c r="Y53" s="11"/>
      <c r="Z53" s="10"/>
      <c r="AA53" s="6"/>
      <c r="AB53" s="155">
        <f t="shared" si="0"/>
        <v>0</v>
      </c>
    </row>
    <row r="54" spans="1:28" ht="12.75" customHeight="1">
      <c r="A54" s="9" t="s">
        <v>63</v>
      </c>
      <c r="B54" s="10"/>
      <c r="C54" s="11"/>
      <c r="D54" s="10"/>
      <c r="E54" s="11">
        <v>20</v>
      </c>
      <c r="F54" s="10"/>
      <c r="G54" s="11"/>
      <c r="H54" s="10"/>
      <c r="I54" s="11">
        <v>50</v>
      </c>
      <c r="J54" s="10">
        <v>70</v>
      </c>
      <c r="K54" s="11">
        <v>90</v>
      </c>
      <c r="L54" s="10">
        <v>10</v>
      </c>
      <c r="M54" s="11">
        <v>35</v>
      </c>
      <c r="N54" s="10">
        <v>15</v>
      </c>
      <c r="O54" s="11">
        <v>30</v>
      </c>
      <c r="P54" s="10"/>
      <c r="Q54" s="11">
        <v>10</v>
      </c>
      <c r="R54" s="10"/>
      <c r="S54" s="11">
        <v>45</v>
      </c>
      <c r="T54" s="10">
        <v>20</v>
      </c>
      <c r="U54" s="11">
        <v>95</v>
      </c>
      <c r="V54" s="10">
        <v>5</v>
      </c>
      <c r="W54" s="11">
        <v>50</v>
      </c>
      <c r="X54" s="10"/>
      <c r="Y54" s="11"/>
      <c r="Z54" s="10">
        <v>40</v>
      </c>
      <c r="AA54" s="6"/>
      <c r="AB54" s="155">
        <f t="shared" si="0"/>
        <v>23.4</v>
      </c>
    </row>
    <row r="55" spans="1:28" s="162" customFormat="1" ht="12.75" customHeight="1">
      <c r="A55" s="12" t="s">
        <v>30</v>
      </c>
      <c r="B55" s="5"/>
      <c r="C55" s="161"/>
      <c r="D55" s="5"/>
      <c r="E55" s="161"/>
      <c r="F55" s="5"/>
      <c r="G55" s="161"/>
      <c r="H55" s="5"/>
      <c r="I55" s="161"/>
      <c r="J55" s="5"/>
      <c r="K55" s="161"/>
      <c r="L55" s="5"/>
      <c r="M55" s="161"/>
      <c r="N55" s="5"/>
      <c r="O55" s="161"/>
      <c r="P55" s="5"/>
      <c r="Q55" s="161"/>
      <c r="R55" s="5"/>
      <c r="S55" s="161">
        <v>1</v>
      </c>
      <c r="T55" s="5"/>
      <c r="U55" s="161"/>
      <c r="V55" s="5"/>
      <c r="W55" s="161"/>
      <c r="X55" s="5"/>
      <c r="Y55" s="161"/>
      <c r="Z55" s="5"/>
      <c r="AA55" s="52"/>
      <c r="AB55" s="162">
        <f t="shared" si="0"/>
        <v>0.04</v>
      </c>
    </row>
    <row r="56" spans="1:28" ht="12.75" customHeight="1">
      <c r="A56" s="9" t="s">
        <v>38</v>
      </c>
      <c r="B56" s="10"/>
      <c r="C56" s="11"/>
      <c r="D56" s="10"/>
      <c r="E56" s="11"/>
      <c r="F56" s="10"/>
      <c r="G56" s="11"/>
      <c r="H56" s="10"/>
      <c r="I56" s="11">
        <v>20</v>
      </c>
      <c r="J56" s="10"/>
      <c r="K56" s="11">
        <v>1</v>
      </c>
      <c r="L56" s="10">
        <v>10</v>
      </c>
      <c r="M56" s="11">
        <v>4</v>
      </c>
      <c r="N56" s="10">
        <v>12</v>
      </c>
      <c r="O56" s="11"/>
      <c r="P56" s="10"/>
      <c r="Q56" s="11"/>
      <c r="R56" s="10"/>
      <c r="S56" s="11"/>
      <c r="T56" s="10"/>
      <c r="U56" s="11">
        <v>5</v>
      </c>
      <c r="V56" s="10"/>
      <c r="W56" s="11"/>
      <c r="X56" s="10"/>
      <c r="Y56" s="11"/>
      <c r="Z56" s="10"/>
      <c r="AA56" s="6"/>
      <c r="AB56" s="155">
        <f t="shared" si="0"/>
        <v>2.08</v>
      </c>
    </row>
    <row r="57" spans="1:28" ht="12.75" customHeight="1">
      <c r="A57" s="9" t="s">
        <v>60</v>
      </c>
      <c r="B57" s="10"/>
      <c r="C57" s="11"/>
      <c r="D57" s="10"/>
      <c r="E57" s="11"/>
      <c r="F57" s="10"/>
      <c r="G57" s="11"/>
      <c r="H57" s="10"/>
      <c r="I57" s="11"/>
      <c r="J57" s="10"/>
      <c r="K57" s="11"/>
      <c r="L57" s="10"/>
      <c r="M57" s="11"/>
      <c r="N57" s="10"/>
      <c r="O57" s="11"/>
      <c r="P57" s="10"/>
      <c r="Q57" s="11"/>
      <c r="R57" s="10"/>
      <c r="S57" s="11"/>
      <c r="T57" s="10"/>
      <c r="U57" s="11"/>
      <c r="V57" s="10"/>
      <c r="W57" s="11"/>
      <c r="X57" s="10"/>
      <c r="Y57" s="11"/>
      <c r="Z57" s="10"/>
      <c r="AA57" s="6"/>
      <c r="AB57" s="155">
        <f t="shared" si="0"/>
        <v>0</v>
      </c>
    </row>
    <row r="58" spans="1:28" ht="12.75" customHeight="1">
      <c r="A58" s="9" t="s">
        <v>73</v>
      </c>
      <c r="B58" s="10"/>
      <c r="C58" s="11"/>
      <c r="D58" s="10"/>
      <c r="E58" s="11"/>
      <c r="F58" s="10"/>
      <c r="G58" s="11"/>
      <c r="H58" s="10"/>
      <c r="I58" s="11"/>
      <c r="J58" s="10"/>
      <c r="K58" s="11"/>
      <c r="L58" s="10"/>
      <c r="M58" s="11"/>
      <c r="N58" s="10"/>
      <c r="O58" s="11"/>
      <c r="P58" s="10"/>
      <c r="Q58" s="11"/>
      <c r="R58" s="10"/>
      <c r="S58" s="11"/>
      <c r="T58" s="10"/>
      <c r="U58" s="11"/>
      <c r="V58" s="10"/>
      <c r="W58" s="11"/>
      <c r="X58" s="10"/>
      <c r="Y58" s="11"/>
      <c r="Z58" s="10"/>
      <c r="AA58" s="6"/>
      <c r="AB58" s="155">
        <f t="shared" si="0"/>
        <v>0</v>
      </c>
    </row>
    <row r="59" spans="1:28" ht="12.75" customHeight="1">
      <c r="A59" s="9" t="s">
        <v>64</v>
      </c>
      <c r="B59" s="10"/>
      <c r="C59" s="11"/>
      <c r="D59" s="10"/>
      <c r="E59" s="11"/>
      <c r="F59" s="10"/>
      <c r="G59" s="11"/>
      <c r="H59" s="10"/>
      <c r="I59" s="11"/>
      <c r="J59" s="10"/>
      <c r="K59" s="11"/>
      <c r="L59" s="10"/>
      <c r="M59" s="11"/>
      <c r="N59" s="10"/>
      <c r="O59" s="11"/>
      <c r="P59" s="10"/>
      <c r="Q59" s="11"/>
      <c r="R59" s="10"/>
      <c r="S59" s="11"/>
      <c r="T59" s="10"/>
      <c r="U59" s="11"/>
      <c r="V59" s="10"/>
      <c r="W59" s="11"/>
      <c r="X59" s="10"/>
      <c r="Y59" s="11"/>
      <c r="Z59" s="10"/>
      <c r="AA59" s="6"/>
      <c r="AB59" s="155">
        <f t="shared" si="0"/>
        <v>0</v>
      </c>
    </row>
    <row r="60" spans="1:28" ht="12.75" customHeight="1">
      <c r="A60" s="9" t="s">
        <v>61</v>
      </c>
      <c r="B60" s="10"/>
      <c r="C60" s="11"/>
      <c r="D60" s="10"/>
      <c r="E60" s="11"/>
      <c r="F60" s="10"/>
      <c r="G60" s="11"/>
      <c r="H60" s="10"/>
      <c r="I60" s="11"/>
      <c r="J60" s="10"/>
      <c r="K60" s="11"/>
      <c r="L60" s="10"/>
      <c r="M60" s="11"/>
      <c r="N60" s="10"/>
      <c r="O60" s="11"/>
      <c r="P60" s="10"/>
      <c r="Q60" s="11"/>
      <c r="R60" s="10"/>
      <c r="S60" s="11"/>
      <c r="T60" s="10"/>
      <c r="U60" s="11"/>
      <c r="V60" s="10"/>
      <c r="W60" s="11"/>
      <c r="X60" s="10"/>
      <c r="Y60" s="11"/>
      <c r="Z60" s="10"/>
      <c r="AA60" s="6"/>
      <c r="AB60" s="155">
        <f t="shared" si="0"/>
        <v>0</v>
      </c>
    </row>
    <row r="61" spans="1:28" s="162" customFormat="1" ht="12.75" customHeight="1">
      <c r="A61" s="16" t="s">
        <v>13</v>
      </c>
      <c r="B61" s="5"/>
      <c r="C61" s="161"/>
      <c r="D61" s="5"/>
      <c r="E61" s="161"/>
      <c r="F61" s="5"/>
      <c r="G61" s="161"/>
      <c r="H61" s="5"/>
      <c r="I61" s="161"/>
      <c r="J61" s="5"/>
      <c r="K61" s="161"/>
      <c r="L61" s="5"/>
      <c r="M61" s="161"/>
      <c r="N61" s="5"/>
      <c r="O61" s="161"/>
      <c r="P61" s="5"/>
      <c r="Q61" s="161"/>
      <c r="R61" s="5"/>
      <c r="S61" s="161"/>
      <c r="T61" s="5"/>
      <c r="U61" s="161"/>
      <c r="V61" s="5"/>
      <c r="W61" s="161"/>
      <c r="X61" s="5"/>
      <c r="Y61" s="161"/>
      <c r="Z61" s="5"/>
      <c r="AA61" s="52"/>
      <c r="AB61" s="162">
        <f t="shared" si="0"/>
        <v>0</v>
      </c>
    </row>
    <row r="62" spans="1:28" s="162" customFormat="1" ht="12.75" customHeight="1">
      <c r="A62" s="16" t="s">
        <v>55</v>
      </c>
      <c r="B62" s="5"/>
      <c r="C62" s="161"/>
      <c r="D62" s="5"/>
      <c r="E62" s="161"/>
      <c r="F62" s="5"/>
      <c r="G62" s="161"/>
      <c r="H62" s="5"/>
      <c r="I62" s="161"/>
      <c r="J62" s="5"/>
      <c r="K62" s="161"/>
      <c r="L62" s="5"/>
      <c r="M62" s="161"/>
      <c r="N62" s="5"/>
      <c r="O62" s="161"/>
      <c r="P62" s="5"/>
      <c r="Q62" s="161"/>
      <c r="R62" s="5"/>
      <c r="S62" s="161"/>
      <c r="T62" s="5"/>
      <c r="U62" s="161"/>
      <c r="V62" s="5"/>
      <c r="W62" s="161"/>
      <c r="X62" s="5"/>
      <c r="Y62" s="161"/>
      <c r="Z62" s="5"/>
      <c r="AA62" s="52"/>
      <c r="AB62" s="162">
        <f t="shared" si="0"/>
        <v>0</v>
      </c>
    </row>
    <row r="63" spans="1:28" ht="12.75" customHeight="1">
      <c r="A63" s="15" t="s">
        <v>42</v>
      </c>
      <c r="B63" s="10"/>
      <c r="C63" s="11"/>
      <c r="D63" s="10"/>
      <c r="E63" s="11"/>
      <c r="F63" s="10"/>
      <c r="G63" s="11"/>
      <c r="H63" s="10"/>
      <c r="I63" s="11"/>
      <c r="J63" s="10"/>
      <c r="K63" s="11"/>
      <c r="L63" s="10"/>
      <c r="M63" s="11"/>
      <c r="N63" s="10"/>
      <c r="O63" s="11"/>
      <c r="P63" s="10"/>
      <c r="Q63" s="11"/>
      <c r="R63" s="10"/>
      <c r="S63" s="11"/>
      <c r="T63" s="10"/>
      <c r="U63" s="11"/>
      <c r="V63" s="10"/>
      <c r="W63" s="11"/>
      <c r="X63" s="10"/>
      <c r="Y63" s="11"/>
      <c r="Z63" s="10"/>
      <c r="AA63" s="6"/>
      <c r="AB63" s="155">
        <f t="shared" si="0"/>
        <v>0</v>
      </c>
    </row>
    <row r="64" spans="1:28" ht="12.75" customHeight="1">
      <c r="A64" s="15" t="s">
        <v>57</v>
      </c>
      <c r="B64" s="10"/>
      <c r="C64" s="11"/>
      <c r="D64" s="10"/>
      <c r="E64" s="11"/>
      <c r="F64" s="10"/>
      <c r="G64" s="11"/>
      <c r="H64" s="10"/>
      <c r="I64" s="11"/>
      <c r="J64" s="10"/>
      <c r="K64" s="11"/>
      <c r="L64" s="10"/>
      <c r="M64" s="11"/>
      <c r="N64" s="10"/>
      <c r="O64" s="11"/>
      <c r="P64" s="10"/>
      <c r="Q64" s="11"/>
      <c r="R64" s="10"/>
      <c r="S64" s="11"/>
      <c r="T64" s="10"/>
      <c r="U64" s="11"/>
      <c r="V64" s="10"/>
      <c r="W64" s="11"/>
      <c r="X64" s="10"/>
      <c r="Y64" s="11"/>
      <c r="Z64" s="10"/>
      <c r="AA64" s="6"/>
      <c r="AB64" s="155">
        <f t="shared" si="0"/>
        <v>0</v>
      </c>
    </row>
    <row r="65" spans="1:28" s="162" customFormat="1" ht="12.75" customHeight="1">
      <c r="A65" s="16" t="s">
        <v>14</v>
      </c>
      <c r="B65" s="5"/>
      <c r="C65" s="161"/>
      <c r="D65" s="5"/>
      <c r="E65" s="161"/>
      <c r="F65" s="5"/>
      <c r="G65" s="161"/>
      <c r="H65" s="5"/>
      <c r="I65" s="161"/>
      <c r="J65" s="5"/>
      <c r="K65" s="161"/>
      <c r="L65" s="5"/>
      <c r="M65" s="161"/>
      <c r="N65" s="5"/>
      <c r="O65" s="161"/>
      <c r="P65" s="5"/>
      <c r="Q65" s="161"/>
      <c r="R65" s="5"/>
      <c r="S65" s="161"/>
      <c r="T65" s="5"/>
      <c r="U65" s="161"/>
      <c r="V65" s="5"/>
      <c r="W65" s="161"/>
      <c r="X65" s="5"/>
      <c r="Y65" s="161"/>
      <c r="Z65" s="5"/>
      <c r="AA65" s="52"/>
      <c r="AB65" s="162">
        <f t="shared" si="0"/>
        <v>0</v>
      </c>
    </row>
    <row r="66" spans="1:28" s="162" customFormat="1" ht="12.75" customHeight="1">
      <c r="A66" s="16" t="s">
        <v>15</v>
      </c>
      <c r="B66" s="5"/>
      <c r="C66" s="161"/>
      <c r="D66" s="5"/>
      <c r="E66" s="161"/>
      <c r="F66" s="5"/>
      <c r="G66" s="161"/>
      <c r="H66" s="5"/>
      <c r="I66" s="161"/>
      <c r="J66" s="5"/>
      <c r="K66" s="161"/>
      <c r="L66" s="5"/>
      <c r="M66" s="161"/>
      <c r="N66" s="5"/>
      <c r="O66" s="161"/>
      <c r="P66" s="5"/>
      <c r="Q66" s="161"/>
      <c r="R66" s="5"/>
      <c r="S66" s="161"/>
      <c r="T66" s="5"/>
      <c r="U66" s="161"/>
      <c r="V66" s="5"/>
      <c r="W66" s="161"/>
      <c r="X66" s="5"/>
      <c r="Y66" s="161"/>
      <c r="Z66" s="5"/>
      <c r="AA66" s="52"/>
      <c r="AB66" s="162">
        <f t="shared" si="0"/>
        <v>0</v>
      </c>
    </row>
    <row r="67" spans="1:28" s="162" customFormat="1" ht="12.75" customHeight="1">
      <c r="A67" s="16" t="s">
        <v>16</v>
      </c>
      <c r="B67" s="5"/>
      <c r="C67" s="161"/>
      <c r="D67" s="5"/>
      <c r="E67" s="161"/>
      <c r="F67" s="5"/>
      <c r="G67" s="161"/>
      <c r="H67" s="5"/>
      <c r="I67" s="161"/>
      <c r="J67" s="5"/>
      <c r="K67" s="161"/>
      <c r="L67" s="5"/>
      <c r="M67" s="161"/>
      <c r="N67" s="5"/>
      <c r="O67" s="161"/>
      <c r="P67" s="5"/>
      <c r="Q67" s="161"/>
      <c r="R67" s="5"/>
      <c r="S67" s="161"/>
      <c r="T67" s="5"/>
      <c r="U67" s="161"/>
      <c r="V67" s="5"/>
      <c r="W67" s="161"/>
      <c r="X67" s="5"/>
      <c r="Y67" s="161"/>
      <c r="Z67" s="5"/>
      <c r="AA67" s="52"/>
      <c r="AB67" s="162">
        <f t="shared" si="0"/>
        <v>0</v>
      </c>
    </row>
    <row r="68" spans="1:28" ht="12.75" customHeight="1">
      <c r="A68" s="15" t="s">
        <v>36</v>
      </c>
      <c r="B68" s="10"/>
      <c r="C68" s="11"/>
      <c r="D68" s="10"/>
      <c r="E68" s="11"/>
      <c r="F68" s="10"/>
      <c r="G68" s="11"/>
      <c r="H68" s="10"/>
      <c r="I68" s="11"/>
      <c r="J68" s="10"/>
      <c r="K68" s="11"/>
      <c r="L68" s="10"/>
      <c r="M68" s="11"/>
      <c r="N68" s="10"/>
      <c r="O68" s="11"/>
      <c r="P68" s="10"/>
      <c r="Q68" s="11"/>
      <c r="R68" s="10"/>
      <c r="S68" s="11"/>
      <c r="T68" s="10"/>
      <c r="U68" s="11"/>
      <c r="V68" s="10"/>
      <c r="W68" s="11"/>
      <c r="X68" s="10"/>
      <c r="Y68" s="11"/>
      <c r="Z68" s="10"/>
      <c r="AA68" s="6"/>
      <c r="AB68" s="155">
        <f t="shared" si="0"/>
        <v>0</v>
      </c>
    </row>
    <row r="69" spans="1:28" s="162" customFormat="1" ht="12.75" customHeight="1">
      <c r="A69" s="16" t="s">
        <v>81</v>
      </c>
      <c r="B69" s="5"/>
      <c r="C69" s="161"/>
      <c r="D69" s="5"/>
      <c r="E69" s="161"/>
      <c r="F69" s="5"/>
      <c r="G69" s="161"/>
      <c r="H69" s="5"/>
      <c r="I69" s="161"/>
      <c r="J69" s="5"/>
      <c r="K69" s="161"/>
      <c r="L69" s="5"/>
      <c r="M69" s="161"/>
      <c r="N69" s="5"/>
      <c r="O69" s="161"/>
      <c r="P69" s="5"/>
      <c r="Q69" s="161"/>
      <c r="R69" s="5"/>
      <c r="S69" s="161"/>
      <c r="T69" s="5"/>
      <c r="U69" s="161"/>
      <c r="V69" s="5"/>
      <c r="W69" s="161"/>
      <c r="X69" s="5"/>
      <c r="Y69" s="161"/>
      <c r="Z69" s="5"/>
      <c r="AA69" s="52"/>
      <c r="AB69" s="162">
        <f t="shared" si="0"/>
        <v>0</v>
      </c>
    </row>
    <row r="70" spans="1:28" s="162" customFormat="1" ht="12.75" customHeight="1">
      <c r="A70" s="16" t="s">
        <v>74</v>
      </c>
      <c r="B70" s="5"/>
      <c r="C70" s="161"/>
      <c r="D70" s="5"/>
      <c r="E70" s="161"/>
      <c r="F70" s="5"/>
      <c r="G70" s="161"/>
      <c r="H70" s="5"/>
      <c r="I70" s="161"/>
      <c r="J70" s="5"/>
      <c r="K70" s="161"/>
      <c r="L70" s="5"/>
      <c r="M70" s="161"/>
      <c r="N70" s="5"/>
      <c r="O70" s="161"/>
      <c r="P70" s="5"/>
      <c r="Q70" s="161"/>
      <c r="R70" s="5"/>
      <c r="S70" s="161"/>
      <c r="T70" s="5"/>
      <c r="U70" s="161"/>
      <c r="V70" s="5"/>
      <c r="W70" s="161"/>
      <c r="X70" s="5"/>
      <c r="Y70" s="161"/>
      <c r="Z70" s="5"/>
      <c r="AA70" s="52"/>
      <c r="AB70" s="162">
        <f t="shared" ref="AB70:AB107" si="1">SUM(B70:Z70)/25</f>
        <v>0</v>
      </c>
    </row>
    <row r="71" spans="1:28" s="162" customFormat="1" ht="12.75" customHeight="1">
      <c r="A71" s="16" t="s">
        <v>56</v>
      </c>
      <c r="B71" s="5"/>
      <c r="C71" s="161"/>
      <c r="D71" s="5"/>
      <c r="E71" s="161"/>
      <c r="F71" s="5"/>
      <c r="G71" s="161"/>
      <c r="H71" s="5"/>
      <c r="I71" s="161"/>
      <c r="J71" s="5"/>
      <c r="K71" s="161"/>
      <c r="L71" s="5"/>
      <c r="M71" s="161"/>
      <c r="N71" s="5"/>
      <c r="O71" s="161"/>
      <c r="P71" s="5"/>
      <c r="Q71" s="161"/>
      <c r="R71" s="5"/>
      <c r="S71" s="161"/>
      <c r="T71" s="5"/>
      <c r="U71" s="161"/>
      <c r="V71" s="5"/>
      <c r="W71" s="161"/>
      <c r="X71" s="5"/>
      <c r="Y71" s="161"/>
      <c r="Z71" s="5"/>
      <c r="AA71" s="52"/>
      <c r="AB71" s="162">
        <f t="shared" si="1"/>
        <v>0</v>
      </c>
    </row>
    <row r="72" spans="1:28" s="162" customFormat="1" ht="12.75" customHeight="1">
      <c r="A72" s="16" t="s">
        <v>17</v>
      </c>
      <c r="B72" s="5"/>
      <c r="C72" s="161"/>
      <c r="D72" s="5"/>
      <c r="E72" s="161"/>
      <c r="F72" s="5"/>
      <c r="G72" s="161"/>
      <c r="H72" s="5"/>
      <c r="I72" s="161"/>
      <c r="J72" s="5"/>
      <c r="K72" s="161"/>
      <c r="L72" s="5"/>
      <c r="M72" s="161"/>
      <c r="N72" s="5"/>
      <c r="O72" s="161"/>
      <c r="P72" s="5"/>
      <c r="Q72" s="161"/>
      <c r="R72" s="5"/>
      <c r="S72" s="161"/>
      <c r="T72" s="5"/>
      <c r="U72" s="161"/>
      <c r="V72" s="5"/>
      <c r="W72" s="161"/>
      <c r="X72" s="5"/>
      <c r="Y72" s="161"/>
      <c r="Z72" s="5"/>
      <c r="AA72" s="52"/>
      <c r="AB72" s="162">
        <f t="shared" si="1"/>
        <v>0</v>
      </c>
    </row>
    <row r="73" spans="1:28" s="162" customFormat="1" ht="12.75" customHeight="1">
      <c r="A73" s="16" t="s">
        <v>18</v>
      </c>
      <c r="B73" s="5"/>
      <c r="C73" s="161"/>
      <c r="D73" s="5"/>
      <c r="E73" s="161"/>
      <c r="F73" s="5"/>
      <c r="G73" s="161"/>
      <c r="H73" s="5"/>
      <c r="I73" s="161"/>
      <c r="J73" s="5"/>
      <c r="K73" s="161"/>
      <c r="L73" s="5"/>
      <c r="M73" s="161"/>
      <c r="N73" s="5"/>
      <c r="O73" s="161"/>
      <c r="P73" s="5"/>
      <c r="Q73" s="161"/>
      <c r="R73" s="5"/>
      <c r="S73" s="161"/>
      <c r="T73" s="5"/>
      <c r="U73" s="161"/>
      <c r="V73" s="5"/>
      <c r="W73" s="161"/>
      <c r="X73" s="5"/>
      <c r="Y73" s="161"/>
      <c r="Z73" s="5"/>
      <c r="AA73" s="52"/>
      <c r="AB73" s="162">
        <f t="shared" si="1"/>
        <v>0</v>
      </c>
    </row>
    <row r="74" spans="1:28" s="162" customFormat="1" ht="12.75" customHeight="1">
      <c r="A74" s="16" t="s">
        <v>19</v>
      </c>
      <c r="B74" s="5"/>
      <c r="C74" s="161"/>
      <c r="D74" s="5"/>
      <c r="E74" s="161"/>
      <c r="F74" s="5"/>
      <c r="G74" s="161"/>
      <c r="H74" s="5"/>
      <c r="I74" s="161"/>
      <c r="J74" s="5"/>
      <c r="K74" s="161"/>
      <c r="L74" s="5"/>
      <c r="M74" s="161"/>
      <c r="N74" s="5"/>
      <c r="O74" s="161"/>
      <c r="P74" s="5"/>
      <c r="Q74" s="161"/>
      <c r="R74" s="5"/>
      <c r="S74" s="161"/>
      <c r="T74" s="5"/>
      <c r="U74" s="161"/>
      <c r="V74" s="5"/>
      <c r="W74" s="161"/>
      <c r="X74" s="5"/>
      <c r="Y74" s="161"/>
      <c r="Z74" s="5"/>
      <c r="AA74" s="52"/>
      <c r="AB74" s="162">
        <f t="shared" si="1"/>
        <v>0</v>
      </c>
    </row>
    <row r="75" spans="1:28" s="162" customFormat="1" ht="12.75" customHeight="1">
      <c r="A75" s="16" t="s">
        <v>20</v>
      </c>
      <c r="B75" s="5"/>
      <c r="C75" s="161"/>
      <c r="D75" s="5"/>
      <c r="E75" s="161"/>
      <c r="F75" s="5"/>
      <c r="G75" s="161"/>
      <c r="H75" s="5"/>
      <c r="I75" s="161"/>
      <c r="J75" s="5"/>
      <c r="K75" s="161"/>
      <c r="L75" s="5"/>
      <c r="M75" s="161"/>
      <c r="N75" s="5"/>
      <c r="O75" s="161"/>
      <c r="P75" s="5"/>
      <c r="Q75" s="161"/>
      <c r="R75" s="5"/>
      <c r="S75" s="161"/>
      <c r="T75" s="5"/>
      <c r="U75" s="161"/>
      <c r="V75" s="5"/>
      <c r="W75" s="161"/>
      <c r="X75" s="5"/>
      <c r="Y75" s="161"/>
      <c r="Z75" s="5"/>
      <c r="AA75" s="52"/>
      <c r="AB75" s="162">
        <f t="shared" si="1"/>
        <v>0</v>
      </c>
    </row>
    <row r="76" spans="1:28" s="162" customFormat="1" ht="12.75" customHeight="1">
      <c r="A76" s="16" t="s">
        <v>21</v>
      </c>
      <c r="B76" s="5"/>
      <c r="C76" s="161"/>
      <c r="D76" s="5"/>
      <c r="E76" s="161"/>
      <c r="F76" s="5"/>
      <c r="G76" s="161"/>
      <c r="H76" s="5"/>
      <c r="I76" s="161"/>
      <c r="J76" s="5"/>
      <c r="K76" s="161"/>
      <c r="L76" s="5"/>
      <c r="M76" s="161"/>
      <c r="N76" s="5"/>
      <c r="O76" s="161"/>
      <c r="P76" s="5"/>
      <c r="Q76" s="161"/>
      <c r="R76" s="5"/>
      <c r="S76" s="161"/>
      <c r="T76" s="5"/>
      <c r="U76" s="161"/>
      <c r="V76" s="5"/>
      <c r="W76" s="161"/>
      <c r="X76" s="5"/>
      <c r="Y76" s="161"/>
      <c r="Z76" s="5"/>
      <c r="AA76" s="52"/>
      <c r="AB76" s="162">
        <f t="shared" si="1"/>
        <v>0</v>
      </c>
    </row>
    <row r="77" spans="1:28" ht="12.75" customHeight="1">
      <c r="A77" s="15" t="s">
        <v>91</v>
      </c>
      <c r="B77" s="10"/>
      <c r="C77" s="11"/>
      <c r="D77" s="10"/>
      <c r="E77" s="11"/>
      <c r="F77" s="10"/>
      <c r="G77" s="11"/>
      <c r="H77" s="10"/>
      <c r="I77" s="11"/>
      <c r="J77" s="10"/>
      <c r="K77" s="11"/>
      <c r="L77" s="10"/>
      <c r="M77" s="11"/>
      <c r="N77" s="10"/>
      <c r="O77" s="11"/>
      <c r="P77" s="10"/>
      <c r="Q77" s="11"/>
      <c r="R77" s="10"/>
      <c r="S77" s="11"/>
      <c r="T77" s="10"/>
      <c r="U77" s="11"/>
      <c r="V77" s="10"/>
      <c r="W77" s="11"/>
      <c r="X77" s="10"/>
      <c r="Y77" s="11"/>
      <c r="Z77" s="10"/>
      <c r="AA77" s="6"/>
      <c r="AB77" s="155">
        <f t="shared" si="1"/>
        <v>0</v>
      </c>
    </row>
    <row r="78" spans="1:28" s="162" customFormat="1" ht="12.75" customHeight="1">
      <c r="A78" s="16" t="s">
        <v>92</v>
      </c>
      <c r="B78" s="5"/>
      <c r="C78" s="161"/>
      <c r="D78" s="5"/>
      <c r="E78" s="161"/>
      <c r="F78" s="5"/>
      <c r="G78" s="161"/>
      <c r="H78" s="5"/>
      <c r="I78" s="161"/>
      <c r="J78" s="5"/>
      <c r="K78" s="161"/>
      <c r="L78" s="5"/>
      <c r="M78" s="161"/>
      <c r="N78" s="5"/>
      <c r="O78" s="161"/>
      <c r="P78" s="5"/>
      <c r="Q78" s="161"/>
      <c r="R78" s="5"/>
      <c r="S78" s="161"/>
      <c r="T78" s="5"/>
      <c r="U78" s="161"/>
      <c r="V78" s="5"/>
      <c r="W78" s="161"/>
      <c r="X78" s="5"/>
      <c r="Y78" s="161"/>
      <c r="Z78" s="5"/>
      <c r="AA78" s="52"/>
      <c r="AB78" s="162">
        <f t="shared" si="1"/>
        <v>0</v>
      </c>
    </row>
    <row r="79" spans="1:28" ht="12.75" customHeight="1">
      <c r="A79" s="15" t="s">
        <v>87</v>
      </c>
      <c r="B79" s="10"/>
      <c r="C79" s="11"/>
      <c r="D79" s="10"/>
      <c r="E79" s="11"/>
      <c r="F79" s="10"/>
      <c r="G79" s="11"/>
      <c r="H79" s="10"/>
      <c r="I79" s="11"/>
      <c r="J79" s="10"/>
      <c r="K79" s="11"/>
      <c r="L79" s="10"/>
      <c r="M79" s="11"/>
      <c r="N79" s="10"/>
      <c r="O79" s="11"/>
      <c r="P79" s="10"/>
      <c r="Q79" s="11"/>
      <c r="R79" s="10"/>
      <c r="S79" s="11"/>
      <c r="T79" s="10"/>
      <c r="U79" s="11"/>
      <c r="V79" s="10"/>
      <c r="W79" s="11"/>
      <c r="X79" s="10"/>
      <c r="Y79" s="11"/>
      <c r="Z79" s="10"/>
      <c r="AA79" s="6"/>
      <c r="AB79" s="155">
        <f t="shared" si="1"/>
        <v>0</v>
      </c>
    </row>
    <row r="80" spans="1:28" s="162" customFormat="1" ht="12.75" customHeight="1">
      <c r="A80" s="16" t="s">
        <v>65</v>
      </c>
      <c r="B80" s="5"/>
      <c r="C80" s="161"/>
      <c r="D80" s="5"/>
      <c r="E80" s="161"/>
      <c r="F80" s="5"/>
      <c r="G80" s="161"/>
      <c r="H80" s="5"/>
      <c r="I80" s="161"/>
      <c r="J80" s="5"/>
      <c r="K80" s="161"/>
      <c r="L80" s="5"/>
      <c r="M80" s="161"/>
      <c r="N80" s="5"/>
      <c r="O80" s="161"/>
      <c r="P80" s="5"/>
      <c r="Q80" s="161"/>
      <c r="R80" s="5"/>
      <c r="S80" s="161"/>
      <c r="T80" s="5"/>
      <c r="U80" s="161"/>
      <c r="V80" s="5"/>
      <c r="W80" s="161"/>
      <c r="X80" s="5"/>
      <c r="Y80" s="161"/>
      <c r="Z80" s="5"/>
      <c r="AA80" s="52"/>
      <c r="AB80" s="162">
        <f t="shared" si="1"/>
        <v>0</v>
      </c>
    </row>
    <row r="81" spans="1:30" ht="12.75" customHeight="1">
      <c r="A81" s="15" t="s">
        <v>46</v>
      </c>
      <c r="B81" s="10"/>
      <c r="C81" s="11"/>
      <c r="D81" s="10"/>
      <c r="E81" s="11"/>
      <c r="F81" s="10"/>
      <c r="G81" s="11"/>
      <c r="H81" s="10"/>
      <c r="I81" s="11"/>
      <c r="J81" s="10"/>
      <c r="K81" s="11"/>
      <c r="L81" s="10"/>
      <c r="M81" s="11"/>
      <c r="N81" s="10"/>
      <c r="O81" s="11"/>
      <c r="P81" s="10"/>
      <c r="Q81" s="11">
        <v>1</v>
      </c>
      <c r="R81" s="10"/>
      <c r="S81" s="11"/>
      <c r="T81" s="10"/>
      <c r="U81" s="11">
        <v>2</v>
      </c>
      <c r="V81" s="10">
        <v>3</v>
      </c>
      <c r="W81" s="11">
        <v>2</v>
      </c>
      <c r="X81" s="10"/>
      <c r="Y81" s="11"/>
      <c r="Z81" s="10">
        <v>1</v>
      </c>
      <c r="AA81" s="6"/>
      <c r="AB81" s="155">
        <f t="shared" si="1"/>
        <v>0.36</v>
      </c>
    </row>
    <row r="82" spans="1:30" s="162" customFormat="1" ht="12.75" customHeight="1">
      <c r="A82" s="16" t="s">
        <v>47</v>
      </c>
      <c r="B82" s="5"/>
      <c r="C82" s="161"/>
      <c r="D82" s="5"/>
      <c r="E82" s="161"/>
      <c r="F82" s="5"/>
      <c r="G82" s="161"/>
      <c r="H82" s="5"/>
      <c r="I82" s="161"/>
      <c r="J82" s="5"/>
      <c r="K82" s="161"/>
      <c r="L82" s="5"/>
      <c r="M82" s="161"/>
      <c r="N82" s="5"/>
      <c r="O82" s="161"/>
      <c r="P82" s="5"/>
      <c r="Q82" s="161"/>
      <c r="R82" s="5"/>
      <c r="S82" s="161"/>
      <c r="T82" s="5"/>
      <c r="U82" s="161"/>
      <c r="V82" s="5"/>
      <c r="W82" s="161"/>
      <c r="X82" s="5"/>
      <c r="Y82" s="161"/>
      <c r="Z82" s="5"/>
      <c r="AA82" s="52"/>
      <c r="AB82" s="162">
        <f t="shared" si="1"/>
        <v>0</v>
      </c>
    </row>
    <row r="83" spans="1:30" s="162" customFormat="1" ht="12.75" customHeight="1">
      <c r="A83" s="16" t="s">
        <v>66</v>
      </c>
      <c r="B83" s="5"/>
      <c r="C83" s="161"/>
      <c r="D83" s="5"/>
      <c r="E83" s="161"/>
      <c r="F83" s="5"/>
      <c r="G83" s="161"/>
      <c r="H83" s="5"/>
      <c r="I83" s="161"/>
      <c r="J83" s="5"/>
      <c r="K83" s="161"/>
      <c r="L83" s="5"/>
      <c r="M83" s="161"/>
      <c r="N83" s="5"/>
      <c r="O83" s="161"/>
      <c r="P83" s="5"/>
      <c r="Q83" s="161"/>
      <c r="R83" s="5"/>
      <c r="S83" s="161"/>
      <c r="T83" s="5"/>
      <c r="U83" s="161"/>
      <c r="V83" s="5"/>
      <c r="W83" s="161"/>
      <c r="X83" s="5"/>
      <c r="Y83" s="161"/>
      <c r="Z83" s="5"/>
      <c r="AA83" s="52"/>
      <c r="AB83" s="162">
        <f t="shared" si="1"/>
        <v>0</v>
      </c>
    </row>
    <row r="84" spans="1:30" ht="12.75" customHeight="1">
      <c r="A84" s="15" t="s">
        <v>53</v>
      </c>
      <c r="B84" s="10"/>
      <c r="C84" s="11"/>
      <c r="D84" s="10"/>
      <c r="E84" s="11"/>
      <c r="F84" s="10"/>
      <c r="G84" s="11"/>
      <c r="H84" s="10"/>
      <c r="I84" s="11"/>
      <c r="J84" s="10"/>
      <c r="K84" s="11"/>
      <c r="L84" s="10"/>
      <c r="M84" s="11"/>
      <c r="N84" s="10"/>
      <c r="O84" s="11"/>
      <c r="P84" s="10"/>
      <c r="Q84" s="11"/>
      <c r="R84" s="10"/>
      <c r="S84" s="11"/>
      <c r="T84" s="10"/>
      <c r="U84" s="11"/>
      <c r="V84" s="10"/>
      <c r="W84" s="11"/>
      <c r="X84" s="10"/>
      <c r="Y84" s="11"/>
      <c r="Z84" s="10"/>
      <c r="AA84" s="6"/>
      <c r="AB84" s="155">
        <f t="shared" si="1"/>
        <v>0</v>
      </c>
    </row>
    <row r="85" spans="1:30" ht="12.75" customHeight="1">
      <c r="A85" s="15" t="s">
        <v>54</v>
      </c>
      <c r="B85" s="10"/>
      <c r="C85" s="11"/>
      <c r="D85" s="10"/>
      <c r="E85" s="11"/>
      <c r="F85" s="10"/>
      <c r="G85" s="11"/>
      <c r="H85" s="10"/>
      <c r="I85" s="11"/>
      <c r="J85" s="10"/>
      <c r="K85" s="11"/>
      <c r="L85" s="10"/>
      <c r="M85" s="11"/>
      <c r="N85" s="10"/>
      <c r="O85" s="11"/>
      <c r="P85" s="10"/>
      <c r="Q85" s="11"/>
      <c r="R85" s="10"/>
      <c r="S85" s="11"/>
      <c r="T85" s="10"/>
      <c r="U85" s="11"/>
      <c r="V85" s="10"/>
      <c r="W85" s="11"/>
      <c r="X85" s="10"/>
      <c r="Y85" s="11"/>
      <c r="Z85" s="10"/>
      <c r="AA85" s="6"/>
      <c r="AB85" s="155">
        <f t="shared" si="1"/>
        <v>0</v>
      </c>
    </row>
    <row r="86" spans="1:30" s="162" customFormat="1" ht="12.75" customHeight="1">
      <c r="A86" s="16" t="s">
        <v>58</v>
      </c>
      <c r="B86" s="5"/>
      <c r="C86" s="161"/>
      <c r="D86" s="5"/>
      <c r="E86" s="161"/>
      <c r="F86" s="5"/>
      <c r="G86" s="161"/>
      <c r="H86" s="5"/>
      <c r="I86" s="161"/>
      <c r="J86" s="5"/>
      <c r="K86" s="161"/>
      <c r="L86" s="5"/>
      <c r="M86" s="161"/>
      <c r="N86" s="5"/>
      <c r="O86" s="161"/>
      <c r="P86" s="5"/>
      <c r="Q86" s="161"/>
      <c r="R86" s="5"/>
      <c r="S86" s="161"/>
      <c r="T86" s="5"/>
      <c r="U86" s="161"/>
      <c r="V86" s="5"/>
      <c r="W86" s="161"/>
      <c r="X86" s="5"/>
      <c r="Y86" s="161"/>
      <c r="Z86" s="5"/>
      <c r="AA86" s="52"/>
      <c r="AB86" s="162">
        <f t="shared" si="1"/>
        <v>0</v>
      </c>
    </row>
    <row r="87" spans="1:30" ht="12.75" customHeight="1">
      <c r="A87" s="15" t="s">
        <v>80</v>
      </c>
      <c r="B87" s="10"/>
      <c r="C87" s="11"/>
      <c r="D87" s="10"/>
      <c r="E87" s="11"/>
      <c r="F87" s="10"/>
      <c r="G87" s="11"/>
      <c r="H87" s="10"/>
      <c r="I87" s="11"/>
      <c r="J87" s="10"/>
      <c r="K87" s="11"/>
      <c r="L87" s="10"/>
      <c r="M87" s="11"/>
      <c r="N87" s="10"/>
      <c r="O87" s="11"/>
      <c r="P87" s="10"/>
      <c r="Q87" s="11"/>
      <c r="R87" s="10"/>
      <c r="S87" s="11"/>
      <c r="T87" s="10"/>
      <c r="U87" s="11"/>
      <c r="V87" s="10"/>
      <c r="W87" s="11"/>
      <c r="X87" s="10"/>
      <c r="Y87" s="11"/>
      <c r="Z87" s="10"/>
      <c r="AA87" s="6"/>
      <c r="AB87" s="155">
        <f t="shared" si="1"/>
        <v>0</v>
      </c>
    </row>
    <row r="88" spans="1:30" ht="12.75" customHeight="1">
      <c r="A88" s="15" t="s">
        <v>48</v>
      </c>
      <c r="B88" s="10"/>
      <c r="C88" s="11"/>
      <c r="D88" s="10"/>
      <c r="E88" s="11"/>
      <c r="F88" s="10"/>
      <c r="G88" s="11"/>
      <c r="H88" s="10"/>
      <c r="I88" s="11"/>
      <c r="J88" s="10"/>
      <c r="K88" s="11"/>
      <c r="L88" s="10"/>
      <c r="M88" s="11"/>
      <c r="N88" s="10"/>
      <c r="O88" s="11"/>
      <c r="P88" s="10"/>
      <c r="Q88" s="11"/>
      <c r="R88" s="10"/>
      <c r="S88" s="11"/>
      <c r="T88" s="10"/>
      <c r="U88" s="11"/>
      <c r="V88" s="10"/>
      <c r="W88" s="11"/>
      <c r="X88" s="10"/>
      <c r="Y88" s="11"/>
      <c r="Z88" s="10"/>
      <c r="AA88" s="6"/>
      <c r="AB88" s="155">
        <f t="shared" si="1"/>
        <v>0</v>
      </c>
    </row>
    <row r="89" spans="1:30" s="162" customFormat="1" ht="12.75" customHeight="1">
      <c r="A89" s="16" t="s">
        <v>22</v>
      </c>
      <c r="B89" s="5"/>
      <c r="C89" s="161"/>
      <c r="D89" s="5"/>
      <c r="E89" s="161"/>
      <c r="F89" s="5"/>
      <c r="G89" s="161"/>
      <c r="H89" s="5"/>
      <c r="I89" s="161"/>
      <c r="J89" s="5"/>
      <c r="K89" s="161"/>
      <c r="L89" s="5"/>
      <c r="M89" s="161"/>
      <c r="N89" s="5"/>
      <c r="O89" s="161"/>
      <c r="P89" s="5"/>
      <c r="Q89" s="161"/>
      <c r="R89" s="5"/>
      <c r="S89" s="161"/>
      <c r="T89" s="5"/>
      <c r="U89" s="161"/>
      <c r="V89" s="5"/>
      <c r="W89" s="161"/>
      <c r="X89" s="5">
        <v>5</v>
      </c>
      <c r="Y89" s="161"/>
      <c r="Z89" s="5"/>
      <c r="AA89" s="52"/>
      <c r="AB89" s="162">
        <f t="shared" si="1"/>
        <v>0.2</v>
      </c>
    </row>
    <row r="90" spans="1:30" ht="12.75" customHeight="1">
      <c r="A90" s="15" t="s">
        <v>75</v>
      </c>
      <c r="B90" s="10"/>
      <c r="C90" s="11"/>
      <c r="D90" s="10"/>
      <c r="E90" s="11"/>
      <c r="F90" s="10"/>
      <c r="G90" s="11"/>
      <c r="H90" s="10"/>
      <c r="I90" s="11"/>
      <c r="J90" s="10"/>
      <c r="K90" s="11"/>
      <c r="L90" s="10"/>
      <c r="M90" s="11"/>
      <c r="N90" s="10"/>
      <c r="O90" s="11"/>
      <c r="P90" s="10"/>
      <c r="Q90" s="11"/>
      <c r="R90" s="10"/>
      <c r="S90" s="11"/>
      <c r="T90" s="10"/>
      <c r="U90" s="11"/>
      <c r="V90" s="10"/>
      <c r="W90" s="11"/>
      <c r="X90" s="10"/>
      <c r="Y90" s="11"/>
      <c r="Z90" s="10"/>
      <c r="AA90" s="6"/>
      <c r="AB90" s="155">
        <f t="shared" si="1"/>
        <v>0</v>
      </c>
    </row>
    <row r="91" spans="1:30" ht="12.75" customHeight="1">
      <c r="A91" s="15" t="s">
        <v>152</v>
      </c>
      <c r="B91" s="10">
        <v>15</v>
      </c>
      <c r="C91" s="11"/>
      <c r="D91" s="10"/>
      <c r="E91" s="11">
        <v>3</v>
      </c>
      <c r="F91" s="10"/>
      <c r="G91" s="11"/>
      <c r="H91" s="10"/>
      <c r="I91" s="11">
        <v>10</v>
      </c>
      <c r="J91" s="10"/>
      <c r="K91" s="11"/>
      <c r="L91" s="10"/>
      <c r="M91" s="11"/>
      <c r="N91" s="10">
        <v>10</v>
      </c>
      <c r="O91" s="11">
        <v>2</v>
      </c>
      <c r="P91" s="10"/>
      <c r="Q91" s="11"/>
      <c r="R91" s="10"/>
      <c r="S91" s="11"/>
      <c r="T91" s="10"/>
      <c r="U91" s="11"/>
      <c r="V91" s="10"/>
      <c r="W91" s="11"/>
      <c r="X91" s="10"/>
      <c r="Y91" s="11"/>
      <c r="Z91" s="10"/>
      <c r="AA91" s="6"/>
      <c r="AB91" s="155">
        <f t="shared" si="1"/>
        <v>1.6</v>
      </c>
    </row>
    <row r="92" spans="1:30" ht="12.75" customHeight="1">
      <c r="A92" s="15" t="s">
        <v>153</v>
      </c>
      <c r="B92" s="10"/>
      <c r="C92" s="11"/>
      <c r="D92" s="10">
        <v>1</v>
      </c>
      <c r="E92" s="11">
        <v>1</v>
      </c>
      <c r="F92" s="10"/>
      <c r="G92" s="11">
        <v>1</v>
      </c>
      <c r="H92" s="10"/>
      <c r="I92" s="11"/>
      <c r="J92" s="10"/>
      <c r="K92" s="11"/>
      <c r="L92" s="10"/>
      <c r="M92" s="11"/>
      <c r="N92" s="10"/>
      <c r="O92" s="11"/>
      <c r="P92" s="10"/>
      <c r="Q92" s="11"/>
      <c r="R92" s="10"/>
      <c r="S92" s="11"/>
      <c r="T92" s="10"/>
      <c r="U92" s="11"/>
      <c r="V92" s="10"/>
      <c r="W92" s="11"/>
      <c r="X92" s="10"/>
      <c r="Y92" s="11"/>
      <c r="Z92" s="10"/>
      <c r="AA92" s="6"/>
      <c r="AB92" s="155">
        <f t="shared" si="1"/>
        <v>0.12</v>
      </c>
    </row>
    <row r="93" spans="1:30" ht="12.75" customHeight="1">
      <c r="A93" s="17" t="s">
        <v>154</v>
      </c>
      <c r="B93" s="10"/>
      <c r="C93" s="11"/>
      <c r="D93" s="10">
        <v>10</v>
      </c>
      <c r="E93" s="11"/>
      <c r="F93" s="10"/>
      <c r="G93" s="11"/>
      <c r="H93" s="10"/>
      <c r="I93" s="11"/>
      <c r="J93" s="10">
        <v>40</v>
      </c>
      <c r="K93" s="11"/>
      <c r="L93" s="10">
        <v>55</v>
      </c>
      <c r="M93" s="11">
        <v>5</v>
      </c>
      <c r="N93" s="10"/>
      <c r="O93" s="11">
        <v>35</v>
      </c>
      <c r="P93" s="10">
        <v>5</v>
      </c>
      <c r="Q93" s="11">
        <v>60</v>
      </c>
      <c r="R93" s="10">
        <v>30</v>
      </c>
      <c r="S93" s="11">
        <v>25</v>
      </c>
      <c r="T93" s="10">
        <v>15</v>
      </c>
      <c r="U93" s="11"/>
      <c r="V93" s="10">
        <v>2</v>
      </c>
      <c r="W93" s="11"/>
      <c r="X93" s="10"/>
      <c r="Y93" s="11"/>
      <c r="Z93" s="10"/>
      <c r="AA93" s="6"/>
      <c r="AB93" s="155">
        <f t="shared" si="1"/>
        <v>11.28</v>
      </c>
    </row>
    <row r="94" spans="1:30" ht="12.75" customHeight="1">
      <c r="A94" s="17" t="s">
        <v>155</v>
      </c>
      <c r="B94" s="10"/>
      <c r="C94" s="11"/>
      <c r="D94" s="10"/>
      <c r="E94" s="11"/>
      <c r="F94" s="10"/>
      <c r="G94" s="11"/>
      <c r="H94" s="10"/>
      <c r="I94" s="11"/>
      <c r="J94" s="10"/>
      <c r="K94" s="11"/>
      <c r="L94" s="10"/>
      <c r="M94" s="11"/>
      <c r="N94" s="10"/>
      <c r="O94" s="11"/>
      <c r="P94" s="10"/>
      <c r="Q94" s="11">
        <v>30</v>
      </c>
      <c r="R94" s="10"/>
      <c r="S94" s="11"/>
      <c r="T94" s="10"/>
      <c r="U94" s="11"/>
      <c r="V94" s="10"/>
      <c r="W94" s="11"/>
      <c r="X94" s="10"/>
      <c r="Y94" s="11"/>
      <c r="Z94" s="10"/>
      <c r="AA94" s="6"/>
      <c r="AB94" s="155">
        <f t="shared" si="1"/>
        <v>1.2</v>
      </c>
    </row>
    <row r="95" spans="1:30" ht="12.75" customHeight="1">
      <c r="A95" s="17"/>
      <c r="B95" s="10"/>
      <c r="C95" s="11"/>
      <c r="D95" s="10"/>
      <c r="E95" s="11"/>
      <c r="F95" s="10"/>
      <c r="G95" s="11"/>
      <c r="H95" s="10"/>
      <c r="I95" s="11"/>
      <c r="J95" s="10"/>
      <c r="K95" s="11"/>
      <c r="L95" s="10"/>
      <c r="M95" s="11"/>
      <c r="N95" s="10"/>
      <c r="O95" s="11"/>
      <c r="P95" s="10"/>
      <c r="Q95" s="11"/>
      <c r="R95" s="10"/>
      <c r="S95" s="11"/>
      <c r="T95" s="10"/>
      <c r="U95" s="11"/>
      <c r="V95" s="10"/>
      <c r="W95" s="11"/>
      <c r="X95" s="10"/>
      <c r="Y95" s="11"/>
      <c r="Z95" s="10"/>
      <c r="AA95" s="6"/>
      <c r="AB95" s="155">
        <f t="shared" si="1"/>
        <v>0</v>
      </c>
    </row>
    <row r="96" spans="1:30" ht="12.75" customHeight="1">
      <c r="A96" s="17"/>
      <c r="B96" s="10"/>
      <c r="C96" s="11"/>
      <c r="D96" s="10"/>
      <c r="E96" s="11"/>
      <c r="F96" s="10"/>
      <c r="G96" s="11"/>
      <c r="H96" s="10"/>
      <c r="I96" s="11"/>
      <c r="J96" s="10"/>
      <c r="K96" s="11"/>
      <c r="L96" s="10"/>
      <c r="M96" s="11"/>
      <c r="N96" s="10"/>
      <c r="O96" s="11"/>
      <c r="P96" s="10"/>
      <c r="Q96" s="11"/>
      <c r="R96" s="10"/>
      <c r="S96" s="11"/>
      <c r="T96" s="10"/>
      <c r="U96" s="11"/>
      <c r="V96" s="10"/>
      <c r="W96" s="11"/>
      <c r="X96" s="10"/>
      <c r="Y96" s="11"/>
      <c r="Z96" s="10"/>
      <c r="AA96" s="6"/>
      <c r="AB96" s="155">
        <f t="shared" si="1"/>
        <v>0</v>
      </c>
      <c r="AD96" s="162"/>
    </row>
    <row r="97" spans="1:30" ht="12.75" customHeight="1">
      <c r="A97" s="17" t="s">
        <v>90</v>
      </c>
      <c r="B97" s="10"/>
      <c r="C97" s="11">
        <v>20</v>
      </c>
      <c r="D97" s="10"/>
      <c r="E97" s="11"/>
      <c r="F97" s="10"/>
      <c r="G97" s="11"/>
      <c r="H97" s="10"/>
      <c r="I97" s="11"/>
      <c r="J97" s="10"/>
      <c r="K97" s="11"/>
      <c r="L97" s="10"/>
      <c r="M97" s="11"/>
      <c r="N97" s="10"/>
      <c r="O97" s="11"/>
      <c r="P97" s="10"/>
      <c r="Q97" s="11"/>
      <c r="R97" s="10"/>
      <c r="S97" s="11"/>
      <c r="T97" s="10"/>
      <c r="U97" s="11"/>
      <c r="V97" s="10"/>
      <c r="W97" s="11"/>
      <c r="X97" s="10"/>
      <c r="Y97" s="11"/>
      <c r="Z97" s="10"/>
      <c r="AA97" s="6"/>
      <c r="AB97" s="155">
        <f t="shared" si="1"/>
        <v>0.8</v>
      </c>
    </row>
    <row r="98" spans="1:30" ht="12.75" customHeight="1">
      <c r="A98" s="17" t="s">
        <v>67</v>
      </c>
      <c r="B98" s="10"/>
      <c r="C98" s="11"/>
      <c r="D98" s="10"/>
      <c r="E98" s="11"/>
      <c r="F98" s="10"/>
      <c r="G98" s="11"/>
      <c r="H98" s="10"/>
      <c r="I98" s="11"/>
      <c r="J98" s="10"/>
      <c r="K98" s="11"/>
      <c r="L98" s="10"/>
      <c r="M98" s="11"/>
      <c r="N98" s="10"/>
      <c r="O98" s="11"/>
      <c r="P98" s="10"/>
      <c r="Q98" s="11"/>
      <c r="R98" s="10"/>
      <c r="S98" s="11"/>
      <c r="T98" s="10"/>
      <c r="U98" s="11"/>
      <c r="V98" s="10"/>
      <c r="W98" s="11"/>
      <c r="X98" s="10"/>
      <c r="Y98" s="11"/>
      <c r="Z98" s="10"/>
      <c r="AA98" s="6"/>
      <c r="AB98" s="155">
        <f t="shared" si="1"/>
        <v>0</v>
      </c>
    </row>
    <row r="99" spans="1:30" ht="12.75" customHeight="1">
      <c r="A99" s="17" t="s">
        <v>50</v>
      </c>
      <c r="B99" s="10"/>
      <c r="C99" s="11"/>
      <c r="D99" s="10"/>
      <c r="E99" s="11"/>
      <c r="F99" s="10"/>
      <c r="G99" s="11"/>
      <c r="H99" s="10"/>
      <c r="I99" s="11"/>
      <c r="J99" s="10"/>
      <c r="K99" s="11"/>
      <c r="L99" s="10"/>
      <c r="M99" s="11"/>
      <c r="N99" s="10"/>
      <c r="O99" s="11"/>
      <c r="P99" s="10"/>
      <c r="Q99" s="11"/>
      <c r="R99" s="10"/>
      <c r="S99" s="11"/>
      <c r="T99" s="10"/>
      <c r="U99" s="11"/>
      <c r="V99" s="10"/>
      <c r="W99" s="11"/>
      <c r="X99" s="10"/>
      <c r="Y99" s="11"/>
      <c r="Z99" s="10"/>
      <c r="AA99" s="6"/>
      <c r="AB99" s="155">
        <f t="shared" si="1"/>
        <v>0</v>
      </c>
    </row>
    <row r="100" spans="1:30" ht="12.75" customHeight="1">
      <c r="A100" s="17" t="s">
        <v>70</v>
      </c>
      <c r="B100" s="10"/>
      <c r="C100" s="11"/>
      <c r="D100" s="10"/>
      <c r="E100" s="11"/>
      <c r="F100" s="10"/>
      <c r="G100" s="11"/>
      <c r="H100" s="10"/>
      <c r="I100" s="11"/>
      <c r="J100" s="10"/>
      <c r="K100" s="11"/>
      <c r="L100" s="10"/>
      <c r="M100" s="11"/>
      <c r="N100" s="10"/>
      <c r="O100" s="11"/>
      <c r="P100" s="10"/>
      <c r="Q100" s="11"/>
      <c r="R100" s="10"/>
      <c r="S100" s="11"/>
      <c r="T100" s="10"/>
      <c r="U100" s="11"/>
      <c r="V100" s="10"/>
      <c r="W100" s="11"/>
      <c r="X100" s="10"/>
      <c r="Y100" s="11"/>
      <c r="Z100" s="10"/>
      <c r="AA100" s="6"/>
      <c r="AB100" s="155">
        <f t="shared" si="1"/>
        <v>0</v>
      </c>
    </row>
    <row r="101" spans="1:30" ht="12.75" customHeight="1">
      <c r="A101" s="17" t="s">
        <v>49</v>
      </c>
      <c r="B101" s="10">
        <v>70</v>
      </c>
      <c r="C101" s="11">
        <v>55</v>
      </c>
      <c r="D101" s="10">
        <v>90</v>
      </c>
      <c r="E101" s="11">
        <v>30</v>
      </c>
      <c r="F101" s="10">
        <v>35</v>
      </c>
      <c r="G101" s="11">
        <v>75</v>
      </c>
      <c r="H101" s="10">
        <v>35</v>
      </c>
      <c r="I101" s="11">
        <v>40</v>
      </c>
      <c r="J101" s="10">
        <v>20</v>
      </c>
      <c r="K101" s="11">
        <v>5</v>
      </c>
      <c r="L101" s="10">
        <v>35</v>
      </c>
      <c r="M101" s="11">
        <v>70</v>
      </c>
      <c r="N101" s="10">
        <v>75</v>
      </c>
      <c r="O101" s="11">
        <v>20</v>
      </c>
      <c r="P101" s="10">
        <v>5</v>
      </c>
      <c r="Q101" s="11">
        <v>5</v>
      </c>
      <c r="R101" s="10">
        <v>80</v>
      </c>
      <c r="S101" s="11">
        <v>25</v>
      </c>
      <c r="T101" s="10">
        <v>75</v>
      </c>
      <c r="U101" s="11"/>
      <c r="V101" s="10">
        <v>5</v>
      </c>
      <c r="W101" s="11">
        <v>50</v>
      </c>
      <c r="X101" s="10">
        <v>95</v>
      </c>
      <c r="Y101" s="11">
        <v>90</v>
      </c>
      <c r="Z101" s="10">
        <v>60</v>
      </c>
      <c r="AA101" s="6"/>
      <c r="AB101" s="155">
        <f t="shared" si="1"/>
        <v>45.8</v>
      </c>
    </row>
    <row r="102" spans="1:30" ht="12.75" customHeight="1">
      <c r="B102" s="10"/>
      <c r="C102" s="11"/>
      <c r="D102" s="10"/>
      <c r="E102" s="11"/>
      <c r="F102" s="10"/>
      <c r="G102" s="11"/>
      <c r="H102" s="10"/>
      <c r="I102" s="11"/>
      <c r="J102" s="10"/>
      <c r="K102" s="11"/>
      <c r="L102" s="10"/>
      <c r="M102" s="11"/>
      <c r="N102" s="10"/>
      <c r="O102" s="11"/>
      <c r="P102" s="10"/>
      <c r="Q102" s="11"/>
      <c r="R102" s="10"/>
      <c r="S102" s="11"/>
      <c r="T102" s="10"/>
      <c r="U102" s="11"/>
      <c r="V102" s="10"/>
      <c r="W102" s="11"/>
      <c r="X102" s="10"/>
      <c r="Y102" s="11"/>
      <c r="Z102" s="10"/>
      <c r="AA102" s="6"/>
      <c r="AB102" s="155">
        <f t="shared" si="1"/>
        <v>0</v>
      </c>
    </row>
    <row r="103" spans="1:30" ht="12.75" customHeight="1">
      <c r="A103" s="17"/>
      <c r="B103" s="10"/>
      <c r="C103" s="11"/>
      <c r="D103" s="10"/>
      <c r="E103" s="11"/>
      <c r="F103" s="10"/>
      <c r="G103" s="11"/>
      <c r="H103" s="10"/>
      <c r="I103" s="11"/>
      <c r="J103" s="10"/>
      <c r="K103" s="11"/>
      <c r="L103" s="10"/>
      <c r="M103" s="11"/>
      <c r="N103" s="10"/>
      <c r="O103" s="11"/>
      <c r="P103" s="10"/>
      <c r="Q103" s="11"/>
      <c r="R103" s="10"/>
      <c r="S103" s="11"/>
      <c r="T103" s="10"/>
      <c r="U103" s="11"/>
      <c r="V103" s="10"/>
      <c r="W103" s="11"/>
      <c r="X103" s="10"/>
      <c r="Y103" s="11"/>
      <c r="Z103" s="10"/>
      <c r="AA103" s="6"/>
      <c r="AB103" s="155">
        <f t="shared" si="1"/>
        <v>0</v>
      </c>
      <c r="AD103" s="162"/>
    </row>
    <row r="104" spans="1:30" ht="12.75" customHeight="1">
      <c r="A104" s="17"/>
      <c r="B104" s="10"/>
      <c r="C104" s="11"/>
      <c r="D104" s="10"/>
      <c r="E104" s="11"/>
      <c r="F104" s="10"/>
      <c r="G104" s="11"/>
      <c r="H104" s="10"/>
      <c r="I104" s="11"/>
      <c r="J104" s="10"/>
      <c r="K104" s="11"/>
      <c r="L104" s="10"/>
      <c r="M104" s="11"/>
      <c r="N104" s="10"/>
      <c r="O104" s="11"/>
      <c r="P104" s="10"/>
      <c r="Q104" s="11"/>
      <c r="R104" s="10"/>
      <c r="S104" s="11"/>
      <c r="T104" s="10"/>
      <c r="U104" s="11"/>
      <c r="V104" s="10"/>
      <c r="W104" s="11"/>
      <c r="X104" s="10"/>
      <c r="Y104" s="11"/>
      <c r="Z104" s="10"/>
      <c r="AA104" s="6"/>
      <c r="AB104" s="155">
        <f t="shared" si="1"/>
        <v>0</v>
      </c>
    </row>
    <row r="105" spans="1:30" ht="12.75" customHeight="1">
      <c r="A105" s="17"/>
      <c r="B105" s="10"/>
      <c r="C105" s="11"/>
      <c r="D105" s="10"/>
      <c r="E105" s="11"/>
      <c r="F105" s="10"/>
      <c r="G105" s="11"/>
      <c r="H105" s="10"/>
      <c r="I105" s="11"/>
      <c r="J105" s="10"/>
      <c r="K105" s="11"/>
      <c r="L105" s="10"/>
      <c r="M105" s="11"/>
      <c r="N105" s="10"/>
      <c r="O105" s="11"/>
      <c r="P105" s="10"/>
      <c r="Q105" s="11"/>
      <c r="R105" s="10"/>
      <c r="S105" s="11"/>
      <c r="T105" s="10"/>
      <c r="U105" s="11"/>
      <c r="V105" s="10"/>
      <c r="W105" s="11"/>
      <c r="X105" s="10"/>
      <c r="Y105" s="11"/>
      <c r="Z105" s="10"/>
      <c r="AA105" s="6"/>
      <c r="AB105" s="155">
        <f t="shared" si="1"/>
        <v>0</v>
      </c>
    </row>
    <row r="106" spans="1:30" ht="12.75" customHeight="1">
      <c r="A106" s="17"/>
      <c r="B106" s="10"/>
      <c r="C106" s="11"/>
      <c r="D106" s="10"/>
      <c r="E106" s="11"/>
      <c r="F106" s="10"/>
      <c r="G106" s="11"/>
      <c r="H106" s="10"/>
      <c r="I106" s="11"/>
      <c r="J106" s="10"/>
      <c r="K106" s="11"/>
      <c r="L106" s="10"/>
      <c r="M106" s="11"/>
      <c r="N106" s="10"/>
      <c r="O106" s="11"/>
      <c r="P106" s="10"/>
      <c r="Q106" s="11"/>
      <c r="R106" s="10"/>
      <c r="S106" s="11"/>
      <c r="T106" s="10"/>
      <c r="U106" s="11"/>
      <c r="V106" s="10"/>
      <c r="W106" s="11"/>
      <c r="X106" s="10"/>
      <c r="Y106" s="11"/>
      <c r="Z106" s="10"/>
      <c r="AA106" s="6"/>
      <c r="AB106" s="155">
        <f t="shared" si="1"/>
        <v>0</v>
      </c>
    </row>
    <row r="107" spans="1:30" ht="12.75" customHeight="1">
      <c r="A107" s="17"/>
      <c r="B107" s="10"/>
      <c r="C107" s="11"/>
      <c r="D107" s="10"/>
      <c r="E107" s="11"/>
      <c r="F107" s="10"/>
      <c r="G107" s="11"/>
      <c r="H107" s="10"/>
      <c r="I107" s="11"/>
      <c r="J107" s="10"/>
      <c r="K107" s="11"/>
      <c r="L107" s="10"/>
      <c r="M107" s="11"/>
      <c r="N107" s="10"/>
      <c r="O107" s="11"/>
      <c r="P107" s="10"/>
      <c r="Q107" s="11"/>
      <c r="R107" s="10"/>
      <c r="S107" s="11"/>
      <c r="T107" s="10"/>
      <c r="U107" s="11"/>
      <c r="V107" s="10"/>
      <c r="W107" s="11"/>
      <c r="X107" s="10"/>
      <c r="Y107" s="11"/>
      <c r="Z107" s="10"/>
      <c r="AA107" s="6"/>
      <c r="AB107" s="155">
        <f t="shared" si="1"/>
        <v>0</v>
      </c>
    </row>
    <row r="108" spans="1:30" ht="12.75" customHeight="1">
      <c r="A108" s="17"/>
      <c r="B108" s="10"/>
      <c r="C108" s="11"/>
      <c r="D108" s="10"/>
      <c r="E108" s="11"/>
      <c r="F108" s="10"/>
      <c r="G108" s="11"/>
      <c r="H108" s="10"/>
      <c r="I108" s="11"/>
      <c r="J108" s="10"/>
      <c r="K108" s="11"/>
      <c r="L108" s="10"/>
      <c r="M108" s="11"/>
      <c r="N108" s="10"/>
      <c r="O108" s="11"/>
      <c r="P108" s="10"/>
      <c r="Q108" s="11"/>
      <c r="R108" s="10"/>
      <c r="S108" s="11"/>
      <c r="T108" s="10"/>
      <c r="U108" s="11"/>
      <c r="V108" s="10"/>
      <c r="W108" s="11"/>
      <c r="X108" s="10"/>
      <c r="Y108" s="11"/>
      <c r="Z108" s="10"/>
      <c r="AA108" s="6"/>
    </row>
    <row r="109" spans="1:30" ht="12.75" customHeight="1">
      <c r="A109" s="17"/>
      <c r="B109" s="18"/>
      <c r="C109" s="19"/>
      <c r="D109" s="19"/>
      <c r="E109" s="19"/>
      <c r="F109" s="20"/>
      <c r="G109" s="20"/>
      <c r="H109" s="20"/>
      <c r="I109" s="20"/>
      <c r="J109" s="20"/>
      <c r="K109" s="20"/>
      <c r="L109" s="19"/>
      <c r="M109" s="19"/>
      <c r="N109" s="19"/>
      <c r="O109" s="19"/>
      <c r="P109" s="19"/>
      <c r="Q109" s="19"/>
      <c r="R109" s="19"/>
      <c r="S109" s="19"/>
      <c r="T109" s="21"/>
      <c r="U109" s="19"/>
      <c r="V109" s="18"/>
      <c r="W109" s="20"/>
      <c r="X109" s="18"/>
      <c r="Y109" s="20"/>
      <c r="Z109" s="22"/>
      <c r="AA109" s="23"/>
      <c r="AB109" t="s">
        <v>193</v>
      </c>
      <c r="AC109" t="s">
        <v>139</v>
      </c>
    </row>
    <row r="110" spans="1:30">
      <c r="A110" t="s">
        <v>96</v>
      </c>
      <c r="B110">
        <f>SUM(B5:B94)</f>
        <v>37</v>
      </c>
      <c r="C110">
        <f t="shared" ref="C110:AA110" si="2">SUM(C5:C94)</f>
        <v>26</v>
      </c>
      <c r="D110">
        <f t="shared" si="2"/>
        <v>28</v>
      </c>
      <c r="E110">
        <f t="shared" si="2"/>
        <v>84</v>
      </c>
      <c r="F110">
        <f t="shared" si="2"/>
        <v>72</v>
      </c>
      <c r="G110">
        <f t="shared" si="2"/>
        <v>35</v>
      </c>
      <c r="H110">
        <f t="shared" si="2"/>
        <v>95</v>
      </c>
      <c r="I110">
        <f t="shared" si="2"/>
        <v>95</v>
      </c>
      <c r="J110">
        <f t="shared" si="2"/>
        <v>120</v>
      </c>
      <c r="K110">
        <f t="shared" si="2"/>
        <v>91</v>
      </c>
      <c r="L110">
        <f t="shared" si="2"/>
        <v>75</v>
      </c>
      <c r="M110">
        <f t="shared" si="2"/>
        <v>46</v>
      </c>
      <c r="N110">
        <f t="shared" si="2"/>
        <v>112</v>
      </c>
      <c r="O110">
        <f t="shared" si="2"/>
        <v>122</v>
      </c>
      <c r="P110">
        <f t="shared" si="2"/>
        <v>102</v>
      </c>
      <c r="Q110">
        <f t="shared" si="2"/>
        <v>137</v>
      </c>
      <c r="R110">
        <f t="shared" si="2"/>
        <v>35</v>
      </c>
      <c r="S110">
        <f t="shared" si="2"/>
        <v>88</v>
      </c>
      <c r="T110">
        <f t="shared" si="2"/>
        <v>35</v>
      </c>
      <c r="U110">
        <f t="shared" si="2"/>
        <v>107</v>
      </c>
      <c r="V110">
        <f t="shared" si="2"/>
        <v>105</v>
      </c>
      <c r="W110">
        <f t="shared" si="2"/>
        <v>64</v>
      </c>
      <c r="X110">
        <f t="shared" si="2"/>
        <v>18</v>
      </c>
      <c r="Y110">
        <f t="shared" si="2"/>
        <v>23</v>
      </c>
      <c r="Z110">
        <f t="shared" si="2"/>
        <v>43</v>
      </c>
      <c r="AA110">
        <f t="shared" si="2"/>
        <v>0</v>
      </c>
    </row>
    <row r="111" spans="1:30">
      <c r="A111" t="s">
        <v>97</v>
      </c>
      <c r="B111">
        <f>B5+B6+B7+B9+B10+B11+B12+B14+B17+B24+B26+B27+B28+B31+B32++B33+B34+B35+B37+B38+B41+B42+B44+B45+B48+B49+B50+B52+B53+B54+B56+B57+B58+B59+B60+B63+B64+B68+B77+B79+B81+B84+B85+B87+B88+B90+B91+B92+B93+B94</f>
        <v>35</v>
      </c>
      <c r="C111">
        <f t="shared" ref="C111:AA111" si="3">C5+C6+C7+C9+C10+C11+C12+C14+C17+C24+C26+C27+C28+C31+C32++C33+C34+C35+C37+C38+C41+C42+C44+C45+C48+C49+C50+C52+C53+C54+C56+C57+C58+C59+C60+C63+C64+C68+C77+C79+C81+C84+C85+C87+C88+C90+C91+C92+C93+C94</f>
        <v>15</v>
      </c>
      <c r="D111">
        <f t="shared" si="3"/>
        <v>23</v>
      </c>
      <c r="E111">
        <f t="shared" si="3"/>
        <v>84</v>
      </c>
      <c r="F111">
        <f t="shared" si="3"/>
        <v>70</v>
      </c>
      <c r="G111">
        <f t="shared" si="3"/>
        <v>34</v>
      </c>
      <c r="H111">
        <f t="shared" si="3"/>
        <v>95</v>
      </c>
      <c r="I111">
        <f t="shared" si="3"/>
        <v>95</v>
      </c>
      <c r="J111">
        <f t="shared" si="3"/>
        <v>120</v>
      </c>
      <c r="K111">
        <f t="shared" si="3"/>
        <v>91</v>
      </c>
      <c r="L111">
        <f t="shared" si="3"/>
        <v>75</v>
      </c>
      <c r="M111">
        <f t="shared" si="3"/>
        <v>46</v>
      </c>
      <c r="N111">
        <f t="shared" si="3"/>
        <v>112</v>
      </c>
      <c r="O111">
        <f t="shared" si="3"/>
        <v>122</v>
      </c>
      <c r="P111">
        <f t="shared" si="3"/>
        <v>102</v>
      </c>
      <c r="Q111">
        <f t="shared" si="3"/>
        <v>137</v>
      </c>
      <c r="R111">
        <f t="shared" si="3"/>
        <v>34</v>
      </c>
      <c r="S111">
        <f t="shared" si="3"/>
        <v>86</v>
      </c>
      <c r="T111">
        <f t="shared" si="3"/>
        <v>35</v>
      </c>
      <c r="U111">
        <f t="shared" si="3"/>
        <v>107</v>
      </c>
      <c r="V111">
        <f t="shared" si="3"/>
        <v>105</v>
      </c>
      <c r="W111">
        <f t="shared" si="3"/>
        <v>62</v>
      </c>
      <c r="X111">
        <f t="shared" si="3"/>
        <v>5</v>
      </c>
      <c r="Y111">
        <f t="shared" si="3"/>
        <v>20</v>
      </c>
      <c r="Z111">
        <f t="shared" si="3"/>
        <v>41</v>
      </c>
      <c r="AA111">
        <f t="shared" si="3"/>
        <v>0</v>
      </c>
      <c r="AB111">
        <f>AVERAGE(A111:Y111)</f>
        <v>71.25</v>
      </c>
      <c r="AC111">
        <f>STDEV(A111:Y111)/SQRT(COUNT(A111:Y111))</f>
        <v>7.9452952991883414</v>
      </c>
    </row>
    <row r="112" spans="1:30">
      <c r="A112" t="s">
        <v>98</v>
      </c>
      <c r="B112">
        <f>B8+B13+B15+B16+B18+B19+B20+B21+B22+B23+B25+B29+B30+B36+B39+B40+B43+B46+B47+B51+B55+B61+B62+B66+B67+B69+B70+B71+B72+B73+B74+B75+B76+B78+B80+B82+B83+B86+B89</f>
        <v>2</v>
      </c>
      <c r="C112">
        <f t="shared" ref="C112:AA112" si="4">C8+C13+C15+C16+C18+C19+C20+C21+C22+C23+C25+C29+C30+C36+C39+C40+C43+C46+C47+C51+C55+C61+C62+C66+C67+C69+C70+C71+C72+C73+C74+C75+C76+C78+C80+C82+C83+C86+C89</f>
        <v>11</v>
      </c>
      <c r="D112">
        <f t="shared" si="4"/>
        <v>5</v>
      </c>
      <c r="E112">
        <f t="shared" si="4"/>
        <v>0</v>
      </c>
      <c r="F112">
        <f t="shared" si="4"/>
        <v>2</v>
      </c>
      <c r="G112">
        <f t="shared" si="4"/>
        <v>1</v>
      </c>
      <c r="H112">
        <f t="shared" si="4"/>
        <v>0</v>
      </c>
      <c r="I112">
        <f t="shared" si="4"/>
        <v>0</v>
      </c>
      <c r="J112">
        <f t="shared" si="4"/>
        <v>0</v>
      </c>
      <c r="K112">
        <f t="shared" si="4"/>
        <v>0</v>
      </c>
      <c r="L112">
        <f t="shared" si="4"/>
        <v>0</v>
      </c>
      <c r="M112">
        <f t="shared" si="4"/>
        <v>0</v>
      </c>
      <c r="N112">
        <f t="shared" si="4"/>
        <v>0</v>
      </c>
      <c r="O112">
        <f t="shared" si="4"/>
        <v>0</v>
      </c>
      <c r="P112">
        <f t="shared" si="4"/>
        <v>0</v>
      </c>
      <c r="Q112">
        <f t="shared" si="4"/>
        <v>0</v>
      </c>
      <c r="R112">
        <f t="shared" si="4"/>
        <v>1</v>
      </c>
      <c r="S112">
        <f t="shared" si="4"/>
        <v>2</v>
      </c>
      <c r="T112">
        <f t="shared" si="4"/>
        <v>0</v>
      </c>
      <c r="U112">
        <f t="shared" si="4"/>
        <v>0</v>
      </c>
      <c r="V112">
        <f t="shared" si="4"/>
        <v>0</v>
      </c>
      <c r="W112">
        <f t="shared" si="4"/>
        <v>2</v>
      </c>
      <c r="X112">
        <f t="shared" si="4"/>
        <v>13</v>
      </c>
      <c r="Y112">
        <f t="shared" si="4"/>
        <v>3</v>
      </c>
      <c r="Z112">
        <f t="shared" si="4"/>
        <v>2</v>
      </c>
      <c r="AA112">
        <f t="shared" si="4"/>
        <v>0</v>
      </c>
      <c r="AB112">
        <f>AVERAGE(A112:Y112)</f>
        <v>1.75</v>
      </c>
      <c r="AC112">
        <f>STDEV(A112:Y112)/SQRT(COUNT(A112:Y112))</f>
        <v>0.69743318208862204</v>
      </c>
    </row>
    <row r="113" spans="1:29">
      <c r="A113" t="s">
        <v>99</v>
      </c>
      <c r="B113">
        <f>SUM(B97:B101)</f>
        <v>70</v>
      </c>
      <c r="C113">
        <f t="shared" ref="C113:AA113" si="5">SUM(C97:C101)</f>
        <v>75</v>
      </c>
      <c r="D113">
        <f t="shared" si="5"/>
        <v>90</v>
      </c>
      <c r="E113">
        <f t="shared" si="5"/>
        <v>30</v>
      </c>
      <c r="F113">
        <f t="shared" si="5"/>
        <v>35</v>
      </c>
      <c r="G113">
        <f t="shared" si="5"/>
        <v>75</v>
      </c>
      <c r="H113">
        <f t="shared" si="5"/>
        <v>35</v>
      </c>
      <c r="I113">
        <f t="shared" si="5"/>
        <v>40</v>
      </c>
      <c r="J113">
        <f t="shared" si="5"/>
        <v>20</v>
      </c>
      <c r="K113">
        <f t="shared" si="5"/>
        <v>5</v>
      </c>
      <c r="L113">
        <f t="shared" si="5"/>
        <v>35</v>
      </c>
      <c r="M113">
        <f t="shared" si="5"/>
        <v>70</v>
      </c>
      <c r="N113">
        <f t="shared" si="5"/>
        <v>75</v>
      </c>
      <c r="O113">
        <f t="shared" si="5"/>
        <v>20</v>
      </c>
      <c r="P113">
        <f t="shared" si="5"/>
        <v>5</v>
      </c>
      <c r="Q113">
        <f t="shared" si="5"/>
        <v>5</v>
      </c>
      <c r="R113">
        <f t="shared" si="5"/>
        <v>80</v>
      </c>
      <c r="S113">
        <f t="shared" si="5"/>
        <v>25</v>
      </c>
      <c r="T113">
        <f t="shared" si="5"/>
        <v>75</v>
      </c>
      <c r="U113">
        <f t="shared" si="5"/>
        <v>0</v>
      </c>
      <c r="V113">
        <f t="shared" si="5"/>
        <v>5</v>
      </c>
      <c r="W113">
        <f t="shared" si="5"/>
        <v>50</v>
      </c>
      <c r="X113">
        <f t="shared" si="5"/>
        <v>95</v>
      </c>
      <c r="Y113">
        <f t="shared" si="5"/>
        <v>90</v>
      </c>
      <c r="Z113">
        <f t="shared" si="5"/>
        <v>60</v>
      </c>
      <c r="AA113">
        <f t="shared" si="5"/>
        <v>0</v>
      </c>
      <c r="AB113">
        <f>AVERAGE(A113:Y113)</f>
        <v>46.041666666666664</v>
      </c>
      <c r="AC113">
        <f>STDEV(A113:Y113)/SQRT(COUNT(A113:Y113))</f>
        <v>6.4898134133499275</v>
      </c>
    </row>
  </sheetData>
  <mergeCells count="2">
    <mergeCell ref="A1:AA1"/>
    <mergeCell ref="A2:AA2"/>
  </mergeCells>
  <phoneticPr fontId="8" type="noConversion"/>
  <pageMargins left="0.75" right="0.75" top="1" bottom="1" header="0.5" footer="0.5"/>
  <pageSetup orientation="portrait"/>
  <headerFooter alignWithMargins="0"/>
</worksheet>
</file>

<file path=xl/worksheets/sheet6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C110"/>
  <sheetViews>
    <sheetView topLeftCell="A76" workbookViewId="0">
      <selection activeCell="AB106" sqref="AB106:AC110"/>
    </sheetView>
  </sheetViews>
  <sheetFormatPr baseColWidth="10" defaultRowHeight="13"/>
  <cols>
    <col min="1" max="1" width="35.33203125" bestFit="1" customWidth="1"/>
    <col min="2" max="256" width="8.83203125" customWidth="1"/>
  </cols>
  <sheetData>
    <row r="1" spans="1:27" ht="18">
      <c r="A1" s="221" t="s">
        <v>88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spans="1:27">
      <c r="A2" s="222" t="s">
        <v>156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4"/>
    </row>
    <row r="3" spans="1:27">
      <c r="A3" s="1" t="s">
        <v>0</v>
      </c>
      <c r="B3" s="2">
        <v>0</v>
      </c>
      <c r="C3" s="3">
        <v>3</v>
      </c>
      <c r="D3" s="2">
        <v>6</v>
      </c>
      <c r="E3" s="3">
        <v>9</v>
      </c>
      <c r="F3" s="2">
        <v>12</v>
      </c>
      <c r="G3" s="3">
        <v>15</v>
      </c>
      <c r="H3" s="2">
        <v>18</v>
      </c>
      <c r="I3" s="3">
        <v>21</v>
      </c>
      <c r="J3" s="2">
        <v>24</v>
      </c>
      <c r="K3" s="3">
        <v>27</v>
      </c>
      <c r="L3" s="2">
        <v>30</v>
      </c>
      <c r="M3" s="3">
        <v>33</v>
      </c>
      <c r="N3" s="2">
        <v>36</v>
      </c>
      <c r="O3" s="3">
        <v>39</v>
      </c>
      <c r="P3" s="2">
        <v>42</v>
      </c>
      <c r="Q3" s="3">
        <v>45</v>
      </c>
      <c r="R3" s="2">
        <v>48</v>
      </c>
      <c r="S3" s="3">
        <v>51</v>
      </c>
      <c r="T3" s="4">
        <v>54</v>
      </c>
      <c r="U3" s="3">
        <v>57</v>
      </c>
      <c r="V3" s="4">
        <v>60</v>
      </c>
      <c r="W3" s="3">
        <v>63</v>
      </c>
      <c r="X3" s="4">
        <v>66</v>
      </c>
      <c r="Y3" s="3">
        <v>69</v>
      </c>
      <c r="Z3" s="4">
        <v>72</v>
      </c>
      <c r="AA3" s="2" t="s">
        <v>1</v>
      </c>
    </row>
    <row r="4" spans="1:27" ht="12.75" customHeight="1">
      <c r="A4" s="5" t="s">
        <v>2</v>
      </c>
      <c r="B4" s="6"/>
      <c r="C4" s="7"/>
      <c r="D4" s="6"/>
      <c r="E4" s="7"/>
      <c r="F4" s="6"/>
      <c r="G4" s="7"/>
      <c r="H4" s="6"/>
      <c r="I4" s="7"/>
      <c r="J4" s="6"/>
      <c r="K4" s="7"/>
      <c r="L4" s="6"/>
      <c r="M4" s="7"/>
      <c r="N4" s="6"/>
      <c r="O4" s="7"/>
      <c r="P4" s="6"/>
      <c r="Q4" s="7"/>
      <c r="R4" s="6"/>
      <c r="S4" s="7"/>
      <c r="T4" s="8"/>
      <c r="U4" s="7"/>
      <c r="V4" s="8"/>
      <c r="W4" s="7"/>
      <c r="X4" s="8"/>
      <c r="Y4" s="7"/>
      <c r="Z4" s="8"/>
      <c r="AA4" s="6"/>
    </row>
    <row r="5" spans="1:27" ht="12.75" customHeight="1">
      <c r="A5" s="9" t="s">
        <v>25</v>
      </c>
      <c r="B5" s="10"/>
      <c r="C5" s="11"/>
      <c r="D5" s="10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  <c r="P5" s="10"/>
      <c r="Q5" s="11"/>
      <c r="R5" s="10"/>
      <c r="S5" s="11"/>
      <c r="T5" s="10"/>
      <c r="U5" s="11"/>
      <c r="V5" s="10"/>
      <c r="W5" s="11"/>
      <c r="X5" s="10"/>
      <c r="Y5" s="11"/>
      <c r="Z5" s="10"/>
      <c r="AA5" s="6"/>
    </row>
    <row r="6" spans="1:27" ht="12.75" customHeight="1">
      <c r="A6" s="9" t="s">
        <v>3</v>
      </c>
      <c r="B6" s="10">
        <v>5</v>
      </c>
      <c r="C6" s="11">
        <v>25</v>
      </c>
      <c r="D6" s="10">
        <v>2</v>
      </c>
      <c r="E6" s="11">
        <v>25</v>
      </c>
      <c r="F6" s="10">
        <v>1</v>
      </c>
      <c r="G6" s="11">
        <v>3</v>
      </c>
      <c r="H6" s="10">
        <v>15</v>
      </c>
      <c r="I6" s="11">
        <v>15</v>
      </c>
      <c r="J6" s="10">
        <v>5</v>
      </c>
      <c r="K6" s="11">
        <v>30</v>
      </c>
      <c r="L6" s="10">
        <v>15</v>
      </c>
      <c r="M6" s="11">
        <v>1</v>
      </c>
      <c r="N6" s="10">
        <v>2</v>
      </c>
      <c r="O6" s="11">
        <v>5</v>
      </c>
      <c r="P6" s="10">
        <v>1</v>
      </c>
      <c r="Q6" s="11">
        <v>5</v>
      </c>
      <c r="R6" s="10">
        <v>10</v>
      </c>
      <c r="S6" s="11">
        <v>10</v>
      </c>
      <c r="T6" s="10">
        <v>5</v>
      </c>
      <c r="U6" s="11">
        <v>1</v>
      </c>
      <c r="V6" s="10">
        <v>25</v>
      </c>
      <c r="W6" s="11">
        <v>20</v>
      </c>
      <c r="X6" s="10">
        <v>10</v>
      </c>
      <c r="Y6" s="11">
        <v>5</v>
      </c>
      <c r="Z6" s="10">
        <v>10</v>
      </c>
      <c r="AA6" s="6"/>
    </row>
    <row r="7" spans="1:27" ht="12.75" customHeight="1">
      <c r="A7" s="9" t="s">
        <v>59</v>
      </c>
      <c r="B7" s="10"/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  <c r="P7" s="10"/>
      <c r="Q7" s="11"/>
      <c r="R7" s="10"/>
      <c r="S7" s="11"/>
      <c r="T7" s="10"/>
      <c r="U7" s="11"/>
      <c r="V7" s="10"/>
      <c r="W7" s="11"/>
      <c r="X7" s="10"/>
      <c r="Y7" s="11"/>
      <c r="Z7" s="10"/>
      <c r="AA7" s="6"/>
    </row>
    <row r="8" spans="1:27" ht="12.75" customHeight="1">
      <c r="A8" s="12" t="s">
        <v>4</v>
      </c>
      <c r="B8" s="10">
        <v>10</v>
      </c>
      <c r="C8" s="11">
        <v>15</v>
      </c>
      <c r="D8" s="10"/>
      <c r="E8" s="11"/>
      <c r="F8" s="10"/>
      <c r="G8" s="11">
        <v>15</v>
      </c>
      <c r="H8" s="10">
        <v>10</v>
      </c>
      <c r="I8" s="11">
        <v>5</v>
      </c>
      <c r="J8" s="10">
        <v>5</v>
      </c>
      <c r="K8" s="11"/>
      <c r="L8" s="10">
        <v>5</v>
      </c>
      <c r="M8" s="11"/>
      <c r="N8" s="10"/>
      <c r="O8" s="11"/>
      <c r="P8" s="10">
        <v>5</v>
      </c>
      <c r="Q8" s="11"/>
      <c r="R8" s="10">
        <v>1</v>
      </c>
      <c r="S8" s="11">
        <v>1</v>
      </c>
      <c r="T8" s="10">
        <v>5</v>
      </c>
      <c r="U8" s="11">
        <v>2</v>
      </c>
      <c r="V8" s="10">
        <v>15</v>
      </c>
      <c r="W8" s="11">
        <v>5</v>
      </c>
      <c r="X8" s="10">
        <v>25</v>
      </c>
      <c r="Y8" s="11">
        <v>75</v>
      </c>
      <c r="Z8" s="10">
        <v>60</v>
      </c>
      <c r="AA8" s="6"/>
    </row>
    <row r="9" spans="1:27" ht="12.75" customHeight="1">
      <c r="A9" s="9" t="s">
        <v>45</v>
      </c>
      <c r="B9" s="10"/>
      <c r="C9" s="11"/>
      <c r="D9" s="10"/>
      <c r="E9" s="11"/>
      <c r="F9" s="10"/>
      <c r="G9" s="11"/>
      <c r="H9" s="10"/>
      <c r="I9" s="11"/>
      <c r="J9" s="10"/>
      <c r="K9" s="11"/>
      <c r="L9" s="10"/>
      <c r="M9" s="11"/>
      <c r="N9" s="10"/>
      <c r="O9" s="11"/>
      <c r="P9" s="10"/>
      <c r="Q9" s="11"/>
      <c r="R9" s="10"/>
      <c r="S9" s="11"/>
      <c r="T9" s="10"/>
      <c r="U9" s="11"/>
      <c r="V9" s="10"/>
      <c r="W9" s="11"/>
      <c r="X9" s="10"/>
      <c r="Y9" s="11"/>
      <c r="Z9" s="10"/>
      <c r="AA9" s="6"/>
    </row>
    <row r="10" spans="1:27" ht="12.75" customHeight="1">
      <c r="A10" s="24" t="s">
        <v>86</v>
      </c>
      <c r="B10" s="10"/>
      <c r="C10" s="11"/>
      <c r="D10" s="10"/>
      <c r="E10" s="11"/>
      <c r="F10" s="10"/>
      <c r="G10" s="11"/>
      <c r="H10" s="10"/>
      <c r="I10" s="11"/>
      <c r="J10" s="10"/>
      <c r="K10" s="11"/>
      <c r="L10" s="10"/>
      <c r="M10" s="11"/>
      <c r="N10" s="10"/>
      <c r="O10" s="11"/>
      <c r="P10" s="10"/>
      <c r="Q10" s="11"/>
      <c r="R10" s="10"/>
      <c r="S10" s="11"/>
      <c r="T10" s="10"/>
      <c r="U10" s="11"/>
      <c r="V10" s="10"/>
      <c r="W10" s="11"/>
      <c r="X10" s="10"/>
      <c r="Y10" s="11"/>
      <c r="Z10" s="10"/>
      <c r="AA10" s="6"/>
    </row>
    <row r="11" spans="1:27" ht="12.75" customHeight="1">
      <c r="A11" s="9" t="s">
        <v>27</v>
      </c>
      <c r="B11" s="10"/>
      <c r="C11" s="11"/>
      <c r="D11" s="10"/>
      <c r="E11" s="11"/>
      <c r="F11" s="10"/>
      <c r="G11" s="11"/>
      <c r="H11" s="10"/>
      <c r="I11" s="11"/>
      <c r="J11" s="10"/>
      <c r="K11" s="11"/>
      <c r="L11" s="10"/>
      <c r="M11" s="11"/>
      <c r="N11" s="10"/>
      <c r="O11" s="11"/>
      <c r="P11" s="10"/>
      <c r="Q11" s="11"/>
      <c r="R11" s="10"/>
      <c r="S11" s="11"/>
      <c r="T11" s="10"/>
      <c r="U11" s="11"/>
      <c r="V11" s="10"/>
      <c r="W11" s="11"/>
      <c r="X11" s="10"/>
      <c r="Y11" s="11"/>
      <c r="Z11" s="10"/>
      <c r="AA11" s="6"/>
    </row>
    <row r="12" spans="1:27" ht="12.75" customHeight="1">
      <c r="A12" s="14" t="s">
        <v>26</v>
      </c>
      <c r="B12" s="10"/>
      <c r="C12" s="11"/>
      <c r="D12" s="10"/>
      <c r="E12" s="11"/>
      <c r="F12" s="10"/>
      <c r="G12" s="11"/>
      <c r="H12" s="10"/>
      <c r="I12" s="11"/>
      <c r="J12" s="10"/>
      <c r="K12" s="11"/>
      <c r="L12" s="10"/>
      <c r="M12" s="11"/>
      <c r="N12" s="10"/>
      <c r="O12" s="11"/>
      <c r="P12" s="10"/>
      <c r="Q12" s="11"/>
      <c r="R12" s="10"/>
      <c r="S12" s="11"/>
      <c r="T12" s="10"/>
      <c r="U12" s="11"/>
      <c r="V12" s="10"/>
      <c r="W12" s="11"/>
      <c r="X12" s="10"/>
      <c r="Y12" s="11"/>
      <c r="Z12" s="10"/>
      <c r="AA12" s="6"/>
    </row>
    <row r="13" spans="1:27" ht="12.75" customHeight="1">
      <c r="A13" s="13" t="s">
        <v>51</v>
      </c>
      <c r="B13" s="10"/>
      <c r="C13" s="11"/>
      <c r="D13" s="10"/>
      <c r="E13" s="11"/>
      <c r="F13" s="10"/>
      <c r="G13" s="11"/>
      <c r="H13" s="10"/>
      <c r="I13" s="11"/>
      <c r="J13" s="10"/>
      <c r="K13" s="11"/>
      <c r="L13" s="10"/>
      <c r="M13" s="11"/>
      <c r="N13" s="10"/>
      <c r="O13" s="11"/>
      <c r="P13" s="10"/>
      <c r="Q13" s="11"/>
      <c r="R13" s="10"/>
      <c r="S13" s="11"/>
      <c r="T13" s="10"/>
      <c r="U13" s="11"/>
      <c r="V13" s="10"/>
      <c r="W13" s="11"/>
      <c r="X13" s="10"/>
      <c r="Y13" s="11"/>
      <c r="Z13" s="10"/>
      <c r="AA13" s="6"/>
    </row>
    <row r="14" spans="1:27" ht="12.75" customHeight="1">
      <c r="A14" s="14" t="s">
        <v>29</v>
      </c>
      <c r="B14" s="10"/>
      <c r="C14" s="11"/>
      <c r="D14" s="10"/>
      <c r="E14" s="11"/>
      <c r="F14" s="10"/>
      <c r="G14" s="11"/>
      <c r="H14" s="10"/>
      <c r="I14" s="11"/>
      <c r="J14" s="10"/>
      <c r="K14" s="11"/>
      <c r="L14" s="10"/>
      <c r="M14" s="11"/>
      <c r="N14" s="10"/>
      <c r="O14" s="11"/>
      <c r="P14" s="10"/>
      <c r="Q14" s="11"/>
      <c r="R14" s="10"/>
      <c r="S14" s="11"/>
      <c r="T14" s="10"/>
      <c r="U14" s="11"/>
      <c r="V14" s="10"/>
      <c r="W14" s="11"/>
      <c r="X14" s="10"/>
      <c r="Y14" s="11"/>
      <c r="Z14" s="10"/>
      <c r="AA14" s="6"/>
    </row>
    <row r="15" spans="1:27" ht="12.75" customHeight="1">
      <c r="A15" s="13" t="s">
        <v>76</v>
      </c>
      <c r="B15" s="10"/>
      <c r="C15" s="11"/>
      <c r="D15" s="10"/>
      <c r="E15" s="11"/>
      <c r="F15" s="10"/>
      <c r="G15" s="11"/>
      <c r="H15" s="10"/>
      <c r="I15" s="11"/>
      <c r="J15" s="10"/>
      <c r="K15" s="11"/>
      <c r="L15" s="10"/>
      <c r="M15" s="11"/>
      <c r="N15" s="10"/>
      <c r="O15" s="11"/>
      <c r="P15" s="10"/>
      <c r="Q15" s="11"/>
      <c r="R15" s="10"/>
      <c r="S15" s="11"/>
      <c r="T15" s="10"/>
      <c r="U15" s="11"/>
      <c r="V15" s="10"/>
      <c r="W15" s="11"/>
      <c r="X15" s="10"/>
      <c r="Y15" s="11"/>
      <c r="Z15" s="10"/>
      <c r="AA15" s="6"/>
    </row>
    <row r="16" spans="1:27" ht="12.75" customHeight="1">
      <c r="A16" s="13" t="s">
        <v>77</v>
      </c>
      <c r="B16" s="10"/>
      <c r="C16" s="11"/>
      <c r="D16" s="10"/>
      <c r="E16" s="11"/>
      <c r="F16" s="10"/>
      <c r="G16" s="11"/>
      <c r="H16" s="10"/>
      <c r="I16" s="11"/>
      <c r="J16" s="10"/>
      <c r="K16" s="11"/>
      <c r="L16" s="10"/>
      <c r="M16" s="11"/>
      <c r="N16" s="10"/>
      <c r="O16" s="11"/>
      <c r="P16" s="10"/>
      <c r="Q16" s="11"/>
      <c r="R16" s="10"/>
      <c r="S16" s="11"/>
      <c r="T16" s="10"/>
      <c r="U16" s="11"/>
      <c r="V16" s="10"/>
      <c r="W16" s="11"/>
      <c r="X16" s="10"/>
      <c r="Y16" s="11"/>
      <c r="Z16" s="10"/>
      <c r="AA16" s="6"/>
    </row>
    <row r="17" spans="1:27" ht="12.75" customHeight="1">
      <c r="A17" s="9" t="s">
        <v>5</v>
      </c>
      <c r="B17" s="10"/>
      <c r="C17" s="11"/>
      <c r="D17" s="10"/>
      <c r="E17" s="11"/>
      <c r="F17" s="10"/>
      <c r="G17" s="11"/>
      <c r="H17" s="10"/>
      <c r="I17" s="11"/>
      <c r="J17" s="10"/>
      <c r="K17" s="11"/>
      <c r="L17" s="10"/>
      <c r="M17" s="11"/>
      <c r="N17" s="10"/>
      <c r="O17" s="11"/>
      <c r="P17" s="10"/>
      <c r="Q17" s="11"/>
      <c r="R17" s="10"/>
      <c r="S17" s="11"/>
      <c r="T17" s="10"/>
      <c r="U17" s="11"/>
      <c r="V17" s="10"/>
      <c r="W17" s="11"/>
      <c r="X17" s="10"/>
      <c r="Y17" s="11">
        <v>10</v>
      </c>
      <c r="Z17" s="10">
        <v>20</v>
      </c>
      <c r="AA17" s="6"/>
    </row>
    <row r="18" spans="1:27" ht="12.75" customHeight="1">
      <c r="A18" s="12" t="s">
        <v>79</v>
      </c>
      <c r="B18" s="10"/>
      <c r="C18" s="11"/>
      <c r="D18" s="10"/>
      <c r="E18" s="11"/>
      <c r="F18" s="10"/>
      <c r="G18" s="11"/>
      <c r="H18" s="10"/>
      <c r="I18" s="11"/>
      <c r="J18" s="10"/>
      <c r="K18" s="11"/>
      <c r="L18" s="10"/>
      <c r="M18" s="11"/>
      <c r="N18" s="10"/>
      <c r="O18" s="11"/>
      <c r="P18" s="10"/>
      <c r="Q18" s="11"/>
      <c r="R18" s="10"/>
      <c r="S18" s="11"/>
      <c r="T18" s="10"/>
      <c r="U18" s="11"/>
      <c r="V18" s="10"/>
      <c r="W18" s="11"/>
      <c r="X18" s="10"/>
      <c r="Y18" s="11"/>
      <c r="Z18" s="10"/>
      <c r="AA18" s="6"/>
    </row>
    <row r="19" spans="1:27" ht="12.75" customHeight="1">
      <c r="A19" s="12" t="s">
        <v>78</v>
      </c>
      <c r="B19" s="10"/>
      <c r="C19" s="11"/>
      <c r="D19" s="10"/>
      <c r="E19" s="11"/>
      <c r="F19" s="10"/>
      <c r="G19" s="11"/>
      <c r="H19" s="10"/>
      <c r="I19" s="11"/>
      <c r="J19" s="10"/>
      <c r="K19" s="11"/>
      <c r="L19" s="10"/>
      <c r="M19" s="11"/>
      <c r="N19" s="10"/>
      <c r="O19" s="11"/>
      <c r="P19" s="10"/>
      <c r="Q19" s="11"/>
      <c r="R19" s="10"/>
      <c r="S19" s="11"/>
      <c r="T19" s="10"/>
      <c r="U19" s="11"/>
      <c r="V19" s="10"/>
      <c r="W19" s="11"/>
      <c r="X19" s="10"/>
      <c r="Y19" s="11"/>
      <c r="Z19" s="10"/>
      <c r="AA19" s="6"/>
    </row>
    <row r="20" spans="1:27" ht="12.75" customHeight="1">
      <c r="A20" s="12" t="s">
        <v>6</v>
      </c>
      <c r="B20" s="10">
        <v>30</v>
      </c>
      <c r="C20" s="11">
        <v>60</v>
      </c>
      <c r="D20" s="10">
        <v>40</v>
      </c>
      <c r="E20" s="11">
        <v>60</v>
      </c>
      <c r="F20" s="10">
        <v>100</v>
      </c>
      <c r="G20" s="11">
        <v>90</v>
      </c>
      <c r="H20" s="10">
        <v>70</v>
      </c>
      <c r="I20" s="11">
        <v>60</v>
      </c>
      <c r="J20" s="10">
        <v>80</v>
      </c>
      <c r="K20" s="11">
        <v>85</v>
      </c>
      <c r="L20" s="10">
        <v>60</v>
      </c>
      <c r="M20" s="11">
        <v>40</v>
      </c>
      <c r="N20" s="10">
        <v>80</v>
      </c>
      <c r="O20" s="11">
        <v>95</v>
      </c>
      <c r="P20" s="10">
        <v>70</v>
      </c>
      <c r="Q20" s="11">
        <v>80</v>
      </c>
      <c r="R20" s="10">
        <v>90</v>
      </c>
      <c r="S20" s="11">
        <v>90</v>
      </c>
      <c r="T20" s="10">
        <v>95</v>
      </c>
      <c r="U20" s="11">
        <v>75</v>
      </c>
      <c r="V20" s="10">
        <v>85</v>
      </c>
      <c r="W20" s="11">
        <v>80</v>
      </c>
      <c r="X20" s="10">
        <v>75</v>
      </c>
      <c r="Y20" s="11">
        <v>25</v>
      </c>
      <c r="Z20" s="10">
        <v>40</v>
      </c>
      <c r="AA20" s="6"/>
    </row>
    <row r="21" spans="1:27" ht="12.75" customHeight="1">
      <c r="A21" s="12" t="s">
        <v>7</v>
      </c>
      <c r="B21" s="10"/>
      <c r="C21" s="11"/>
      <c r="D21" s="10"/>
      <c r="E21" s="11"/>
      <c r="F21" s="10"/>
      <c r="G21" s="11"/>
      <c r="H21" s="10"/>
      <c r="I21" s="11"/>
      <c r="J21" s="10"/>
      <c r="K21" s="11"/>
      <c r="L21" s="10"/>
      <c r="M21" s="11"/>
      <c r="N21" s="10"/>
      <c r="O21" s="11"/>
      <c r="P21" s="10"/>
      <c r="Q21" s="11"/>
      <c r="R21" s="10"/>
      <c r="S21" s="11"/>
      <c r="T21" s="10"/>
      <c r="U21" s="11"/>
      <c r="V21" s="10"/>
      <c r="W21" s="11"/>
      <c r="X21" s="10"/>
      <c r="Y21" s="11"/>
      <c r="Z21" s="10"/>
      <c r="AA21" s="6"/>
    </row>
    <row r="22" spans="1:27" ht="12.75" customHeight="1">
      <c r="A22" s="12" t="s">
        <v>158</v>
      </c>
      <c r="B22" s="10"/>
      <c r="C22" s="11">
        <v>1</v>
      </c>
      <c r="D22" s="10">
        <v>65</v>
      </c>
      <c r="E22" s="11">
        <v>5</v>
      </c>
      <c r="F22" s="10"/>
      <c r="G22" s="11"/>
      <c r="H22" s="10">
        <v>20</v>
      </c>
      <c r="I22" s="11"/>
      <c r="J22" s="10"/>
      <c r="K22" s="11"/>
      <c r="L22" s="10"/>
      <c r="M22" s="11"/>
      <c r="N22" s="10"/>
      <c r="O22" s="11"/>
      <c r="P22" s="10"/>
      <c r="Q22" s="11"/>
      <c r="R22" s="10"/>
      <c r="S22" s="11"/>
      <c r="T22" s="10"/>
      <c r="U22" s="11"/>
      <c r="V22" s="10"/>
      <c r="W22" s="11"/>
      <c r="X22" s="10"/>
      <c r="Y22" s="11"/>
      <c r="Z22" s="10"/>
      <c r="AA22" s="6"/>
    </row>
    <row r="23" spans="1:27" ht="12.75" customHeight="1">
      <c r="A23" s="12" t="s">
        <v>28</v>
      </c>
      <c r="B23" s="10"/>
      <c r="C23" s="11"/>
      <c r="D23" s="10"/>
      <c r="E23" s="11"/>
      <c r="F23" s="10"/>
      <c r="G23" s="11"/>
      <c r="H23" s="10"/>
      <c r="I23" s="11"/>
      <c r="J23" s="10"/>
      <c r="K23" s="11"/>
      <c r="L23" s="10"/>
      <c r="M23" s="11"/>
      <c r="N23" s="10"/>
      <c r="O23" s="11"/>
      <c r="P23" s="10"/>
      <c r="Q23" s="11"/>
      <c r="R23" s="10"/>
      <c r="S23" s="11"/>
      <c r="T23" s="10"/>
      <c r="U23" s="11"/>
      <c r="V23" s="10"/>
      <c r="W23" s="11"/>
      <c r="X23" s="10"/>
      <c r="Y23" s="11"/>
      <c r="Z23" s="10"/>
      <c r="AA23" s="6"/>
    </row>
    <row r="24" spans="1:27" ht="12.75" customHeight="1">
      <c r="A24" s="9" t="s">
        <v>8</v>
      </c>
      <c r="B24" s="10"/>
      <c r="C24" s="11"/>
      <c r="D24" s="10"/>
      <c r="E24" s="11"/>
      <c r="F24" s="10"/>
      <c r="G24" s="11">
        <v>15</v>
      </c>
      <c r="H24" s="10"/>
      <c r="I24" s="11"/>
      <c r="J24" s="10"/>
      <c r="K24" s="11"/>
      <c r="L24" s="10"/>
      <c r="M24" s="11"/>
      <c r="N24" s="10"/>
      <c r="O24" s="11"/>
      <c r="P24" s="10">
        <v>20</v>
      </c>
      <c r="Q24" s="11">
        <v>5</v>
      </c>
      <c r="R24" s="10"/>
      <c r="S24" s="11"/>
      <c r="T24" s="10"/>
      <c r="U24" s="11"/>
      <c r="V24" s="10">
        <v>10</v>
      </c>
      <c r="W24" s="11">
        <v>10</v>
      </c>
      <c r="X24" s="10"/>
      <c r="Y24" s="11"/>
      <c r="Z24" s="10"/>
      <c r="AA24" s="6"/>
    </row>
    <row r="25" spans="1:27" ht="12.75" customHeight="1">
      <c r="A25" s="12" t="s">
        <v>23</v>
      </c>
      <c r="B25" s="10"/>
      <c r="C25" s="11"/>
      <c r="D25" s="10"/>
      <c r="E25" s="11"/>
      <c r="F25" s="10"/>
      <c r="G25" s="11"/>
      <c r="H25" s="10"/>
      <c r="I25" s="11"/>
      <c r="J25" s="10"/>
      <c r="K25" s="11"/>
      <c r="L25" s="10"/>
      <c r="M25" s="11"/>
      <c r="N25" s="10"/>
      <c r="O25" s="11"/>
      <c r="P25" s="10"/>
      <c r="Q25" s="11"/>
      <c r="R25" s="10"/>
      <c r="S25" s="11"/>
      <c r="T25" s="10"/>
      <c r="U25" s="11"/>
      <c r="V25" s="10"/>
      <c r="W25" s="11"/>
      <c r="X25" s="10"/>
      <c r="Y25" s="11"/>
      <c r="Z25" s="10"/>
      <c r="AA25" s="6"/>
    </row>
    <row r="26" spans="1:27" ht="12.75" customHeight="1">
      <c r="A26" s="9" t="s">
        <v>71</v>
      </c>
      <c r="B26" s="10"/>
      <c r="C26" s="11"/>
      <c r="D26" s="10"/>
      <c r="E26" s="11"/>
      <c r="F26" s="10"/>
      <c r="G26" s="11"/>
      <c r="H26" s="10"/>
      <c r="I26" s="11"/>
      <c r="J26" s="10"/>
      <c r="K26" s="11"/>
      <c r="L26" s="10"/>
      <c r="M26" s="11"/>
      <c r="N26" s="10"/>
      <c r="O26" s="11"/>
      <c r="P26" s="10"/>
      <c r="Q26" s="11"/>
      <c r="R26" s="10"/>
      <c r="S26" s="11"/>
      <c r="T26" s="10"/>
      <c r="U26" s="11"/>
      <c r="V26" s="10"/>
      <c r="W26" s="11"/>
      <c r="X26" s="10"/>
      <c r="Y26" s="11"/>
      <c r="Z26" s="10"/>
      <c r="AA26" s="6"/>
    </row>
    <row r="27" spans="1:27" ht="12.75" customHeight="1">
      <c r="A27" s="9" t="s">
        <v>83</v>
      </c>
      <c r="B27" s="10"/>
      <c r="C27" s="11"/>
      <c r="D27" s="10"/>
      <c r="E27" s="11"/>
      <c r="F27" s="10"/>
      <c r="G27" s="11"/>
      <c r="H27" s="10"/>
      <c r="I27" s="11"/>
      <c r="J27" s="10"/>
      <c r="K27" s="11"/>
      <c r="L27" s="10"/>
      <c r="M27" s="11"/>
      <c r="N27" s="10"/>
      <c r="O27" s="11"/>
      <c r="P27" s="10"/>
      <c r="Q27" s="11"/>
      <c r="R27" s="10"/>
      <c r="S27" s="11"/>
      <c r="T27" s="10"/>
      <c r="U27" s="11"/>
      <c r="V27" s="10"/>
      <c r="W27" s="11"/>
      <c r="X27" s="10"/>
      <c r="Y27" s="11"/>
      <c r="Z27" s="10"/>
      <c r="AA27" s="6"/>
    </row>
    <row r="28" spans="1:27" ht="12.75" customHeight="1">
      <c r="A28" s="9" t="s">
        <v>157</v>
      </c>
      <c r="B28" s="10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  <c r="P28" s="10"/>
      <c r="Q28" s="11"/>
      <c r="R28" s="10"/>
      <c r="S28" s="11"/>
      <c r="T28" s="10"/>
      <c r="U28" s="11"/>
      <c r="V28" s="10"/>
      <c r="W28" s="11"/>
      <c r="X28" s="10"/>
      <c r="Y28" s="11">
        <v>5</v>
      </c>
      <c r="Z28" s="10">
        <v>1</v>
      </c>
      <c r="AA28" s="6"/>
    </row>
    <row r="29" spans="1:27" ht="12.75" customHeight="1">
      <c r="A29" s="12" t="s">
        <v>84</v>
      </c>
      <c r="B29" s="10"/>
      <c r="C29" s="11"/>
      <c r="D29" s="10"/>
      <c r="E29" s="11"/>
      <c r="F29" s="10"/>
      <c r="G29" s="11"/>
      <c r="H29" s="10"/>
      <c r="I29" s="11"/>
      <c r="J29" s="10"/>
      <c r="K29" s="11"/>
      <c r="L29" s="10"/>
      <c r="M29" s="11"/>
      <c r="N29" s="10"/>
      <c r="O29" s="11"/>
      <c r="P29" s="10"/>
      <c r="Q29" s="11"/>
      <c r="R29" s="10"/>
      <c r="S29" s="11"/>
      <c r="T29" s="10"/>
      <c r="U29" s="11"/>
      <c r="V29" s="10"/>
      <c r="W29" s="11"/>
      <c r="X29" s="10"/>
      <c r="Y29" s="11"/>
      <c r="Z29" s="10"/>
      <c r="AA29" s="6"/>
    </row>
    <row r="30" spans="1:27" ht="12.75" customHeight="1">
      <c r="A30" s="13" t="s">
        <v>33</v>
      </c>
      <c r="B30" s="10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  <c r="P30" s="10"/>
      <c r="Q30" s="11"/>
      <c r="R30" s="10"/>
      <c r="S30" s="11"/>
      <c r="T30" s="10"/>
      <c r="U30" s="11"/>
      <c r="V30" s="10"/>
      <c r="W30" s="11"/>
      <c r="X30" s="10"/>
      <c r="Y30" s="11"/>
      <c r="Z30" s="10"/>
      <c r="AA30" s="6"/>
    </row>
    <row r="31" spans="1:27" ht="12.75" customHeight="1">
      <c r="A31" s="24" t="s">
        <v>93</v>
      </c>
      <c r="B31" s="10"/>
      <c r="C31" s="11"/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O31" s="11"/>
      <c r="P31" s="10"/>
      <c r="Q31" s="11"/>
      <c r="R31" s="10"/>
      <c r="S31" s="11"/>
      <c r="T31" s="10"/>
      <c r="U31" s="11"/>
      <c r="V31" s="10"/>
      <c r="W31" s="11"/>
      <c r="X31" s="10"/>
      <c r="Y31" s="11"/>
      <c r="Z31" s="10"/>
      <c r="AA31" s="6"/>
    </row>
    <row r="32" spans="1:27" ht="12.75" customHeight="1">
      <c r="A32" s="15" t="s">
        <v>9</v>
      </c>
      <c r="B32" s="10">
        <v>25</v>
      </c>
      <c r="C32" s="11">
        <v>3</v>
      </c>
      <c r="D32" s="10"/>
      <c r="E32" s="11"/>
      <c r="F32" s="10"/>
      <c r="G32" s="11"/>
      <c r="H32" s="10"/>
      <c r="I32" s="11">
        <v>20</v>
      </c>
      <c r="J32" s="10"/>
      <c r="K32" s="11"/>
      <c r="L32" s="10">
        <v>30</v>
      </c>
      <c r="M32" s="11">
        <v>40</v>
      </c>
      <c r="N32" s="10"/>
      <c r="O32" s="11"/>
      <c r="P32" s="10"/>
      <c r="Q32" s="11"/>
      <c r="R32" s="10"/>
      <c r="S32" s="11"/>
      <c r="T32" s="10"/>
      <c r="U32" s="11"/>
      <c r="V32" s="10"/>
      <c r="W32" s="11"/>
      <c r="X32" s="10"/>
      <c r="Y32" s="11">
        <v>5</v>
      </c>
      <c r="Z32" s="10">
        <v>20</v>
      </c>
      <c r="AA32" s="6"/>
    </row>
    <row r="33" spans="1:27" ht="12.75" customHeight="1">
      <c r="A33" s="15" t="s">
        <v>31</v>
      </c>
      <c r="B33" s="10"/>
      <c r="C33" s="11"/>
      <c r="D33" s="10"/>
      <c r="E33" s="11"/>
      <c r="F33" s="10"/>
      <c r="G33" s="11"/>
      <c r="H33" s="10"/>
      <c r="I33" s="11"/>
      <c r="J33" s="10"/>
      <c r="K33" s="11"/>
      <c r="L33" s="10"/>
      <c r="M33" s="11"/>
      <c r="N33" s="10"/>
      <c r="O33" s="11"/>
      <c r="P33" s="10"/>
      <c r="Q33" s="11"/>
      <c r="R33" s="10"/>
      <c r="S33" s="11"/>
      <c r="T33" s="10"/>
      <c r="U33" s="11"/>
      <c r="V33" s="10"/>
      <c r="W33" s="11"/>
      <c r="X33" s="10"/>
      <c r="Y33" s="11"/>
      <c r="Z33" s="10"/>
      <c r="AA33" s="6"/>
    </row>
    <row r="34" spans="1:27" ht="12.75" customHeight="1">
      <c r="A34" s="15" t="s">
        <v>32</v>
      </c>
      <c r="B34" s="10"/>
      <c r="C34" s="11"/>
      <c r="D34" s="10"/>
      <c r="E34" s="11"/>
      <c r="F34" s="10"/>
      <c r="G34" s="11"/>
      <c r="H34" s="10"/>
      <c r="I34" s="11"/>
      <c r="J34" s="10"/>
      <c r="K34" s="11"/>
      <c r="L34" s="10"/>
      <c r="M34" s="11"/>
      <c r="N34" s="10"/>
      <c r="O34" s="11"/>
      <c r="P34" s="10"/>
      <c r="Q34" s="11"/>
      <c r="R34" s="10"/>
      <c r="S34" s="11"/>
      <c r="T34" s="10"/>
      <c r="U34" s="11"/>
      <c r="V34" s="10"/>
      <c r="W34" s="11"/>
      <c r="X34" s="10"/>
      <c r="Y34" s="11"/>
      <c r="Z34" s="10"/>
      <c r="AA34" s="6"/>
    </row>
    <row r="35" spans="1:27" ht="12.75" customHeight="1">
      <c r="A35" s="15" t="s">
        <v>52</v>
      </c>
      <c r="B35" s="10"/>
      <c r="C35" s="11"/>
      <c r="D35" s="10"/>
      <c r="E35" s="11"/>
      <c r="F35" s="10"/>
      <c r="G35" s="11"/>
      <c r="H35" s="10"/>
      <c r="I35" s="11"/>
      <c r="J35" s="10"/>
      <c r="K35" s="11"/>
      <c r="L35" s="10"/>
      <c r="M35" s="11"/>
      <c r="N35" s="10"/>
      <c r="O35" s="11"/>
      <c r="P35" s="10"/>
      <c r="Q35" s="11"/>
      <c r="R35" s="10"/>
      <c r="S35" s="11"/>
      <c r="T35" s="10"/>
      <c r="U35" s="11"/>
      <c r="V35" s="10"/>
      <c r="W35" s="11"/>
      <c r="X35" s="10"/>
      <c r="Y35" s="11"/>
      <c r="Z35" s="10"/>
      <c r="AA35" s="6"/>
    </row>
    <row r="36" spans="1:27" ht="12.75" customHeight="1">
      <c r="A36" s="16" t="s">
        <v>10</v>
      </c>
      <c r="B36" s="10"/>
      <c r="C36" s="11"/>
      <c r="D36" s="10"/>
      <c r="E36" s="11"/>
      <c r="F36" s="10"/>
      <c r="G36" s="11"/>
      <c r="H36" s="10"/>
      <c r="I36" s="11"/>
      <c r="J36" s="10"/>
      <c r="K36" s="11"/>
      <c r="L36" s="10"/>
      <c r="M36" s="11"/>
      <c r="N36" s="10"/>
      <c r="O36" s="11"/>
      <c r="P36" s="10"/>
      <c r="Q36" s="11"/>
      <c r="R36" s="10"/>
      <c r="S36" s="11"/>
      <c r="T36" s="10"/>
      <c r="U36" s="11"/>
      <c r="V36" s="10"/>
      <c r="W36" s="11"/>
      <c r="X36" s="10"/>
      <c r="Y36" s="11"/>
      <c r="Z36" s="10"/>
      <c r="AA36" s="6"/>
    </row>
    <row r="37" spans="1:27" ht="12.75" customHeight="1">
      <c r="A37" s="15" t="s">
        <v>39</v>
      </c>
      <c r="B37" s="10"/>
      <c r="C37" s="11"/>
      <c r="D37" s="10"/>
      <c r="E37" s="11"/>
      <c r="F37" s="10"/>
      <c r="G37" s="11"/>
      <c r="H37" s="10"/>
      <c r="I37" s="11"/>
      <c r="J37" s="10"/>
      <c r="K37" s="11"/>
      <c r="L37" s="10"/>
      <c r="M37" s="11"/>
      <c r="N37" s="10"/>
      <c r="O37" s="11"/>
      <c r="P37" s="10"/>
      <c r="Q37" s="11"/>
      <c r="R37" s="10"/>
      <c r="S37" s="11"/>
      <c r="T37" s="10"/>
      <c r="U37" s="11"/>
      <c r="V37" s="10"/>
      <c r="W37" s="11"/>
      <c r="X37" s="10"/>
      <c r="Y37" s="11"/>
      <c r="Z37" s="10"/>
      <c r="AA37" s="6"/>
    </row>
    <row r="38" spans="1:27" ht="12.75" customHeight="1">
      <c r="A38" s="15" t="s">
        <v>11</v>
      </c>
      <c r="B38" s="10"/>
      <c r="C38" s="11"/>
      <c r="D38" s="10"/>
      <c r="E38" s="11"/>
      <c r="F38" s="10"/>
      <c r="G38" s="11"/>
      <c r="H38" s="10"/>
      <c r="I38" s="11"/>
      <c r="J38" s="10"/>
      <c r="K38" s="11"/>
      <c r="L38" s="10"/>
      <c r="M38" s="11"/>
      <c r="N38" s="10"/>
      <c r="O38" s="11"/>
      <c r="P38" s="10"/>
      <c r="Q38" s="11"/>
      <c r="R38" s="10"/>
      <c r="S38" s="11"/>
      <c r="T38" s="10"/>
      <c r="U38" s="11"/>
      <c r="V38" s="10"/>
      <c r="W38" s="11"/>
      <c r="X38" s="10"/>
      <c r="Y38" s="11"/>
      <c r="Z38" s="10"/>
      <c r="AA38" s="6"/>
    </row>
    <row r="39" spans="1:27" ht="12.75" customHeight="1">
      <c r="A39" s="16" t="s">
        <v>94</v>
      </c>
      <c r="B39" s="10"/>
      <c r="C39" s="11"/>
      <c r="D39" s="10"/>
      <c r="E39" s="11"/>
      <c r="F39" s="10"/>
      <c r="G39" s="11"/>
      <c r="H39" s="10"/>
      <c r="I39" s="11"/>
      <c r="J39" s="10"/>
      <c r="K39" s="11"/>
      <c r="L39" s="10"/>
      <c r="M39" s="11"/>
      <c r="N39" s="10"/>
      <c r="O39" s="11"/>
      <c r="P39" s="10"/>
      <c r="Q39" s="11"/>
      <c r="R39" s="10"/>
      <c r="S39" s="11"/>
      <c r="T39" s="10"/>
      <c r="U39" s="11"/>
      <c r="V39" s="10"/>
      <c r="W39" s="11"/>
      <c r="X39" s="10"/>
      <c r="Y39" s="11"/>
      <c r="Z39" s="10"/>
      <c r="AA39" s="6"/>
    </row>
    <row r="40" spans="1:27" ht="12.75" customHeight="1">
      <c r="A40" s="16" t="s">
        <v>95</v>
      </c>
      <c r="B40" s="10"/>
      <c r="C40" s="11"/>
      <c r="D40" s="10"/>
      <c r="E40" s="11"/>
      <c r="F40" s="10"/>
      <c r="G40" s="11"/>
      <c r="H40" s="10"/>
      <c r="I40" s="11"/>
      <c r="J40" s="10"/>
      <c r="K40" s="11"/>
      <c r="L40" s="10"/>
      <c r="M40" s="11"/>
      <c r="N40" s="10"/>
      <c r="O40" s="11"/>
      <c r="P40" s="10"/>
      <c r="Q40" s="11"/>
      <c r="R40" s="10"/>
      <c r="S40" s="11"/>
      <c r="T40" s="10"/>
      <c r="U40" s="11"/>
      <c r="V40" s="10"/>
      <c r="W40" s="11"/>
      <c r="X40" s="10"/>
      <c r="Y40" s="11"/>
      <c r="Z40" s="10"/>
      <c r="AA40" s="6"/>
    </row>
    <row r="41" spans="1:27" ht="12.75" customHeight="1">
      <c r="A41" s="15" t="s">
        <v>12</v>
      </c>
      <c r="B41" s="10"/>
      <c r="C41" s="11"/>
      <c r="D41" s="10"/>
      <c r="E41" s="11"/>
      <c r="F41" s="10"/>
      <c r="G41" s="11"/>
      <c r="H41" s="10"/>
      <c r="I41" s="11"/>
      <c r="J41" s="10">
        <v>5</v>
      </c>
      <c r="K41" s="11">
        <v>10</v>
      </c>
      <c r="L41" s="10"/>
      <c r="M41" s="11">
        <v>15</v>
      </c>
      <c r="N41" s="10"/>
      <c r="O41" s="11"/>
      <c r="P41" s="10">
        <v>10</v>
      </c>
      <c r="Q41" s="11"/>
      <c r="R41" s="10"/>
      <c r="S41" s="11"/>
      <c r="T41" s="10"/>
      <c r="U41" s="11"/>
      <c r="V41" s="10"/>
      <c r="W41" s="11"/>
      <c r="X41" s="10"/>
      <c r="Y41" s="11"/>
      <c r="Z41" s="10"/>
      <c r="AA41" s="6"/>
    </row>
    <row r="42" spans="1:27" ht="12.75" customHeight="1">
      <c r="A42" s="15" t="s">
        <v>40</v>
      </c>
      <c r="B42" s="10"/>
      <c r="C42" s="11"/>
      <c r="D42" s="10"/>
      <c r="E42" s="11"/>
      <c r="F42" s="10"/>
      <c r="G42" s="11"/>
      <c r="H42" s="10"/>
      <c r="I42" s="11"/>
      <c r="J42" s="10"/>
      <c r="K42" s="11"/>
      <c r="L42" s="10"/>
      <c r="M42" s="11"/>
      <c r="N42" s="10"/>
      <c r="O42" s="11"/>
      <c r="P42" s="10"/>
      <c r="Q42" s="11"/>
      <c r="R42" s="10"/>
      <c r="S42" s="11"/>
      <c r="T42" s="10"/>
      <c r="U42" s="11"/>
      <c r="V42" s="10"/>
      <c r="W42" s="11"/>
      <c r="X42" s="10"/>
      <c r="Y42" s="11"/>
      <c r="Z42" s="10"/>
      <c r="AA42" s="6"/>
    </row>
    <row r="43" spans="1:27" ht="12.75" customHeight="1">
      <c r="A43" s="16" t="s">
        <v>41</v>
      </c>
      <c r="B43" s="10"/>
      <c r="C43" s="11"/>
      <c r="D43" s="10"/>
      <c r="E43" s="11"/>
      <c r="F43" s="10"/>
      <c r="G43" s="11"/>
      <c r="H43" s="10"/>
      <c r="I43" s="11"/>
      <c r="J43" s="10"/>
      <c r="K43" s="11"/>
      <c r="L43" s="10"/>
      <c r="M43" s="11"/>
      <c r="N43" s="10"/>
      <c r="O43" s="11"/>
      <c r="P43" s="10"/>
      <c r="Q43" s="11"/>
      <c r="R43" s="10"/>
      <c r="S43" s="11"/>
      <c r="T43" s="10"/>
      <c r="U43" s="11"/>
      <c r="V43" s="10"/>
      <c r="W43" s="11"/>
      <c r="X43" s="10"/>
      <c r="Y43" s="11"/>
      <c r="Z43" s="10"/>
      <c r="AA43" s="6"/>
    </row>
    <row r="44" spans="1:27" ht="12.75" customHeight="1">
      <c r="A44" s="15" t="s">
        <v>44</v>
      </c>
      <c r="B44" s="10"/>
      <c r="C44" s="11"/>
      <c r="D44" s="10"/>
      <c r="E44" s="11"/>
      <c r="F44" s="10"/>
      <c r="G44" s="11"/>
      <c r="H44" s="10"/>
      <c r="I44" s="11"/>
      <c r="J44" s="10"/>
      <c r="K44" s="11"/>
      <c r="L44" s="10"/>
      <c r="M44" s="11"/>
      <c r="N44" s="10"/>
      <c r="O44" s="11"/>
      <c r="P44" s="10"/>
      <c r="Q44" s="11"/>
      <c r="R44" s="10"/>
      <c r="S44" s="11"/>
      <c r="T44" s="10"/>
      <c r="U44" s="11"/>
      <c r="V44" s="10"/>
      <c r="W44" s="11"/>
      <c r="X44" s="10"/>
      <c r="Y44" s="11"/>
      <c r="Z44" s="10"/>
      <c r="AA44" s="6"/>
    </row>
    <row r="45" spans="1:27" ht="12.75" customHeight="1">
      <c r="A45" s="15" t="s">
        <v>62</v>
      </c>
      <c r="B45" s="10"/>
      <c r="C45" s="11"/>
      <c r="D45" s="10"/>
      <c r="E45" s="11"/>
      <c r="F45" s="10"/>
      <c r="G45" s="11"/>
      <c r="H45" s="10"/>
      <c r="I45" s="11"/>
      <c r="J45" s="10"/>
      <c r="K45" s="11"/>
      <c r="L45" s="10"/>
      <c r="M45" s="11"/>
      <c r="N45" s="10"/>
      <c r="O45" s="11"/>
      <c r="P45" s="10"/>
      <c r="Q45" s="11"/>
      <c r="R45" s="10"/>
      <c r="S45" s="11"/>
      <c r="T45" s="10"/>
      <c r="U45" s="11"/>
      <c r="V45" s="10"/>
      <c r="W45" s="11"/>
      <c r="X45" s="10"/>
      <c r="Y45" s="11"/>
      <c r="Z45" s="10"/>
      <c r="AA45" s="6"/>
    </row>
    <row r="46" spans="1:27" ht="12.75" customHeight="1">
      <c r="A46" s="16" t="s">
        <v>34</v>
      </c>
      <c r="B46" s="10"/>
      <c r="C46" s="11"/>
      <c r="D46" s="10"/>
      <c r="E46" s="11"/>
      <c r="F46" s="10"/>
      <c r="G46" s="11"/>
      <c r="H46" s="10"/>
      <c r="I46" s="11"/>
      <c r="J46" s="10"/>
      <c r="K46" s="11"/>
      <c r="L46" s="10"/>
      <c r="M46" s="11"/>
      <c r="N46" s="10"/>
      <c r="O46" s="11"/>
      <c r="P46" s="10"/>
      <c r="Q46" s="11"/>
      <c r="R46" s="10"/>
      <c r="S46" s="11"/>
      <c r="T46" s="10"/>
      <c r="U46" s="11"/>
      <c r="V46" s="10"/>
      <c r="W46" s="11"/>
      <c r="X46" s="10"/>
      <c r="Y46" s="11"/>
      <c r="Z46" s="10"/>
      <c r="AA46" s="6"/>
    </row>
    <row r="47" spans="1:27" ht="12.75" customHeight="1">
      <c r="A47" s="16" t="s">
        <v>35</v>
      </c>
      <c r="B47" s="10"/>
      <c r="C47" s="11"/>
      <c r="D47" s="10"/>
      <c r="E47" s="11"/>
      <c r="F47" s="10"/>
      <c r="G47" s="11"/>
      <c r="H47" s="10"/>
      <c r="I47" s="11"/>
      <c r="J47" s="10"/>
      <c r="K47" s="11"/>
      <c r="L47" s="10"/>
      <c r="M47" s="11"/>
      <c r="N47" s="10"/>
      <c r="O47" s="11"/>
      <c r="P47" s="10"/>
      <c r="Q47" s="11"/>
      <c r="R47" s="10"/>
      <c r="S47" s="11"/>
      <c r="T47" s="10"/>
      <c r="U47" s="11"/>
      <c r="V47" s="10"/>
      <c r="W47" s="11"/>
      <c r="X47" s="10"/>
      <c r="Y47" s="11"/>
      <c r="Z47" s="10"/>
      <c r="AA47" s="6"/>
    </row>
    <row r="48" spans="1:27" ht="12.75" customHeight="1">
      <c r="A48" s="15" t="s">
        <v>37</v>
      </c>
      <c r="B48" s="10"/>
      <c r="C48" s="11"/>
      <c r="D48" s="10"/>
      <c r="E48" s="11"/>
      <c r="F48" s="10"/>
      <c r="G48" s="11"/>
      <c r="H48" s="10"/>
      <c r="I48" s="11"/>
      <c r="J48" s="10"/>
      <c r="K48" s="11"/>
      <c r="L48" s="10"/>
      <c r="M48" s="11"/>
      <c r="N48" s="10"/>
      <c r="O48" s="11"/>
      <c r="P48" s="10"/>
      <c r="Q48" s="11"/>
      <c r="R48" s="10"/>
      <c r="S48" s="11"/>
      <c r="T48" s="10"/>
      <c r="U48" s="11"/>
      <c r="V48" s="10"/>
      <c r="W48" s="11"/>
      <c r="X48" s="10"/>
      <c r="Y48" s="11"/>
      <c r="Z48" s="10"/>
      <c r="AA48" s="6"/>
    </row>
    <row r="49" spans="1:27" ht="12.75" customHeight="1">
      <c r="A49" s="9" t="s">
        <v>24</v>
      </c>
      <c r="B49" s="10"/>
      <c r="C49" s="11"/>
      <c r="D49" s="10"/>
      <c r="E49" s="11"/>
      <c r="F49" s="10"/>
      <c r="G49" s="11"/>
      <c r="H49" s="10"/>
      <c r="I49" s="11"/>
      <c r="J49" s="10"/>
      <c r="K49" s="11"/>
      <c r="L49" s="10"/>
      <c r="M49" s="11"/>
      <c r="N49" s="10"/>
      <c r="O49" s="11"/>
      <c r="P49" s="10"/>
      <c r="Q49" s="11"/>
      <c r="R49" s="10"/>
      <c r="S49" s="11"/>
      <c r="T49" s="10"/>
      <c r="U49" s="11"/>
      <c r="V49" s="10"/>
      <c r="W49" s="11"/>
      <c r="X49" s="10"/>
      <c r="Y49" s="11"/>
      <c r="Z49" s="10"/>
      <c r="AA49" s="6"/>
    </row>
    <row r="50" spans="1:27" ht="12.75" customHeight="1">
      <c r="A50" s="9" t="s">
        <v>43</v>
      </c>
      <c r="B50" s="10"/>
      <c r="C50" s="11"/>
      <c r="D50" s="10"/>
      <c r="E50" s="11"/>
      <c r="F50" s="10"/>
      <c r="G50" s="11"/>
      <c r="H50" s="10"/>
      <c r="I50" s="11"/>
      <c r="J50" s="10"/>
      <c r="K50" s="11"/>
      <c r="L50" s="10"/>
      <c r="M50" s="11"/>
      <c r="N50" s="10"/>
      <c r="O50" s="11"/>
      <c r="P50" s="10"/>
      <c r="Q50" s="11"/>
      <c r="R50" s="10"/>
      <c r="S50" s="11"/>
      <c r="T50" s="10"/>
      <c r="U50" s="11"/>
      <c r="V50" s="10"/>
      <c r="W50" s="11"/>
      <c r="X50" s="10"/>
      <c r="Y50" s="11"/>
      <c r="Z50" s="10"/>
      <c r="AA50" s="6"/>
    </row>
    <row r="51" spans="1:27" ht="12.75" customHeight="1">
      <c r="A51" s="12" t="s">
        <v>72</v>
      </c>
      <c r="B51" s="10"/>
      <c r="C51" s="11"/>
      <c r="D51" s="10"/>
      <c r="E51" s="11"/>
      <c r="F51" s="10"/>
      <c r="G51" s="11"/>
      <c r="H51" s="10"/>
      <c r="I51" s="11"/>
      <c r="J51" s="10"/>
      <c r="K51" s="11"/>
      <c r="L51" s="10"/>
      <c r="M51" s="11"/>
      <c r="N51" s="10"/>
      <c r="O51" s="11"/>
      <c r="P51" s="10"/>
      <c r="Q51" s="11"/>
      <c r="R51" s="10"/>
      <c r="S51" s="11"/>
      <c r="T51" s="10"/>
      <c r="U51" s="11"/>
      <c r="V51" s="10"/>
      <c r="W51" s="11"/>
      <c r="X51" s="10"/>
      <c r="Y51" s="11"/>
      <c r="Z51" s="10"/>
      <c r="AA51" s="6"/>
    </row>
    <row r="52" spans="1:27" ht="12.75" customHeight="1">
      <c r="A52" s="15" t="s">
        <v>68</v>
      </c>
      <c r="B52" s="10">
        <v>25</v>
      </c>
      <c r="C52" s="11">
        <v>20</v>
      </c>
      <c r="D52" s="10">
        <v>10</v>
      </c>
      <c r="E52" s="11"/>
      <c r="F52" s="10"/>
      <c r="G52" s="11"/>
      <c r="H52" s="10"/>
      <c r="I52" s="11">
        <v>5</v>
      </c>
      <c r="J52" s="10">
        <v>10</v>
      </c>
      <c r="K52" s="11"/>
      <c r="L52" s="10">
        <v>10</v>
      </c>
      <c r="M52" s="11"/>
      <c r="N52" s="10">
        <v>10</v>
      </c>
      <c r="O52" s="11">
        <v>15</v>
      </c>
      <c r="P52" s="10"/>
      <c r="Q52" s="11"/>
      <c r="R52" s="10"/>
      <c r="S52" s="11"/>
      <c r="T52" s="10"/>
      <c r="U52" s="11">
        <v>5</v>
      </c>
      <c r="V52" s="10">
        <v>5</v>
      </c>
      <c r="W52" s="11">
        <v>30</v>
      </c>
      <c r="X52" s="10">
        <v>25</v>
      </c>
      <c r="Y52" s="11">
        <v>5</v>
      </c>
      <c r="Z52" s="10"/>
      <c r="AA52" s="6"/>
    </row>
    <row r="53" spans="1:27" ht="12.75" customHeight="1">
      <c r="A53" s="15" t="s">
        <v>82</v>
      </c>
      <c r="B53" s="10"/>
      <c r="C53" s="11"/>
      <c r="D53" s="10"/>
      <c r="E53" s="11"/>
      <c r="F53" s="10"/>
      <c r="G53" s="11"/>
      <c r="H53" s="10"/>
      <c r="I53" s="11"/>
      <c r="J53" s="10"/>
      <c r="K53" s="11"/>
      <c r="L53" s="10"/>
      <c r="M53" s="11"/>
      <c r="N53" s="10"/>
      <c r="O53" s="11"/>
      <c r="P53" s="10"/>
      <c r="Q53" s="11"/>
      <c r="R53" s="10"/>
      <c r="S53" s="11"/>
      <c r="T53" s="10"/>
      <c r="U53" s="11"/>
      <c r="V53" s="10"/>
      <c r="W53" s="11"/>
      <c r="X53" s="10"/>
      <c r="Y53" s="11"/>
      <c r="Z53" s="10"/>
      <c r="AA53" s="6"/>
    </row>
    <row r="54" spans="1:27" ht="12.75" customHeight="1">
      <c r="A54" s="9" t="s">
        <v>63</v>
      </c>
      <c r="B54" s="10"/>
      <c r="C54" s="11"/>
      <c r="D54" s="10"/>
      <c r="E54" s="11"/>
      <c r="F54" s="10"/>
      <c r="G54" s="11"/>
      <c r="H54" s="10"/>
      <c r="I54" s="11"/>
      <c r="J54" s="10"/>
      <c r="K54" s="11"/>
      <c r="L54" s="10"/>
      <c r="M54" s="11"/>
      <c r="N54" s="10"/>
      <c r="O54" s="11"/>
      <c r="P54" s="10"/>
      <c r="Q54" s="11"/>
      <c r="R54" s="10"/>
      <c r="S54" s="11"/>
      <c r="T54" s="10"/>
      <c r="U54" s="11"/>
      <c r="V54" s="10"/>
      <c r="W54" s="11"/>
      <c r="X54" s="10"/>
      <c r="Y54" s="11"/>
      <c r="Z54" s="10"/>
      <c r="AA54" s="6"/>
    </row>
    <row r="55" spans="1:27" ht="12.75" customHeight="1">
      <c r="A55" s="12" t="s">
        <v>30</v>
      </c>
      <c r="B55" s="10">
        <v>20</v>
      </c>
      <c r="C55" s="11"/>
      <c r="D55" s="10"/>
      <c r="E55" s="11"/>
      <c r="F55" s="10"/>
      <c r="G55" s="11"/>
      <c r="H55" s="10"/>
      <c r="I55" s="11"/>
      <c r="J55" s="10"/>
      <c r="K55" s="11"/>
      <c r="L55" s="10"/>
      <c r="M55" s="11"/>
      <c r="N55" s="10"/>
      <c r="O55" s="11"/>
      <c r="P55" s="10"/>
      <c r="Q55" s="11"/>
      <c r="R55" s="10"/>
      <c r="S55" s="11"/>
      <c r="T55" s="10"/>
      <c r="U55" s="11"/>
      <c r="V55" s="10"/>
      <c r="W55" s="11"/>
      <c r="X55" s="10"/>
      <c r="Y55" s="11"/>
      <c r="Z55" s="10"/>
      <c r="AA55" s="6"/>
    </row>
    <row r="56" spans="1:27" ht="12.75" customHeight="1">
      <c r="A56" s="9" t="s">
        <v>38</v>
      </c>
      <c r="B56" s="10"/>
      <c r="C56" s="11"/>
      <c r="D56" s="10"/>
      <c r="E56" s="11"/>
      <c r="F56" s="10"/>
      <c r="G56" s="11"/>
      <c r="H56" s="10"/>
      <c r="I56" s="11"/>
      <c r="J56" s="10"/>
      <c r="K56" s="11"/>
      <c r="L56" s="10"/>
      <c r="M56" s="11"/>
      <c r="N56" s="10"/>
      <c r="O56" s="11"/>
      <c r="P56" s="10"/>
      <c r="Q56" s="11"/>
      <c r="R56" s="10"/>
      <c r="S56" s="11"/>
      <c r="T56" s="10"/>
      <c r="U56" s="11"/>
      <c r="V56" s="10"/>
      <c r="W56" s="11"/>
      <c r="X56" s="10"/>
      <c r="Y56" s="11"/>
      <c r="Z56" s="10"/>
      <c r="AA56" s="6"/>
    </row>
    <row r="57" spans="1:27" ht="12.75" customHeight="1">
      <c r="A57" s="9" t="s">
        <v>60</v>
      </c>
      <c r="B57" s="10"/>
      <c r="C57" s="11"/>
      <c r="D57" s="10"/>
      <c r="E57" s="11"/>
      <c r="F57" s="10"/>
      <c r="G57" s="11"/>
      <c r="H57" s="10"/>
      <c r="I57" s="11"/>
      <c r="J57" s="10"/>
      <c r="K57" s="11"/>
      <c r="L57" s="10"/>
      <c r="M57" s="11"/>
      <c r="N57" s="10"/>
      <c r="O57" s="11"/>
      <c r="P57" s="10"/>
      <c r="Q57" s="11"/>
      <c r="R57" s="10"/>
      <c r="S57" s="11"/>
      <c r="T57" s="10"/>
      <c r="U57" s="11"/>
      <c r="V57" s="10"/>
      <c r="W57" s="11"/>
      <c r="X57" s="10"/>
      <c r="Y57" s="11"/>
      <c r="Z57" s="10"/>
      <c r="AA57" s="6"/>
    </row>
    <row r="58" spans="1:27" ht="12.75" customHeight="1">
      <c r="A58" s="9" t="s">
        <v>73</v>
      </c>
      <c r="B58" s="10"/>
      <c r="C58" s="11"/>
      <c r="D58" s="10"/>
      <c r="E58" s="11"/>
      <c r="F58" s="10"/>
      <c r="G58" s="11"/>
      <c r="H58" s="10"/>
      <c r="I58" s="11"/>
      <c r="J58" s="10"/>
      <c r="K58" s="11"/>
      <c r="L58" s="10"/>
      <c r="M58" s="11"/>
      <c r="N58" s="10"/>
      <c r="O58" s="11"/>
      <c r="P58" s="10"/>
      <c r="Q58" s="11"/>
      <c r="R58" s="10"/>
      <c r="S58" s="11"/>
      <c r="T58" s="10"/>
      <c r="U58" s="11"/>
      <c r="V58" s="10"/>
      <c r="W58" s="11"/>
      <c r="X58" s="10"/>
      <c r="Y58" s="11"/>
      <c r="Z58" s="10"/>
      <c r="AA58" s="6"/>
    </row>
    <row r="59" spans="1:27" ht="12.75" customHeight="1">
      <c r="A59" s="9" t="s">
        <v>64</v>
      </c>
      <c r="B59" s="10"/>
      <c r="C59" s="11"/>
      <c r="D59" s="10"/>
      <c r="E59" s="11"/>
      <c r="F59" s="10"/>
      <c r="G59" s="11"/>
      <c r="H59" s="10"/>
      <c r="I59" s="11"/>
      <c r="J59" s="10"/>
      <c r="K59" s="11"/>
      <c r="L59" s="10"/>
      <c r="M59" s="11"/>
      <c r="N59" s="10"/>
      <c r="O59" s="11"/>
      <c r="P59" s="10"/>
      <c r="Q59" s="11"/>
      <c r="R59" s="10"/>
      <c r="S59" s="11"/>
      <c r="T59" s="10"/>
      <c r="U59" s="11"/>
      <c r="V59" s="10"/>
      <c r="W59" s="11"/>
      <c r="X59" s="10"/>
      <c r="Y59" s="11"/>
      <c r="Z59" s="10"/>
      <c r="AA59" s="6"/>
    </row>
    <row r="60" spans="1:27" ht="12.75" customHeight="1">
      <c r="A60" s="9" t="s">
        <v>61</v>
      </c>
      <c r="B60" s="10"/>
      <c r="C60" s="11"/>
      <c r="D60" s="10"/>
      <c r="E60" s="11"/>
      <c r="F60" s="10"/>
      <c r="G60" s="11"/>
      <c r="H60" s="10"/>
      <c r="I60" s="11"/>
      <c r="J60" s="10"/>
      <c r="K60" s="11"/>
      <c r="L60" s="10"/>
      <c r="M60" s="11"/>
      <c r="N60" s="10"/>
      <c r="O60" s="11"/>
      <c r="P60" s="10"/>
      <c r="Q60" s="11"/>
      <c r="R60" s="10"/>
      <c r="S60" s="11"/>
      <c r="T60" s="10"/>
      <c r="U60" s="11"/>
      <c r="V60" s="10"/>
      <c r="W60" s="11"/>
      <c r="X60" s="10"/>
      <c r="Y60" s="11"/>
      <c r="Z60" s="10"/>
      <c r="AA60" s="6"/>
    </row>
    <row r="61" spans="1:27" ht="12.75" customHeight="1">
      <c r="A61" s="16" t="s">
        <v>13</v>
      </c>
      <c r="B61" s="10"/>
      <c r="C61" s="11"/>
      <c r="D61" s="10"/>
      <c r="E61" s="11"/>
      <c r="F61" s="10"/>
      <c r="G61" s="11"/>
      <c r="H61" s="10"/>
      <c r="I61" s="11"/>
      <c r="J61" s="10"/>
      <c r="K61" s="11"/>
      <c r="L61" s="10"/>
      <c r="M61" s="11"/>
      <c r="N61" s="10"/>
      <c r="O61" s="11"/>
      <c r="P61" s="10"/>
      <c r="Q61" s="11"/>
      <c r="R61" s="10"/>
      <c r="S61" s="11"/>
      <c r="T61" s="10"/>
      <c r="U61" s="11"/>
      <c r="V61" s="10"/>
      <c r="W61" s="11"/>
      <c r="X61" s="10"/>
      <c r="Y61" s="11"/>
      <c r="Z61" s="10"/>
      <c r="AA61" s="6"/>
    </row>
    <row r="62" spans="1:27" ht="12.75" customHeight="1">
      <c r="A62" s="16" t="s">
        <v>55</v>
      </c>
      <c r="B62" s="10"/>
      <c r="C62" s="11"/>
      <c r="D62" s="10"/>
      <c r="E62" s="11"/>
      <c r="F62" s="10"/>
      <c r="G62" s="11"/>
      <c r="H62" s="10"/>
      <c r="I62" s="11"/>
      <c r="J62" s="10"/>
      <c r="K62" s="11"/>
      <c r="L62" s="10"/>
      <c r="M62" s="11"/>
      <c r="N62" s="10"/>
      <c r="O62" s="11"/>
      <c r="P62" s="10"/>
      <c r="Q62" s="11"/>
      <c r="R62" s="10"/>
      <c r="S62" s="11"/>
      <c r="T62" s="10"/>
      <c r="U62" s="11"/>
      <c r="V62" s="10"/>
      <c r="W62" s="11"/>
      <c r="X62" s="10"/>
      <c r="Y62" s="11"/>
      <c r="Z62" s="10"/>
      <c r="AA62" s="6"/>
    </row>
    <row r="63" spans="1:27" ht="12.75" customHeight="1">
      <c r="A63" s="15" t="s">
        <v>42</v>
      </c>
      <c r="B63" s="10"/>
      <c r="C63" s="11"/>
      <c r="D63" s="10"/>
      <c r="E63" s="11"/>
      <c r="F63" s="10"/>
      <c r="G63" s="11"/>
      <c r="H63" s="10"/>
      <c r="I63" s="11"/>
      <c r="J63" s="10"/>
      <c r="K63" s="11"/>
      <c r="L63" s="10"/>
      <c r="M63" s="11"/>
      <c r="N63" s="10"/>
      <c r="O63" s="11"/>
      <c r="P63" s="10"/>
      <c r="Q63" s="11"/>
      <c r="R63" s="10"/>
      <c r="S63" s="11"/>
      <c r="T63" s="10"/>
      <c r="U63" s="11"/>
      <c r="V63" s="10"/>
      <c r="W63" s="11"/>
      <c r="X63" s="10"/>
      <c r="Y63" s="11"/>
      <c r="Z63" s="10"/>
      <c r="AA63" s="6"/>
    </row>
    <row r="64" spans="1:27" ht="12.75" customHeight="1">
      <c r="A64" s="15" t="s">
        <v>57</v>
      </c>
      <c r="B64" s="10"/>
      <c r="C64" s="11"/>
      <c r="D64" s="10"/>
      <c r="E64" s="11"/>
      <c r="F64" s="10"/>
      <c r="G64" s="11"/>
      <c r="H64" s="10"/>
      <c r="I64" s="11"/>
      <c r="J64" s="10"/>
      <c r="K64" s="11"/>
      <c r="L64" s="10"/>
      <c r="M64" s="11"/>
      <c r="N64" s="10"/>
      <c r="O64" s="11"/>
      <c r="P64" s="10"/>
      <c r="Q64" s="11"/>
      <c r="R64" s="10"/>
      <c r="S64" s="11"/>
      <c r="T64" s="10"/>
      <c r="U64" s="11"/>
      <c r="V64" s="10"/>
      <c r="W64" s="11"/>
      <c r="X64" s="10"/>
      <c r="Y64" s="11"/>
      <c r="Z64" s="10"/>
      <c r="AA64" s="6"/>
    </row>
    <row r="65" spans="1:27" ht="12.75" customHeight="1">
      <c r="A65" s="16" t="s">
        <v>14</v>
      </c>
      <c r="B65" s="10"/>
      <c r="C65" s="11"/>
      <c r="D65" s="10"/>
      <c r="E65" s="11"/>
      <c r="F65" s="10"/>
      <c r="G65" s="11"/>
      <c r="H65" s="10"/>
      <c r="I65" s="11"/>
      <c r="J65" s="10"/>
      <c r="K65" s="11"/>
      <c r="L65" s="10"/>
      <c r="M65" s="11"/>
      <c r="N65" s="10"/>
      <c r="O65" s="11"/>
      <c r="P65" s="10"/>
      <c r="Q65" s="11"/>
      <c r="R65" s="10"/>
      <c r="S65" s="11"/>
      <c r="T65" s="10"/>
      <c r="U65" s="11"/>
      <c r="V65" s="10"/>
      <c r="W65" s="11"/>
      <c r="X65" s="10"/>
      <c r="Y65" s="11"/>
      <c r="Z65" s="10"/>
      <c r="AA65" s="6"/>
    </row>
    <row r="66" spans="1:27" ht="12.75" customHeight="1">
      <c r="A66" s="16" t="s">
        <v>15</v>
      </c>
      <c r="B66" s="10"/>
      <c r="C66" s="11"/>
      <c r="D66" s="10"/>
      <c r="E66" s="11"/>
      <c r="F66" s="10"/>
      <c r="G66" s="11"/>
      <c r="H66" s="10"/>
      <c r="I66" s="11"/>
      <c r="J66" s="10"/>
      <c r="K66" s="11"/>
      <c r="L66" s="10"/>
      <c r="M66" s="11"/>
      <c r="N66" s="10"/>
      <c r="O66" s="11"/>
      <c r="P66" s="10"/>
      <c r="Q66" s="11"/>
      <c r="R66" s="10">
        <v>5</v>
      </c>
      <c r="S66" s="11"/>
      <c r="T66" s="10"/>
      <c r="U66" s="11"/>
      <c r="V66" s="10"/>
      <c r="W66" s="11"/>
      <c r="X66" s="10"/>
      <c r="Y66" s="11"/>
      <c r="Z66" s="10"/>
      <c r="AA66" s="6"/>
    </row>
    <row r="67" spans="1:27" ht="12.75" customHeight="1">
      <c r="A67" s="16" t="s">
        <v>16</v>
      </c>
      <c r="B67" s="10"/>
      <c r="C67" s="11"/>
      <c r="D67" s="10"/>
      <c r="E67" s="11"/>
      <c r="F67" s="10"/>
      <c r="G67" s="11"/>
      <c r="H67" s="10"/>
      <c r="I67" s="11"/>
      <c r="J67" s="10"/>
      <c r="K67" s="11"/>
      <c r="L67" s="10"/>
      <c r="M67" s="11"/>
      <c r="N67" s="10"/>
      <c r="O67" s="11"/>
      <c r="P67" s="10"/>
      <c r="Q67" s="11"/>
      <c r="R67" s="10"/>
      <c r="S67" s="11"/>
      <c r="T67" s="10"/>
      <c r="U67" s="11"/>
      <c r="V67" s="10"/>
      <c r="W67" s="11"/>
      <c r="X67" s="10"/>
      <c r="Y67" s="11"/>
      <c r="Z67" s="10"/>
      <c r="AA67" s="6"/>
    </row>
    <row r="68" spans="1:27" ht="12.75" customHeight="1">
      <c r="A68" s="15" t="s">
        <v>36</v>
      </c>
      <c r="B68" s="10"/>
      <c r="C68" s="11"/>
      <c r="D68" s="10"/>
      <c r="E68" s="11"/>
      <c r="F68" s="10"/>
      <c r="G68" s="11"/>
      <c r="H68" s="10"/>
      <c r="I68" s="11"/>
      <c r="J68" s="10"/>
      <c r="K68" s="11"/>
      <c r="L68" s="10"/>
      <c r="M68" s="11"/>
      <c r="N68" s="10"/>
      <c r="O68" s="11"/>
      <c r="P68" s="10"/>
      <c r="Q68" s="11"/>
      <c r="R68" s="10"/>
      <c r="S68" s="11"/>
      <c r="T68" s="10"/>
      <c r="U68" s="11"/>
      <c r="V68" s="10"/>
      <c r="W68" s="11"/>
      <c r="X68" s="10"/>
      <c r="Y68" s="11"/>
      <c r="Z68" s="10"/>
      <c r="AA68" s="6"/>
    </row>
    <row r="69" spans="1:27" ht="12.75" customHeight="1">
      <c r="A69" s="16" t="s">
        <v>81</v>
      </c>
      <c r="B69" s="10"/>
      <c r="C69" s="11"/>
      <c r="D69" s="10"/>
      <c r="E69" s="11"/>
      <c r="F69" s="10"/>
      <c r="G69" s="11"/>
      <c r="H69" s="10"/>
      <c r="I69" s="11"/>
      <c r="J69" s="10"/>
      <c r="K69" s="11"/>
      <c r="L69" s="10"/>
      <c r="M69" s="11"/>
      <c r="N69" s="10"/>
      <c r="O69" s="11"/>
      <c r="P69" s="10"/>
      <c r="Q69" s="11"/>
      <c r="R69" s="10"/>
      <c r="S69" s="11">
        <v>20</v>
      </c>
      <c r="T69" s="10"/>
      <c r="U69" s="11"/>
      <c r="V69" s="10"/>
      <c r="W69" s="11"/>
      <c r="X69" s="10"/>
      <c r="Y69" s="11"/>
      <c r="Z69" s="10"/>
      <c r="AA69" s="6"/>
    </row>
    <row r="70" spans="1:27" ht="12.75" customHeight="1">
      <c r="A70" s="16" t="s">
        <v>74</v>
      </c>
      <c r="B70" s="10"/>
      <c r="C70" s="11"/>
      <c r="D70" s="10"/>
      <c r="E70" s="11"/>
      <c r="F70" s="10"/>
      <c r="G70" s="11"/>
      <c r="H70" s="10"/>
      <c r="I70" s="11"/>
      <c r="J70" s="10"/>
      <c r="K70" s="11"/>
      <c r="L70" s="10"/>
      <c r="M70" s="11"/>
      <c r="N70" s="10"/>
      <c r="O70" s="11"/>
      <c r="P70" s="10"/>
      <c r="Q70" s="11"/>
      <c r="R70" s="10"/>
      <c r="S70" s="11"/>
      <c r="T70" s="10"/>
      <c r="U70" s="11"/>
      <c r="V70" s="10"/>
      <c r="W70" s="11"/>
      <c r="X70" s="10"/>
      <c r="Y70" s="11"/>
      <c r="Z70" s="10"/>
      <c r="AA70" s="6"/>
    </row>
    <row r="71" spans="1:27" ht="12.75" customHeight="1">
      <c r="A71" s="16" t="s">
        <v>56</v>
      </c>
      <c r="B71" s="10"/>
      <c r="C71" s="11"/>
      <c r="D71" s="10"/>
      <c r="E71" s="11"/>
      <c r="F71" s="10"/>
      <c r="G71" s="11"/>
      <c r="H71" s="10"/>
      <c r="I71" s="11"/>
      <c r="J71" s="10"/>
      <c r="K71" s="11"/>
      <c r="L71" s="10"/>
      <c r="M71" s="11"/>
      <c r="N71" s="10"/>
      <c r="O71" s="11"/>
      <c r="P71" s="10"/>
      <c r="Q71" s="11"/>
      <c r="R71" s="10"/>
      <c r="S71" s="11"/>
      <c r="T71" s="10"/>
      <c r="U71" s="11"/>
      <c r="V71" s="10"/>
      <c r="W71" s="11"/>
      <c r="X71" s="10"/>
      <c r="Y71" s="11"/>
      <c r="Z71" s="10"/>
      <c r="AA71" s="6"/>
    </row>
    <row r="72" spans="1:27" ht="12.75" customHeight="1">
      <c r="A72" s="16" t="s">
        <v>17</v>
      </c>
      <c r="B72" s="10"/>
      <c r="C72" s="11"/>
      <c r="D72" s="10"/>
      <c r="E72" s="11"/>
      <c r="F72" s="10"/>
      <c r="G72" s="11"/>
      <c r="H72" s="10"/>
      <c r="I72" s="11"/>
      <c r="J72" s="10"/>
      <c r="K72" s="11"/>
      <c r="L72" s="10"/>
      <c r="M72" s="11"/>
      <c r="N72" s="10"/>
      <c r="O72" s="11"/>
      <c r="P72" s="10"/>
      <c r="Q72" s="11"/>
      <c r="R72" s="10"/>
      <c r="S72" s="11"/>
      <c r="T72" s="10"/>
      <c r="U72" s="11"/>
      <c r="V72" s="10"/>
      <c r="W72" s="11"/>
      <c r="X72" s="10"/>
      <c r="Y72" s="11"/>
      <c r="Z72" s="10"/>
      <c r="AA72" s="6"/>
    </row>
    <row r="73" spans="1:27" ht="12.75" customHeight="1">
      <c r="A73" s="16" t="s">
        <v>18</v>
      </c>
      <c r="B73" s="10"/>
      <c r="C73" s="11"/>
      <c r="D73" s="10"/>
      <c r="E73" s="11"/>
      <c r="F73" s="10"/>
      <c r="G73" s="11"/>
      <c r="H73" s="10"/>
      <c r="I73" s="11"/>
      <c r="J73" s="10"/>
      <c r="K73" s="11"/>
      <c r="L73" s="10"/>
      <c r="M73" s="11"/>
      <c r="N73" s="10"/>
      <c r="O73" s="11"/>
      <c r="P73" s="10"/>
      <c r="Q73" s="11"/>
      <c r="R73" s="10"/>
      <c r="S73" s="11"/>
      <c r="T73" s="10"/>
      <c r="U73" s="11"/>
      <c r="V73" s="10"/>
      <c r="W73" s="11"/>
      <c r="X73" s="10"/>
      <c r="Y73" s="11"/>
      <c r="Z73" s="10"/>
      <c r="AA73" s="6"/>
    </row>
    <row r="74" spans="1:27" ht="12.75" customHeight="1">
      <c r="A74" s="16" t="s">
        <v>19</v>
      </c>
      <c r="B74" s="10">
        <v>5</v>
      </c>
      <c r="C74" s="11">
        <v>20</v>
      </c>
      <c r="D74" s="10">
        <v>10</v>
      </c>
      <c r="E74" s="11">
        <v>30</v>
      </c>
      <c r="F74" s="10">
        <v>3</v>
      </c>
      <c r="G74" s="11">
        <v>2</v>
      </c>
      <c r="H74" s="10">
        <v>20</v>
      </c>
      <c r="I74" s="11">
        <v>15</v>
      </c>
      <c r="J74" s="10">
        <v>15</v>
      </c>
      <c r="K74" s="11">
        <v>20</v>
      </c>
      <c r="L74" s="10">
        <v>5</v>
      </c>
      <c r="M74" s="11">
        <v>10</v>
      </c>
      <c r="N74" s="10">
        <v>25</v>
      </c>
      <c r="O74" s="11">
        <v>25</v>
      </c>
      <c r="P74" s="10">
        <v>20</v>
      </c>
      <c r="Q74" s="11">
        <v>40</v>
      </c>
      <c r="R74" s="10">
        <v>10</v>
      </c>
      <c r="S74" s="11">
        <v>5</v>
      </c>
      <c r="T74" s="10">
        <v>5</v>
      </c>
      <c r="U74" s="11">
        <v>5</v>
      </c>
      <c r="V74" s="10"/>
      <c r="W74" s="11"/>
      <c r="X74" s="10"/>
      <c r="Y74" s="11"/>
      <c r="Z74" s="10">
        <v>5</v>
      </c>
      <c r="AA74" s="6"/>
    </row>
    <row r="75" spans="1:27" ht="12.75" customHeight="1">
      <c r="A75" s="16" t="s">
        <v>20</v>
      </c>
      <c r="B75" s="10"/>
      <c r="C75" s="11"/>
      <c r="D75" s="10"/>
      <c r="E75" s="11"/>
      <c r="F75" s="10"/>
      <c r="G75" s="11"/>
      <c r="H75" s="10"/>
      <c r="I75" s="11"/>
      <c r="J75" s="10"/>
      <c r="K75" s="11"/>
      <c r="L75" s="10"/>
      <c r="M75" s="11"/>
      <c r="N75" s="10"/>
      <c r="O75" s="11"/>
      <c r="P75" s="10"/>
      <c r="Q75" s="11"/>
      <c r="R75" s="10"/>
      <c r="S75" s="11">
        <v>20</v>
      </c>
      <c r="T75" s="10">
        <v>10</v>
      </c>
      <c r="U75" s="11">
        <v>30</v>
      </c>
      <c r="V75" s="10"/>
      <c r="W75" s="11"/>
      <c r="X75" s="10"/>
      <c r="Y75" s="11"/>
      <c r="Z75" s="10"/>
      <c r="AA75" s="6"/>
    </row>
    <row r="76" spans="1:27" ht="12.75" customHeight="1">
      <c r="A76" s="16" t="s">
        <v>21</v>
      </c>
      <c r="B76" s="10"/>
      <c r="C76" s="11"/>
      <c r="D76" s="10"/>
      <c r="E76" s="11"/>
      <c r="F76" s="10"/>
      <c r="G76" s="11"/>
      <c r="H76" s="10"/>
      <c r="I76" s="11"/>
      <c r="J76" s="10"/>
      <c r="K76" s="11"/>
      <c r="L76" s="10"/>
      <c r="M76" s="11"/>
      <c r="N76" s="10"/>
      <c r="O76" s="11"/>
      <c r="P76" s="10"/>
      <c r="Q76" s="11"/>
      <c r="R76" s="10"/>
      <c r="S76" s="11"/>
      <c r="T76" s="10"/>
      <c r="U76" s="11"/>
      <c r="V76" s="10"/>
      <c r="W76" s="11"/>
      <c r="X76" s="10"/>
      <c r="Y76" s="11"/>
      <c r="Z76" s="10"/>
      <c r="AA76" s="6"/>
    </row>
    <row r="77" spans="1:27" ht="12.75" customHeight="1">
      <c r="A77" s="15" t="s">
        <v>91</v>
      </c>
      <c r="B77" s="10"/>
      <c r="C77" s="11"/>
      <c r="D77" s="10"/>
      <c r="E77" s="11"/>
      <c r="F77" s="10"/>
      <c r="G77" s="11"/>
      <c r="H77" s="10"/>
      <c r="I77" s="11"/>
      <c r="J77" s="10"/>
      <c r="K77" s="11"/>
      <c r="L77" s="10"/>
      <c r="M77" s="11"/>
      <c r="N77" s="10"/>
      <c r="O77" s="11"/>
      <c r="P77" s="10"/>
      <c r="Q77" s="11"/>
      <c r="R77" s="10"/>
      <c r="S77" s="11"/>
      <c r="T77" s="10"/>
      <c r="U77" s="11"/>
      <c r="V77" s="10"/>
      <c r="W77" s="11"/>
      <c r="X77" s="10"/>
      <c r="Y77" s="11"/>
      <c r="Z77" s="10"/>
      <c r="AA77" s="6"/>
    </row>
    <row r="78" spans="1:27" ht="12.75" customHeight="1">
      <c r="A78" s="16" t="s">
        <v>92</v>
      </c>
      <c r="B78" s="10"/>
      <c r="C78" s="11"/>
      <c r="D78" s="10"/>
      <c r="E78" s="11"/>
      <c r="F78" s="10"/>
      <c r="G78" s="11"/>
      <c r="H78" s="10"/>
      <c r="I78" s="11"/>
      <c r="J78" s="10"/>
      <c r="K78" s="11"/>
      <c r="L78" s="10"/>
      <c r="M78" s="11"/>
      <c r="N78" s="10"/>
      <c r="O78" s="11"/>
      <c r="P78" s="10"/>
      <c r="Q78" s="11"/>
      <c r="R78" s="10"/>
      <c r="S78" s="11"/>
      <c r="T78" s="10"/>
      <c r="U78" s="11"/>
      <c r="V78" s="10"/>
      <c r="W78" s="11"/>
      <c r="X78" s="10"/>
      <c r="Y78" s="11"/>
      <c r="Z78" s="10"/>
      <c r="AA78" s="6"/>
    </row>
    <row r="79" spans="1:27" ht="12.75" customHeight="1">
      <c r="A79" s="15" t="s">
        <v>87</v>
      </c>
      <c r="B79" s="10"/>
      <c r="C79" s="11"/>
      <c r="D79" s="10"/>
      <c r="E79" s="11"/>
      <c r="F79" s="10"/>
      <c r="G79" s="11"/>
      <c r="H79" s="10"/>
      <c r="I79" s="11"/>
      <c r="J79" s="10"/>
      <c r="K79" s="11"/>
      <c r="L79" s="10"/>
      <c r="M79" s="11"/>
      <c r="N79" s="10"/>
      <c r="O79" s="11"/>
      <c r="P79" s="10"/>
      <c r="Q79" s="11"/>
      <c r="R79" s="10"/>
      <c r="S79" s="11"/>
      <c r="T79" s="10"/>
      <c r="U79" s="11"/>
      <c r="V79" s="10"/>
      <c r="W79" s="11"/>
      <c r="X79" s="10"/>
      <c r="Y79" s="11"/>
      <c r="Z79" s="10"/>
      <c r="AA79" s="6"/>
    </row>
    <row r="80" spans="1:27" ht="12.75" customHeight="1">
      <c r="A80" s="16" t="s">
        <v>65</v>
      </c>
      <c r="B80" s="10"/>
      <c r="C80" s="11"/>
      <c r="D80" s="10"/>
      <c r="E80" s="11"/>
      <c r="F80" s="10"/>
      <c r="G80" s="11"/>
      <c r="H80" s="10"/>
      <c r="I80" s="11"/>
      <c r="J80" s="10"/>
      <c r="K80" s="11"/>
      <c r="L80" s="10"/>
      <c r="M80" s="11"/>
      <c r="N80" s="10"/>
      <c r="O80" s="11"/>
      <c r="P80" s="10"/>
      <c r="Q80" s="11"/>
      <c r="R80" s="10"/>
      <c r="S80" s="11"/>
      <c r="T80" s="10"/>
      <c r="U80" s="11"/>
      <c r="V80" s="10"/>
      <c r="W80" s="11"/>
      <c r="X80" s="10"/>
      <c r="Y80" s="11"/>
      <c r="Z80" s="10"/>
      <c r="AA80" s="6"/>
    </row>
    <row r="81" spans="1:27" ht="12.75" customHeight="1">
      <c r="A81" s="15" t="s">
        <v>46</v>
      </c>
      <c r="B81" s="10"/>
      <c r="C81" s="11"/>
      <c r="D81" s="10"/>
      <c r="E81" s="11"/>
      <c r="F81" s="10"/>
      <c r="G81" s="11"/>
      <c r="H81" s="10">
        <v>10</v>
      </c>
      <c r="I81" s="11"/>
      <c r="J81" s="10"/>
      <c r="K81" s="11"/>
      <c r="L81" s="10"/>
      <c r="M81" s="11"/>
      <c r="N81" s="10"/>
      <c r="O81" s="11"/>
      <c r="P81" s="10"/>
      <c r="Q81" s="11"/>
      <c r="R81" s="10"/>
      <c r="S81" s="11"/>
      <c r="T81" s="10"/>
      <c r="U81" s="11"/>
      <c r="V81" s="10"/>
      <c r="W81" s="11"/>
      <c r="X81" s="10"/>
      <c r="Y81" s="11">
        <v>1</v>
      </c>
      <c r="Z81" s="10"/>
      <c r="AA81" s="6"/>
    </row>
    <row r="82" spans="1:27" ht="12.75" customHeight="1">
      <c r="A82" s="16" t="s">
        <v>47</v>
      </c>
      <c r="B82" s="10"/>
      <c r="C82" s="11"/>
      <c r="D82" s="10"/>
      <c r="E82" s="11"/>
      <c r="F82" s="10"/>
      <c r="G82" s="11"/>
      <c r="H82" s="10"/>
      <c r="I82" s="11"/>
      <c r="J82" s="10"/>
      <c r="K82" s="11"/>
      <c r="L82" s="10"/>
      <c r="M82" s="11"/>
      <c r="N82" s="10"/>
      <c r="O82" s="11"/>
      <c r="P82" s="10"/>
      <c r="Q82" s="11"/>
      <c r="R82" s="10"/>
      <c r="S82" s="11"/>
      <c r="T82" s="10"/>
      <c r="U82" s="11"/>
      <c r="V82" s="10"/>
      <c r="W82" s="11"/>
      <c r="X82" s="10"/>
      <c r="Y82" s="11"/>
      <c r="Z82" s="10"/>
      <c r="AA82" s="6"/>
    </row>
    <row r="83" spans="1:27" ht="12.75" customHeight="1">
      <c r="A83" s="16" t="s">
        <v>66</v>
      </c>
      <c r="B83" s="10"/>
      <c r="C83" s="11"/>
      <c r="D83" s="10"/>
      <c r="E83" s="11"/>
      <c r="F83" s="10"/>
      <c r="G83" s="11"/>
      <c r="H83" s="10"/>
      <c r="I83" s="11"/>
      <c r="J83" s="10"/>
      <c r="K83" s="11"/>
      <c r="L83" s="10"/>
      <c r="M83" s="11"/>
      <c r="N83" s="10"/>
      <c r="O83" s="11"/>
      <c r="P83" s="10"/>
      <c r="Q83" s="11"/>
      <c r="R83" s="10"/>
      <c r="S83" s="11"/>
      <c r="T83" s="10"/>
      <c r="U83" s="11"/>
      <c r="V83" s="10"/>
      <c r="W83" s="11"/>
      <c r="X83" s="10"/>
      <c r="Y83" s="11"/>
      <c r="Z83" s="10"/>
      <c r="AA83" s="6"/>
    </row>
    <row r="84" spans="1:27" ht="12.75" customHeight="1">
      <c r="A84" s="15" t="s">
        <v>53</v>
      </c>
      <c r="B84" s="10"/>
      <c r="C84" s="11"/>
      <c r="D84" s="10"/>
      <c r="E84" s="11"/>
      <c r="F84" s="10"/>
      <c r="G84" s="11"/>
      <c r="H84" s="10"/>
      <c r="I84" s="11"/>
      <c r="J84" s="10"/>
      <c r="K84" s="11"/>
      <c r="L84" s="10"/>
      <c r="M84" s="11"/>
      <c r="N84" s="10"/>
      <c r="O84" s="11"/>
      <c r="P84" s="10"/>
      <c r="Q84" s="11"/>
      <c r="R84" s="10"/>
      <c r="S84" s="11"/>
      <c r="T84" s="10"/>
      <c r="U84" s="11"/>
      <c r="V84" s="10"/>
      <c r="W84" s="11"/>
      <c r="X84" s="10"/>
      <c r="Y84" s="11"/>
      <c r="Z84" s="10"/>
      <c r="AA84" s="6"/>
    </row>
    <row r="85" spans="1:27" ht="12.75" customHeight="1">
      <c r="A85" s="15" t="s">
        <v>54</v>
      </c>
      <c r="B85" s="10"/>
      <c r="C85" s="11"/>
      <c r="D85" s="10"/>
      <c r="E85" s="11"/>
      <c r="F85" s="10"/>
      <c r="G85" s="11"/>
      <c r="H85" s="10"/>
      <c r="I85" s="11"/>
      <c r="J85" s="10"/>
      <c r="K85" s="11"/>
      <c r="L85" s="10"/>
      <c r="M85" s="11"/>
      <c r="N85" s="10"/>
      <c r="O85" s="11"/>
      <c r="P85" s="10"/>
      <c r="Q85" s="11"/>
      <c r="R85" s="10"/>
      <c r="S85" s="11"/>
      <c r="T85" s="10"/>
      <c r="U85" s="11"/>
      <c r="V85" s="10"/>
      <c r="W85" s="11"/>
      <c r="X85" s="10"/>
      <c r="Y85" s="11"/>
      <c r="Z85" s="10"/>
      <c r="AA85" s="6"/>
    </row>
    <row r="86" spans="1:27" ht="12.75" customHeight="1">
      <c r="A86" s="16" t="s">
        <v>58</v>
      </c>
      <c r="B86" s="10"/>
      <c r="C86" s="11"/>
      <c r="D86" s="10"/>
      <c r="E86" s="11"/>
      <c r="F86" s="10"/>
      <c r="G86" s="11"/>
      <c r="H86" s="10"/>
      <c r="I86" s="11"/>
      <c r="J86" s="10"/>
      <c r="K86" s="11"/>
      <c r="L86" s="10"/>
      <c r="M86" s="11"/>
      <c r="N86" s="10"/>
      <c r="O86" s="11"/>
      <c r="P86" s="10"/>
      <c r="Q86" s="11"/>
      <c r="R86" s="10"/>
      <c r="S86" s="11"/>
      <c r="T86" s="10"/>
      <c r="U86" s="11"/>
      <c r="V86" s="10"/>
      <c r="W86" s="11"/>
      <c r="X86" s="10"/>
      <c r="Y86" s="11"/>
      <c r="Z86" s="10"/>
      <c r="AA86" s="6"/>
    </row>
    <row r="87" spans="1:27" ht="12.75" customHeight="1">
      <c r="A87" s="15" t="s">
        <v>80</v>
      </c>
      <c r="B87" s="10"/>
      <c r="C87" s="11"/>
      <c r="D87" s="10"/>
      <c r="E87" s="11"/>
      <c r="F87" s="10"/>
      <c r="G87" s="11"/>
      <c r="H87" s="10"/>
      <c r="I87" s="11"/>
      <c r="J87" s="10"/>
      <c r="K87" s="11"/>
      <c r="L87" s="10"/>
      <c r="M87" s="11"/>
      <c r="N87" s="10"/>
      <c r="O87" s="11"/>
      <c r="P87" s="10"/>
      <c r="Q87" s="11"/>
      <c r="R87" s="10"/>
      <c r="S87" s="11"/>
      <c r="T87" s="10"/>
      <c r="U87" s="11"/>
      <c r="V87" s="10"/>
      <c r="W87" s="11"/>
      <c r="X87" s="10"/>
      <c r="Y87" s="11"/>
      <c r="Z87" s="10"/>
      <c r="AA87" s="6"/>
    </row>
    <row r="88" spans="1:27" ht="12.75" customHeight="1">
      <c r="A88" s="15" t="s">
        <v>48</v>
      </c>
      <c r="B88" s="10"/>
      <c r="C88" s="11"/>
      <c r="D88" s="10"/>
      <c r="E88" s="11"/>
      <c r="F88" s="10"/>
      <c r="G88" s="11"/>
      <c r="H88" s="10"/>
      <c r="I88" s="11"/>
      <c r="J88" s="10"/>
      <c r="K88" s="11"/>
      <c r="L88" s="10"/>
      <c r="M88" s="11"/>
      <c r="N88" s="10"/>
      <c r="O88" s="11"/>
      <c r="P88" s="10"/>
      <c r="Q88" s="11"/>
      <c r="R88" s="10"/>
      <c r="S88" s="11"/>
      <c r="T88" s="10"/>
      <c r="U88" s="11"/>
      <c r="V88" s="10"/>
      <c r="W88" s="11"/>
      <c r="X88" s="10"/>
      <c r="Y88" s="11"/>
      <c r="Z88" s="10"/>
      <c r="AA88" s="6"/>
    </row>
    <row r="89" spans="1:27" ht="12.75" customHeight="1">
      <c r="A89" s="16" t="s">
        <v>22</v>
      </c>
      <c r="B89" s="10">
        <v>10</v>
      </c>
      <c r="C89" s="11"/>
      <c r="D89" s="10"/>
      <c r="E89" s="11"/>
      <c r="F89" s="10"/>
      <c r="G89" s="11"/>
      <c r="H89" s="10"/>
      <c r="I89" s="11"/>
      <c r="J89" s="10"/>
      <c r="K89" s="11"/>
      <c r="L89" s="10">
        <v>5</v>
      </c>
      <c r="M89" s="11">
        <v>20</v>
      </c>
      <c r="N89" s="10">
        <v>30</v>
      </c>
      <c r="O89" s="11"/>
      <c r="P89" s="10"/>
      <c r="Q89" s="11"/>
      <c r="R89" s="10"/>
      <c r="S89" s="11"/>
      <c r="T89" s="10"/>
      <c r="U89" s="11"/>
      <c r="V89" s="10"/>
      <c r="W89" s="11"/>
      <c r="X89" s="10"/>
      <c r="Y89" s="11"/>
      <c r="Z89" s="10"/>
      <c r="AA89" s="6"/>
    </row>
    <row r="90" spans="1:27" ht="12.75" customHeight="1">
      <c r="A90" s="15" t="s">
        <v>75</v>
      </c>
      <c r="B90" s="10"/>
      <c r="C90" s="11"/>
      <c r="D90" s="10"/>
      <c r="E90" s="11"/>
      <c r="F90" s="10"/>
      <c r="G90" s="11"/>
      <c r="H90" s="10"/>
      <c r="I90" s="11"/>
      <c r="J90" s="10"/>
      <c r="K90" s="11"/>
      <c r="L90" s="10"/>
      <c r="M90" s="11"/>
      <c r="N90" s="10"/>
      <c r="O90" s="11"/>
      <c r="P90" s="10"/>
      <c r="Q90" s="11"/>
      <c r="R90" s="10"/>
      <c r="S90" s="11"/>
      <c r="T90" s="10"/>
      <c r="U90" s="11"/>
      <c r="V90" s="10"/>
      <c r="W90" s="11"/>
      <c r="X90" s="10"/>
      <c r="Y90" s="11"/>
      <c r="Z90" s="10"/>
      <c r="AA90" s="6"/>
    </row>
    <row r="91" spans="1:27" ht="12.75" customHeight="1">
      <c r="A91" s="15"/>
      <c r="B91" s="10"/>
      <c r="C91" s="11"/>
      <c r="D91" s="10"/>
      <c r="E91" s="11"/>
      <c r="F91" s="10"/>
      <c r="G91" s="11"/>
      <c r="H91" s="10"/>
      <c r="I91" s="11"/>
      <c r="J91" s="10"/>
      <c r="K91" s="11"/>
      <c r="L91" s="10"/>
      <c r="M91" s="11"/>
      <c r="N91" s="10"/>
      <c r="O91" s="11"/>
      <c r="P91" s="10"/>
      <c r="Q91" s="11"/>
      <c r="R91" s="10"/>
      <c r="S91" s="11"/>
      <c r="T91" s="10"/>
      <c r="U91" s="11"/>
      <c r="V91" s="10"/>
      <c r="W91" s="11"/>
      <c r="X91" s="10"/>
      <c r="Y91" s="11"/>
      <c r="Z91" s="10"/>
      <c r="AA91" s="6"/>
    </row>
    <row r="92" spans="1:27" ht="12.75" customHeight="1">
      <c r="A92" s="15"/>
      <c r="B92" s="10"/>
      <c r="C92" s="11"/>
      <c r="D92" s="10"/>
      <c r="E92" s="11"/>
      <c r="F92" s="10"/>
      <c r="G92" s="11"/>
      <c r="H92" s="10"/>
      <c r="I92" s="11"/>
      <c r="J92" s="10"/>
      <c r="K92" s="11"/>
      <c r="L92" s="10"/>
      <c r="M92" s="11"/>
      <c r="N92" s="10"/>
      <c r="O92" s="11"/>
      <c r="P92" s="10"/>
      <c r="Q92" s="11"/>
      <c r="R92" s="10"/>
      <c r="S92" s="11"/>
      <c r="T92" s="10"/>
      <c r="U92" s="11"/>
      <c r="V92" s="10"/>
      <c r="W92" s="11"/>
      <c r="X92" s="10"/>
      <c r="Y92" s="11"/>
      <c r="Z92" s="10"/>
      <c r="AA92" s="6"/>
    </row>
    <row r="93" spans="1:27" ht="12.75" customHeight="1">
      <c r="A93" s="17"/>
      <c r="B93" s="10"/>
      <c r="C93" s="11"/>
      <c r="D93" s="10"/>
      <c r="E93" s="11"/>
      <c r="F93" s="10"/>
      <c r="G93" s="11"/>
      <c r="H93" s="10"/>
      <c r="I93" s="11"/>
      <c r="J93" s="10"/>
      <c r="K93" s="11"/>
      <c r="L93" s="10"/>
      <c r="M93" s="11"/>
      <c r="N93" s="10"/>
      <c r="O93" s="11"/>
      <c r="P93" s="10"/>
      <c r="Q93" s="11"/>
      <c r="R93" s="10"/>
      <c r="S93" s="11"/>
      <c r="T93" s="10"/>
      <c r="U93" s="11"/>
      <c r="V93" s="10"/>
      <c r="W93" s="11"/>
      <c r="X93" s="10"/>
      <c r="Y93" s="11"/>
      <c r="Z93" s="10"/>
      <c r="AA93" s="6"/>
    </row>
    <row r="94" spans="1:27" ht="12.75" customHeight="1">
      <c r="A94" s="17" t="s">
        <v>90</v>
      </c>
      <c r="B94" s="10"/>
      <c r="C94" s="11"/>
      <c r="D94" s="10"/>
      <c r="E94" s="11"/>
      <c r="F94" s="10"/>
      <c r="G94" s="11"/>
      <c r="H94" s="10"/>
      <c r="I94" s="11"/>
      <c r="J94" s="10"/>
      <c r="K94" s="11"/>
      <c r="L94" s="10"/>
      <c r="M94" s="11"/>
      <c r="N94" s="10"/>
      <c r="O94" s="11"/>
      <c r="P94" s="10"/>
      <c r="Q94" s="11"/>
      <c r="R94" s="10"/>
      <c r="S94" s="11"/>
      <c r="T94" s="10"/>
      <c r="U94" s="11"/>
      <c r="V94" s="10"/>
      <c r="W94" s="11"/>
      <c r="X94" s="10"/>
      <c r="Y94" s="11"/>
      <c r="Z94" s="10"/>
      <c r="AA94" s="6"/>
    </row>
    <row r="95" spans="1:27" ht="12.75" customHeight="1">
      <c r="A95" s="17" t="s">
        <v>67</v>
      </c>
      <c r="B95" s="10"/>
      <c r="C95" s="11"/>
      <c r="D95" s="10"/>
      <c r="E95" s="11"/>
      <c r="F95" s="10"/>
      <c r="G95" s="11"/>
      <c r="H95" s="10"/>
      <c r="I95" s="11"/>
      <c r="J95" s="10"/>
      <c r="K95" s="11"/>
      <c r="L95" s="10"/>
      <c r="M95" s="11"/>
      <c r="N95" s="10"/>
      <c r="O95" s="11"/>
      <c r="P95" s="10"/>
      <c r="Q95" s="11"/>
      <c r="R95" s="10"/>
      <c r="S95" s="11"/>
      <c r="T95" s="10"/>
      <c r="U95" s="11"/>
      <c r="V95" s="10"/>
      <c r="W95" s="11"/>
      <c r="X95" s="10"/>
      <c r="Y95" s="11"/>
      <c r="Z95" s="10"/>
      <c r="AA95" s="6"/>
    </row>
    <row r="96" spans="1:27" ht="12.75" customHeight="1">
      <c r="A96" s="17" t="s">
        <v>50</v>
      </c>
      <c r="B96" s="10"/>
      <c r="C96" s="11"/>
      <c r="D96" s="10"/>
      <c r="E96" s="11"/>
      <c r="F96" s="10"/>
      <c r="G96" s="11"/>
      <c r="H96" s="10"/>
      <c r="I96" s="11"/>
      <c r="J96" s="10"/>
      <c r="K96" s="11"/>
      <c r="L96" s="10"/>
      <c r="M96" s="11"/>
      <c r="N96" s="10"/>
      <c r="O96" s="11"/>
      <c r="P96" s="10"/>
      <c r="Q96" s="11"/>
      <c r="R96" s="10"/>
      <c r="S96" s="11"/>
      <c r="T96" s="10"/>
      <c r="U96" s="11"/>
      <c r="V96" s="10"/>
      <c r="W96" s="11"/>
      <c r="X96" s="10"/>
      <c r="Y96" s="11"/>
      <c r="Z96" s="10"/>
      <c r="AA96" s="6"/>
    </row>
    <row r="97" spans="1:29" ht="12.75" customHeight="1">
      <c r="A97" s="17" t="s">
        <v>70</v>
      </c>
      <c r="B97" s="10"/>
      <c r="C97" s="11"/>
      <c r="D97" s="10"/>
      <c r="E97" s="11"/>
      <c r="F97" s="10"/>
      <c r="G97" s="11"/>
      <c r="H97" s="10"/>
      <c r="I97" s="11"/>
      <c r="J97" s="10"/>
      <c r="K97" s="11"/>
      <c r="L97" s="10"/>
      <c r="M97" s="11"/>
      <c r="N97" s="10"/>
      <c r="O97" s="11"/>
      <c r="P97" s="10"/>
      <c r="Q97" s="11"/>
      <c r="R97" s="10"/>
      <c r="S97" s="11"/>
      <c r="T97" s="10"/>
      <c r="U97" s="11"/>
      <c r="V97" s="10"/>
      <c r="W97" s="11"/>
      <c r="X97" s="10"/>
      <c r="Y97" s="11"/>
      <c r="Z97" s="10"/>
      <c r="AA97" s="6"/>
    </row>
    <row r="98" spans="1:29" ht="12.75" customHeight="1">
      <c r="A98" s="17" t="s">
        <v>49</v>
      </c>
      <c r="B98" s="10"/>
      <c r="C98" s="11"/>
      <c r="D98" s="10"/>
      <c r="E98" s="11"/>
      <c r="F98" s="10"/>
      <c r="G98" s="11"/>
      <c r="H98" s="10"/>
      <c r="I98" s="11"/>
      <c r="J98" s="10"/>
      <c r="K98" s="11"/>
      <c r="L98" s="10"/>
      <c r="M98" s="11"/>
      <c r="N98" s="10"/>
      <c r="O98" s="11"/>
      <c r="P98" s="10"/>
      <c r="Q98" s="11"/>
      <c r="R98" s="10"/>
      <c r="S98" s="11"/>
      <c r="T98" s="10"/>
      <c r="U98" s="11"/>
      <c r="V98" s="10"/>
      <c r="W98" s="11"/>
      <c r="X98" s="10"/>
      <c r="Y98" s="11"/>
      <c r="Z98" s="10"/>
      <c r="AA98" s="6"/>
    </row>
    <row r="99" spans="1:29" ht="12.75" customHeight="1">
      <c r="B99" s="10"/>
      <c r="C99" s="11"/>
      <c r="D99" s="10"/>
      <c r="E99" s="11"/>
      <c r="F99" s="10"/>
      <c r="G99" s="11"/>
      <c r="H99" s="10"/>
      <c r="I99" s="11"/>
      <c r="J99" s="10"/>
      <c r="K99" s="11"/>
      <c r="L99" s="10"/>
      <c r="M99" s="11"/>
      <c r="N99" s="10"/>
      <c r="O99" s="11"/>
      <c r="P99" s="10"/>
      <c r="Q99" s="11"/>
      <c r="R99" s="10"/>
      <c r="S99" s="11"/>
      <c r="T99" s="10"/>
      <c r="U99" s="11"/>
      <c r="V99" s="10"/>
      <c r="W99" s="11"/>
      <c r="X99" s="10"/>
      <c r="Y99" s="11"/>
      <c r="Z99" s="10"/>
      <c r="AA99" s="6"/>
    </row>
    <row r="100" spans="1:29" ht="12.75" customHeight="1">
      <c r="A100" s="17"/>
      <c r="B100" s="10"/>
      <c r="C100" s="11"/>
      <c r="D100" s="10"/>
      <c r="E100" s="11"/>
      <c r="F100" s="10"/>
      <c r="G100" s="11"/>
      <c r="H100" s="10"/>
      <c r="I100" s="11"/>
      <c r="J100" s="10"/>
      <c r="K100" s="11"/>
      <c r="L100" s="10"/>
      <c r="M100" s="11"/>
      <c r="N100" s="10"/>
      <c r="O100" s="11"/>
      <c r="P100" s="10"/>
      <c r="Q100" s="11"/>
      <c r="R100" s="10"/>
      <c r="S100" s="11"/>
      <c r="T100" s="10"/>
      <c r="U100" s="11"/>
      <c r="V100" s="10"/>
      <c r="W100" s="11"/>
      <c r="X100" s="10"/>
      <c r="Y100" s="11"/>
      <c r="Z100" s="10"/>
      <c r="AA100" s="6"/>
    </row>
    <row r="101" spans="1:29" ht="12.75" customHeight="1">
      <c r="A101" s="17"/>
      <c r="B101" s="10"/>
      <c r="C101" s="11"/>
      <c r="D101" s="10"/>
      <c r="E101" s="11"/>
      <c r="F101" s="10"/>
      <c r="G101" s="11"/>
      <c r="H101" s="10"/>
      <c r="I101" s="11"/>
      <c r="J101" s="10"/>
      <c r="K101" s="11"/>
      <c r="L101" s="10"/>
      <c r="M101" s="11"/>
      <c r="N101" s="10"/>
      <c r="O101" s="11"/>
      <c r="P101" s="10"/>
      <c r="Q101" s="11"/>
      <c r="R101" s="10"/>
      <c r="S101" s="11"/>
      <c r="T101" s="10"/>
      <c r="U101" s="11"/>
      <c r="V101" s="10"/>
      <c r="W101" s="11"/>
      <c r="X101" s="10"/>
      <c r="Y101" s="11"/>
      <c r="Z101" s="10"/>
      <c r="AA101" s="6"/>
    </row>
    <row r="102" spans="1:29" ht="12.75" customHeight="1">
      <c r="A102" s="17"/>
      <c r="B102" s="10"/>
      <c r="C102" s="11"/>
      <c r="D102" s="10"/>
      <c r="E102" s="11"/>
      <c r="F102" s="10"/>
      <c r="G102" s="11"/>
      <c r="H102" s="10"/>
      <c r="I102" s="11"/>
      <c r="J102" s="10"/>
      <c r="K102" s="11"/>
      <c r="L102" s="10"/>
      <c r="M102" s="11"/>
      <c r="N102" s="10"/>
      <c r="O102" s="11"/>
      <c r="P102" s="10"/>
      <c r="Q102" s="11"/>
      <c r="R102" s="10"/>
      <c r="S102" s="11"/>
      <c r="T102" s="10"/>
      <c r="U102" s="11"/>
      <c r="V102" s="10"/>
      <c r="W102" s="11"/>
      <c r="X102" s="10"/>
      <c r="Y102" s="11"/>
      <c r="Z102" s="10"/>
      <c r="AA102" s="6"/>
    </row>
    <row r="103" spans="1:29" ht="12.75" customHeight="1">
      <c r="A103" s="17"/>
      <c r="B103" s="10"/>
      <c r="C103" s="11"/>
      <c r="D103" s="10"/>
      <c r="E103" s="11"/>
      <c r="F103" s="10"/>
      <c r="G103" s="11"/>
      <c r="H103" s="10"/>
      <c r="I103" s="11"/>
      <c r="J103" s="10"/>
      <c r="K103" s="11"/>
      <c r="L103" s="10"/>
      <c r="M103" s="11"/>
      <c r="N103" s="10"/>
      <c r="O103" s="11"/>
      <c r="P103" s="10"/>
      <c r="Q103" s="11"/>
      <c r="R103" s="10"/>
      <c r="S103" s="11"/>
      <c r="T103" s="10"/>
      <c r="U103" s="11"/>
      <c r="V103" s="10"/>
      <c r="W103" s="11"/>
      <c r="X103" s="10"/>
      <c r="Y103" s="11"/>
      <c r="Z103" s="10"/>
      <c r="AA103" s="6"/>
    </row>
    <row r="104" spans="1:29" ht="12.75" customHeight="1">
      <c r="A104" s="17"/>
      <c r="B104" s="10"/>
      <c r="C104" s="11"/>
      <c r="D104" s="10"/>
      <c r="E104" s="11"/>
      <c r="F104" s="10"/>
      <c r="G104" s="11"/>
      <c r="H104" s="10"/>
      <c r="I104" s="11"/>
      <c r="J104" s="10"/>
      <c r="K104" s="11"/>
      <c r="L104" s="10"/>
      <c r="M104" s="11"/>
      <c r="N104" s="10"/>
      <c r="O104" s="11"/>
      <c r="P104" s="10"/>
      <c r="Q104" s="11"/>
      <c r="R104" s="10"/>
      <c r="S104" s="11"/>
      <c r="T104" s="10"/>
      <c r="U104" s="11"/>
      <c r="V104" s="10"/>
      <c r="W104" s="11"/>
      <c r="X104" s="10"/>
      <c r="Y104" s="11"/>
      <c r="Z104" s="10"/>
      <c r="AA104" s="6"/>
    </row>
    <row r="105" spans="1:29" ht="12.75" customHeight="1">
      <c r="A105" s="17"/>
      <c r="B105" s="10"/>
      <c r="C105" s="11"/>
      <c r="D105" s="10"/>
      <c r="E105" s="11"/>
      <c r="F105" s="10"/>
      <c r="G105" s="11"/>
      <c r="H105" s="10"/>
      <c r="I105" s="11"/>
      <c r="J105" s="10"/>
      <c r="K105" s="11"/>
      <c r="L105" s="10"/>
      <c r="M105" s="11"/>
      <c r="N105" s="10"/>
      <c r="O105" s="11"/>
      <c r="P105" s="10"/>
      <c r="Q105" s="11"/>
      <c r="R105" s="10"/>
      <c r="S105" s="11"/>
      <c r="T105" s="10"/>
      <c r="U105" s="11"/>
      <c r="V105" s="10"/>
      <c r="W105" s="11"/>
      <c r="X105" s="10"/>
      <c r="Y105" s="11"/>
      <c r="Z105" s="10"/>
      <c r="AA105" s="6"/>
    </row>
    <row r="106" spans="1:29" ht="12.75" customHeight="1">
      <c r="A106" s="17"/>
      <c r="B106" s="18"/>
      <c r="C106" s="19"/>
      <c r="D106" s="19"/>
      <c r="E106" s="19"/>
      <c r="F106" s="20"/>
      <c r="G106" s="20"/>
      <c r="H106" s="20"/>
      <c r="I106" s="20"/>
      <c r="J106" s="20"/>
      <c r="K106" s="20"/>
      <c r="L106" s="19"/>
      <c r="M106" s="19"/>
      <c r="N106" s="19"/>
      <c r="O106" s="19"/>
      <c r="P106" s="19"/>
      <c r="Q106" s="19"/>
      <c r="R106" s="19"/>
      <c r="S106" s="19"/>
      <c r="T106" s="21"/>
      <c r="U106" s="19"/>
      <c r="V106" s="18"/>
      <c r="W106" s="20"/>
      <c r="X106" s="18"/>
      <c r="Y106" s="20"/>
      <c r="Z106" s="22"/>
      <c r="AA106" s="23"/>
      <c r="AB106" t="s">
        <v>193</v>
      </c>
      <c r="AC106" t="s">
        <v>139</v>
      </c>
    </row>
    <row r="107" spans="1:29">
      <c r="A107" t="s">
        <v>96</v>
      </c>
      <c r="B107">
        <f>SUM(B5:B91)</f>
        <v>130</v>
      </c>
      <c r="C107">
        <f t="shared" ref="C107:AA107" si="0">SUM(C5:C91)</f>
        <v>144</v>
      </c>
      <c r="D107">
        <f t="shared" si="0"/>
        <v>127</v>
      </c>
      <c r="E107">
        <f t="shared" si="0"/>
        <v>120</v>
      </c>
      <c r="F107">
        <f t="shared" si="0"/>
        <v>104</v>
      </c>
      <c r="G107">
        <f t="shared" si="0"/>
        <v>125</v>
      </c>
      <c r="H107">
        <f t="shared" si="0"/>
        <v>145</v>
      </c>
      <c r="I107">
        <f t="shared" si="0"/>
        <v>120</v>
      </c>
      <c r="J107">
        <f t="shared" si="0"/>
        <v>120</v>
      </c>
      <c r="K107">
        <f t="shared" si="0"/>
        <v>145</v>
      </c>
      <c r="L107">
        <f t="shared" si="0"/>
        <v>130</v>
      </c>
      <c r="M107">
        <f t="shared" si="0"/>
        <v>126</v>
      </c>
      <c r="N107">
        <f t="shared" si="0"/>
        <v>147</v>
      </c>
      <c r="O107">
        <f t="shared" si="0"/>
        <v>140</v>
      </c>
      <c r="P107">
        <f t="shared" si="0"/>
        <v>126</v>
      </c>
      <c r="Q107">
        <f t="shared" si="0"/>
        <v>130</v>
      </c>
      <c r="R107">
        <f t="shared" si="0"/>
        <v>116</v>
      </c>
      <c r="S107">
        <f t="shared" si="0"/>
        <v>146</v>
      </c>
      <c r="T107">
        <f t="shared" si="0"/>
        <v>120</v>
      </c>
      <c r="U107">
        <f t="shared" si="0"/>
        <v>118</v>
      </c>
      <c r="V107">
        <f t="shared" si="0"/>
        <v>140</v>
      </c>
      <c r="W107">
        <f t="shared" si="0"/>
        <v>145</v>
      </c>
      <c r="X107">
        <f t="shared" si="0"/>
        <v>135</v>
      </c>
      <c r="Y107">
        <f t="shared" si="0"/>
        <v>131</v>
      </c>
      <c r="Z107">
        <f t="shared" si="0"/>
        <v>156</v>
      </c>
      <c r="AA107">
        <f t="shared" si="0"/>
        <v>0</v>
      </c>
    </row>
    <row r="108" spans="1:29">
      <c r="A108" t="s">
        <v>97</v>
      </c>
      <c r="B108">
        <f>B5+B6+B7+B9+B10+B11+B12+B14+B17+B24+B26+B27+B28+B31+B32+B33+B34+B35+B37+B38+B41+B42+B44+B45+B48+B49+B50+B52+B53+B54+B56+B57+B58+B59+B60+B63+B64+B68+B77+B79+B81+B84+B85+B87+B88+B90</f>
        <v>55</v>
      </c>
      <c r="C108">
        <f t="shared" ref="C108:AA108" si="1">C5+C6+C7+C9+C10+C11+C12+C14+C17+C24+C26+C27+C28+C31+C32+C33+C34+C35+C37+C38+C41+C42+C44+C45+C48+C49+C50+C52+C53+C54+C56+C57+C58+C59+C60+C63+C64+C68+C77+C79+C81+C84+C85+C87+C88+C90</f>
        <v>48</v>
      </c>
      <c r="D108">
        <f t="shared" si="1"/>
        <v>12</v>
      </c>
      <c r="E108">
        <f t="shared" si="1"/>
        <v>25</v>
      </c>
      <c r="F108">
        <f t="shared" si="1"/>
        <v>1</v>
      </c>
      <c r="G108">
        <f t="shared" si="1"/>
        <v>18</v>
      </c>
      <c r="H108">
        <f t="shared" si="1"/>
        <v>25</v>
      </c>
      <c r="I108">
        <f t="shared" si="1"/>
        <v>40</v>
      </c>
      <c r="J108">
        <f t="shared" si="1"/>
        <v>20</v>
      </c>
      <c r="K108">
        <f t="shared" si="1"/>
        <v>40</v>
      </c>
      <c r="L108">
        <f t="shared" si="1"/>
        <v>55</v>
      </c>
      <c r="M108">
        <f t="shared" si="1"/>
        <v>56</v>
      </c>
      <c r="N108">
        <f t="shared" si="1"/>
        <v>12</v>
      </c>
      <c r="O108">
        <f t="shared" si="1"/>
        <v>20</v>
      </c>
      <c r="P108">
        <f t="shared" si="1"/>
        <v>31</v>
      </c>
      <c r="Q108">
        <f t="shared" si="1"/>
        <v>10</v>
      </c>
      <c r="R108">
        <f t="shared" si="1"/>
        <v>10</v>
      </c>
      <c r="S108">
        <f t="shared" si="1"/>
        <v>10</v>
      </c>
      <c r="T108">
        <f t="shared" si="1"/>
        <v>5</v>
      </c>
      <c r="U108">
        <f t="shared" si="1"/>
        <v>6</v>
      </c>
      <c r="V108">
        <f t="shared" si="1"/>
        <v>40</v>
      </c>
      <c r="W108">
        <f t="shared" si="1"/>
        <v>60</v>
      </c>
      <c r="X108">
        <f t="shared" si="1"/>
        <v>35</v>
      </c>
      <c r="Y108">
        <f t="shared" si="1"/>
        <v>31</v>
      </c>
      <c r="Z108">
        <f t="shared" si="1"/>
        <v>51</v>
      </c>
      <c r="AA108">
        <f t="shared" si="1"/>
        <v>0</v>
      </c>
      <c r="AB108">
        <f>AVERAGE(A108:Y108)</f>
        <v>27.708333333333332</v>
      </c>
      <c r="AC108">
        <f>STDEV(A108:Y108)/SQRT(COUNT(A108:Y108))</f>
        <v>3.7190652395512842</v>
      </c>
    </row>
    <row r="109" spans="1:29">
      <c r="A109" t="s">
        <v>98</v>
      </c>
      <c r="B109">
        <f>B8+B13+B15+B16+B18+B19+B20+B21+B22+B23+B25+B29+B30+B36+B39+B40+B43+B46+B47+B51+B55+B61+B62+B65+B66+B67+B69+B70+B71+B72+B73+B74+B75+B76+B78+B80+B82+B83+B86+B89</f>
        <v>75</v>
      </c>
      <c r="C109">
        <f t="shared" ref="C109:AA109" si="2">C8+C13+C15+C16+C18+C19+C20+C21+C22+C23+C25+C29+C30+C36+C39+C40+C43+C46+C47+C51+C55+C61+C62+C65+C66+C67+C69+C70+C71+C72+C73+C74+C75+C76+C78+C80+C82+C83+C86+C89</f>
        <v>96</v>
      </c>
      <c r="D109">
        <f t="shared" si="2"/>
        <v>115</v>
      </c>
      <c r="E109">
        <f t="shared" si="2"/>
        <v>95</v>
      </c>
      <c r="F109">
        <f t="shared" si="2"/>
        <v>103</v>
      </c>
      <c r="G109">
        <f t="shared" si="2"/>
        <v>107</v>
      </c>
      <c r="H109">
        <f t="shared" si="2"/>
        <v>120</v>
      </c>
      <c r="I109">
        <f t="shared" si="2"/>
        <v>80</v>
      </c>
      <c r="J109">
        <f t="shared" si="2"/>
        <v>100</v>
      </c>
      <c r="K109">
        <f t="shared" si="2"/>
        <v>105</v>
      </c>
      <c r="L109">
        <f t="shared" si="2"/>
        <v>75</v>
      </c>
      <c r="M109">
        <f t="shared" si="2"/>
        <v>70</v>
      </c>
      <c r="N109">
        <f t="shared" si="2"/>
        <v>135</v>
      </c>
      <c r="O109">
        <f t="shared" si="2"/>
        <v>120</v>
      </c>
      <c r="P109">
        <f t="shared" si="2"/>
        <v>95</v>
      </c>
      <c r="Q109">
        <f t="shared" si="2"/>
        <v>120</v>
      </c>
      <c r="R109">
        <f t="shared" si="2"/>
        <v>106</v>
      </c>
      <c r="S109">
        <f t="shared" si="2"/>
        <v>136</v>
      </c>
      <c r="T109">
        <f t="shared" si="2"/>
        <v>115</v>
      </c>
      <c r="U109">
        <f t="shared" si="2"/>
        <v>112</v>
      </c>
      <c r="V109">
        <f t="shared" si="2"/>
        <v>100</v>
      </c>
      <c r="W109">
        <f t="shared" si="2"/>
        <v>85</v>
      </c>
      <c r="X109">
        <f t="shared" si="2"/>
        <v>100</v>
      </c>
      <c r="Y109">
        <f t="shared" si="2"/>
        <v>100</v>
      </c>
      <c r="Z109">
        <f t="shared" si="2"/>
        <v>105</v>
      </c>
      <c r="AA109">
        <f t="shared" si="2"/>
        <v>0</v>
      </c>
      <c r="AB109">
        <f>AVERAGE(A109:Y109)</f>
        <v>102.70833333333333</v>
      </c>
      <c r="AC109">
        <f>STDEV(A109:Y109)/SQRT(COUNT(A109:Y109))</f>
        <v>3.5861444147280297</v>
      </c>
    </row>
    <row r="110" spans="1:29">
      <c r="A110" t="s">
        <v>99</v>
      </c>
      <c r="B110">
        <f>SUM(B94:B98)</f>
        <v>0</v>
      </c>
      <c r="C110">
        <f t="shared" ref="C110:AA110" si="3">SUM(C94:C98)</f>
        <v>0</v>
      </c>
      <c r="D110">
        <f t="shared" si="3"/>
        <v>0</v>
      </c>
      <c r="E110">
        <f t="shared" si="3"/>
        <v>0</v>
      </c>
      <c r="F110">
        <f t="shared" si="3"/>
        <v>0</v>
      </c>
      <c r="G110">
        <f t="shared" si="3"/>
        <v>0</v>
      </c>
      <c r="H110">
        <f t="shared" si="3"/>
        <v>0</v>
      </c>
      <c r="I110">
        <f t="shared" si="3"/>
        <v>0</v>
      </c>
      <c r="J110">
        <f t="shared" si="3"/>
        <v>0</v>
      </c>
      <c r="K110">
        <f t="shared" si="3"/>
        <v>0</v>
      </c>
      <c r="L110">
        <f t="shared" si="3"/>
        <v>0</v>
      </c>
      <c r="M110">
        <f t="shared" si="3"/>
        <v>0</v>
      </c>
      <c r="N110">
        <f t="shared" si="3"/>
        <v>0</v>
      </c>
      <c r="O110">
        <f t="shared" si="3"/>
        <v>0</v>
      </c>
      <c r="P110">
        <f t="shared" si="3"/>
        <v>0</v>
      </c>
      <c r="Q110">
        <f t="shared" si="3"/>
        <v>0</v>
      </c>
      <c r="R110">
        <f t="shared" si="3"/>
        <v>0</v>
      </c>
      <c r="S110">
        <f t="shared" si="3"/>
        <v>0</v>
      </c>
      <c r="T110">
        <f t="shared" si="3"/>
        <v>0</v>
      </c>
      <c r="U110">
        <f t="shared" si="3"/>
        <v>0</v>
      </c>
      <c r="V110">
        <f t="shared" si="3"/>
        <v>0</v>
      </c>
      <c r="W110">
        <f t="shared" si="3"/>
        <v>0</v>
      </c>
      <c r="X110">
        <f t="shared" si="3"/>
        <v>0</v>
      </c>
      <c r="Y110">
        <f t="shared" si="3"/>
        <v>0</v>
      </c>
      <c r="Z110">
        <f t="shared" si="3"/>
        <v>0</v>
      </c>
      <c r="AA110">
        <f t="shared" si="3"/>
        <v>0</v>
      </c>
      <c r="AB110">
        <f>AVERAGE(A110:Y110)</f>
        <v>0</v>
      </c>
      <c r="AC110">
        <f>STDEV(A110:Y110)/SQRT(COUNT(A110:Y110))</f>
        <v>0</v>
      </c>
    </row>
  </sheetData>
  <mergeCells count="2">
    <mergeCell ref="A1:AA1"/>
    <mergeCell ref="A2:AA2"/>
  </mergeCells>
  <phoneticPr fontId="8" type="noConversion"/>
  <pageMargins left="0.75" right="0.75" top="1" bottom="1" header="0.5" footer="0.5"/>
  <headerFooter alignWithMargins="0"/>
</worksheet>
</file>

<file path=xl/worksheets/sheet6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AC110"/>
  <sheetViews>
    <sheetView topLeftCell="O62" zoomScale="130" zoomScaleNormal="130" workbookViewId="0">
      <selection activeCell="X81" sqref="X81"/>
    </sheetView>
  </sheetViews>
  <sheetFormatPr baseColWidth="10" defaultRowHeight="13"/>
  <cols>
    <col min="1" max="1" width="35.33203125" bestFit="1" customWidth="1"/>
    <col min="2" max="256" width="8.83203125" customWidth="1"/>
  </cols>
  <sheetData>
    <row r="1" spans="1:28" ht="18">
      <c r="A1" s="221" t="s">
        <v>88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spans="1:28">
      <c r="A2" s="222" t="s">
        <v>168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4"/>
    </row>
    <row r="3" spans="1:28">
      <c r="A3" s="1" t="s">
        <v>0</v>
      </c>
      <c r="B3" s="2">
        <v>0</v>
      </c>
      <c r="C3" s="3">
        <v>3</v>
      </c>
      <c r="D3" s="2">
        <v>6</v>
      </c>
      <c r="E3" s="3">
        <v>9</v>
      </c>
      <c r="F3" s="2">
        <v>12</v>
      </c>
      <c r="G3" s="3">
        <v>15</v>
      </c>
      <c r="H3" s="2">
        <v>18</v>
      </c>
      <c r="I3" s="3">
        <v>21</v>
      </c>
      <c r="J3" s="2">
        <v>24</v>
      </c>
      <c r="K3" s="3">
        <v>27</v>
      </c>
      <c r="L3" s="2">
        <v>30</v>
      </c>
      <c r="M3" s="3">
        <v>33</v>
      </c>
      <c r="N3" s="2">
        <v>36</v>
      </c>
      <c r="O3" s="3">
        <v>39</v>
      </c>
      <c r="P3" s="2">
        <v>42</v>
      </c>
      <c r="Q3" s="3">
        <v>45</v>
      </c>
      <c r="R3" s="2">
        <v>48</v>
      </c>
      <c r="S3" s="3">
        <v>51</v>
      </c>
      <c r="T3" s="4">
        <v>54</v>
      </c>
      <c r="U3" s="3">
        <v>57</v>
      </c>
      <c r="V3" s="4">
        <v>60</v>
      </c>
      <c r="W3" s="3">
        <v>63</v>
      </c>
      <c r="X3" s="4">
        <v>66</v>
      </c>
      <c r="Y3" s="3">
        <v>69</v>
      </c>
      <c r="Z3" s="4">
        <v>72</v>
      </c>
      <c r="AA3" s="2" t="s">
        <v>1</v>
      </c>
    </row>
    <row r="4" spans="1:28" ht="12.75" customHeight="1">
      <c r="A4" s="5" t="s">
        <v>2</v>
      </c>
      <c r="B4" s="6"/>
      <c r="C4" s="7"/>
      <c r="D4" s="6"/>
      <c r="E4" s="7"/>
      <c r="F4" s="6"/>
      <c r="G4" s="7"/>
      <c r="H4" s="6"/>
      <c r="I4" s="7"/>
      <c r="J4" s="6"/>
      <c r="K4" s="7"/>
      <c r="L4" s="6"/>
      <c r="M4" s="7"/>
      <c r="N4" s="6"/>
      <c r="O4" s="7"/>
      <c r="P4" s="6"/>
      <c r="Q4" s="7"/>
      <c r="R4" s="6"/>
      <c r="S4" s="7"/>
      <c r="T4" s="8"/>
      <c r="U4" s="7"/>
      <c r="V4" s="8"/>
      <c r="W4" s="7"/>
      <c r="X4" s="8"/>
      <c r="Y4" s="7"/>
      <c r="Z4" s="8"/>
      <c r="AA4" s="6"/>
      <c r="AB4" s="151"/>
    </row>
    <row r="5" spans="1:28" ht="12.75" customHeight="1">
      <c r="A5" s="9" t="s">
        <v>25</v>
      </c>
      <c r="B5" s="10"/>
      <c r="C5" s="11"/>
      <c r="D5" s="10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  <c r="P5" s="10"/>
      <c r="Q5" s="11"/>
      <c r="R5" s="10"/>
      <c r="S5" s="11"/>
      <c r="T5" s="10"/>
      <c r="U5" s="11"/>
      <c r="V5" s="10"/>
      <c r="W5" s="11"/>
      <c r="X5" s="10"/>
      <c r="Y5" s="11"/>
      <c r="Z5" s="10"/>
      <c r="AA5" s="6"/>
      <c r="AB5">
        <f>SUM(B5:Z5)/25</f>
        <v>0</v>
      </c>
    </row>
    <row r="6" spans="1:28" ht="12.75" customHeight="1">
      <c r="A6" s="9" t="s">
        <v>3</v>
      </c>
      <c r="B6" s="10">
        <v>10</v>
      </c>
      <c r="C6" s="11">
        <v>10</v>
      </c>
      <c r="D6" s="10">
        <v>25</v>
      </c>
      <c r="E6" s="11">
        <v>18</v>
      </c>
      <c r="F6" s="10">
        <v>35</v>
      </c>
      <c r="G6" s="11">
        <v>22</v>
      </c>
      <c r="H6" s="10">
        <v>40</v>
      </c>
      <c r="I6" s="11">
        <v>5</v>
      </c>
      <c r="J6" s="10">
        <v>15</v>
      </c>
      <c r="K6" s="11"/>
      <c r="L6" s="10"/>
      <c r="M6" s="11"/>
      <c r="N6" s="10"/>
      <c r="O6" s="11"/>
      <c r="P6" s="10"/>
      <c r="Q6" s="11"/>
      <c r="R6" s="10"/>
      <c r="S6" s="11"/>
      <c r="T6" s="10"/>
      <c r="U6" s="11"/>
      <c r="V6" s="10"/>
      <c r="W6" s="11"/>
      <c r="X6" s="10"/>
      <c r="Y6" s="11"/>
      <c r="Z6" s="10"/>
      <c r="AA6" s="6"/>
      <c r="AB6" s="155">
        <f t="shared" ref="AB6:AB69" si="0">SUM(B6:Z6)/25</f>
        <v>7.2</v>
      </c>
    </row>
    <row r="7" spans="1:28" ht="12.75" customHeight="1">
      <c r="A7" s="9" t="s">
        <v>59</v>
      </c>
      <c r="B7" s="10"/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  <c r="P7" s="10"/>
      <c r="Q7" s="11"/>
      <c r="R7" s="10"/>
      <c r="S7" s="11"/>
      <c r="T7" s="10"/>
      <c r="U7" s="11"/>
      <c r="V7" s="10"/>
      <c r="W7" s="11"/>
      <c r="X7" s="10"/>
      <c r="Y7" s="11"/>
      <c r="Z7" s="10"/>
      <c r="AA7" s="6"/>
      <c r="AB7" s="155">
        <f t="shared" si="0"/>
        <v>0</v>
      </c>
    </row>
    <row r="8" spans="1:28" s="162" customFormat="1" ht="12.75" customHeight="1">
      <c r="A8" s="12" t="s">
        <v>4</v>
      </c>
      <c r="B8" s="5">
        <v>2</v>
      </c>
      <c r="C8" s="161">
        <v>2</v>
      </c>
      <c r="D8" s="5">
        <v>3</v>
      </c>
      <c r="E8" s="161">
        <v>12</v>
      </c>
      <c r="F8" s="5">
        <v>9</v>
      </c>
      <c r="G8" s="161">
        <v>6</v>
      </c>
      <c r="H8" s="5"/>
      <c r="I8" s="161"/>
      <c r="J8" s="5">
        <v>4</v>
      </c>
      <c r="K8" s="161"/>
      <c r="L8" s="5">
        <v>2</v>
      </c>
      <c r="M8" s="161"/>
      <c r="N8" s="5">
        <v>1</v>
      </c>
      <c r="O8" s="161"/>
      <c r="P8" s="5"/>
      <c r="Q8" s="161"/>
      <c r="R8" s="5"/>
      <c r="S8" s="161"/>
      <c r="T8" s="5"/>
      <c r="U8" s="161"/>
      <c r="V8" s="5"/>
      <c r="W8" s="161"/>
      <c r="X8" s="5"/>
      <c r="Y8" s="161">
        <v>3</v>
      </c>
      <c r="Z8" s="5"/>
      <c r="AA8" s="52"/>
      <c r="AB8" s="162">
        <f t="shared" si="0"/>
        <v>1.76</v>
      </c>
    </row>
    <row r="9" spans="1:28" ht="12.75" customHeight="1">
      <c r="A9" s="9" t="s">
        <v>45</v>
      </c>
      <c r="B9" s="10"/>
      <c r="C9" s="11"/>
      <c r="D9" s="10"/>
      <c r="E9" s="11"/>
      <c r="F9" s="10"/>
      <c r="G9" s="11"/>
      <c r="H9" s="10"/>
      <c r="I9" s="11"/>
      <c r="J9" s="10"/>
      <c r="K9" s="11"/>
      <c r="L9" s="10"/>
      <c r="M9" s="11"/>
      <c r="N9" s="10"/>
      <c r="O9" s="11"/>
      <c r="P9" s="10"/>
      <c r="Q9" s="11"/>
      <c r="R9" s="10"/>
      <c r="S9" s="11"/>
      <c r="T9" s="10"/>
      <c r="U9" s="11"/>
      <c r="V9" s="10"/>
      <c r="W9" s="11"/>
      <c r="X9" s="10"/>
      <c r="Y9" s="11"/>
      <c r="Z9" s="10"/>
      <c r="AA9" s="6"/>
      <c r="AB9" s="155">
        <f t="shared" si="0"/>
        <v>0</v>
      </c>
    </row>
    <row r="10" spans="1:28" ht="12.75" customHeight="1">
      <c r="A10" s="24" t="s">
        <v>86</v>
      </c>
      <c r="B10" s="10"/>
      <c r="C10" s="11"/>
      <c r="D10" s="10"/>
      <c r="E10" s="11"/>
      <c r="F10" s="10"/>
      <c r="G10" s="11"/>
      <c r="H10" s="10"/>
      <c r="I10" s="11"/>
      <c r="J10" s="10"/>
      <c r="K10" s="11"/>
      <c r="L10" s="10"/>
      <c r="M10" s="11"/>
      <c r="N10" s="10"/>
      <c r="O10" s="11"/>
      <c r="P10" s="10"/>
      <c r="Q10" s="11"/>
      <c r="R10" s="10"/>
      <c r="S10" s="11"/>
      <c r="T10" s="10"/>
      <c r="U10" s="11"/>
      <c r="V10" s="10"/>
      <c r="W10" s="11"/>
      <c r="X10" s="10"/>
      <c r="Y10" s="11"/>
      <c r="Z10" s="10"/>
      <c r="AA10" s="6"/>
      <c r="AB10" s="155">
        <f t="shared" si="0"/>
        <v>0</v>
      </c>
    </row>
    <row r="11" spans="1:28" ht="12.75" customHeight="1">
      <c r="A11" s="9" t="s">
        <v>27</v>
      </c>
      <c r="B11" s="10"/>
      <c r="C11" s="11"/>
      <c r="D11" s="10"/>
      <c r="E11" s="11"/>
      <c r="F11" s="10"/>
      <c r="G11" s="11"/>
      <c r="H11" s="10"/>
      <c r="I11" s="11"/>
      <c r="J11" s="10"/>
      <c r="K11" s="11"/>
      <c r="L11" s="10"/>
      <c r="M11" s="11"/>
      <c r="N11" s="10"/>
      <c r="O11" s="11"/>
      <c r="P11" s="10"/>
      <c r="Q11" s="11"/>
      <c r="R11" s="10"/>
      <c r="S11" s="11"/>
      <c r="T11" s="10"/>
      <c r="U11" s="11"/>
      <c r="V11" s="10"/>
      <c r="W11" s="11"/>
      <c r="X11" s="10"/>
      <c r="Y11" s="11"/>
      <c r="Z11" s="10"/>
      <c r="AA11" s="6"/>
      <c r="AB11" s="155">
        <f t="shared" si="0"/>
        <v>0</v>
      </c>
    </row>
    <row r="12" spans="1:28" ht="12.75" customHeight="1">
      <c r="A12" s="14" t="s">
        <v>26</v>
      </c>
      <c r="B12" s="10"/>
      <c r="C12" s="11"/>
      <c r="D12" s="10"/>
      <c r="E12" s="11"/>
      <c r="F12" s="10"/>
      <c r="G12" s="11"/>
      <c r="H12" s="10"/>
      <c r="I12" s="11"/>
      <c r="J12" s="10"/>
      <c r="K12" s="11"/>
      <c r="L12" s="10"/>
      <c r="M12" s="11"/>
      <c r="N12" s="10"/>
      <c r="O12" s="11"/>
      <c r="P12" s="10"/>
      <c r="Q12" s="11"/>
      <c r="R12" s="10"/>
      <c r="S12" s="11"/>
      <c r="T12" s="10"/>
      <c r="U12" s="11"/>
      <c r="V12" s="10"/>
      <c r="W12" s="11"/>
      <c r="X12" s="10"/>
      <c r="Y12" s="11"/>
      <c r="Z12" s="10"/>
      <c r="AA12" s="6"/>
      <c r="AB12" s="155">
        <f t="shared" si="0"/>
        <v>0</v>
      </c>
    </row>
    <row r="13" spans="1:28" s="162" customFormat="1" ht="12.75" customHeight="1">
      <c r="A13" s="13" t="s">
        <v>51</v>
      </c>
      <c r="B13" s="5"/>
      <c r="C13" s="161"/>
      <c r="D13" s="5"/>
      <c r="E13" s="161"/>
      <c r="F13" s="5"/>
      <c r="G13" s="161"/>
      <c r="H13" s="5"/>
      <c r="I13" s="161"/>
      <c r="J13" s="5"/>
      <c r="K13" s="161"/>
      <c r="L13" s="5"/>
      <c r="M13" s="161"/>
      <c r="N13" s="5"/>
      <c r="O13" s="161"/>
      <c r="P13" s="5"/>
      <c r="Q13" s="161"/>
      <c r="R13" s="5"/>
      <c r="S13" s="161"/>
      <c r="T13" s="5"/>
      <c r="U13" s="161"/>
      <c r="V13" s="5"/>
      <c r="W13" s="161"/>
      <c r="X13" s="5"/>
      <c r="Y13" s="161"/>
      <c r="Z13" s="5"/>
      <c r="AA13" s="52"/>
      <c r="AB13" s="162">
        <f t="shared" si="0"/>
        <v>0</v>
      </c>
    </row>
    <row r="14" spans="1:28" ht="12.75" customHeight="1">
      <c r="A14" s="14" t="s">
        <v>29</v>
      </c>
      <c r="B14" s="10"/>
      <c r="C14" s="11"/>
      <c r="D14" s="10"/>
      <c r="E14" s="11"/>
      <c r="F14" s="10"/>
      <c r="G14" s="11"/>
      <c r="H14" s="10"/>
      <c r="I14" s="11"/>
      <c r="J14" s="10"/>
      <c r="K14" s="11"/>
      <c r="L14" s="10"/>
      <c r="M14" s="11"/>
      <c r="N14" s="10"/>
      <c r="O14" s="11"/>
      <c r="P14" s="10"/>
      <c r="Q14" s="11"/>
      <c r="R14" s="10"/>
      <c r="S14" s="11"/>
      <c r="T14" s="10"/>
      <c r="U14" s="11"/>
      <c r="V14" s="10"/>
      <c r="W14" s="11"/>
      <c r="X14" s="10"/>
      <c r="Y14" s="11"/>
      <c r="Z14" s="10"/>
      <c r="AA14" s="6"/>
      <c r="AB14" s="155">
        <f t="shared" si="0"/>
        <v>0</v>
      </c>
    </row>
    <row r="15" spans="1:28" s="162" customFormat="1" ht="12.75" customHeight="1">
      <c r="A15" s="13" t="s">
        <v>76</v>
      </c>
      <c r="B15" s="5"/>
      <c r="C15" s="161"/>
      <c r="D15" s="5"/>
      <c r="E15" s="161"/>
      <c r="F15" s="5"/>
      <c r="G15" s="161"/>
      <c r="H15" s="5"/>
      <c r="I15" s="161"/>
      <c r="J15" s="5"/>
      <c r="K15" s="161"/>
      <c r="L15" s="5"/>
      <c r="M15" s="161"/>
      <c r="N15" s="5"/>
      <c r="O15" s="161"/>
      <c r="P15" s="5"/>
      <c r="Q15" s="161"/>
      <c r="R15" s="5"/>
      <c r="S15" s="161"/>
      <c r="T15" s="5"/>
      <c r="U15" s="161"/>
      <c r="V15" s="5"/>
      <c r="W15" s="161"/>
      <c r="X15" s="5"/>
      <c r="Y15" s="161"/>
      <c r="Z15" s="5"/>
      <c r="AA15" s="52"/>
      <c r="AB15" s="162">
        <f t="shared" si="0"/>
        <v>0</v>
      </c>
    </row>
    <row r="16" spans="1:28" s="162" customFormat="1" ht="12.75" customHeight="1">
      <c r="A16" s="13" t="s">
        <v>77</v>
      </c>
      <c r="B16" s="5"/>
      <c r="C16" s="161"/>
      <c r="D16" s="5"/>
      <c r="E16" s="161"/>
      <c r="F16" s="5"/>
      <c r="G16" s="161"/>
      <c r="H16" s="5"/>
      <c r="I16" s="161"/>
      <c r="J16" s="5"/>
      <c r="K16" s="161"/>
      <c r="L16" s="5"/>
      <c r="M16" s="161"/>
      <c r="N16" s="5"/>
      <c r="O16" s="161"/>
      <c r="P16" s="5"/>
      <c r="Q16" s="161"/>
      <c r="R16" s="5"/>
      <c r="S16" s="161"/>
      <c r="T16" s="5"/>
      <c r="U16" s="161"/>
      <c r="V16" s="5"/>
      <c r="W16" s="161"/>
      <c r="X16" s="5"/>
      <c r="Y16" s="161"/>
      <c r="Z16" s="5"/>
      <c r="AA16" s="52"/>
      <c r="AB16" s="162">
        <f t="shared" si="0"/>
        <v>0</v>
      </c>
    </row>
    <row r="17" spans="1:28" ht="12.75" customHeight="1">
      <c r="A17" s="9" t="s">
        <v>5</v>
      </c>
      <c r="B17" s="10"/>
      <c r="C17" s="11"/>
      <c r="D17" s="10">
        <v>1</v>
      </c>
      <c r="E17" s="11"/>
      <c r="F17" s="10"/>
      <c r="G17" s="11">
        <v>3</v>
      </c>
      <c r="H17" s="10"/>
      <c r="I17" s="11">
        <v>4</v>
      </c>
      <c r="J17" s="10"/>
      <c r="K17" s="11">
        <v>10</v>
      </c>
      <c r="L17" s="10">
        <v>80</v>
      </c>
      <c r="M17" s="11">
        <v>70</v>
      </c>
      <c r="N17" s="10">
        <v>90</v>
      </c>
      <c r="O17" s="11">
        <v>25</v>
      </c>
      <c r="P17" s="10"/>
      <c r="Q17" s="11"/>
      <c r="R17" s="10"/>
      <c r="S17" s="11"/>
      <c r="T17" s="10"/>
      <c r="U17" s="11"/>
      <c r="V17" s="10">
        <v>8</v>
      </c>
      <c r="W17" s="11">
        <v>10</v>
      </c>
      <c r="X17" s="10"/>
      <c r="Y17" s="11"/>
      <c r="Z17" s="10"/>
      <c r="AA17" s="6"/>
      <c r="AB17" s="155">
        <f t="shared" si="0"/>
        <v>12.04</v>
      </c>
    </row>
    <row r="18" spans="1:28" s="162" customFormat="1" ht="12.75" customHeight="1">
      <c r="A18" s="12" t="s">
        <v>79</v>
      </c>
      <c r="B18" s="5"/>
      <c r="C18" s="161"/>
      <c r="D18" s="5"/>
      <c r="E18" s="161"/>
      <c r="F18" s="5"/>
      <c r="G18" s="161"/>
      <c r="H18" s="5"/>
      <c r="I18" s="161"/>
      <c r="J18" s="5"/>
      <c r="K18" s="161"/>
      <c r="L18" s="5"/>
      <c r="M18" s="161"/>
      <c r="N18" s="5"/>
      <c r="O18" s="161"/>
      <c r="P18" s="5"/>
      <c r="Q18" s="161"/>
      <c r="R18" s="5"/>
      <c r="S18" s="161"/>
      <c r="T18" s="5"/>
      <c r="U18" s="161"/>
      <c r="V18" s="5"/>
      <c r="W18" s="161"/>
      <c r="X18" s="5"/>
      <c r="Y18" s="161"/>
      <c r="Z18" s="5"/>
      <c r="AA18" s="52"/>
      <c r="AB18" s="162">
        <f t="shared" si="0"/>
        <v>0</v>
      </c>
    </row>
    <row r="19" spans="1:28" s="162" customFormat="1" ht="12.75" customHeight="1">
      <c r="A19" s="12" t="s">
        <v>78</v>
      </c>
      <c r="B19" s="5"/>
      <c r="C19" s="161"/>
      <c r="D19" s="5"/>
      <c r="E19" s="161"/>
      <c r="F19" s="5"/>
      <c r="G19" s="161"/>
      <c r="H19" s="5"/>
      <c r="I19" s="161"/>
      <c r="J19" s="5"/>
      <c r="K19" s="161"/>
      <c r="L19" s="5"/>
      <c r="M19" s="161"/>
      <c r="N19" s="5"/>
      <c r="O19" s="161"/>
      <c r="P19" s="5"/>
      <c r="Q19" s="161"/>
      <c r="R19" s="5"/>
      <c r="S19" s="161"/>
      <c r="T19" s="5"/>
      <c r="U19" s="161"/>
      <c r="V19" s="5"/>
      <c r="W19" s="161"/>
      <c r="X19" s="5"/>
      <c r="Y19" s="161"/>
      <c r="Z19" s="5"/>
      <c r="AA19" s="52"/>
      <c r="AB19" s="162">
        <f t="shared" si="0"/>
        <v>0</v>
      </c>
    </row>
    <row r="20" spans="1:28" s="162" customFormat="1" ht="12.75" customHeight="1">
      <c r="A20" s="12" t="s">
        <v>6</v>
      </c>
      <c r="B20" s="5">
        <v>95</v>
      </c>
      <c r="C20" s="161">
        <v>90</v>
      </c>
      <c r="D20" s="5">
        <v>90</v>
      </c>
      <c r="E20" s="161">
        <v>85</v>
      </c>
      <c r="F20" s="5">
        <v>85</v>
      </c>
      <c r="G20" s="161">
        <v>80</v>
      </c>
      <c r="H20" s="5">
        <v>75</v>
      </c>
      <c r="I20" s="161">
        <v>95</v>
      </c>
      <c r="J20" s="5">
        <v>90</v>
      </c>
      <c r="K20" s="161">
        <v>70</v>
      </c>
      <c r="L20" s="5">
        <v>40</v>
      </c>
      <c r="M20" s="161">
        <v>35</v>
      </c>
      <c r="N20" s="5">
        <v>70</v>
      </c>
      <c r="O20" s="161">
        <v>80</v>
      </c>
      <c r="P20" s="5">
        <v>95</v>
      </c>
      <c r="Q20" s="161">
        <v>98</v>
      </c>
      <c r="R20" s="5">
        <v>95</v>
      </c>
      <c r="S20" s="161">
        <v>80</v>
      </c>
      <c r="T20" s="5">
        <v>60</v>
      </c>
      <c r="U20" s="161">
        <v>95</v>
      </c>
      <c r="V20" s="5">
        <v>70</v>
      </c>
      <c r="W20" s="161">
        <v>80</v>
      </c>
      <c r="X20" s="5">
        <v>85</v>
      </c>
      <c r="Y20" s="161">
        <v>98</v>
      </c>
      <c r="Z20" s="5">
        <v>100</v>
      </c>
      <c r="AA20" s="52"/>
      <c r="AB20" s="162">
        <f t="shared" si="0"/>
        <v>81.44</v>
      </c>
    </row>
    <row r="21" spans="1:28" s="162" customFormat="1" ht="12.75" customHeight="1">
      <c r="A21" s="12" t="s">
        <v>7</v>
      </c>
      <c r="B21" s="5"/>
      <c r="C21" s="161"/>
      <c r="D21" s="5"/>
      <c r="E21" s="161"/>
      <c r="F21" s="5"/>
      <c r="G21" s="161"/>
      <c r="H21" s="5"/>
      <c r="I21" s="161"/>
      <c r="J21" s="5"/>
      <c r="K21" s="161"/>
      <c r="L21" s="5"/>
      <c r="M21" s="161"/>
      <c r="N21" s="5"/>
      <c r="O21" s="161"/>
      <c r="P21" s="5"/>
      <c r="Q21" s="161"/>
      <c r="R21" s="5"/>
      <c r="S21" s="161"/>
      <c r="T21" s="5"/>
      <c r="U21" s="161"/>
      <c r="V21" s="5"/>
      <c r="W21" s="161"/>
      <c r="X21" s="5"/>
      <c r="Y21" s="161"/>
      <c r="Z21" s="5"/>
      <c r="AA21" s="52"/>
      <c r="AB21" s="162">
        <f t="shared" si="0"/>
        <v>0</v>
      </c>
    </row>
    <row r="22" spans="1:28" s="162" customFormat="1" ht="12.75" customHeight="1">
      <c r="A22" s="12" t="s">
        <v>85</v>
      </c>
      <c r="B22" s="5"/>
      <c r="C22" s="161"/>
      <c r="D22" s="5"/>
      <c r="E22" s="161"/>
      <c r="F22" s="5"/>
      <c r="G22" s="161"/>
      <c r="H22" s="5"/>
      <c r="I22" s="161"/>
      <c r="J22" s="5"/>
      <c r="K22" s="161"/>
      <c r="L22" s="5"/>
      <c r="M22" s="161"/>
      <c r="N22" s="5"/>
      <c r="O22" s="161"/>
      <c r="P22" s="5"/>
      <c r="Q22" s="161"/>
      <c r="R22" s="5"/>
      <c r="S22" s="161"/>
      <c r="T22" s="5"/>
      <c r="U22" s="161"/>
      <c r="V22" s="5"/>
      <c r="W22" s="161"/>
      <c r="X22" s="5"/>
      <c r="Y22" s="161"/>
      <c r="Z22" s="5"/>
      <c r="AA22" s="52"/>
      <c r="AB22" s="162">
        <f t="shared" si="0"/>
        <v>0</v>
      </c>
    </row>
    <row r="23" spans="1:28" s="162" customFormat="1" ht="12.75" customHeight="1">
      <c r="A23" s="12" t="s">
        <v>28</v>
      </c>
      <c r="B23" s="5"/>
      <c r="C23" s="161"/>
      <c r="D23" s="5"/>
      <c r="E23" s="161"/>
      <c r="F23" s="5"/>
      <c r="G23" s="161"/>
      <c r="H23" s="5"/>
      <c r="I23" s="161"/>
      <c r="J23" s="5"/>
      <c r="K23" s="161"/>
      <c r="L23" s="5"/>
      <c r="M23" s="161"/>
      <c r="N23" s="5"/>
      <c r="O23" s="161"/>
      <c r="P23" s="5"/>
      <c r="Q23" s="161"/>
      <c r="R23" s="5"/>
      <c r="S23" s="161"/>
      <c r="T23" s="5"/>
      <c r="U23" s="161"/>
      <c r="V23" s="5"/>
      <c r="W23" s="161"/>
      <c r="X23" s="5"/>
      <c r="Y23" s="161"/>
      <c r="Z23" s="5"/>
      <c r="AA23" s="52"/>
      <c r="AB23" s="162">
        <f t="shared" si="0"/>
        <v>0</v>
      </c>
    </row>
    <row r="24" spans="1:28" ht="12.75" customHeight="1">
      <c r="A24" s="9" t="s">
        <v>8</v>
      </c>
      <c r="B24" s="10"/>
      <c r="C24" s="11"/>
      <c r="D24" s="10"/>
      <c r="E24" s="11"/>
      <c r="F24" s="10"/>
      <c r="G24" s="11"/>
      <c r="H24" s="10"/>
      <c r="I24" s="11"/>
      <c r="J24" s="10"/>
      <c r="K24" s="11"/>
      <c r="L24" s="10"/>
      <c r="M24" s="11"/>
      <c r="N24" s="10"/>
      <c r="O24" s="11"/>
      <c r="P24" s="10"/>
      <c r="Q24" s="11"/>
      <c r="R24" s="10"/>
      <c r="S24" s="11"/>
      <c r="T24" s="10"/>
      <c r="U24" s="11"/>
      <c r="V24" s="10"/>
      <c r="W24" s="11"/>
      <c r="X24" s="10"/>
      <c r="Y24" s="11"/>
      <c r="Z24" s="10"/>
      <c r="AA24" s="6"/>
      <c r="AB24" s="155">
        <f t="shared" si="0"/>
        <v>0</v>
      </c>
    </row>
    <row r="25" spans="1:28" s="162" customFormat="1" ht="12.75" customHeight="1">
      <c r="A25" s="12" t="s">
        <v>23</v>
      </c>
      <c r="B25" s="5"/>
      <c r="C25" s="161"/>
      <c r="D25" s="5"/>
      <c r="E25" s="161"/>
      <c r="F25" s="5"/>
      <c r="G25" s="161"/>
      <c r="H25" s="5"/>
      <c r="I25" s="161"/>
      <c r="J25" s="5"/>
      <c r="K25" s="161"/>
      <c r="L25" s="5"/>
      <c r="M25" s="161"/>
      <c r="N25" s="5"/>
      <c r="O25" s="161"/>
      <c r="P25" s="5"/>
      <c r="Q25" s="161"/>
      <c r="R25" s="5"/>
      <c r="S25" s="161"/>
      <c r="T25" s="5"/>
      <c r="U25" s="161"/>
      <c r="V25" s="5"/>
      <c r="W25" s="161"/>
      <c r="X25" s="5"/>
      <c r="Y25" s="161"/>
      <c r="Z25" s="5"/>
      <c r="AA25" s="52"/>
      <c r="AB25" s="162">
        <f t="shared" si="0"/>
        <v>0</v>
      </c>
    </row>
    <row r="26" spans="1:28" ht="12.75" customHeight="1">
      <c r="A26" s="9" t="s">
        <v>71</v>
      </c>
      <c r="B26" s="10"/>
      <c r="C26" s="11"/>
      <c r="D26" s="10"/>
      <c r="E26" s="11"/>
      <c r="F26" s="10"/>
      <c r="G26" s="11"/>
      <c r="H26" s="10"/>
      <c r="I26" s="11"/>
      <c r="J26" s="10"/>
      <c r="K26" s="11"/>
      <c r="L26" s="10"/>
      <c r="M26" s="11"/>
      <c r="N26" s="10"/>
      <c r="O26" s="11"/>
      <c r="P26" s="10"/>
      <c r="Q26" s="11"/>
      <c r="R26" s="10"/>
      <c r="S26" s="11"/>
      <c r="T26" s="10"/>
      <c r="U26" s="11"/>
      <c r="V26" s="10"/>
      <c r="W26" s="11"/>
      <c r="X26" s="10"/>
      <c r="Y26" s="11"/>
      <c r="Z26" s="10"/>
      <c r="AA26" s="6"/>
      <c r="AB26" s="155">
        <f t="shared" si="0"/>
        <v>0</v>
      </c>
    </row>
    <row r="27" spans="1:28" ht="12.75" customHeight="1">
      <c r="A27" s="9" t="s">
        <v>83</v>
      </c>
      <c r="B27" s="10"/>
      <c r="C27" s="11"/>
      <c r="D27" s="10"/>
      <c r="E27" s="11"/>
      <c r="F27" s="10"/>
      <c r="G27" s="11"/>
      <c r="H27" s="10"/>
      <c r="I27" s="11"/>
      <c r="J27" s="10"/>
      <c r="K27" s="11"/>
      <c r="L27" s="10"/>
      <c r="M27" s="11"/>
      <c r="N27" s="10"/>
      <c r="O27" s="11"/>
      <c r="P27" s="10"/>
      <c r="Q27" s="11"/>
      <c r="R27" s="10"/>
      <c r="S27" s="11"/>
      <c r="T27" s="10"/>
      <c r="U27" s="11"/>
      <c r="V27" s="10"/>
      <c r="W27" s="11"/>
      <c r="X27" s="10"/>
      <c r="Y27" s="11"/>
      <c r="Z27" s="10"/>
      <c r="AA27" s="6"/>
      <c r="AB27" s="155">
        <f t="shared" si="0"/>
        <v>0</v>
      </c>
    </row>
    <row r="28" spans="1:28" ht="12.75" customHeight="1">
      <c r="A28" s="9" t="s">
        <v>69</v>
      </c>
      <c r="B28" s="10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  <c r="P28" s="10"/>
      <c r="Q28" s="11"/>
      <c r="R28" s="10"/>
      <c r="S28" s="11"/>
      <c r="T28" s="10"/>
      <c r="U28" s="11"/>
      <c r="V28" s="10"/>
      <c r="W28" s="11"/>
      <c r="X28" s="10"/>
      <c r="Y28" s="11"/>
      <c r="Z28" s="10"/>
      <c r="AA28" s="6"/>
      <c r="AB28" s="155">
        <f t="shared" si="0"/>
        <v>0</v>
      </c>
    </row>
    <row r="29" spans="1:28" s="162" customFormat="1" ht="12.75" customHeight="1">
      <c r="A29" s="12" t="s">
        <v>84</v>
      </c>
      <c r="B29" s="5"/>
      <c r="C29" s="161"/>
      <c r="D29" s="5"/>
      <c r="E29" s="161"/>
      <c r="F29" s="5"/>
      <c r="G29" s="161"/>
      <c r="H29" s="5"/>
      <c r="I29" s="161"/>
      <c r="J29" s="5"/>
      <c r="K29" s="161"/>
      <c r="L29" s="5"/>
      <c r="M29" s="161"/>
      <c r="N29" s="5"/>
      <c r="O29" s="161"/>
      <c r="P29" s="5"/>
      <c r="Q29" s="161"/>
      <c r="R29" s="5"/>
      <c r="S29" s="161"/>
      <c r="T29" s="5"/>
      <c r="U29" s="161"/>
      <c r="V29" s="5"/>
      <c r="W29" s="161"/>
      <c r="X29" s="5"/>
      <c r="Y29" s="161"/>
      <c r="Z29" s="5"/>
      <c r="AA29" s="52"/>
      <c r="AB29" s="162">
        <f t="shared" si="0"/>
        <v>0</v>
      </c>
    </row>
    <row r="30" spans="1:28" s="162" customFormat="1" ht="12.75" customHeight="1">
      <c r="A30" s="13" t="s">
        <v>33</v>
      </c>
      <c r="B30" s="5"/>
      <c r="C30" s="161"/>
      <c r="D30" s="5"/>
      <c r="E30" s="161"/>
      <c r="F30" s="5"/>
      <c r="G30" s="161"/>
      <c r="H30" s="5"/>
      <c r="I30" s="161"/>
      <c r="J30" s="5"/>
      <c r="K30" s="161"/>
      <c r="L30" s="5"/>
      <c r="M30" s="161"/>
      <c r="N30" s="5"/>
      <c r="O30" s="161"/>
      <c r="P30" s="5"/>
      <c r="Q30" s="161"/>
      <c r="R30" s="5"/>
      <c r="S30" s="161"/>
      <c r="T30" s="5"/>
      <c r="U30" s="161"/>
      <c r="V30" s="5"/>
      <c r="W30" s="161"/>
      <c r="X30" s="5"/>
      <c r="Y30" s="161"/>
      <c r="Z30" s="5"/>
      <c r="AA30" s="52"/>
      <c r="AB30" s="162">
        <f t="shared" si="0"/>
        <v>0</v>
      </c>
    </row>
    <row r="31" spans="1:28" ht="12.75" customHeight="1">
      <c r="A31" s="24" t="s">
        <v>93</v>
      </c>
      <c r="B31" s="10"/>
      <c r="C31" s="11"/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O31" s="11"/>
      <c r="P31" s="10"/>
      <c r="Q31" s="11"/>
      <c r="R31" s="10"/>
      <c r="S31" s="11"/>
      <c r="T31" s="10"/>
      <c r="U31" s="11"/>
      <c r="V31" s="10"/>
      <c r="W31" s="11"/>
      <c r="X31" s="10"/>
      <c r="Y31" s="11"/>
      <c r="Z31" s="10"/>
      <c r="AA31" s="6"/>
      <c r="AB31" s="155">
        <f t="shared" si="0"/>
        <v>0</v>
      </c>
    </row>
    <row r="32" spans="1:28" ht="12.75" customHeight="1">
      <c r="A32" s="15" t="s">
        <v>9</v>
      </c>
      <c r="B32" s="10"/>
      <c r="C32" s="11"/>
      <c r="D32" s="10"/>
      <c r="E32" s="11"/>
      <c r="F32" s="10"/>
      <c r="G32" s="11"/>
      <c r="H32" s="10"/>
      <c r="I32" s="11"/>
      <c r="J32" s="10"/>
      <c r="K32" s="11"/>
      <c r="L32" s="10"/>
      <c r="M32" s="11"/>
      <c r="N32" s="10"/>
      <c r="O32" s="11"/>
      <c r="P32" s="10"/>
      <c r="Q32" s="11"/>
      <c r="R32" s="10"/>
      <c r="S32" s="11"/>
      <c r="T32" s="10"/>
      <c r="U32" s="11"/>
      <c r="V32" s="10"/>
      <c r="W32" s="11"/>
      <c r="X32" s="10"/>
      <c r="Y32" s="11"/>
      <c r="Z32" s="10"/>
      <c r="AA32" s="6"/>
      <c r="AB32" s="155">
        <f t="shared" si="0"/>
        <v>0</v>
      </c>
    </row>
    <row r="33" spans="1:28" ht="12.75" customHeight="1">
      <c r="A33" s="15" t="s">
        <v>31</v>
      </c>
      <c r="B33" s="10"/>
      <c r="C33" s="11"/>
      <c r="D33" s="10"/>
      <c r="E33" s="11"/>
      <c r="F33" s="10"/>
      <c r="G33" s="11"/>
      <c r="H33" s="10"/>
      <c r="I33" s="11"/>
      <c r="J33" s="10"/>
      <c r="K33" s="11"/>
      <c r="L33" s="10"/>
      <c r="M33" s="11"/>
      <c r="N33" s="10"/>
      <c r="O33" s="11"/>
      <c r="P33" s="10"/>
      <c r="Q33" s="11"/>
      <c r="R33" s="10"/>
      <c r="S33" s="11"/>
      <c r="T33" s="10"/>
      <c r="U33" s="11"/>
      <c r="V33" s="10"/>
      <c r="W33" s="11"/>
      <c r="X33" s="10"/>
      <c r="Y33" s="11"/>
      <c r="Z33" s="10"/>
      <c r="AA33" s="6"/>
      <c r="AB33" s="155">
        <f t="shared" si="0"/>
        <v>0</v>
      </c>
    </row>
    <row r="34" spans="1:28" ht="12.75" customHeight="1">
      <c r="A34" s="15" t="s">
        <v>32</v>
      </c>
      <c r="B34" s="10"/>
      <c r="C34" s="11"/>
      <c r="D34" s="10"/>
      <c r="E34" s="11"/>
      <c r="F34" s="10"/>
      <c r="G34" s="11"/>
      <c r="H34" s="10"/>
      <c r="I34" s="11"/>
      <c r="J34" s="10"/>
      <c r="K34" s="11"/>
      <c r="L34" s="10"/>
      <c r="M34" s="11"/>
      <c r="N34" s="10"/>
      <c r="O34" s="11"/>
      <c r="P34" s="10"/>
      <c r="Q34" s="11"/>
      <c r="R34" s="10"/>
      <c r="S34" s="11"/>
      <c r="T34" s="10"/>
      <c r="U34" s="11"/>
      <c r="V34" s="10"/>
      <c r="W34" s="11"/>
      <c r="X34" s="10"/>
      <c r="Y34" s="11"/>
      <c r="Z34" s="10"/>
      <c r="AA34" s="6"/>
      <c r="AB34" s="155">
        <f t="shared" si="0"/>
        <v>0</v>
      </c>
    </row>
    <row r="35" spans="1:28" ht="12.75" customHeight="1">
      <c r="A35" s="15" t="s">
        <v>52</v>
      </c>
      <c r="B35" s="10"/>
      <c r="C35" s="11"/>
      <c r="D35" s="10"/>
      <c r="E35" s="11"/>
      <c r="F35" s="10"/>
      <c r="G35" s="11"/>
      <c r="H35" s="10"/>
      <c r="I35" s="11"/>
      <c r="J35" s="10"/>
      <c r="K35" s="11"/>
      <c r="L35" s="10"/>
      <c r="M35" s="11"/>
      <c r="N35" s="10"/>
      <c r="O35" s="11"/>
      <c r="P35" s="10"/>
      <c r="Q35" s="11"/>
      <c r="R35" s="10"/>
      <c r="S35" s="11"/>
      <c r="T35" s="10"/>
      <c r="U35" s="11"/>
      <c r="V35" s="10"/>
      <c r="W35" s="11"/>
      <c r="X35" s="10"/>
      <c r="Y35" s="11"/>
      <c r="Z35" s="10"/>
      <c r="AA35" s="6"/>
      <c r="AB35" s="155">
        <f t="shared" si="0"/>
        <v>0</v>
      </c>
    </row>
    <row r="36" spans="1:28" s="162" customFormat="1" ht="12.75" customHeight="1">
      <c r="A36" s="16" t="s">
        <v>10</v>
      </c>
      <c r="B36" s="5"/>
      <c r="C36" s="161"/>
      <c r="D36" s="5"/>
      <c r="E36" s="161"/>
      <c r="F36" s="5"/>
      <c r="G36" s="161"/>
      <c r="H36" s="5"/>
      <c r="I36" s="161"/>
      <c r="J36" s="5"/>
      <c r="K36" s="161"/>
      <c r="L36" s="5"/>
      <c r="M36" s="161"/>
      <c r="N36" s="5"/>
      <c r="O36" s="161"/>
      <c r="P36" s="5"/>
      <c r="Q36" s="161"/>
      <c r="R36" s="5"/>
      <c r="S36" s="161"/>
      <c r="T36" s="5"/>
      <c r="U36" s="161"/>
      <c r="V36" s="5"/>
      <c r="W36" s="161"/>
      <c r="X36" s="5"/>
      <c r="Y36" s="161"/>
      <c r="Z36" s="5"/>
      <c r="AA36" s="52"/>
      <c r="AB36" s="162">
        <f t="shared" si="0"/>
        <v>0</v>
      </c>
    </row>
    <row r="37" spans="1:28" ht="12.75" customHeight="1">
      <c r="A37" s="15" t="s">
        <v>39</v>
      </c>
      <c r="B37" s="10"/>
      <c r="C37" s="11"/>
      <c r="D37" s="10"/>
      <c r="E37" s="11"/>
      <c r="F37" s="10"/>
      <c r="G37" s="11"/>
      <c r="H37" s="10"/>
      <c r="I37" s="11"/>
      <c r="J37" s="10"/>
      <c r="K37" s="11"/>
      <c r="L37" s="10"/>
      <c r="M37" s="11"/>
      <c r="N37" s="10"/>
      <c r="O37" s="11"/>
      <c r="P37" s="10"/>
      <c r="Q37" s="11"/>
      <c r="R37" s="10"/>
      <c r="S37" s="11"/>
      <c r="T37" s="10"/>
      <c r="U37" s="11"/>
      <c r="V37" s="10"/>
      <c r="W37" s="11"/>
      <c r="X37" s="10"/>
      <c r="Y37" s="11"/>
      <c r="Z37" s="10"/>
      <c r="AA37" s="6"/>
      <c r="AB37" s="155">
        <f t="shared" si="0"/>
        <v>0</v>
      </c>
    </row>
    <row r="38" spans="1:28" ht="12.75" customHeight="1">
      <c r="A38" s="15" t="s">
        <v>11</v>
      </c>
      <c r="B38" s="10"/>
      <c r="C38" s="11"/>
      <c r="D38" s="10"/>
      <c r="E38" s="11"/>
      <c r="F38" s="10"/>
      <c r="G38" s="11"/>
      <c r="H38" s="10"/>
      <c r="I38" s="11"/>
      <c r="J38" s="10"/>
      <c r="K38" s="11"/>
      <c r="L38" s="10"/>
      <c r="M38" s="11"/>
      <c r="N38" s="10"/>
      <c r="O38" s="11"/>
      <c r="P38" s="10"/>
      <c r="Q38" s="11"/>
      <c r="R38" s="10"/>
      <c r="S38" s="11"/>
      <c r="T38" s="10"/>
      <c r="U38" s="11"/>
      <c r="V38" s="10"/>
      <c r="W38" s="11"/>
      <c r="X38" s="10"/>
      <c r="Y38" s="11"/>
      <c r="Z38" s="10"/>
      <c r="AA38" s="6"/>
      <c r="AB38" s="155">
        <f t="shared" si="0"/>
        <v>0</v>
      </c>
    </row>
    <row r="39" spans="1:28" s="162" customFormat="1" ht="12.75" customHeight="1">
      <c r="A39" s="16" t="s">
        <v>94</v>
      </c>
      <c r="B39" s="5"/>
      <c r="C39" s="161"/>
      <c r="D39" s="5"/>
      <c r="E39" s="161"/>
      <c r="F39" s="5"/>
      <c r="G39" s="161"/>
      <c r="H39" s="5"/>
      <c r="I39" s="161"/>
      <c r="J39" s="5"/>
      <c r="K39" s="161"/>
      <c r="L39" s="5"/>
      <c r="M39" s="161"/>
      <c r="N39" s="5"/>
      <c r="O39" s="161"/>
      <c r="P39" s="5"/>
      <c r="Q39" s="161"/>
      <c r="R39" s="5"/>
      <c r="S39" s="161"/>
      <c r="T39" s="5"/>
      <c r="U39" s="161"/>
      <c r="V39" s="5"/>
      <c r="W39" s="161"/>
      <c r="X39" s="5"/>
      <c r="Y39" s="161"/>
      <c r="Z39" s="5"/>
      <c r="AA39" s="52"/>
      <c r="AB39" s="162">
        <f t="shared" si="0"/>
        <v>0</v>
      </c>
    </row>
    <row r="40" spans="1:28" s="162" customFormat="1" ht="12.75" customHeight="1">
      <c r="A40" s="16" t="s">
        <v>95</v>
      </c>
      <c r="B40" s="5"/>
      <c r="C40" s="161"/>
      <c r="D40" s="5"/>
      <c r="E40" s="161"/>
      <c r="F40" s="5"/>
      <c r="G40" s="161"/>
      <c r="H40" s="5"/>
      <c r="I40" s="161"/>
      <c r="J40" s="5"/>
      <c r="K40" s="161"/>
      <c r="L40" s="5"/>
      <c r="M40" s="161"/>
      <c r="N40" s="5"/>
      <c r="O40" s="161"/>
      <c r="P40" s="5"/>
      <c r="Q40" s="161"/>
      <c r="R40" s="5"/>
      <c r="S40" s="161"/>
      <c r="T40" s="5"/>
      <c r="U40" s="161"/>
      <c r="V40" s="5"/>
      <c r="W40" s="161"/>
      <c r="X40" s="5"/>
      <c r="Y40" s="161"/>
      <c r="Z40" s="5"/>
      <c r="AA40" s="52"/>
      <c r="AB40" s="162">
        <f t="shared" si="0"/>
        <v>0</v>
      </c>
    </row>
    <row r="41" spans="1:28" ht="12.75" customHeight="1">
      <c r="A41" s="15" t="s">
        <v>12</v>
      </c>
      <c r="B41" s="10"/>
      <c r="C41" s="11"/>
      <c r="D41" s="10"/>
      <c r="E41" s="11"/>
      <c r="F41" s="10"/>
      <c r="G41" s="11"/>
      <c r="H41" s="10"/>
      <c r="I41" s="11"/>
      <c r="J41" s="10"/>
      <c r="K41" s="11"/>
      <c r="L41" s="10"/>
      <c r="M41" s="11"/>
      <c r="N41" s="10"/>
      <c r="O41" s="11"/>
      <c r="P41" s="10"/>
      <c r="Q41" s="11"/>
      <c r="R41" s="10"/>
      <c r="S41" s="11"/>
      <c r="T41" s="10"/>
      <c r="U41" s="11"/>
      <c r="V41" s="10"/>
      <c r="W41" s="11"/>
      <c r="X41" s="10"/>
      <c r="Y41" s="11"/>
      <c r="Z41" s="10"/>
      <c r="AA41" s="6"/>
      <c r="AB41" s="155">
        <f t="shared" si="0"/>
        <v>0</v>
      </c>
    </row>
    <row r="42" spans="1:28" ht="12.75" customHeight="1">
      <c r="A42" s="15" t="s">
        <v>40</v>
      </c>
      <c r="B42" s="10"/>
      <c r="C42" s="11"/>
      <c r="D42" s="10"/>
      <c r="E42" s="11"/>
      <c r="F42" s="10"/>
      <c r="G42" s="11"/>
      <c r="H42" s="10"/>
      <c r="I42" s="11"/>
      <c r="J42" s="10"/>
      <c r="K42" s="11"/>
      <c r="L42" s="10"/>
      <c r="M42" s="11"/>
      <c r="N42" s="10"/>
      <c r="O42" s="11"/>
      <c r="P42" s="10"/>
      <c r="Q42" s="11"/>
      <c r="R42" s="10"/>
      <c r="S42" s="11"/>
      <c r="T42" s="10"/>
      <c r="U42" s="11"/>
      <c r="V42" s="10"/>
      <c r="W42" s="11"/>
      <c r="X42" s="10"/>
      <c r="Y42" s="11"/>
      <c r="Z42" s="10"/>
      <c r="AA42" s="6"/>
      <c r="AB42" s="155">
        <f t="shared" si="0"/>
        <v>0</v>
      </c>
    </row>
    <row r="43" spans="1:28" s="162" customFormat="1" ht="12.75" customHeight="1">
      <c r="A43" s="16" t="s">
        <v>41</v>
      </c>
      <c r="B43" s="5"/>
      <c r="C43" s="161"/>
      <c r="D43" s="5"/>
      <c r="E43" s="161"/>
      <c r="F43" s="5"/>
      <c r="G43" s="161"/>
      <c r="H43" s="5"/>
      <c r="I43" s="161"/>
      <c r="J43" s="5"/>
      <c r="K43" s="161"/>
      <c r="L43" s="5"/>
      <c r="M43" s="161"/>
      <c r="N43" s="5"/>
      <c r="O43" s="161"/>
      <c r="P43" s="5"/>
      <c r="Q43" s="161"/>
      <c r="R43" s="5"/>
      <c r="S43" s="161"/>
      <c r="T43" s="5"/>
      <c r="U43" s="161"/>
      <c r="V43" s="5"/>
      <c r="W43" s="161"/>
      <c r="X43" s="5"/>
      <c r="Y43" s="161"/>
      <c r="Z43" s="5"/>
      <c r="AA43" s="52"/>
      <c r="AB43" s="162">
        <f t="shared" si="0"/>
        <v>0</v>
      </c>
    </row>
    <row r="44" spans="1:28" ht="12.75" customHeight="1">
      <c r="A44" s="15" t="s">
        <v>44</v>
      </c>
      <c r="B44" s="10"/>
      <c r="C44" s="11"/>
      <c r="D44" s="10"/>
      <c r="E44" s="11"/>
      <c r="F44" s="10"/>
      <c r="G44" s="11"/>
      <c r="H44" s="10"/>
      <c r="I44" s="11"/>
      <c r="J44" s="10"/>
      <c r="K44" s="11"/>
      <c r="L44" s="10"/>
      <c r="M44" s="11"/>
      <c r="N44" s="10"/>
      <c r="O44" s="11"/>
      <c r="P44" s="10"/>
      <c r="Q44" s="11"/>
      <c r="R44" s="10"/>
      <c r="S44" s="11"/>
      <c r="T44" s="10"/>
      <c r="U44" s="11"/>
      <c r="V44" s="10"/>
      <c r="W44" s="11"/>
      <c r="X44" s="10"/>
      <c r="Y44" s="11"/>
      <c r="Z44" s="10"/>
      <c r="AA44" s="6"/>
      <c r="AB44" s="155">
        <f t="shared" si="0"/>
        <v>0</v>
      </c>
    </row>
    <row r="45" spans="1:28" ht="12.75" customHeight="1">
      <c r="A45" s="15" t="s">
        <v>62</v>
      </c>
      <c r="B45" s="10"/>
      <c r="C45" s="11"/>
      <c r="D45" s="10"/>
      <c r="E45" s="11"/>
      <c r="F45" s="10"/>
      <c r="G45" s="11"/>
      <c r="H45" s="10"/>
      <c r="I45" s="11"/>
      <c r="J45" s="10"/>
      <c r="K45" s="11"/>
      <c r="L45" s="10"/>
      <c r="M45" s="11"/>
      <c r="N45" s="10"/>
      <c r="O45" s="11"/>
      <c r="P45" s="10"/>
      <c r="Q45" s="11"/>
      <c r="R45" s="10"/>
      <c r="S45" s="11"/>
      <c r="T45" s="10"/>
      <c r="U45" s="11"/>
      <c r="V45" s="10"/>
      <c r="W45" s="11"/>
      <c r="X45" s="10"/>
      <c r="Y45" s="11"/>
      <c r="Z45" s="10"/>
      <c r="AA45" s="6"/>
      <c r="AB45" s="155">
        <f t="shared" si="0"/>
        <v>0</v>
      </c>
    </row>
    <row r="46" spans="1:28" s="162" customFormat="1" ht="12.75" customHeight="1">
      <c r="A46" s="16" t="s">
        <v>34</v>
      </c>
      <c r="B46" s="5"/>
      <c r="C46" s="161"/>
      <c r="D46" s="5"/>
      <c r="E46" s="161"/>
      <c r="F46" s="5"/>
      <c r="G46" s="161"/>
      <c r="H46" s="5"/>
      <c r="I46" s="161"/>
      <c r="J46" s="5"/>
      <c r="K46" s="161"/>
      <c r="L46" s="5"/>
      <c r="M46" s="161"/>
      <c r="N46" s="5"/>
      <c r="O46" s="161"/>
      <c r="P46" s="5"/>
      <c r="Q46" s="161"/>
      <c r="R46" s="5"/>
      <c r="S46" s="161"/>
      <c r="T46" s="5"/>
      <c r="U46" s="161"/>
      <c r="V46" s="5"/>
      <c r="W46" s="161"/>
      <c r="X46" s="5"/>
      <c r="Y46" s="161"/>
      <c r="Z46" s="5"/>
      <c r="AA46" s="52"/>
      <c r="AB46" s="162">
        <f t="shared" si="0"/>
        <v>0</v>
      </c>
    </row>
    <row r="47" spans="1:28" s="162" customFormat="1" ht="12.75" customHeight="1">
      <c r="A47" s="16" t="s">
        <v>35</v>
      </c>
      <c r="B47" s="5"/>
      <c r="C47" s="161"/>
      <c r="D47" s="5"/>
      <c r="E47" s="161"/>
      <c r="F47" s="5"/>
      <c r="G47" s="161"/>
      <c r="H47" s="5"/>
      <c r="I47" s="161"/>
      <c r="J47" s="5"/>
      <c r="K47" s="161"/>
      <c r="L47" s="5"/>
      <c r="M47" s="161"/>
      <c r="N47" s="5"/>
      <c r="O47" s="161"/>
      <c r="P47" s="5"/>
      <c r="Q47" s="161"/>
      <c r="R47" s="5"/>
      <c r="S47" s="161"/>
      <c r="T47" s="5"/>
      <c r="U47" s="161"/>
      <c r="V47" s="5"/>
      <c r="W47" s="161"/>
      <c r="X47" s="5"/>
      <c r="Y47" s="161"/>
      <c r="Z47" s="5"/>
      <c r="AA47" s="52"/>
      <c r="AB47" s="162">
        <f t="shared" si="0"/>
        <v>0</v>
      </c>
    </row>
    <row r="48" spans="1:28" ht="12.75" customHeight="1">
      <c r="A48" s="15" t="s">
        <v>37</v>
      </c>
      <c r="B48" s="10"/>
      <c r="C48" s="11"/>
      <c r="D48" s="10"/>
      <c r="E48" s="11"/>
      <c r="F48" s="10"/>
      <c r="G48" s="11"/>
      <c r="H48" s="10"/>
      <c r="I48" s="11"/>
      <c r="J48" s="10"/>
      <c r="K48" s="11"/>
      <c r="L48" s="10"/>
      <c r="M48" s="11"/>
      <c r="N48" s="10"/>
      <c r="O48" s="11"/>
      <c r="P48" s="10"/>
      <c r="Q48" s="11"/>
      <c r="R48" s="10"/>
      <c r="S48" s="11"/>
      <c r="T48" s="10"/>
      <c r="U48" s="11"/>
      <c r="V48" s="10"/>
      <c r="W48" s="11"/>
      <c r="X48" s="10"/>
      <c r="Y48" s="11"/>
      <c r="Z48" s="10"/>
      <c r="AA48" s="6"/>
      <c r="AB48" s="155">
        <f t="shared" si="0"/>
        <v>0</v>
      </c>
    </row>
    <row r="49" spans="1:28" ht="12.75" customHeight="1">
      <c r="A49" s="9" t="s">
        <v>24</v>
      </c>
      <c r="B49" s="10"/>
      <c r="C49" s="11"/>
      <c r="D49" s="10"/>
      <c r="E49" s="11"/>
      <c r="F49" s="10"/>
      <c r="G49" s="11"/>
      <c r="H49" s="10"/>
      <c r="I49" s="11"/>
      <c r="J49" s="10"/>
      <c r="K49" s="11"/>
      <c r="L49" s="10"/>
      <c r="M49" s="11"/>
      <c r="N49" s="10"/>
      <c r="O49" s="11"/>
      <c r="P49" s="10"/>
      <c r="Q49" s="11"/>
      <c r="R49" s="10"/>
      <c r="S49" s="11"/>
      <c r="T49" s="10"/>
      <c r="U49" s="11"/>
      <c r="V49" s="10"/>
      <c r="W49" s="11"/>
      <c r="X49" s="10"/>
      <c r="Y49" s="11"/>
      <c r="Z49" s="10"/>
      <c r="AA49" s="6"/>
      <c r="AB49" s="155">
        <f t="shared" si="0"/>
        <v>0</v>
      </c>
    </row>
    <row r="50" spans="1:28" ht="12.75" customHeight="1">
      <c r="A50" s="9" t="s">
        <v>43</v>
      </c>
      <c r="B50" s="10"/>
      <c r="C50" s="11"/>
      <c r="D50" s="10"/>
      <c r="E50" s="11"/>
      <c r="F50" s="10"/>
      <c r="G50" s="11"/>
      <c r="H50" s="10"/>
      <c r="I50" s="11"/>
      <c r="J50" s="10"/>
      <c r="K50" s="11"/>
      <c r="L50" s="10"/>
      <c r="M50" s="11"/>
      <c r="N50" s="10"/>
      <c r="O50" s="11"/>
      <c r="P50" s="10"/>
      <c r="Q50" s="11"/>
      <c r="R50" s="10"/>
      <c r="S50" s="11"/>
      <c r="T50" s="10"/>
      <c r="U50" s="11"/>
      <c r="V50" s="10"/>
      <c r="W50" s="11"/>
      <c r="X50" s="10"/>
      <c r="Y50" s="11"/>
      <c r="Z50" s="10"/>
      <c r="AA50" s="6"/>
      <c r="AB50" s="155">
        <f t="shared" si="0"/>
        <v>0</v>
      </c>
    </row>
    <row r="51" spans="1:28" s="162" customFormat="1" ht="12.75" customHeight="1">
      <c r="A51" s="12" t="s">
        <v>72</v>
      </c>
      <c r="B51" s="5"/>
      <c r="C51" s="161"/>
      <c r="D51" s="5"/>
      <c r="E51" s="161"/>
      <c r="F51" s="5"/>
      <c r="G51" s="161"/>
      <c r="H51" s="5"/>
      <c r="I51" s="161"/>
      <c r="J51" s="5"/>
      <c r="K51" s="161"/>
      <c r="L51" s="5"/>
      <c r="M51" s="161"/>
      <c r="N51" s="5"/>
      <c r="O51" s="161"/>
      <c r="P51" s="5"/>
      <c r="Q51" s="161"/>
      <c r="R51" s="5"/>
      <c r="S51" s="161"/>
      <c r="T51" s="5"/>
      <c r="U51" s="161"/>
      <c r="V51" s="5"/>
      <c r="W51" s="161"/>
      <c r="X51" s="5"/>
      <c r="Y51" s="161"/>
      <c r="Z51" s="5"/>
      <c r="AA51" s="52"/>
      <c r="AB51" s="162">
        <f t="shared" si="0"/>
        <v>0</v>
      </c>
    </row>
    <row r="52" spans="1:28" ht="12.75" customHeight="1">
      <c r="A52" s="15" t="s">
        <v>68</v>
      </c>
      <c r="B52" s="10"/>
      <c r="C52" s="11"/>
      <c r="D52" s="10"/>
      <c r="E52" s="11"/>
      <c r="F52" s="10"/>
      <c r="G52" s="11"/>
      <c r="H52" s="10"/>
      <c r="I52" s="11"/>
      <c r="J52" s="10"/>
      <c r="K52" s="11"/>
      <c r="L52" s="10"/>
      <c r="M52" s="11"/>
      <c r="N52" s="10"/>
      <c r="O52" s="11"/>
      <c r="P52" s="10"/>
      <c r="Q52" s="11"/>
      <c r="R52" s="10"/>
      <c r="S52" s="11"/>
      <c r="T52" s="10"/>
      <c r="U52" s="11"/>
      <c r="V52" s="10"/>
      <c r="W52" s="11"/>
      <c r="X52" s="10"/>
      <c r="Y52" s="11"/>
      <c r="Z52" s="10"/>
      <c r="AA52" s="6"/>
      <c r="AB52" s="155">
        <f t="shared" si="0"/>
        <v>0</v>
      </c>
    </row>
    <row r="53" spans="1:28" ht="12.75" customHeight="1">
      <c r="A53" s="15" t="s">
        <v>82</v>
      </c>
      <c r="B53" s="10"/>
      <c r="C53" s="11"/>
      <c r="D53" s="10"/>
      <c r="E53" s="11"/>
      <c r="F53" s="10"/>
      <c r="G53" s="11"/>
      <c r="H53" s="10"/>
      <c r="I53" s="11"/>
      <c r="J53" s="10"/>
      <c r="K53" s="11"/>
      <c r="L53" s="10"/>
      <c r="M53" s="11"/>
      <c r="N53" s="10"/>
      <c r="O53" s="11"/>
      <c r="P53" s="10"/>
      <c r="Q53" s="11"/>
      <c r="R53" s="10"/>
      <c r="S53" s="11"/>
      <c r="T53" s="10"/>
      <c r="U53" s="11"/>
      <c r="V53" s="10"/>
      <c r="W53" s="11"/>
      <c r="X53" s="10"/>
      <c r="Y53" s="11"/>
      <c r="Z53" s="10"/>
      <c r="AA53" s="6"/>
      <c r="AB53" s="155">
        <f t="shared" si="0"/>
        <v>0</v>
      </c>
    </row>
    <row r="54" spans="1:28" ht="12.75" customHeight="1">
      <c r="A54" s="9" t="s">
        <v>63</v>
      </c>
      <c r="B54" s="10"/>
      <c r="C54" s="11"/>
      <c r="D54" s="10"/>
      <c r="E54" s="11"/>
      <c r="F54" s="10"/>
      <c r="G54" s="11"/>
      <c r="H54" s="10"/>
      <c r="I54" s="11"/>
      <c r="J54" s="10"/>
      <c r="K54" s="11"/>
      <c r="L54" s="10"/>
      <c r="M54" s="11"/>
      <c r="N54" s="10"/>
      <c r="O54" s="11"/>
      <c r="P54" s="10"/>
      <c r="Q54" s="11"/>
      <c r="R54" s="10"/>
      <c r="S54" s="11"/>
      <c r="T54" s="10"/>
      <c r="U54" s="11"/>
      <c r="V54" s="10"/>
      <c r="W54" s="11"/>
      <c r="X54" s="10"/>
      <c r="Y54" s="11"/>
      <c r="Z54" s="10"/>
      <c r="AA54" s="6"/>
      <c r="AB54" s="155">
        <f t="shared" si="0"/>
        <v>0</v>
      </c>
    </row>
    <row r="55" spans="1:28" s="162" customFormat="1" ht="12.75" customHeight="1">
      <c r="A55" s="12" t="s">
        <v>30</v>
      </c>
      <c r="B55" s="5"/>
      <c r="C55" s="161"/>
      <c r="D55" s="5"/>
      <c r="E55" s="161"/>
      <c r="F55" s="5"/>
      <c r="G55" s="161"/>
      <c r="H55" s="5"/>
      <c r="I55" s="161"/>
      <c r="J55" s="5"/>
      <c r="K55" s="161"/>
      <c r="L55" s="5"/>
      <c r="M55" s="161"/>
      <c r="N55" s="5"/>
      <c r="O55" s="161"/>
      <c r="P55" s="5"/>
      <c r="Q55" s="161"/>
      <c r="R55" s="5"/>
      <c r="S55" s="161"/>
      <c r="T55" s="5"/>
      <c r="U55" s="161"/>
      <c r="V55" s="5"/>
      <c r="W55" s="161"/>
      <c r="X55" s="5"/>
      <c r="Y55" s="161"/>
      <c r="Z55" s="5"/>
      <c r="AA55" s="52"/>
      <c r="AB55" s="162">
        <f t="shared" si="0"/>
        <v>0</v>
      </c>
    </row>
    <row r="56" spans="1:28" ht="12.75" customHeight="1">
      <c r="A56" s="9" t="s">
        <v>38</v>
      </c>
      <c r="B56" s="10"/>
      <c r="C56" s="11"/>
      <c r="D56" s="10"/>
      <c r="E56" s="11"/>
      <c r="F56" s="10"/>
      <c r="G56" s="11"/>
      <c r="H56" s="10"/>
      <c r="I56" s="11"/>
      <c r="J56" s="10"/>
      <c r="K56" s="11"/>
      <c r="L56" s="10"/>
      <c r="M56" s="11"/>
      <c r="N56" s="10"/>
      <c r="O56" s="11"/>
      <c r="P56" s="10"/>
      <c r="Q56" s="11"/>
      <c r="R56" s="10"/>
      <c r="S56" s="11"/>
      <c r="T56" s="10"/>
      <c r="U56" s="11"/>
      <c r="V56" s="10"/>
      <c r="W56" s="11"/>
      <c r="X56" s="10"/>
      <c r="Y56" s="11"/>
      <c r="Z56" s="10"/>
      <c r="AA56" s="6"/>
      <c r="AB56" s="155">
        <f t="shared" si="0"/>
        <v>0</v>
      </c>
    </row>
    <row r="57" spans="1:28" ht="12.75" customHeight="1">
      <c r="A57" s="9" t="s">
        <v>60</v>
      </c>
      <c r="B57" s="10"/>
      <c r="C57" s="11"/>
      <c r="D57" s="10"/>
      <c r="E57" s="11"/>
      <c r="F57" s="10"/>
      <c r="G57" s="11"/>
      <c r="H57" s="10"/>
      <c r="I57" s="11"/>
      <c r="J57" s="10"/>
      <c r="K57" s="11"/>
      <c r="L57" s="10"/>
      <c r="M57" s="11"/>
      <c r="N57" s="10"/>
      <c r="O57" s="11"/>
      <c r="P57" s="10"/>
      <c r="Q57" s="11"/>
      <c r="R57" s="10"/>
      <c r="S57" s="11"/>
      <c r="T57" s="10"/>
      <c r="U57" s="11"/>
      <c r="V57" s="10"/>
      <c r="W57" s="11"/>
      <c r="X57" s="10"/>
      <c r="Y57" s="11"/>
      <c r="Z57" s="10"/>
      <c r="AA57" s="6"/>
      <c r="AB57" s="155">
        <f t="shared" si="0"/>
        <v>0</v>
      </c>
    </row>
    <row r="58" spans="1:28" ht="12.75" customHeight="1">
      <c r="A58" s="9" t="s">
        <v>73</v>
      </c>
      <c r="B58" s="10"/>
      <c r="C58" s="11"/>
      <c r="D58" s="10"/>
      <c r="E58" s="11"/>
      <c r="F58" s="10"/>
      <c r="G58" s="11"/>
      <c r="H58" s="10"/>
      <c r="I58" s="11"/>
      <c r="J58" s="10"/>
      <c r="K58" s="11"/>
      <c r="L58" s="10"/>
      <c r="M58" s="11"/>
      <c r="N58" s="10"/>
      <c r="O58" s="11"/>
      <c r="P58" s="10"/>
      <c r="Q58" s="11"/>
      <c r="R58" s="10"/>
      <c r="S58" s="11"/>
      <c r="T58" s="10"/>
      <c r="U58" s="11"/>
      <c r="V58" s="10"/>
      <c r="W58" s="11"/>
      <c r="X58" s="10"/>
      <c r="Y58" s="11"/>
      <c r="Z58" s="10"/>
      <c r="AA58" s="6"/>
      <c r="AB58" s="155">
        <f t="shared" si="0"/>
        <v>0</v>
      </c>
    </row>
    <row r="59" spans="1:28" ht="12.75" customHeight="1">
      <c r="A59" s="9" t="s">
        <v>64</v>
      </c>
      <c r="B59" s="10"/>
      <c r="C59" s="11"/>
      <c r="D59" s="10"/>
      <c r="E59" s="11"/>
      <c r="F59" s="10"/>
      <c r="G59" s="11"/>
      <c r="H59" s="10"/>
      <c r="I59" s="11"/>
      <c r="J59" s="10"/>
      <c r="K59" s="11"/>
      <c r="L59" s="10"/>
      <c r="M59" s="11"/>
      <c r="N59" s="10"/>
      <c r="O59" s="11"/>
      <c r="P59" s="10"/>
      <c r="Q59" s="11"/>
      <c r="R59" s="10"/>
      <c r="S59" s="11"/>
      <c r="T59" s="10"/>
      <c r="U59" s="11"/>
      <c r="V59" s="10"/>
      <c r="W59" s="11"/>
      <c r="X59" s="10"/>
      <c r="Y59" s="11"/>
      <c r="Z59" s="10"/>
      <c r="AA59" s="6"/>
      <c r="AB59" s="155">
        <f t="shared" si="0"/>
        <v>0</v>
      </c>
    </row>
    <row r="60" spans="1:28" ht="12.75" customHeight="1">
      <c r="A60" s="9" t="s">
        <v>61</v>
      </c>
      <c r="B60" s="10"/>
      <c r="C60" s="11"/>
      <c r="D60" s="10"/>
      <c r="E60" s="11"/>
      <c r="F60" s="10"/>
      <c r="G60" s="11"/>
      <c r="H60" s="10"/>
      <c r="I60" s="11"/>
      <c r="J60" s="10"/>
      <c r="K60" s="11"/>
      <c r="L60" s="10"/>
      <c r="M60" s="11"/>
      <c r="N60" s="10"/>
      <c r="O60" s="11"/>
      <c r="P60" s="10"/>
      <c r="Q60" s="11"/>
      <c r="R60" s="10"/>
      <c r="S60" s="11"/>
      <c r="T60" s="10"/>
      <c r="U60" s="11"/>
      <c r="V60" s="10"/>
      <c r="W60" s="11"/>
      <c r="X60" s="10"/>
      <c r="Y60" s="11"/>
      <c r="Z60" s="10"/>
      <c r="AA60" s="6"/>
      <c r="AB60" s="155">
        <f t="shared" si="0"/>
        <v>0</v>
      </c>
    </row>
    <row r="61" spans="1:28" s="162" customFormat="1" ht="12.75" customHeight="1">
      <c r="A61" s="16" t="s">
        <v>13</v>
      </c>
      <c r="B61" s="5"/>
      <c r="C61" s="161"/>
      <c r="D61" s="5"/>
      <c r="E61" s="161"/>
      <c r="F61" s="5"/>
      <c r="G61" s="161"/>
      <c r="H61" s="5"/>
      <c r="I61" s="161"/>
      <c r="J61" s="5"/>
      <c r="K61" s="161"/>
      <c r="L61" s="5"/>
      <c r="M61" s="161"/>
      <c r="N61" s="5"/>
      <c r="O61" s="161"/>
      <c r="P61" s="5"/>
      <c r="Q61" s="161"/>
      <c r="R61" s="5"/>
      <c r="S61" s="161"/>
      <c r="T61" s="5"/>
      <c r="U61" s="161"/>
      <c r="V61" s="5"/>
      <c r="W61" s="161"/>
      <c r="X61" s="5"/>
      <c r="Y61" s="161"/>
      <c r="Z61" s="5"/>
      <c r="AA61" s="52"/>
      <c r="AB61" s="162">
        <f t="shared" si="0"/>
        <v>0</v>
      </c>
    </row>
    <row r="62" spans="1:28" s="162" customFormat="1" ht="12.75" customHeight="1">
      <c r="A62" s="16" t="s">
        <v>55</v>
      </c>
      <c r="B62" s="5"/>
      <c r="C62" s="161"/>
      <c r="D62" s="5"/>
      <c r="E62" s="161"/>
      <c r="F62" s="5"/>
      <c r="G62" s="161"/>
      <c r="H62" s="5"/>
      <c r="I62" s="161"/>
      <c r="J62" s="5"/>
      <c r="K62" s="161"/>
      <c r="L62" s="5"/>
      <c r="M62" s="161"/>
      <c r="N62" s="5"/>
      <c r="O62" s="161"/>
      <c r="P62" s="5"/>
      <c r="Q62" s="161"/>
      <c r="R62" s="5"/>
      <c r="S62" s="161"/>
      <c r="T62" s="5"/>
      <c r="U62" s="161"/>
      <c r="V62" s="5"/>
      <c r="W62" s="161"/>
      <c r="X62" s="5"/>
      <c r="Y62" s="161"/>
      <c r="Z62" s="5"/>
      <c r="AA62" s="52"/>
      <c r="AB62" s="162">
        <f t="shared" si="0"/>
        <v>0</v>
      </c>
    </row>
    <row r="63" spans="1:28" ht="12.75" customHeight="1">
      <c r="A63" s="15" t="s">
        <v>42</v>
      </c>
      <c r="B63" s="10"/>
      <c r="C63" s="11"/>
      <c r="D63" s="10"/>
      <c r="E63" s="11"/>
      <c r="F63" s="10"/>
      <c r="G63" s="11"/>
      <c r="H63" s="10"/>
      <c r="I63" s="11"/>
      <c r="J63" s="10"/>
      <c r="K63" s="11"/>
      <c r="L63" s="10"/>
      <c r="M63" s="11"/>
      <c r="N63" s="10"/>
      <c r="O63" s="11"/>
      <c r="P63" s="10"/>
      <c r="Q63" s="11"/>
      <c r="R63" s="10"/>
      <c r="S63" s="11"/>
      <c r="T63" s="10"/>
      <c r="U63" s="11"/>
      <c r="V63" s="10"/>
      <c r="W63" s="11"/>
      <c r="X63" s="10"/>
      <c r="Y63" s="11"/>
      <c r="Z63" s="10"/>
      <c r="AA63" s="6"/>
      <c r="AB63" s="155">
        <f t="shared" si="0"/>
        <v>0</v>
      </c>
    </row>
    <row r="64" spans="1:28" ht="12.75" customHeight="1">
      <c r="A64" s="15" t="s">
        <v>57</v>
      </c>
      <c r="B64" s="10"/>
      <c r="C64" s="11"/>
      <c r="D64" s="10"/>
      <c r="E64" s="11"/>
      <c r="F64" s="10"/>
      <c r="G64" s="11"/>
      <c r="H64" s="10"/>
      <c r="I64" s="11"/>
      <c r="J64" s="10"/>
      <c r="K64" s="11"/>
      <c r="L64" s="10"/>
      <c r="M64" s="11"/>
      <c r="N64" s="10"/>
      <c r="O64" s="11"/>
      <c r="P64" s="10"/>
      <c r="Q64" s="11"/>
      <c r="R64" s="10"/>
      <c r="S64" s="11"/>
      <c r="T64" s="10"/>
      <c r="U64" s="11"/>
      <c r="V64" s="10"/>
      <c r="W64" s="11"/>
      <c r="X64" s="10"/>
      <c r="Y64" s="11"/>
      <c r="Z64" s="10"/>
      <c r="AA64" s="6"/>
      <c r="AB64" s="155">
        <f t="shared" si="0"/>
        <v>0</v>
      </c>
    </row>
    <row r="65" spans="1:28" s="162" customFormat="1" ht="12.75" customHeight="1">
      <c r="A65" s="16" t="s">
        <v>14</v>
      </c>
      <c r="B65" s="5"/>
      <c r="C65" s="161"/>
      <c r="D65" s="5"/>
      <c r="E65" s="161"/>
      <c r="F65" s="5"/>
      <c r="G65" s="161"/>
      <c r="H65" s="5"/>
      <c r="I65" s="161"/>
      <c r="J65" s="5"/>
      <c r="K65" s="161"/>
      <c r="L65" s="5"/>
      <c r="M65" s="161"/>
      <c r="N65" s="5"/>
      <c r="O65" s="161"/>
      <c r="P65" s="5"/>
      <c r="Q65" s="161"/>
      <c r="R65" s="5"/>
      <c r="S65" s="161"/>
      <c r="T65" s="5"/>
      <c r="U65" s="161"/>
      <c r="V65" s="5"/>
      <c r="W65" s="161"/>
      <c r="X65" s="5"/>
      <c r="Y65" s="161"/>
      <c r="Z65" s="5"/>
      <c r="AA65" s="52"/>
      <c r="AB65" s="162">
        <f t="shared" si="0"/>
        <v>0</v>
      </c>
    </row>
    <row r="66" spans="1:28" s="162" customFormat="1" ht="12.75" customHeight="1">
      <c r="A66" s="16" t="s">
        <v>15</v>
      </c>
      <c r="B66" s="5"/>
      <c r="C66" s="161"/>
      <c r="D66" s="5"/>
      <c r="E66" s="161"/>
      <c r="F66" s="5"/>
      <c r="G66" s="161"/>
      <c r="H66" s="5"/>
      <c r="I66" s="161"/>
      <c r="J66" s="5"/>
      <c r="K66" s="161"/>
      <c r="L66" s="5"/>
      <c r="M66" s="161"/>
      <c r="N66" s="5"/>
      <c r="O66" s="161"/>
      <c r="P66" s="5"/>
      <c r="Q66" s="161"/>
      <c r="R66" s="5"/>
      <c r="S66" s="161"/>
      <c r="T66" s="5"/>
      <c r="U66" s="161"/>
      <c r="V66" s="5"/>
      <c r="W66" s="161"/>
      <c r="X66" s="5"/>
      <c r="Y66" s="161"/>
      <c r="Z66" s="5"/>
      <c r="AA66" s="52"/>
      <c r="AB66" s="162">
        <f t="shared" si="0"/>
        <v>0</v>
      </c>
    </row>
    <row r="67" spans="1:28" s="162" customFormat="1" ht="12.75" customHeight="1">
      <c r="A67" s="16" t="s">
        <v>16</v>
      </c>
      <c r="B67" s="5"/>
      <c r="C67" s="161"/>
      <c r="D67" s="5"/>
      <c r="E67" s="161"/>
      <c r="F67" s="5"/>
      <c r="G67" s="161"/>
      <c r="H67" s="5"/>
      <c r="I67" s="161"/>
      <c r="J67" s="5"/>
      <c r="K67" s="161"/>
      <c r="L67" s="5"/>
      <c r="M67" s="161"/>
      <c r="N67" s="5"/>
      <c r="O67" s="161"/>
      <c r="P67" s="5"/>
      <c r="Q67" s="161"/>
      <c r="R67" s="5"/>
      <c r="S67" s="161"/>
      <c r="T67" s="5"/>
      <c r="U67" s="161"/>
      <c r="V67" s="5"/>
      <c r="W67" s="161"/>
      <c r="X67" s="5"/>
      <c r="Y67" s="161"/>
      <c r="Z67" s="5"/>
      <c r="AA67" s="52"/>
      <c r="AB67" s="162">
        <f t="shared" si="0"/>
        <v>0</v>
      </c>
    </row>
    <row r="68" spans="1:28" ht="12.75" customHeight="1">
      <c r="A68" s="15" t="s">
        <v>36</v>
      </c>
      <c r="B68" s="10"/>
      <c r="C68" s="11"/>
      <c r="D68" s="10"/>
      <c r="E68" s="11"/>
      <c r="F68" s="10"/>
      <c r="G68" s="11"/>
      <c r="H68" s="10"/>
      <c r="I68" s="11"/>
      <c r="J68" s="10"/>
      <c r="K68" s="11"/>
      <c r="L68" s="10"/>
      <c r="M68" s="11"/>
      <c r="N68" s="10"/>
      <c r="O68" s="11"/>
      <c r="P68" s="10"/>
      <c r="Q68" s="11"/>
      <c r="R68" s="10"/>
      <c r="S68" s="11"/>
      <c r="T68" s="10"/>
      <c r="U68" s="11"/>
      <c r="V68" s="10"/>
      <c r="W68" s="11"/>
      <c r="X68" s="10"/>
      <c r="Y68" s="11"/>
      <c r="Z68" s="10"/>
      <c r="AA68" s="6"/>
      <c r="AB68" s="155">
        <f t="shared" si="0"/>
        <v>0</v>
      </c>
    </row>
    <row r="69" spans="1:28" s="162" customFormat="1" ht="12.75" customHeight="1">
      <c r="A69" s="16" t="s">
        <v>81</v>
      </c>
      <c r="B69" s="5"/>
      <c r="C69" s="161"/>
      <c r="D69" s="5"/>
      <c r="E69" s="161"/>
      <c r="F69" s="5"/>
      <c r="G69" s="161"/>
      <c r="H69" s="5"/>
      <c r="I69" s="161"/>
      <c r="J69" s="5"/>
      <c r="K69" s="161"/>
      <c r="L69" s="5"/>
      <c r="M69" s="161"/>
      <c r="N69" s="5"/>
      <c r="O69" s="161"/>
      <c r="P69" s="5"/>
      <c r="Q69" s="161"/>
      <c r="R69" s="5"/>
      <c r="S69" s="161"/>
      <c r="T69" s="5"/>
      <c r="U69" s="161"/>
      <c r="V69" s="5"/>
      <c r="W69" s="161"/>
      <c r="X69" s="5"/>
      <c r="Y69" s="161"/>
      <c r="Z69" s="5"/>
      <c r="AA69" s="52"/>
      <c r="AB69" s="162">
        <f t="shared" si="0"/>
        <v>0</v>
      </c>
    </row>
    <row r="70" spans="1:28" s="162" customFormat="1" ht="12.75" customHeight="1">
      <c r="A70" s="16" t="s">
        <v>74</v>
      </c>
      <c r="B70" s="5"/>
      <c r="C70" s="161"/>
      <c r="D70" s="5"/>
      <c r="E70" s="161"/>
      <c r="F70" s="5"/>
      <c r="G70" s="161"/>
      <c r="H70" s="5"/>
      <c r="I70" s="161"/>
      <c r="J70" s="5"/>
      <c r="K70" s="161"/>
      <c r="L70" s="5"/>
      <c r="M70" s="161"/>
      <c r="N70" s="5"/>
      <c r="O70" s="161"/>
      <c r="P70" s="5"/>
      <c r="Q70" s="161"/>
      <c r="R70" s="5"/>
      <c r="S70" s="161"/>
      <c r="T70" s="5"/>
      <c r="U70" s="161"/>
      <c r="V70" s="5"/>
      <c r="W70" s="161"/>
      <c r="X70" s="5"/>
      <c r="Y70" s="161"/>
      <c r="Z70" s="5"/>
      <c r="AA70" s="52"/>
      <c r="AB70" s="162">
        <f t="shared" ref="AB70:AB105" si="1">SUM(B70:Z70)/25</f>
        <v>0</v>
      </c>
    </row>
    <row r="71" spans="1:28" s="162" customFormat="1" ht="12.75" customHeight="1">
      <c r="A71" s="16" t="s">
        <v>56</v>
      </c>
      <c r="B71" s="5"/>
      <c r="C71" s="161"/>
      <c r="D71" s="5"/>
      <c r="E71" s="161"/>
      <c r="F71" s="5"/>
      <c r="G71" s="161"/>
      <c r="H71" s="5"/>
      <c r="I71" s="161"/>
      <c r="J71" s="5"/>
      <c r="K71" s="161"/>
      <c r="L71" s="5"/>
      <c r="M71" s="161"/>
      <c r="N71" s="5"/>
      <c r="O71" s="161"/>
      <c r="P71" s="5"/>
      <c r="Q71" s="161"/>
      <c r="R71" s="5"/>
      <c r="S71" s="161"/>
      <c r="T71" s="5"/>
      <c r="U71" s="161"/>
      <c r="V71" s="5"/>
      <c r="W71" s="161"/>
      <c r="X71" s="5"/>
      <c r="Y71" s="161"/>
      <c r="Z71" s="5"/>
      <c r="AA71" s="52"/>
      <c r="AB71" s="162">
        <f t="shared" si="1"/>
        <v>0</v>
      </c>
    </row>
    <row r="72" spans="1:28" s="162" customFormat="1" ht="12.75" customHeight="1">
      <c r="A72" s="16" t="s">
        <v>17</v>
      </c>
      <c r="B72" s="5"/>
      <c r="C72" s="161"/>
      <c r="D72" s="5"/>
      <c r="E72" s="161"/>
      <c r="F72" s="5"/>
      <c r="G72" s="161"/>
      <c r="H72" s="5"/>
      <c r="I72" s="161"/>
      <c r="J72" s="5"/>
      <c r="K72" s="161"/>
      <c r="L72" s="5"/>
      <c r="M72" s="161"/>
      <c r="N72" s="5"/>
      <c r="O72" s="161"/>
      <c r="P72" s="5"/>
      <c r="Q72" s="161"/>
      <c r="R72" s="5"/>
      <c r="S72" s="161"/>
      <c r="T72" s="5"/>
      <c r="U72" s="161"/>
      <c r="V72" s="5"/>
      <c r="W72" s="161"/>
      <c r="X72" s="5"/>
      <c r="Y72" s="161"/>
      <c r="Z72" s="5"/>
      <c r="AA72" s="52"/>
      <c r="AB72" s="162">
        <f t="shared" si="1"/>
        <v>0</v>
      </c>
    </row>
    <row r="73" spans="1:28" s="162" customFormat="1" ht="12.75" customHeight="1">
      <c r="A73" s="16" t="s">
        <v>18</v>
      </c>
      <c r="B73" s="5"/>
      <c r="C73" s="161"/>
      <c r="D73" s="5"/>
      <c r="E73" s="161"/>
      <c r="F73" s="5"/>
      <c r="G73" s="161"/>
      <c r="H73" s="5"/>
      <c r="I73" s="161"/>
      <c r="J73" s="5"/>
      <c r="K73" s="161"/>
      <c r="L73" s="5"/>
      <c r="M73" s="161"/>
      <c r="N73" s="5"/>
      <c r="O73" s="161"/>
      <c r="P73" s="5"/>
      <c r="Q73" s="161"/>
      <c r="R73" s="5"/>
      <c r="S73" s="161"/>
      <c r="T73" s="5"/>
      <c r="U73" s="161"/>
      <c r="V73" s="5"/>
      <c r="W73" s="161"/>
      <c r="X73" s="5"/>
      <c r="Y73" s="161"/>
      <c r="Z73" s="5"/>
      <c r="AA73" s="52"/>
      <c r="AB73" s="162">
        <f t="shared" si="1"/>
        <v>0</v>
      </c>
    </row>
    <row r="74" spans="1:28" s="162" customFormat="1" ht="12.75" customHeight="1">
      <c r="A74" s="16" t="s">
        <v>19</v>
      </c>
      <c r="B74" s="5"/>
      <c r="C74" s="161">
        <v>15</v>
      </c>
      <c r="D74" s="5"/>
      <c r="E74" s="161"/>
      <c r="F74" s="5"/>
      <c r="G74" s="161"/>
      <c r="H74" s="5">
        <v>6</v>
      </c>
      <c r="I74" s="161">
        <v>25</v>
      </c>
      <c r="J74" s="5"/>
      <c r="K74" s="161">
        <v>70</v>
      </c>
      <c r="L74" s="5">
        <v>30</v>
      </c>
      <c r="M74" s="161">
        <v>5</v>
      </c>
      <c r="N74" s="5">
        <v>8</v>
      </c>
      <c r="O74" s="161">
        <v>20</v>
      </c>
      <c r="P74" s="5">
        <v>14</v>
      </c>
      <c r="Q74" s="161">
        <v>10</v>
      </c>
      <c r="R74" s="5">
        <v>11</v>
      </c>
      <c r="S74" s="161">
        <v>68</v>
      </c>
      <c r="T74" s="5">
        <v>15</v>
      </c>
      <c r="U74" s="161">
        <v>16</v>
      </c>
      <c r="V74" s="5">
        <v>75</v>
      </c>
      <c r="W74" s="161">
        <v>40</v>
      </c>
      <c r="X74" s="5">
        <v>60</v>
      </c>
      <c r="Y74" s="161">
        <v>7</v>
      </c>
      <c r="Z74" s="5"/>
      <c r="AA74" s="52"/>
      <c r="AB74" s="162">
        <f t="shared" si="1"/>
        <v>19.8</v>
      </c>
    </row>
    <row r="75" spans="1:28" s="162" customFormat="1" ht="12.75" customHeight="1">
      <c r="A75" s="16" t="s">
        <v>20</v>
      </c>
      <c r="B75" s="5"/>
      <c r="C75" s="161"/>
      <c r="D75" s="5"/>
      <c r="E75" s="161"/>
      <c r="F75" s="5"/>
      <c r="G75" s="161"/>
      <c r="H75" s="5"/>
      <c r="I75" s="161"/>
      <c r="J75" s="5"/>
      <c r="K75" s="161"/>
      <c r="L75" s="5"/>
      <c r="M75" s="161"/>
      <c r="N75" s="5"/>
      <c r="O75" s="161"/>
      <c r="P75" s="5"/>
      <c r="Q75" s="161"/>
      <c r="R75" s="5"/>
      <c r="S75" s="161"/>
      <c r="T75" s="5"/>
      <c r="U75" s="161"/>
      <c r="V75" s="5"/>
      <c r="W75" s="161"/>
      <c r="X75" s="5"/>
      <c r="Y75" s="161"/>
      <c r="Z75" s="5"/>
      <c r="AA75" s="52"/>
      <c r="AB75" s="162">
        <f t="shared" si="1"/>
        <v>0</v>
      </c>
    </row>
    <row r="76" spans="1:28" s="162" customFormat="1" ht="12.75" customHeight="1">
      <c r="A76" s="16" t="s">
        <v>21</v>
      </c>
      <c r="B76" s="5"/>
      <c r="C76" s="161"/>
      <c r="D76" s="5"/>
      <c r="E76" s="161"/>
      <c r="F76" s="5"/>
      <c r="G76" s="161"/>
      <c r="H76" s="5"/>
      <c r="I76" s="161"/>
      <c r="J76" s="5"/>
      <c r="K76" s="161"/>
      <c r="L76" s="5"/>
      <c r="M76" s="161"/>
      <c r="N76" s="5"/>
      <c r="O76" s="161"/>
      <c r="P76" s="5"/>
      <c r="Q76" s="161"/>
      <c r="R76" s="5"/>
      <c r="S76" s="161"/>
      <c r="T76" s="5"/>
      <c r="U76" s="161"/>
      <c r="V76" s="5"/>
      <c r="W76" s="161"/>
      <c r="X76" s="5"/>
      <c r="Y76" s="161"/>
      <c r="Z76" s="5"/>
      <c r="AA76" s="52"/>
      <c r="AB76" s="162">
        <f t="shared" si="1"/>
        <v>0</v>
      </c>
    </row>
    <row r="77" spans="1:28" ht="12.75" customHeight="1">
      <c r="A77" s="15" t="s">
        <v>91</v>
      </c>
      <c r="B77" s="10"/>
      <c r="C77" s="11"/>
      <c r="D77" s="10"/>
      <c r="E77" s="11"/>
      <c r="F77" s="10"/>
      <c r="G77" s="11"/>
      <c r="H77" s="10"/>
      <c r="I77" s="11"/>
      <c r="J77" s="10"/>
      <c r="K77" s="11"/>
      <c r="L77" s="10"/>
      <c r="M77" s="11"/>
      <c r="N77" s="10"/>
      <c r="O77" s="11"/>
      <c r="P77" s="10"/>
      <c r="Q77" s="11"/>
      <c r="R77" s="10"/>
      <c r="S77" s="11"/>
      <c r="T77" s="10"/>
      <c r="U77" s="11"/>
      <c r="V77" s="10"/>
      <c r="W77" s="11"/>
      <c r="X77" s="10"/>
      <c r="Y77" s="11"/>
      <c r="Z77" s="10"/>
      <c r="AA77" s="6"/>
      <c r="AB77" s="155">
        <f t="shared" si="1"/>
        <v>0</v>
      </c>
    </row>
    <row r="78" spans="1:28" s="162" customFormat="1" ht="12.75" customHeight="1">
      <c r="A78" s="16" t="s">
        <v>92</v>
      </c>
      <c r="B78" s="5"/>
      <c r="C78" s="161"/>
      <c r="D78" s="5"/>
      <c r="E78" s="161"/>
      <c r="F78" s="5"/>
      <c r="G78" s="161"/>
      <c r="H78" s="5"/>
      <c r="I78" s="161"/>
      <c r="J78" s="5"/>
      <c r="K78" s="161"/>
      <c r="L78" s="5"/>
      <c r="M78" s="161"/>
      <c r="N78" s="5"/>
      <c r="O78" s="161"/>
      <c r="P78" s="5"/>
      <c r="Q78" s="161"/>
      <c r="R78" s="5"/>
      <c r="S78" s="161"/>
      <c r="T78" s="5"/>
      <c r="U78" s="161">
        <v>35</v>
      </c>
      <c r="V78" s="5"/>
      <c r="W78" s="161"/>
      <c r="X78" s="5"/>
      <c r="Y78" s="161"/>
      <c r="Z78" s="5"/>
      <c r="AA78" s="52"/>
      <c r="AB78" s="162">
        <f t="shared" si="1"/>
        <v>1.4</v>
      </c>
    </row>
    <row r="79" spans="1:28" ht="12.75" customHeight="1">
      <c r="A79" s="15" t="s">
        <v>87</v>
      </c>
      <c r="B79" s="10"/>
      <c r="C79" s="11"/>
      <c r="D79" s="10"/>
      <c r="E79" s="11"/>
      <c r="F79" s="10"/>
      <c r="G79" s="11"/>
      <c r="H79" s="10"/>
      <c r="I79" s="11"/>
      <c r="J79" s="10"/>
      <c r="K79" s="11"/>
      <c r="L79" s="10"/>
      <c r="M79" s="11"/>
      <c r="N79" s="10"/>
      <c r="O79" s="11"/>
      <c r="P79" s="10"/>
      <c r="Q79" s="11"/>
      <c r="R79" s="10"/>
      <c r="S79" s="11"/>
      <c r="T79" s="10"/>
      <c r="U79" s="11"/>
      <c r="V79" s="10"/>
      <c r="W79" s="11"/>
      <c r="X79" s="10"/>
      <c r="Y79" s="11"/>
      <c r="Z79" s="10"/>
      <c r="AA79" s="6"/>
      <c r="AB79" s="155">
        <f t="shared" si="1"/>
        <v>0</v>
      </c>
    </row>
    <row r="80" spans="1:28" s="162" customFormat="1" ht="12.75" customHeight="1">
      <c r="A80" s="16" t="s">
        <v>65</v>
      </c>
      <c r="B80" s="5"/>
      <c r="C80" s="161"/>
      <c r="D80" s="5"/>
      <c r="E80" s="161"/>
      <c r="F80" s="5"/>
      <c r="G80" s="161"/>
      <c r="H80" s="5"/>
      <c r="I80" s="161"/>
      <c r="J80" s="5"/>
      <c r="K80" s="161"/>
      <c r="L80" s="5"/>
      <c r="M80" s="161"/>
      <c r="N80" s="5"/>
      <c r="O80" s="161"/>
      <c r="P80" s="5"/>
      <c r="Q80" s="161"/>
      <c r="R80" s="5"/>
      <c r="S80" s="161"/>
      <c r="T80" s="5"/>
      <c r="U80" s="161"/>
      <c r="V80" s="5"/>
      <c r="W80" s="161"/>
      <c r="X80" s="5"/>
      <c r="Y80" s="161"/>
      <c r="Z80" s="5"/>
      <c r="AA80" s="52"/>
      <c r="AB80" s="162">
        <f t="shared" si="1"/>
        <v>0</v>
      </c>
    </row>
    <row r="81" spans="1:28" ht="12.75" customHeight="1">
      <c r="A81" s="15" t="s">
        <v>46</v>
      </c>
      <c r="B81" s="10"/>
      <c r="C81" s="11"/>
      <c r="D81" s="10"/>
      <c r="E81" s="11"/>
      <c r="F81" s="10"/>
      <c r="G81" s="11"/>
      <c r="H81" s="10"/>
      <c r="I81" s="11"/>
      <c r="J81" s="10"/>
      <c r="K81" s="11"/>
      <c r="L81" s="10"/>
      <c r="M81" s="11"/>
      <c r="N81" s="10"/>
      <c r="O81" s="11"/>
      <c r="P81" s="10"/>
      <c r="Q81" s="11"/>
      <c r="R81" s="10"/>
      <c r="S81" s="11"/>
      <c r="T81" s="10"/>
      <c r="U81" s="11"/>
      <c r="V81" s="10"/>
      <c r="W81" s="11"/>
      <c r="X81" s="10"/>
      <c r="Y81" s="11"/>
      <c r="Z81" s="10"/>
      <c r="AA81" s="6"/>
      <c r="AB81" s="155">
        <f t="shared" si="1"/>
        <v>0</v>
      </c>
    </row>
    <row r="82" spans="1:28" s="162" customFormat="1" ht="12.75" customHeight="1">
      <c r="A82" s="16" t="s">
        <v>47</v>
      </c>
      <c r="B82" s="5"/>
      <c r="C82" s="161"/>
      <c r="D82" s="5"/>
      <c r="E82" s="161"/>
      <c r="F82" s="5"/>
      <c r="G82" s="161"/>
      <c r="H82" s="5"/>
      <c r="I82" s="161"/>
      <c r="J82" s="5"/>
      <c r="K82" s="161"/>
      <c r="L82" s="5"/>
      <c r="M82" s="161"/>
      <c r="N82" s="5"/>
      <c r="O82" s="161"/>
      <c r="P82" s="5"/>
      <c r="Q82" s="161"/>
      <c r="R82" s="5"/>
      <c r="S82" s="161"/>
      <c r="T82" s="5"/>
      <c r="U82" s="161"/>
      <c r="V82" s="5"/>
      <c r="W82" s="161"/>
      <c r="X82" s="5"/>
      <c r="Y82" s="161"/>
      <c r="Z82" s="5"/>
      <c r="AA82" s="52"/>
      <c r="AB82" s="162">
        <f t="shared" si="1"/>
        <v>0</v>
      </c>
    </row>
    <row r="83" spans="1:28" s="162" customFormat="1" ht="12.75" customHeight="1">
      <c r="A83" s="16" t="s">
        <v>66</v>
      </c>
      <c r="B83" s="5"/>
      <c r="C83" s="161"/>
      <c r="D83" s="5"/>
      <c r="E83" s="161"/>
      <c r="F83" s="5"/>
      <c r="G83" s="161"/>
      <c r="H83" s="5"/>
      <c r="I83" s="161"/>
      <c r="J83" s="5"/>
      <c r="K83" s="161"/>
      <c r="L83" s="5"/>
      <c r="M83" s="161"/>
      <c r="N83" s="5"/>
      <c r="O83" s="161"/>
      <c r="P83" s="5"/>
      <c r="Q83" s="161"/>
      <c r="R83" s="5"/>
      <c r="S83" s="161"/>
      <c r="T83" s="5"/>
      <c r="U83" s="161"/>
      <c r="V83" s="5"/>
      <c r="W83" s="161"/>
      <c r="X83" s="5"/>
      <c r="Y83" s="161"/>
      <c r="Z83" s="5"/>
      <c r="AA83" s="52"/>
      <c r="AB83" s="162">
        <f t="shared" si="1"/>
        <v>0</v>
      </c>
    </row>
    <row r="84" spans="1:28" ht="12.75" customHeight="1">
      <c r="A84" s="15" t="s">
        <v>53</v>
      </c>
      <c r="B84" s="10"/>
      <c r="C84" s="11"/>
      <c r="D84" s="10"/>
      <c r="E84" s="11"/>
      <c r="F84" s="10"/>
      <c r="G84" s="11"/>
      <c r="H84" s="10"/>
      <c r="I84" s="11"/>
      <c r="J84" s="10"/>
      <c r="K84" s="11"/>
      <c r="L84" s="10"/>
      <c r="M84" s="11"/>
      <c r="N84" s="10"/>
      <c r="O84" s="11"/>
      <c r="P84" s="10"/>
      <c r="Q84" s="11"/>
      <c r="R84" s="10"/>
      <c r="S84" s="11"/>
      <c r="T84" s="10"/>
      <c r="U84" s="11"/>
      <c r="V84" s="10"/>
      <c r="W84" s="11"/>
      <c r="X84" s="10"/>
      <c r="Y84" s="11"/>
      <c r="Z84" s="10"/>
      <c r="AA84" s="6"/>
      <c r="AB84" s="155">
        <f t="shared" si="1"/>
        <v>0</v>
      </c>
    </row>
    <row r="85" spans="1:28" ht="12.75" customHeight="1">
      <c r="A85" s="15" t="s">
        <v>54</v>
      </c>
      <c r="B85" s="10"/>
      <c r="C85" s="11"/>
      <c r="D85" s="10"/>
      <c r="E85" s="11"/>
      <c r="F85" s="10"/>
      <c r="G85" s="11"/>
      <c r="H85" s="10"/>
      <c r="I85" s="11"/>
      <c r="J85" s="10"/>
      <c r="K85" s="11"/>
      <c r="L85" s="10"/>
      <c r="M85" s="11"/>
      <c r="N85" s="10"/>
      <c r="O85" s="11"/>
      <c r="P85" s="10"/>
      <c r="Q85" s="11"/>
      <c r="R85" s="10"/>
      <c r="S85" s="11"/>
      <c r="T85" s="10"/>
      <c r="U85" s="11"/>
      <c r="V85" s="10"/>
      <c r="W85" s="11"/>
      <c r="X85" s="10"/>
      <c r="Y85" s="11"/>
      <c r="Z85" s="10"/>
      <c r="AA85" s="6"/>
      <c r="AB85" s="155">
        <f t="shared" si="1"/>
        <v>0</v>
      </c>
    </row>
    <row r="86" spans="1:28" s="162" customFormat="1" ht="12.75" customHeight="1">
      <c r="A86" s="16" t="s">
        <v>58</v>
      </c>
      <c r="B86" s="5"/>
      <c r="C86" s="161"/>
      <c r="D86" s="5"/>
      <c r="E86" s="161"/>
      <c r="F86" s="5"/>
      <c r="G86" s="161"/>
      <c r="H86" s="5"/>
      <c r="I86" s="161"/>
      <c r="J86" s="5"/>
      <c r="K86" s="161"/>
      <c r="L86" s="5"/>
      <c r="M86" s="161"/>
      <c r="N86" s="5"/>
      <c r="O86" s="161"/>
      <c r="P86" s="5"/>
      <c r="Q86" s="161"/>
      <c r="R86" s="5"/>
      <c r="S86" s="161"/>
      <c r="T86" s="5"/>
      <c r="U86" s="161"/>
      <c r="V86" s="5"/>
      <c r="W86" s="161"/>
      <c r="X86" s="5"/>
      <c r="Y86" s="161"/>
      <c r="Z86" s="5"/>
      <c r="AA86" s="52"/>
      <c r="AB86" s="162">
        <f t="shared" si="1"/>
        <v>0</v>
      </c>
    </row>
    <row r="87" spans="1:28" ht="12.75" customHeight="1">
      <c r="A87" s="15" t="s">
        <v>80</v>
      </c>
      <c r="B87" s="10"/>
      <c r="C87" s="11"/>
      <c r="D87" s="10"/>
      <c r="E87" s="11"/>
      <c r="F87" s="10"/>
      <c r="G87" s="11"/>
      <c r="H87" s="10"/>
      <c r="I87" s="11"/>
      <c r="J87" s="10"/>
      <c r="K87" s="11"/>
      <c r="L87" s="10"/>
      <c r="M87" s="11"/>
      <c r="N87" s="10"/>
      <c r="O87" s="11"/>
      <c r="P87" s="10"/>
      <c r="Q87" s="11"/>
      <c r="R87" s="10"/>
      <c r="S87" s="11"/>
      <c r="T87" s="10"/>
      <c r="U87" s="11"/>
      <c r="V87" s="10"/>
      <c r="W87" s="11"/>
      <c r="X87" s="10"/>
      <c r="Y87" s="11"/>
      <c r="Z87" s="10"/>
      <c r="AA87" s="6"/>
      <c r="AB87" s="155">
        <f t="shared" si="1"/>
        <v>0</v>
      </c>
    </row>
    <row r="88" spans="1:28" ht="12.75" customHeight="1">
      <c r="A88" s="15" t="s">
        <v>48</v>
      </c>
      <c r="B88" s="10"/>
      <c r="C88" s="11"/>
      <c r="D88" s="10"/>
      <c r="E88" s="11"/>
      <c r="F88" s="10"/>
      <c r="G88" s="11"/>
      <c r="H88" s="10"/>
      <c r="I88" s="11"/>
      <c r="J88" s="10"/>
      <c r="K88" s="11"/>
      <c r="L88" s="10"/>
      <c r="M88" s="11"/>
      <c r="N88" s="10"/>
      <c r="O88" s="11"/>
      <c r="P88" s="10"/>
      <c r="Q88" s="11"/>
      <c r="R88" s="10"/>
      <c r="S88" s="11"/>
      <c r="T88" s="10"/>
      <c r="U88" s="11"/>
      <c r="V88" s="10"/>
      <c r="W88" s="11"/>
      <c r="X88" s="10"/>
      <c r="Y88" s="11"/>
      <c r="Z88" s="10"/>
      <c r="AA88" s="6"/>
      <c r="AB88" s="155">
        <f t="shared" si="1"/>
        <v>0</v>
      </c>
    </row>
    <row r="89" spans="1:28" s="162" customFormat="1" ht="12.75" customHeight="1">
      <c r="A89" s="16" t="s">
        <v>22</v>
      </c>
      <c r="B89" s="5"/>
      <c r="C89" s="161"/>
      <c r="D89" s="5"/>
      <c r="E89" s="161"/>
      <c r="F89" s="5"/>
      <c r="G89" s="161"/>
      <c r="H89" s="5"/>
      <c r="I89" s="161"/>
      <c r="J89" s="5"/>
      <c r="K89" s="161"/>
      <c r="L89" s="5"/>
      <c r="M89" s="161"/>
      <c r="N89" s="5"/>
      <c r="O89" s="161"/>
      <c r="P89" s="5"/>
      <c r="Q89" s="161"/>
      <c r="R89" s="5"/>
      <c r="S89" s="161"/>
      <c r="T89" s="5"/>
      <c r="U89" s="161"/>
      <c r="V89" s="5"/>
      <c r="W89" s="161"/>
      <c r="X89" s="5"/>
      <c r="Y89" s="161"/>
      <c r="Z89" s="5"/>
      <c r="AA89" s="52"/>
      <c r="AB89" s="162">
        <f t="shared" si="1"/>
        <v>0</v>
      </c>
    </row>
    <row r="90" spans="1:28" ht="12.75" customHeight="1">
      <c r="A90" s="15" t="s">
        <v>75</v>
      </c>
      <c r="B90" s="10"/>
      <c r="C90" s="11"/>
      <c r="D90" s="10"/>
      <c r="E90" s="11"/>
      <c r="F90" s="10"/>
      <c r="G90" s="11"/>
      <c r="H90" s="10"/>
      <c r="I90" s="11"/>
      <c r="J90" s="10"/>
      <c r="K90" s="11"/>
      <c r="L90" s="10"/>
      <c r="M90" s="11"/>
      <c r="N90" s="10"/>
      <c r="O90" s="11"/>
      <c r="P90" s="10"/>
      <c r="Q90" s="11"/>
      <c r="R90" s="10"/>
      <c r="S90" s="11"/>
      <c r="T90" s="10"/>
      <c r="U90" s="11"/>
      <c r="V90" s="10"/>
      <c r="W90" s="11"/>
      <c r="X90" s="10"/>
      <c r="Y90" s="11"/>
      <c r="Z90" s="10"/>
      <c r="AA90" s="6"/>
      <c r="AB90" s="155">
        <f t="shared" si="1"/>
        <v>0</v>
      </c>
    </row>
    <row r="91" spans="1:28" ht="12.75" customHeight="1">
      <c r="A91" s="15"/>
      <c r="B91" s="10"/>
      <c r="C91" s="11"/>
      <c r="D91" s="10"/>
      <c r="E91" s="11"/>
      <c r="F91" s="10"/>
      <c r="G91" s="11"/>
      <c r="H91" s="10"/>
      <c r="I91" s="11"/>
      <c r="J91" s="10"/>
      <c r="K91" s="11"/>
      <c r="L91" s="10"/>
      <c r="M91" s="11"/>
      <c r="N91" s="10"/>
      <c r="O91" s="11"/>
      <c r="P91" s="10"/>
      <c r="Q91" s="11"/>
      <c r="R91" s="10"/>
      <c r="S91" s="11"/>
      <c r="T91" s="10"/>
      <c r="U91" s="11"/>
      <c r="V91" s="10"/>
      <c r="W91" s="11"/>
      <c r="X91" s="10"/>
      <c r="Y91" s="11"/>
      <c r="Z91" s="10"/>
      <c r="AA91" s="6"/>
      <c r="AB91" s="155">
        <f t="shared" si="1"/>
        <v>0</v>
      </c>
    </row>
    <row r="92" spans="1:28" ht="12.75" customHeight="1">
      <c r="A92" s="15"/>
      <c r="B92" s="10"/>
      <c r="C92" s="11"/>
      <c r="D92" s="10"/>
      <c r="E92" s="11"/>
      <c r="F92" s="10"/>
      <c r="G92" s="11"/>
      <c r="H92" s="10"/>
      <c r="I92" s="11"/>
      <c r="J92" s="10"/>
      <c r="K92" s="11"/>
      <c r="L92" s="10"/>
      <c r="M92" s="11"/>
      <c r="N92" s="10"/>
      <c r="O92" s="11"/>
      <c r="P92" s="10"/>
      <c r="Q92" s="11"/>
      <c r="R92" s="10"/>
      <c r="S92" s="11"/>
      <c r="T92" s="10"/>
      <c r="U92" s="11"/>
      <c r="V92" s="10"/>
      <c r="W92" s="11"/>
      <c r="X92" s="10"/>
      <c r="Y92" s="11"/>
      <c r="Z92" s="10"/>
      <c r="AA92" s="6"/>
      <c r="AB92" s="155">
        <f t="shared" si="1"/>
        <v>0</v>
      </c>
    </row>
    <row r="93" spans="1:28" ht="12.75" customHeight="1">
      <c r="A93" s="17"/>
      <c r="B93" s="10"/>
      <c r="C93" s="11"/>
      <c r="D93" s="10"/>
      <c r="E93" s="11"/>
      <c r="F93" s="10"/>
      <c r="G93" s="11"/>
      <c r="H93" s="10"/>
      <c r="I93" s="11"/>
      <c r="J93" s="10"/>
      <c r="K93" s="11"/>
      <c r="L93" s="10"/>
      <c r="M93" s="11"/>
      <c r="N93" s="10"/>
      <c r="O93" s="11"/>
      <c r="P93" s="10"/>
      <c r="Q93" s="11"/>
      <c r="R93" s="10"/>
      <c r="S93" s="11"/>
      <c r="T93" s="10"/>
      <c r="U93" s="11"/>
      <c r="V93" s="10"/>
      <c r="W93" s="11"/>
      <c r="X93" s="10"/>
      <c r="Y93" s="11"/>
      <c r="Z93" s="10"/>
      <c r="AA93" s="6"/>
      <c r="AB93" s="155">
        <f t="shared" si="1"/>
        <v>0</v>
      </c>
    </row>
    <row r="94" spans="1:28" ht="12.75" customHeight="1">
      <c r="A94" s="17" t="s">
        <v>90</v>
      </c>
      <c r="B94" s="10"/>
      <c r="C94" s="11">
        <v>9</v>
      </c>
      <c r="D94" s="10"/>
      <c r="E94" s="11">
        <v>10</v>
      </c>
      <c r="F94" s="10">
        <v>2</v>
      </c>
      <c r="G94" s="11"/>
      <c r="H94" s="10">
        <v>3</v>
      </c>
      <c r="I94" s="11"/>
      <c r="J94" s="10"/>
      <c r="K94" s="11"/>
      <c r="L94" s="10"/>
      <c r="M94" s="11"/>
      <c r="N94" s="10"/>
      <c r="O94" s="11"/>
      <c r="P94" s="10">
        <v>5</v>
      </c>
      <c r="Q94" s="11">
        <v>3</v>
      </c>
      <c r="R94" s="10"/>
      <c r="S94" s="11"/>
      <c r="T94" s="10"/>
      <c r="U94" s="11"/>
      <c r="V94" s="10"/>
      <c r="W94" s="11"/>
      <c r="X94" s="10">
        <v>2</v>
      </c>
      <c r="Y94" s="11"/>
      <c r="Z94" s="10"/>
      <c r="AA94" s="6"/>
      <c r="AB94" s="155">
        <f t="shared" si="1"/>
        <v>1.36</v>
      </c>
    </row>
    <row r="95" spans="1:28" ht="12.75" customHeight="1">
      <c r="A95" s="17" t="s">
        <v>67</v>
      </c>
      <c r="B95" s="10"/>
      <c r="C95" s="11"/>
      <c r="D95" s="10"/>
      <c r="E95" s="11"/>
      <c r="F95" s="10"/>
      <c r="G95" s="11"/>
      <c r="H95" s="10"/>
      <c r="I95" s="11"/>
      <c r="J95" s="10"/>
      <c r="K95" s="11"/>
      <c r="L95" s="10"/>
      <c r="M95" s="11"/>
      <c r="N95" s="10"/>
      <c r="O95" s="11"/>
      <c r="P95" s="10"/>
      <c r="Q95" s="11"/>
      <c r="R95" s="10"/>
      <c r="S95" s="11"/>
      <c r="T95" s="10"/>
      <c r="U95" s="11"/>
      <c r="V95" s="10"/>
      <c r="W95" s="11"/>
      <c r="X95" s="10"/>
      <c r="Y95" s="11"/>
      <c r="Z95" s="10"/>
      <c r="AA95" s="6"/>
      <c r="AB95" s="155">
        <f t="shared" si="1"/>
        <v>0</v>
      </c>
    </row>
    <row r="96" spans="1:28" ht="12.75" customHeight="1">
      <c r="A96" s="17" t="s">
        <v>50</v>
      </c>
      <c r="B96" s="10"/>
      <c r="C96" s="11"/>
      <c r="D96" s="10"/>
      <c r="E96" s="11">
        <v>5</v>
      </c>
      <c r="F96" s="10"/>
      <c r="G96" s="11">
        <v>3</v>
      </c>
      <c r="H96" s="10"/>
      <c r="I96" s="11"/>
      <c r="J96" s="10"/>
      <c r="K96" s="11"/>
      <c r="L96" s="10"/>
      <c r="M96" s="11"/>
      <c r="N96" s="10"/>
      <c r="O96" s="11"/>
      <c r="P96" s="10"/>
      <c r="Q96" s="11"/>
      <c r="R96" s="10"/>
      <c r="S96" s="11"/>
      <c r="T96" s="10"/>
      <c r="U96" s="11"/>
      <c r="V96" s="10"/>
      <c r="W96" s="11"/>
      <c r="X96" s="10"/>
      <c r="Y96" s="11"/>
      <c r="Z96" s="10"/>
      <c r="AA96" s="6"/>
      <c r="AB96" s="155">
        <f t="shared" si="1"/>
        <v>0.32</v>
      </c>
    </row>
    <row r="97" spans="1:29" ht="12.75" customHeight="1">
      <c r="A97" s="17" t="s">
        <v>70</v>
      </c>
      <c r="B97" s="10"/>
      <c r="C97" s="11"/>
      <c r="D97" s="10"/>
      <c r="E97" s="11"/>
      <c r="F97" s="10"/>
      <c r="G97" s="11"/>
      <c r="H97" s="10"/>
      <c r="I97" s="11"/>
      <c r="J97" s="10"/>
      <c r="K97" s="11"/>
      <c r="L97" s="10"/>
      <c r="M97" s="11"/>
      <c r="N97" s="10"/>
      <c r="O97" s="11"/>
      <c r="P97" s="10"/>
      <c r="Q97" s="11"/>
      <c r="R97" s="10"/>
      <c r="S97" s="11"/>
      <c r="T97" s="10"/>
      <c r="U97" s="11"/>
      <c r="V97" s="10"/>
      <c r="W97" s="11"/>
      <c r="X97" s="10"/>
      <c r="Y97" s="11"/>
      <c r="Z97" s="10"/>
      <c r="AA97" s="6"/>
      <c r="AB97" s="155">
        <f t="shared" si="1"/>
        <v>0</v>
      </c>
    </row>
    <row r="98" spans="1:29" ht="12.75" customHeight="1">
      <c r="A98" s="17" t="s">
        <v>49</v>
      </c>
      <c r="B98" s="10"/>
      <c r="C98" s="11"/>
      <c r="D98" s="10"/>
      <c r="E98" s="11"/>
      <c r="F98" s="10"/>
      <c r="G98" s="11"/>
      <c r="H98" s="10"/>
      <c r="I98" s="11"/>
      <c r="J98" s="10"/>
      <c r="K98" s="11"/>
      <c r="L98" s="10"/>
      <c r="M98" s="11"/>
      <c r="N98" s="10"/>
      <c r="O98" s="11"/>
      <c r="P98" s="10"/>
      <c r="Q98" s="11"/>
      <c r="R98" s="10"/>
      <c r="S98" s="11"/>
      <c r="T98" s="10"/>
      <c r="U98" s="11"/>
      <c r="V98" s="10"/>
      <c r="W98" s="11"/>
      <c r="X98" s="10"/>
      <c r="Y98" s="11"/>
      <c r="Z98" s="10"/>
      <c r="AA98" s="6"/>
      <c r="AB98" s="155">
        <f t="shared" si="1"/>
        <v>0</v>
      </c>
    </row>
    <row r="99" spans="1:29" ht="12.75" customHeight="1">
      <c r="B99" s="10"/>
      <c r="C99" s="11"/>
      <c r="D99" s="10"/>
      <c r="E99" s="11"/>
      <c r="F99" s="10"/>
      <c r="G99" s="11"/>
      <c r="H99" s="10"/>
      <c r="I99" s="11"/>
      <c r="J99" s="10"/>
      <c r="K99" s="11"/>
      <c r="L99" s="10"/>
      <c r="M99" s="11"/>
      <c r="N99" s="10"/>
      <c r="O99" s="11"/>
      <c r="P99" s="10"/>
      <c r="Q99" s="11"/>
      <c r="R99" s="10"/>
      <c r="S99" s="11"/>
      <c r="T99" s="10"/>
      <c r="U99" s="11"/>
      <c r="V99" s="10"/>
      <c r="W99" s="11"/>
      <c r="X99" s="10"/>
      <c r="Y99" s="11"/>
      <c r="Z99" s="10"/>
      <c r="AA99" s="6"/>
      <c r="AB99" s="155">
        <f t="shared" si="1"/>
        <v>0</v>
      </c>
    </row>
    <row r="100" spans="1:29" ht="12.75" customHeight="1">
      <c r="A100" s="17"/>
      <c r="B100" s="10"/>
      <c r="C100" s="11"/>
      <c r="D100" s="10"/>
      <c r="E100" s="11"/>
      <c r="F100" s="10"/>
      <c r="G100" s="11"/>
      <c r="H100" s="10"/>
      <c r="I100" s="11"/>
      <c r="J100" s="10"/>
      <c r="K100" s="11"/>
      <c r="L100" s="10"/>
      <c r="M100" s="11"/>
      <c r="N100" s="10"/>
      <c r="O100" s="11"/>
      <c r="P100" s="10"/>
      <c r="Q100" s="11"/>
      <c r="R100" s="10"/>
      <c r="S100" s="11"/>
      <c r="T100" s="10"/>
      <c r="U100" s="11"/>
      <c r="V100" s="10"/>
      <c r="W100" s="11"/>
      <c r="X100" s="10"/>
      <c r="Y100" s="11"/>
      <c r="Z100" s="10"/>
      <c r="AA100" s="6"/>
      <c r="AB100" s="155">
        <f t="shared" si="1"/>
        <v>0</v>
      </c>
    </row>
    <row r="101" spans="1:29" ht="12.75" customHeight="1">
      <c r="A101" s="17"/>
      <c r="B101" s="10"/>
      <c r="C101" s="11"/>
      <c r="D101" s="10"/>
      <c r="E101" s="11"/>
      <c r="F101" s="10"/>
      <c r="G101" s="11"/>
      <c r="H101" s="10"/>
      <c r="I101" s="11"/>
      <c r="J101" s="10"/>
      <c r="K101" s="11"/>
      <c r="L101" s="10"/>
      <c r="M101" s="11"/>
      <c r="N101" s="10"/>
      <c r="O101" s="11"/>
      <c r="P101" s="10"/>
      <c r="Q101" s="11"/>
      <c r="R101" s="10"/>
      <c r="S101" s="11"/>
      <c r="T101" s="10"/>
      <c r="U101" s="11"/>
      <c r="V101" s="10"/>
      <c r="W101" s="11"/>
      <c r="X101" s="10"/>
      <c r="Y101" s="11"/>
      <c r="Z101" s="10"/>
      <c r="AA101" s="6"/>
      <c r="AB101" s="155">
        <f t="shared" si="1"/>
        <v>0</v>
      </c>
      <c r="AC101" s="162"/>
    </row>
    <row r="102" spans="1:29" ht="12.75" customHeight="1">
      <c r="A102" s="17"/>
      <c r="B102" s="10"/>
      <c r="C102" s="11"/>
      <c r="D102" s="10"/>
      <c r="E102" s="11"/>
      <c r="F102" s="10"/>
      <c r="G102" s="11"/>
      <c r="H102" s="10"/>
      <c r="I102" s="11"/>
      <c r="J102" s="10"/>
      <c r="K102" s="11"/>
      <c r="L102" s="10"/>
      <c r="M102" s="11"/>
      <c r="N102" s="10"/>
      <c r="O102" s="11"/>
      <c r="P102" s="10"/>
      <c r="Q102" s="11"/>
      <c r="R102" s="10"/>
      <c r="S102" s="11"/>
      <c r="T102" s="10"/>
      <c r="U102" s="11"/>
      <c r="V102" s="10"/>
      <c r="W102" s="11"/>
      <c r="X102" s="10"/>
      <c r="Y102" s="11"/>
      <c r="Z102" s="10"/>
      <c r="AA102" s="6"/>
      <c r="AB102" s="155">
        <f t="shared" si="1"/>
        <v>0</v>
      </c>
    </row>
    <row r="103" spans="1:29" ht="12.75" customHeight="1">
      <c r="A103" s="17"/>
      <c r="B103" s="10"/>
      <c r="C103" s="11"/>
      <c r="D103" s="10"/>
      <c r="E103" s="11"/>
      <c r="F103" s="10"/>
      <c r="G103" s="11"/>
      <c r="H103" s="10"/>
      <c r="I103" s="11"/>
      <c r="J103" s="10"/>
      <c r="K103" s="11"/>
      <c r="L103" s="10"/>
      <c r="M103" s="11"/>
      <c r="N103" s="10"/>
      <c r="O103" s="11"/>
      <c r="P103" s="10"/>
      <c r="Q103" s="11"/>
      <c r="R103" s="10"/>
      <c r="S103" s="11"/>
      <c r="T103" s="10"/>
      <c r="U103" s="11"/>
      <c r="V103" s="10"/>
      <c r="W103" s="11"/>
      <c r="X103" s="10"/>
      <c r="Y103" s="11"/>
      <c r="Z103" s="10"/>
      <c r="AA103" s="6"/>
      <c r="AB103" s="155">
        <f t="shared" si="1"/>
        <v>0</v>
      </c>
    </row>
    <row r="104" spans="1:29" ht="12.75" customHeight="1">
      <c r="A104" s="17"/>
      <c r="B104" s="10"/>
      <c r="C104" s="11"/>
      <c r="D104" s="10"/>
      <c r="E104" s="11"/>
      <c r="F104" s="10"/>
      <c r="G104" s="11"/>
      <c r="H104" s="10"/>
      <c r="I104" s="11"/>
      <c r="J104" s="10"/>
      <c r="K104" s="11"/>
      <c r="L104" s="10"/>
      <c r="M104" s="11"/>
      <c r="N104" s="10"/>
      <c r="O104" s="11"/>
      <c r="P104" s="10"/>
      <c r="Q104" s="11"/>
      <c r="R104" s="10"/>
      <c r="S104" s="11"/>
      <c r="T104" s="10"/>
      <c r="U104" s="11"/>
      <c r="V104" s="10"/>
      <c r="W104" s="11"/>
      <c r="X104" s="10"/>
      <c r="Y104" s="11"/>
      <c r="Z104" s="10"/>
      <c r="AA104" s="6"/>
      <c r="AB104" s="155">
        <f t="shared" si="1"/>
        <v>0</v>
      </c>
    </row>
    <row r="105" spans="1:29" ht="12.75" customHeight="1">
      <c r="A105" s="17"/>
      <c r="B105" s="10"/>
      <c r="C105" s="11"/>
      <c r="D105" s="10"/>
      <c r="E105" s="11"/>
      <c r="F105" s="10"/>
      <c r="G105" s="11"/>
      <c r="H105" s="10"/>
      <c r="I105" s="11"/>
      <c r="J105" s="10"/>
      <c r="K105" s="11"/>
      <c r="L105" s="10"/>
      <c r="M105" s="11"/>
      <c r="N105" s="10"/>
      <c r="O105" s="11"/>
      <c r="P105" s="10"/>
      <c r="Q105" s="11"/>
      <c r="R105" s="10"/>
      <c r="S105" s="11"/>
      <c r="T105" s="10"/>
      <c r="U105" s="11"/>
      <c r="V105" s="10"/>
      <c r="W105" s="11"/>
      <c r="X105" s="10"/>
      <c r="Y105" s="11"/>
      <c r="Z105" s="10"/>
      <c r="AA105" s="6"/>
      <c r="AB105" s="155">
        <f t="shared" si="1"/>
        <v>0</v>
      </c>
    </row>
    <row r="106" spans="1:29" ht="12.75" customHeight="1">
      <c r="A106" s="17"/>
      <c r="B106" s="18"/>
      <c r="C106" s="19"/>
      <c r="D106" s="19"/>
      <c r="E106" s="19"/>
      <c r="F106" s="20"/>
      <c r="G106" s="20"/>
      <c r="H106" s="20"/>
      <c r="I106" s="20"/>
      <c r="J106" s="20"/>
      <c r="K106" s="20"/>
      <c r="L106" s="19"/>
      <c r="M106" s="19"/>
      <c r="N106" s="19"/>
      <c r="O106" s="19"/>
      <c r="P106" s="19"/>
      <c r="Q106" s="19"/>
      <c r="R106" s="19"/>
      <c r="S106" s="19"/>
      <c r="T106" s="21"/>
      <c r="U106" s="19"/>
      <c r="V106" s="18"/>
      <c r="W106" s="20"/>
      <c r="X106" s="18"/>
      <c r="Y106" s="20"/>
      <c r="Z106" s="22"/>
      <c r="AA106" s="23"/>
      <c r="AB106" t="s">
        <v>193</v>
      </c>
      <c r="AC106" t="s">
        <v>139</v>
      </c>
    </row>
    <row r="107" spans="1:29">
      <c r="A107" t="s">
        <v>96</v>
      </c>
      <c r="B107">
        <f>SUM(B5:B90)</f>
        <v>107</v>
      </c>
      <c r="C107">
        <f t="shared" ref="C107:AA107" si="2">SUM(C5:C90)</f>
        <v>117</v>
      </c>
      <c r="D107">
        <f t="shared" si="2"/>
        <v>119</v>
      </c>
      <c r="E107">
        <f t="shared" si="2"/>
        <v>115</v>
      </c>
      <c r="F107">
        <f t="shared" si="2"/>
        <v>129</v>
      </c>
      <c r="G107">
        <f t="shared" si="2"/>
        <v>111</v>
      </c>
      <c r="H107">
        <f t="shared" si="2"/>
        <v>121</v>
      </c>
      <c r="I107">
        <f t="shared" si="2"/>
        <v>129</v>
      </c>
      <c r="J107">
        <f t="shared" si="2"/>
        <v>109</v>
      </c>
      <c r="K107">
        <f t="shared" si="2"/>
        <v>150</v>
      </c>
      <c r="L107">
        <f t="shared" si="2"/>
        <v>152</v>
      </c>
      <c r="M107">
        <f t="shared" si="2"/>
        <v>110</v>
      </c>
      <c r="N107">
        <f t="shared" si="2"/>
        <v>169</v>
      </c>
      <c r="O107">
        <f t="shared" si="2"/>
        <v>125</v>
      </c>
      <c r="P107">
        <f t="shared" si="2"/>
        <v>109</v>
      </c>
      <c r="Q107">
        <f t="shared" si="2"/>
        <v>108</v>
      </c>
      <c r="R107">
        <f t="shared" si="2"/>
        <v>106</v>
      </c>
      <c r="S107">
        <f t="shared" si="2"/>
        <v>148</v>
      </c>
      <c r="T107">
        <f t="shared" si="2"/>
        <v>75</v>
      </c>
      <c r="U107">
        <f t="shared" si="2"/>
        <v>146</v>
      </c>
      <c r="V107">
        <f t="shared" si="2"/>
        <v>153</v>
      </c>
      <c r="W107">
        <f t="shared" si="2"/>
        <v>130</v>
      </c>
      <c r="X107">
        <f t="shared" si="2"/>
        <v>145</v>
      </c>
      <c r="Y107">
        <f t="shared" si="2"/>
        <v>108</v>
      </c>
      <c r="Z107">
        <f t="shared" si="2"/>
        <v>100</v>
      </c>
      <c r="AA107">
        <f t="shared" si="2"/>
        <v>0</v>
      </c>
    </row>
    <row r="108" spans="1:29">
      <c r="A108" t="s">
        <v>97</v>
      </c>
      <c r="B108">
        <f>B5+B6+B7+B9+B10+B11+B12+B14+B17+B24+B26+B27+B28+B31+B32+B33+B34+B35+B37+B38+B41+B42+B44+B45+B48+B49+B50+B52+B53+B54+B56+B57+B58+B59+B60+B63+B64+B68+B77+B79+B81+B84+B85+B87+B88+B90</f>
        <v>10</v>
      </c>
      <c r="C108">
        <f t="shared" ref="C108:AA108" si="3">C5+C6+C7+C9+C10+C11+C12+C14+C17+C24+C26+C27+C28+C31+C32+C33+C34+C35+C37+C38+C41+C42+C44+C45+C48+C49+C50+C52+C53+C54+C56+C57+C58+C59+C60+C63+C64+C68+C77+C79+C81+C84+C85+C87+C88+C90</f>
        <v>10</v>
      </c>
      <c r="D108">
        <f t="shared" si="3"/>
        <v>26</v>
      </c>
      <c r="E108">
        <f t="shared" si="3"/>
        <v>18</v>
      </c>
      <c r="F108">
        <f t="shared" si="3"/>
        <v>35</v>
      </c>
      <c r="G108">
        <f t="shared" si="3"/>
        <v>25</v>
      </c>
      <c r="H108">
        <f t="shared" si="3"/>
        <v>40</v>
      </c>
      <c r="I108">
        <f t="shared" si="3"/>
        <v>9</v>
      </c>
      <c r="J108">
        <f t="shared" si="3"/>
        <v>15</v>
      </c>
      <c r="K108">
        <f t="shared" si="3"/>
        <v>10</v>
      </c>
      <c r="L108">
        <f t="shared" si="3"/>
        <v>80</v>
      </c>
      <c r="M108">
        <f t="shared" si="3"/>
        <v>70</v>
      </c>
      <c r="N108">
        <f t="shared" si="3"/>
        <v>90</v>
      </c>
      <c r="O108">
        <f t="shared" si="3"/>
        <v>25</v>
      </c>
      <c r="P108">
        <f t="shared" si="3"/>
        <v>0</v>
      </c>
      <c r="Q108">
        <f t="shared" si="3"/>
        <v>0</v>
      </c>
      <c r="R108">
        <f t="shared" si="3"/>
        <v>0</v>
      </c>
      <c r="S108">
        <f t="shared" si="3"/>
        <v>0</v>
      </c>
      <c r="T108">
        <f t="shared" si="3"/>
        <v>0</v>
      </c>
      <c r="U108">
        <f t="shared" si="3"/>
        <v>0</v>
      </c>
      <c r="V108">
        <f t="shared" si="3"/>
        <v>8</v>
      </c>
      <c r="W108">
        <f t="shared" si="3"/>
        <v>10</v>
      </c>
      <c r="X108">
        <f t="shared" si="3"/>
        <v>0</v>
      </c>
      <c r="Y108">
        <f t="shared" si="3"/>
        <v>0</v>
      </c>
      <c r="Z108">
        <f t="shared" si="3"/>
        <v>0</v>
      </c>
      <c r="AA108">
        <f t="shared" si="3"/>
        <v>0</v>
      </c>
      <c r="AB108">
        <f>AVERAGE(A108:Y108)</f>
        <v>20.041666666666668</v>
      </c>
      <c r="AC108">
        <f>STDEV(A108:Y108)/SQRT(COUNT(A108:Y108))</f>
        <v>5.3169401024593181</v>
      </c>
    </row>
    <row r="109" spans="1:29">
      <c r="A109" t="s">
        <v>98</v>
      </c>
      <c r="B109">
        <f>B8+B13+B15+B16+B18+B19+B20+B21+B22+B23+B25+B29+B30+B36+B39+B40+B43+B46+B47+B51+B55+B61+B62+B65+B66+B67+B69+B70+B71+B72+B73+B74+B75+B76+B78+B80+B82+B83+B86+B89</f>
        <v>97</v>
      </c>
      <c r="C109">
        <f t="shared" ref="C109:AA109" si="4">C8+C13+C15+C16+C18+C19+C20+C21+C22+C23+C25+C29+C30+C36+C39+C40+C43+C46+C47+C51+C55+C61+C62+C65+C66+C67+C69+C70+C71+C72+C73+C74+C75+C76+C78+C80+C82+C83+C86+C89</f>
        <v>107</v>
      </c>
      <c r="D109">
        <f t="shared" si="4"/>
        <v>93</v>
      </c>
      <c r="E109">
        <f t="shared" si="4"/>
        <v>97</v>
      </c>
      <c r="F109">
        <f t="shared" si="4"/>
        <v>94</v>
      </c>
      <c r="G109">
        <f t="shared" si="4"/>
        <v>86</v>
      </c>
      <c r="H109">
        <f t="shared" si="4"/>
        <v>81</v>
      </c>
      <c r="I109">
        <f t="shared" si="4"/>
        <v>120</v>
      </c>
      <c r="J109">
        <f t="shared" si="4"/>
        <v>94</v>
      </c>
      <c r="K109">
        <f t="shared" si="4"/>
        <v>140</v>
      </c>
      <c r="L109">
        <f t="shared" si="4"/>
        <v>72</v>
      </c>
      <c r="M109">
        <f t="shared" si="4"/>
        <v>40</v>
      </c>
      <c r="N109">
        <f t="shared" si="4"/>
        <v>79</v>
      </c>
      <c r="O109">
        <f t="shared" si="4"/>
        <v>100</v>
      </c>
      <c r="P109">
        <f t="shared" si="4"/>
        <v>109</v>
      </c>
      <c r="Q109">
        <f t="shared" si="4"/>
        <v>108</v>
      </c>
      <c r="R109">
        <f t="shared" si="4"/>
        <v>106</v>
      </c>
      <c r="S109">
        <f t="shared" si="4"/>
        <v>148</v>
      </c>
      <c r="T109">
        <f t="shared" si="4"/>
        <v>75</v>
      </c>
      <c r="U109">
        <f t="shared" si="4"/>
        <v>146</v>
      </c>
      <c r="V109">
        <f t="shared" si="4"/>
        <v>145</v>
      </c>
      <c r="W109">
        <f t="shared" si="4"/>
        <v>120</v>
      </c>
      <c r="X109">
        <f t="shared" si="4"/>
        <v>145</v>
      </c>
      <c r="Y109">
        <f t="shared" si="4"/>
        <v>108</v>
      </c>
      <c r="Z109">
        <f t="shared" si="4"/>
        <v>100</v>
      </c>
      <c r="AA109">
        <f t="shared" si="4"/>
        <v>0</v>
      </c>
      <c r="AB109">
        <f>AVERAGE(A109:Y109)</f>
        <v>104.58333333333333</v>
      </c>
      <c r="AC109">
        <f>STDEV(A109:Y109)/SQRT(COUNT(A109:Y109))</f>
        <v>5.517730533611247</v>
      </c>
    </row>
    <row r="110" spans="1:29">
      <c r="A110" t="s">
        <v>99</v>
      </c>
      <c r="B110">
        <f>SUM(B94:B98)</f>
        <v>0</v>
      </c>
      <c r="C110">
        <f t="shared" ref="C110:AA110" si="5">SUM(C94:C98)</f>
        <v>9</v>
      </c>
      <c r="D110">
        <f t="shared" si="5"/>
        <v>0</v>
      </c>
      <c r="E110">
        <f t="shared" si="5"/>
        <v>15</v>
      </c>
      <c r="F110">
        <f t="shared" si="5"/>
        <v>2</v>
      </c>
      <c r="G110">
        <f t="shared" si="5"/>
        <v>3</v>
      </c>
      <c r="H110">
        <f t="shared" si="5"/>
        <v>3</v>
      </c>
      <c r="I110">
        <f t="shared" si="5"/>
        <v>0</v>
      </c>
      <c r="J110">
        <f t="shared" si="5"/>
        <v>0</v>
      </c>
      <c r="K110">
        <f t="shared" si="5"/>
        <v>0</v>
      </c>
      <c r="L110">
        <f t="shared" si="5"/>
        <v>0</v>
      </c>
      <c r="M110">
        <f t="shared" si="5"/>
        <v>0</v>
      </c>
      <c r="N110">
        <f t="shared" si="5"/>
        <v>0</v>
      </c>
      <c r="O110">
        <f t="shared" si="5"/>
        <v>0</v>
      </c>
      <c r="P110">
        <f t="shared" si="5"/>
        <v>5</v>
      </c>
      <c r="Q110">
        <f t="shared" si="5"/>
        <v>3</v>
      </c>
      <c r="R110">
        <f t="shared" si="5"/>
        <v>0</v>
      </c>
      <c r="S110">
        <f t="shared" si="5"/>
        <v>0</v>
      </c>
      <c r="T110">
        <f t="shared" si="5"/>
        <v>0</v>
      </c>
      <c r="U110">
        <f t="shared" si="5"/>
        <v>0</v>
      </c>
      <c r="V110">
        <f t="shared" si="5"/>
        <v>0</v>
      </c>
      <c r="W110">
        <f t="shared" si="5"/>
        <v>0</v>
      </c>
      <c r="X110">
        <f t="shared" si="5"/>
        <v>2</v>
      </c>
      <c r="Y110">
        <f t="shared" si="5"/>
        <v>0</v>
      </c>
      <c r="Z110">
        <f t="shared" si="5"/>
        <v>0</v>
      </c>
      <c r="AA110">
        <f t="shared" si="5"/>
        <v>0</v>
      </c>
      <c r="AB110">
        <f>AVERAGE(A110:Y110)</f>
        <v>1.75</v>
      </c>
      <c r="AC110">
        <f>STDEV(A110:Y110)/SQRT(COUNT(A110:Y110))</f>
        <v>0.72793633261970525</v>
      </c>
    </row>
  </sheetData>
  <mergeCells count="2">
    <mergeCell ref="A1:AA1"/>
    <mergeCell ref="A2:AA2"/>
  </mergeCells>
  <phoneticPr fontId="8" type="noConversion"/>
  <pageMargins left="0.75" right="0.75" top="1" bottom="1" header="0.5" footer="0.5"/>
  <headerFooter alignWithMargins="0"/>
</worksheet>
</file>

<file path=xl/worksheets/sheet6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AC110"/>
  <sheetViews>
    <sheetView topLeftCell="P79" workbookViewId="0">
      <selection activeCell="AB107" sqref="AB107:AC110"/>
    </sheetView>
  </sheetViews>
  <sheetFormatPr baseColWidth="10" defaultRowHeight="13"/>
  <cols>
    <col min="1" max="1" width="35.33203125" bestFit="1" customWidth="1"/>
    <col min="2" max="256" width="8.83203125" customWidth="1"/>
  </cols>
  <sheetData>
    <row r="1" spans="1:27" ht="18">
      <c r="A1" s="221" t="s">
        <v>88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spans="1:27">
      <c r="A2" s="222" t="s">
        <v>159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4"/>
    </row>
    <row r="3" spans="1:27">
      <c r="A3" s="1" t="s">
        <v>0</v>
      </c>
      <c r="B3" s="2">
        <v>0</v>
      </c>
      <c r="C3" s="3">
        <v>3</v>
      </c>
      <c r="D3" s="2">
        <v>6</v>
      </c>
      <c r="E3" s="3">
        <v>9</v>
      </c>
      <c r="F3" s="2">
        <v>12</v>
      </c>
      <c r="G3" s="3">
        <v>15</v>
      </c>
      <c r="H3" s="2">
        <v>18</v>
      </c>
      <c r="I3" s="3">
        <v>21</v>
      </c>
      <c r="J3" s="2">
        <v>24</v>
      </c>
      <c r="K3" s="3">
        <v>27</v>
      </c>
      <c r="L3" s="2">
        <v>30</v>
      </c>
      <c r="M3" s="3">
        <v>33</v>
      </c>
      <c r="N3" s="2">
        <v>36</v>
      </c>
      <c r="O3" s="3">
        <v>39</v>
      </c>
      <c r="P3" s="2">
        <v>42</v>
      </c>
      <c r="Q3" s="3">
        <v>45</v>
      </c>
      <c r="R3" s="2">
        <v>48</v>
      </c>
      <c r="S3" s="3">
        <v>51</v>
      </c>
      <c r="T3" s="4">
        <v>54</v>
      </c>
      <c r="U3" s="3">
        <v>57</v>
      </c>
      <c r="V3" s="4">
        <v>60</v>
      </c>
      <c r="W3" s="3">
        <v>63</v>
      </c>
      <c r="X3" s="4">
        <v>66</v>
      </c>
      <c r="Y3" s="3">
        <v>69</v>
      </c>
      <c r="Z3" s="4">
        <v>72</v>
      </c>
      <c r="AA3" s="2" t="s">
        <v>1</v>
      </c>
    </row>
    <row r="4" spans="1:27" ht="12.75" customHeight="1">
      <c r="A4" s="5" t="s">
        <v>2</v>
      </c>
      <c r="B4" s="6"/>
      <c r="C4" s="7"/>
      <c r="D4" s="6"/>
      <c r="E4" s="7"/>
      <c r="F4" s="6"/>
      <c r="G4" s="7"/>
      <c r="H4" s="6"/>
      <c r="I4" s="7"/>
      <c r="J4" s="6"/>
      <c r="K4" s="7"/>
      <c r="L4" s="6"/>
      <c r="M4" s="7"/>
      <c r="N4" s="6"/>
      <c r="O4" s="7"/>
      <c r="P4" s="6"/>
      <c r="Q4" s="7"/>
      <c r="R4" s="6"/>
      <c r="S4" s="7"/>
      <c r="T4" s="8"/>
      <c r="U4" s="7"/>
      <c r="V4" s="8"/>
      <c r="W4" s="7"/>
      <c r="X4" s="8"/>
      <c r="Y4" s="7"/>
      <c r="Z4" s="8"/>
      <c r="AA4" s="6"/>
    </row>
    <row r="5" spans="1:27" ht="12.75" customHeight="1">
      <c r="A5" s="9" t="s">
        <v>25</v>
      </c>
      <c r="B5" s="10">
        <v>15</v>
      </c>
      <c r="C5" s="11">
        <v>20</v>
      </c>
      <c r="D5" s="10">
        <v>50</v>
      </c>
      <c r="E5" s="11">
        <v>30</v>
      </c>
      <c r="F5" s="10">
        <v>10</v>
      </c>
      <c r="G5" s="11">
        <v>50</v>
      </c>
      <c r="H5" s="10">
        <v>30</v>
      </c>
      <c r="I5" s="11">
        <v>10</v>
      </c>
      <c r="J5" s="10">
        <v>20</v>
      </c>
      <c r="K5" s="11">
        <v>5</v>
      </c>
      <c r="L5" s="10"/>
      <c r="M5" s="11"/>
      <c r="N5" s="10"/>
      <c r="O5" s="11"/>
      <c r="P5" s="10"/>
      <c r="Q5" s="11"/>
      <c r="R5" s="10"/>
      <c r="S5" s="11"/>
      <c r="T5" s="10"/>
      <c r="U5" s="11"/>
      <c r="V5" s="10"/>
      <c r="W5" s="11"/>
      <c r="X5" s="10"/>
      <c r="Y5" s="11"/>
      <c r="Z5" s="10"/>
      <c r="AA5" s="6"/>
    </row>
    <row r="6" spans="1:27" ht="12.75" customHeight="1">
      <c r="A6" s="9" t="s">
        <v>3</v>
      </c>
      <c r="B6" s="10"/>
      <c r="C6" s="11"/>
      <c r="D6" s="10"/>
      <c r="E6" s="11"/>
      <c r="F6" s="10"/>
      <c r="G6" s="11"/>
      <c r="H6" s="10"/>
      <c r="I6" s="11"/>
      <c r="J6" s="10"/>
      <c r="K6" s="11"/>
      <c r="L6" s="10"/>
      <c r="M6" s="11"/>
      <c r="N6" s="10"/>
      <c r="O6" s="11"/>
      <c r="P6" s="10"/>
      <c r="Q6" s="11"/>
      <c r="R6" s="10"/>
      <c r="S6" s="11"/>
      <c r="T6" s="10"/>
      <c r="U6" s="11"/>
      <c r="V6" s="10"/>
      <c r="W6" s="11"/>
      <c r="X6" s="10"/>
      <c r="Y6" s="11"/>
      <c r="Z6" s="10"/>
      <c r="AA6" s="6"/>
    </row>
    <row r="7" spans="1:27" ht="12.75" customHeight="1">
      <c r="A7" s="9" t="s">
        <v>59</v>
      </c>
      <c r="B7" s="10"/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  <c r="P7" s="10"/>
      <c r="Q7" s="11"/>
      <c r="R7" s="10"/>
      <c r="S7" s="11"/>
      <c r="T7" s="10"/>
      <c r="U7" s="11"/>
      <c r="V7" s="10"/>
      <c r="W7" s="11"/>
      <c r="X7" s="10"/>
      <c r="Y7" s="11"/>
      <c r="Z7" s="10"/>
      <c r="AA7" s="6"/>
    </row>
    <row r="8" spans="1:27" ht="12.75" customHeight="1">
      <c r="A8" s="12" t="s">
        <v>4</v>
      </c>
      <c r="B8" s="10"/>
      <c r="C8" s="11"/>
      <c r="D8" s="10"/>
      <c r="E8" s="11"/>
      <c r="F8" s="10"/>
      <c r="G8" s="11"/>
      <c r="H8" s="10"/>
      <c r="I8" s="11">
        <v>3</v>
      </c>
      <c r="J8" s="10">
        <v>5</v>
      </c>
      <c r="K8" s="11">
        <v>2</v>
      </c>
      <c r="L8" s="10"/>
      <c r="M8" s="11"/>
      <c r="N8" s="10"/>
      <c r="O8" s="11"/>
      <c r="P8" s="10"/>
      <c r="Q8" s="11">
        <v>2</v>
      </c>
      <c r="R8" s="10"/>
      <c r="S8" s="11"/>
      <c r="T8" s="10"/>
      <c r="U8" s="11"/>
      <c r="V8" s="10"/>
      <c r="W8" s="11"/>
      <c r="X8" s="10"/>
      <c r="Y8" s="11"/>
      <c r="Z8" s="10"/>
      <c r="AA8" s="6"/>
    </row>
    <row r="9" spans="1:27" ht="12.75" customHeight="1">
      <c r="A9" s="9" t="s">
        <v>45</v>
      </c>
      <c r="B9" s="10"/>
      <c r="C9" s="11"/>
      <c r="D9" s="10"/>
      <c r="E9" s="11"/>
      <c r="F9" s="10"/>
      <c r="G9" s="11"/>
      <c r="H9" s="10"/>
      <c r="I9" s="11"/>
      <c r="J9" s="10"/>
      <c r="K9" s="11"/>
      <c r="L9" s="10"/>
      <c r="M9" s="11"/>
      <c r="N9" s="10"/>
      <c r="O9" s="11"/>
      <c r="P9" s="10"/>
      <c r="Q9" s="11"/>
      <c r="R9" s="10"/>
      <c r="S9" s="11"/>
      <c r="T9" s="10"/>
      <c r="U9" s="11"/>
      <c r="V9" s="10"/>
      <c r="W9" s="11"/>
      <c r="X9" s="10"/>
      <c r="Y9" s="11"/>
      <c r="Z9" s="10"/>
      <c r="AA9" s="6"/>
    </row>
    <row r="10" spans="1:27" ht="12.75" customHeight="1">
      <c r="A10" s="24" t="s">
        <v>86</v>
      </c>
      <c r="B10" s="10"/>
      <c r="C10" s="11"/>
      <c r="D10" s="10"/>
      <c r="E10" s="11"/>
      <c r="F10" s="10"/>
      <c r="G10" s="11"/>
      <c r="H10" s="10"/>
      <c r="I10" s="11"/>
      <c r="J10" s="10"/>
      <c r="K10" s="11"/>
      <c r="L10" s="10"/>
      <c r="M10" s="11"/>
      <c r="N10" s="10"/>
      <c r="O10" s="11"/>
      <c r="P10" s="10"/>
      <c r="Q10" s="11"/>
      <c r="R10" s="10"/>
      <c r="S10" s="11"/>
      <c r="T10" s="10"/>
      <c r="U10" s="11"/>
      <c r="V10" s="10"/>
      <c r="W10" s="11"/>
      <c r="X10" s="10"/>
      <c r="Y10" s="11"/>
      <c r="Z10" s="10"/>
      <c r="AA10" s="6"/>
    </row>
    <row r="11" spans="1:27" ht="12.75" customHeight="1">
      <c r="A11" s="9" t="s">
        <v>27</v>
      </c>
      <c r="B11" s="10"/>
      <c r="C11" s="11"/>
      <c r="D11" s="10"/>
      <c r="E11" s="11"/>
      <c r="F11" s="10"/>
      <c r="G11" s="11"/>
      <c r="H11" s="10"/>
      <c r="I11" s="11"/>
      <c r="J11" s="10"/>
      <c r="K11" s="11"/>
      <c r="L11" s="10"/>
      <c r="M11" s="11"/>
      <c r="N11" s="10"/>
      <c r="O11" s="11"/>
      <c r="P11" s="10"/>
      <c r="Q11" s="11"/>
      <c r="R11" s="10"/>
      <c r="S11" s="11"/>
      <c r="T11" s="10"/>
      <c r="U11" s="11"/>
      <c r="V11" s="10"/>
      <c r="W11" s="11"/>
      <c r="X11" s="10"/>
      <c r="Y11" s="11"/>
      <c r="Z11" s="10"/>
      <c r="AA11" s="6"/>
    </row>
    <row r="12" spans="1:27" ht="12.75" customHeight="1">
      <c r="A12" s="14" t="s">
        <v>26</v>
      </c>
      <c r="B12" s="10"/>
      <c r="C12" s="11"/>
      <c r="D12" s="10"/>
      <c r="E12" s="11"/>
      <c r="F12" s="10"/>
      <c r="G12" s="11"/>
      <c r="H12" s="10"/>
      <c r="I12" s="11"/>
      <c r="J12" s="10"/>
      <c r="K12" s="11"/>
      <c r="L12" s="10"/>
      <c r="M12" s="11"/>
      <c r="N12" s="10"/>
      <c r="O12" s="11"/>
      <c r="P12" s="10"/>
      <c r="Q12" s="11"/>
      <c r="R12" s="10"/>
      <c r="S12" s="11"/>
      <c r="T12" s="10"/>
      <c r="U12" s="11"/>
      <c r="V12" s="10"/>
      <c r="W12" s="11"/>
      <c r="X12" s="10"/>
      <c r="Y12" s="11"/>
      <c r="Z12" s="10"/>
      <c r="AA12" s="6"/>
    </row>
    <row r="13" spans="1:27" ht="12.75" customHeight="1">
      <c r="A13" s="13" t="s">
        <v>51</v>
      </c>
      <c r="B13" s="10"/>
      <c r="C13" s="11"/>
      <c r="D13" s="10"/>
      <c r="E13" s="11"/>
      <c r="F13" s="10"/>
      <c r="G13" s="11"/>
      <c r="H13" s="10"/>
      <c r="I13" s="11"/>
      <c r="J13" s="10"/>
      <c r="K13" s="11"/>
      <c r="L13" s="10"/>
      <c r="M13" s="11"/>
      <c r="N13" s="10"/>
      <c r="O13" s="11"/>
      <c r="P13" s="10"/>
      <c r="Q13" s="11"/>
      <c r="R13" s="10"/>
      <c r="S13" s="11"/>
      <c r="T13" s="10"/>
      <c r="U13" s="11"/>
      <c r="V13" s="10"/>
      <c r="W13" s="11"/>
      <c r="X13" s="10"/>
      <c r="Y13" s="11"/>
      <c r="Z13" s="10"/>
      <c r="AA13" s="6"/>
    </row>
    <row r="14" spans="1:27" ht="12.75" customHeight="1">
      <c r="A14" s="14" t="s">
        <v>29</v>
      </c>
      <c r="B14" s="10"/>
      <c r="C14" s="11"/>
      <c r="D14" s="10"/>
      <c r="E14" s="11"/>
      <c r="F14" s="10"/>
      <c r="G14" s="11"/>
      <c r="H14" s="10"/>
      <c r="I14" s="11"/>
      <c r="J14" s="10"/>
      <c r="K14" s="11"/>
      <c r="L14" s="10"/>
      <c r="M14" s="11"/>
      <c r="N14" s="10"/>
      <c r="O14" s="11"/>
      <c r="P14" s="10"/>
      <c r="Q14" s="11"/>
      <c r="R14" s="10"/>
      <c r="S14" s="11"/>
      <c r="T14" s="10"/>
      <c r="U14" s="11"/>
      <c r="V14" s="10"/>
      <c r="W14" s="11"/>
      <c r="X14" s="10"/>
      <c r="Y14" s="11"/>
      <c r="Z14" s="10"/>
      <c r="AA14" s="6"/>
    </row>
    <row r="15" spans="1:27" ht="12.75" customHeight="1">
      <c r="A15" s="13" t="s">
        <v>76</v>
      </c>
      <c r="B15" s="10"/>
      <c r="C15" s="11"/>
      <c r="D15" s="10"/>
      <c r="E15" s="11"/>
      <c r="F15" s="10"/>
      <c r="G15" s="11"/>
      <c r="H15" s="10"/>
      <c r="I15" s="11"/>
      <c r="J15" s="10"/>
      <c r="K15" s="11"/>
      <c r="L15" s="10"/>
      <c r="M15" s="11"/>
      <c r="N15" s="10"/>
      <c r="O15" s="11"/>
      <c r="P15" s="10"/>
      <c r="Q15" s="11"/>
      <c r="R15" s="10"/>
      <c r="S15" s="11"/>
      <c r="T15" s="10"/>
      <c r="U15" s="11"/>
      <c r="V15" s="10"/>
      <c r="W15" s="11"/>
      <c r="X15" s="10"/>
      <c r="Y15" s="11"/>
      <c r="Z15" s="10"/>
      <c r="AA15" s="6"/>
    </row>
    <row r="16" spans="1:27" ht="12.75" customHeight="1">
      <c r="A16" s="13" t="s">
        <v>77</v>
      </c>
      <c r="B16" s="10"/>
      <c r="C16" s="11"/>
      <c r="D16" s="10"/>
      <c r="E16" s="11"/>
      <c r="F16" s="10"/>
      <c r="G16" s="11"/>
      <c r="H16" s="10"/>
      <c r="I16" s="11"/>
      <c r="J16" s="10"/>
      <c r="K16" s="11"/>
      <c r="L16" s="10"/>
      <c r="M16" s="11"/>
      <c r="N16" s="10"/>
      <c r="O16" s="11"/>
      <c r="P16" s="10"/>
      <c r="Q16" s="11"/>
      <c r="R16" s="10"/>
      <c r="S16" s="11"/>
      <c r="T16" s="10"/>
      <c r="U16" s="11"/>
      <c r="V16" s="10"/>
      <c r="W16" s="11"/>
      <c r="X16" s="10"/>
      <c r="Y16" s="11"/>
      <c r="Z16" s="10"/>
      <c r="AA16" s="6"/>
    </row>
    <row r="17" spans="1:27" ht="12.75" customHeight="1">
      <c r="A17" s="9" t="s">
        <v>5</v>
      </c>
      <c r="B17" s="10"/>
      <c r="C17" s="11"/>
      <c r="D17" s="10"/>
      <c r="E17" s="11"/>
      <c r="F17" s="10">
        <v>50</v>
      </c>
      <c r="G17" s="11">
        <v>25</v>
      </c>
      <c r="H17" s="10">
        <v>10</v>
      </c>
      <c r="I17" s="11">
        <v>75</v>
      </c>
      <c r="J17" s="10">
        <v>30</v>
      </c>
      <c r="K17" s="11">
        <v>10</v>
      </c>
      <c r="L17" s="10"/>
      <c r="M17" s="11"/>
      <c r="N17" s="10"/>
      <c r="O17" s="11"/>
      <c r="P17" s="10"/>
      <c r="Q17" s="11"/>
      <c r="R17" s="10"/>
      <c r="S17" s="11"/>
      <c r="T17" s="10"/>
      <c r="U17" s="11"/>
      <c r="V17" s="10"/>
      <c r="W17" s="11"/>
      <c r="X17" s="10"/>
      <c r="Y17" s="11"/>
      <c r="Z17" s="10"/>
      <c r="AA17" s="6"/>
    </row>
    <row r="18" spans="1:27" ht="12.75" customHeight="1">
      <c r="A18" s="12" t="s">
        <v>79</v>
      </c>
      <c r="B18" s="10"/>
      <c r="C18" s="11"/>
      <c r="D18" s="10"/>
      <c r="E18" s="11"/>
      <c r="F18" s="10"/>
      <c r="G18" s="11"/>
      <c r="H18" s="10"/>
      <c r="I18" s="11"/>
      <c r="J18" s="10"/>
      <c r="K18" s="11"/>
      <c r="L18" s="10"/>
      <c r="M18" s="11"/>
      <c r="N18" s="10"/>
      <c r="O18" s="11"/>
      <c r="P18" s="10"/>
      <c r="Q18" s="11"/>
      <c r="R18" s="10"/>
      <c r="S18" s="11"/>
      <c r="T18" s="10"/>
      <c r="U18" s="11"/>
      <c r="V18" s="10"/>
      <c r="W18" s="11"/>
      <c r="X18" s="10"/>
      <c r="Y18" s="11"/>
      <c r="Z18" s="10"/>
      <c r="AA18" s="6"/>
    </row>
    <row r="19" spans="1:27" ht="12.75" customHeight="1">
      <c r="A19" s="12" t="s">
        <v>78</v>
      </c>
      <c r="B19" s="10"/>
      <c r="C19" s="11"/>
      <c r="D19" s="10"/>
      <c r="E19" s="11"/>
      <c r="F19" s="10"/>
      <c r="G19" s="11"/>
      <c r="H19" s="10"/>
      <c r="I19" s="11"/>
      <c r="J19" s="10"/>
      <c r="K19" s="11"/>
      <c r="L19" s="10"/>
      <c r="M19" s="11"/>
      <c r="N19" s="10"/>
      <c r="O19" s="11"/>
      <c r="P19" s="10"/>
      <c r="Q19" s="11"/>
      <c r="R19" s="10"/>
      <c r="S19" s="11"/>
      <c r="T19" s="10"/>
      <c r="U19" s="11"/>
      <c r="V19" s="10"/>
      <c r="W19" s="11"/>
      <c r="X19" s="10"/>
      <c r="Y19" s="11"/>
      <c r="Z19" s="10"/>
      <c r="AA19" s="6"/>
    </row>
    <row r="20" spans="1:27" ht="12.75" customHeight="1">
      <c r="A20" s="12" t="s">
        <v>6</v>
      </c>
      <c r="B20" s="10">
        <v>95</v>
      </c>
      <c r="C20" s="11">
        <v>80</v>
      </c>
      <c r="D20" s="10">
        <v>90</v>
      </c>
      <c r="E20" s="11">
        <v>95</v>
      </c>
      <c r="F20" s="10">
        <v>60</v>
      </c>
      <c r="G20" s="11">
        <v>50</v>
      </c>
      <c r="H20" s="10">
        <v>90</v>
      </c>
      <c r="I20" s="11">
        <v>25</v>
      </c>
      <c r="J20" s="10">
        <v>25</v>
      </c>
      <c r="K20" s="11"/>
      <c r="L20" s="10"/>
      <c r="M20" s="11"/>
      <c r="N20" s="10">
        <v>2</v>
      </c>
      <c r="O20" s="11">
        <v>2</v>
      </c>
      <c r="P20" s="10"/>
      <c r="Q20" s="11"/>
      <c r="R20" s="10"/>
      <c r="S20" s="11"/>
      <c r="T20" s="10"/>
      <c r="U20" s="11"/>
      <c r="V20" s="10">
        <v>2</v>
      </c>
      <c r="W20" s="11"/>
      <c r="X20" s="10">
        <v>1</v>
      </c>
      <c r="Y20" s="11">
        <v>5</v>
      </c>
      <c r="Z20" s="10">
        <v>5</v>
      </c>
      <c r="AA20" s="6"/>
    </row>
    <row r="21" spans="1:27" ht="12.75" customHeight="1">
      <c r="A21" s="12" t="s">
        <v>7</v>
      </c>
      <c r="B21" s="10"/>
      <c r="C21" s="11"/>
      <c r="D21" s="10"/>
      <c r="E21" s="11"/>
      <c r="F21" s="10"/>
      <c r="G21" s="11"/>
      <c r="H21" s="10"/>
      <c r="I21" s="11"/>
      <c r="J21" s="10"/>
      <c r="K21" s="11"/>
      <c r="L21" s="10"/>
      <c r="M21" s="11"/>
      <c r="N21" s="10"/>
      <c r="O21" s="11"/>
      <c r="P21" s="10"/>
      <c r="Q21" s="11"/>
      <c r="R21" s="10"/>
      <c r="S21" s="11"/>
      <c r="T21" s="10"/>
      <c r="U21" s="11"/>
      <c r="V21" s="10"/>
      <c r="W21" s="11"/>
      <c r="X21" s="10"/>
      <c r="Y21" s="11"/>
      <c r="Z21" s="10"/>
      <c r="AA21" s="6"/>
    </row>
    <row r="22" spans="1:27" ht="12.75" customHeight="1">
      <c r="A22" s="12" t="s">
        <v>85</v>
      </c>
      <c r="B22" s="10"/>
      <c r="C22" s="11"/>
      <c r="D22" s="10"/>
      <c r="E22" s="11"/>
      <c r="F22" s="10"/>
      <c r="G22" s="11"/>
      <c r="H22" s="10"/>
      <c r="I22" s="11"/>
      <c r="J22" s="10"/>
      <c r="K22" s="11"/>
      <c r="L22" s="10"/>
      <c r="M22" s="11"/>
      <c r="N22" s="10"/>
      <c r="O22" s="11"/>
      <c r="P22" s="10"/>
      <c r="Q22" s="11"/>
      <c r="R22" s="10"/>
      <c r="S22" s="11"/>
      <c r="T22" s="10"/>
      <c r="U22" s="11"/>
      <c r="V22" s="10"/>
      <c r="W22" s="11"/>
      <c r="X22" s="10"/>
      <c r="Y22" s="11"/>
      <c r="Z22" s="10"/>
      <c r="AA22" s="6"/>
    </row>
    <row r="23" spans="1:27" ht="12.75" customHeight="1">
      <c r="A23" s="12" t="s">
        <v>28</v>
      </c>
      <c r="B23" s="10"/>
      <c r="C23" s="11"/>
      <c r="D23" s="10"/>
      <c r="E23" s="11"/>
      <c r="F23" s="10"/>
      <c r="G23" s="11"/>
      <c r="H23" s="10"/>
      <c r="I23" s="11"/>
      <c r="J23" s="10"/>
      <c r="K23" s="11"/>
      <c r="L23" s="10"/>
      <c r="M23" s="11"/>
      <c r="N23" s="10"/>
      <c r="O23" s="11"/>
      <c r="P23" s="10"/>
      <c r="Q23" s="11"/>
      <c r="R23" s="10"/>
      <c r="S23" s="11"/>
      <c r="T23" s="10"/>
      <c r="U23" s="11"/>
      <c r="V23" s="10"/>
      <c r="W23" s="11"/>
      <c r="X23" s="10"/>
      <c r="Y23" s="11"/>
      <c r="Z23" s="10"/>
      <c r="AA23" s="6"/>
    </row>
    <row r="24" spans="1:27" ht="12.75" customHeight="1">
      <c r="A24" s="9" t="s">
        <v>8</v>
      </c>
      <c r="B24" s="10"/>
      <c r="C24" s="11"/>
      <c r="D24" s="10"/>
      <c r="E24" s="11"/>
      <c r="F24" s="10"/>
      <c r="G24" s="11"/>
      <c r="H24" s="10"/>
      <c r="I24" s="11"/>
      <c r="J24" s="10"/>
      <c r="K24" s="11"/>
      <c r="L24" s="10"/>
      <c r="M24" s="11"/>
      <c r="N24" s="10"/>
      <c r="O24" s="11"/>
      <c r="P24" s="10"/>
      <c r="Q24" s="11"/>
      <c r="R24" s="10"/>
      <c r="S24" s="11"/>
      <c r="T24" s="10"/>
      <c r="U24" s="11"/>
      <c r="V24" s="10"/>
      <c r="W24" s="11"/>
      <c r="X24" s="10"/>
      <c r="Y24" s="11"/>
      <c r="Z24" s="10"/>
      <c r="AA24" s="6"/>
    </row>
    <row r="25" spans="1:27" ht="12.75" customHeight="1">
      <c r="A25" s="12" t="s">
        <v>23</v>
      </c>
      <c r="B25" s="10"/>
      <c r="C25" s="11"/>
      <c r="D25" s="10"/>
      <c r="E25" s="11"/>
      <c r="F25" s="10"/>
      <c r="G25" s="11"/>
      <c r="H25" s="10"/>
      <c r="I25" s="11"/>
      <c r="J25" s="10"/>
      <c r="K25" s="11">
        <v>5</v>
      </c>
      <c r="L25" s="10">
        <v>90</v>
      </c>
      <c r="M25" s="11">
        <v>95</v>
      </c>
      <c r="N25" s="10">
        <v>80</v>
      </c>
      <c r="O25" s="11">
        <v>98</v>
      </c>
      <c r="P25" s="10">
        <v>100</v>
      </c>
      <c r="Q25" s="11">
        <v>95</v>
      </c>
      <c r="R25" s="10">
        <v>100</v>
      </c>
      <c r="S25" s="11">
        <v>100</v>
      </c>
      <c r="T25" s="10">
        <v>100</v>
      </c>
      <c r="U25" s="11">
        <v>90</v>
      </c>
      <c r="V25" s="10">
        <v>100</v>
      </c>
      <c r="W25" s="11">
        <v>100</v>
      </c>
      <c r="X25" s="10">
        <v>100</v>
      </c>
      <c r="Y25" s="11">
        <v>100</v>
      </c>
      <c r="Z25" s="10">
        <v>95</v>
      </c>
      <c r="AA25" s="6"/>
    </row>
    <row r="26" spans="1:27" ht="12.75" customHeight="1">
      <c r="A26" s="9" t="s">
        <v>71</v>
      </c>
      <c r="B26" s="10"/>
      <c r="C26" s="11"/>
      <c r="D26" s="10"/>
      <c r="E26" s="11"/>
      <c r="F26" s="10"/>
      <c r="G26" s="11"/>
      <c r="H26" s="10"/>
      <c r="I26" s="11"/>
      <c r="J26" s="10"/>
      <c r="K26" s="11"/>
      <c r="L26" s="10"/>
      <c r="M26" s="11"/>
      <c r="N26" s="10"/>
      <c r="O26" s="11"/>
      <c r="P26" s="10"/>
      <c r="Q26" s="11"/>
      <c r="R26" s="10"/>
      <c r="S26" s="11"/>
      <c r="T26" s="10"/>
      <c r="U26" s="11"/>
      <c r="V26" s="10"/>
      <c r="W26" s="11"/>
      <c r="X26" s="10"/>
      <c r="Y26" s="11"/>
      <c r="Z26" s="10"/>
      <c r="AA26" s="6"/>
    </row>
    <row r="27" spans="1:27" ht="12.75" customHeight="1">
      <c r="A27" s="9" t="s">
        <v>83</v>
      </c>
      <c r="B27" s="10"/>
      <c r="C27" s="11"/>
      <c r="D27" s="10"/>
      <c r="E27" s="11"/>
      <c r="F27" s="10"/>
      <c r="G27" s="11"/>
      <c r="H27" s="10"/>
      <c r="I27" s="11"/>
      <c r="J27" s="10"/>
      <c r="K27" s="11"/>
      <c r="L27" s="10"/>
      <c r="M27" s="11"/>
      <c r="N27" s="10"/>
      <c r="O27" s="11"/>
      <c r="P27" s="10"/>
      <c r="Q27" s="11"/>
      <c r="R27" s="10"/>
      <c r="S27" s="11"/>
      <c r="T27" s="10"/>
      <c r="U27" s="11"/>
      <c r="V27" s="10"/>
      <c r="W27" s="11"/>
      <c r="X27" s="10"/>
      <c r="Y27" s="11"/>
      <c r="Z27" s="10"/>
      <c r="AA27" s="6"/>
    </row>
    <row r="28" spans="1:27" ht="12.75" customHeight="1">
      <c r="A28" s="9" t="s">
        <v>69</v>
      </c>
      <c r="B28" s="10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  <c r="P28" s="10"/>
      <c r="Q28" s="11"/>
      <c r="R28" s="10"/>
      <c r="S28" s="11"/>
      <c r="T28" s="10"/>
      <c r="U28" s="11"/>
      <c r="V28" s="10"/>
      <c r="W28" s="11"/>
      <c r="X28" s="10"/>
      <c r="Y28" s="11"/>
      <c r="Z28" s="10"/>
      <c r="AA28" s="6"/>
    </row>
    <row r="29" spans="1:27" ht="12.75" customHeight="1">
      <c r="A29" s="12" t="s">
        <v>84</v>
      </c>
      <c r="B29" s="10"/>
      <c r="C29" s="11"/>
      <c r="D29" s="10"/>
      <c r="E29" s="11"/>
      <c r="F29" s="10"/>
      <c r="G29" s="11"/>
      <c r="H29" s="10"/>
      <c r="I29" s="11"/>
      <c r="J29" s="10"/>
      <c r="K29" s="11"/>
      <c r="L29" s="10"/>
      <c r="M29" s="11"/>
      <c r="N29" s="10"/>
      <c r="O29" s="11"/>
      <c r="P29" s="10"/>
      <c r="Q29" s="11"/>
      <c r="R29" s="10"/>
      <c r="S29" s="11"/>
      <c r="T29" s="10"/>
      <c r="U29" s="11"/>
      <c r="V29" s="10"/>
      <c r="W29" s="11"/>
      <c r="X29" s="10"/>
      <c r="Y29" s="11"/>
      <c r="Z29" s="10"/>
      <c r="AA29" s="6"/>
    </row>
    <row r="30" spans="1:27" ht="12.75" customHeight="1">
      <c r="A30" s="13" t="s">
        <v>33</v>
      </c>
      <c r="B30" s="10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  <c r="P30" s="10"/>
      <c r="Q30" s="11"/>
      <c r="R30" s="10"/>
      <c r="S30" s="11"/>
      <c r="T30" s="10"/>
      <c r="U30" s="11"/>
      <c r="V30" s="10"/>
      <c r="W30" s="11"/>
      <c r="X30" s="10"/>
      <c r="Y30" s="11"/>
      <c r="Z30" s="10"/>
      <c r="AA30" s="6"/>
    </row>
    <row r="31" spans="1:27" ht="12.75" customHeight="1">
      <c r="A31" s="24" t="s">
        <v>93</v>
      </c>
      <c r="B31" s="10"/>
      <c r="C31" s="11"/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O31" s="11"/>
      <c r="P31" s="10"/>
      <c r="Q31" s="11"/>
      <c r="R31" s="10"/>
      <c r="S31" s="11"/>
      <c r="T31" s="10"/>
      <c r="U31" s="11"/>
      <c r="V31" s="10"/>
      <c r="W31" s="11"/>
      <c r="X31" s="10"/>
      <c r="Y31" s="11"/>
      <c r="Z31" s="10"/>
      <c r="AA31" s="6"/>
    </row>
    <row r="32" spans="1:27" ht="12.75" customHeight="1">
      <c r="A32" s="15" t="s">
        <v>9</v>
      </c>
      <c r="B32" s="10">
        <v>10</v>
      </c>
      <c r="C32" s="11"/>
      <c r="D32" s="10"/>
      <c r="E32" s="11"/>
      <c r="F32" s="10"/>
      <c r="G32" s="11">
        <v>10</v>
      </c>
      <c r="H32" s="10">
        <v>5</v>
      </c>
      <c r="I32" s="11">
        <v>5</v>
      </c>
      <c r="J32" s="10">
        <v>5</v>
      </c>
      <c r="K32" s="11"/>
      <c r="L32" s="10"/>
      <c r="M32" s="11"/>
      <c r="N32" s="10"/>
      <c r="O32" s="11">
        <v>1</v>
      </c>
      <c r="P32" s="10"/>
      <c r="Q32" s="11"/>
      <c r="R32" s="10"/>
      <c r="S32" s="11"/>
      <c r="T32" s="10">
        <v>25</v>
      </c>
      <c r="U32" s="11"/>
      <c r="V32" s="10"/>
      <c r="W32" s="11"/>
      <c r="X32" s="10"/>
      <c r="Y32" s="11"/>
      <c r="Z32" s="10"/>
      <c r="AA32" s="6"/>
    </row>
    <row r="33" spans="1:27" ht="12.75" customHeight="1">
      <c r="A33" s="15" t="s">
        <v>31</v>
      </c>
      <c r="B33" s="10"/>
      <c r="C33" s="11"/>
      <c r="D33" s="10"/>
      <c r="E33" s="11"/>
      <c r="F33" s="10"/>
      <c r="G33" s="11"/>
      <c r="H33" s="10"/>
      <c r="I33" s="11"/>
      <c r="J33" s="10"/>
      <c r="K33" s="11"/>
      <c r="L33" s="10"/>
      <c r="M33" s="11"/>
      <c r="N33" s="10"/>
      <c r="O33" s="11"/>
      <c r="P33" s="10"/>
      <c r="Q33" s="11"/>
      <c r="R33" s="10"/>
      <c r="S33" s="11"/>
      <c r="T33" s="10"/>
      <c r="U33" s="11"/>
      <c r="V33" s="10"/>
      <c r="W33" s="11"/>
      <c r="X33" s="10"/>
      <c r="Y33" s="11"/>
      <c r="Z33" s="10"/>
      <c r="AA33" s="6"/>
    </row>
    <row r="34" spans="1:27" ht="12.75" customHeight="1">
      <c r="A34" s="15" t="s">
        <v>32</v>
      </c>
      <c r="B34" s="10"/>
      <c r="C34" s="11"/>
      <c r="D34" s="10"/>
      <c r="E34" s="11"/>
      <c r="F34" s="10"/>
      <c r="G34" s="11"/>
      <c r="H34" s="10"/>
      <c r="I34" s="11"/>
      <c r="J34" s="10"/>
      <c r="K34" s="11"/>
      <c r="L34" s="10"/>
      <c r="M34" s="11"/>
      <c r="N34" s="10"/>
      <c r="O34" s="11"/>
      <c r="P34" s="10"/>
      <c r="Q34" s="11"/>
      <c r="R34" s="10"/>
      <c r="S34" s="11"/>
      <c r="T34" s="10"/>
      <c r="U34" s="11"/>
      <c r="V34" s="10"/>
      <c r="W34" s="11"/>
      <c r="X34" s="10"/>
      <c r="Y34" s="11"/>
      <c r="Z34" s="10"/>
      <c r="AA34" s="6"/>
    </row>
    <row r="35" spans="1:27" ht="12.75" customHeight="1">
      <c r="A35" s="15" t="s">
        <v>52</v>
      </c>
      <c r="B35" s="10"/>
      <c r="C35" s="11"/>
      <c r="D35" s="10"/>
      <c r="E35" s="11"/>
      <c r="F35" s="10"/>
      <c r="G35" s="11"/>
      <c r="H35" s="10"/>
      <c r="I35" s="11"/>
      <c r="J35" s="10"/>
      <c r="K35" s="11"/>
      <c r="L35" s="10"/>
      <c r="M35" s="11"/>
      <c r="N35" s="10"/>
      <c r="O35" s="11"/>
      <c r="P35" s="10"/>
      <c r="Q35" s="11"/>
      <c r="R35" s="10"/>
      <c r="S35" s="11"/>
      <c r="T35" s="10"/>
      <c r="U35" s="11"/>
      <c r="V35" s="10"/>
      <c r="W35" s="11"/>
      <c r="X35" s="10"/>
      <c r="Y35" s="11"/>
      <c r="Z35" s="10"/>
      <c r="AA35" s="6"/>
    </row>
    <row r="36" spans="1:27" ht="12.75" customHeight="1">
      <c r="A36" s="16" t="s">
        <v>10</v>
      </c>
      <c r="B36" s="10"/>
      <c r="C36" s="11"/>
      <c r="D36" s="10"/>
      <c r="E36" s="11"/>
      <c r="F36" s="10"/>
      <c r="G36" s="11"/>
      <c r="H36" s="10"/>
      <c r="I36" s="11"/>
      <c r="J36" s="10"/>
      <c r="K36" s="11"/>
      <c r="L36" s="10"/>
      <c r="M36" s="11"/>
      <c r="N36" s="10"/>
      <c r="O36" s="11"/>
      <c r="P36" s="10"/>
      <c r="Q36" s="11"/>
      <c r="R36" s="10"/>
      <c r="S36" s="11"/>
      <c r="T36" s="10"/>
      <c r="U36" s="11"/>
      <c r="V36" s="10"/>
      <c r="W36" s="11"/>
      <c r="X36" s="10"/>
      <c r="Y36" s="11"/>
      <c r="Z36" s="10"/>
      <c r="AA36" s="6"/>
    </row>
    <row r="37" spans="1:27" ht="12.75" customHeight="1">
      <c r="A37" s="15" t="s">
        <v>39</v>
      </c>
      <c r="B37" s="10"/>
      <c r="C37" s="11"/>
      <c r="D37" s="10"/>
      <c r="E37" s="11"/>
      <c r="F37" s="10"/>
      <c r="G37" s="11"/>
      <c r="H37" s="10"/>
      <c r="I37" s="11"/>
      <c r="J37" s="10"/>
      <c r="K37" s="11"/>
      <c r="L37" s="10"/>
      <c r="M37" s="11"/>
      <c r="N37" s="10"/>
      <c r="O37" s="11"/>
      <c r="P37" s="10"/>
      <c r="Q37" s="11"/>
      <c r="R37" s="10"/>
      <c r="S37" s="11"/>
      <c r="T37" s="10"/>
      <c r="U37" s="11"/>
      <c r="V37" s="10"/>
      <c r="W37" s="11"/>
      <c r="X37" s="10"/>
      <c r="Y37" s="11"/>
      <c r="Z37" s="10"/>
      <c r="AA37" s="6"/>
    </row>
    <row r="38" spans="1:27" ht="12.75" customHeight="1">
      <c r="A38" s="15" t="s">
        <v>11</v>
      </c>
      <c r="B38" s="10"/>
      <c r="C38" s="11"/>
      <c r="D38" s="10"/>
      <c r="E38" s="11"/>
      <c r="F38" s="10"/>
      <c r="G38" s="11"/>
      <c r="H38" s="10"/>
      <c r="I38" s="11"/>
      <c r="J38" s="10"/>
      <c r="K38" s="11"/>
      <c r="L38" s="10"/>
      <c r="M38" s="11"/>
      <c r="N38" s="10"/>
      <c r="O38" s="11"/>
      <c r="P38" s="10"/>
      <c r="Q38" s="11"/>
      <c r="R38" s="10"/>
      <c r="S38" s="11"/>
      <c r="T38" s="10"/>
      <c r="U38" s="11"/>
      <c r="V38" s="10"/>
      <c r="W38" s="11"/>
      <c r="X38" s="10"/>
      <c r="Y38" s="11"/>
      <c r="Z38" s="10"/>
      <c r="AA38" s="6"/>
    </row>
    <row r="39" spans="1:27" ht="12.75" customHeight="1">
      <c r="A39" s="16" t="s">
        <v>94</v>
      </c>
      <c r="B39" s="10"/>
      <c r="C39" s="11"/>
      <c r="D39" s="10"/>
      <c r="E39" s="11"/>
      <c r="F39" s="10"/>
      <c r="G39" s="11"/>
      <c r="H39" s="10"/>
      <c r="I39" s="11"/>
      <c r="J39" s="10"/>
      <c r="K39" s="11"/>
      <c r="L39" s="10"/>
      <c r="M39" s="11"/>
      <c r="N39" s="10"/>
      <c r="O39" s="11"/>
      <c r="P39" s="10"/>
      <c r="Q39" s="11"/>
      <c r="R39" s="10"/>
      <c r="S39" s="11"/>
      <c r="T39" s="10"/>
      <c r="U39" s="11"/>
      <c r="V39" s="10"/>
      <c r="W39" s="11"/>
      <c r="X39" s="10"/>
      <c r="Y39" s="11"/>
      <c r="Z39" s="10"/>
      <c r="AA39" s="6"/>
    </row>
    <row r="40" spans="1:27" ht="12.75" customHeight="1">
      <c r="A40" s="16" t="s">
        <v>95</v>
      </c>
      <c r="B40" s="10"/>
      <c r="C40" s="11"/>
      <c r="D40" s="10"/>
      <c r="E40" s="11"/>
      <c r="F40" s="10"/>
      <c r="G40" s="11"/>
      <c r="H40" s="10"/>
      <c r="I40" s="11"/>
      <c r="J40" s="10"/>
      <c r="K40" s="11"/>
      <c r="L40" s="10"/>
      <c r="M40" s="11"/>
      <c r="N40" s="10"/>
      <c r="O40" s="11"/>
      <c r="P40" s="10"/>
      <c r="Q40" s="11"/>
      <c r="R40" s="10"/>
      <c r="S40" s="11"/>
      <c r="T40" s="10"/>
      <c r="U40" s="11"/>
      <c r="V40" s="10"/>
      <c r="W40" s="11"/>
      <c r="X40" s="10"/>
      <c r="Y40" s="11"/>
      <c r="Z40" s="10"/>
      <c r="AA40" s="6"/>
    </row>
    <row r="41" spans="1:27" ht="12.75" customHeight="1">
      <c r="A41" s="15" t="s">
        <v>12</v>
      </c>
      <c r="B41" s="10"/>
      <c r="C41" s="11"/>
      <c r="D41" s="10"/>
      <c r="E41" s="11"/>
      <c r="F41" s="10"/>
      <c r="G41" s="11"/>
      <c r="H41" s="10"/>
      <c r="I41" s="11"/>
      <c r="J41" s="10"/>
      <c r="K41" s="11"/>
      <c r="L41" s="10"/>
      <c r="M41" s="11"/>
      <c r="N41" s="10"/>
      <c r="O41" s="11"/>
      <c r="P41" s="10"/>
      <c r="Q41" s="11"/>
      <c r="R41" s="10"/>
      <c r="S41" s="11"/>
      <c r="T41" s="10"/>
      <c r="U41" s="11"/>
      <c r="V41" s="10"/>
      <c r="W41" s="11"/>
      <c r="X41" s="10"/>
      <c r="Y41" s="11"/>
      <c r="Z41" s="10"/>
      <c r="AA41" s="6"/>
    </row>
    <row r="42" spans="1:27" ht="12.75" customHeight="1">
      <c r="A42" s="15" t="s">
        <v>40</v>
      </c>
      <c r="B42" s="10"/>
      <c r="C42" s="11"/>
      <c r="D42" s="10"/>
      <c r="E42" s="11"/>
      <c r="F42" s="10"/>
      <c r="G42" s="11"/>
      <c r="H42" s="10"/>
      <c r="I42" s="11"/>
      <c r="J42" s="10"/>
      <c r="K42" s="11"/>
      <c r="L42" s="10"/>
      <c r="M42" s="11"/>
      <c r="N42" s="10"/>
      <c r="O42" s="11"/>
      <c r="P42" s="10"/>
      <c r="Q42" s="11"/>
      <c r="R42" s="10"/>
      <c r="S42" s="11"/>
      <c r="T42" s="10"/>
      <c r="U42" s="11"/>
      <c r="V42" s="10"/>
      <c r="W42" s="11"/>
      <c r="X42" s="10"/>
      <c r="Y42" s="11"/>
      <c r="Z42" s="10"/>
      <c r="AA42" s="6"/>
    </row>
    <row r="43" spans="1:27" ht="12.75" customHeight="1">
      <c r="A43" s="16" t="s">
        <v>41</v>
      </c>
      <c r="B43" s="10"/>
      <c r="C43" s="11"/>
      <c r="D43" s="10"/>
      <c r="E43" s="11"/>
      <c r="F43" s="10"/>
      <c r="G43" s="11"/>
      <c r="H43" s="10"/>
      <c r="I43" s="11"/>
      <c r="J43" s="10"/>
      <c r="K43" s="11"/>
      <c r="L43" s="10"/>
      <c r="M43" s="11"/>
      <c r="N43" s="10"/>
      <c r="O43" s="11"/>
      <c r="P43" s="10"/>
      <c r="Q43" s="11"/>
      <c r="R43" s="10"/>
      <c r="S43" s="11"/>
      <c r="T43" s="10"/>
      <c r="U43" s="11"/>
      <c r="V43" s="10"/>
      <c r="W43" s="11"/>
      <c r="X43" s="10"/>
      <c r="Y43" s="11"/>
      <c r="Z43" s="10"/>
      <c r="AA43" s="6"/>
    </row>
    <row r="44" spans="1:27" ht="12.75" customHeight="1">
      <c r="A44" s="15" t="s">
        <v>44</v>
      </c>
      <c r="B44" s="10"/>
      <c r="C44" s="11"/>
      <c r="D44" s="10"/>
      <c r="E44" s="11"/>
      <c r="F44" s="10"/>
      <c r="G44" s="11"/>
      <c r="H44" s="10"/>
      <c r="I44" s="11"/>
      <c r="J44" s="10"/>
      <c r="K44" s="11"/>
      <c r="L44" s="10"/>
      <c r="M44" s="11"/>
      <c r="N44" s="10"/>
      <c r="O44" s="11"/>
      <c r="P44" s="10"/>
      <c r="Q44" s="11"/>
      <c r="R44" s="10"/>
      <c r="S44" s="11"/>
      <c r="T44" s="10"/>
      <c r="U44" s="11"/>
      <c r="V44" s="10"/>
      <c r="W44" s="11"/>
      <c r="X44" s="10"/>
      <c r="Y44" s="11"/>
      <c r="Z44" s="10"/>
      <c r="AA44" s="6"/>
    </row>
    <row r="45" spans="1:27" ht="12.75" customHeight="1">
      <c r="A45" s="15" t="s">
        <v>62</v>
      </c>
      <c r="B45" s="10"/>
      <c r="C45" s="11"/>
      <c r="D45" s="10"/>
      <c r="E45" s="11"/>
      <c r="F45" s="10"/>
      <c r="G45" s="11"/>
      <c r="H45" s="10"/>
      <c r="I45" s="11"/>
      <c r="J45" s="10"/>
      <c r="K45" s="11"/>
      <c r="L45" s="10"/>
      <c r="M45" s="11"/>
      <c r="N45" s="10"/>
      <c r="O45" s="11"/>
      <c r="P45" s="10"/>
      <c r="Q45" s="11"/>
      <c r="R45" s="10"/>
      <c r="S45" s="11"/>
      <c r="T45" s="10"/>
      <c r="U45" s="11"/>
      <c r="V45" s="10"/>
      <c r="W45" s="11"/>
      <c r="X45" s="10"/>
      <c r="Y45" s="11"/>
      <c r="Z45" s="10"/>
      <c r="AA45" s="6"/>
    </row>
    <row r="46" spans="1:27" ht="12.75" customHeight="1">
      <c r="A46" s="16" t="s">
        <v>34</v>
      </c>
      <c r="B46" s="10"/>
      <c r="C46" s="11"/>
      <c r="D46" s="10"/>
      <c r="E46" s="11"/>
      <c r="F46" s="10"/>
      <c r="G46" s="11"/>
      <c r="H46" s="10"/>
      <c r="I46" s="11"/>
      <c r="J46" s="10"/>
      <c r="K46" s="11"/>
      <c r="L46" s="10"/>
      <c r="M46" s="11"/>
      <c r="N46" s="10"/>
      <c r="O46" s="11"/>
      <c r="P46" s="10"/>
      <c r="Q46" s="11"/>
      <c r="R46" s="10"/>
      <c r="S46" s="11"/>
      <c r="T46" s="10"/>
      <c r="U46" s="11"/>
      <c r="V46" s="10"/>
      <c r="W46" s="11"/>
      <c r="X46" s="10"/>
      <c r="Y46" s="11"/>
      <c r="Z46" s="10"/>
      <c r="AA46" s="6"/>
    </row>
    <row r="47" spans="1:27" ht="12.75" customHeight="1">
      <c r="A47" s="16" t="s">
        <v>35</v>
      </c>
      <c r="B47" s="10"/>
      <c r="C47" s="11"/>
      <c r="D47" s="10"/>
      <c r="E47" s="11"/>
      <c r="F47" s="10"/>
      <c r="G47" s="11"/>
      <c r="H47" s="10"/>
      <c r="I47" s="11"/>
      <c r="J47" s="10"/>
      <c r="K47" s="11"/>
      <c r="L47" s="10"/>
      <c r="M47" s="11"/>
      <c r="N47" s="10"/>
      <c r="O47" s="11"/>
      <c r="P47" s="10"/>
      <c r="Q47" s="11"/>
      <c r="R47" s="10"/>
      <c r="S47" s="11"/>
      <c r="T47" s="10"/>
      <c r="U47" s="11"/>
      <c r="V47" s="10"/>
      <c r="W47" s="11"/>
      <c r="X47" s="10"/>
      <c r="Y47" s="11"/>
      <c r="Z47" s="10"/>
      <c r="AA47" s="6"/>
    </row>
    <row r="48" spans="1:27" ht="12.75" customHeight="1">
      <c r="A48" s="15" t="s">
        <v>37</v>
      </c>
      <c r="B48" s="10"/>
      <c r="C48" s="11">
        <v>15</v>
      </c>
      <c r="D48" s="10"/>
      <c r="E48" s="11"/>
      <c r="F48" s="10"/>
      <c r="G48" s="11"/>
      <c r="H48" s="10"/>
      <c r="I48" s="11"/>
      <c r="J48" s="10"/>
      <c r="K48" s="11"/>
      <c r="L48" s="10"/>
      <c r="M48" s="11"/>
      <c r="N48" s="10"/>
      <c r="O48" s="11"/>
      <c r="P48" s="10"/>
      <c r="Q48" s="11"/>
      <c r="R48" s="10"/>
      <c r="S48" s="11"/>
      <c r="T48" s="10"/>
      <c r="U48" s="11"/>
      <c r="V48" s="10"/>
      <c r="W48" s="11"/>
      <c r="X48" s="10"/>
      <c r="Y48" s="11"/>
      <c r="Z48" s="10"/>
      <c r="AA48" s="6"/>
    </row>
    <row r="49" spans="1:27" ht="12.75" customHeight="1">
      <c r="A49" s="9" t="s">
        <v>24</v>
      </c>
      <c r="B49" s="10"/>
      <c r="C49" s="11"/>
      <c r="D49" s="10"/>
      <c r="E49" s="11"/>
      <c r="F49" s="10"/>
      <c r="G49" s="11"/>
      <c r="H49" s="10"/>
      <c r="I49" s="11"/>
      <c r="J49" s="10"/>
      <c r="K49" s="11"/>
      <c r="L49" s="10"/>
      <c r="M49" s="11"/>
      <c r="N49" s="10"/>
      <c r="O49" s="11"/>
      <c r="P49" s="10"/>
      <c r="Q49" s="11"/>
      <c r="R49" s="10"/>
      <c r="S49" s="11"/>
      <c r="T49" s="10"/>
      <c r="U49" s="11"/>
      <c r="V49" s="10"/>
      <c r="W49" s="11"/>
      <c r="X49" s="10"/>
      <c r="Y49" s="11"/>
      <c r="Z49" s="10"/>
      <c r="AA49" s="6"/>
    </row>
    <row r="50" spans="1:27" ht="12.75" customHeight="1">
      <c r="A50" s="9" t="s">
        <v>43</v>
      </c>
      <c r="B50" s="10"/>
      <c r="C50" s="11"/>
      <c r="D50" s="10"/>
      <c r="E50" s="11"/>
      <c r="F50" s="10"/>
      <c r="G50" s="11"/>
      <c r="H50" s="10"/>
      <c r="I50" s="11"/>
      <c r="J50" s="10"/>
      <c r="K50" s="11"/>
      <c r="L50" s="10"/>
      <c r="M50" s="11"/>
      <c r="N50" s="10"/>
      <c r="O50" s="11"/>
      <c r="P50" s="10"/>
      <c r="Q50" s="11"/>
      <c r="R50" s="10"/>
      <c r="S50" s="11"/>
      <c r="T50" s="10"/>
      <c r="U50" s="11"/>
      <c r="V50" s="10"/>
      <c r="W50" s="11"/>
      <c r="X50" s="10"/>
      <c r="Y50" s="11"/>
      <c r="Z50" s="10"/>
      <c r="AA50" s="6"/>
    </row>
    <row r="51" spans="1:27" ht="12.75" customHeight="1">
      <c r="A51" s="12" t="s">
        <v>72</v>
      </c>
      <c r="B51" s="10"/>
      <c r="C51" s="11"/>
      <c r="D51" s="10"/>
      <c r="E51" s="11"/>
      <c r="F51" s="10"/>
      <c r="G51" s="11"/>
      <c r="H51" s="10"/>
      <c r="I51" s="11"/>
      <c r="J51" s="10"/>
      <c r="K51" s="11"/>
      <c r="L51" s="10"/>
      <c r="M51" s="11"/>
      <c r="N51" s="10"/>
      <c r="O51" s="11"/>
      <c r="P51" s="10"/>
      <c r="Q51" s="11"/>
      <c r="R51" s="10"/>
      <c r="S51" s="11"/>
      <c r="T51" s="10"/>
      <c r="U51" s="11"/>
      <c r="V51" s="10"/>
      <c r="W51" s="11"/>
      <c r="X51" s="10"/>
      <c r="Y51" s="11"/>
      <c r="Z51" s="10"/>
      <c r="AA51" s="6"/>
    </row>
    <row r="52" spans="1:27" ht="12.75" customHeight="1">
      <c r="A52" s="15" t="s">
        <v>68</v>
      </c>
      <c r="B52" s="10"/>
      <c r="C52" s="11">
        <v>5</v>
      </c>
      <c r="D52" s="10"/>
      <c r="E52" s="11">
        <v>2</v>
      </c>
      <c r="F52" s="10"/>
      <c r="G52" s="11"/>
      <c r="H52" s="10"/>
      <c r="I52" s="11"/>
      <c r="J52" s="10"/>
      <c r="K52" s="11"/>
      <c r="L52" s="10"/>
      <c r="M52" s="11"/>
      <c r="N52" s="10"/>
      <c r="O52" s="11"/>
      <c r="P52" s="10"/>
      <c r="Q52" s="11"/>
      <c r="R52" s="10"/>
      <c r="S52" s="11"/>
      <c r="T52" s="10"/>
      <c r="U52" s="11"/>
      <c r="V52" s="10"/>
      <c r="W52" s="11"/>
      <c r="X52" s="10"/>
      <c r="Y52" s="11"/>
      <c r="Z52" s="10"/>
      <c r="AA52" s="6"/>
    </row>
    <row r="53" spans="1:27" ht="12.75" customHeight="1">
      <c r="A53" s="15" t="s">
        <v>82</v>
      </c>
      <c r="B53" s="10"/>
      <c r="C53" s="11"/>
      <c r="D53" s="10"/>
      <c r="E53" s="11"/>
      <c r="F53" s="10"/>
      <c r="G53" s="11"/>
      <c r="H53" s="10"/>
      <c r="I53" s="11"/>
      <c r="J53" s="10"/>
      <c r="K53" s="11"/>
      <c r="L53" s="10"/>
      <c r="M53" s="11"/>
      <c r="N53" s="10"/>
      <c r="O53" s="11"/>
      <c r="P53" s="10"/>
      <c r="Q53" s="11"/>
      <c r="R53" s="10"/>
      <c r="S53" s="11"/>
      <c r="T53" s="10"/>
      <c r="U53" s="11"/>
      <c r="V53" s="10"/>
      <c r="W53" s="11"/>
      <c r="X53" s="10"/>
      <c r="Y53" s="11"/>
      <c r="Z53" s="10"/>
      <c r="AA53" s="6"/>
    </row>
    <row r="54" spans="1:27" ht="12.75" customHeight="1">
      <c r="A54" s="9" t="s">
        <v>63</v>
      </c>
      <c r="B54" s="10"/>
      <c r="C54" s="11"/>
      <c r="D54" s="10"/>
      <c r="E54" s="11"/>
      <c r="F54" s="10"/>
      <c r="G54" s="11"/>
      <c r="H54" s="10"/>
      <c r="I54" s="11"/>
      <c r="J54" s="10"/>
      <c r="K54" s="11"/>
      <c r="L54" s="10"/>
      <c r="M54" s="11"/>
      <c r="N54" s="10"/>
      <c r="O54" s="11"/>
      <c r="P54" s="10"/>
      <c r="Q54" s="11"/>
      <c r="R54" s="10"/>
      <c r="S54" s="11"/>
      <c r="T54" s="10"/>
      <c r="U54" s="11"/>
      <c r="V54" s="10"/>
      <c r="W54" s="11"/>
      <c r="X54" s="10"/>
      <c r="Y54" s="11"/>
      <c r="Z54" s="10"/>
      <c r="AA54" s="6"/>
    </row>
    <row r="55" spans="1:27" ht="12.75" customHeight="1">
      <c r="A55" s="12" t="s">
        <v>30</v>
      </c>
      <c r="B55" s="10"/>
      <c r="C55" s="11"/>
      <c r="D55" s="10"/>
      <c r="E55" s="11"/>
      <c r="F55" s="10"/>
      <c r="G55" s="11"/>
      <c r="H55" s="10"/>
      <c r="I55" s="11"/>
      <c r="J55" s="10"/>
      <c r="K55" s="11"/>
      <c r="L55" s="10"/>
      <c r="M55" s="11"/>
      <c r="N55" s="10"/>
      <c r="O55" s="11"/>
      <c r="P55" s="10"/>
      <c r="Q55" s="11"/>
      <c r="R55" s="10"/>
      <c r="S55" s="11"/>
      <c r="T55" s="10"/>
      <c r="U55" s="11"/>
      <c r="V55" s="10"/>
      <c r="W55" s="11"/>
      <c r="X55" s="10"/>
      <c r="Y55" s="11"/>
      <c r="Z55" s="10"/>
      <c r="AA55" s="6"/>
    </row>
    <row r="56" spans="1:27" ht="12.75" customHeight="1">
      <c r="A56" s="9" t="s">
        <v>38</v>
      </c>
      <c r="B56" s="10"/>
      <c r="C56" s="11"/>
      <c r="D56" s="10"/>
      <c r="E56" s="11"/>
      <c r="F56" s="10"/>
      <c r="G56" s="11"/>
      <c r="H56" s="10"/>
      <c r="I56" s="11"/>
      <c r="J56" s="10"/>
      <c r="K56" s="11"/>
      <c r="L56" s="10"/>
      <c r="M56" s="11"/>
      <c r="N56" s="10"/>
      <c r="O56" s="11"/>
      <c r="P56" s="10"/>
      <c r="Q56" s="11"/>
      <c r="R56" s="10"/>
      <c r="S56" s="11"/>
      <c r="T56" s="10"/>
      <c r="U56" s="11"/>
      <c r="V56" s="10"/>
      <c r="W56" s="11"/>
      <c r="X56" s="10"/>
      <c r="Y56" s="11"/>
      <c r="Z56" s="10"/>
      <c r="AA56" s="6"/>
    </row>
    <row r="57" spans="1:27" ht="12.75" customHeight="1">
      <c r="A57" s="9" t="s">
        <v>60</v>
      </c>
      <c r="B57" s="10"/>
      <c r="C57" s="11"/>
      <c r="D57" s="10"/>
      <c r="E57" s="11"/>
      <c r="F57" s="10"/>
      <c r="G57" s="11"/>
      <c r="H57" s="10"/>
      <c r="I57" s="11"/>
      <c r="J57" s="10"/>
      <c r="K57" s="11"/>
      <c r="L57" s="10"/>
      <c r="M57" s="11"/>
      <c r="N57" s="10"/>
      <c r="O57" s="11"/>
      <c r="P57" s="10"/>
      <c r="Q57" s="11"/>
      <c r="R57" s="10"/>
      <c r="S57" s="11"/>
      <c r="T57" s="10"/>
      <c r="U57" s="11"/>
      <c r="V57" s="10"/>
      <c r="W57" s="11"/>
      <c r="X57" s="10"/>
      <c r="Y57" s="11"/>
      <c r="Z57" s="10"/>
      <c r="AA57" s="6"/>
    </row>
    <row r="58" spans="1:27" ht="12.75" customHeight="1">
      <c r="A58" s="9" t="s">
        <v>73</v>
      </c>
      <c r="B58" s="10"/>
      <c r="C58" s="11"/>
      <c r="D58" s="10"/>
      <c r="E58" s="11"/>
      <c r="F58" s="10"/>
      <c r="G58" s="11"/>
      <c r="H58" s="10"/>
      <c r="I58" s="11"/>
      <c r="J58" s="10"/>
      <c r="K58" s="11"/>
      <c r="L58" s="10"/>
      <c r="M58" s="11"/>
      <c r="N58" s="10"/>
      <c r="O58" s="11"/>
      <c r="P58" s="10"/>
      <c r="Q58" s="11"/>
      <c r="R58" s="10"/>
      <c r="S58" s="11"/>
      <c r="T58" s="10"/>
      <c r="U58" s="11"/>
      <c r="V58" s="10"/>
      <c r="W58" s="11"/>
      <c r="X58" s="10"/>
      <c r="Y58" s="11"/>
      <c r="Z58" s="10"/>
      <c r="AA58" s="6"/>
    </row>
    <row r="59" spans="1:27" ht="12.75" customHeight="1">
      <c r="A59" s="9" t="s">
        <v>64</v>
      </c>
      <c r="B59" s="10"/>
      <c r="C59" s="11"/>
      <c r="D59" s="10"/>
      <c r="E59" s="11"/>
      <c r="F59" s="10"/>
      <c r="G59" s="11"/>
      <c r="H59" s="10"/>
      <c r="I59" s="11"/>
      <c r="J59" s="10"/>
      <c r="K59" s="11"/>
      <c r="L59" s="10"/>
      <c r="M59" s="11"/>
      <c r="N59" s="10"/>
      <c r="O59" s="11"/>
      <c r="P59" s="10"/>
      <c r="Q59" s="11"/>
      <c r="R59" s="10"/>
      <c r="S59" s="11"/>
      <c r="T59" s="10"/>
      <c r="U59" s="11"/>
      <c r="V59" s="10"/>
      <c r="W59" s="11"/>
      <c r="X59" s="10"/>
      <c r="Y59" s="11"/>
      <c r="Z59" s="10"/>
      <c r="AA59" s="6"/>
    </row>
    <row r="60" spans="1:27" ht="12.75" customHeight="1">
      <c r="A60" s="9" t="s">
        <v>61</v>
      </c>
      <c r="B60" s="10"/>
      <c r="C60" s="11"/>
      <c r="D60" s="10"/>
      <c r="E60" s="11"/>
      <c r="F60" s="10"/>
      <c r="G60" s="11"/>
      <c r="H60" s="10"/>
      <c r="I60" s="11"/>
      <c r="J60" s="10"/>
      <c r="K60" s="11"/>
      <c r="L60" s="10"/>
      <c r="M60" s="11"/>
      <c r="N60" s="10"/>
      <c r="O60" s="11"/>
      <c r="P60" s="10"/>
      <c r="Q60" s="11"/>
      <c r="R60" s="10"/>
      <c r="S60" s="11"/>
      <c r="T60" s="10"/>
      <c r="U60" s="11"/>
      <c r="V60" s="10"/>
      <c r="W60" s="11"/>
      <c r="X60" s="10"/>
      <c r="Y60" s="11"/>
      <c r="Z60" s="10"/>
      <c r="AA60" s="6"/>
    </row>
    <row r="61" spans="1:27" ht="12.75" customHeight="1">
      <c r="A61" s="16" t="s">
        <v>13</v>
      </c>
      <c r="B61" s="10"/>
      <c r="C61" s="11"/>
      <c r="D61" s="10"/>
      <c r="E61" s="11"/>
      <c r="F61" s="10"/>
      <c r="G61" s="11"/>
      <c r="H61" s="10"/>
      <c r="I61" s="11"/>
      <c r="J61" s="10"/>
      <c r="K61" s="11"/>
      <c r="L61" s="10"/>
      <c r="M61" s="11"/>
      <c r="N61" s="10"/>
      <c r="O61" s="11"/>
      <c r="P61" s="10"/>
      <c r="Q61" s="11"/>
      <c r="R61" s="10"/>
      <c r="S61" s="11"/>
      <c r="T61" s="10"/>
      <c r="U61" s="11"/>
      <c r="V61" s="10"/>
      <c r="W61" s="11"/>
      <c r="X61" s="10"/>
      <c r="Y61" s="11"/>
      <c r="Z61" s="10"/>
      <c r="AA61" s="6"/>
    </row>
    <row r="62" spans="1:27" ht="12.75" customHeight="1">
      <c r="A62" s="16" t="s">
        <v>55</v>
      </c>
      <c r="B62" s="10"/>
      <c r="C62" s="11"/>
      <c r="D62" s="10"/>
      <c r="E62" s="11"/>
      <c r="F62" s="10"/>
      <c r="G62" s="11"/>
      <c r="H62" s="10"/>
      <c r="I62" s="11"/>
      <c r="J62" s="10"/>
      <c r="K62" s="11"/>
      <c r="L62" s="10"/>
      <c r="M62" s="11"/>
      <c r="N62" s="10"/>
      <c r="O62" s="11"/>
      <c r="P62" s="10"/>
      <c r="Q62" s="11"/>
      <c r="R62" s="10"/>
      <c r="S62" s="11"/>
      <c r="T62" s="10"/>
      <c r="U62" s="11"/>
      <c r="V62" s="10"/>
      <c r="W62" s="11"/>
      <c r="X62" s="10"/>
      <c r="Y62" s="11"/>
      <c r="Z62" s="10"/>
      <c r="AA62" s="6"/>
    </row>
    <row r="63" spans="1:27" ht="12.75" customHeight="1">
      <c r="A63" s="15" t="s">
        <v>42</v>
      </c>
      <c r="B63" s="10"/>
      <c r="C63" s="11"/>
      <c r="D63" s="10"/>
      <c r="E63" s="11"/>
      <c r="F63" s="10"/>
      <c r="G63" s="11"/>
      <c r="H63" s="10"/>
      <c r="I63" s="11"/>
      <c r="J63" s="10"/>
      <c r="K63" s="11"/>
      <c r="L63" s="10"/>
      <c r="M63" s="11"/>
      <c r="N63" s="10"/>
      <c r="O63" s="11"/>
      <c r="P63" s="10"/>
      <c r="Q63" s="11"/>
      <c r="R63" s="10"/>
      <c r="S63" s="11"/>
      <c r="T63" s="10"/>
      <c r="U63" s="11"/>
      <c r="V63" s="10"/>
      <c r="W63" s="11"/>
      <c r="X63" s="10"/>
      <c r="Y63" s="11"/>
      <c r="Z63" s="10"/>
      <c r="AA63" s="6"/>
    </row>
    <row r="64" spans="1:27" ht="12.75" customHeight="1">
      <c r="A64" s="15" t="s">
        <v>57</v>
      </c>
      <c r="B64" s="10"/>
      <c r="C64" s="11"/>
      <c r="D64" s="10"/>
      <c r="E64" s="11"/>
      <c r="F64" s="10"/>
      <c r="G64" s="11"/>
      <c r="H64" s="10"/>
      <c r="I64" s="11"/>
      <c r="J64" s="10"/>
      <c r="K64" s="11"/>
      <c r="L64" s="10"/>
      <c r="M64" s="11"/>
      <c r="N64" s="10"/>
      <c r="O64" s="11"/>
      <c r="P64" s="10"/>
      <c r="Q64" s="11"/>
      <c r="R64" s="10"/>
      <c r="S64" s="11"/>
      <c r="T64" s="10"/>
      <c r="U64" s="11"/>
      <c r="V64" s="10"/>
      <c r="W64" s="11"/>
      <c r="X64" s="10"/>
      <c r="Y64" s="11"/>
      <c r="Z64" s="10"/>
      <c r="AA64" s="6"/>
    </row>
    <row r="65" spans="1:27" ht="12.75" customHeight="1">
      <c r="A65" s="16" t="s">
        <v>14</v>
      </c>
      <c r="B65" s="10">
        <v>2</v>
      </c>
      <c r="C65" s="11"/>
      <c r="D65" s="10"/>
      <c r="E65" s="11"/>
      <c r="F65" s="10"/>
      <c r="G65" s="11"/>
      <c r="H65" s="10"/>
      <c r="I65" s="11"/>
      <c r="J65" s="10"/>
      <c r="K65" s="11"/>
      <c r="L65" s="10"/>
      <c r="M65" s="11"/>
      <c r="N65" s="10"/>
      <c r="O65" s="11"/>
      <c r="P65" s="10"/>
      <c r="Q65" s="11"/>
      <c r="R65" s="10"/>
      <c r="S65" s="11"/>
      <c r="T65" s="10"/>
      <c r="U65" s="11"/>
      <c r="V65" s="10"/>
      <c r="W65" s="11"/>
      <c r="X65" s="10"/>
      <c r="Y65" s="11"/>
      <c r="Z65" s="10"/>
      <c r="AA65" s="6"/>
    </row>
    <row r="66" spans="1:27" ht="12.75" customHeight="1">
      <c r="A66" s="16" t="s">
        <v>15</v>
      </c>
      <c r="B66" s="10"/>
      <c r="C66" s="11"/>
      <c r="D66" s="10"/>
      <c r="E66" s="11"/>
      <c r="F66" s="10"/>
      <c r="G66" s="11"/>
      <c r="H66" s="10"/>
      <c r="I66" s="11"/>
      <c r="J66" s="10"/>
      <c r="K66" s="11"/>
      <c r="L66" s="10"/>
      <c r="M66" s="11"/>
      <c r="N66" s="10"/>
      <c r="O66" s="11"/>
      <c r="P66" s="10"/>
      <c r="Q66" s="11"/>
      <c r="R66" s="10"/>
      <c r="S66" s="11"/>
      <c r="T66" s="10"/>
      <c r="U66" s="11"/>
      <c r="V66" s="10"/>
      <c r="W66" s="11"/>
      <c r="X66" s="10"/>
      <c r="Y66" s="11"/>
      <c r="Z66" s="10"/>
      <c r="AA66" s="6"/>
    </row>
    <row r="67" spans="1:27" ht="12.75" customHeight="1">
      <c r="A67" s="16" t="s">
        <v>16</v>
      </c>
      <c r="B67" s="10"/>
      <c r="C67" s="11"/>
      <c r="D67" s="10"/>
      <c r="E67" s="11"/>
      <c r="F67" s="10"/>
      <c r="G67" s="11"/>
      <c r="H67" s="10"/>
      <c r="I67" s="11"/>
      <c r="J67" s="10"/>
      <c r="K67" s="11"/>
      <c r="L67" s="10"/>
      <c r="M67" s="11"/>
      <c r="N67" s="10"/>
      <c r="O67" s="11"/>
      <c r="P67" s="10"/>
      <c r="Q67" s="11"/>
      <c r="R67" s="10"/>
      <c r="S67" s="11"/>
      <c r="T67" s="10"/>
      <c r="U67" s="11"/>
      <c r="V67" s="10"/>
      <c r="W67" s="11"/>
      <c r="X67" s="10"/>
      <c r="Y67" s="11"/>
      <c r="Z67" s="10"/>
      <c r="AA67" s="6"/>
    </row>
    <row r="68" spans="1:27" ht="12.75" customHeight="1">
      <c r="A68" s="15" t="s">
        <v>36</v>
      </c>
      <c r="B68" s="10"/>
      <c r="C68" s="11"/>
      <c r="D68" s="10"/>
      <c r="E68" s="11"/>
      <c r="F68" s="10"/>
      <c r="G68" s="11"/>
      <c r="H68" s="10"/>
      <c r="I68" s="11"/>
      <c r="J68" s="10"/>
      <c r="K68" s="11"/>
      <c r="L68" s="10"/>
      <c r="M68" s="11"/>
      <c r="N68" s="10"/>
      <c r="O68" s="11"/>
      <c r="P68" s="10"/>
      <c r="Q68" s="11"/>
      <c r="R68" s="10"/>
      <c r="S68" s="11"/>
      <c r="T68" s="10"/>
      <c r="U68" s="11"/>
      <c r="V68" s="10"/>
      <c r="W68" s="11"/>
      <c r="X68" s="10"/>
      <c r="Y68" s="11"/>
      <c r="Z68" s="10"/>
      <c r="AA68" s="6"/>
    </row>
    <row r="69" spans="1:27" ht="12.75" customHeight="1">
      <c r="A69" s="16" t="s">
        <v>81</v>
      </c>
      <c r="B69" s="10"/>
      <c r="C69" s="11"/>
      <c r="D69" s="10"/>
      <c r="E69" s="11"/>
      <c r="F69" s="10"/>
      <c r="G69" s="11"/>
      <c r="H69" s="10"/>
      <c r="I69" s="11"/>
      <c r="J69" s="10"/>
      <c r="K69" s="11"/>
      <c r="L69" s="10"/>
      <c r="M69" s="11"/>
      <c r="N69" s="10"/>
      <c r="O69" s="11"/>
      <c r="P69" s="10"/>
      <c r="Q69" s="11"/>
      <c r="R69" s="10"/>
      <c r="S69" s="11"/>
      <c r="T69" s="10"/>
      <c r="U69" s="11"/>
      <c r="V69" s="10"/>
      <c r="W69" s="11"/>
      <c r="X69" s="10"/>
      <c r="Y69" s="11"/>
      <c r="Z69" s="10"/>
      <c r="AA69" s="6"/>
    </row>
    <row r="70" spans="1:27" ht="12.75" customHeight="1">
      <c r="A70" s="16" t="s">
        <v>74</v>
      </c>
      <c r="B70" s="10"/>
      <c r="C70" s="11"/>
      <c r="D70" s="10"/>
      <c r="E70" s="11"/>
      <c r="F70" s="10"/>
      <c r="G70" s="11"/>
      <c r="H70" s="10"/>
      <c r="I70" s="11"/>
      <c r="J70" s="10"/>
      <c r="K70" s="11"/>
      <c r="L70" s="10"/>
      <c r="M70" s="11"/>
      <c r="N70" s="10"/>
      <c r="O70" s="11"/>
      <c r="P70" s="10"/>
      <c r="Q70" s="11"/>
      <c r="R70" s="10"/>
      <c r="S70" s="11"/>
      <c r="T70" s="10"/>
      <c r="U70" s="11"/>
      <c r="V70" s="10"/>
      <c r="W70" s="11"/>
      <c r="X70" s="10"/>
      <c r="Y70" s="11"/>
      <c r="Z70" s="10"/>
      <c r="AA70" s="6"/>
    </row>
    <row r="71" spans="1:27" ht="12.75" customHeight="1">
      <c r="A71" s="16" t="s">
        <v>56</v>
      </c>
      <c r="B71" s="10"/>
      <c r="C71" s="11"/>
      <c r="D71" s="10"/>
      <c r="E71" s="11"/>
      <c r="F71" s="10"/>
      <c r="G71" s="11"/>
      <c r="H71" s="10"/>
      <c r="I71" s="11"/>
      <c r="J71" s="10"/>
      <c r="K71" s="11"/>
      <c r="L71" s="10"/>
      <c r="M71" s="11"/>
      <c r="N71" s="10"/>
      <c r="O71" s="11"/>
      <c r="P71" s="10"/>
      <c r="Q71" s="11"/>
      <c r="R71" s="10"/>
      <c r="S71" s="11"/>
      <c r="T71" s="10"/>
      <c r="U71" s="11"/>
      <c r="V71" s="10"/>
      <c r="W71" s="11"/>
      <c r="X71" s="10"/>
      <c r="Y71" s="11"/>
      <c r="Z71" s="10"/>
      <c r="AA71" s="6"/>
    </row>
    <row r="72" spans="1:27" ht="12.75" customHeight="1">
      <c r="A72" s="16" t="s">
        <v>17</v>
      </c>
      <c r="B72" s="10"/>
      <c r="C72" s="11"/>
      <c r="D72" s="10"/>
      <c r="E72" s="11"/>
      <c r="F72" s="10"/>
      <c r="G72" s="11"/>
      <c r="H72" s="10"/>
      <c r="I72" s="11"/>
      <c r="J72" s="10"/>
      <c r="K72" s="11"/>
      <c r="L72" s="10"/>
      <c r="M72" s="11"/>
      <c r="N72" s="10"/>
      <c r="O72" s="11"/>
      <c r="P72" s="10"/>
      <c r="Q72" s="11"/>
      <c r="R72" s="10"/>
      <c r="S72" s="11"/>
      <c r="T72" s="10"/>
      <c r="U72" s="11"/>
      <c r="V72" s="10"/>
      <c r="W72" s="11"/>
      <c r="X72" s="10"/>
      <c r="Y72" s="11"/>
      <c r="Z72" s="10"/>
      <c r="AA72" s="6"/>
    </row>
    <row r="73" spans="1:27" ht="12.75" customHeight="1">
      <c r="A73" s="16" t="s">
        <v>18</v>
      </c>
      <c r="B73" s="10"/>
      <c r="C73" s="11"/>
      <c r="D73" s="10"/>
      <c r="E73" s="11"/>
      <c r="F73" s="10"/>
      <c r="G73" s="11"/>
      <c r="H73" s="10"/>
      <c r="I73" s="11"/>
      <c r="J73" s="10"/>
      <c r="K73" s="11"/>
      <c r="L73" s="10"/>
      <c r="M73" s="11"/>
      <c r="N73" s="10"/>
      <c r="O73" s="11"/>
      <c r="P73" s="10"/>
      <c r="Q73" s="11"/>
      <c r="R73" s="10"/>
      <c r="S73" s="11"/>
      <c r="T73" s="10"/>
      <c r="U73" s="11"/>
      <c r="V73" s="10"/>
      <c r="W73" s="11"/>
      <c r="X73" s="10"/>
      <c r="Y73" s="11"/>
      <c r="Z73" s="10"/>
      <c r="AA73" s="6"/>
    </row>
    <row r="74" spans="1:27" ht="12.75" customHeight="1">
      <c r="A74" s="16" t="s">
        <v>19</v>
      </c>
      <c r="B74" s="10"/>
      <c r="C74" s="11"/>
      <c r="D74" s="10"/>
      <c r="E74" s="11"/>
      <c r="F74" s="10"/>
      <c r="G74" s="11"/>
      <c r="H74" s="10"/>
      <c r="I74" s="11"/>
      <c r="J74" s="10"/>
      <c r="K74" s="11"/>
      <c r="L74" s="10"/>
      <c r="M74" s="11"/>
      <c r="N74" s="10"/>
      <c r="O74" s="11"/>
      <c r="P74" s="10"/>
      <c r="Q74" s="11"/>
      <c r="R74" s="10"/>
      <c r="S74" s="11"/>
      <c r="T74" s="10"/>
      <c r="U74" s="11"/>
      <c r="V74" s="10"/>
      <c r="W74" s="11"/>
      <c r="X74" s="10"/>
      <c r="Y74" s="11"/>
      <c r="Z74" s="10"/>
      <c r="AA74" s="6"/>
    </row>
    <row r="75" spans="1:27" ht="12.75" customHeight="1">
      <c r="A75" s="16" t="s">
        <v>20</v>
      </c>
      <c r="B75" s="10"/>
      <c r="C75" s="11"/>
      <c r="D75" s="10"/>
      <c r="E75" s="11"/>
      <c r="F75" s="10"/>
      <c r="G75" s="11"/>
      <c r="H75" s="10"/>
      <c r="I75" s="11"/>
      <c r="J75" s="10"/>
      <c r="K75" s="11"/>
      <c r="L75" s="10"/>
      <c r="M75" s="11"/>
      <c r="N75" s="10"/>
      <c r="O75" s="11"/>
      <c r="P75" s="10"/>
      <c r="Q75" s="11"/>
      <c r="R75" s="10"/>
      <c r="S75" s="11"/>
      <c r="T75" s="10"/>
      <c r="U75" s="11"/>
      <c r="V75" s="10"/>
      <c r="W75" s="11"/>
      <c r="X75" s="10"/>
      <c r="Y75" s="11"/>
      <c r="Z75" s="10"/>
      <c r="AA75" s="6"/>
    </row>
    <row r="76" spans="1:27" ht="12.75" customHeight="1">
      <c r="A76" s="16" t="s">
        <v>21</v>
      </c>
      <c r="B76" s="10"/>
      <c r="C76" s="11"/>
      <c r="D76" s="10"/>
      <c r="E76" s="11"/>
      <c r="F76" s="10"/>
      <c r="G76" s="11"/>
      <c r="H76" s="10"/>
      <c r="I76" s="11"/>
      <c r="J76" s="10"/>
      <c r="K76" s="11"/>
      <c r="L76" s="10"/>
      <c r="M76" s="11"/>
      <c r="N76" s="10"/>
      <c r="O76" s="11"/>
      <c r="P76" s="10"/>
      <c r="Q76" s="11"/>
      <c r="R76" s="10"/>
      <c r="S76" s="11"/>
      <c r="T76" s="10"/>
      <c r="U76" s="11"/>
      <c r="V76" s="10"/>
      <c r="W76" s="11"/>
      <c r="X76" s="10"/>
      <c r="Y76" s="11"/>
      <c r="Z76" s="10"/>
      <c r="AA76" s="6"/>
    </row>
    <row r="77" spans="1:27" ht="12.75" customHeight="1">
      <c r="A77" s="15" t="s">
        <v>91</v>
      </c>
      <c r="B77" s="10"/>
      <c r="C77" s="11"/>
      <c r="D77" s="10"/>
      <c r="E77" s="11"/>
      <c r="F77" s="10"/>
      <c r="G77" s="11"/>
      <c r="H77" s="10"/>
      <c r="I77" s="11"/>
      <c r="J77" s="10"/>
      <c r="K77" s="11"/>
      <c r="L77" s="10"/>
      <c r="M77" s="11"/>
      <c r="N77" s="10"/>
      <c r="O77" s="11"/>
      <c r="P77" s="10"/>
      <c r="Q77" s="11"/>
      <c r="R77" s="10"/>
      <c r="S77" s="11"/>
      <c r="T77" s="10"/>
      <c r="U77" s="11"/>
      <c r="V77" s="10"/>
      <c r="W77" s="11"/>
      <c r="X77" s="10"/>
      <c r="Y77" s="11"/>
      <c r="Z77" s="10"/>
      <c r="AA77" s="6"/>
    </row>
    <row r="78" spans="1:27" ht="12.75" customHeight="1">
      <c r="A78" s="16" t="s">
        <v>92</v>
      </c>
      <c r="B78" s="10"/>
      <c r="C78" s="11"/>
      <c r="D78" s="10"/>
      <c r="E78" s="11"/>
      <c r="F78" s="10"/>
      <c r="G78" s="11"/>
      <c r="H78" s="10"/>
      <c r="I78" s="11"/>
      <c r="J78" s="10"/>
      <c r="K78" s="11"/>
      <c r="L78" s="10"/>
      <c r="M78" s="11"/>
      <c r="N78" s="10"/>
      <c r="O78" s="11"/>
      <c r="P78" s="10"/>
      <c r="Q78" s="11"/>
      <c r="R78" s="10"/>
      <c r="S78" s="11"/>
      <c r="T78" s="10"/>
      <c r="U78" s="11"/>
      <c r="V78" s="10"/>
      <c r="W78" s="11"/>
      <c r="X78" s="10"/>
      <c r="Y78" s="11"/>
      <c r="Z78" s="10"/>
      <c r="AA78" s="6"/>
    </row>
    <row r="79" spans="1:27" ht="12.75" customHeight="1">
      <c r="A79" s="15" t="s">
        <v>87</v>
      </c>
      <c r="B79" s="10"/>
      <c r="C79" s="11"/>
      <c r="D79" s="10"/>
      <c r="E79" s="11"/>
      <c r="F79" s="10"/>
      <c r="G79" s="11"/>
      <c r="H79" s="10"/>
      <c r="I79" s="11"/>
      <c r="J79" s="10"/>
      <c r="K79" s="11"/>
      <c r="L79" s="10"/>
      <c r="M79" s="11"/>
      <c r="N79" s="10"/>
      <c r="O79" s="11"/>
      <c r="P79" s="10"/>
      <c r="Q79" s="11"/>
      <c r="R79" s="10"/>
      <c r="S79" s="11"/>
      <c r="T79" s="10"/>
      <c r="U79" s="11"/>
      <c r="V79" s="10"/>
      <c r="W79" s="11"/>
      <c r="X79" s="10"/>
      <c r="Y79" s="11"/>
      <c r="Z79" s="10"/>
      <c r="AA79" s="6"/>
    </row>
    <row r="80" spans="1:27" ht="12.75" customHeight="1">
      <c r="A80" s="16" t="s">
        <v>65</v>
      </c>
      <c r="B80" s="10"/>
      <c r="C80" s="11"/>
      <c r="D80" s="10"/>
      <c r="E80" s="11"/>
      <c r="F80" s="10"/>
      <c r="G80" s="11"/>
      <c r="H80" s="10"/>
      <c r="I80" s="11"/>
      <c r="J80" s="10"/>
      <c r="K80" s="11"/>
      <c r="L80" s="10"/>
      <c r="M80" s="11"/>
      <c r="N80" s="10"/>
      <c r="O80" s="11"/>
      <c r="P80" s="10"/>
      <c r="Q80" s="11"/>
      <c r="R80" s="10"/>
      <c r="S80" s="11"/>
      <c r="T80" s="10"/>
      <c r="U80" s="11"/>
      <c r="V80" s="10"/>
      <c r="W80" s="11"/>
      <c r="X80" s="10"/>
      <c r="Y80" s="11"/>
      <c r="Z80" s="10"/>
      <c r="AA80" s="6"/>
    </row>
    <row r="81" spans="1:27" ht="12.75" customHeight="1">
      <c r="A81" s="15" t="s">
        <v>46</v>
      </c>
      <c r="B81" s="10"/>
      <c r="C81" s="11"/>
      <c r="D81" s="10"/>
      <c r="E81" s="11"/>
      <c r="F81" s="10"/>
      <c r="G81" s="11"/>
      <c r="H81" s="10"/>
      <c r="I81" s="11"/>
      <c r="J81" s="10"/>
      <c r="K81" s="11"/>
      <c r="L81" s="10"/>
      <c r="M81" s="11"/>
      <c r="N81" s="10"/>
      <c r="O81" s="11"/>
      <c r="P81" s="10"/>
      <c r="Q81" s="11"/>
      <c r="R81" s="10"/>
      <c r="S81" s="11"/>
      <c r="T81" s="10"/>
      <c r="U81" s="11"/>
      <c r="V81" s="10"/>
      <c r="W81" s="11"/>
      <c r="X81" s="10"/>
      <c r="Y81" s="11"/>
      <c r="Z81" s="10"/>
      <c r="AA81" s="6"/>
    </row>
    <row r="82" spans="1:27" ht="12.75" customHeight="1">
      <c r="A82" s="16" t="s">
        <v>47</v>
      </c>
      <c r="B82" s="10"/>
      <c r="C82" s="11"/>
      <c r="D82" s="10"/>
      <c r="E82" s="11"/>
      <c r="F82" s="10"/>
      <c r="G82" s="11"/>
      <c r="H82" s="10"/>
      <c r="I82" s="11"/>
      <c r="J82" s="10"/>
      <c r="K82" s="11"/>
      <c r="L82" s="10"/>
      <c r="M82" s="11"/>
      <c r="N82" s="10"/>
      <c r="O82" s="11"/>
      <c r="P82" s="10"/>
      <c r="Q82" s="11"/>
      <c r="R82" s="10"/>
      <c r="S82" s="11"/>
      <c r="T82" s="10"/>
      <c r="U82" s="11"/>
      <c r="V82" s="10"/>
      <c r="W82" s="11"/>
      <c r="X82" s="10"/>
      <c r="Y82" s="11"/>
      <c r="Z82" s="10"/>
      <c r="AA82" s="6"/>
    </row>
    <row r="83" spans="1:27" ht="12.75" customHeight="1">
      <c r="A83" s="16" t="s">
        <v>66</v>
      </c>
      <c r="B83" s="10"/>
      <c r="C83" s="11"/>
      <c r="D83" s="10"/>
      <c r="E83" s="11"/>
      <c r="F83" s="10"/>
      <c r="G83" s="11"/>
      <c r="H83" s="10"/>
      <c r="I83" s="11"/>
      <c r="J83" s="10"/>
      <c r="K83" s="11"/>
      <c r="L83" s="10"/>
      <c r="M83" s="11"/>
      <c r="N83" s="10"/>
      <c r="O83" s="11"/>
      <c r="P83" s="10"/>
      <c r="Q83" s="11"/>
      <c r="R83" s="10"/>
      <c r="S83" s="11"/>
      <c r="T83" s="10"/>
      <c r="U83" s="11"/>
      <c r="V83" s="10"/>
      <c r="W83" s="11"/>
      <c r="X83" s="10"/>
      <c r="Y83" s="11"/>
      <c r="Z83" s="10"/>
      <c r="AA83" s="6"/>
    </row>
    <row r="84" spans="1:27" ht="12.75" customHeight="1">
      <c r="A84" s="15" t="s">
        <v>53</v>
      </c>
      <c r="B84" s="10"/>
      <c r="C84" s="11"/>
      <c r="D84" s="10"/>
      <c r="E84" s="11"/>
      <c r="F84" s="10"/>
      <c r="G84" s="11"/>
      <c r="H84" s="10"/>
      <c r="I84" s="11"/>
      <c r="J84" s="10"/>
      <c r="K84" s="11"/>
      <c r="L84" s="10"/>
      <c r="M84" s="11"/>
      <c r="N84" s="10"/>
      <c r="O84" s="11"/>
      <c r="P84" s="10"/>
      <c r="Q84" s="11"/>
      <c r="R84" s="10"/>
      <c r="S84" s="11"/>
      <c r="T84" s="10"/>
      <c r="U84" s="11"/>
      <c r="V84" s="10"/>
      <c r="W84" s="11"/>
      <c r="X84" s="10"/>
      <c r="Y84" s="11"/>
      <c r="Z84" s="10"/>
      <c r="AA84" s="6"/>
    </row>
    <row r="85" spans="1:27" ht="12.75" customHeight="1">
      <c r="A85" s="15" t="s">
        <v>54</v>
      </c>
      <c r="B85" s="10"/>
      <c r="C85" s="11"/>
      <c r="D85" s="10"/>
      <c r="E85" s="11"/>
      <c r="F85" s="10"/>
      <c r="G85" s="11"/>
      <c r="H85" s="10"/>
      <c r="I85" s="11"/>
      <c r="J85" s="10"/>
      <c r="K85" s="11"/>
      <c r="L85" s="10"/>
      <c r="M85" s="11"/>
      <c r="N85" s="10"/>
      <c r="O85" s="11"/>
      <c r="P85" s="10"/>
      <c r="Q85" s="11"/>
      <c r="R85" s="10"/>
      <c r="S85" s="11"/>
      <c r="T85" s="10"/>
      <c r="U85" s="11"/>
      <c r="V85" s="10"/>
      <c r="W85" s="11"/>
      <c r="X85" s="10"/>
      <c r="Y85" s="11"/>
      <c r="Z85" s="10"/>
      <c r="AA85" s="6"/>
    </row>
    <row r="86" spans="1:27" ht="12.75" customHeight="1">
      <c r="A86" s="16" t="s">
        <v>58</v>
      </c>
      <c r="B86" s="10"/>
      <c r="C86" s="11"/>
      <c r="D86" s="10"/>
      <c r="E86" s="11"/>
      <c r="F86" s="10"/>
      <c r="G86" s="11"/>
      <c r="H86" s="10"/>
      <c r="I86" s="11"/>
      <c r="J86" s="10"/>
      <c r="K86" s="11"/>
      <c r="L86" s="10"/>
      <c r="M86" s="11"/>
      <c r="N86" s="10"/>
      <c r="O86" s="11"/>
      <c r="P86" s="10"/>
      <c r="Q86" s="11"/>
      <c r="R86" s="10"/>
      <c r="S86" s="11"/>
      <c r="T86" s="10"/>
      <c r="U86" s="11"/>
      <c r="V86" s="10"/>
      <c r="W86" s="11"/>
      <c r="X86" s="10"/>
      <c r="Y86" s="11"/>
      <c r="Z86" s="10"/>
      <c r="AA86" s="6"/>
    </row>
    <row r="87" spans="1:27" ht="12.75" customHeight="1">
      <c r="A87" s="15" t="s">
        <v>80</v>
      </c>
      <c r="B87" s="10"/>
      <c r="C87" s="11"/>
      <c r="D87" s="10"/>
      <c r="E87" s="11"/>
      <c r="F87" s="10"/>
      <c r="G87" s="11"/>
      <c r="H87" s="10"/>
      <c r="I87" s="11"/>
      <c r="J87" s="10"/>
      <c r="K87" s="11"/>
      <c r="L87" s="10"/>
      <c r="M87" s="11"/>
      <c r="N87" s="10"/>
      <c r="O87" s="11"/>
      <c r="P87" s="10"/>
      <c r="Q87" s="11"/>
      <c r="R87" s="10"/>
      <c r="S87" s="11"/>
      <c r="T87" s="10"/>
      <c r="U87" s="11"/>
      <c r="V87" s="10"/>
      <c r="W87" s="11"/>
      <c r="X87" s="10"/>
      <c r="Y87" s="11"/>
      <c r="Z87" s="10"/>
      <c r="AA87" s="6"/>
    </row>
    <row r="88" spans="1:27" ht="12.75" customHeight="1">
      <c r="A88" s="15" t="s">
        <v>48</v>
      </c>
      <c r="B88" s="10"/>
      <c r="C88" s="11"/>
      <c r="D88" s="10"/>
      <c r="E88" s="11"/>
      <c r="F88" s="10"/>
      <c r="G88" s="11"/>
      <c r="H88" s="10"/>
      <c r="I88" s="11"/>
      <c r="J88" s="10"/>
      <c r="K88" s="11"/>
      <c r="L88" s="10"/>
      <c r="M88" s="11"/>
      <c r="N88" s="10"/>
      <c r="O88" s="11"/>
      <c r="P88" s="10"/>
      <c r="Q88" s="11"/>
      <c r="R88" s="10"/>
      <c r="S88" s="11"/>
      <c r="T88" s="10"/>
      <c r="U88" s="11"/>
      <c r="V88" s="10"/>
      <c r="W88" s="11"/>
      <c r="X88" s="10"/>
      <c r="Y88" s="11"/>
      <c r="Z88" s="10"/>
      <c r="AA88" s="6"/>
    </row>
    <row r="89" spans="1:27" ht="12.75" customHeight="1">
      <c r="A89" s="16" t="s">
        <v>22</v>
      </c>
      <c r="B89" s="10"/>
      <c r="C89" s="11"/>
      <c r="D89" s="10"/>
      <c r="E89" s="11"/>
      <c r="F89" s="10"/>
      <c r="G89" s="11"/>
      <c r="H89" s="10"/>
      <c r="I89" s="11"/>
      <c r="J89" s="10"/>
      <c r="K89" s="11"/>
      <c r="L89" s="10"/>
      <c r="M89" s="11"/>
      <c r="N89" s="10"/>
      <c r="O89" s="11"/>
      <c r="P89" s="10"/>
      <c r="Q89" s="11"/>
      <c r="R89" s="10"/>
      <c r="S89" s="11"/>
      <c r="T89" s="10"/>
      <c r="U89" s="11"/>
      <c r="V89" s="10"/>
      <c r="W89" s="11"/>
      <c r="X89" s="10"/>
      <c r="Y89" s="11"/>
      <c r="Z89" s="10"/>
      <c r="AA89" s="6"/>
    </row>
    <row r="90" spans="1:27" ht="12.75" customHeight="1">
      <c r="A90" s="15" t="s">
        <v>75</v>
      </c>
      <c r="B90" s="10"/>
      <c r="C90" s="11"/>
      <c r="D90" s="10"/>
      <c r="E90" s="11"/>
      <c r="F90" s="10"/>
      <c r="G90" s="11"/>
      <c r="H90" s="10"/>
      <c r="I90" s="11"/>
      <c r="J90" s="10"/>
      <c r="K90" s="11"/>
      <c r="L90" s="10"/>
      <c r="M90" s="11"/>
      <c r="N90" s="10"/>
      <c r="O90" s="11"/>
      <c r="P90" s="10"/>
      <c r="Q90" s="11"/>
      <c r="R90" s="10"/>
      <c r="S90" s="11"/>
      <c r="T90" s="10"/>
      <c r="U90" s="11"/>
      <c r="V90" s="10"/>
      <c r="W90" s="11"/>
      <c r="X90" s="10"/>
      <c r="Y90" s="11"/>
      <c r="Z90" s="10"/>
      <c r="AA90" s="6"/>
    </row>
    <row r="91" spans="1:27" ht="12.75" customHeight="1">
      <c r="A91" s="15" t="s">
        <v>160</v>
      </c>
      <c r="B91" s="10"/>
      <c r="C91" s="11"/>
      <c r="D91" s="10"/>
      <c r="E91" s="11"/>
      <c r="F91" s="10"/>
      <c r="G91" s="11"/>
      <c r="H91" s="10"/>
      <c r="I91" s="11"/>
      <c r="J91" s="10">
        <v>1</v>
      </c>
      <c r="K91" s="11"/>
      <c r="L91" s="10"/>
      <c r="M91" s="11"/>
      <c r="N91" s="10"/>
      <c r="O91" s="11"/>
      <c r="P91" s="10"/>
      <c r="Q91" s="11"/>
      <c r="R91" s="10"/>
      <c r="S91" s="11"/>
      <c r="T91" s="10"/>
      <c r="U91" s="11"/>
      <c r="V91" s="10"/>
      <c r="W91" s="11"/>
      <c r="X91" s="10"/>
      <c r="Y91" s="11"/>
      <c r="Z91" s="10"/>
      <c r="AA91" s="6"/>
    </row>
    <row r="92" spans="1:27" ht="12.75" customHeight="1">
      <c r="A92" s="15" t="s">
        <v>161</v>
      </c>
      <c r="B92" s="10"/>
      <c r="C92" s="11"/>
      <c r="D92" s="10"/>
      <c r="E92" s="11"/>
      <c r="F92" s="10"/>
      <c r="G92" s="11"/>
      <c r="H92" s="10"/>
      <c r="I92" s="11"/>
      <c r="J92" s="10"/>
      <c r="K92" s="11"/>
      <c r="L92" s="10"/>
      <c r="M92" s="11"/>
      <c r="N92" s="10"/>
      <c r="O92" s="11">
        <v>5</v>
      </c>
      <c r="P92" s="10">
        <v>10</v>
      </c>
      <c r="Q92" s="11"/>
      <c r="R92" s="10"/>
      <c r="S92" s="11"/>
      <c r="T92" s="10"/>
      <c r="U92" s="11"/>
      <c r="V92" s="10"/>
      <c r="W92" s="11"/>
      <c r="X92" s="10"/>
      <c r="Y92" s="11"/>
      <c r="Z92" s="10"/>
      <c r="AA92" s="6"/>
    </row>
    <row r="93" spans="1:27" ht="12.75" customHeight="1">
      <c r="A93" s="17"/>
      <c r="B93" s="10"/>
      <c r="C93" s="11"/>
      <c r="D93" s="10"/>
      <c r="E93" s="11"/>
      <c r="F93" s="10"/>
      <c r="G93" s="11"/>
      <c r="H93" s="10"/>
      <c r="I93" s="11"/>
      <c r="J93" s="10"/>
      <c r="K93" s="11"/>
      <c r="L93" s="10"/>
      <c r="M93" s="11"/>
      <c r="N93" s="10"/>
      <c r="O93" s="11"/>
      <c r="P93" s="10"/>
      <c r="Q93" s="11"/>
      <c r="R93" s="10"/>
      <c r="S93" s="11"/>
      <c r="T93" s="10"/>
      <c r="U93" s="11"/>
      <c r="V93" s="10"/>
      <c r="W93" s="11"/>
      <c r="X93" s="10"/>
      <c r="Y93" s="11"/>
      <c r="Z93" s="10"/>
      <c r="AA93" s="6"/>
    </row>
    <row r="94" spans="1:27" ht="12.75" customHeight="1">
      <c r="A94" s="17" t="s">
        <v>90</v>
      </c>
      <c r="B94" s="10"/>
      <c r="C94" s="11"/>
      <c r="D94" s="10"/>
      <c r="E94" s="11"/>
      <c r="F94" s="10"/>
      <c r="G94" s="11"/>
      <c r="H94" s="10"/>
      <c r="I94" s="11"/>
      <c r="J94" s="10">
        <v>25</v>
      </c>
      <c r="K94" s="11">
        <v>65</v>
      </c>
      <c r="L94" s="10"/>
      <c r="M94" s="11"/>
      <c r="N94" s="10"/>
      <c r="O94" s="11"/>
      <c r="P94" s="10"/>
      <c r="Q94" s="11">
        <v>5</v>
      </c>
      <c r="R94" s="10"/>
      <c r="S94" s="11"/>
      <c r="T94" s="10"/>
      <c r="U94" s="11"/>
      <c r="V94" s="10"/>
      <c r="W94" s="11"/>
      <c r="X94" s="10"/>
      <c r="Y94" s="11"/>
      <c r="Z94" s="10"/>
      <c r="AA94" s="6"/>
    </row>
    <row r="95" spans="1:27" ht="12.75" customHeight="1">
      <c r="A95" s="17" t="s">
        <v>67</v>
      </c>
      <c r="B95" s="10"/>
      <c r="C95" s="11"/>
      <c r="D95" s="10"/>
      <c r="E95" s="11"/>
      <c r="F95" s="10"/>
      <c r="G95" s="11"/>
      <c r="H95" s="10"/>
      <c r="I95" s="11"/>
      <c r="J95" s="10"/>
      <c r="K95" s="11"/>
      <c r="L95" s="10"/>
      <c r="M95" s="11"/>
      <c r="N95" s="10"/>
      <c r="O95" s="11"/>
      <c r="P95" s="10"/>
      <c r="Q95" s="11"/>
      <c r="R95" s="10"/>
      <c r="S95" s="11"/>
      <c r="T95" s="10"/>
      <c r="U95" s="11"/>
      <c r="V95" s="10"/>
      <c r="W95" s="11"/>
      <c r="X95" s="10"/>
      <c r="Y95" s="11"/>
      <c r="Z95" s="10"/>
      <c r="AA95" s="6"/>
    </row>
    <row r="96" spans="1:27" ht="12.75" customHeight="1">
      <c r="A96" s="17" t="s">
        <v>50</v>
      </c>
      <c r="B96" s="10"/>
      <c r="C96" s="11"/>
      <c r="D96" s="10"/>
      <c r="E96" s="11"/>
      <c r="F96" s="10"/>
      <c r="G96" s="11"/>
      <c r="H96" s="10"/>
      <c r="I96" s="11"/>
      <c r="J96" s="10"/>
      <c r="K96" s="11"/>
      <c r="L96" s="10"/>
      <c r="M96" s="11"/>
      <c r="N96" s="10"/>
      <c r="O96" s="11"/>
      <c r="P96" s="10"/>
      <c r="Q96" s="11"/>
      <c r="R96" s="10"/>
      <c r="S96" s="11"/>
      <c r="T96" s="10"/>
      <c r="U96" s="11"/>
      <c r="V96" s="10"/>
      <c r="W96" s="11"/>
      <c r="X96" s="10"/>
      <c r="Y96" s="11"/>
      <c r="Z96" s="10"/>
      <c r="AA96" s="6"/>
    </row>
    <row r="97" spans="1:29" ht="12.75" customHeight="1">
      <c r="A97" s="17" t="s">
        <v>70</v>
      </c>
      <c r="B97" s="10"/>
      <c r="C97" s="11"/>
      <c r="D97" s="10"/>
      <c r="E97" s="11"/>
      <c r="F97" s="10"/>
      <c r="G97" s="11"/>
      <c r="H97" s="10"/>
      <c r="I97" s="11"/>
      <c r="J97" s="10">
        <v>10</v>
      </c>
      <c r="K97" s="11">
        <v>25</v>
      </c>
      <c r="L97" s="10"/>
      <c r="M97" s="11"/>
      <c r="N97" s="10"/>
      <c r="O97" s="11"/>
      <c r="P97" s="10"/>
      <c r="Q97" s="11"/>
      <c r="R97" s="10"/>
      <c r="S97" s="11"/>
      <c r="T97" s="10"/>
      <c r="U97" s="11"/>
      <c r="V97" s="10"/>
      <c r="W97" s="11"/>
      <c r="X97" s="10"/>
      <c r="Y97" s="11"/>
      <c r="Z97" s="10"/>
      <c r="AA97" s="6"/>
    </row>
    <row r="98" spans="1:29" ht="12.75" customHeight="1">
      <c r="A98" s="17" t="s">
        <v>49</v>
      </c>
      <c r="B98" s="10"/>
      <c r="C98" s="11"/>
      <c r="D98" s="10"/>
      <c r="E98" s="11"/>
      <c r="F98" s="10"/>
      <c r="G98" s="11"/>
      <c r="H98" s="10"/>
      <c r="I98" s="11"/>
      <c r="J98" s="10"/>
      <c r="K98" s="11"/>
      <c r="L98" s="10">
        <v>10</v>
      </c>
      <c r="M98" s="11">
        <v>5</v>
      </c>
      <c r="N98" s="10">
        <v>20</v>
      </c>
      <c r="O98" s="11">
        <v>2</v>
      </c>
      <c r="P98" s="10"/>
      <c r="Q98" s="11"/>
      <c r="R98" s="10"/>
      <c r="S98" s="11"/>
      <c r="T98" s="10"/>
      <c r="U98" s="11">
        <v>10</v>
      </c>
      <c r="V98" s="10"/>
      <c r="W98" s="11"/>
      <c r="X98" s="10"/>
      <c r="Y98" s="11"/>
      <c r="Z98" s="10">
        <v>5</v>
      </c>
      <c r="AA98" s="6"/>
    </row>
    <row r="99" spans="1:29" ht="12.75" customHeight="1">
      <c r="B99" s="10"/>
      <c r="C99" s="11"/>
      <c r="D99" s="10"/>
      <c r="E99" s="11"/>
      <c r="F99" s="10"/>
      <c r="G99" s="11"/>
      <c r="H99" s="10"/>
      <c r="I99" s="11"/>
      <c r="J99" s="10"/>
      <c r="K99" s="11"/>
      <c r="L99" s="10"/>
      <c r="M99" s="11"/>
      <c r="N99" s="10"/>
      <c r="O99" s="11"/>
      <c r="P99" s="10"/>
      <c r="Q99" s="11"/>
      <c r="R99" s="10"/>
      <c r="S99" s="11"/>
      <c r="T99" s="10"/>
      <c r="U99" s="11"/>
      <c r="V99" s="10"/>
      <c r="W99" s="11"/>
      <c r="X99" s="10"/>
      <c r="Y99" s="11"/>
      <c r="Z99" s="10"/>
      <c r="AA99" s="6"/>
    </row>
    <row r="100" spans="1:29" ht="12.75" customHeight="1">
      <c r="A100" s="17"/>
      <c r="B100" s="10"/>
      <c r="C100" s="11"/>
      <c r="D100" s="10"/>
      <c r="E100" s="11"/>
      <c r="F100" s="10"/>
      <c r="G100" s="11"/>
      <c r="H100" s="10"/>
      <c r="I100" s="11"/>
      <c r="J100" s="10"/>
      <c r="K100" s="11"/>
      <c r="L100" s="10"/>
      <c r="M100" s="11"/>
      <c r="N100" s="10"/>
      <c r="O100" s="11"/>
      <c r="P100" s="10"/>
      <c r="Q100" s="11"/>
      <c r="R100" s="10"/>
      <c r="S100" s="11"/>
      <c r="T100" s="10"/>
      <c r="U100" s="11"/>
      <c r="V100" s="10"/>
      <c r="W100" s="11"/>
      <c r="X100" s="10"/>
      <c r="Y100" s="11"/>
      <c r="Z100" s="10"/>
      <c r="AA100" s="6"/>
    </row>
    <row r="101" spans="1:29" ht="12.75" customHeight="1">
      <c r="A101" s="17"/>
      <c r="B101" s="10"/>
      <c r="C101" s="11"/>
      <c r="D101" s="10"/>
      <c r="E101" s="11"/>
      <c r="F101" s="10"/>
      <c r="G101" s="11"/>
      <c r="H101" s="10"/>
      <c r="I101" s="11"/>
      <c r="J101" s="10"/>
      <c r="K101" s="11"/>
      <c r="L101" s="10"/>
      <c r="M101" s="11"/>
      <c r="N101" s="10"/>
      <c r="O101" s="11"/>
      <c r="P101" s="10"/>
      <c r="Q101" s="11"/>
      <c r="R101" s="10"/>
      <c r="S101" s="11"/>
      <c r="T101" s="10"/>
      <c r="U101" s="11"/>
      <c r="V101" s="10"/>
      <c r="W101" s="11"/>
      <c r="X101" s="10"/>
      <c r="Y101" s="11"/>
      <c r="Z101" s="10"/>
      <c r="AA101" s="6"/>
    </row>
    <row r="102" spans="1:29" ht="12.75" customHeight="1">
      <c r="A102" s="17"/>
      <c r="B102" s="10"/>
      <c r="C102" s="11"/>
      <c r="D102" s="10"/>
      <c r="E102" s="11"/>
      <c r="F102" s="10"/>
      <c r="G102" s="11"/>
      <c r="H102" s="10"/>
      <c r="I102" s="11"/>
      <c r="J102" s="10"/>
      <c r="K102" s="11"/>
      <c r="L102" s="10"/>
      <c r="M102" s="11"/>
      <c r="N102" s="10"/>
      <c r="O102" s="11"/>
      <c r="P102" s="10"/>
      <c r="Q102" s="11"/>
      <c r="R102" s="10"/>
      <c r="S102" s="11"/>
      <c r="T102" s="10"/>
      <c r="U102" s="11"/>
      <c r="V102" s="10"/>
      <c r="W102" s="11"/>
      <c r="X102" s="10"/>
      <c r="Y102" s="11"/>
      <c r="Z102" s="10"/>
      <c r="AA102" s="6"/>
    </row>
    <row r="103" spans="1:29" ht="12.75" customHeight="1">
      <c r="A103" s="17"/>
      <c r="B103" s="10"/>
      <c r="C103" s="11"/>
      <c r="D103" s="10"/>
      <c r="E103" s="11"/>
      <c r="F103" s="10"/>
      <c r="G103" s="11"/>
      <c r="H103" s="10"/>
      <c r="I103" s="11"/>
      <c r="J103" s="10"/>
      <c r="K103" s="11"/>
      <c r="L103" s="10"/>
      <c r="M103" s="11"/>
      <c r="N103" s="10"/>
      <c r="O103" s="11"/>
      <c r="P103" s="10"/>
      <c r="Q103" s="11"/>
      <c r="R103" s="10"/>
      <c r="S103" s="11"/>
      <c r="T103" s="10"/>
      <c r="U103" s="11"/>
      <c r="V103" s="10"/>
      <c r="W103" s="11"/>
      <c r="X103" s="10"/>
      <c r="Y103" s="11"/>
      <c r="Z103" s="10"/>
      <c r="AA103" s="6"/>
    </row>
    <row r="104" spans="1:29" ht="12.75" customHeight="1">
      <c r="A104" s="17"/>
      <c r="B104" s="10"/>
      <c r="C104" s="11"/>
      <c r="D104" s="10"/>
      <c r="E104" s="11"/>
      <c r="F104" s="10"/>
      <c r="G104" s="11"/>
      <c r="H104" s="10"/>
      <c r="I104" s="11"/>
      <c r="J104" s="10"/>
      <c r="K104" s="11"/>
      <c r="L104" s="10"/>
      <c r="M104" s="11"/>
      <c r="N104" s="10"/>
      <c r="O104" s="11"/>
      <c r="P104" s="10"/>
      <c r="Q104" s="11"/>
      <c r="R104" s="10"/>
      <c r="S104" s="11"/>
      <c r="T104" s="10"/>
      <c r="U104" s="11"/>
      <c r="V104" s="10"/>
      <c r="W104" s="11"/>
      <c r="X104" s="10"/>
      <c r="Y104" s="11"/>
      <c r="Z104" s="10"/>
      <c r="AA104" s="6"/>
    </row>
    <row r="105" spans="1:29" ht="12.75" customHeight="1">
      <c r="A105" s="17"/>
      <c r="B105" s="10"/>
      <c r="C105" s="11"/>
      <c r="D105" s="10"/>
      <c r="E105" s="11"/>
      <c r="F105" s="10"/>
      <c r="G105" s="11"/>
      <c r="H105" s="10"/>
      <c r="I105" s="11"/>
      <c r="J105" s="10"/>
      <c r="K105" s="11"/>
      <c r="L105" s="10"/>
      <c r="M105" s="11"/>
      <c r="N105" s="10"/>
      <c r="O105" s="11"/>
      <c r="P105" s="10"/>
      <c r="Q105" s="11"/>
      <c r="R105" s="10"/>
      <c r="S105" s="11"/>
      <c r="T105" s="10"/>
      <c r="U105" s="11"/>
      <c r="V105" s="10"/>
      <c r="W105" s="11"/>
      <c r="X105" s="10"/>
      <c r="Y105" s="11"/>
      <c r="Z105" s="10"/>
      <c r="AA105" s="6"/>
    </row>
    <row r="106" spans="1:29" ht="12.75" customHeight="1">
      <c r="A106" s="17"/>
      <c r="B106" s="18"/>
      <c r="C106" s="19"/>
      <c r="D106" s="19"/>
      <c r="E106" s="19"/>
      <c r="F106" s="20"/>
      <c r="G106" s="20"/>
      <c r="H106" s="20"/>
      <c r="I106" s="20"/>
      <c r="J106" s="20"/>
      <c r="K106" s="20"/>
      <c r="L106" s="19"/>
      <c r="M106" s="19"/>
      <c r="N106" s="19"/>
      <c r="O106" s="19"/>
      <c r="P106" s="19"/>
      <c r="Q106" s="19"/>
      <c r="R106" s="19"/>
      <c r="S106" s="19"/>
      <c r="T106" s="21"/>
      <c r="U106" s="19"/>
      <c r="V106" s="18"/>
      <c r="W106" s="20"/>
      <c r="X106" s="18"/>
      <c r="Y106" s="20"/>
      <c r="Z106" s="22"/>
      <c r="AA106" s="23"/>
      <c r="AB106" t="s">
        <v>193</v>
      </c>
      <c r="AC106" t="s">
        <v>139</v>
      </c>
    </row>
    <row r="107" spans="1:29">
      <c r="A107" t="s">
        <v>96</v>
      </c>
      <c r="B107">
        <f>SUM(B5:B92)</f>
        <v>122</v>
      </c>
      <c r="C107">
        <f t="shared" ref="C107:AA107" si="0">SUM(C5:C92)</f>
        <v>120</v>
      </c>
      <c r="D107">
        <f t="shared" si="0"/>
        <v>140</v>
      </c>
      <c r="E107">
        <f t="shared" si="0"/>
        <v>127</v>
      </c>
      <c r="F107">
        <f t="shared" si="0"/>
        <v>120</v>
      </c>
      <c r="G107">
        <f t="shared" si="0"/>
        <v>135</v>
      </c>
      <c r="H107">
        <f t="shared" si="0"/>
        <v>135</v>
      </c>
      <c r="I107">
        <f t="shared" si="0"/>
        <v>118</v>
      </c>
      <c r="J107">
        <f t="shared" si="0"/>
        <v>86</v>
      </c>
      <c r="K107">
        <f t="shared" si="0"/>
        <v>22</v>
      </c>
      <c r="L107">
        <f t="shared" si="0"/>
        <v>90</v>
      </c>
      <c r="M107">
        <f t="shared" si="0"/>
        <v>95</v>
      </c>
      <c r="N107">
        <f t="shared" si="0"/>
        <v>82</v>
      </c>
      <c r="O107">
        <f t="shared" si="0"/>
        <v>106</v>
      </c>
      <c r="P107">
        <f t="shared" si="0"/>
        <v>110</v>
      </c>
      <c r="Q107">
        <f t="shared" si="0"/>
        <v>97</v>
      </c>
      <c r="R107">
        <f t="shared" si="0"/>
        <v>100</v>
      </c>
      <c r="S107">
        <f t="shared" si="0"/>
        <v>100</v>
      </c>
      <c r="T107">
        <f t="shared" si="0"/>
        <v>125</v>
      </c>
      <c r="U107">
        <f t="shared" si="0"/>
        <v>90</v>
      </c>
      <c r="V107">
        <f t="shared" si="0"/>
        <v>102</v>
      </c>
      <c r="W107">
        <f t="shared" si="0"/>
        <v>100</v>
      </c>
      <c r="X107">
        <f t="shared" si="0"/>
        <v>101</v>
      </c>
      <c r="Y107">
        <f t="shared" si="0"/>
        <v>105</v>
      </c>
      <c r="Z107">
        <f t="shared" si="0"/>
        <v>100</v>
      </c>
      <c r="AA107">
        <f t="shared" si="0"/>
        <v>0</v>
      </c>
    </row>
    <row r="108" spans="1:29">
      <c r="A108" t="s">
        <v>97</v>
      </c>
      <c r="B108">
        <f>B5+B6+B7+B9+B10+B11+B12+B14+B17+B24+B26+B27+B28+B31+B32+B33+B34+B35+B37+B38+B41+B42+B44+B45+B48+B49+B50+B52+B53+B54+B56+B57+B58+B59+B60+B63+B64+B68+B77+B79+B81+B84+B85+B87+B88+B90+B91+B92</f>
        <v>25</v>
      </c>
      <c r="C108">
        <f t="shared" ref="C108:AA108" si="1">C5+C6+C7+C9+C10+C11+C12+C14+C17+C24+C26+C27+C28+C31+C32+C33+C34+C35+C37+C38+C41+C42+C44+C45+C48+C49+C50+C52+C53+C54+C56+C57+C58+C59+C60+C63+C64+C68+C77+C79+C81+C84+C85+C87+C88+C90+C91+C92</f>
        <v>40</v>
      </c>
      <c r="D108">
        <f t="shared" si="1"/>
        <v>50</v>
      </c>
      <c r="E108">
        <f t="shared" si="1"/>
        <v>32</v>
      </c>
      <c r="F108">
        <f t="shared" si="1"/>
        <v>60</v>
      </c>
      <c r="G108">
        <f t="shared" si="1"/>
        <v>85</v>
      </c>
      <c r="H108">
        <f t="shared" si="1"/>
        <v>45</v>
      </c>
      <c r="I108">
        <f t="shared" si="1"/>
        <v>90</v>
      </c>
      <c r="J108">
        <f t="shared" si="1"/>
        <v>56</v>
      </c>
      <c r="K108">
        <f t="shared" si="1"/>
        <v>15</v>
      </c>
      <c r="L108">
        <f t="shared" si="1"/>
        <v>0</v>
      </c>
      <c r="M108">
        <f t="shared" si="1"/>
        <v>0</v>
      </c>
      <c r="N108">
        <f t="shared" si="1"/>
        <v>0</v>
      </c>
      <c r="O108">
        <f t="shared" si="1"/>
        <v>6</v>
      </c>
      <c r="P108">
        <f t="shared" si="1"/>
        <v>10</v>
      </c>
      <c r="Q108">
        <f t="shared" si="1"/>
        <v>0</v>
      </c>
      <c r="R108">
        <f t="shared" si="1"/>
        <v>0</v>
      </c>
      <c r="S108">
        <f t="shared" si="1"/>
        <v>0</v>
      </c>
      <c r="T108">
        <f t="shared" si="1"/>
        <v>25</v>
      </c>
      <c r="U108">
        <f t="shared" si="1"/>
        <v>0</v>
      </c>
      <c r="V108">
        <f t="shared" si="1"/>
        <v>0</v>
      </c>
      <c r="W108">
        <f t="shared" si="1"/>
        <v>0</v>
      </c>
      <c r="X108">
        <f t="shared" si="1"/>
        <v>0</v>
      </c>
      <c r="Y108">
        <f t="shared" si="1"/>
        <v>0</v>
      </c>
      <c r="Z108">
        <f t="shared" si="1"/>
        <v>0</v>
      </c>
      <c r="AA108">
        <f t="shared" si="1"/>
        <v>0</v>
      </c>
      <c r="AB108">
        <f>AVERAGE(A108:Y108)</f>
        <v>22.458333333333332</v>
      </c>
      <c r="AC108">
        <f>STDEV(A108:Y108)/SQRT(COUNT(A108:Y108))</f>
        <v>5.8228619783022078</v>
      </c>
    </row>
    <row r="109" spans="1:29">
      <c r="A109" t="s">
        <v>98</v>
      </c>
      <c r="B109">
        <f>B8+B13+B15+B16+B18+B19+B20+B21+B22+B23+B25+B29+B30+B36+B39+B40+B43+B46+B47+B51+B55+B61+B62+B65+B66+B67+B69+B70+B71+B72+B73+B74+B75+B76+B78+B80+B82+B86+B89</f>
        <v>97</v>
      </c>
      <c r="C109">
        <f t="shared" ref="C109:AA109" si="2">C8+C13+C15+C16+C18+C19+C20+C21+C22+C23+C25+C29+C30+C36+C39+C40+C43+C46+C47+C51+C55+C61+C62+C65+C66+C67+C69+C70+C71+C72+C73+C74+C75+C76+C78+C80+C82+C86+C89</f>
        <v>80</v>
      </c>
      <c r="D109">
        <f t="shared" si="2"/>
        <v>90</v>
      </c>
      <c r="E109">
        <f t="shared" si="2"/>
        <v>95</v>
      </c>
      <c r="F109">
        <f t="shared" si="2"/>
        <v>60</v>
      </c>
      <c r="G109">
        <f t="shared" si="2"/>
        <v>50</v>
      </c>
      <c r="H109">
        <f t="shared" si="2"/>
        <v>90</v>
      </c>
      <c r="I109">
        <f t="shared" si="2"/>
        <v>28</v>
      </c>
      <c r="J109">
        <f t="shared" si="2"/>
        <v>30</v>
      </c>
      <c r="K109">
        <f t="shared" si="2"/>
        <v>7</v>
      </c>
      <c r="L109">
        <f t="shared" si="2"/>
        <v>90</v>
      </c>
      <c r="M109">
        <f t="shared" si="2"/>
        <v>95</v>
      </c>
      <c r="N109">
        <f t="shared" si="2"/>
        <v>82</v>
      </c>
      <c r="O109">
        <f t="shared" si="2"/>
        <v>100</v>
      </c>
      <c r="P109">
        <f t="shared" si="2"/>
        <v>100</v>
      </c>
      <c r="Q109">
        <f t="shared" si="2"/>
        <v>97</v>
      </c>
      <c r="R109">
        <f t="shared" si="2"/>
        <v>100</v>
      </c>
      <c r="S109">
        <f t="shared" si="2"/>
        <v>100</v>
      </c>
      <c r="T109">
        <f t="shared" si="2"/>
        <v>100</v>
      </c>
      <c r="U109">
        <f t="shared" si="2"/>
        <v>90</v>
      </c>
      <c r="V109">
        <f t="shared" si="2"/>
        <v>102</v>
      </c>
      <c r="W109">
        <f t="shared" si="2"/>
        <v>100</v>
      </c>
      <c r="X109">
        <f t="shared" si="2"/>
        <v>101</v>
      </c>
      <c r="Y109">
        <f t="shared" si="2"/>
        <v>105</v>
      </c>
      <c r="Z109">
        <f t="shared" si="2"/>
        <v>100</v>
      </c>
      <c r="AA109">
        <f t="shared" si="2"/>
        <v>0</v>
      </c>
      <c r="AB109">
        <f>AVERAGE(A109:Y109)</f>
        <v>82.875</v>
      </c>
      <c r="AC109">
        <f>STDEV(A109:Y109)/SQRT(COUNT(A109:Y109))</f>
        <v>5.5522265086088263</v>
      </c>
    </row>
    <row r="110" spans="1:29">
      <c r="A110" t="s">
        <v>99</v>
      </c>
      <c r="B110">
        <f>SUM(B94:B98)</f>
        <v>0</v>
      </c>
      <c r="C110">
        <f t="shared" ref="C110:AA110" si="3">SUM(C94:C98)</f>
        <v>0</v>
      </c>
      <c r="D110">
        <f t="shared" si="3"/>
        <v>0</v>
      </c>
      <c r="E110">
        <f t="shared" si="3"/>
        <v>0</v>
      </c>
      <c r="F110">
        <f t="shared" si="3"/>
        <v>0</v>
      </c>
      <c r="G110">
        <f t="shared" si="3"/>
        <v>0</v>
      </c>
      <c r="H110">
        <f t="shared" si="3"/>
        <v>0</v>
      </c>
      <c r="I110">
        <f t="shared" si="3"/>
        <v>0</v>
      </c>
      <c r="J110">
        <f t="shared" si="3"/>
        <v>35</v>
      </c>
      <c r="K110">
        <f t="shared" si="3"/>
        <v>90</v>
      </c>
      <c r="L110">
        <f t="shared" si="3"/>
        <v>10</v>
      </c>
      <c r="M110">
        <f t="shared" si="3"/>
        <v>5</v>
      </c>
      <c r="N110">
        <f t="shared" si="3"/>
        <v>20</v>
      </c>
      <c r="O110">
        <f t="shared" si="3"/>
        <v>2</v>
      </c>
      <c r="P110">
        <f t="shared" si="3"/>
        <v>0</v>
      </c>
      <c r="Q110">
        <f t="shared" si="3"/>
        <v>5</v>
      </c>
      <c r="R110">
        <f t="shared" si="3"/>
        <v>0</v>
      </c>
      <c r="S110">
        <f t="shared" si="3"/>
        <v>0</v>
      </c>
      <c r="T110">
        <f t="shared" si="3"/>
        <v>0</v>
      </c>
      <c r="U110">
        <f t="shared" si="3"/>
        <v>10</v>
      </c>
      <c r="V110">
        <f t="shared" si="3"/>
        <v>0</v>
      </c>
      <c r="W110">
        <f t="shared" si="3"/>
        <v>0</v>
      </c>
      <c r="X110">
        <f t="shared" si="3"/>
        <v>0</v>
      </c>
      <c r="Y110">
        <f t="shared" si="3"/>
        <v>0</v>
      </c>
      <c r="Z110">
        <f t="shared" si="3"/>
        <v>5</v>
      </c>
      <c r="AA110">
        <f t="shared" si="3"/>
        <v>0</v>
      </c>
      <c r="AB110">
        <f>AVERAGE(A110:Y110)</f>
        <v>7.375</v>
      </c>
      <c r="AC110">
        <f>STDEV(A110:Y110)/SQRT(COUNT(A110:Y110))</f>
        <v>3.9639738606751616</v>
      </c>
    </row>
  </sheetData>
  <mergeCells count="2">
    <mergeCell ref="A1:AA1"/>
    <mergeCell ref="A2:AA2"/>
  </mergeCells>
  <phoneticPr fontId="8" type="noConversion"/>
  <pageMargins left="0.75" right="0.75" top="1" bottom="1" header="0.5" footer="0.5"/>
  <headerFooter alignWithMargins="0"/>
</worksheet>
</file>

<file path=xl/worksheets/sheet6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C106"/>
  <sheetViews>
    <sheetView topLeftCell="O1" zoomScale="138" workbookViewId="0">
      <selection activeCell="AD23" sqref="AD23"/>
    </sheetView>
  </sheetViews>
  <sheetFormatPr baseColWidth="10" defaultRowHeight="13"/>
  <cols>
    <col min="1" max="1" width="35.33203125" bestFit="1" customWidth="1"/>
    <col min="2" max="256" width="8.83203125" customWidth="1"/>
  </cols>
  <sheetData>
    <row r="1" spans="1:28" ht="18">
      <c r="A1" s="221" t="s">
        <v>88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spans="1:28">
      <c r="A2" s="222" t="s">
        <v>162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4"/>
    </row>
    <row r="3" spans="1:28">
      <c r="A3" s="1" t="s">
        <v>0</v>
      </c>
      <c r="B3" s="2">
        <v>0</v>
      </c>
      <c r="C3" s="3">
        <v>3</v>
      </c>
      <c r="D3" s="2">
        <v>6</v>
      </c>
      <c r="E3" s="3">
        <v>9</v>
      </c>
      <c r="F3" s="2">
        <v>12</v>
      </c>
      <c r="G3" s="3">
        <v>15</v>
      </c>
      <c r="H3" s="2">
        <v>18</v>
      </c>
      <c r="I3" s="3">
        <v>21</v>
      </c>
      <c r="J3" s="2">
        <v>24</v>
      </c>
      <c r="K3" s="3">
        <v>27</v>
      </c>
      <c r="L3" s="2">
        <v>30</v>
      </c>
      <c r="M3" s="3">
        <v>33</v>
      </c>
      <c r="N3" s="2">
        <v>36</v>
      </c>
      <c r="O3" s="3">
        <v>39</v>
      </c>
      <c r="P3" s="2">
        <v>42</v>
      </c>
      <c r="Q3" s="3">
        <v>45</v>
      </c>
      <c r="R3" s="2">
        <v>48</v>
      </c>
      <c r="S3" s="3">
        <v>51</v>
      </c>
      <c r="T3" s="4">
        <v>54</v>
      </c>
      <c r="U3" s="3">
        <v>57</v>
      </c>
      <c r="V3" s="4">
        <v>60</v>
      </c>
      <c r="W3" s="3">
        <v>63</v>
      </c>
      <c r="X3" s="4">
        <v>66</v>
      </c>
      <c r="Y3" s="3">
        <v>69</v>
      </c>
      <c r="Z3" s="4">
        <v>72</v>
      </c>
      <c r="AA3" s="2" t="s">
        <v>1</v>
      </c>
    </row>
    <row r="4" spans="1:28" ht="12.75" customHeight="1">
      <c r="A4" s="5" t="s">
        <v>2</v>
      </c>
      <c r="B4" s="6"/>
      <c r="C4" s="7"/>
      <c r="D4" s="6"/>
      <c r="E4" s="7"/>
      <c r="F4" s="6"/>
      <c r="G4" s="7"/>
      <c r="H4" s="6"/>
      <c r="I4" s="7"/>
      <c r="J4" s="6"/>
      <c r="K4" s="7"/>
      <c r="L4" s="6"/>
      <c r="M4" s="7"/>
      <c r="N4" s="6"/>
      <c r="O4" s="7"/>
      <c r="P4" s="6"/>
      <c r="Q4" s="7"/>
      <c r="R4" s="6"/>
      <c r="S4" s="7"/>
      <c r="T4" s="8"/>
      <c r="U4" s="7"/>
      <c r="V4" s="8"/>
      <c r="W4" s="7"/>
      <c r="X4" s="8"/>
      <c r="Y4" s="7"/>
      <c r="Z4" s="8"/>
      <c r="AA4" s="6"/>
    </row>
    <row r="5" spans="1:28" ht="12.75" customHeight="1">
      <c r="A5" s="9" t="s">
        <v>25</v>
      </c>
      <c r="B5" s="10"/>
      <c r="C5" s="11"/>
      <c r="D5" s="10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  <c r="P5" s="10"/>
      <c r="Q5" s="11"/>
      <c r="R5" s="10"/>
      <c r="S5" s="11"/>
      <c r="T5" s="10"/>
      <c r="U5" s="11"/>
      <c r="V5" s="10"/>
      <c r="W5" s="11"/>
      <c r="X5" s="10"/>
      <c r="Y5" s="11"/>
      <c r="Z5" s="10"/>
      <c r="AA5" s="6"/>
      <c r="AB5">
        <f>SUM(B5:Z5)/25</f>
        <v>0</v>
      </c>
    </row>
    <row r="6" spans="1:28" ht="12.75" customHeight="1">
      <c r="A6" s="9" t="s">
        <v>3</v>
      </c>
      <c r="B6" s="10"/>
      <c r="C6" s="11"/>
      <c r="D6" s="10"/>
      <c r="E6" s="11"/>
      <c r="F6" s="10"/>
      <c r="G6" s="11"/>
      <c r="H6" s="10"/>
      <c r="I6" s="11"/>
      <c r="J6" s="10"/>
      <c r="K6" s="11"/>
      <c r="L6" s="10"/>
      <c r="M6" s="11"/>
      <c r="N6" s="10"/>
      <c r="O6" s="11"/>
      <c r="P6" s="10"/>
      <c r="Q6" s="11"/>
      <c r="R6" s="10"/>
      <c r="S6" s="11"/>
      <c r="T6" s="10"/>
      <c r="U6" s="11"/>
      <c r="V6" s="10"/>
      <c r="W6" s="11"/>
      <c r="X6" s="10"/>
      <c r="Y6" s="11"/>
      <c r="Z6" s="10"/>
      <c r="AA6" s="6"/>
      <c r="AB6" s="155">
        <f t="shared" ref="AB6:AB69" si="0">SUM(B6:Z6)/25</f>
        <v>0</v>
      </c>
    </row>
    <row r="7" spans="1:28" ht="12.75" customHeight="1">
      <c r="A7" s="9" t="s">
        <v>59</v>
      </c>
      <c r="B7" s="10"/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  <c r="P7" s="10"/>
      <c r="Q7" s="11"/>
      <c r="R7" s="10"/>
      <c r="S7" s="11"/>
      <c r="T7" s="10"/>
      <c r="U7" s="11"/>
      <c r="V7" s="10"/>
      <c r="W7" s="11"/>
      <c r="X7" s="10"/>
      <c r="Y7" s="11"/>
      <c r="Z7" s="10"/>
      <c r="AA7" s="6"/>
      <c r="AB7" s="155">
        <f t="shared" si="0"/>
        <v>0</v>
      </c>
    </row>
    <row r="8" spans="1:28" s="162" customFormat="1" ht="12.75" customHeight="1">
      <c r="A8" s="12" t="s">
        <v>4</v>
      </c>
      <c r="B8" s="5"/>
      <c r="C8" s="161"/>
      <c r="D8" s="5"/>
      <c r="E8" s="161"/>
      <c r="F8" s="5"/>
      <c r="G8" s="161"/>
      <c r="H8" s="5"/>
      <c r="I8" s="161"/>
      <c r="J8" s="5"/>
      <c r="K8" s="161"/>
      <c r="L8" s="5"/>
      <c r="M8" s="161"/>
      <c r="N8" s="5"/>
      <c r="O8" s="161"/>
      <c r="P8" s="5"/>
      <c r="Q8" s="161"/>
      <c r="R8" s="5"/>
      <c r="S8" s="161"/>
      <c r="T8" s="5"/>
      <c r="U8" s="161"/>
      <c r="V8" s="5"/>
      <c r="W8" s="161"/>
      <c r="X8" s="5"/>
      <c r="Y8" s="161"/>
      <c r="Z8" s="5"/>
      <c r="AA8" s="52"/>
      <c r="AB8" s="162">
        <f t="shared" si="0"/>
        <v>0</v>
      </c>
    </row>
    <row r="9" spans="1:28" ht="12.75" customHeight="1">
      <c r="A9" s="9" t="s">
        <v>45</v>
      </c>
      <c r="B9" s="10"/>
      <c r="C9" s="11"/>
      <c r="D9" s="10"/>
      <c r="E9" s="11"/>
      <c r="F9" s="10"/>
      <c r="G9" s="11"/>
      <c r="H9" s="10"/>
      <c r="I9" s="11"/>
      <c r="J9" s="10"/>
      <c r="K9" s="11"/>
      <c r="L9" s="10"/>
      <c r="M9" s="11"/>
      <c r="N9" s="10"/>
      <c r="O9" s="11"/>
      <c r="P9" s="10"/>
      <c r="Q9" s="11"/>
      <c r="R9" s="10"/>
      <c r="S9" s="11"/>
      <c r="T9" s="10"/>
      <c r="U9" s="11"/>
      <c r="V9" s="10"/>
      <c r="W9" s="11"/>
      <c r="X9" s="10"/>
      <c r="Y9" s="11"/>
      <c r="Z9" s="10"/>
      <c r="AA9" s="6"/>
      <c r="AB9" s="155">
        <f t="shared" si="0"/>
        <v>0</v>
      </c>
    </row>
    <row r="10" spans="1:28" ht="12.75" customHeight="1">
      <c r="A10" s="24" t="s">
        <v>86</v>
      </c>
      <c r="B10" s="10"/>
      <c r="C10" s="11"/>
      <c r="D10" s="10"/>
      <c r="E10" s="11"/>
      <c r="F10" s="10"/>
      <c r="G10" s="11"/>
      <c r="H10" s="10"/>
      <c r="I10" s="11"/>
      <c r="J10" s="10"/>
      <c r="K10" s="11"/>
      <c r="L10" s="10"/>
      <c r="M10" s="11"/>
      <c r="N10" s="10"/>
      <c r="O10" s="11"/>
      <c r="P10" s="10"/>
      <c r="Q10" s="11"/>
      <c r="R10" s="10"/>
      <c r="S10" s="11"/>
      <c r="T10" s="10"/>
      <c r="U10" s="11"/>
      <c r="V10" s="10"/>
      <c r="W10" s="11"/>
      <c r="X10" s="10"/>
      <c r="Y10" s="11"/>
      <c r="Z10" s="10"/>
      <c r="AA10" s="6"/>
      <c r="AB10" s="155">
        <f t="shared" si="0"/>
        <v>0</v>
      </c>
    </row>
    <row r="11" spans="1:28" ht="12.75" customHeight="1">
      <c r="A11" s="9" t="s">
        <v>27</v>
      </c>
      <c r="B11" s="10"/>
      <c r="C11" s="11"/>
      <c r="D11" s="10"/>
      <c r="E11" s="11"/>
      <c r="F11" s="10"/>
      <c r="G11" s="11"/>
      <c r="H11" s="10"/>
      <c r="I11" s="11"/>
      <c r="J11" s="10"/>
      <c r="K11" s="11"/>
      <c r="L11" s="10"/>
      <c r="M11" s="11"/>
      <c r="N11" s="10"/>
      <c r="O11" s="11"/>
      <c r="P11" s="10"/>
      <c r="Q11" s="11"/>
      <c r="R11" s="10"/>
      <c r="S11" s="11"/>
      <c r="T11" s="10"/>
      <c r="U11" s="11"/>
      <c r="V11" s="10"/>
      <c r="W11" s="11"/>
      <c r="X11" s="10"/>
      <c r="Y11" s="11"/>
      <c r="Z11" s="10"/>
      <c r="AA11" s="6"/>
      <c r="AB11" s="155">
        <f t="shared" si="0"/>
        <v>0</v>
      </c>
    </row>
    <row r="12" spans="1:28" ht="12.75" customHeight="1">
      <c r="A12" s="14" t="s">
        <v>26</v>
      </c>
      <c r="B12" s="10"/>
      <c r="C12" s="11"/>
      <c r="D12" s="10"/>
      <c r="E12" s="11"/>
      <c r="F12" s="10"/>
      <c r="G12" s="11"/>
      <c r="H12" s="10"/>
      <c r="I12" s="11"/>
      <c r="J12" s="10"/>
      <c r="K12" s="11"/>
      <c r="L12" s="10"/>
      <c r="M12" s="11"/>
      <c r="N12" s="10"/>
      <c r="O12" s="11"/>
      <c r="P12" s="10"/>
      <c r="Q12" s="11"/>
      <c r="R12" s="10"/>
      <c r="S12" s="11"/>
      <c r="T12" s="10"/>
      <c r="U12" s="11"/>
      <c r="V12" s="10"/>
      <c r="W12" s="11"/>
      <c r="X12" s="10"/>
      <c r="Y12" s="11"/>
      <c r="Z12" s="10"/>
      <c r="AA12" s="6"/>
      <c r="AB12" s="155">
        <f t="shared" si="0"/>
        <v>0</v>
      </c>
    </row>
    <row r="13" spans="1:28" s="162" customFormat="1" ht="12.75" customHeight="1">
      <c r="A13" s="13" t="s">
        <v>51</v>
      </c>
      <c r="B13" s="5"/>
      <c r="C13" s="161"/>
      <c r="D13" s="5"/>
      <c r="E13" s="161"/>
      <c r="F13" s="5"/>
      <c r="G13" s="161"/>
      <c r="H13" s="5"/>
      <c r="I13" s="161"/>
      <c r="J13" s="5"/>
      <c r="K13" s="161"/>
      <c r="L13" s="5"/>
      <c r="M13" s="161"/>
      <c r="N13" s="5"/>
      <c r="O13" s="161"/>
      <c r="P13" s="5"/>
      <c r="Q13" s="161"/>
      <c r="R13" s="5"/>
      <c r="S13" s="161"/>
      <c r="T13" s="5"/>
      <c r="U13" s="161"/>
      <c r="V13" s="5"/>
      <c r="W13" s="161"/>
      <c r="X13" s="5"/>
      <c r="Y13" s="161"/>
      <c r="Z13" s="5"/>
      <c r="AA13" s="52"/>
      <c r="AB13" s="162">
        <f t="shared" si="0"/>
        <v>0</v>
      </c>
    </row>
    <row r="14" spans="1:28" ht="12.75" customHeight="1">
      <c r="A14" s="14" t="s">
        <v>29</v>
      </c>
      <c r="B14" s="10"/>
      <c r="C14" s="11"/>
      <c r="D14" s="10"/>
      <c r="E14" s="11"/>
      <c r="F14" s="10"/>
      <c r="G14" s="11"/>
      <c r="H14" s="10"/>
      <c r="I14" s="11"/>
      <c r="J14" s="10"/>
      <c r="K14" s="11"/>
      <c r="L14" s="10"/>
      <c r="M14" s="11"/>
      <c r="N14" s="10"/>
      <c r="O14" s="11"/>
      <c r="P14" s="10"/>
      <c r="Q14" s="11"/>
      <c r="R14" s="10"/>
      <c r="S14" s="11"/>
      <c r="T14" s="10"/>
      <c r="U14" s="11"/>
      <c r="V14" s="10"/>
      <c r="W14" s="11"/>
      <c r="X14" s="10"/>
      <c r="Y14" s="11"/>
      <c r="Z14" s="10"/>
      <c r="AA14" s="6"/>
      <c r="AB14" s="155">
        <f t="shared" si="0"/>
        <v>0</v>
      </c>
    </row>
    <row r="15" spans="1:28" s="162" customFormat="1" ht="12.75" customHeight="1">
      <c r="A15" s="13" t="s">
        <v>76</v>
      </c>
      <c r="B15" s="5"/>
      <c r="C15" s="161"/>
      <c r="D15" s="5"/>
      <c r="E15" s="161"/>
      <c r="F15" s="5"/>
      <c r="G15" s="161"/>
      <c r="H15" s="5"/>
      <c r="I15" s="161"/>
      <c r="J15" s="5"/>
      <c r="K15" s="161"/>
      <c r="L15" s="5"/>
      <c r="M15" s="161"/>
      <c r="N15" s="5"/>
      <c r="O15" s="161"/>
      <c r="P15" s="5"/>
      <c r="Q15" s="161"/>
      <c r="R15" s="5"/>
      <c r="S15" s="161"/>
      <c r="T15" s="5"/>
      <c r="U15" s="161"/>
      <c r="V15" s="5"/>
      <c r="W15" s="161"/>
      <c r="X15" s="5"/>
      <c r="Y15" s="161"/>
      <c r="Z15" s="5"/>
      <c r="AA15" s="52"/>
      <c r="AB15" s="162">
        <f t="shared" si="0"/>
        <v>0</v>
      </c>
    </row>
    <row r="16" spans="1:28" s="162" customFormat="1" ht="12.75" customHeight="1">
      <c r="A16" s="13" t="s">
        <v>77</v>
      </c>
      <c r="B16" s="5"/>
      <c r="C16" s="161"/>
      <c r="D16" s="5"/>
      <c r="E16" s="161"/>
      <c r="F16" s="5"/>
      <c r="G16" s="161"/>
      <c r="H16" s="5"/>
      <c r="I16" s="161"/>
      <c r="J16" s="5"/>
      <c r="K16" s="161"/>
      <c r="L16" s="5"/>
      <c r="M16" s="161"/>
      <c r="N16" s="5"/>
      <c r="O16" s="161"/>
      <c r="P16" s="5"/>
      <c r="Q16" s="161"/>
      <c r="R16" s="5"/>
      <c r="S16" s="161"/>
      <c r="T16" s="5"/>
      <c r="U16" s="161"/>
      <c r="V16" s="5"/>
      <c r="W16" s="161"/>
      <c r="X16" s="5"/>
      <c r="Y16" s="161"/>
      <c r="Z16" s="5"/>
      <c r="AA16" s="52"/>
      <c r="AB16" s="162">
        <f t="shared" si="0"/>
        <v>0</v>
      </c>
    </row>
    <row r="17" spans="1:28" ht="12.75" customHeight="1">
      <c r="A17" s="9" t="s">
        <v>5</v>
      </c>
      <c r="B17" s="10"/>
      <c r="C17" s="11"/>
      <c r="D17" s="10"/>
      <c r="E17" s="11"/>
      <c r="F17" s="10"/>
      <c r="G17" s="11"/>
      <c r="H17" s="10"/>
      <c r="I17" s="11"/>
      <c r="J17" s="10"/>
      <c r="K17" s="11"/>
      <c r="L17" s="10"/>
      <c r="M17" s="11"/>
      <c r="N17" s="10"/>
      <c r="O17" s="11"/>
      <c r="P17" s="10"/>
      <c r="Q17" s="11"/>
      <c r="R17" s="10"/>
      <c r="S17" s="11"/>
      <c r="T17" s="10"/>
      <c r="U17" s="11"/>
      <c r="V17" s="10"/>
      <c r="W17" s="11"/>
      <c r="X17" s="10"/>
      <c r="Y17" s="11"/>
      <c r="Z17" s="10"/>
      <c r="AA17" s="6"/>
      <c r="AB17" s="155">
        <f t="shared" si="0"/>
        <v>0</v>
      </c>
    </row>
    <row r="18" spans="1:28" s="162" customFormat="1" ht="12.75" customHeight="1">
      <c r="A18" s="12" t="s">
        <v>79</v>
      </c>
      <c r="B18" s="5"/>
      <c r="C18" s="161"/>
      <c r="D18" s="5"/>
      <c r="E18" s="161"/>
      <c r="F18" s="5"/>
      <c r="G18" s="161"/>
      <c r="H18" s="5"/>
      <c r="I18" s="161"/>
      <c r="J18" s="5"/>
      <c r="K18" s="161"/>
      <c r="L18" s="5"/>
      <c r="M18" s="161"/>
      <c r="N18" s="5"/>
      <c r="O18" s="161"/>
      <c r="P18" s="5"/>
      <c r="Q18" s="161"/>
      <c r="R18" s="5"/>
      <c r="S18" s="161"/>
      <c r="T18" s="5"/>
      <c r="U18" s="161"/>
      <c r="V18" s="5"/>
      <c r="W18" s="161"/>
      <c r="X18" s="5"/>
      <c r="Y18" s="161"/>
      <c r="Z18" s="5"/>
      <c r="AA18" s="52"/>
      <c r="AB18" s="162">
        <f t="shared" si="0"/>
        <v>0</v>
      </c>
    </row>
    <row r="19" spans="1:28" s="162" customFormat="1" ht="12.75" customHeight="1">
      <c r="A19" s="12" t="s">
        <v>78</v>
      </c>
      <c r="B19" s="5"/>
      <c r="C19" s="161"/>
      <c r="D19" s="5"/>
      <c r="E19" s="161"/>
      <c r="F19" s="5"/>
      <c r="G19" s="161"/>
      <c r="H19" s="5"/>
      <c r="I19" s="161"/>
      <c r="J19" s="5"/>
      <c r="K19" s="161"/>
      <c r="L19" s="5"/>
      <c r="M19" s="161"/>
      <c r="N19" s="5"/>
      <c r="O19" s="161"/>
      <c r="P19" s="5"/>
      <c r="Q19" s="161"/>
      <c r="R19" s="5"/>
      <c r="S19" s="161"/>
      <c r="T19" s="5"/>
      <c r="U19" s="161"/>
      <c r="V19" s="5"/>
      <c r="W19" s="161"/>
      <c r="X19" s="5"/>
      <c r="Y19" s="161"/>
      <c r="Z19" s="5"/>
      <c r="AA19" s="52"/>
      <c r="AB19" s="162">
        <f t="shared" si="0"/>
        <v>0</v>
      </c>
    </row>
    <row r="20" spans="1:28" s="162" customFormat="1" ht="12.75" customHeight="1">
      <c r="A20" s="12" t="s">
        <v>6</v>
      </c>
      <c r="B20" s="5"/>
      <c r="C20" s="161">
        <v>10</v>
      </c>
      <c r="D20" s="5"/>
      <c r="E20" s="161">
        <v>2</v>
      </c>
      <c r="F20" s="5">
        <v>2</v>
      </c>
      <c r="G20" s="161">
        <v>4</v>
      </c>
      <c r="H20" s="5">
        <v>15</v>
      </c>
      <c r="I20" s="161">
        <v>7</v>
      </c>
      <c r="J20" s="5">
        <v>15</v>
      </c>
      <c r="K20" s="161">
        <v>3</v>
      </c>
      <c r="L20" s="5">
        <v>20</v>
      </c>
      <c r="M20" s="161">
        <v>20</v>
      </c>
      <c r="N20" s="5">
        <v>5</v>
      </c>
      <c r="O20" s="161">
        <v>10</v>
      </c>
      <c r="P20" s="5"/>
      <c r="Q20" s="161">
        <v>15</v>
      </c>
      <c r="R20" s="5"/>
      <c r="S20" s="161">
        <v>30</v>
      </c>
      <c r="T20" s="5">
        <v>2</v>
      </c>
      <c r="U20" s="161">
        <v>15</v>
      </c>
      <c r="V20" s="5">
        <v>25</v>
      </c>
      <c r="W20" s="161">
        <v>7</v>
      </c>
      <c r="X20" s="5">
        <v>15</v>
      </c>
      <c r="Y20" s="161">
        <v>3</v>
      </c>
      <c r="Z20" s="5">
        <v>5</v>
      </c>
      <c r="AA20" s="52"/>
      <c r="AB20" s="162">
        <f t="shared" si="0"/>
        <v>9.1999999999999993</v>
      </c>
    </row>
    <row r="21" spans="1:28" s="162" customFormat="1" ht="12.75" customHeight="1">
      <c r="A21" s="12" t="s">
        <v>7</v>
      </c>
      <c r="B21" s="5"/>
      <c r="C21" s="161"/>
      <c r="D21" s="5"/>
      <c r="E21" s="161"/>
      <c r="F21" s="5"/>
      <c r="G21" s="161"/>
      <c r="H21" s="5"/>
      <c r="I21" s="161"/>
      <c r="J21" s="5"/>
      <c r="K21" s="161"/>
      <c r="L21" s="5"/>
      <c r="M21" s="161"/>
      <c r="N21" s="5"/>
      <c r="O21" s="161"/>
      <c r="P21" s="5"/>
      <c r="Q21" s="161"/>
      <c r="R21" s="5"/>
      <c r="S21" s="161"/>
      <c r="T21" s="5"/>
      <c r="U21" s="161"/>
      <c r="V21" s="5"/>
      <c r="W21" s="161"/>
      <c r="X21" s="5"/>
      <c r="Y21" s="161"/>
      <c r="Z21" s="5"/>
      <c r="AA21" s="52"/>
      <c r="AB21" s="162">
        <f t="shared" si="0"/>
        <v>0</v>
      </c>
    </row>
    <row r="22" spans="1:28" s="162" customFormat="1" ht="12.75" customHeight="1">
      <c r="A22" s="12" t="s">
        <v>85</v>
      </c>
      <c r="B22" s="5"/>
      <c r="C22" s="161"/>
      <c r="D22" s="5"/>
      <c r="E22" s="161"/>
      <c r="F22" s="5"/>
      <c r="G22" s="161"/>
      <c r="H22" s="5"/>
      <c r="I22" s="161"/>
      <c r="J22" s="5"/>
      <c r="K22" s="161"/>
      <c r="L22" s="5"/>
      <c r="M22" s="161"/>
      <c r="N22" s="5"/>
      <c r="O22" s="161"/>
      <c r="P22" s="5"/>
      <c r="Q22" s="161"/>
      <c r="R22" s="5"/>
      <c r="S22" s="161"/>
      <c r="T22" s="5"/>
      <c r="U22" s="161"/>
      <c r="V22" s="5"/>
      <c r="W22" s="161"/>
      <c r="X22" s="5"/>
      <c r="Y22" s="161"/>
      <c r="Z22" s="5"/>
      <c r="AA22" s="52"/>
      <c r="AB22" s="162">
        <f t="shared" si="0"/>
        <v>0</v>
      </c>
    </row>
    <row r="23" spans="1:28" s="162" customFormat="1" ht="12.75" customHeight="1">
      <c r="A23" s="12" t="s">
        <v>28</v>
      </c>
      <c r="B23" s="5"/>
      <c r="C23" s="161"/>
      <c r="D23" s="5"/>
      <c r="E23" s="161"/>
      <c r="F23" s="5"/>
      <c r="G23" s="161"/>
      <c r="H23" s="5"/>
      <c r="I23" s="161"/>
      <c r="J23" s="5"/>
      <c r="K23" s="161"/>
      <c r="L23" s="5"/>
      <c r="M23" s="161"/>
      <c r="N23" s="5"/>
      <c r="O23" s="161"/>
      <c r="P23" s="5"/>
      <c r="Q23" s="161"/>
      <c r="R23" s="5"/>
      <c r="S23" s="161"/>
      <c r="T23" s="5"/>
      <c r="U23" s="161"/>
      <c r="V23" s="5"/>
      <c r="W23" s="161"/>
      <c r="X23" s="5"/>
      <c r="Y23" s="161"/>
      <c r="Z23" s="5"/>
      <c r="AA23" s="52"/>
      <c r="AB23" s="162">
        <f t="shared" si="0"/>
        <v>0</v>
      </c>
    </row>
    <row r="24" spans="1:28" ht="12.75" customHeight="1">
      <c r="A24" s="9" t="s">
        <v>8</v>
      </c>
      <c r="B24" s="10"/>
      <c r="C24" s="11"/>
      <c r="D24" s="10"/>
      <c r="E24" s="11"/>
      <c r="F24" s="10"/>
      <c r="G24" s="11"/>
      <c r="H24" s="10"/>
      <c r="I24" s="11"/>
      <c r="J24" s="10"/>
      <c r="K24" s="11"/>
      <c r="L24" s="10"/>
      <c r="M24" s="11"/>
      <c r="N24" s="10"/>
      <c r="O24" s="11"/>
      <c r="P24" s="10">
        <v>5</v>
      </c>
      <c r="Q24" s="11"/>
      <c r="R24" s="10"/>
      <c r="S24" s="11"/>
      <c r="T24" s="10"/>
      <c r="U24" s="11"/>
      <c r="V24" s="10"/>
      <c r="W24" s="11"/>
      <c r="X24" s="10"/>
      <c r="Y24" s="11">
        <v>10</v>
      </c>
      <c r="Z24" s="10"/>
      <c r="AA24" s="6"/>
      <c r="AB24" s="155">
        <f t="shared" si="0"/>
        <v>0.6</v>
      </c>
    </row>
    <row r="25" spans="1:28" s="162" customFormat="1" ht="12.75" customHeight="1">
      <c r="A25" s="12" t="s">
        <v>23</v>
      </c>
      <c r="B25" s="5">
        <v>100</v>
      </c>
      <c r="C25" s="161">
        <v>95</v>
      </c>
      <c r="D25" s="5">
        <v>100</v>
      </c>
      <c r="E25" s="161">
        <v>100</v>
      </c>
      <c r="F25" s="5">
        <v>100</v>
      </c>
      <c r="G25" s="161">
        <v>100</v>
      </c>
      <c r="H25" s="5">
        <v>95</v>
      </c>
      <c r="I25" s="161">
        <v>95</v>
      </c>
      <c r="J25" s="5">
        <v>95</v>
      </c>
      <c r="K25" s="161">
        <v>98</v>
      </c>
      <c r="L25" s="5">
        <v>90</v>
      </c>
      <c r="M25" s="161">
        <v>90</v>
      </c>
      <c r="N25" s="5">
        <v>97</v>
      </c>
      <c r="O25" s="161">
        <v>100</v>
      </c>
      <c r="P25" s="5">
        <v>100</v>
      </c>
      <c r="Q25" s="161">
        <v>95</v>
      </c>
      <c r="R25" s="5">
        <v>60</v>
      </c>
      <c r="S25" s="161">
        <v>80</v>
      </c>
      <c r="T25" s="5">
        <v>98</v>
      </c>
      <c r="U25" s="161">
        <v>80</v>
      </c>
      <c r="V25" s="5">
        <v>85</v>
      </c>
      <c r="W25" s="161">
        <v>90</v>
      </c>
      <c r="X25" s="5">
        <v>95</v>
      </c>
      <c r="Y25" s="161">
        <v>95</v>
      </c>
      <c r="Z25" s="5">
        <v>98</v>
      </c>
      <c r="AA25" s="52"/>
      <c r="AB25" s="162">
        <f t="shared" si="0"/>
        <v>93.24</v>
      </c>
    </row>
    <row r="26" spans="1:28" ht="12.75" customHeight="1">
      <c r="A26" s="9" t="s">
        <v>71</v>
      </c>
      <c r="B26" s="10"/>
      <c r="C26" s="11"/>
      <c r="D26" s="10"/>
      <c r="E26" s="11"/>
      <c r="F26" s="10"/>
      <c r="G26" s="11"/>
      <c r="H26" s="10"/>
      <c r="I26" s="11"/>
      <c r="J26" s="10"/>
      <c r="K26" s="11"/>
      <c r="L26" s="10"/>
      <c r="M26" s="11"/>
      <c r="N26" s="10"/>
      <c r="O26" s="11"/>
      <c r="P26" s="10"/>
      <c r="Q26" s="11"/>
      <c r="R26" s="10"/>
      <c r="S26" s="11"/>
      <c r="T26" s="10"/>
      <c r="U26" s="11"/>
      <c r="V26" s="10"/>
      <c r="W26" s="11"/>
      <c r="X26" s="10"/>
      <c r="Y26" s="11"/>
      <c r="Z26" s="10"/>
      <c r="AA26" s="6"/>
      <c r="AB26" s="155">
        <f t="shared" si="0"/>
        <v>0</v>
      </c>
    </row>
    <row r="27" spans="1:28" ht="12.75" customHeight="1">
      <c r="A27" s="9" t="s">
        <v>83</v>
      </c>
      <c r="B27" s="10"/>
      <c r="C27" s="11"/>
      <c r="D27" s="10"/>
      <c r="E27" s="11"/>
      <c r="F27" s="10"/>
      <c r="G27" s="11"/>
      <c r="H27" s="10"/>
      <c r="I27" s="11"/>
      <c r="J27" s="10"/>
      <c r="K27" s="11"/>
      <c r="L27" s="10"/>
      <c r="M27" s="11"/>
      <c r="N27" s="10"/>
      <c r="O27" s="11"/>
      <c r="P27" s="10"/>
      <c r="Q27" s="11"/>
      <c r="R27" s="10"/>
      <c r="S27" s="11"/>
      <c r="T27" s="10"/>
      <c r="U27" s="11"/>
      <c r="V27" s="10"/>
      <c r="W27" s="11"/>
      <c r="X27" s="10"/>
      <c r="Y27" s="11"/>
      <c r="Z27" s="10"/>
      <c r="AA27" s="6"/>
      <c r="AB27" s="155">
        <f t="shared" si="0"/>
        <v>0</v>
      </c>
    </row>
    <row r="28" spans="1:28" ht="12.75" customHeight="1">
      <c r="A28" s="9" t="s">
        <v>69</v>
      </c>
      <c r="B28" s="10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  <c r="P28" s="10"/>
      <c r="Q28" s="11"/>
      <c r="R28" s="10"/>
      <c r="S28" s="11"/>
      <c r="T28" s="10"/>
      <c r="U28" s="11"/>
      <c r="V28" s="10"/>
      <c r="W28" s="11"/>
      <c r="X28" s="10"/>
      <c r="Y28" s="11"/>
      <c r="Z28" s="10"/>
      <c r="AA28" s="6"/>
      <c r="AB28" s="155">
        <f t="shared" si="0"/>
        <v>0</v>
      </c>
    </row>
    <row r="29" spans="1:28" s="162" customFormat="1" ht="12.75" customHeight="1">
      <c r="A29" s="12" t="s">
        <v>84</v>
      </c>
      <c r="B29" s="5"/>
      <c r="C29" s="161"/>
      <c r="D29" s="5"/>
      <c r="E29" s="161"/>
      <c r="F29" s="5"/>
      <c r="G29" s="161"/>
      <c r="H29" s="5"/>
      <c r="I29" s="161"/>
      <c r="J29" s="5"/>
      <c r="K29" s="161"/>
      <c r="L29" s="5"/>
      <c r="M29" s="161"/>
      <c r="N29" s="5"/>
      <c r="O29" s="161"/>
      <c r="P29" s="5"/>
      <c r="Q29" s="161"/>
      <c r="R29" s="5"/>
      <c r="S29" s="161"/>
      <c r="T29" s="5"/>
      <c r="U29" s="161"/>
      <c r="V29" s="5"/>
      <c r="W29" s="161"/>
      <c r="X29" s="5"/>
      <c r="Y29" s="161"/>
      <c r="Z29" s="5"/>
      <c r="AA29" s="52"/>
      <c r="AB29" s="162">
        <f t="shared" si="0"/>
        <v>0</v>
      </c>
    </row>
    <row r="30" spans="1:28" s="162" customFormat="1" ht="12.75" customHeight="1">
      <c r="A30" s="13" t="s">
        <v>33</v>
      </c>
      <c r="B30" s="5"/>
      <c r="C30" s="161"/>
      <c r="D30" s="5"/>
      <c r="E30" s="161"/>
      <c r="F30" s="5"/>
      <c r="G30" s="161"/>
      <c r="H30" s="5"/>
      <c r="I30" s="161"/>
      <c r="J30" s="5"/>
      <c r="K30" s="161"/>
      <c r="L30" s="5"/>
      <c r="M30" s="161"/>
      <c r="N30" s="5"/>
      <c r="O30" s="161"/>
      <c r="P30" s="5"/>
      <c r="Q30" s="161"/>
      <c r="R30" s="5"/>
      <c r="S30" s="161"/>
      <c r="T30" s="5"/>
      <c r="U30" s="161"/>
      <c r="V30" s="5"/>
      <c r="W30" s="161"/>
      <c r="X30" s="5"/>
      <c r="Y30" s="161"/>
      <c r="Z30" s="5"/>
      <c r="AA30" s="52"/>
      <c r="AB30" s="162">
        <f t="shared" si="0"/>
        <v>0</v>
      </c>
    </row>
    <row r="31" spans="1:28" ht="12.75" customHeight="1">
      <c r="A31" s="24" t="s">
        <v>93</v>
      </c>
      <c r="B31" s="10"/>
      <c r="C31" s="11"/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O31" s="11"/>
      <c r="P31" s="10"/>
      <c r="Q31" s="11"/>
      <c r="R31" s="10"/>
      <c r="S31" s="11"/>
      <c r="T31" s="10"/>
      <c r="U31" s="11"/>
      <c r="V31" s="10"/>
      <c r="W31" s="11"/>
      <c r="X31" s="10"/>
      <c r="Y31" s="11"/>
      <c r="Z31" s="10"/>
      <c r="AA31" s="6"/>
      <c r="AB31" s="155">
        <f t="shared" si="0"/>
        <v>0</v>
      </c>
    </row>
    <row r="32" spans="1:28" ht="12.75" customHeight="1">
      <c r="A32" s="15" t="s">
        <v>9</v>
      </c>
      <c r="B32" s="10"/>
      <c r="C32" s="11"/>
      <c r="D32" s="10"/>
      <c r="E32" s="11"/>
      <c r="F32" s="10"/>
      <c r="G32" s="11"/>
      <c r="H32" s="10"/>
      <c r="I32" s="11"/>
      <c r="J32" s="10"/>
      <c r="K32" s="11"/>
      <c r="L32" s="10"/>
      <c r="M32" s="11"/>
      <c r="N32" s="10">
        <v>3</v>
      </c>
      <c r="O32" s="11"/>
      <c r="P32" s="10">
        <v>2</v>
      </c>
      <c r="Q32" s="11"/>
      <c r="R32" s="10"/>
      <c r="S32" s="11"/>
      <c r="T32" s="10">
        <v>10</v>
      </c>
      <c r="U32" s="11">
        <v>35</v>
      </c>
      <c r="V32" s="10"/>
      <c r="W32" s="11"/>
      <c r="X32" s="10"/>
      <c r="Y32" s="11"/>
      <c r="Z32" s="10"/>
      <c r="AA32" s="6"/>
      <c r="AB32" s="155">
        <f t="shared" si="0"/>
        <v>2</v>
      </c>
    </row>
    <row r="33" spans="1:28" ht="12.75" customHeight="1">
      <c r="A33" s="15" t="s">
        <v>31</v>
      </c>
      <c r="B33" s="10"/>
      <c r="C33" s="11"/>
      <c r="D33" s="10"/>
      <c r="E33" s="11"/>
      <c r="F33" s="10"/>
      <c r="G33" s="11"/>
      <c r="H33" s="10"/>
      <c r="I33" s="11"/>
      <c r="J33" s="10"/>
      <c r="K33" s="11"/>
      <c r="L33" s="10"/>
      <c r="M33" s="11"/>
      <c r="N33" s="10"/>
      <c r="O33" s="11"/>
      <c r="P33" s="10"/>
      <c r="Q33" s="11"/>
      <c r="R33" s="10"/>
      <c r="S33" s="11"/>
      <c r="T33" s="10"/>
      <c r="U33" s="11"/>
      <c r="V33" s="10"/>
      <c r="W33" s="11"/>
      <c r="X33" s="10"/>
      <c r="Y33" s="11"/>
      <c r="Z33" s="10"/>
      <c r="AA33" s="6"/>
      <c r="AB33" s="155">
        <f t="shared" si="0"/>
        <v>0</v>
      </c>
    </row>
    <row r="34" spans="1:28" ht="12.75" customHeight="1">
      <c r="A34" s="15" t="s">
        <v>32</v>
      </c>
      <c r="B34" s="10"/>
      <c r="C34" s="11"/>
      <c r="D34" s="10"/>
      <c r="E34" s="11"/>
      <c r="F34" s="10"/>
      <c r="G34" s="11"/>
      <c r="H34" s="10"/>
      <c r="I34" s="11"/>
      <c r="J34" s="10"/>
      <c r="K34" s="11"/>
      <c r="L34" s="10"/>
      <c r="M34" s="11"/>
      <c r="N34" s="10"/>
      <c r="O34" s="11"/>
      <c r="P34" s="10"/>
      <c r="Q34" s="11"/>
      <c r="R34" s="10"/>
      <c r="S34" s="11"/>
      <c r="T34" s="10"/>
      <c r="U34" s="11"/>
      <c r="V34" s="10"/>
      <c r="W34" s="11"/>
      <c r="X34" s="10"/>
      <c r="Y34" s="11"/>
      <c r="Z34" s="10"/>
      <c r="AA34" s="6"/>
      <c r="AB34" s="155">
        <f t="shared" si="0"/>
        <v>0</v>
      </c>
    </row>
    <row r="35" spans="1:28" ht="12.75" customHeight="1">
      <c r="A35" s="15" t="s">
        <v>52</v>
      </c>
      <c r="B35" s="10"/>
      <c r="C35" s="11"/>
      <c r="D35" s="10"/>
      <c r="E35" s="11"/>
      <c r="F35" s="10"/>
      <c r="G35" s="11"/>
      <c r="H35" s="10"/>
      <c r="I35" s="11"/>
      <c r="J35" s="10"/>
      <c r="K35" s="11"/>
      <c r="L35" s="10"/>
      <c r="M35" s="11"/>
      <c r="N35" s="10"/>
      <c r="O35" s="11"/>
      <c r="P35" s="10"/>
      <c r="Q35" s="11"/>
      <c r="R35" s="10"/>
      <c r="S35" s="11"/>
      <c r="T35" s="10"/>
      <c r="U35" s="11"/>
      <c r="V35" s="10"/>
      <c r="W35" s="11"/>
      <c r="X35" s="10"/>
      <c r="Y35" s="11"/>
      <c r="Z35" s="10"/>
      <c r="AA35" s="6"/>
      <c r="AB35" s="155">
        <f t="shared" si="0"/>
        <v>0</v>
      </c>
    </row>
    <row r="36" spans="1:28" s="162" customFormat="1" ht="12.75" customHeight="1">
      <c r="A36" s="16" t="s">
        <v>10</v>
      </c>
      <c r="B36" s="5"/>
      <c r="C36" s="161"/>
      <c r="D36" s="5"/>
      <c r="E36" s="161"/>
      <c r="F36" s="5"/>
      <c r="G36" s="161"/>
      <c r="H36" s="5"/>
      <c r="I36" s="161"/>
      <c r="J36" s="5"/>
      <c r="K36" s="161"/>
      <c r="L36" s="5"/>
      <c r="M36" s="161"/>
      <c r="N36" s="5"/>
      <c r="O36" s="161"/>
      <c r="P36" s="5"/>
      <c r="Q36" s="161"/>
      <c r="R36" s="5"/>
      <c r="S36" s="161"/>
      <c r="T36" s="5"/>
      <c r="U36" s="161"/>
      <c r="V36" s="5"/>
      <c r="W36" s="161"/>
      <c r="X36" s="5"/>
      <c r="Y36" s="161"/>
      <c r="Z36" s="5"/>
      <c r="AA36" s="52"/>
      <c r="AB36" s="162">
        <f t="shared" si="0"/>
        <v>0</v>
      </c>
    </row>
    <row r="37" spans="1:28" ht="12.75" customHeight="1">
      <c r="A37" s="15" t="s">
        <v>39</v>
      </c>
      <c r="B37" s="10"/>
      <c r="C37" s="11"/>
      <c r="D37" s="10"/>
      <c r="E37" s="11"/>
      <c r="F37" s="10"/>
      <c r="G37" s="11"/>
      <c r="H37" s="10"/>
      <c r="I37" s="11"/>
      <c r="J37" s="10"/>
      <c r="K37" s="11"/>
      <c r="L37" s="10"/>
      <c r="M37" s="11"/>
      <c r="N37" s="10"/>
      <c r="O37" s="11"/>
      <c r="P37" s="10"/>
      <c r="Q37" s="11"/>
      <c r="R37" s="10"/>
      <c r="S37" s="11"/>
      <c r="T37" s="10"/>
      <c r="U37" s="11"/>
      <c r="V37" s="10"/>
      <c r="W37" s="11"/>
      <c r="X37" s="10"/>
      <c r="Y37" s="11"/>
      <c r="Z37" s="10"/>
      <c r="AA37" s="6"/>
      <c r="AB37" s="155">
        <f t="shared" si="0"/>
        <v>0</v>
      </c>
    </row>
    <row r="38" spans="1:28" ht="12.75" customHeight="1">
      <c r="A38" s="15" t="s">
        <v>11</v>
      </c>
      <c r="B38" s="10"/>
      <c r="C38" s="11"/>
      <c r="D38" s="10"/>
      <c r="E38" s="11"/>
      <c r="F38" s="10"/>
      <c r="G38" s="11"/>
      <c r="H38" s="10"/>
      <c r="I38" s="11"/>
      <c r="J38" s="10"/>
      <c r="K38" s="11"/>
      <c r="L38" s="10"/>
      <c r="M38" s="11"/>
      <c r="N38" s="10"/>
      <c r="O38" s="11"/>
      <c r="P38" s="10"/>
      <c r="Q38" s="11"/>
      <c r="R38" s="10"/>
      <c r="S38" s="11"/>
      <c r="T38" s="10"/>
      <c r="U38" s="11"/>
      <c r="V38" s="10"/>
      <c r="W38" s="11"/>
      <c r="X38" s="10"/>
      <c r="Y38" s="11"/>
      <c r="Z38" s="10"/>
      <c r="AA38" s="6"/>
      <c r="AB38" s="155">
        <f t="shared" si="0"/>
        <v>0</v>
      </c>
    </row>
    <row r="39" spans="1:28" s="162" customFormat="1" ht="12.75" customHeight="1">
      <c r="A39" s="16" t="s">
        <v>94</v>
      </c>
      <c r="B39" s="5"/>
      <c r="C39" s="161"/>
      <c r="D39" s="5"/>
      <c r="E39" s="161"/>
      <c r="F39" s="5"/>
      <c r="G39" s="161"/>
      <c r="H39" s="5"/>
      <c r="I39" s="161"/>
      <c r="J39" s="5"/>
      <c r="K39" s="161"/>
      <c r="L39" s="5"/>
      <c r="M39" s="161"/>
      <c r="N39" s="5"/>
      <c r="O39" s="161"/>
      <c r="P39" s="5"/>
      <c r="Q39" s="161"/>
      <c r="R39" s="5"/>
      <c r="S39" s="161"/>
      <c r="T39" s="5"/>
      <c r="U39" s="161"/>
      <c r="V39" s="5"/>
      <c r="W39" s="161"/>
      <c r="X39" s="5"/>
      <c r="Y39" s="161"/>
      <c r="Z39" s="5"/>
      <c r="AA39" s="52"/>
      <c r="AB39" s="162">
        <f t="shared" si="0"/>
        <v>0</v>
      </c>
    </row>
    <row r="40" spans="1:28" s="162" customFormat="1" ht="12.75" customHeight="1">
      <c r="A40" s="16" t="s">
        <v>95</v>
      </c>
      <c r="B40" s="5"/>
      <c r="C40" s="161"/>
      <c r="D40" s="5"/>
      <c r="E40" s="161"/>
      <c r="F40" s="5"/>
      <c r="G40" s="161"/>
      <c r="H40" s="5"/>
      <c r="I40" s="161"/>
      <c r="J40" s="5"/>
      <c r="K40" s="161"/>
      <c r="L40" s="5"/>
      <c r="M40" s="161"/>
      <c r="N40" s="5"/>
      <c r="O40" s="161"/>
      <c r="P40" s="5"/>
      <c r="Q40" s="161"/>
      <c r="R40" s="5"/>
      <c r="S40" s="161"/>
      <c r="T40" s="5"/>
      <c r="U40" s="161"/>
      <c r="V40" s="5"/>
      <c r="W40" s="161"/>
      <c r="X40" s="5"/>
      <c r="Y40" s="161"/>
      <c r="Z40" s="5"/>
      <c r="AA40" s="52"/>
      <c r="AB40" s="162">
        <f t="shared" si="0"/>
        <v>0</v>
      </c>
    </row>
    <row r="41" spans="1:28" ht="12.75" customHeight="1">
      <c r="A41" s="15" t="s">
        <v>12</v>
      </c>
      <c r="B41" s="10"/>
      <c r="C41" s="11"/>
      <c r="D41" s="10"/>
      <c r="E41" s="11"/>
      <c r="F41" s="10"/>
      <c r="G41" s="11"/>
      <c r="H41" s="10"/>
      <c r="I41" s="11"/>
      <c r="J41" s="10"/>
      <c r="K41" s="11"/>
      <c r="L41" s="10"/>
      <c r="M41" s="11"/>
      <c r="N41" s="10"/>
      <c r="O41" s="11"/>
      <c r="P41" s="10"/>
      <c r="Q41" s="11"/>
      <c r="R41" s="10"/>
      <c r="S41" s="11"/>
      <c r="T41" s="10"/>
      <c r="U41" s="11"/>
      <c r="V41" s="10"/>
      <c r="W41" s="11"/>
      <c r="X41" s="10"/>
      <c r="Y41" s="11"/>
      <c r="Z41" s="10"/>
      <c r="AA41" s="6"/>
      <c r="AB41" s="155">
        <f t="shared" si="0"/>
        <v>0</v>
      </c>
    </row>
    <row r="42" spans="1:28" ht="12.75" customHeight="1">
      <c r="A42" s="15" t="s">
        <v>40</v>
      </c>
      <c r="B42" s="10"/>
      <c r="C42" s="11"/>
      <c r="D42" s="10"/>
      <c r="E42" s="11"/>
      <c r="F42" s="10"/>
      <c r="G42" s="11"/>
      <c r="H42" s="10"/>
      <c r="I42" s="11"/>
      <c r="J42" s="10"/>
      <c r="K42" s="11"/>
      <c r="L42" s="10"/>
      <c r="M42" s="11"/>
      <c r="N42" s="10"/>
      <c r="O42" s="11"/>
      <c r="P42" s="10"/>
      <c r="Q42" s="11"/>
      <c r="R42" s="10"/>
      <c r="S42" s="11"/>
      <c r="T42" s="10"/>
      <c r="U42" s="11"/>
      <c r="V42" s="10"/>
      <c r="W42" s="11"/>
      <c r="X42" s="10"/>
      <c r="Y42" s="11"/>
      <c r="Z42" s="10"/>
      <c r="AA42" s="6"/>
      <c r="AB42" s="155">
        <f t="shared" si="0"/>
        <v>0</v>
      </c>
    </row>
    <row r="43" spans="1:28" s="162" customFormat="1" ht="12.75" customHeight="1">
      <c r="A43" s="16" t="s">
        <v>41</v>
      </c>
      <c r="B43" s="5"/>
      <c r="C43" s="161"/>
      <c r="D43" s="5"/>
      <c r="E43" s="161"/>
      <c r="F43" s="5"/>
      <c r="G43" s="161"/>
      <c r="H43" s="5"/>
      <c r="I43" s="161"/>
      <c r="J43" s="5"/>
      <c r="K43" s="161"/>
      <c r="L43" s="5"/>
      <c r="M43" s="161"/>
      <c r="N43" s="5"/>
      <c r="O43" s="161"/>
      <c r="P43" s="5"/>
      <c r="Q43" s="161"/>
      <c r="R43" s="5"/>
      <c r="S43" s="161"/>
      <c r="T43" s="5"/>
      <c r="U43" s="161"/>
      <c r="V43" s="5"/>
      <c r="W43" s="161"/>
      <c r="X43" s="5"/>
      <c r="Y43" s="161"/>
      <c r="Z43" s="5"/>
      <c r="AA43" s="52"/>
      <c r="AB43" s="162">
        <f t="shared" si="0"/>
        <v>0</v>
      </c>
    </row>
    <row r="44" spans="1:28" ht="12.75" customHeight="1">
      <c r="A44" s="15" t="s">
        <v>44</v>
      </c>
      <c r="B44" s="10"/>
      <c r="C44" s="11"/>
      <c r="D44" s="10"/>
      <c r="E44" s="11"/>
      <c r="F44" s="10"/>
      <c r="G44" s="11"/>
      <c r="H44" s="10"/>
      <c r="I44" s="11"/>
      <c r="J44" s="10"/>
      <c r="K44" s="11"/>
      <c r="L44" s="10"/>
      <c r="M44" s="11"/>
      <c r="N44" s="10"/>
      <c r="O44" s="11"/>
      <c r="P44" s="10"/>
      <c r="Q44" s="11"/>
      <c r="R44" s="10"/>
      <c r="S44" s="11"/>
      <c r="T44" s="10"/>
      <c r="U44" s="11"/>
      <c r="V44" s="10"/>
      <c r="W44" s="11"/>
      <c r="X44" s="10"/>
      <c r="Y44" s="11"/>
      <c r="Z44" s="10"/>
      <c r="AA44" s="6"/>
      <c r="AB44" s="155">
        <f t="shared" si="0"/>
        <v>0</v>
      </c>
    </row>
    <row r="45" spans="1:28" ht="12.75" customHeight="1">
      <c r="A45" s="15" t="s">
        <v>62</v>
      </c>
      <c r="B45" s="10"/>
      <c r="C45" s="11"/>
      <c r="D45" s="10"/>
      <c r="E45" s="11"/>
      <c r="F45" s="10"/>
      <c r="G45" s="11"/>
      <c r="H45" s="10"/>
      <c r="I45" s="11"/>
      <c r="J45" s="10"/>
      <c r="K45" s="11"/>
      <c r="L45" s="10"/>
      <c r="M45" s="11"/>
      <c r="N45" s="10"/>
      <c r="O45" s="11"/>
      <c r="P45" s="10"/>
      <c r="Q45" s="11"/>
      <c r="R45" s="10"/>
      <c r="S45" s="11"/>
      <c r="T45" s="10"/>
      <c r="U45" s="11"/>
      <c r="V45" s="10"/>
      <c r="W45" s="11"/>
      <c r="X45" s="10"/>
      <c r="Y45" s="11"/>
      <c r="Z45" s="10"/>
      <c r="AA45" s="6"/>
      <c r="AB45" s="155">
        <f t="shared" si="0"/>
        <v>0</v>
      </c>
    </row>
    <row r="46" spans="1:28" s="162" customFormat="1" ht="12.75" customHeight="1">
      <c r="A46" s="16" t="s">
        <v>34</v>
      </c>
      <c r="B46" s="5"/>
      <c r="C46" s="161"/>
      <c r="D46" s="5"/>
      <c r="E46" s="161"/>
      <c r="F46" s="5"/>
      <c r="G46" s="161"/>
      <c r="H46" s="5"/>
      <c r="I46" s="161"/>
      <c r="J46" s="5"/>
      <c r="K46" s="161"/>
      <c r="L46" s="5"/>
      <c r="M46" s="161"/>
      <c r="N46" s="5"/>
      <c r="O46" s="161"/>
      <c r="P46" s="5"/>
      <c r="Q46" s="161"/>
      <c r="R46" s="5"/>
      <c r="S46" s="161"/>
      <c r="T46" s="5"/>
      <c r="U46" s="161"/>
      <c r="V46" s="5"/>
      <c r="W46" s="161"/>
      <c r="X46" s="5"/>
      <c r="Y46" s="161"/>
      <c r="Z46" s="5"/>
      <c r="AA46" s="52"/>
      <c r="AB46" s="162">
        <f t="shared" si="0"/>
        <v>0</v>
      </c>
    </row>
    <row r="47" spans="1:28" s="162" customFormat="1" ht="12.75" customHeight="1">
      <c r="A47" s="16" t="s">
        <v>35</v>
      </c>
      <c r="B47" s="5"/>
      <c r="C47" s="161"/>
      <c r="D47" s="5"/>
      <c r="E47" s="161"/>
      <c r="F47" s="5"/>
      <c r="G47" s="161"/>
      <c r="H47" s="5"/>
      <c r="I47" s="161"/>
      <c r="J47" s="5"/>
      <c r="K47" s="161"/>
      <c r="L47" s="5"/>
      <c r="M47" s="161"/>
      <c r="N47" s="5"/>
      <c r="O47" s="161"/>
      <c r="P47" s="5"/>
      <c r="Q47" s="161"/>
      <c r="R47" s="5"/>
      <c r="S47" s="161"/>
      <c r="T47" s="5"/>
      <c r="U47" s="161"/>
      <c r="V47" s="5"/>
      <c r="W47" s="161"/>
      <c r="X47" s="5"/>
      <c r="Y47" s="161"/>
      <c r="Z47" s="5"/>
      <c r="AA47" s="52"/>
      <c r="AB47" s="162">
        <f t="shared" si="0"/>
        <v>0</v>
      </c>
    </row>
    <row r="48" spans="1:28" ht="12.75" customHeight="1">
      <c r="A48" s="15" t="s">
        <v>37</v>
      </c>
      <c r="B48" s="10"/>
      <c r="C48" s="11"/>
      <c r="D48" s="10"/>
      <c r="E48" s="11"/>
      <c r="F48" s="10"/>
      <c r="G48" s="11"/>
      <c r="H48" s="10"/>
      <c r="I48" s="11"/>
      <c r="J48" s="10"/>
      <c r="K48" s="11"/>
      <c r="L48" s="10"/>
      <c r="M48" s="11"/>
      <c r="N48" s="10"/>
      <c r="O48" s="11"/>
      <c r="P48" s="10"/>
      <c r="Q48" s="11"/>
      <c r="R48" s="10">
        <v>10</v>
      </c>
      <c r="S48" s="11"/>
      <c r="T48" s="10"/>
      <c r="U48" s="11"/>
      <c r="V48" s="10"/>
      <c r="W48" s="11"/>
      <c r="X48" s="10"/>
      <c r="Y48" s="11"/>
      <c r="Z48" s="10"/>
      <c r="AA48" s="6"/>
      <c r="AB48" s="155">
        <f t="shared" si="0"/>
        <v>0.4</v>
      </c>
    </row>
    <row r="49" spans="1:28" ht="12.75" customHeight="1">
      <c r="A49" s="9" t="s">
        <v>24</v>
      </c>
      <c r="B49" s="10"/>
      <c r="C49" s="11"/>
      <c r="D49" s="10"/>
      <c r="E49" s="11"/>
      <c r="F49" s="10"/>
      <c r="G49" s="11"/>
      <c r="H49" s="10"/>
      <c r="I49" s="11"/>
      <c r="J49" s="10"/>
      <c r="K49" s="11"/>
      <c r="L49" s="10"/>
      <c r="M49" s="11"/>
      <c r="N49" s="10"/>
      <c r="O49" s="11"/>
      <c r="P49" s="10"/>
      <c r="Q49" s="11"/>
      <c r="R49" s="10"/>
      <c r="S49" s="11"/>
      <c r="T49" s="10"/>
      <c r="U49" s="11"/>
      <c r="V49" s="10"/>
      <c r="W49" s="11"/>
      <c r="X49" s="10"/>
      <c r="Y49" s="11"/>
      <c r="Z49" s="10"/>
      <c r="AA49" s="6"/>
      <c r="AB49" s="155">
        <f t="shared" si="0"/>
        <v>0</v>
      </c>
    </row>
    <row r="50" spans="1:28" ht="12.75" customHeight="1">
      <c r="A50" s="9" t="s">
        <v>43</v>
      </c>
      <c r="B50" s="10"/>
      <c r="C50" s="11"/>
      <c r="D50" s="10"/>
      <c r="E50" s="11"/>
      <c r="F50" s="10"/>
      <c r="G50" s="11"/>
      <c r="H50" s="10"/>
      <c r="I50" s="11"/>
      <c r="J50" s="10"/>
      <c r="K50" s="11"/>
      <c r="L50" s="10"/>
      <c r="M50" s="11"/>
      <c r="N50" s="10"/>
      <c r="O50" s="11"/>
      <c r="P50" s="10"/>
      <c r="Q50" s="11"/>
      <c r="R50" s="10"/>
      <c r="S50" s="11"/>
      <c r="T50" s="10"/>
      <c r="U50" s="11"/>
      <c r="V50" s="10"/>
      <c r="W50" s="11"/>
      <c r="X50" s="10"/>
      <c r="Y50" s="11"/>
      <c r="Z50" s="10"/>
      <c r="AA50" s="6"/>
      <c r="AB50" s="155">
        <f t="shared" si="0"/>
        <v>0</v>
      </c>
    </row>
    <row r="51" spans="1:28" s="162" customFormat="1" ht="12.75" customHeight="1">
      <c r="A51" s="12" t="s">
        <v>72</v>
      </c>
      <c r="B51" s="5"/>
      <c r="C51" s="161"/>
      <c r="D51" s="5"/>
      <c r="E51" s="161"/>
      <c r="F51" s="5"/>
      <c r="G51" s="161"/>
      <c r="H51" s="5"/>
      <c r="I51" s="161"/>
      <c r="J51" s="5"/>
      <c r="K51" s="161"/>
      <c r="L51" s="5"/>
      <c r="M51" s="161"/>
      <c r="N51" s="5"/>
      <c r="O51" s="161"/>
      <c r="P51" s="5"/>
      <c r="Q51" s="161"/>
      <c r="R51" s="5"/>
      <c r="S51" s="161"/>
      <c r="T51" s="5"/>
      <c r="U51" s="161"/>
      <c r="V51" s="5"/>
      <c r="W51" s="161"/>
      <c r="X51" s="5"/>
      <c r="Y51" s="161"/>
      <c r="Z51" s="5"/>
      <c r="AA51" s="52"/>
      <c r="AB51" s="162">
        <f t="shared" si="0"/>
        <v>0</v>
      </c>
    </row>
    <row r="52" spans="1:28" ht="12.75" customHeight="1">
      <c r="A52" s="15" t="s">
        <v>68</v>
      </c>
      <c r="B52" s="10"/>
      <c r="C52" s="11"/>
      <c r="D52" s="10"/>
      <c r="E52" s="11"/>
      <c r="F52" s="10"/>
      <c r="G52" s="11"/>
      <c r="H52" s="10"/>
      <c r="I52" s="11"/>
      <c r="J52" s="10"/>
      <c r="K52" s="11"/>
      <c r="L52" s="10"/>
      <c r="M52" s="11"/>
      <c r="N52" s="10"/>
      <c r="O52" s="11"/>
      <c r="P52" s="10"/>
      <c r="Q52" s="11"/>
      <c r="R52" s="10"/>
      <c r="S52" s="11"/>
      <c r="T52" s="10"/>
      <c r="U52" s="11"/>
      <c r="V52" s="10"/>
      <c r="W52" s="11"/>
      <c r="X52" s="10"/>
      <c r="Y52" s="11"/>
      <c r="Z52" s="10"/>
      <c r="AA52" s="6"/>
      <c r="AB52" s="155">
        <f t="shared" si="0"/>
        <v>0</v>
      </c>
    </row>
    <row r="53" spans="1:28" ht="12.75" customHeight="1">
      <c r="A53" s="15" t="s">
        <v>82</v>
      </c>
      <c r="B53" s="10"/>
      <c r="C53" s="11"/>
      <c r="D53" s="10"/>
      <c r="E53" s="11"/>
      <c r="F53" s="10"/>
      <c r="G53" s="11"/>
      <c r="H53" s="10"/>
      <c r="I53" s="11"/>
      <c r="J53" s="10"/>
      <c r="K53" s="11"/>
      <c r="L53" s="10"/>
      <c r="M53" s="11"/>
      <c r="N53" s="10"/>
      <c r="O53" s="11"/>
      <c r="P53" s="10"/>
      <c r="Q53" s="11"/>
      <c r="R53" s="10"/>
      <c r="S53" s="11"/>
      <c r="T53" s="10"/>
      <c r="U53" s="11"/>
      <c r="V53" s="10"/>
      <c r="W53" s="11"/>
      <c r="X53" s="10"/>
      <c r="Y53" s="11"/>
      <c r="Z53" s="10"/>
      <c r="AA53" s="6"/>
      <c r="AB53" s="155">
        <f t="shared" si="0"/>
        <v>0</v>
      </c>
    </row>
    <row r="54" spans="1:28" ht="12.75" customHeight="1">
      <c r="A54" s="9" t="s">
        <v>63</v>
      </c>
      <c r="B54" s="10"/>
      <c r="C54" s="11"/>
      <c r="D54" s="10"/>
      <c r="E54" s="11"/>
      <c r="F54" s="10"/>
      <c r="G54" s="11"/>
      <c r="H54" s="10"/>
      <c r="I54" s="11"/>
      <c r="J54" s="10"/>
      <c r="K54" s="11"/>
      <c r="L54" s="10"/>
      <c r="M54" s="11"/>
      <c r="N54" s="10"/>
      <c r="O54" s="11"/>
      <c r="P54" s="10"/>
      <c r="Q54" s="11"/>
      <c r="R54" s="10"/>
      <c r="S54" s="11"/>
      <c r="T54" s="10"/>
      <c r="U54" s="11"/>
      <c r="V54" s="10"/>
      <c r="W54" s="11"/>
      <c r="X54" s="10"/>
      <c r="Y54" s="11"/>
      <c r="Z54" s="10"/>
      <c r="AA54" s="6"/>
      <c r="AB54" s="155">
        <f t="shared" si="0"/>
        <v>0</v>
      </c>
    </row>
    <row r="55" spans="1:28" s="162" customFormat="1" ht="12.75" customHeight="1">
      <c r="A55" s="12" t="s">
        <v>30</v>
      </c>
      <c r="B55" s="5"/>
      <c r="C55" s="161"/>
      <c r="D55" s="5"/>
      <c r="E55" s="161"/>
      <c r="F55" s="5"/>
      <c r="G55" s="161"/>
      <c r="H55" s="5"/>
      <c r="I55" s="161"/>
      <c r="J55" s="5"/>
      <c r="K55" s="161"/>
      <c r="L55" s="5"/>
      <c r="M55" s="161"/>
      <c r="N55" s="5"/>
      <c r="O55" s="161"/>
      <c r="P55" s="5"/>
      <c r="Q55" s="161"/>
      <c r="R55" s="5"/>
      <c r="S55" s="161"/>
      <c r="T55" s="5"/>
      <c r="U55" s="161"/>
      <c r="V55" s="5"/>
      <c r="W55" s="161"/>
      <c r="X55" s="5"/>
      <c r="Y55" s="161"/>
      <c r="Z55" s="5"/>
      <c r="AA55" s="52"/>
      <c r="AB55" s="162">
        <f t="shared" si="0"/>
        <v>0</v>
      </c>
    </row>
    <row r="56" spans="1:28" ht="12.75" customHeight="1">
      <c r="A56" s="9" t="s">
        <v>38</v>
      </c>
      <c r="B56" s="10"/>
      <c r="C56" s="11"/>
      <c r="D56" s="10"/>
      <c r="E56" s="11"/>
      <c r="F56" s="10"/>
      <c r="G56" s="11"/>
      <c r="H56" s="10"/>
      <c r="I56" s="11"/>
      <c r="J56" s="10"/>
      <c r="K56" s="11"/>
      <c r="L56" s="10"/>
      <c r="M56" s="11"/>
      <c r="N56" s="10"/>
      <c r="O56" s="11"/>
      <c r="P56" s="10"/>
      <c r="Q56" s="11"/>
      <c r="R56" s="10"/>
      <c r="S56" s="11"/>
      <c r="T56" s="10"/>
      <c r="U56" s="11"/>
      <c r="V56" s="10"/>
      <c r="W56" s="11"/>
      <c r="X56" s="10"/>
      <c r="Y56" s="11"/>
      <c r="Z56" s="10"/>
      <c r="AA56" s="6"/>
      <c r="AB56" s="155">
        <f t="shared" si="0"/>
        <v>0</v>
      </c>
    </row>
    <row r="57" spans="1:28" ht="12.75" customHeight="1">
      <c r="A57" s="9" t="s">
        <v>60</v>
      </c>
      <c r="B57" s="10"/>
      <c r="C57" s="11"/>
      <c r="D57" s="10"/>
      <c r="E57" s="11"/>
      <c r="F57" s="10"/>
      <c r="G57" s="11"/>
      <c r="H57" s="10"/>
      <c r="I57" s="11"/>
      <c r="J57" s="10"/>
      <c r="K57" s="11"/>
      <c r="L57" s="10"/>
      <c r="M57" s="11"/>
      <c r="N57" s="10"/>
      <c r="O57" s="11"/>
      <c r="P57" s="10"/>
      <c r="Q57" s="11"/>
      <c r="R57" s="10"/>
      <c r="S57" s="11"/>
      <c r="T57" s="10"/>
      <c r="U57" s="11"/>
      <c r="V57" s="10"/>
      <c r="W57" s="11"/>
      <c r="X57" s="10"/>
      <c r="Y57" s="11"/>
      <c r="Z57" s="10"/>
      <c r="AA57" s="6"/>
      <c r="AB57" s="155">
        <f t="shared" si="0"/>
        <v>0</v>
      </c>
    </row>
    <row r="58" spans="1:28" ht="12.75" customHeight="1">
      <c r="A58" s="9" t="s">
        <v>73</v>
      </c>
      <c r="B58" s="10"/>
      <c r="C58" s="11"/>
      <c r="D58" s="10"/>
      <c r="E58" s="11"/>
      <c r="F58" s="10"/>
      <c r="G58" s="11"/>
      <c r="H58" s="10"/>
      <c r="I58" s="11"/>
      <c r="J58" s="10"/>
      <c r="K58" s="11"/>
      <c r="L58" s="10"/>
      <c r="M58" s="11"/>
      <c r="N58" s="10"/>
      <c r="O58" s="11"/>
      <c r="P58" s="10"/>
      <c r="Q58" s="11"/>
      <c r="R58" s="10"/>
      <c r="S58" s="11"/>
      <c r="T58" s="10"/>
      <c r="U58" s="11"/>
      <c r="V58" s="10"/>
      <c r="W58" s="11"/>
      <c r="X58" s="10"/>
      <c r="Y58" s="11"/>
      <c r="Z58" s="10"/>
      <c r="AA58" s="6"/>
      <c r="AB58" s="155">
        <f t="shared" si="0"/>
        <v>0</v>
      </c>
    </row>
    <row r="59" spans="1:28" ht="12.75" customHeight="1">
      <c r="A59" s="9" t="s">
        <v>64</v>
      </c>
      <c r="B59" s="10"/>
      <c r="C59" s="11"/>
      <c r="D59" s="10"/>
      <c r="E59" s="11"/>
      <c r="F59" s="10"/>
      <c r="G59" s="11"/>
      <c r="H59" s="10"/>
      <c r="I59" s="11"/>
      <c r="J59" s="10"/>
      <c r="K59" s="11"/>
      <c r="L59" s="10"/>
      <c r="M59" s="11"/>
      <c r="N59" s="10"/>
      <c r="O59" s="11"/>
      <c r="P59" s="10"/>
      <c r="Q59" s="11"/>
      <c r="R59" s="10"/>
      <c r="S59" s="11"/>
      <c r="T59" s="10"/>
      <c r="U59" s="11"/>
      <c r="V59" s="10"/>
      <c r="W59" s="11"/>
      <c r="X59" s="10"/>
      <c r="Y59" s="11"/>
      <c r="Z59" s="10"/>
      <c r="AA59" s="6"/>
      <c r="AB59" s="155">
        <f t="shared" si="0"/>
        <v>0</v>
      </c>
    </row>
    <row r="60" spans="1:28" ht="12.75" customHeight="1">
      <c r="A60" s="9" t="s">
        <v>61</v>
      </c>
      <c r="B60" s="10"/>
      <c r="C60" s="11"/>
      <c r="D60" s="10"/>
      <c r="E60" s="11"/>
      <c r="F60" s="10"/>
      <c r="G60" s="11"/>
      <c r="H60" s="10"/>
      <c r="I60" s="11"/>
      <c r="J60" s="10"/>
      <c r="K60" s="11"/>
      <c r="L60" s="10"/>
      <c r="M60" s="11"/>
      <c r="N60" s="10"/>
      <c r="O60" s="11"/>
      <c r="P60" s="10"/>
      <c r="Q60" s="11"/>
      <c r="R60" s="10"/>
      <c r="S60" s="11"/>
      <c r="T60" s="10"/>
      <c r="U60" s="11"/>
      <c r="V60" s="10"/>
      <c r="W60" s="11"/>
      <c r="X60" s="10"/>
      <c r="Y60" s="11"/>
      <c r="Z60" s="10"/>
      <c r="AA60" s="6"/>
      <c r="AB60" s="155">
        <f t="shared" si="0"/>
        <v>0</v>
      </c>
    </row>
    <row r="61" spans="1:28" s="162" customFormat="1" ht="12.75" customHeight="1">
      <c r="A61" s="16" t="s">
        <v>13</v>
      </c>
      <c r="B61" s="5"/>
      <c r="C61" s="161"/>
      <c r="D61" s="5"/>
      <c r="E61" s="161"/>
      <c r="F61" s="5"/>
      <c r="G61" s="161"/>
      <c r="H61" s="5"/>
      <c r="I61" s="161"/>
      <c r="J61" s="5"/>
      <c r="K61" s="161"/>
      <c r="L61" s="5"/>
      <c r="M61" s="161"/>
      <c r="N61" s="5"/>
      <c r="O61" s="161"/>
      <c r="P61" s="5"/>
      <c r="Q61" s="161"/>
      <c r="R61" s="5"/>
      <c r="S61" s="161"/>
      <c r="T61" s="5"/>
      <c r="U61" s="161"/>
      <c r="V61" s="5"/>
      <c r="W61" s="161"/>
      <c r="X61" s="5"/>
      <c r="Y61" s="161"/>
      <c r="Z61" s="5"/>
      <c r="AA61" s="52"/>
      <c r="AB61" s="162">
        <f t="shared" si="0"/>
        <v>0</v>
      </c>
    </row>
    <row r="62" spans="1:28" s="162" customFormat="1" ht="12.75" customHeight="1">
      <c r="A62" s="16" t="s">
        <v>55</v>
      </c>
      <c r="B62" s="5"/>
      <c r="C62" s="161"/>
      <c r="D62" s="5"/>
      <c r="E62" s="161"/>
      <c r="F62" s="5"/>
      <c r="G62" s="161"/>
      <c r="H62" s="5"/>
      <c r="I62" s="161"/>
      <c r="J62" s="5"/>
      <c r="K62" s="161"/>
      <c r="L62" s="5"/>
      <c r="M62" s="161"/>
      <c r="N62" s="5"/>
      <c r="O62" s="161"/>
      <c r="P62" s="5"/>
      <c r="Q62" s="161"/>
      <c r="R62" s="5"/>
      <c r="S62" s="161"/>
      <c r="T62" s="5"/>
      <c r="U62" s="161"/>
      <c r="V62" s="5"/>
      <c r="W62" s="161"/>
      <c r="X62" s="5"/>
      <c r="Y62" s="161"/>
      <c r="Z62" s="5"/>
      <c r="AA62" s="52"/>
      <c r="AB62" s="162">
        <f t="shared" si="0"/>
        <v>0</v>
      </c>
    </row>
    <row r="63" spans="1:28" ht="12.75" customHeight="1">
      <c r="A63" s="15" t="s">
        <v>42</v>
      </c>
      <c r="B63" s="10"/>
      <c r="C63" s="11"/>
      <c r="D63" s="10"/>
      <c r="E63" s="11"/>
      <c r="F63" s="10"/>
      <c r="G63" s="11"/>
      <c r="H63" s="10"/>
      <c r="I63" s="11"/>
      <c r="J63" s="10"/>
      <c r="K63" s="11"/>
      <c r="L63" s="10"/>
      <c r="M63" s="11"/>
      <c r="N63" s="10"/>
      <c r="O63" s="11"/>
      <c r="P63" s="10"/>
      <c r="Q63" s="11"/>
      <c r="R63" s="10"/>
      <c r="S63" s="11"/>
      <c r="T63" s="10"/>
      <c r="U63" s="11"/>
      <c r="V63" s="10"/>
      <c r="W63" s="11"/>
      <c r="X63" s="10"/>
      <c r="Y63" s="11"/>
      <c r="Z63" s="10"/>
      <c r="AA63" s="6"/>
      <c r="AB63" s="155">
        <f t="shared" si="0"/>
        <v>0</v>
      </c>
    </row>
    <row r="64" spans="1:28" ht="12.75" customHeight="1">
      <c r="A64" s="15" t="s">
        <v>57</v>
      </c>
      <c r="B64" s="10"/>
      <c r="C64" s="11"/>
      <c r="D64" s="10"/>
      <c r="E64" s="11"/>
      <c r="F64" s="10"/>
      <c r="G64" s="11"/>
      <c r="H64" s="10"/>
      <c r="I64" s="11"/>
      <c r="J64" s="10"/>
      <c r="K64" s="11"/>
      <c r="L64" s="10"/>
      <c r="M64" s="11"/>
      <c r="N64" s="10"/>
      <c r="O64" s="11"/>
      <c r="P64" s="10"/>
      <c r="Q64" s="11"/>
      <c r="R64" s="10"/>
      <c r="S64" s="11"/>
      <c r="T64" s="10"/>
      <c r="U64" s="11"/>
      <c r="V64" s="10"/>
      <c r="W64" s="11"/>
      <c r="X64" s="10"/>
      <c r="Y64" s="11"/>
      <c r="Z64" s="10"/>
      <c r="AA64" s="6"/>
      <c r="AB64" s="155">
        <f t="shared" si="0"/>
        <v>0</v>
      </c>
    </row>
    <row r="65" spans="1:28" s="162" customFormat="1" ht="12.75" customHeight="1">
      <c r="A65" s="16" t="s">
        <v>14</v>
      </c>
      <c r="B65" s="5"/>
      <c r="C65" s="161"/>
      <c r="D65" s="5"/>
      <c r="E65" s="161"/>
      <c r="F65" s="5"/>
      <c r="G65" s="161"/>
      <c r="H65" s="5"/>
      <c r="I65" s="161"/>
      <c r="J65" s="5"/>
      <c r="K65" s="161"/>
      <c r="L65" s="5"/>
      <c r="M65" s="161"/>
      <c r="N65" s="5"/>
      <c r="O65" s="161"/>
      <c r="P65" s="5"/>
      <c r="Q65" s="161"/>
      <c r="R65" s="5"/>
      <c r="S65" s="161"/>
      <c r="T65" s="5"/>
      <c r="U65" s="161"/>
      <c r="V65" s="5"/>
      <c r="W65" s="161"/>
      <c r="X65" s="5"/>
      <c r="Y65" s="161"/>
      <c r="Z65" s="5"/>
      <c r="AA65" s="52"/>
      <c r="AB65" s="162">
        <f t="shared" si="0"/>
        <v>0</v>
      </c>
    </row>
    <row r="66" spans="1:28" s="162" customFormat="1" ht="12.75" customHeight="1">
      <c r="A66" s="16" t="s">
        <v>15</v>
      </c>
      <c r="B66" s="5"/>
      <c r="C66" s="161"/>
      <c r="D66" s="5"/>
      <c r="E66" s="161"/>
      <c r="F66" s="5"/>
      <c r="G66" s="161"/>
      <c r="H66" s="5"/>
      <c r="I66" s="161"/>
      <c r="J66" s="5"/>
      <c r="K66" s="161"/>
      <c r="L66" s="5"/>
      <c r="M66" s="161"/>
      <c r="N66" s="5"/>
      <c r="O66" s="161"/>
      <c r="P66" s="5"/>
      <c r="Q66" s="161"/>
      <c r="R66" s="5"/>
      <c r="S66" s="161"/>
      <c r="T66" s="5"/>
      <c r="U66" s="161"/>
      <c r="V66" s="5"/>
      <c r="W66" s="161"/>
      <c r="X66" s="5"/>
      <c r="Y66" s="161"/>
      <c r="Z66" s="5"/>
      <c r="AA66" s="52"/>
      <c r="AB66" s="162">
        <f t="shared" si="0"/>
        <v>0</v>
      </c>
    </row>
    <row r="67" spans="1:28" s="162" customFormat="1" ht="12.75" customHeight="1">
      <c r="A67" s="16" t="s">
        <v>16</v>
      </c>
      <c r="B67" s="5"/>
      <c r="C67" s="161"/>
      <c r="D67" s="5"/>
      <c r="E67" s="161"/>
      <c r="F67" s="5"/>
      <c r="G67" s="161"/>
      <c r="H67" s="5"/>
      <c r="I67" s="161"/>
      <c r="J67" s="5"/>
      <c r="K67" s="161"/>
      <c r="L67" s="5"/>
      <c r="M67" s="161"/>
      <c r="N67" s="5"/>
      <c r="O67" s="161"/>
      <c r="P67" s="5"/>
      <c r="Q67" s="161"/>
      <c r="R67" s="5"/>
      <c r="S67" s="161"/>
      <c r="T67" s="5"/>
      <c r="U67" s="161"/>
      <c r="V67" s="5"/>
      <c r="W67" s="161"/>
      <c r="X67" s="5"/>
      <c r="Y67" s="161"/>
      <c r="Z67" s="5"/>
      <c r="AA67" s="52"/>
      <c r="AB67" s="162">
        <f t="shared" si="0"/>
        <v>0</v>
      </c>
    </row>
    <row r="68" spans="1:28" ht="12.75" customHeight="1">
      <c r="A68" s="15" t="s">
        <v>36</v>
      </c>
      <c r="B68" s="10"/>
      <c r="C68" s="11"/>
      <c r="D68" s="10"/>
      <c r="E68" s="11"/>
      <c r="F68" s="10"/>
      <c r="G68" s="11"/>
      <c r="H68" s="10"/>
      <c r="I68" s="11"/>
      <c r="J68" s="10"/>
      <c r="K68" s="11"/>
      <c r="L68" s="10"/>
      <c r="M68" s="11"/>
      <c r="N68" s="10"/>
      <c r="O68" s="11"/>
      <c r="P68" s="10"/>
      <c r="Q68" s="11"/>
      <c r="R68" s="10"/>
      <c r="S68" s="11"/>
      <c r="T68" s="10"/>
      <c r="U68" s="11"/>
      <c r="V68" s="10"/>
      <c r="W68" s="11"/>
      <c r="X68" s="10"/>
      <c r="Y68" s="11"/>
      <c r="Z68" s="10"/>
      <c r="AA68" s="6"/>
      <c r="AB68" s="155">
        <f t="shared" si="0"/>
        <v>0</v>
      </c>
    </row>
    <row r="69" spans="1:28" s="162" customFormat="1" ht="12.75" customHeight="1">
      <c r="A69" s="16" t="s">
        <v>81</v>
      </c>
      <c r="B69" s="5"/>
      <c r="C69" s="161"/>
      <c r="D69" s="5"/>
      <c r="E69" s="161"/>
      <c r="F69" s="5"/>
      <c r="G69" s="161"/>
      <c r="H69" s="5"/>
      <c r="I69" s="161"/>
      <c r="J69" s="5"/>
      <c r="K69" s="161"/>
      <c r="L69" s="5"/>
      <c r="M69" s="161"/>
      <c r="N69" s="5"/>
      <c r="O69" s="161"/>
      <c r="P69" s="5"/>
      <c r="Q69" s="161"/>
      <c r="R69" s="5"/>
      <c r="S69" s="161"/>
      <c r="T69" s="5"/>
      <c r="U69" s="161"/>
      <c r="V69" s="5"/>
      <c r="W69" s="161"/>
      <c r="X69" s="5"/>
      <c r="Y69" s="161"/>
      <c r="Z69" s="5"/>
      <c r="AA69" s="52"/>
      <c r="AB69" s="162">
        <f t="shared" si="0"/>
        <v>0</v>
      </c>
    </row>
    <row r="70" spans="1:28" s="162" customFormat="1" ht="12.75" customHeight="1">
      <c r="A70" s="16" t="s">
        <v>74</v>
      </c>
      <c r="B70" s="5"/>
      <c r="C70" s="161"/>
      <c r="D70" s="5"/>
      <c r="E70" s="161"/>
      <c r="F70" s="5"/>
      <c r="G70" s="161"/>
      <c r="H70" s="5"/>
      <c r="I70" s="161"/>
      <c r="J70" s="5"/>
      <c r="K70" s="161"/>
      <c r="L70" s="5"/>
      <c r="M70" s="161"/>
      <c r="N70" s="5"/>
      <c r="O70" s="161"/>
      <c r="P70" s="5"/>
      <c r="Q70" s="161"/>
      <c r="R70" s="5"/>
      <c r="S70" s="161"/>
      <c r="T70" s="5"/>
      <c r="U70" s="161"/>
      <c r="V70" s="5"/>
      <c r="W70" s="161"/>
      <c r="X70" s="5"/>
      <c r="Y70" s="161"/>
      <c r="Z70" s="5"/>
      <c r="AA70" s="52"/>
      <c r="AB70" s="162">
        <f t="shared" ref="AB70:AB96" si="1">SUM(B70:Z70)/25</f>
        <v>0</v>
      </c>
    </row>
    <row r="71" spans="1:28" s="162" customFormat="1" ht="12.75" customHeight="1">
      <c r="A71" s="16" t="s">
        <v>56</v>
      </c>
      <c r="B71" s="5"/>
      <c r="C71" s="161"/>
      <c r="D71" s="5"/>
      <c r="E71" s="161"/>
      <c r="F71" s="5"/>
      <c r="G71" s="161"/>
      <c r="H71" s="5"/>
      <c r="I71" s="161"/>
      <c r="J71" s="5"/>
      <c r="K71" s="161"/>
      <c r="L71" s="5"/>
      <c r="M71" s="161"/>
      <c r="N71" s="5"/>
      <c r="O71" s="161"/>
      <c r="P71" s="5"/>
      <c r="Q71" s="161"/>
      <c r="R71" s="5"/>
      <c r="S71" s="161"/>
      <c r="T71" s="5"/>
      <c r="U71" s="161"/>
      <c r="V71" s="5"/>
      <c r="W71" s="161"/>
      <c r="X71" s="5"/>
      <c r="Y71" s="161"/>
      <c r="Z71" s="5"/>
      <c r="AA71" s="52"/>
      <c r="AB71" s="162">
        <f t="shared" si="1"/>
        <v>0</v>
      </c>
    </row>
    <row r="72" spans="1:28" s="162" customFormat="1" ht="12.75" customHeight="1">
      <c r="A72" s="16" t="s">
        <v>17</v>
      </c>
      <c r="B72" s="5"/>
      <c r="C72" s="161"/>
      <c r="D72" s="5"/>
      <c r="E72" s="161"/>
      <c r="F72" s="5"/>
      <c r="G72" s="161"/>
      <c r="H72" s="5"/>
      <c r="I72" s="161"/>
      <c r="J72" s="5"/>
      <c r="K72" s="161"/>
      <c r="L72" s="5"/>
      <c r="M72" s="161"/>
      <c r="N72" s="5"/>
      <c r="O72" s="161"/>
      <c r="P72" s="5"/>
      <c r="Q72" s="161"/>
      <c r="R72" s="5"/>
      <c r="S72" s="161"/>
      <c r="T72" s="5"/>
      <c r="U72" s="161"/>
      <c r="V72" s="5"/>
      <c r="W72" s="161"/>
      <c r="X72" s="5"/>
      <c r="Y72" s="161"/>
      <c r="Z72" s="5"/>
      <c r="AA72" s="52"/>
      <c r="AB72" s="162">
        <f t="shared" si="1"/>
        <v>0</v>
      </c>
    </row>
    <row r="73" spans="1:28" s="162" customFormat="1" ht="12.75" customHeight="1">
      <c r="A73" s="16" t="s">
        <v>18</v>
      </c>
      <c r="B73" s="5"/>
      <c r="C73" s="161"/>
      <c r="D73" s="5"/>
      <c r="E73" s="161"/>
      <c r="F73" s="5"/>
      <c r="G73" s="161"/>
      <c r="H73" s="5"/>
      <c r="I73" s="161"/>
      <c r="J73" s="5"/>
      <c r="K73" s="161"/>
      <c r="L73" s="5"/>
      <c r="M73" s="161"/>
      <c r="N73" s="5"/>
      <c r="O73" s="161"/>
      <c r="P73" s="5"/>
      <c r="Q73" s="161"/>
      <c r="R73" s="5"/>
      <c r="S73" s="161"/>
      <c r="T73" s="5"/>
      <c r="U73" s="161"/>
      <c r="V73" s="5"/>
      <c r="W73" s="161"/>
      <c r="X73" s="5"/>
      <c r="Y73" s="161"/>
      <c r="Z73" s="5"/>
      <c r="AA73" s="52"/>
      <c r="AB73" s="162">
        <f t="shared" si="1"/>
        <v>0</v>
      </c>
    </row>
    <row r="74" spans="1:28" s="162" customFormat="1" ht="12.75" customHeight="1">
      <c r="A74" s="16" t="s">
        <v>19</v>
      </c>
      <c r="B74" s="5"/>
      <c r="C74" s="161"/>
      <c r="D74" s="5"/>
      <c r="E74" s="161"/>
      <c r="F74" s="5"/>
      <c r="G74" s="161"/>
      <c r="H74" s="5"/>
      <c r="I74" s="161"/>
      <c r="J74" s="5"/>
      <c r="K74" s="161"/>
      <c r="L74" s="5"/>
      <c r="M74" s="161"/>
      <c r="N74" s="5"/>
      <c r="O74" s="161"/>
      <c r="P74" s="5"/>
      <c r="Q74" s="161"/>
      <c r="R74" s="5"/>
      <c r="S74" s="161"/>
      <c r="T74" s="5"/>
      <c r="U74" s="161"/>
      <c r="V74" s="5"/>
      <c r="W74" s="161"/>
      <c r="X74" s="5"/>
      <c r="Y74" s="161"/>
      <c r="Z74" s="5"/>
      <c r="AA74" s="52"/>
      <c r="AB74" s="162">
        <f t="shared" si="1"/>
        <v>0</v>
      </c>
    </row>
    <row r="75" spans="1:28" s="162" customFormat="1" ht="12.75" customHeight="1">
      <c r="A75" s="16" t="s">
        <v>20</v>
      </c>
      <c r="B75" s="5"/>
      <c r="C75" s="161"/>
      <c r="D75" s="5"/>
      <c r="E75" s="161"/>
      <c r="F75" s="5"/>
      <c r="G75" s="161"/>
      <c r="H75" s="5"/>
      <c r="I75" s="161"/>
      <c r="J75" s="5"/>
      <c r="K75" s="161"/>
      <c r="L75" s="5"/>
      <c r="M75" s="161"/>
      <c r="N75" s="5"/>
      <c r="O75" s="161"/>
      <c r="P75" s="5"/>
      <c r="Q75" s="161"/>
      <c r="R75" s="5"/>
      <c r="S75" s="161"/>
      <c r="T75" s="5"/>
      <c r="U75" s="161"/>
      <c r="V75" s="5"/>
      <c r="W75" s="161"/>
      <c r="X75" s="5"/>
      <c r="Y75" s="161"/>
      <c r="Z75" s="5"/>
      <c r="AA75" s="52"/>
      <c r="AB75" s="162">
        <f t="shared" si="1"/>
        <v>0</v>
      </c>
    </row>
    <row r="76" spans="1:28" s="162" customFormat="1" ht="12.75" customHeight="1">
      <c r="A76" s="16" t="s">
        <v>21</v>
      </c>
      <c r="B76" s="5"/>
      <c r="C76" s="161"/>
      <c r="D76" s="5"/>
      <c r="E76" s="161"/>
      <c r="F76" s="5"/>
      <c r="G76" s="161"/>
      <c r="H76" s="5"/>
      <c r="I76" s="161"/>
      <c r="J76" s="5"/>
      <c r="K76" s="161"/>
      <c r="L76" s="5"/>
      <c r="M76" s="161"/>
      <c r="N76" s="5"/>
      <c r="O76" s="161"/>
      <c r="P76" s="5"/>
      <c r="Q76" s="161"/>
      <c r="R76" s="5"/>
      <c r="S76" s="161"/>
      <c r="T76" s="5"/>
      <c r="U76" s="161"/>
      <c r="V76" s="5"/>
      <c r="W76" s="161"/>
      <c r="X76" s="5"/>
      <c r="Y76" s="161"/>
      <c r="Z76" s="5"/>
      <c r="AA76" s="52"/>
      <c r="AB76" s="162">
        <f t="shared" si="1"/>
        <v>0</v>
      </c>
    </row>
    <row r="77" spans="1:28" ht="12.75" customHeight="1">
      <c r="A77" s="15" t="s">
        <v>91</v>
      </c>
      <c r="B77" s="10"/>
      <c r="C77" s="11"/>
      <c r="D77" s="10"/>
      <c r="E77" s="11"/>
      <c r="F77" s="10"/>
      <c r="G77" s="11"/>
      <c r="H77" s="10"/>
      <c r="I77" s="11"/>
      <c r="J77" s="10"/>
      <c r="K77" s="11"/>
      <c r="L77" s="10"/>
      <c r="M77" s="11"/>
      <c r="N77" s="10"/>
      <c r="O77" s="11"/>
      <c r="P77" s="10"/>
      <c r="Q77" s="11"/>
      <c r="R77" s="10"/>
      <c r="S77" s="11"/>
      <c r="T77" s="10"/>
      <c r="U77" s="11"/>
      <c r="V77" s="10"/>
      <c r="W77" s="11"/>
      <c r="X77" s="10"/>
      <c r="Y77" s="11"/>
      <c r="Z77" s="10"/>
      <c r="AA77" s="6"/>
      <c r="AB77" s="155">
        <f t="shared" si="1"/>
        <v>0</v>
      </c>
    </row>
    <row r="78" spans="1:28" s="162" customFormat="1" ht="12.75" customHeight="1">
      <c r="A78" s="16" t="s">
        <v>92</v>
      </c>
      <c r="B78" s="5"/>
      <c r="C78" s="161"/>
      <c r="D78" s="5"/>
      <c r="E78" s="161"/>
      <c r="F78" s="5"/>
      <c r="G78" s="161"/>
      <c r="H78" s="5"/>
      <c r="I78" s="161"/>
      <c r="J78" s="5"/>
      <c r="K78" s="161"/>
      <c r="L78" s="5"/>
      <c r="M78" s="161"/>
      <c r="N78" s="5"/>
      <c r="O78" s="161"/>
      <c r="P78" s="5"/>
      <c r="Q78" s="161"/>
      <c r="R78" s="5"/>
      <c r="S78" s="161"/>
      <c r="T78" s="5"/>
      <c r="U78" s="161"/>
      <c r="V78" s="5"/>
      <c r="W78" s="161"/>
      <c r="X78" s="5"/>
      <c r="Y78" s="161"/>
      <c r="Z78" s="5"/>
      <c r="AA78" s="52"/>
      <c r="AB78" s="162">
        <f t="shared" si="1"/>
        <v>0</v>
      </c>
    </row>
    <row r="79" spans="1:28" ht="12.75" customHeight="1">
      <c r="A79" s="15" t="s">
        <v>87</v>
      </c>
      <c r="B79" s="10"/>
      <c r="C79" s="11"/>
      <c r="D79" s="10"/>
      <c r="E79" s="11"/>
      <c r="F79" s="10"/>
      <c r="G79" s="11"/>
      <c r="H79" s="10"/>
      <c r="I79" s="11"/>
      <c r="J79" s="10"/>
      <c r="K79" s="11"/>
      <c r="L79" s="10"/>
      <c r="M79" s="11"/>
      <c r="N79" s="10"/>
      <c r="O79" s="11"/>
      <c r="P79" s="10"/>
      <c r="Q79" s="11"/>
      <c r="R79" s="10"/>
      <c r="S79" s="11"/>
      <c r="T79" s="10"/>
      <c r="U79" s="11"/>
      <c r="V79" s="10"/>
      <c r="W79" s="11"/>
      <c r="X79" s="10"/>
      <c r="Y79" s="11"/>
      <c r="Z79" s="10"/>
      <c r="AA79" s="6"/>
      <c r="AB79" s="155">
        <f t="shared" si="1"/>
        <v>0</v>
      </c>
    </row>
    <row r="80" spans="1:28" s="162" customFormat="1" ht="12.75" customHeight="1">
      <c r="A80" s="16" t="s">
        <v>65</v>
      </c>
      <c r="B80" s="5"/>
      <c r="C80" s="161"/>
      <c r="D80" s="5"/>
      <c r="E80" s="161"/>
      <c r="F80" s="5"/>
      <c r="G80" s="161"/>
      <c r="H80" s="5"/>
      <c r="I80" s="161"/>
      <c r="J80" s="5"/>
      <c r="K80" s="161"/>
      <c r="L80" s="5"/>
      <c r="M80" s="161"/>
      <c r="N80" s="5"/>
      <c r="O80" s="161"/>
      <c r="P80" s="5"/>
      <c r="Q80" s="161"/>
      <c r="R80" s="5"/>
      <c r="S80" s="161"/>
      <c r="T80" s="5"/>
      <c r="U80" s="161"/>
      <c r="V80" s="5"/>
      <c r="W80" s="161"/>
      <c r="X80" s="5"/>
      <c r="Y80" s="161"/>
      <c r="Z80" s="5"/>
      <c r="AA80" s="52"/>
      <c r="AB80" s="162">
        <f t="shared" si="1"/>
        <v>0</v>
      </c>
    </row>
    <row r="81" spans="1:28" ht="12.75" customHeight="1">
      <c r="A81" s="15" t="s">
        <v>46</v>
      </c>
      <c r="B81" s="10"/>
      <c r="C81" s="11"/>
      <c r="D81" s="10"/>
      <c r="E81" s="11"/>
      <c r="F81" s="10"/>
      <c r="G81" s="11"/>
      <c r="H81" s="10"/>
      <c r="I81" s="11"/>
      <c r="J81" s="10"/>
      <c r="K81" s="11"/>
      <c r="L81" s="10"/>
      <c r="M81" s="11"/>
      <c r="N81" s="10"/>
      <c r="O81" s="11"/>
      <c r="P81" s="10"/>
      <c r="Q81" s="11"/>
      <c r="R81" s="10"/>
      <c r="S81" s="11"/>
      <c r="T81" s="10"/>
      <c r="U81" s="11"/>
      <c r="V81" s="10"/>
      <c r="W81" s="11"/>
      <c r="X81" s="10"/>
      <c r="Y81" s="11"/>
      <c r="Z81" s="10"/>
      <c r="AA81" s="6"/>
      <c r="AB81" s="155">
        <f t="shared" si="1"/>
        <v>0</v>
      </c>
    </row>
    <row r="82" spans="1:28" s="162" customFormat="1" ht="12.75" customHeight="1">
      <c r="A82" s="16" t="s">
        <v>47</v>
      </c>
      <c r="B82" s="5"/>
      <c r="C82" s="161"/>
      <c r="D82" s="5"/>
      <c r="E82" s="161"/>
      <c r="F82" s="5"/>
      <c r="G82" s="161"/>
      <c r="H82" s="5"/>
      <c r="I82" s="161"/>
      <c r="J82" s="5"/>
      <c r="K82" s="161"/>
      <c r="L82" s="5"/>
      <c r="M82" s="161"/>
      <c r="N82" s="5"/>
      <c r="O82" s="161"/>
      <c r="P82" s="5"/>
      <c r="Q82" s="161"/>
      <c r="R82" s="5"/>
      <c r="S82" s="161"/>
      <c r="T82" s="5"/>
      <c r="U82" s="161"/>
      <c r="V82" s="5"/>
      <c r="W82" s="161"/>
      <c r="X82" s="5"/>
      <c r="Y82" s="161"/>
      <c r="Z82" s="5"/>
      <c r="AA82" s="52"/>
      <c r="AB82" s="162">
        <f t="shared" si="1"/>
        <v>0</v>
      </c>
    </row>
    <row r="83" spans="1:28" s="162" customFormat="1" ht="12.75" customHeight="1">
      <c r="A83" s="16" t="s">
        <v>66</v>
      </c>
      <c r="B83" s="5"/>
      <c r="C83" s="161"/>
      <c r="D83" s="5"/>
      <c r="E83" s="161"/>
      <c r="F83" s="5"/>
      <c r="G83" s="161"/>
      <c r="H83" s="5"/>
      <c r="I83" s="161"/>
      <c r="J83" s="5"/>
      <c r="K83" s="161"/>
      <c r="L83" s="5"/>
      <c r="M83" s="161"/>
      <c r="N83" s="5"/>
      <c r="O83" s="161"/>
      <c r="P83" s="5"/>
      <c r="Q83" s="161"/>
      <c r="R83" s="5"/>
      <c r="S83" s="161"/>
      <c r="T83" s="5"/>
      <c r="U83" s="161"/>
      <c r="V83" s="5"/>
      <c r="W83" s="161"/>
      <c r="X83" s="5"/>
      <c r="Y83" s="161"/>
      <c r="Z83" s="5"/>
      <c r="AA83" s="52"/>
      <c r="AB83" s="162">
        <f t="shared" si="1"/>
        <v>0</v>
      </c>
    </row>
    <row r="84" spans="1:28" ht="12.75" customHeight="1">
      <c r="A84" s="15" t="s">
        <v>53</v>
      </c>
      <c r="B84" s="10"/>
      <c r="C84" s="11"/>
      <c r="D84" s="10"/>
      <c r="E84" s="11"/>
      <c r="F84" s="10"/>
      <c r="G84" s="11"/>
      <c r="H84" s="10"/>
      <c r="I84" s="11"/>
      <c r="J84" s="10"/>
      <c r="K84" s="11"/>
      <c r="L84" s="10"/>
      <c r="M84" s="11"/>
      <c r="N84" s="10"/>
      <c r="O84" s="11"/>
      <c r="P84" s="10"/>
      <c r="Q84" s="11"/>
      <c r="R84" s="10"/>
      <c r="S84" s="11"/>
      <c r="T84" s="10"/>
      <c r="U84" s="11"/>
      <c r="V84" s="10"/>
      <c r="W84" s="11"/>
      <c r="X84" s="10"/>
      <c r="Y84" s="11"/>
      <c r="Z84" s="10"/>
      <c r="AA84" s="6"/>
      <c r="AB84" s="155">
        <f t="shared" si="1"/>
        <v>0</v>
      </c>
    </row>
    <row r="85" spans="1:28" ht="12.75" customHeight="1">
      <c r="A85" s="15" t="s">
        <v>54</v>
      </c>
      <c r="B85" s="10"/>
      <c r="C85" s="11"/>
      <c r="D85" s="10"/>
      <c r="E85" s="11"/>
      <c r="F85" s="10"/>
      <c r="G85" s="11"/>
      <c r="H85" s="10"/>
      <c r="I85" s="11"/>
      <c r="J85" s="10"/>
      <c r="K85" s="11"/>
      <c r="L85" s="10"/>
      <c r="M85" s="11"/>
      <c r="N85" s="10"/>
      <c r="O85" s="11"/>
      <c r="P85" s="10"/>
      <c r="Q85" s="11"/>
      <c r="R85" s="10"/>
      <c r="S85" s="11"/>
      <c r="T85" s="10"/>
      <c r="U85" s="11"/>
      <c r="V85" s="10"/>
      <c r="W85" s="11"/>
      <c r="X85" s="10"/>
      <c r="Y85" s="11"/>
      <c r="Z85" s="10"/>
      <c r="AA85" s="6"/>
      <c r="AB85" s="155">
        <f t="shared" si="1"/>
        <v>0</v>
      </c>
    </row>
    <row r="86" spans="1:28" s="162" customFormat="1" ht="12.75" customHeight="1">
      <c r="A86" s="16" t="s">
        <v>58</v>
      </c>
      <c r="B86" s="5"/>
      <c r="C86" s="161"/>
      <c r="D86" s="5"/>
      <c r="E86" s="161"/>
      <c r="F86" s="5"/>
      <c r="G86" s="161"/>
      <c r="H86" s="5"/>
      <c r="I86" s="161"/>
      <c r="J86" s="5"/>
      <c r="K86" s="161"/>
      <c r="L86" s="5"/>
      <c r="M86" s="161"/>
      <c r="N86" s="5"/>
      <c r="O86" s="161"/>
      <c r="P86" s="5"/>
      <c r="Q86" s="161"/>
      <c r="R86" s="5"/>
      <c r="S86" s="161"/>
      <c r="T86" s="5"/>
      <c r="U86" s="161"/>
      <c r="V86" s="5"/>
      <c r="W86" s="161"/>
      <c r="X86" s="5"/>
      <c r="Y86" s="161"/>
      <c r="Z86" s="5"/>
      <c r="AA86" s="52"/>
      <c r="AB86" s="162">
        <f t="shared" si="1"/>
        <v>0</v>
      </c>
    </row>
    <row r="87" spans="1:28" ht="12.75" customHeight="1">
      <c r="A87" s="15" t="s">
        <v>80</v>
      </c>
      <c r="B87" s="10"/>
      <c r="C87" s="11"/>
      <c r="D87" s="10"/>
      <c r="E87" s="11"/>
      <c r="F87" s="10"/>
      <c r="G87" s="11"/>
      <c r="H87" s="10"/>
      <c r="I87" s="11"/>
      <c r="J87" s="10"/>
      <c r="K87" s="11"/>
      <c r="L87" s="10"/>
      <c r="M87" s="11"/>
      <c r="N87" s="10"/>
      <c r="O87" s="11"/>
      <c r="P87" s="10"/>
      <c r="Q87" s="11"/>
      <c r="R87" s="10"/>
      <c r="S87" s="11"/>
      <c r="T87" s="10"/>
      <c r="U87" s="11"/>
      <c r="V87" s="10"/>
      <c r="W87" s="11"/>
      <c r="X87" s="10"/>
      <c r="Y87" s="11"/>
      <c r="Z87" s="10"/>
      <c r="AA87" s="6"/>
      <c r="AB87" s="155">
        <f t="shared" si="1"/>
        <v>0</v>
      </c>
    </row>
    <row r="88" spans="1:28" ht="12.75" customHeight="1">
      <c r="A88" s="15" t="s">
        <v>48</v>
      </c>
      <c r="B88" s="10"/>
      <c r="C88" s="11"/>
      <c r="D88" s="10"/>
      <c r="E88" s="11"/>
      <c r="F88" s="10"/>
      <c r="G88" s="11"/>
      <c r="H88" s="10"/>
      <c r="I88" s="11"/>
      <c r="J88" s="10"/>
      <c r="K88" s="11"/>
      <c r="L88" s="10"/>
      <c r="M88" s="11"/>
      <c r="N88" s="10"/>
      <c r="O88" s="11"/>
      <c r="P88" s="10"/>
      <c r="Q88" s="11"/>
      <c r="R88" s="10"/>
      <c r="S88" s="11"/>
      <c r="T88" s="10"/>
      <c r="U88" s="11"/>
      <c r="V88" s="10"/>
      <c r="W88" s="11"/>
      <c r="X88" s="10"/>
      <c r="Y88" s="11"/>
      <c r="Z88" s="10"/>
      <c r="AA88" s="6"/>
      <c r="AB88" s="155">
        <f t="shared" si="1"/>
        <v>0</v>
      </c>
    </row>
    <row r="89" spans="1:28" s="162" customFormat="1" ht="12.75" customHeight="1">
      <c r="A89" s="16" t="s">
        <v>22</v>
      </c>
      <c r="B89" s="5"/>
      <c r="C89" s="161"/>
      <c r="D89" s="5"/>
      <c r="E89" s="161"/>
      <c r="F89" s="5"/>
      <c r="G89" s="161"/>
      <c r="H89" s="5"/>
      <c r="I89" s="161"/>
      <c r="J89" s="5"/>
      <c r="K89" s="161"/>
      <c r="L89" s="5"/>
      <c r="M89" s="161"/>
      <c r="N89" s="5"/>
      <c r="O89" s="161"/>
      <c r="P89" s="5"/>
      <c r="Q89" s="161"/>
      <c r="R89" s="5"/>
      <c r="S89" s="161"/>
      <c r="T89" s="5"/>
      <c r="U89" s="161"/>
      <c r="V89" s="5"/>
      <c r="W89" s="161">
        <v>20</v>
      </c>
      <c r="X89" s="5"/>
      <c r="Y89" s="161"/>
      <c r="Z89" s="5"/>
      <c r="AA89" s="52"/>
      <c r="AB89" s="162">
        <f t="shared" si="1"/>
        <v>0.8</v>
      </c>
    </row>
    <row r="90" spans="1:28" ht="12.75" customHeight="1">
      <c r="A90" s="15" t="s">
        <v>75</v>
      </c>
      <c r="B90" s="10"/>
      <c r="C90" s="11"/>
      <c r="D90" s="10"/>
      <c r="E90" s="11"/>
      <c r="F90" s="10"/>
      <c r="G90" s="11"/>
      <c r="H90" s="10"/>
      <c r="I90" s="11"/>
      <c r="J90" s="10"/>
      <c r="K90" s="11"/>
      <c r="L90" s="10"/>
      <c r="M90" s="11"/>
      <c r="N90" s="10"/>
      <c r="O90" s="11"/>
      <c r="P90" s="10"/>
      <c r="Q90" s="11"/>
      <c r="R90" s="10"/>
      <c r="S90" s="11"/>
      <c r="T90" s="10"/>
      <c r="U90" s="11"/>
      <c r="V90" s="10"/>
      <c r="W90" s="11"/>
      <c r="X90" s="10"/>
      <c r="Y90" s="11"/>
      <c r="Z90" s="10"/>
      <c r="AA90" s="6"/>
      <c r="AB90" s="155">
        <f t="shared" si="1"/>
        <v>0</v>
      </c>
    </row>
    <row r="91" spans="1:28" ht="12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5">
        <f t="shared" si="1"/>
        <v>0</v>
      </c>
    </row>
    <row r="92" spans="1:28" ht="12.75" customHeight="1">
      <c r="A92" s="17" t="s">
        <v>90</v>
      </c>
      <c r="B92" s="10"/>
      <c r="C92" s="11">
        <v>5</v>
      </c>
      <c r="D92" s="10"/>
      <c r="E92" s="11"/>
      <c r="F92" s="10"/>
      <c r="G92" s="11"/>
      <c r="H92" s="10"/>
      <c r="I92" s="11"/>
      <c r="J92" s="10"/>
      <c r="K92" s="11"/>
      <c r="L92" s="10"/>
      <c r="M92" s="11"/>
      <c r="N92" s="10"/>
      <c r="O92" s="11"/>
      <c r="P92" s="10"/>
      <c r="Q92" s="11"/>
      <c r="R92" s="10"/>
      <c r="S92" s="11"/>
      <c r="T92" s="10"/>
      <c r="U92" s="11"/>
      <c r="V92" s="10"/>
      <c r="W92" s="11"/>
      <c r="X92" s="10"/>
      <c r="Y92" s="11"/>
      <c r="Z92" s="10"/>
      <c r="AA92" s="6"/>
      <c r="AB92" s="155">
        <f t="shared" si="1"/>
        <v>0.2</v>
      </c>
    </row>
    <row r="93" spans="1:28" ht="12.75" customHeight="1">
      <c r="A93" s="17" t="s">
        <v>67</v>
      </c>
      <c r="B93" s="10"/>
      <c r="C93" s="11"/>
      <c r="D93" s="10"/>
      <c r="E93" s="11"/>
      <c r="F93" s="10"/>
      <c r="G93" s="11"/>
      <c r="H93" s="10"/>
      <c r="I93" s="11"/>
      <c r="J93" s="10"/>
      <c r="K93" s="11"/>
      <c r="L93" s="10"/>
      <c r="M93" s="11"/>
      <c r="N93" s="10"/>
      <c r="O93" s="11"/>
      <c r="P93" s="10"/>
      <c r="Q93" s="11"/>
      <c r="R93" s="10">
        <v>5</v>
      </c>
      <c r="S93" s="11"/>
      <c r="T93" s="10"/>
      <c r="U93" s="11"/>
      <c r="V93" s="10"/>
      <c r="W93" s="11"/>
      <c r="X93" s="10"/>
      <c r="Y93" s="11"/>
      <c r="Z93" s="10"/>
      <c r="AA93" s="6"/>
      <c r="AB93" s="155">
        <f t="shared" si="1"/>
        <v>0.2</v>
      </c>
    </row>
    <row r="94" spans="1:28" ht="12.75" customHeight="1">
      <c r="A94" s="17" t="s">
        <v>50</v>
      </c>
      <c r="B94" s="10"/>
      <c r="C94" s="11"/>
      <c r="D94" s="10"/>
      <c r="E94" s="11"/>
      <c r="F94" s="10"/>
      <c r="G94" s="11"/>
      <c r="H94" s="10"/>
      <c r="I94" s="11"/>
      <c r="J94" s="10"/>
      <c r="K94" s="11"/>
      <c r="L94" s="10"/>
      <c r="M94" s="11"/>
      <c r="N94" s="10"/>
      <c r="O94" s="11"/>
      <c r="P94" s="10"/>
      <c r="Q94" s="11"/>
      <c r="R94" s="10"/>
      <c r="S94" s="11"/>
      <c r="T94" s="10"/>
      <c r="U94" s="11"/>
      <c r="V94" s="10"/>
      <c r="W94" s="11"/>
      <c r="X94" s="10"/>
      <c r="Y94" s="11"/>
      <c r="Z94" s="10"/>
      <c r="AA94" s="52"/>
      <c r="AB94" s="155">
        <f t="shared" si="1"/>
        <v>0</v>
      </c>
    </row>
    <row r="95" spans="1:28" ht="12.75" customHeight="1">
      <c r="A95" s="17" t="s">
        <v>70</v>
      </c>
      <c r="B95" s="10"/>
      <c r="C95" s="11"/>
      <c r="D95" s="10"/>
      <c r="E95" s="11">
        <v>3</v>
      </c>
      <c r="F95" s="10">
        <v>2</v>
      </c>
      <c r="G95" s="11"/>
      <c r="H95" s="10"/>
      <c r="I95" s="11"/>
      <c r="J95" s="10"/>
      <c r="K95" s="11"/>
      <c r="L95" s="10"/>
      <c r="M95" s="11"/>
      <c r="N95" s="10"/>
      <c r="O95" s="11"/>
      <c r="P95" s="10"/>
      <c r="Q95" s="11"/>
      <c r="R95" s="10">
        <v>30</v>
      </c>
      <c r="S95" s="11"/>
      <c r="T95" s="10"/>
      <c r="U95" s="11"/>
      <c r="V95" s="10"/>
      <c r="W95" s="11"/>
      <c r="X95" s="10"/>
      <c r="Y95" s="11"/>
      <c r="Z95" s="10"/>
      <c r="AA95" s="6"/>
      <c r="AB95" s="155">
        <f t="shared" si="1"/>
        <v>1.4</v>
      </c>
    </row>
    <row r="96" spans="1:28" ht="12.75" customHeight="1">
      <c r="A96" s="17" t="s">
        <v>49</v>
      </c>
      <c r="B96" s="10"/>
      <c r="C96" s="11"/>
      <c r="D96" s="10"/>
      <c r="E96" s="11"/>
      <c r="F96" s="10"/>
      <c r="G96" s="11"/>
      <c r="H96" s="10"/>
      <c r="I96" s="11">
        <v>5</v>
      </c>
      <c r="J96" s="10">
        <v>5</v>
      </c>
      <c r="K96" s="11">
        <v>2</v>
      </c>
      <c r="L96" s="10">
        <v>10</v>
      </c>
      <c r="M96" s="11">
        <v>10</v>
      </c>
      <c r="N96" s="10">
        <v>2</v>
      </c>
      <c r="O96" s="11"/>
      <c r="P96" s="10"/>
      <c r="Q96" s="11">
        <v>5</v>
      </c>
      <c r="R96" s="10">
        <v>20</v>
      </c>
      <c r="S96" s="11">
        <v>20</v>
      </c>
      <c r="T96" s="10"/>
      <c r="U96" s="11">
        <v>10</v>
      </c>
      <c r="V96" s="10">
        <v>5</v>
      </c>
      <c r="W96" s="11">
        <v>5</v>
      </c>
      <c r="X96" s="10">
        <v>5</v>
      </c>
      <c r="Y96" s="11">
        <v>5</v>
      </c>
      <c r="Z96" s="10">
        <v>2</v>
      </c>
      <c r="AA96" s="6"/>
      <c r="AB96" s="155">
        <f t="shared" si="1"/>
        <v>4.4400000000000004</v>
      </c>
    </row>
    <row r="97" spans="1:29" ht="12.75" customHeight="1">
      <c r="AB97" t="s">
        <v>193</v>
      </c>
      <c r="AC97" t="s">
        <v>139</v>
      </c>
    </row>
    <row r="98" spans="1:29" ht="12.75" customHeight="1">
      <c r="A98" t="s">
        <v>96</v>
      </c>
      <c r="B98">
        <f>SUM(B5:B90)</f>
        <v>100</v>
      </c>
      <c r="C98">
        <f t="shared" ref="C98:AA98" si="2">SUM(C5:C90)</f>
        <v>105</v>
      </c>
      <c r="D98">
        <f t="shared" si="2"/>
        <v>100</v>
      </c>
      <c r="E98">
        <f t="shared" si="2"/>
        <v>102</v>
      </c>
      <c r="F98">
        <f t="shared" si="2"/>
        <v>102</v>
      </c>
      <c r="G98">
        <f t="shared" si="2"/>
        <v>104</v>
      </c>
      <c r="H98">
        <f t="shared" si="2"/>
        <v>110</v>
      </c>
      <c r="I98">
        <f t="shared" si="2"/>
        <v>102</v>
      </c>
      <c r="J98">
        <f t="shared" si="2"/>
        <v>110</v>
      </c>
      <c r="K98">
        <f t="shared" si="2"/>
        <v>101</v>
      </c>
      <c r="L98">
        <f t="shared" si="2"/>
        <v>110</v>
      </c>
      <c r="M98">
        <f t="shared" si="2"/>
        <v>110</v>
      </c>
      <c r="N98">
        <f t="shared" si="2"/>
        <v>105</v>
      </c>
      <c r="O98">
        <f t="shared" si="2"/>
        <v>110</v>
      </c>
      <c r="P98">
        <f t="shared" si="2"/>
        <v>107</v>
      </c>
      <c r="Q98">
        <f t="shared" si="2"/>
        <v>110</v>
      </c>
      <c r="R98">
        <f t="shared" si="2"/>
        <v>70</v>
      </c>
      <c r="S98">
        <f t="shared" si="2"/>
        <v>110</v>
      </c>
      <c r="T98">
        <f t="shared" si="2"/>
        <v>110</v>
      </c>
      <c r="U98">
        <f t="shared" si="2"/>
        <v>130</v>
      </c>
      <c r="V98">
        <f t="shared" si="2"/>
        <v>110</v>
      </c>
      <c r="W98">
        <f t="shared" si="2"/>
        <v>117</v>
      </c>
      <c r="X98">
        <f t="shared" si="2"/>
        <v>110</v>
      </c>
      <c r="Y98">
        <f t="shared" si="2"/>
        <v>108</v>
      </c>
      <c r="Z98">
        <f t="shared" si="2"/>
        <v>103</v>
      </c>
      <c r="AA98">
        <f t="shared" si="2"/>
        <v>0</v>
      </c>
    </row>
    <row r="99" spans="1:29" ht="12.75" customHeight="1">
      <c r="A99" t="s">
        <v>97</v>
      </c>
      <c r="B99">
        <f>B5+B6+B7+B9+B10+B11+B12+B14+B17+B24+B26+B27+B28+B31+B32+B33+B34+B35+B37+B38+B41+B42+B44+B45+B48+B49+B50+B52+B53+B54+B56+B57+B58+B59+B60+B63+B64+B68+B79+B84+B85+B87+B88+B90</f>
        <v>0</v>
      </c>
      <c r="C99">
        <f t="shared" ref="C99:AA99" si="3">C5+C6+C7+C9+C10+C11+C12+C14+C17+C24+C26+C27+C28+C31+C32+C33+C34+C35+C37+C38+C41+C42+C44+C45+C48+C49+C50+C52+C53+C54+C56+C57+C58+C59+C60+C63+C64+C68+C79+C84+C85+C87+C88+C90</f>
        <v>0</v>
      </c>
      <c r="D99">
        <f t="shared" si="3"/>
        <v>0</v>
      </c>
      <c r="E99">
        <f t="shared" si="3"/>
        <v>0</v>
      </c>
      <c r="F99">
        <f t="shared" si="3"/>
        <v>0</v>
      </c>
      <c r="G99">
        <f t="shared" si="3"/>
        <v>0</v>
      </c>
      <c r="H99">
        <f t="shared" si="3"/>
        <v>0</v>
      </c>
      <c r="I99">
        <f t="shared" si="3"/>
        <v>0</v>
      </c>
      <c r="J99">
        <f t="shared" si="3"/>
        <v>0</v>
      </c>
      <c r="K99">
        <f t="shared" si="3"/>
        <v>0</v>
      </c>
      <c r="L99">
        <f t="shared" si="3"/>
        <v>0</v>
      </c>
      <c r="M99">
        <f t="shared" si="3"/>
        <v>0</v>
      </c>
      <c r="N99">
        <f t="shared" si="3"/>
        <v>3</v>
      </c>
      <c r="O99">
        <f t="shared" si="3"/>
        <v>0</v>
      </c>
      <c r="P99">
        <f t="shared" si="3"/>
        <v>7</v>
      </c>
      <c r="Q99">
        <f t="shared" si="3"/>
        <v>0</v>
      </c>
      <c r="R99">
        <f t="shared" si="3"/>
        <v>10</v>
      </c>
      <c r="S99">
        <f t="shared" si="3"/>
        <v>0</v>
      </c>
      <c r="T99">
        <f t="shared" si="3"/>
        <v>10</v>
      </c>
      <c r="U99">
        <f t="shared" si="3"/>
        <v>35</v>
      </c>
      <c r="V99">
        <f t="shared" si="3"/>
        <v>0</v>
      </c>
      <c r="W99">
        <f t="shared" si="3"/>
        <v>0</v>
      </c>
      <c r="X99">
        <f t="shared" si="3"/>
        <v>0</v>
      </c>
      <c r="Y99">
        <f t="shared" si="3"/>
        <v>10</v>
      </c>
      <c r="Z99">
        <f t="shared" si="3"/>
        <v>0</v>
      </c>
      <c r="AA99">
        <f t="shared" si="3"/>
        <v>0</v>
      </c>
      <c r="AB99">
        <f>AVERAGE(A99:Y99)</f>
        <v>3.125</v>
      </c>
      <c r="AC99">
        <f>STDEV(A99:Y99)/SQRT(COUNT(A99:Y99))</f>
        <v>1.5630614933149809</v>
      </c>
    </row>
    <row r="100" spans="1:29" ht="12.75" customHeight="1">
      <c r="A100" t="s">
        <v>98</v>
      </c>
      <c r="B100">
        <f>B8+B13+B15+B16+B18+B19+B20+B21+B22+B23+B25+B29+B30+B36+B39+B40+B43+B46+B47+B51+B55+B61+B62+B65+B66+B67+B69+B70+B71+B72+B73+B74+B75+B76+B78+B80+B82+B83+B86+B89</f>
        <v>100</v>
      </c>
      <c r="C100">
        <f t="shared" ref="C100:AA100" si="4">C8+C13+C15+C16+C18+C19+C20+C21+C22+C23+C25+C29+C30+C36+C39+C40+C43+C46+C47+C51+C55+C61+C62+C65+C66+C67+C69+C70+C71+C72+C73+C74+C75+C76+C78+C80+C82+C83+C86+C89</f>
        <v>105</v>
      </c>
      <c r="D100">
        <f t="shared" si="4"/>
        <v>100</v>
      </c>
      <c r="E100">
        <f t="shared" si="4"/>
        <v>102</v>
      </c>
      <c r="F100">
        <f t="shared" si="4"/>
        <v>102</v>
      </c>
      <c r="G100">
        <f t="shared" si="4"/>
        <v>104</v>
      </c>
      <c r="H100">
        <f t="shared" si="4"/>
        <v>110</v>
      </c>
      <c r="I100">
        <f t="shared" si="4"/>
        <v>102</v>
      </c>
      <c r="J100">
        <f t="shared" si="4"/>
        <v>110</v>
      </c>
      <c r="K100">
        <f t="shared" si="4"/>
        <v>101</v>
      </c>
      <c r="L100">
        <f t="shared" si="4"/>
        <v>110</v>
      </c>
      <c r="M100">
        <f t="shared" si="4"/>
        <v>110</v>
      </c>
      <c r="N100">
        <f t="shared" si="4"/>
        <v>102</v>
      </c>
      <c r="O100">
        <f t="shared" si="4"/>
        <v>110</v>
      </c>
      <c r="P100">
        <f t="shared" si="4"/>
        <v>100</v>
      </c>
      <c r="Q100">
        <f t="shared" si="4"/>
        <v>110</v>
      </c>
      <c r="R100">
        <f t="shared" si="4"/>
        <v>60</v>
      </c>
      <c r="S100">
        <f t="shared" si="4"/>
        <v>110</v>
      </c>
      <c r="T100">
        <f t="shared" si="4"/>
        <v>100</v>
      </c>
      <c r="U100">
        <f t="shared" si="4"/>
        <v>95</v>
      </c>
      <c r="V100">
        <f t="shared" si="4"/>
        <v>110</v>
      </c>
      <c r="W100">
        <f t="shared" si="4"/>
        <v>117</v>
      </c>
      <c r="X100">
        <f t="shared" si="4"/>
        <v>110</v>
      </c>
      <c r="Y100">
        <f t="shared" si="4"/>
        <v>98</v>
      </c>
      <c r="Z100">
        <f t="shared" si="4"/>
        <v>103</v>
      </c>
      <c r="AA100">
        <f t="shared" si="4"/>
        <v>0</v>
      </c>
      <c r="AB100">
        <f>AVERAGE(A100:Y100)</f>
        <v>103.25</v>
      </c>
      <c r="AC100">
        <f>STDEV(A100:Y100)/SQRT(COUNT(A100:Y100))</f>
        <v>2.1796572659712923</v>
      </c>
    </row>
    <row r="101" spans="1:29" ht="12.75" customHeight="1">
      <c r="A101" t="s">
        <v>99</v>
      </c>
      <c r="B101">
        <f>SUM(B92:B96)</f>
        <v>0</v>
      </c>
      <c r="C101">
        <f t="shared" ref="C101:Z101" si="5">SUM(C92:C96)</f>
        <v>5</v>
      </c>
      <c r="D101">
        <f t="shared" si="5"/>
        <v>0</v>
      </c>
      <c r="E101">
        <f t="shared" si="5"/>
        <v>3</v>
      </c>
      <c r="F101">
        <f t="shared" si="5"/>
        <v>2</v>
      </c>
      <c r="G101">
        <f t="shared" si="5"/>
        <v>0</v>
      </c>
      <c r="H101">
        <f t="shared" si="5"/>
        <v>0</v>
      </c>
      <c r="I101">
        <f t="shared" si="5"/>
        <v>5</v>
      </c>
      <c r="J101">
        <f t="shared" si="5"/>
        <v>5</v>
      </c>
      <c r="K101">
        <f t="shared" si="5"/>
        <v>2</v>
      </c>
      <c r="L101">
        <f t="shared" si="5"/>
        <v>10</v>
      </c>
      <c r="M101">
        <f t="shared" si="5"/>
        <v>10</v>
      </c>
      <c r="N101">
        <f t="shared" si="5"/>
        <v>2</v>
      </c>
      <c r="O101">
        <f t="shared" si="5"/>
        <v>0</v>
      </c>
      <c r="P101">
        <f t="shared" si="5"/>
        <v>0</v>
      </c>
      <c r="Q101">
        <f t="shared" si="5"/>
        <v>5</v>
      </c>
      <c r="R101">
        <f t="shared" si="5"/>
        <v>55</v>
      </c>
      <c r="S101">
        <f t="shared" si="5"/>
        <v>20</v>
      </c>
      <c r="T101">
        <f t="shared" si="5"/>
        <v>0</v>
      </c>
      <c r="U101">
        <f t="shared" si="5"/>
        <v>10</v>
      </c>
      <c r="V101">
        <f t="shared" si="5"/>
        <v>5</v>
      </c>
      <c r="W101">
        <f t="shared" si="5"/>
        <v>5</v>
      </c>
      <c r="X101">
        <f t="shared" si="5"/>
        <v>5</v>
      </c>
      <c r="Y101">
        <f t="shared" si="5"/>
        <v>5</v>
      </c>
      <c r="Z101">
        <f t="shared" si="5"/>
        <v>2</v>
      </c>
      <c r="AA101">
        <f>SUM(AA92:AA96)</f>
        <v>0</v>
      </c>
      <c r="AB101">
        <f>AVERAGE(A101:Y101)</f>
        <v>6.416666666666667</v>
      </c>
      <c r="AC101">
        <f>STDEV(A101:Y101)/SQRT(COUNT(A101:Y101))</f>
        <v>2.3148204508788073</v>
      </c>
    </row>
    <row r="102" spans="1:29" ht="12.75" customHeight="1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6"/>
      <c r="AB102" s="45"/>
      <c r="AC102" s="45"/>
    </row>
    <row r="103" spans="1:29" ht="12.75" customHeight="1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6"/>
      <c r="AB103" s="45"/>
      <c r="AC103" s="45"/>
    </row>
    <row r="104" spans="1:29" ht="12.75" customHeight="1">
      <c r="A104" s="47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6"/>
      <c r="AB104" s="45"/>
      <c r="AC104" s="45"/>
    </row>
    <row r="105" spans="1:29" ht="12.75" customHeight="1">
      <c r="A105" s="47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6"/>
      <c r="AB105" s="45"/>
      <c r="AC105" s="45"/>
    </row>
    <row r="106" spans="1:29" ht="12.75" customHeight="1">
      <c r="A106" s="47"/>
      <c r="B106" s="38"/>
      <c r="C106" s="48"/>
      <c r="D106" s="48"/>
      <c r="E106" s="48"/>
      <c r="F106" s="38"/>
      <c r="G106" s="38"/>
      <c r="H106" s="38"/>
      <c r="I106" s="38"/>
      <c r="J106" s="38"/>
      <c r="K106" s="3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38"/>
      <c r="W106" s="38"/>
      <c r="X106" s="38"/>
      <c r="Y106" s="38"/>
      <c r="Z106" s="49"/>
      <c r="AA106" s="50"/>
      <c r="AB106" s="45"/>
      <c r="AC106" s="45"/>
    </row>
  </sheetData>
  <mergeCells count="2">
    <mergeCell ref="A1:AA1"/>
    <mergeCell ref="A2:AA2"/>
  </mergeCells>
  <phoneticPr fontId="8" type="noConversion"/>
  <pageMargins left="0.75" right="0.75" top="1" bottom="1" header="0.5" footer="0.5"/>
  <headerFooter alignWithMargins="0"/>
</worksheet>
</file>

<file path=xl/worksheets/sheet6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A242"/>
  <sheetViews>
    <sheetView topLeftCell="A208" workbookViewId="0">
      <selection activeCell="D235" sqref="D235:E242"/>
    </sheetView>
  </sheetViews>
  <sheetFormatPr baseColWidth="10" defaultRowHeight="13"/>
  <cols>
    <col min="1" max="1" width="20.1640625" bestFit="1" customWidth="1"/>
    <col min="2" max="256" width="8.83203125" customWidth="1"/>
  </cols>
  <sheetData>
    <row r="1" spans="1:26">
      <c r="B1" s="2">
        <v>0</v>
      </c>
      <c r="C1" s="3">
        <v>3</v>
      </c>
      <c r="D1" s="2">
        <v>6</v>
      </c>
      <c r="E1" s="3">
        <v>9</v>
      </c>
      <c r="F1" s="2">
        <v>12</v>
      </c>
      <c r="G1" s="3">
        <v>15</v>
      </c>
      <c r="H1" s="2">
        <v>18</v>
      </c>
      <c r="I1" s="3">
        <v>21</v>
      </c>
      <c r="J1" s="2">
        <v>24</v>
      </c>
      <c r="K1" s="3">
        <v>27</v>
      </c>
      <c r="L1" s="2">
        <v>30</v>
      </c>
      <c r="M1" s="3">
        <v>33</v>
      </c>
      <c r="N1" s="2">
        <v>36</v>
      </c>
      <c r="O1" s="3">
        <v>39</v>
      </c>
      <c r="P1" s="2">
        <v>42</v>
      </c>
      <c r="Q1" s="3">
        <v>45</v>
      </c>
      <c r="R1" s="2">
        <v>48</v>
      </c>
      <c r="S1" s="3">
        <v>51</v>
      </c>
      <c r="T1" s="4">
        <v>54</v>
      </c>
      <c r="U1" s="3">
        <v>57</v>
      </c>
      <c r="V1" s="4">
        <v>60</v>
      </c>
      <c r="W1" s="3">
        <v>63</v>
      </c>
      <c r="X1" s="4">
        <v>66</v>
      </c>
      <c r="Y1" s="3">
        <v>69</v>
      </c>
      <c r="Z1" s="4">
        <v>72</v>
      </c>
    </row>
    <row r="2" spans="1:26">
      <c r="A2" t="s">
        <v>97</v>
      </c>
      <c r="B2">
        <v>4</v>
      </c>
      <c r="C2">
        <v>18</v>
      </c>
      <c r="D2">
        <v>33</v>
      </c>
      <c r="E2">
        <v>34</v>
      </c>
      <c r="F2">
        <v>29</v>
      </c>
      <c r="G2">
        <v>45</v>
      </c>
      <c r="H2">
        <v>40</v>
      </c>
      <c r="I2">
        <v>47</v>
      </c>
      <c r="J2">
        <v>37</v>
      </c>
      <c r="K2">
        <v>23</v>
      </c>
      <c r="L2">
        <v>18</v>
      </c>
      <c r="M2">
        <v>21</v>
      </c>
      <c r="N2">
        <v>17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14</v>
      </c>
      <c r="Z2">
        <v>0</v>
      </c>
    </row>
    <row r="3" spans="1:26">
      <c r="A3" t="s">
        <v>98</v>
      </c>
      <c r="B3">
        <v>95</v>
      </c>
      <c r="C3">
        <v>97</v>
      </c>
      <c r="D3">
        <v>98</v>
      </c>
      <c r="E3">
        <v>95</v>
      </c>
      <c r="F3">
        <v>98</v>
      </c>
      <c r="G3">
        <v>100</v>
      </c>
      <c r="H3">
        <v>99</v>
      </c>
      <c r="I3">
        <v>100</v>
      </c>
      <c r="J3">
        <v>100</v>
      </c>
      <c r="K3">
        <v>101</v>
      </c>
      <c r="L3">
        <v>100</v>
      </c>
      <c r="M3">
        <v>101</v>
      </c>
      <c r="N3">
        <v>98</v>
      </c>
      <c r="O3">
        <v>102</v>
      </c>
      <c r="P3">
        <v>99</v>
      </c>
      <c r="Q3">
        <v>98</v>
      </c>
      <c r="R3">
        <v>101</v>
      </c>
      <c r="S3">
        <v>136</v>
      </c>
      <c r="T3">
        <v>153</v>
      </c>
      <c r="U3">
        <v>140</v>
      </c>
      <c r="V3">
        <v>122</v>
      </c>
      <c r="W3">
        <v>126</v>
      </c>
      <c r="X3">
        <v>101</v>
      </c>
      <c r="Y3">
        <v>113</v>
      </c>
      <c r="Z3">
        <v>154</v>
      </c>
    </row>
    <row r="4" spans="1:26">
      <c r="A4" t="s">
        <v>99</v>
      </c>
      <c r="B4">
        <v>10</v>
      </c>
      <c r="C4">
        <v>8</v>
      </c>
      <c r="D4">
        <v>6</v>
      </c>
      <c r="E4">
        <v>8</v>
      </c>
      <c r="F4">
        <v>4</v>
      </c>
      <c r="G4">
        <v>0</v>
      </c>
      <c r="H4">
        <v>1</v>
      </c>
      <c r="I4">
        <v>3</v>
      </c>
      <c r="J4">
        <v>6</v>
      </c>
      <c r="K4">
        <v>0</v>
      </c>
      <c r="L4">
        <v>4</v>
      </c>
      <c r="M4">
        <v>1</v>
      </c>
      <c r="N4">
        <v>2</v>
      </c>
      <c r="O4">
        <v>4</v>
      </c>
      <c r="P4">
        <v>3</v>
      </c>
      <c r="Q4">
        <v>6</v>
      </c>
      <c r="R4">
        <v>7</v>
      </c>
      <c r="S4">
        <v>14</v>
      </c>
      <c r="T4">
        <v>0</v>
      </c>
      <c r="U4">
        <v>6</v>
      </c>
      <c r="V4">
        <v>16</v>
      </c>
      <c r="W4">
        <v>5</v>
      </c>
      <c r="X4">
        <v>0</v>
      </c>
      <c r="Y4">
        <v>3</v>
      </c>
      <c r="Z4">
        <v>0</v>
      </c>
    </row>
    <row r="26" spans="1:26">
      <c r="B26" s="2">
        <v>0</v>
      </c>
      <c r="C26" s="3">
        <v>3</v>
      </c>
      <c r="D26" s="2">
        <v>6</v>
      </c>
      <c r="E26" s="3">
        <v>9</v>
      </c>
      <c r="F26" s="2">
        <v>12</v>
      </c>
      <c r="G26" s="3">
        <v>15</v>
      </c>
      <c r="H26" s="2">
        <v>18</v>
      </c>
      <c r="I26" s="3">
        <v>21</v>
      </c>
      <c r="J26" s="2">
        <v>24</v>
      </c>
      <c r="K26" s="3">
        <v>27</v>
      </c>
      <c r="L26" s="2">
        <v>30</v>
      </c>
      <c r="M26" s="3">
        <v>33</v>
      </c>
      <c r="N26" s="2">
        <v>36</v>
      </c>
      <c r="O26" s="3">
        <v>39</v>
      </c>
      <c r="P26" s="2">
        <v>42</v>
      </c>
      <c r="Q26" s="3">
        <v>45</v>
      </c>
      <c r="R26" s="2">
        <v>48</v>
      </c>
      <c r="S26" s="3">
        <v>51</v>
      </c>
      <c r="T26" s="4">
        <v>54</v>
      </c>
      <c r="U26" s="3">
        <v>57</v>
      </c>
      <c r="V26" s="4">
        <v>60</v>
      </c>
      <c r="W26" s="3">
        <v>63</v>
      </c>
      <c r="X26" s="4">
        <v>66</v>
      </c>
      <c r="Y26" s="3">
        <v>69</v>
      </c>
      <c r="Z26" s="4">
        <v>72</v>
      </c>
    </row>
    <row r="27" spans="1:26">
      <c r="A27" t="s">
        <v>97</v>
      </c>
      <c r="B27">
        <v>61</v>
      </c>
      <c r="C27">
        <v>29</v>
      </c>
      <c r="D27">
        <v>25</v>
      </c>
      <c r="E27">
        <v>0</v>
      </c>
      <c r="F27">
        <v>0</v>
      </c>
      <c r="G27">
        <v>12</v>
      </c>
      <c r="H27">
        <v>2</v>
      </c>
      <c r="I27">
        <v>38</v>
      </c>
      <c r="J27">
        <v>12</v>
      </c>
      <c r="K27">
        <v>16</v>
      </c>
      <c r="L27">
        <v>35</v>
      </c>
      <c r="M27">
        <v>51</v>
      </c>
      <c r="N27">
        <v>10</v>
      </c>
      <c r="O27">
        <v>17</v>
      </c>
      <c r="P27">
        <v>12</v>
      </c>
      <c r="Q27">
        <v>8</v>
      </c>
      <c r="R27">
        <v>4</v>
      </c>
      <c r="S27">
        <v>20</v>
      </c>
      <c r="T27">
        <v>8</v>
      </c>
      <c r="U27">
        <v>29</v>
      </c>
      <c r="V27">
        <v>35</v>
      </c>
      <c r="W27">
        <v>35</v>
      </c>
      <c r="X27">
        <v>75</v>
      </c>
      <c r="Y27">
        <v>112</v>
      </c>
      <c r="Z27">
        <v>106</v>
      </c>
    </row>
    <row r="28" spans="1:26">
      <c r="A28" t="s">
        <v>98</v>
      </c>
      <c r="B28">
        <v>111</v>
      </c>
      <c r="C28">
        <v>93</v>
      </c>
      <c r="D28">
        <v>115</v>
      </c>
      <c r="E28">
        <v>195</v>
      </c>
      <c r="F28">
        <v>128</v>
      </c>
      <c r="G28">
        <v>157</v>
      </c>
      <c r="H28">
        <v>137</v>
      </c>
      <c r="I28">
        <v>109</v>
      </c>
      <c r="J28">
        <v>130</v>
      </c>
      <c r="K28">
        <v>111</v>
      </c>
      <c r="L28">
        <v>107</v>
      </c>
      <c r="M28">
        <v>111</v>
      </c>
      <c r="N28">
        <v>101</v>
      </c>
      <c r="O28">
        <v>100</v>
      </c>
      <c r="P28">
        <v>103</v>
      </c>
      <c r="Q28">
        <v>105</v>
      </c>
      <c r="R28">
        <v>102</v>
      </c>
      <c r="S28">
        <v>116</v>
      </c>
      <c r="T28">
        <v>114</v>
      </c>
      <c r="U28">
        <v>114</v>
      </c>
      <c r="V28">
        <v>101</v>
      </c>
      <c r="W28">
        <v>137</v>
      </c>
      <c r="X28">
        <v>98</v>
      </c>
      <c r="Y28">
        <v>88</v>
      </c>
      <c r="Z28">
        <v>96</v>
      </c>
    </row>
    <row r="29" spans="1:26">
      <c r="A29" t="s">
        <v>99</v>
      </c>
      <c r="B29">
        <v>4</v>
      </c>
      <c r="C29">
        <v>18</v>
      </c>
      <c r="D29">
        <v>12</v>
      </c>
      <c r="E29">
        <v>7</v>
      </c>
      <c r="F29">
        <v>0</v>
      </c>
      <c r="G29">
        <v>8</v>
      </c>
      <c r="H29">
        <v>3</v>
      </c>
      <c r="I29">
        <v>0</v>
      </c>
      <c r="J29">
        <v>0</v>
      </c>
      <c r="K29">
        <v>7</v>
      </c>
      <c r="L29">
        <v>0</v>
      </c>
      <c r="M29">
        <v>0</v>
      </c>
      <c r="N29">
        <v>24</v>
      </c>
      <c r="O29">
        <v>1</v>
      </c>
      <c r="P29">
        <v>5</v>
      </c>
      <c r="Q29">
        <v>0</v>
      </c>
      <c r="R29">
        <v>7</v>
      </c>
      <c r="S29">
        <v>2</v>
      </c>
      <c r="T29">
        <v>4</v>
      </c>
      <c r="U29">
        <v>2</v>
      </c>
      <c r="V29">
        <v>0</v>
      </c>
      <c r="W29">
        <v>0</v>
      </c>
      <c r="X29">
        <v>24</v>
      </c>
      <c r="Y29">
        <v>45</v>
      </c>
      <c r="Z29">
        <v>14</v>
      </c>
    </row>
    <row r="51" spans="1:26">
      <c r="B51" s="2">
        <v>0</v>
      </c>
      <c r="C51" s="3">
        <v>3</v>
      </c>
      <c r="D51" s="2">
        <v>6</v>
      </c>
      <c r="E51" s="3">
        <v>9</v>
      </c>
      <c r="F51" s="2">
        <v>12</v>
      </c>
      <c r="G51" s="3">
        <v>15</v>
      </c>
      <c r="H51" s="2">
        <v>18</v>
      </c>
      <c r="I51" s="3">
        <v>21</v>
      </c>
      <c r="J51" s="2">
        <v>24</v>
      </c>
      <c r="K51" s="3">
        <v>27</v>
      </c>
      <c r="L51" s="2">
        <v>30</v>
      </c>
      <c r="M51" s="3">
        <v>33</v>
      </c>
      <c r="N51" s="2">
        <v>36</v>
      </c>
      <c r="O51" s="3">
        <v>39</v>
      </c>
      <c r="P51" s="2">
        <v>42</v>
      </c>
      <c r="Q51" s="3">
        <v>45</v>
      </c>
      <c r="R51" s="2">
        <v>48</v>
      </c>
      <c r="S51" s="3">
        <v>51</v>
      </c>
      <c r="T51" s="4">
        <v>54</v>
      </c>
      <c r="U51" s="3">
        <v>57</v>
      </c>
      <c r="V51" s="4">
        <v>60</v>
      </c>
      <c r="W51" s="3">
        <v>63</v>
      </c>
      <c r="X51" s="4">
        <v>66</v>
      </c>
      <c r="Y51" s="3">
        <v>69</v>
      </c>
      <c r="Z51" s="4">
        <v>72</v>
      </c>
    </row>
    <row r="52" spans="1:26">
      <c r="A52" t="s">
        <v>97</v>
      </c>
      <c r="B52">
        <v>4</v>
      </c>
      <c r="C52">
        <v>21</v>
      </c>
      <c r="D52">
        <v>30</v>
      </c>
      <c r="E52">
        <v>17</v>
      </c>
      <c r="F52">
        <v>18</v>
      </c>
      <c r="G52">
        <v>92</v>
      </c>
      <c r="H52">
        <v>58</v>
      </c>
      <c r="I52">
        <v>1</v>
      </c>
      <c r="J52">
        <v>0</v>
      </c>
      <c r="K52">
        <v>6</v>
      </c>
      <c r="L52">
        <v>19</v>
      </c>
      <c r="M52">
        <v>15</v>
      </c>
      <c r="N52">
        <v>60</v>
      </c>
      <c r="O52">
        <v>10</v>
      </c>
      <c r="P52">
        <v>37</v>
      </c>
      <c r="Q52">
        <v>30</v>
      </c>
      <c r="R52">
        <v>25</v>
      </c>
      <c r="S52">
        <v>8</v>
      </c>
      <c r="T52">
        <v>43</v>
      </c>
      <c r="U52">
        <v>75</v>
      </c>
      <c r="V52">
        <v>30</v>
      </c>
      <c r="W52">
        <v>80</v>
      </c>
      <c r="X52">
        <v>4</v>
      </c>
      <c r="Y52">
        <v>0</v>
      </c>
      <c r="Z52">
        <v>3</v>
      </c>
    </row>
    <row r="53" spans="1:26">
      <c r="A53" t="s">
        <v>98</v>
      </c>
      <c r="B53">
        <v>7</v>
      </c>
      <c r="C53">
        <v>6</v>
      </c>
      <c r="D53">
        <v>14</v>
      </c>
      <c r="E53">
        <v>11</v>
      </c>
      <c r="F53">
        <v>6</v>
      </c>
      <c r="G53">
        <v>3</v>
      </c>
      <c r="H53">
        <v>47</v>
      </c>
      <c r="I53">
        <v>5</v>
      </c>
      <c r="J53">
        <v>5</v>
      </c>
      <c r="K53">
        <v>4</v>
      </c>
      <c r="L53">
        <v>12</v>
      </c>
      <c r="M53">
        <v>15</v>
      </c>
      <c r="N53">
        <v>15</v>
      </c>
      <c r="O53">
        <v>13</v>
      </c>
      <c r="P53">
        <v>8</v>
      </c>
      <c r="Q53">
        <v>27</v>
      </c>
      <c r="R53">
        <v>15</v>
      </c>
      <c r="S53">
        <v>0</v>
      </c>
      <c r="T53">
        <v>11</v>
      </c>
      <c r="U53">
        <v>9</v>
      </c>
      <c r="V53">
        <v>25</v>
      </c>
      <c r="W53">
        <v>4</v>
      </c>
      <c r="X53">
        <v>0</v>
      </c>
      <c r="Y53">
        <v>2</v>
      </c>
      <c r="Z53">
        <v>13</v>
      </c>
    </row>
    <row r="54" spans="1:26">
      <c r="A54" t="s">
        <v>99</v>
      </c>
      <c r="B54">
        <v>99</v>
      </c>
      <c r="C54">
        <v>95</v>
      </c>
      <c r="D54">
        <v>90</v>
      </c>
      <c r="E54">
        <v>90</v>
      </c>
      <c r="F54">
        <v>95</v>
      </c>
      <c r="G54">
        <v>60</v>
      </c>
      <c r="H54">
        <v>55</v>
      </c>
      <c r="I54">
        <v>100</v>
      </c>
      <c r="J54">
        <v>100</v>
      </c>
      <c r="K54">
        <v>100</v>
      </c>
      <c r="L54">
        <v>98</v>
      </c>
      <c r="M54">
        <v>99</v>
      </c>
      <c r="N54">
        <v>90</v>
      </c>
      <c r="O54">
        <v>95</v>
      </c>
      <c r="P54">
        <v>95</v>
      </c>
      <c r="Q54">
        <v>90</v>
      </c>
      <c r="R54">
        <v>95</v>
      </c>
      <c r="S54">
        <v>95</v>
      </c>
      <c r="T54">
        <v>84</v>
      </c>
      <c r="U54">
        <v>60</v>
      </c>
      <c r="V54">
        <v>90</v>
      </c>
      <c r="W54">
        <v>27</v>
      </c>
      <c r="X54">
        <v>100</v>
      </c>
      <c r="Y54">
        <v>100</v>
      </c>
      <c r="Z54">
        <v>100</v>
      </c>
    </row>
    <row r="76" spans="1:26">
      <c r="B76" s="2">
        <v>0</v>
      </c>
      <c r="C76" s="3">
        <v>3</v>
      </c>
      <c r="D76" s="2">
        <v>6</v>
      </c>
      <c r="E76" s="3">
        <v>9</v>
      </c>
      <c r="F76" s="2">
        <v>12</v>
      </c>
      <c r="G76" s="3">
        <v>15</v>
      </c>
      <c r="H76" s="2">
        <v>18</v>
      </c>
      <c r="I76" s="3">
        <v>21</v>
      </c>
      <c r="J76" s="2">
        <v>24</v>
      </c>
      <c r="K76" s="3">
        <v>27</v>
      </c>
      <c r="L76" s="2">
        <v>30</v>
      </c>
      <c r="M76" s="3">
        <v>33</v>
      </c>
      <c r="N76" s="2">
        <v>36</v>
      </c>
      <c r="O76" s="3">
        <v>39</v>
      </c>
      <c r="P76" s="2">
        <v>42</v>
      </c>
      <c r="Q76" s="3">
        <v>45</v>
      </c>
      <c r="R76" s="2">
        <v>48</v>
      </c>
      <c r="S76" s="3">
        <v>51</v>
      </c>
      <c r="T76" s="4">
        <v>54</v>
      </c>
      <c r="U76" s="3">
        <v>57</v>
      </c>
      <c r="V76" s="4">
        <v>60</v>
      </c>
      <c r="W76" s="3">
        <v>63</v>
      </c>
      <c r="X76" s="4">
        <v>66</v>
      </c>
      <c r="Y76" s="3">
        <v>69</v>
      </c>
      <c r="Z76" s="4">
        <v>72</v>
      </c>
    </row>
    <row r="77" spans="1:26">
      <c r="A77" t="s">
        <v>97</v>
      </c>
      <c r="B77">
        <v>27</v>
      </c>
      <c r="C77">
        <v>30</v>
      </c>
      <c r="D77">
        <v>38</v>
      </c>
      <c r="E77">
        <v>40</v>
      </c>
      <c r="F77">
        <v>9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90</v>
      </c>
      <c r="Q77">
        <v>79</v>
      </c>
      <c r="R77">
        <v>100</v>
      </c>
      <c r="S77">
        <v>77</v>
      </c>
      <c r="T77">
        <v>0</v>
      </c>
      <c r="U77">
        <v>1</v>
      </c>
      <c r="V77">
        <v>1</v>
      </c>
      <c r="W77">
        <v>0</v>
      </c>
      <c r="X77">
        <v>65</v>
      </c>
      <c r="Y77">
        <v>87</v>
      </c>
      <c r="Z77">
        <v>61</v>
      </c>
    </row>
    <row r="78" spans="1:26">
      <c r="A78" t="s">
        <v>98</v>
      </c>
      <c r="B78">
        <v>102</v>
      </c>
      <c r="C78">
        <v>108</v>
      </c>
      <c r="D78">
        <v>100</v>
      </c>
      <c r="E78">
        <v>112</v>
      </c>
      <c r="F78">
        <v>110</v>
      </c>
      <c r="G78">
        <v>116</v>
      </c>
      <c r="H78">
        <v>180</v>
      </c>
      <c r="I78">
        <v>150</v>
      </c>
      <c r="J78">
        <v>190</v>
      </c>
      <c r="K78">
        <v>145</v>
      </c>
      <c r="L78">
        <v>150</v>
      </c>
      <c r="M78">
        <v>175</v>
      </c>
      <c r="N78">
        <v>125</v>
      </c>
      <c r="O78">
        <v>101</v>
      </c>
      <c r="P78">
        <v>51</v>
      </c>
      <c r="Q78">
        <v>77</v>
      </c>
      <c r="R78">
        <v>95</v>
      </c>
      <c r="S78">
        <v>66</v>
      </c>
      <c r="T78">
        <v>120</v>
      </c>
      <c r="U78">
        <v>96</v>
      </c>
      <c r="V78">
        <v>115</v>
      </c>
      <c r="W78">
        <v>103</v>
      </c>
      <c r="X78">
        <v>115</v>
      </c>
      <c r="Y78">
        <v>61</v>
      </c>
      <c r="Z78">
        <v>61</v>
      </c>
    </row>
    <row r="79" spans="1:26">
      <c r="A79" t="s">
        <v>99</v>
      </c>
      <c r="B79">
        <v>9</v>
      </c>
      <c r="C79">
        <v>13</v>
      </c>
      <c r="D79">
        <v>4</v>
      </c>
      <c r="E79">
        <v>3</v>
      </c>
      <c r="F79">
        <v>2</v>
      </c>
      <c r="G79">
        <v>1</v>
      </c>
      <c r="H79">
        <v>0</v>
      </c>
      <c r="I79">
        <v>0</v>
      </c>
      <c r="J79">
        <v>15</v>
      </c>
      <c r="K79">
        <v>0</v>
      </c>
      <c r="L79">
        <v>15</v>
      </c>
      <c r="M79">
        <v>0</v>
      </c>
      <c r="N79">
        <v>2</v>
      </c>
      <c r="O79">
        <v>8</v>
      </c>
      <c r="P79">
        <v>35</v>
      </c>
      <c r="Q79">
        <v>11</v>
      </c>
      <c r="R79">
        <v>8</v>
      </c>
      <c r="S79">
        <v>13</v>
      </c>
      <c r="T79">
        <v>0</v>
      </c>
      <c r="U79">
        <v>40</v>
      </c>
      <c r="V79">
        <v>30</v>
      </c>
      <c r="W79">
        <v>7</v>
      </c>
      <c r="X79">
        <v>15</v>
      </c>
      <c r="Y79">
        <v>0</v>
      </c>
      <c r="Z79">
        <v>6</v>
      </c>
    </row>
    <row r="101" spans="1:26">
      <c r="B101" s="2">
        <v>0</v>
      </c>
      <c r="C101" s="3">
        <v>3</v>
      </c>
      <c r="D101" s="2">
        <v>6</v>
      </c>
      <c r="E101" s="3">
        <v>9</v>
      </c>
      <c r="F101" s="2">
        <v>12</v>
      </c>
      <c r="G101" s="3">
        <v>15</v>
      </c>
      <c r="H101" s="2">
        <v>18</v>
      </c>
      <c r="I101" s="3">
        <v>21</v>
      </c>
      <c r="J101" s="2">
        <v>24</v>
      </c>
      <c r="K101" s="3">
        <v>27</v>
      </c>
      <c r="L101" s="2">
        <v>30</v>
      </c>
      <c r="M101" s="3">
        <v>33</v>
      </c>
      <c r="N101" s="2">
        <v>36</v>
      </c>
      <c r="O101" s="3">
        <v>39</v>
      </c>
      <c r="P101" s="2">
        <v>42</v>
      </c>
      <c r="Q101" s="3">
        <v>45</v>
      </c>
      <c r="R101" s="2">
        <v>48</v>
      </c>
      <c r="S101" s="3">
        <v>51</v>
      </c>
      <c r="T101" s="4">
        <v>54</v>
      </c>
      <c r="U101" s="3">
        <v>57</v>
      </c>
      <c r="V101" s="4">
        <v>60</v>
      </c>
      <c r="W101" s="3">
        <v>63</v>
      </c>
      <c r="X101" s="4">
        <v>66</v>
      </c>
      <c r="Y101" s="3">
        <v>69</v>
      </c>
      <c r="Z101" s="4">
        <v>72</v>
      </c>
    </row>
    <row r="102" spans="1:26">
      <c r="A102" t="s">
        <v>97</v>
      </c>
      <c r="B102">
        <v>40</v>
      </c>
      <c r="C102">
        <v>0</v>
      </c>
      <c r="D102">
        <v>0</v>
      </c>
      <c r="E102">
        <v>0</v>
      </c>
      <c r="F102">
        <v>5</v>
      </c>
      <c r="G102">
        <v>7</v>
      </c>
      <c r="H102">
        <v>15</v>
      </c>
      <c r="I102">
        <v>5</v>
      </c>
      <c r="J102">
        <v>13</v>
      </c>
      <c r="K102">
        <v>27</v>
      </c>
      <c r="L102">
        <v>5</v>
      </c>
      <c r="M102">
        <v>0</v>
      </c>
      <c r="N102">
        <v>40</v>
      </c>
      <c r="O102">
        <v>5</v>
      </c>
      <c r="P102">
        <v>5</v>
      </c>
      <c r="Q102">
        <v>0</v>
      </c>
      <c r="R102">
        <v>0</v>
      </c>
      <c r="S102">
        <v>3</v>
      </c>
      <c r="T102">
        <v>5</v>
      </c>
      <c r="U102">
        <v>10</v>
      </c>
      <c r="V102">
        <v>0</v>
      </c>
      <c r="W102">
        <v>0</v>
      </c>
      <c r="X102">
        <v>0</v>
      </c>
      <c r="Y102">
        <v>5</v>
      </c>
      <c r="Z102">
        <v>0</v>
      </c>
    </row>
    <row r="103" spans="1:26">
      <c r="A103" t="s">
        <v>98</v>
      </c>
      <c r="B103">
        <v>150</v>
      </c>
      <c r="C103">
        <v>145</v>
      </c>
      <c r="D103">
        <v>161</v>
      </c>
      <c r="E103">
        <v>130</v>
      </c>
      <c r="F103">
        <v>165</v>
      </c>
      <c r="G103">
        <v>113</v>
      </c>
      <c r="H103">
        <v>90</v>
      </c>
      <c r="I103">
        <v>101</v>
      </c>
      <c r="J103">
        <v>102</v>
      </c>
      <c r="K103">
        <v>95</v>
      </c>
      <c r="L103">
        <v>160</v>
      </c>
      <c r="M103">
        <v>100</v>
      </c>
      <c r="N103">
        <v>85</v>
      </c>
      <c r="O103">
        <v>95</v>
      </c>
      <c r="P103">
        <v>106</v>
      </c>
      <c r="Q103">
        <v>90</v>
      </c>
      <c r="R103">
        <v>175</v>
      </c>
      <c r="S103">
        <v>155</v>
      </c>
      <c r="T103">
        <v>92</v>
      </c>
      <c r="U103">
        <v>89</v>
      </c>
      <c r="V103">
        <v>97</v>
      </c>
      <c r="W103">
        <v>100</v>
      </c>
      <c r="X103">
        <v>100</v>
      </c>
      <c r="Y103">
        <v>100</v>
      </c>
      <c r="Z103">
        <v>140</v>
      </c>
    </row>
    <row r="104" spans="1:26">
      <c r="A104" t="s">
        <v>99</v>
      </c>
      <c r="B104">
        <v>50</v>
      </c>
      <c r="C104">
        <v>65</v>
      </c>
      <c r="D104">
        <v>25</v>
      </c>
      <c r="E104">
        <v>10</v>
      </c>
      <c r="F104">
        <v>24</v>
      </c>
      <c r="G104">
        <v>7</v>
      </c>
      <c r="H104">
        <v>2</v>
      </c>
      <c r="I104">
        <v>5</v>
      </c>
      <c r="J104">
        <v>20</v>
      </c>
      <c r="K104">
        <v>45</v>
      </c>
      <c r="L104">
        <v>0</v>
      </c>
      <c r="M104">
        <v>0</v>
      </c>
      <c r="N104">
        <v>0</v>
      </c>
      <c r="O104">
        <v>18</v>
      </c>
      <c r="P104">
        <v>7</v>
      </c>
      <c r="Q104">
        <v>25</v>
      </c>
      <c r="R104">
        <v>15</v>
      </c>
      <c r="S104">
        <v>10</v>
      </c>
      <c r="T104">
        <v>19</v>
      </c>
      <c r="U104">
        <v>15</v>
      </c>
      <c r="V104">
        <v>5</v>
      </c>
      <c r="W104">
        <v>10</v>
      </c>
      <c r="X104">
        <v>5</v>
      </c>
      <c r="Y104">
        <v>15</v>
      </c>
      <c r="Z104">
        <v>30</v>
      </c>
    </row>
    <row r="127" spans="1:26">
      <c r="B127" s="2">
        <v>0</v>
      </c>
      <c r="C127" s="3">
        <v>3</v>
      </c>
      <c r="D127" s="2">
        <v>6</v>
      </c>
      <c r="E127" s="3">
        <v>9</v>
      </c>
      <c r="F127" s="2">
        <v>12</v>
      </c>
      <c r="G127" s="3">
        <v>15</v>
      </c>
      <c r="H127" s="2">
        <v>18</v>
      </c>
      <c r="I127" s="3">
        <v>21</v>
      </c>
      <c r="J127" s="2">
        <v>24</v>
      </c>
      <c r="K127" s="3">
        <v>27</v>
      </c>
      <c r="L127" s="2">
        <v>30</v>
      </c>
      <c r="M127" s="3">
        <v>33</v>
      </c>
      <c r="N127" s="2">
        <v>36</v>
      </c>
      <c r="O127" s="3">
        <v>39</v>
      </c>
      <c r="P127" s="2">
        <v>42</v>
      </c>
      <c r="Q127" s="3">
        <v>45</v>
      </c>
      <c r="R127" s="2">
        <v>48</v>
      </c>
      <c r="S127" s="3">
        <v>51</v>
      </c>
      <c r="T127" s="4">
        <v>54</v>
      </c>
      <c r="U127" s="3">
        <v>57</v>
      </c>
      <c r="V127" s="4">
        <v>60</v>
      </c>
      <c r="W127" s="3">
        <v>63</v>
      </c>
      <c r="X127" s="4">
        <v>66</v>
      </c>
      <c r="Y127" s="3">
        <v>69</v>
      </c>
      <c r="Z127" s="4">
        <v>72</v>
      </c>
    </row>
    <row r="128" spans="1:26">
      <c r="A128" t="s">
        <v>97</v>
      </c>
      <c r="B128">
        <v>2</v>
      </c>
      <c r="C128">
        <v>1</v>
      </c>
      <c r="D128">
        <v>85</v>
      </c>
      <c r="E128">
        <v>35</v>
      </c>
      <c r="F128">
        <v>44</v>
      </c>
      <c r="G128">
        <v>76</v>
      </c>
      <c r="H128">
        <v>25</v>
      </c>
      <c r="I128">
        <v>17</v>
      </c>
      <c r="J128">
        <v>29</v>
      </c>
      <c r="K128">
        <v>9</v>
      </c>
      <c r="L128">
        <v>21</v>
      </c>
      <c r="M128">
        <v>8</v>
      </c>
      <c r="N128">
        <v>9</v>
      </c>
      <c r="O128">
        <v>13</v>
      </c>
      <c r="P128">
        <v>25</v>
      </c>
      <c r="Q128">
        <v>26</v>
      </c>
      <c r="R128">
        <v>13</v>
      </c>
      <c r="S128">
        <v>15</v>
      </c>
      <c r="T128">
        <v>1</v>
      </c>
      <c r="U128">
        <v>5</v>
      </c>
      <c r="V128">
        <v>3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98</v>
      </c>
      <c r="B129">
        <v>120</v>
      </c>
      <c r="C129">
        <v>139</v>
      </c>
      <c r="D129">
        <v>40</v>
      </c>
      <c r="E129">
        <v>79</v>
      </c>
      <c r="F129">
        <v>56</v>
      </c>
      <c r="G129">
        <v>99</v>
      </c>
      <c r="H129">
        <v>118</v>
      </c>
      <c r="I129">
        <v>142</v>
      </c>
      <c r="J129">
        <v>120</v>
      </c>
      <c r="K129">
        <v>108</v>
      </c>
      <c r="L129">
        <v>102</v>
      </c>
      <c r="M129">
        <v>98</v>
      </c>
      <c r="N129">
        <v>121</v>
      </c>
      <c r="O129">
        <v>89</v>
      </c>
      <c r="P129">
        <v>92</v>
      </c>
      <c r="Q129">
        <v>90</v>
      </c>
      <c r="R129">
        <v>97</v>
      </c>
      <c r="S129">
        <v>87</v>
      </c>
      <c r="T129">
        <v>81</v>
      </c>
      <c r="U129">
        <v>80</v>
      </c>
      <c r="V129">
        <v>98</v>
      </c>
      <c r="W129">
        <v>102</v>
      </c>
      <c r="X129">
        <v>97</v>
      </c>
      <c r="Y129">
        <v>96</v>
      </c>
      <c r="Z129">
        <v>90</v>
      </c>
    </row>
    <row r="130" spans="1:26">
      <c r="A130" t="s">
        <v>99</v>
      </c>
      <c r="B130">
        <v>20</v>
      </c>
      <c r="C130">
        <v>8</v>
      </c>
      <c r="D130">
        <v>75</v>
      </c>
      <c r="E130">
        <v>23</v>
      </c>
      <c r="F130">
        <v>36</v>
      </c>
      <c r="G130">
        <v>95</v>
      </c>
      <c r="H130">
        <v>17</v>
      </c>
      <c r="I130">
        <v>3</v>
      </c>
      <c r="J130">
        <v>2</v>
      </c>
      <c r="K130">
        <v>4</v>
      </c>
      <c r="L130">
        <v>7</v>
      </c>
      <c r="M130">
        <v>12</v>
      </c>
      <c r="N130">
        <v>6</v>
      </c>
      <c r="O130">
        <v>22</v>
      </c>
      <c r="P130">
        <v>9</v>
      </c>
      <c r="Q130">
        <v>11</v>
      </c>
      <c r="R130">
        <v>8</v>
      </c>
      <c r="S130">
        <v>16</v>
      </c>
      <c r="T130">
        <v>26</v>
      </c>
      <c r="U130">
        <v>25</v>
      </c>
      <c r="V130">
        <v>4</v>
      </c>
      <c r="W130">
        <v>3</v>
      </c>
      <c r="X130">
        <v>8</v>
      </c>
      <c r="Y130">
        <v>4</v>
      </c>
      <c r="Z130">
        <v>15</v>
      </c>
    </row>
    <row r="153" spans="1:27">
      <c r="B153" s="2">
        <v>0</v>
      </c>
      <c r="C153" s="3">
        <v>3</v>
      </c>
      <c r="D153" s="2">
        <v>6</v>
      </c>
      <c r="E153" s="3">
        <v>9</v>
      </c>
      <c r="F153" s="2">
        <v>12</v>
      </c>
      <c r="G153" s="3">
        <v>15</v>
      </c>
      <c r="H153" s="2">
        <v>18</v>
      </c>
      <c r="I153" s="3">
        <v>21</v>
      </c>
      <c r="J153" s="2">
        <v>24</v>
      </c>
      <c r="K153" s="3">
        <v>27</v>
      </c>
      <c r="L153" s="2">
        <v>30</v>
      </c>
      <c r="M153" s="3">
        <v>33</v>
      </c>
      <c r="N153" s="2">
        <v>36</v>
      </c>
      <c r="O153" s="3">
        <v>39</v>
      </c>
      <c r="P153" s="2">
        <v>42</v>
      </c>
      <c r="Q153" s="3">
        <v>45</v>
      </c>
      <c r="R153" s="2">
        <v>48</v>
      </c>
      <c r="S153" s="3">
        <v>51</v>
      </c>
      <c r="T153" s="4">
        <v>54</v>
      </c>
      <c r="U153" s="3">
        <v>57</v>
      </c>
      <c r="V153" s="4">
        <v>60</v>
      </c>
      <c r="W153" s="3">
        <v>63</v>
      </c>
      <c r="X153" s="4">
        <v>66</v>
      </c>
      <c r="Y153" s="3">
        <v>69</v>
      </c>
      <c r="Z153" s="4">
        <v>72</v>
      </c>
    </row>
    <row r="154" spans="1:27">
      <c r="A154" t="s">
        <v>97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20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11</v>
      </c>
      <c r="N154">
        <v>60</v>
      </c>
      <c r="O154">
        <v>45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65</v>
      </c>
      <c r="W154">
        <v>100</v>
      </c>
      <c r="X154">
        <v>0</v>
      </c>
      <c r="Y154">
        <v>0</v>
      </c>
      <c r="Z154">
        <v>0</v>
      </c>
      <c r="AA154">
        <v>0</v>
      </c>
    </row>
    <row r="155" spans="1:27">
      <c r="A155" t="s">
        <v>98</v>
      </c>
      <c r="B155">
        <v>100</v>
      </c>
      <c r="C155">
        <v>180</v>
      </c>
      <c r="D155">
        <v>176</v>
      </c>
      <c r="E155">
        <v>202</v>
      </c>
      <c r="F155">
        <v>148</v>
      </c>
      <c r="G155">
        <v>205</v>
      </c>
      <c r="H155">
        <v>161</v>
      </c>
      <c r="I155">
        <v>98</v>
      </c>
      <c r="J155">
        <v>100</v>
      </c>
      <c r="K155">
        <v>100</v>
      </c>
      <c r="L155">
        <v>100</v>
      </c>
      <c r="M155">
        <v>100</v>
      </c>
      <c r="N155">
        <v>40</v>
      </c>
      <c r="O155">
        <v>85</v>
      </c>
      <c r="P155">
        <v>102</v>
      </c>
      <c r="Q155">
        <v>100</v>
      </c>
      <c r="R155">
        <v>170</v>
      </c>
      <c r="S155">
        <v>113</v>
      </c>
      <c r="T155">
        <v>110</v>
      </c>
      <c r="U155">
        <v>101</v>
      </c>
      <c r="V155">
        <v>85</v>
      </c>
      <c r="W155">
        <v>80</v>
      </c>
      <c r="X155">
        <v>100</v>
      </c>
      <c r="Y155">
        <v>147</v>
      </c>
      <c r="Z155">
        <v>102</v>
      </c>
    </row>
    <row r="156" spans="1:27">
      <c r="A156" t="s">
        <v>99</v>
      </c>
      <c r="B156">
        <v>108</v>
      </c>
      <c r="C156">
        <v>81</v>
      </c>
      <c r="D156">
        <v>92</v>
      </c>
      <c r="E156">
        <v>85</v>
      </c>
      <c r="F156">
        <v>85</v>
      </c>
      <c r="G156">
        <v>75</v>
      </c>
      <c r="H156">
        <v>20</v>
      </c>
      <c r="I156">
        <v>33</v>
      </c>
      <c r="J156">
        <v>25</v>
      </c>
      <c r="K156">
        <v>10</v>
      </c>
      <c r="L156">
        <v>12</v>
      </c>
      <c r="M156">
        <v>26</v>
      </c>
      <c r="N156">
        <v>11</v>
      </c>
      <c r="O156">
        <v>36</v>
      </c>
      <c r="P156">
        <v>19</v>
      </c>
      <c r="Q156">
        <v>12</v>
      </c>
      <c r="R156">
        <v>25</v>
      </c>
      <c r="S156">
        <v>21</v>
      </c>
      <c r="T156">
        <v>30</v>
      </c>
      <c r="U156">
        <v>14</v>
      </c>
      <c r="V156">
        <v>0</v>
      </c>
      <c r="W156">
        <v>0</v>
      </c>
      <c r="X156">
        <v>13</v>
      </c>
      <c r="Y156">
        <v>15</v>
      </c>
      <c r="Z156">
        <v>63</v>
      </c>
    </row>
    <row r="178" spans="1:5">
      <c r="A178" t="s">
        <v>140</v>
      </c>
    </row>
    <row r="179" spans="1:5">
      <c r="B179">
        <v>2008</v>
      </c>
      <c r="C179">
        <v>2009</v>
      </c>
      <c r="D179" t="s">
        <v>141</v>
      </c>
      <c r="E179" t="s">
        <v>142</v>
      </c>
    </row>
    <row r="180" spans="1:5">
      <c r="A180">
        <v>1</v>
      </c>
      <c r="B180">
        <v>11.52</v>
      </c>
      <c r="C180">
        <v>5.48</v>
      </c>
      <c r="D180">
        <v>4.8744640731058837</v>
      </c>
      <c r="E180">
        <v>5.2794949253377137</v>
      </c>
    </row>
    <row r="181" spans="1:5">
      <c r="A181">
        <v>2</v>
      </c>
      <c r="B181">
        <v>30.4</v>
      </c>
      <c r="C181">
        <v>18.48</v>
      </c>
      <c r="D181">
        <v>6.0022218108519336</v>
      </c>
      <c r="E181">
        <v>4.4628540942615036</v>
      </c>
    </row>
    <row r="182" spans="1:5">
      <c r="A182">
        <v>3</v>
      </c>
      <c r="B182">
        <v>2.48</v>
      </c>
      <c r="C182">
        <v>2.56</v>
      </c>
      <c r="D182">
        <v>2.208377986969924</v>
      </c>
      <c r="E182">
        <v>2.3137271518771039</v>
      </c>
    </row>
    <row r="183" spans="1:5">
      <c r="A183">
        <v>4</v>
      </c>
      <c r="B183">
        <v>20.239999999999998</v>
      </c>
      <c r="C183">
        <v>25.4</v>
      </c>
      <c r="D183">
        <v>7.2517308278782648</v>
      </c>
      <c r="E183">
        <v>7.141960515152685</v>
      </c>
    </row>
    <row r="184" spans="1:5">
      <c r="A184">
        <v>5</v>
      </c>
      <c r="B184">
        <v>6.08</v>
      </c>
      <c r="C184">
        <v>23.04</v>
      </c>
      <c r="D184">
        <v>2.2744376594373099</v>
      </c>
      <c r="E184">
        <v>5.3313788085259892</v>
      </c>
    </row>
    <row r="185" spans="1:5">
      <c r="A185">
        <v>6</v>
      </c>
      <c r="B185">
        <v>28.88</v>
      </c>
      <c r="C185">
        <v>30.08</v>
      </c>
      <c r="D185">
        <v>5.7120690938864991</v>
      </c>
      <c r="E185">
        <v>6.0769839010263418</v>
      </c>
    </row>
    <row r="186" spans="1:5">
      <c r="A186">
        <v>7</v>
      </c>
      <c r="B186">
        <v>28.08</v>
      </c>
      <c r="C186">
        <v>15.2</v>
      </c>
      <c r="D186">
        <v>5.9729724593371429</v>
      </c>
      <c r="E186">
        <v>3.324655370611115</v>
      </c>
    </row>
    <row r="206" spans="1:5">
      <c r="A206" t="s">
        <v>143</v>
      </c>
    </row>
    <row r="207" spans="1:5">
      <c r="B207">
        <v>2008</v>
      </c>
      <c r="C207">
        <v>2009</v>
      </c>
      <c r="D207" t="s">
        <v>141</v>
      </c>
      <c r="E207" t="s">
        <v>142</v>
      </c>
    </row>
    <row r="208" spans="1:5">
      <c r="A208">
        <v>1</v>
      </c>
      <c r="B208">
        <v>155.28</v>
      </c>
      <c r="C208">
        <v>120.2</v>
      </c>
      <c r="D208">
        <v>10.024722772559185</v>
      </c>
      <c r="E208">
        <v>8.2935718079325333</v>
      </c>
    </row>
    <row r="209" spans="1:5">
      <c r="A209">
        <v>2</v>
      </c>
      <c r="B209">
        <v>102.88</v>
      </c>
      <c r="C209">
        <v>97.64</v>
      </c>
      <c r="D209">
        <v>5.0807873405605175</v>
      </c>
      <c r="E209">
        <v>4.4940256637748162</v>
      </c>
    </row>
    <row r="210" spans="1:5">
      <c r="A210">
        <v>3</v>
      </c>
      <c r="B210">
        <v>109.08</v>
      </c>
      <c r="C210">
        <v>117.44</v>
      </c>
      <c r="D210">
        <v>7.9795405047325065</v>
      </c>
      <c r="E210">
        <v>5.8446784913001526</v>
      </c>
    </row>
    <row r="211" spans="1:5">
      <c r="A211">
        <v>4</v>
      </c>
      <c r="B211">
        <v>87.68</v>
      </c>
      <c r="C211">
        <v>112.96</v>
      </c>
      <c r="D211">
        <v>7.5674125917207222</v>
      </c>
      <c r="E211">
        <v>7.3226771060862728</v>
      </c>
    </row>
    <row r="212" spans="1:5">
      <c r="A212">
        <v>5</v>
      </c>
      <c r="B212">
        <v>88.32</v>
      </c>
      <c r="C212">
        <v>11.08</v>
      </c>
      <c r="D212">
        <v>4.0219066788444184</v>
      </c>
      <c r="E212">
        <v>2.0206599581984763</v>
      </c>
    </row>
    <row r="213" spans="1:5">
      <c r="A213">
        <v>6</v>
      </c>
      <c r="B213">
        <v>99.64</v>
      </c>
      <c r="C213">
        <v>115.16</v>
      </c>
      <c r="D213">
        <v>5.1835894899191253</v>
      </c>
      <c r="E213">
        <v>4.5770004733813732</v>
      </c>
    </row>
    <row r="214" spans="1:5">
      <c r="A214">
        <v>7</v>
      </c>
      <c r="B214">
        <v>97.12</v>
      </c>
      <c r="C214">
        <v>109.08</v>
      </c>
      <c r="D214">
        <v>4.8512266490033245</v>
      </c>
      <c r="E214">
        <v>3.64550865220937</v>
      </c>
    </row>
    <row r="234" spans="1:5">
      <c r="A234" t="s">
        <v>144</v>
      </c>
    </row>
    <row r="235" spans="1:5">
      <c r="B235">
        <v>2008</v>
      </c>
      <c r="C235">
        <v>2009</v>
      </c>
      <c r="D235" t="s">
        <v>141</v>
      </c>
      <c r="E235" t="s">
        <v>142</v>
      </c>
    </row>
    <row r="236" spans="1:5">
      <c r="A236">
        <v>1</v>
      </c>
      <c r="B236">
        <v>15.72</v>
      </c>
      <c r="C236">
        <v>36.44</v>
      </c>
      <c r="D236">
        <v>3.9202550937407126</v>
      </c>
      <c r="E236">
        <v>6.4611866815108616</v>
      </c>
    </row>
    <row r="237" spans="1:5">
      <c r="A237">
        <v>2</v>
      </c>
      <c r="B237">
        <v>28.04</v>
      </c>
      <c r="C237">
        <v>18.36</v>
      </c>
      <c r="D237">
        <v>3.3198795158860812</v>
      </c>
      <c r="E237">
        <v>4.4150802182217861</v>
      </c>
    </row>
    <row r="238" spans="1:5">
      <c r="A238">
        <v>3</v>
      </c>
      <c r="B238">
        <v>40.32</v>
      </c>
      <c r="C238">
        <v>17.079999999999998</v>
      </c>
      <c r="D238">
        <v>4.2718926328580249</v>
      </c>
      <c r="E238">
        <v>3.2710446853158905</v>
      </c>
    </row>
    <row r="239" spans="1:5">
      <c r="A239">
        <v>4</v>
      </c>
      <c r="B239">
        <v>3.36</v>
      </c>
      <c r="C239">
        <v>9.48</v>
      </c>
      <c r="D239">
        <v>1.2869602428461675</v>
      </c>
      <c r="E239">
        <v>2.2136847110643378</v>
      </c>
    </row>
    <row r="240" spans="1:5">
      <c r="A240">
        <v>5</v>
      </c>
      <c r="B240">
        <v>15.64</v>
      </c>
      <c r="C240">
        <v>88.08</v>
      </c>
      <c r="D240">
        <v>4.0738515764159438</v>
      </c>
      <c r="E240">
        <v>3.6317672465802824</v>
      </c>
    </row>
    <row r="241" spans="1:5">
      <c r="A241">
        <v>6</v>
      </c>
      <c r="B241">
        <v>7.04</v>
      </c>
      <c r="C241">
        <v>7.48</v>
      </c>
      <c r="D241">
        <v>2.7859648238985359</v>
      </c>
      <c r="E241">
        <v>2.1323852059763189</v>
      </c>
    </row>
    <row r="242" spans="1:5">
      <c r="A242">
        <v>7</v>
      </c>
      <c r="B242">
        <v>4.24</v>
      </c>
      <c r="C242">
        <v>4.68</v>
      </c>
      <c r="D242">
        <v>2.1097235205906326</v>
      </c>
      <c r="E242">
        <v>0.84797798713567263</v>
      </c>
    </row>
  </sheetData>
  <phoneticPr fontId="8" type="noConversion"/>
  <pageMargins left="0.75" right="0.75" top="1" bottom="1" header="0.5" footer="0.5"/>
  <headerFooter alignWithMargins="0"/>
  <drawing r:id="rId1"/>
</worksheet>
</file>

<file path=xl/worksheets/sheet6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AC120"/>
  <sheetViews>
    <sheetView topLeftCell="K82" workbookViewId="0">
      <selection activeCell="AB114" sqref="AB114"/>
    </sheetView>
  </sheetViews>
  <sheetFormatPr baseColWidth="10" defaultRowHeight="13"/>
  <cols>
    <col min="1" max="1" width="25" bestFit="1" customWidth="1"/>
    <col min="2" max="256" width="8.83203125" customWidth="1"/>
  </cols>
  <sheetData>
    <row r="1" spans="1:28" ht="18">
      <c r="A1" s="221" t="s">
        <v>88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spans="1:28">
      <c r="A2" s="222" t="s">
        <v>120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4"/>
    </row>
    <row r="3" spans="1:28">
      <c r="A3" s="1" t="s">
        <v>0</v>
      </c>
      <c r="B3" s="2">
        <v>0</v>
      </c>
      <c r="C3" s="3">
        <v>3</v>
      </c>
      <c r="D3" s="2">
        <v>6</v>
      </c>
      <c r="E3" s="3">
        <v>9</v>
      </c>
      <c r="F3" s="2">
        <v>12</v>
      </c>
      <c r="G3" s="3">
        <v>15</v>
      </c>
      <c r="H3" s="2">
        <v>18</v>
      </c>
      <c r="I3" s="3">
        <v>21</v>
      </c>
      <c r="J3" s="2">
        <v>24</v>
      </c>
      <c r="K3" s="3">
        <v>27</v>
      </c>
      <c r="L3" s="2">
        <v>30</v>
      </c>
      <c r="M3" s="3">
        <v>33</v>
      </c>
      <c r="N3" s="2">
        <v>36</v>
      </c>
      <c r="O3" s="3">
        <v>39</v>
      </c>
      <c r="P3" s="2">
        <v>42</v>
      </c>
      <c r="Q3" s="3">
        <v>45</v>
      </c>
      <c r="R3" s="2">
        <v>48</v>
      </c>
      <c r="S3" s="3">
        <v>51</v>
      </c>
      <c r="T3" s="4">
        <v>54</v>
      </c>
      <c r="U3" s="3">
        <v>57</v>
      </c>
      <c r="V3" s="4">
        <v>60</v>
      </c>
      <c r="W3" s="3">
        <v>63</v>
      </c>
      <c r="X3" s="4">
        <v>66</v>
      </c>
      <c r="Y3" s="3">
        <v>69</v>
      </c>
      <c r="Z3" s="4">
        <v>72</v>
      </c>
      <c r="AA3" s="2" t="s">
        <v>1</v>
      </c>
    </row>
    <row r="4" spans="1:28">
      <c r="A4" s="5" t="s">
        <v>2</v>
      </c>
      <c r="B4" s="6"/>
      <c r="C4" s="7"/>
      <c r="D4" s="6"/>
      <c r="E4" s="7"/>
      <c r="F4" s="6"/>
      <c r="G4" s="7"/>
      <c r="H4" s="6"/>
      <c r="I4" s="7"/>
      <c r="J4" s="6"/>
      <c r="K4" s="7"/>
      <c r="L4" s="6"/>
      <c r="M4" s="7"/>
      <c r="N4" s="6"/>
      <c r="O4" s="7"/>
      <c r="P4" s="6"/>
      <c r="Q4" s="7"/>
      <c r="R4" s="6"/>
      <c r="S4" s="7"/>
      <c r="T4" s="8"/>
      <c r="U4" s="7"/>
      <c r="V4" s="8"/>
      <c r="W4" s="7"/>
      <c r="X4" s="8"/>
      <c r="Y4" s="7"/>
      <c r="Z4" s="8"/>
      <c r="AA4" s="6"/>
    </row>
    <row r="5" spans="1:28" ht="12.75" customHeight="1">
      <c r="A5" s="9" t="s">
        <v>25</v>
      </c>
      <c r="B5" s="10"/>
      <c r="C5" s="11"/>
      <c r="D5" s="10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  <c r="P5" s="10"/>
      <c r="Q5" s="11"/>
      <c r="R5" s="10"/>
      <c r="S5" s="11"/>
      <c r="T5" s="10"/>
      <c r="U5" s="11"/>
      <c r="V5" s="10"/>
      <c r="W5" s="11"/>
      <c r="X5" s="10"/>
      <c r="Y5" s="11"/>
      <c r="Z5" s="10"/>
      <c r="AA5" s="6"/>
      <c r="AB5">
        <f>SUM(B5:AA5)/25</f>
        <v>0</v>
      </c>
    </row>
    <row r="6" spans="1:28" ht="12.75" customHeight="1">
      <c r="A6" s="9" t="s">
        <v>3</v>
      </c>
      <c r="B6" s="10"/>
      <c r="C6" s="11"/>
      <c r="D6" s="10"/>
      <c r="E6" s="11"/>
      <c r="F6" s="10"/>
      <c r="G6" s="11"/>
      <c r="H6" s="10"/>
      <c r="I6" s="11"/>
      <c r="J6" s="10"/>
      <c r="K6" s="11"/>
      <c r="L6" s="10"/>
      <c r="M6" s="11"/>
      <c r="N6" s="10"/>
      <c r="O6" s="11"/>
      <c r="P6" s="10"/>
      <c r="Q6" s="11"/>
      <c r="R6" s="10"/>
      <c r="S6" s="11"/>
      <c r="T6" s="10"/>
      <c r="U6" s="11"/>
      <c r="V6" s="10"/>
      <c r="W6" s="11"/>
      <c r="X6" s="10"/>
      <c r="Y6" s="11"/>
      <c r="Z6" s="10"/>
      <c r="AA6" s="6"/>
      <c r="AB6">
        <f t="shared" ref="AB6:AB69" si="0">SUM(B6:AA6)/25</f>
        <v>0</v>
      </c>
    </row>
    <row r="7" spans="1:28" ht="12.75" customHeight="1">
      <c r="A7" s="9" t="s">
        <v>59</v>
      </c>
      <c r="B7" s="10"/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  <c r="P7" s="10"/>
      <c r="Q7" s="11"/>
      <c r="R7" s="10"/>
      <c r="S7" s="11"/>
      <c r="T7" s="10"/>
      <c r="U7" s="11"/>
      <c r="V7" s="10"/>
      <c r="W7" s="11"/>
      <c r="X7" s="10"/>
      <c r="Y7" s="11"/>
      <c r="Z7" s="10"/>
      <c r="AA7" s="6"/>
      <c r="AB7">
        <f t="shared" si="0"/>
        <v>0</v>
      </c>
    </row>
    <row r="8" spans="1:28" ht="12.75" customHeight="1">
      <c r="A8" s="12" t="s">
        <v>4</v>
      </c>
      <c r="B8" s="10"/>
      <c r="C8" s="11"/>
      <c r="D8" s="10"/>
      <c r="E8" s="11"/>
      <c r="F8" s="10"/>
      <c r="G8" s="11"/>
      <c r="H8" s="10"/>
      <c r="I8" s="11"/>
      <c r="J8" s="10"/>
      <c r="K8" s="11"/>
      <c r="L8" s="10"/>
      <c r="M8" s="11"/>
      <c r="N8" s="10"/>
      <c r="O8" s="11"/>
      <c r="P8" s="10"/>
      <c r="Q8" s="11"/>
      <c r="R8" s="10"/>
      <c r="S8" s="11"/>
      <c r="T8" s="10"/>
      <c r="U8" s="11"/>
      <c r="V8" s="10"/>
      <c r="W8" s="11"/>
      <c r="X8" s="10"/>
      <c r="Y8" s="11"/>
      <c r="Z8" s="10"/>
      <c r="AA8" s="6"/>
      <c r="AB8">
        <f t="shared" si="0"/>
        <v>0</v>
      </c>
    </row>
    <row r="9" spans="1:28" ht="12.75" customHeight="1">
      <c r="A9" s="9" t="s">
        <v>45</v>
      </c>
      <c r="B9" s="10"/>
      <c r="C9" s="11"/>
      <c r="D9" s="10"/>
      <c r="E9" s="11"/>
      <c r="F9" s="10"/>
      <c r="G9" s="11"/>
      <c r="H9" s="10"/>
      <c r="I9" s="11"/>
      <c r="J9" s="10"/>
      <c r="K9" s="11"/>
      <c r="L9" s="10"/>
      <c r="M9" s="11"/>
      <c r="N9" s="10"/>
      <c r="O9" s="11"/>
      <c r="P9" s="10"/>
      <c r="Q9" s="11"/>
      <c r="R9" s="10"/>
      <c r="S9" s="11"/>
      <c r="T9" s="10"/>
      <c r="U9" s="11"/>
      <c r="V9" s="10"/>
      <c r="W9" s="11"/>
      <c r="X9" s="10"/>
      <c r="Y9" s="11"/>
      <c r="Z9" s="10"/>
      <c r="AA9" s="6"/>
      <c r="AB9">
        <f t="shared" si="0"/>
        <v>0</v>
      </c>
    </row>
    <row r="10" spans="1:28" ht="12.75" customHeight="1">
      <c r="A10" s="24" t="s">
        <v>86</v>
      </c>
      <c r="B10" s="10"/>
      <c r="C10" s="11"/>
      <c r="D10" s="10"/>
      <c r="E10" s="11"/>
      <c r="F10" s="10"/>
      <c r="G10" s="11"/>
      <c r="H10" s="10"/>
      <c r="I10" s="11"/>
      <c r="J10" s="10"/>
      <c r="K10" s="11"/>
      <c r="L10" s="10"/>
      <c r="M10" s="11"/>
      <c r="N10" s="10"/>
      <c r="O10" s="11"/>
      <c r="P10" s="10"/>
      <c r="Q10" s="11"/>
      <c r="R10" s="10"/>
      <c r="S10" s="11"/>
      <c r="T10" s="10"/>
      <c r="U10" s="11"/>
      <c r="V10" s="10"/>
      <c r="W10" s="11"/>
      <c r="X10" s="10"/>
      <c r="Y10" s="11"/>
      <c r="Z10" s="10"/>
      <c r="AA10" s="6"/>
      <c r="AB10">
        <f t="shared" si="0"/>
        <v>0</v>
      </c>
    </row>
    <row r="11" spans="1:28" ht="12.75" customHeight="1">
      <c r="A11" s="9" t="s">
        <v>27</v>
      </c>
      <c r="B11" s="10"/>
      <c r="C11" s="11"/>
      <c r="D11" s="10"/>
      <c r="E11" s="11"/>
      <c r="F11" s="10"/>
      <c r="G11" s="11"/>
      <c r="H11" s="10"/>
      <c r="I11" s="11"/>
      <c r="J11" s="10"/>
      <c r="K11" s="11"/>
      <c r="L11" s="10"/>
      <c r="M11" s="11"/>
      <c r="N11" s="10"/>
      <c r="O11" s="11"/>
      <c r="P11" s="10"/>
      <c r="Q11" s="11"/>
      <c r="R11" s="10"/>
      <c r="S11" s="11"/>
      <c r="T11" s="10"/>
      <c r="U11" s="11"/>
      <c r="V11" s="10"/>
      <c r="W11" s="11"/>
      <c r="X11" s="10"/>
      <c r="Y11" s="11"/>
      <c r="Z11" s="10"/>
      <c r="AA11" s="6"/>
      <c r="AB11">
        <f t="shared" si="0"/>
        <v>0</v>
      </c>
    </row>
    <row r="12" spans="1:28" ht="12.75" customHeight="1">
      <c r="A12" s="14" t="s">
        <v>26</v>
      </c>
      <c r="B12" s="10"/>
      <c r="C12" s="11"/>
      <c r="D12" s="10"/>
      <c r="E12" s="11"/>
      <c r="F12" s="10"/>
      <c r="G12" s="11"/>
      <c r="H12" s="10"/>
      <c r="I12" s="11"/>
      <c r="J12" s="10"/>
      <c r="K12" s="11"/>
      <c r="L12" s="10"/>
      <c r="M12" s="11"/>
      <c r="N12" s="10"/>
      <c r="O12" s="11"/>
      <c r="P12" s="10"/>
      <c r="Q12" s="11"/>
      <c r="R12" s="10"/>
      <c r="S12" s="11"/>
      <c r="T12" s="10"/>
      <c r="U12" s="11"/>
      <c r="V12" s="10"/>
      <c r="W12" s="11"/>
      <c r="X12" s="10"/>
      <c r="Y12" s="11"/>
      <c r="Z12" s="10"/>
      <c r="AA12" s="6"/>
      <c r="AB12">
        <f t="shared" si="0"/>
        <v>0</v>
      </c>
    </row>
    <row r="13" spans="1:28" ht="12.75" customHeight="1">
      <c r="A13" s="13" t="s">
        <v>51</v>
      </c>
      <c r="B13" s="10"/>
      <c r="C13" s="11"/>
      <c r="D13" s="10"/>
      <c r="E13" s="11"/>
      <c r="F13" s="10"/>
      <c r="G13" s="11"/>
      <c r="H13" s="10"/>
      <c r="I13" s="11"/>
      <c r="J13" s="10"/>
      <c r="K13" s="11"/>
      <c r="L13" s="10"/>
      <c r="M13" s="11"/>
      <c r="N13" s="10"/>
      <c r="O13" s="11"/>
      <c r="P13" s="10"/>
      <c r="Q13" s="11"/>
      <c r="R13" s="10"/>
      <c r="S13" s="11"/>
      <c r="T13" s="10"/>
      <c r="U13" s="11"/>
      <c r="V13" s="10"/>
      <c r="W13" s="11"/>
      <c r="X13" s="10"/>
      <c r="Y13" s="11"/>
      <c r="Z13" s="10"/>
      <c r="AA13" s="6"/>
      <c r="AB13">
        <f t="shared" si="0"/>
        <v>0</v>
      </c>
    </row>
    <row r="14" spans="1:28" ht="12.75" customHeight="1">
      <c r="A14" s="14" t="s">
        <v>29</v>
      </c>
      <c r="B14" s="10"/>
      <c r="C14" s="11"/>
      <c r="D14" s="10"/>
      <c r="E14" s="11"/>
      <c r="F14" s="10"/>
      <c r="G14" s="11"/>
      <c r="H14" s="10"/>
      <c r="I14" s="11"/>
      <c r="J14" s="10"/>
      <c r="K14" s="11"/>
      <c r="L14" s="10"/>
      <c r="M14" s="11"/>
      <c r="N14" s="10"/>
      <c r="O14" s="11"/>
      <c r="P14" s="10"/>
      <c r="Q14" s="11"/>
      <c r="R14" s="10"/>
      <c r="S14" s="11"/>
      <c r="T14" s="10"/>
      <c r="U14" s="11"/>
      <c r="V14" s="10"/>
      <c r="W14" s="11"/>
      <c r="X14" s="10"/>
      <c r="Y14" s="11"/>
      <c r="Z14" s="10"/>
      <c r="AA14" s="6"/>
      <c r="AB14">
        <f t="shared" si="0"/>
        <v>0</v>
      </c>
    </row>
    <row r="15" spans="1:28" ht="12.75" customHeight="1">
      <c r="A15" s="13" t="s">
        <v>76</v>
      </c>
      <c r="B15" s="10"/>
      <c r="C15" s="11"/>
      <c r="D15" s="10"/>
      <c r="E15" s="11"/>
      <c r="F15" s="10"/>
      <c r="G15" s="11"/>
      <c r="H15" s="10"/>
      <c r="I15" s="11"/>
      <c r="J15" s="10"/>
      <c r="K15" s="11"/>
      <c r="L15" s="10"/>
      <c r="M15" s="11"/>
      <c r="N15" s="10"/>
      <c r="O15" s="11"/>
      <c r="P15" s="10"/>
      <c r="Q15" s="11"/>
      <c r="R15" s="10"/>
      <c r="S15" s="11"/>
      <c r="T15" s="10"/>
      <c r="U15" s="11"/>
      <c r="V15" s="10"/>
      <c r="W15" s="11"/>
      <c r="X15" s="10"/>
      <c r="Y15" s="11"/>
      <c r="Z15" s="10"/>
      <c r="AA15" s="6"/>
      <c r="AB15">
        <f t="shared" si="0"/>
        <v>0</v>
      </c>
    </row>
    <row r="16" spans="1:28" ht="12.75" customHeight="1">
      <c r="A16" s="13" t="s">
        <v>77</v>
      </c>
      <c r="B16" s="10"/>
      <c r="C16" s="11"/>
      <c r="D16" s="10"/>
      <c r="E16" s="11"/>
      <c r="F16" s="10">
        <v>8</v>
      </c>
      <c r="G16" s="11"/>
      <c r="H16" s="10">
        <v>7</v>
      </c>
      <c r="I16" s="11"/>
      <c r="J16" s="10"/>
      <c r="K16" s="11"/>
      <c r="L16" s="10"/>
      <c r="M16" s="11"/>
      <c r="N16" s="10"/>
      <c r="O16" s="11"/>
      <c r="P16" s="10"/>
      <c r="Q16" s="11"/>
      <c r="R16" s="10"/>
      <c r="S16" s="11"/>
      <c r="T16" s="10"/>
      <c r="U16" s="11"/>
      <c r="V16" s="10"/>
      <c r="W16" s="11"/>
      <c r="X16" s="10"/>
      <c r="Y16" s="11"/>
      <c r="Z16" s="10"/>
      <c r="AA16" s="6"/>
      <c r="AB16">
        <f t="shared" si="0"/>
        <v>0.6</v>
      </c>
    </row>
    <row r="17" spans="1:28" ht="12.75" customHeight="1">
      <c r="A17" s="9" t="s">
        <v>5</v>
      </c>
      <c r="B17" s="10"/>
      <c r="C17" s="11"/>
      <c r="D17" s="10"/>
      <c r="E17" s="11"/>
      <c r="F17" s="10"/>
      <c r="G17" s="11">
        <v>20</v>
      </c>
      <c r="H17" s="10"/>
      <c r="I17" s="11"/>
      <c r="J17" s="10"/>
      <c r="K17" s="11"/>
      <c r="L17" s="10"/>
      <c r="M17" s="11">
        <v>10</v>
      </c>
      <c r="N17" s="10">
        <v>60</v>
      </c>
      <c r="O17" s="11">
        <v>45</v>
      </c>
      <c r="P17" s="10"/>
      <c r="Q17" s="11"/>
      <c r="R17" s="10"/>
      <c r="S17" s="11"/>
      <c r="T17" s="10"/>
      <c r="U17" s="11"/>
      <c r="V17" s="10"/>
      <c r="W17" s="11"/>
      <c r="X17" s="10"/>
      <c r="Y17" s="11"/>
      <c r="Z17" s="10"/>
      <c r="AA17" s="6"/>
      <c r="AB17">
        <f t="shared" si="0"/>
        <v>5.4</v>
      </c>
    </row>
    <row r="18" spans="1:28" ht="12.75" customHeight="1">
      <c r="A18" s="12" t="s">
        <v>79</v>
      </c>
      <c r="B18" s="10"/>
      <c r="C18" s="11"/>
      <c r="D18" s="10"/>
      <c r="E18" s="11"/>
      <c r="F18" s="10"/>
      <c r="G18" s="11"/>
      <c r="H18" s="10"/>
      <c r="I18" s="11"/>
      <c r="J18" s="10"/>
      <c r="K18" s="11"/>
      <c r="L18" s="10"/>
      <c r="M18" s="11"/>
      <c r="N18" s="10"/>
      <c r="O18" s="11"/>
      <c r="P18" s="10"/>
      <c r="Q18" s="11"/>
      <c r="R18" s="10"/>
      <c r="S18" s="11"/>
      <c r="T18" s="10"/>
      <c r="U18" s="11"/>
      <c r="V18" s="10"/>
      <c r="W18" s="11"/>
      <c r="X18" s="10"/>
      <c r="Y18" s="11"/>
      <c r="Z18" s="10"/>
      <c r="AA18" s="6"/>
      <c r="AB18">
        <f t="shared" si="0"/>
        <v>0</v>
      </c>
    </row>
    <row r="19" spans="1:28" ht="12.75" customHeight="1">
      <c r="A19" s="25" t="s">
        <v>102</v>
      </c>
      <c r="B19" s="10"/>
      <c r="C19" s="11"/>
      <c r="D19" s="10"/>
      <c r="E19" s="11"/>
      <c r="F19" s="10"/>
      <c r="G19" s="11"/>
      <c r="H19" s="10"/>
      <c r="I19" s="11"/>
      <c r="J19" s="10"/>
      <c r="K19" s="11"/>
      <c r="L19" s="10"/>
      <c r="M19" s="11"/>
      <c r="N19" s="10"/>
      <c r="O19" s="11"/>
      <c r="P19" s="10"/>
      <c r="Q19" s="11"/>
      <c r="R19" s="10"/>
      <c r="S19" s="11"/>
      <c r="T19" s="10"/>
      <c r="U19" s="11"/>
      <c r="V19" s="10"/>
      <c r="W19" s="11"/>
      <c r="X19" s="10"/>
      <c r="Y19" s="11"/>
      <c r="Z19" s="10"/>
      <c r="AA19" s="6"/>
    </row>
    <row r="20" spans="1:28" ht="12.75" customHeight="1">
      <c r="A20" s="12" t="s">
        <v>78</v>
      </c>
      <c r="B20" s="10"/>
      <c r="C20" s="11"/>
      <c r="D20" s="10"/>
      <c r="E20" s="11"/>
      <c r="F20" s="10"/>
      <c r="G20" s="11"/>
      <c r="H20" s="10"/>
      <c r="I20" s="11"/>
      <c r="J20" s="10"/>
      <c r="K20" s="11"/>
      <c r="L20" s="10"/>
      <c r="M20" s="11"/>
      <c r="N20" s="10"/>
      <c r="O20" s="11"/>
      <c r="P20" s="10"/>
      <c r="Q20" s="11"/>
      <c r="R20" s="10"/>
      <c r="S20" s="11"/>
      <c r="T20" s="10"/>
      <c r="U20" s="11"/>
      <c r="V20" s="10"/>
      <c r="W20" s="11"/>
      <c r="X20" s="10"/>
      <c r="Y20" s="11"/>
      <c r="Z20" s="10"/>
      <c r="AA20" s="6"/>
      <c r="AB20">
        <f t="shared" si="0"/>
        <v>0</v>
      </c>
    </row>
    <row r="21" spans="1:28" ht="12.75" customHeight="1">
      <c r="A21" s="12" t="s">
        <v>6</v>
      </c>
      <c r="B21" s="10">
        <v>50</v>
      </c>
      <c r="C21" s="11">
        <v>80</v>
      </c>
      <c r="D21" s="10">
        <v>75</v>
      </c>
      <c r="E21" s="11">
        <v>75</v>
      </c>
      <c r="F21" s="10">
        <v>70</v>
      </c>
      <c r="G21" s="11">
        <v>85</v>
      </c>
      <c r="H21" s="10">
        <v>99</v>
      </c>
      <c r="I21" s="11">
        <v>98</v>
      </c>
      <c r="J21" s="10">
        <v>100</v>
      </c>
      <c r="K21" s="11">
        <v>100</v>
      </c>
      <c r="L21" s="10">
        <v>100</v>
      </c>
      <c r="M21" s="11">
        <v>95</v>
      </c>
      <c r="N21" s="10">
        <v>40</v>
      </c>
      <c r="O21" s="11">
        <v>85</v>
      </c>
      <c r="P21" s="10">
        <v>95</v>
      </c>
      <c r="Q21" s="11">
        <v>100</v>
      </c>
      <c r="R21" s="10">
        <v>100</v>
      </c>
      <c r="S21" s="11">
        <v>100</v>
      </c>
      <c r="T21" s="10">
        <v>100</v>
      </c>
      <c r="U21" s="11">
        <v>100</v>
      </c>
      <c r="V21" s="10">
        <v>85</v>
      </c>
      <c r="W21" s="11">
        <v>80</v>
      </c>
      <c r="X21" s="10">
        <v>100</v>
      </c>
      <c r="Y21" s="11">
        <v>96</v>
      </c>
      <c r="Z21" s="10">
        <v>100</v>
      </c>
      <c r="AA21" s="6"/>
      <c r="AB21">
        <f t="shared" si="0"/>
        <v>88.32</v>
      </c>
    </row>
    <row r="22" spans="1:28" ht="12.75" customHeight="1">
      <c r="A22" s="12" t="s">
        <v>7</v>
      </c>
      <c r="B22" s="10"/>
      <c r="C22" s="11"/>
      <c r="D22" s="10"/>
      <c r="E22" s="11"/>
      <c r="F22" s="10"/>
      <c r="G22" s="11"/>
      <c r="H22" s="10"/>
      <c r="I22" s="11"/>
      <c r="J22" s="10"/>
      <c r="K22" s="11"/>
      <c r="L22" s="10"/>
      <c r="M22" s="11"/>
      <c r="N22" s="10"/>
      <c r="O22" s="11"/>
      <c r="P22" s="10"/>
      <c r="Q22" s="11"/>
      <c r="R22" s="10"/>
      <c r="S22" s="11"/>
      <c r="T22" s="10"/>
      <c r="U22" s="11"/>
      <c r="V22" s="10"/>
      <c r="W22" s="11"/>
      <c r="X22" s="10"/>
      <c r="Y22" s="11"/>
      <c r="Z22" s="10"/>
      <c r="AA22" s="6"/>
      <c r="AB22">
        <f t="shared" si="0"/>
        <v>0</v>
      </c>
    </row>
    <row r="23" spans="1:28" ht="12.75" customHeight="1">
      <c r="A23" s="12" t="s">
        <v>85</v>
      </c>
      <c r="B23" s="10"/>
      <c r="C23" s="11"/>
      <c r="D23" s="10"/>
      <c r="E23" s="11"/>
      <c r="F23" s="10"/>
      <c r="G23" s="11"/>
      <c r="H23" s="10"/>
      <c r="I23" s="11"/>
      <c r="J23" s="10"/>
      <c r="K23" s="11"/>
      <c r="L23" s="10"/>
      <c r="M23" s="11"/>
      <c r="N23" s="10"/>
      <c r="O23" s="11"/>
      <c r="P23" s="10"/>
      <c r="Q23" s="11"/>
      <c r="R23" s="10"/>
      <c r="S23" s="11"/>
      <c r="T23" s="10"/>
      <c r="U23" s="11"/>
      <c r="V23" s="10"/>
      <c r="W23" s="11"/>
      <c r="X23" s="10"/>
      <c r="Y23" s="11"/>
      <c r="Z23" s="10"/>
      <c r="AA23" s="6"/>
      <c r="AB23">
        <f t="shared" si="0"/>
        <v>0</v>
      </c>
    </row>
    <row r="24" spans="1:28" ht="12.75" customHeight="1">
      <c r="A24" s="12" t="s">
        <v>28</v>
      </c>
      <c r="B24" s="10"/>
      <c r="C24" s="11"/>
      <c r="D24" s="10"/>
      <c r="E24" s="11"/>
      <c r="F24" s="10"/>
      <c r="G24" s="11"/>
      <c r="H24" s="10"/>
      <c r="I24" s="11"/>
      <c r="J24" s="10"/>
      <c r="K24" s="11"/>
      <c r="L24" s="10"/>
      <c r="M24" s="11"/>
      <c r="N24" s="10"/>
      <c r="O24" s="11"/>
      <c r="P24" s="10"/>
      <c r="Q24" s="11"/>
      <c r="R24" s="10"/>
      <c r="S24" s="11"/>
      <c r="T24" s="10"/>
      <c r="U24" s="11"/>
      <c r="V24" s="10"/>
      <c r="W24" s="11"/>
      <c r="X24" s="10"/>
      <c r="Y24" s="11"/>
      <c r="Z24" s="10"/>
      <c r="AA24" s="6"/>
      <c r="AB24">
        <f t="shared" si="0"/>
        <v>0</v>
      </c>
    </row>
    <row r="25" spans="1:28" ht="12.75" customHeight="1">
      <c r="A25" s="9" t="s">
        <v>8</v>
      </c>
      <c r="B25" s="10"/>
      <c r="C25" s="11"/>
      <c r="D25" s="10"/>
      <c r="E25" s="11"/>
      <c r="F25" s="10"/>
      <c r="G25" s="11"/>
      <c r="H25" s="10"/>
      <c r="I25" s="11"/>
      <c r="J25" s="10"/>
      <c r="K25" s="11"/>
      <c r="L25" s="10"/>
      <c r="M25" s="11">
        <v>1</v>
      </c>
      <c r="N25" s="10"/>
      <c r="O25" s="11"/>
      <c r="P25" s="10"/>
      <c r="Q25" s="11"/>
      <c r="R25" s="10"/>
      <c r="S25" s="11"/>
      <c r="T25" s="10"/>
      <c r="U25" s="11"/>
      <c r="V25" s="10"/>
      <c r="W25" s="11"/>
      <c r="X25" s="10"/>
      <c r="Y25" s="11"/>
      <c r="Z25" s="10"/>
      <c r="AA25" s="6"/>
      <c r="AB25">
        <f t="shared" si="0"/>
        <v>0.04</v>
      </c>
    </row>
    <row r="26" spans="1:28" ht="12.75" customHeight="1">
      <c r="A26" s="12" t="s">
        <v>23</v>
      </c>
      <c r="B26" s="10"/>
      <c r="C26" s="11"/>
      <c r="D26" s="10"/>
      <c r="E26" s="11"/>
      <c r="F26" s="10"/>
      <c r="G26" s="11"/>
      <c r="H26" s="10"/>
      <c r="I26" s="11"/>
      <c r="J26" s="10"/>
      <c r="K26" s="11"/>
      <c r="L26" s="10"/>
      <c r="M26" s="11"/>
      <c r="N26" s="10"/>
      <c r="O26" s="11"/>
      <c r="P26" s="10"/>
      <c r="Q26" s="11"/>
      <c r="R26" s="10"/>
      <c r="S26" s="11"/>
      <c r="T26" s="10"/>
      <c r="U26" s="11"/>
      <c r="V26" s="10"/>
      <c r="W26" s="11"/>
      <c r="X26" s="10"/>
      <c r="Y26" s="11"/>
      <c r="Z26" s="10"/>
      <c r="AA26" s="6"/>
      <c r="AB26">
        <f t="shared" si="0"/>
        <v>0</v>
      </c>
    </row>
    <row r="27" spans="1:28" ht="12.75" customHeight="1">
      <c r="A27" s="9" t="s">
        <v>71</v>
      </c>
      <c r="B27" s="10"/>
      <c r="C27" s="11"/>
      <c r="D27" s="10"/>
      <c r="E27" s="11"/>
      <c r="F27" s="10"/>
      <c r="G27" s="11"/>
      <c r="H27" s="10"/>
      <c r="I27" s="11"/>
      <c r="J27" s="10"/>
      <c r="K27" s="11"/>
      <c r="L27" s="10"/>
      <c r="M27" s="11"/>
      <c r="N27" s="10"/>
      <c r="O27" s="11"/>
      <c r="P27" s="10"/>
      <c r="Q27" s="11"/>
      <c r="R27" s="10"/>
      <c r="S27" s="11"/>
      <c r="T27" s="10"/>
      <c r="U27" s="11"/>
      <c r="V27" s="10"/>
      <c r="W27" s="11"/>
      <c r="X27" s="10"/>
      <c r="Y27" s="11"/>
      <c r="Z27" s="10"/>
      <c r="AA27" s="6"/>
      <c r="AB27">
        <f t="shared" si="0"/>
        <v>0</v>
      </c>
    </row>
    <row r="28" spans="1:28" ht="12.75" customHeight="1">
      <c r="A28" s="9" t="s">
        <v>83</v>
      </c>
      <c r="B28" s="10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  <c r="P28" s="10"/>
      <c r="Q28" s="11"/>
      <c r="R28" s="10"/>
      <c r="S28" s="11"/>
      <c r="T28" s="10"/>
      <c r="U28" s="11"/>
      <c r="V28" s="10"/>
      <c r="W28" s="11"/>
      <c r="X28" s="10"/>
      <c r="Y28" s="11"/>
      <c r="Z28" s="10"/>
      <c r="AA28" s="6"/>
      <c r="AB28">
        <f t="shared" si="0"/>
        <v>0</v>
      </c>
    </row>
    <row r="29" spans="1:28" ht="12.75" customHeight="1">
      <c r="A29" s="9" t="s">
        <v>69</v>
      </c>
      <c r="B29" s="10"/>
      <c r="C29" s="11"/>
      <c r="D29" s="10"/>
      <c r="E29" s="11"/>
      <c r="F29" s="10"/>
      <c r="G29" s="11"/>
      <c r="H29" s="10"/>
      <c r="I29" s="11"/>
      <c r="J29" s="10"/>
      <c r="K29" s="11"/>
      <c r="L29" s="10"/>
      <c r="M29" s="11"/>
      <c r="N29" s="10"/>
      <c r="O29" s="11"/>
      <c r="P29" s="10"/>
      <c r="Q29" s="11"/>
      <c r="R29" s="10"/>
      <c r="S29" s="11"/>
      <c r="T29" s="10"/>
      <c r="U29" s="11"/>
      <c r="V29" s="10"/>
      <c r="W29" s="11"/>
      <c r="X29" s="10"/>
      <c r="Y29" s="11"/>
      <c r="Z29" s="10"/>
      <c r="AA29" s="6"/>
      <c r="AB29">
        <f t="shared" si="0"/>
        <v>0</v>
      </c>
    </row>
    <row r="30" spans="1:28" ht="12.75" customHeight="1">
      <c r="A30" s="12" t="s">
        <v>84</v>
      </c>
      <c r="B30" s="10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  <c r="P30" s="10"/>
      <c r="Q30" s="11"/>
      <c r="R30" s="10"/>
      <c r="S30" s="11"/>
      <c r="T30" s="10"/>
      <c r="U30" s="11"/>
      <c r="V30" s="10"/>
      <c r="W30" s="11"/>
      <c r="X30" s="10"/>
      <c r="Y30" s="11"/>
      <c r="Z30" s="10"/>
      <c r="AA30" s="6"/>
      <c r="AB30">
        <f t="shared" si="0"/>
        <v>0</v>
      </c>
    </row>
    <row r="31" spans="1:28" ht="12.75" customHeight="1">
      <c r="A31" s="13" t="s">
        <v>33</v>
      </c>
      <c r="B31" s="10"/>
      <c r="C31" s="11"/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O31" s="11"/>
      <c r="P31" s="10"/>
      <c r="Q31" s="11"/>
      <c r="R31" s="10"/>
      <c r="S31" s="11"/>
      <c r="T31" s="10"/>
      <c r="U31" s="11"/>
      <c r="V31" s="10"/>
      <c r="W31" s="11"/>
      <c r="X31" s="10"/>
      <c r="Y31" s="11"/>
      <c r="Z31" s="10"/>
      <c r="AA31" s="6"/>
      <c r="AB31">
        <f t="shared" si="0"/>
        <v>0</v>
      </c>
    </row>
    <row r="32" spans="1:28" ht="12.75" customHeight="1">
      <c r="A32" s="24" t="s">
        <v>93</v>
      </c>
      <c r="B32" s="10"/>
      <c r="C32" s="11"/>
      <c r="D32" s="10"/>
      <c r="E32" s="11"/>
      <c r="F32" s="10"/>
      <c r="G32" s="11"/>
      <c r="H32" s="10"/>
      <c r="I32" s="11"/>
      <c r="J32" s="10"/>
      <c r="K32" s="11"/>
      <c r="L32" s="10"/>
      <c r="M32" s="11"/>
      <c r="N32" s="10"/>
      <c r="O32" s="11"/>
      <c r="P32" s="10"/>
      <c r="Q32" s="11"/>
      <c r="R32" s="10"/>
      <c r="S32" s="11"/>
      <c r="T32" s="10"/>
      <c r="U32" s="11"/>
      <c r="V32" s="10"/>
      <c r="W32" s="11"/>
      <c r="X32" s="10"/>
      <c r="Y32" s="11"/>
      <c r="Z32" s="10"/>
      <c r="AA32" s="6"/>
      <c r="AB32">
        <f t="shared" si="0"/>
        <v>0</v>
      </c>
    </row>
    <row r="33" spans="1:28" ht="12.75" customHeight="1">
      <c r="A33" s="15" t="s">
        <v>9</v>
      </c>
      <c r="B33" s="10"/>
      <c r="C33" s="11"/>
      <c r="D33" s="10"/>
      <c r="E33" s="11"/>
      <c r="F33" s="10"/>
      <c r="G33" s="11"/>
      <c r="H33" s="10"/>
      <c r="I33" s="11"/>
      <c r="J33" s="10"/>
      <c r="K33" s="11"/>
      <c r="L33" s="10"/>
      <c r="M33" s="11"/>
      <c r="N33" s="10"/>
      <c r="O33" s="11"/>
      <c r="P33" s="10"/>
      <c r="Q33" s="11"/>
      <c r="R33" s="10"/>
      <c r="S33" s="11"/>
      <c r="T33" s="10"/>
      <c r="U33" s="11"/>
      <c r="V33" s="10"/>
      <c r="W33" s="11"/>
      <c r="X33" s="10"/>
      <c r="Y33" s="11"/>
      <c r="Z33" s="10"/>
      <c r="AA33" s="6"/>
      <c r="AB33">
        <f t="shared" si="0"/>
        <v>0</v>
      </c>
    </row>
    <row r="34" spans="1:28" ht="12.75" customHeight="1">
      <c r="A34" s="15" t="s">
        <v>31</v>
      </c>
      <c r="B34" s="10"/>
      <c r="C34" s="11"/>
      <c r="D34" s="10"/>
      <c r="E34" s="11"/>
      <c r="F34" s="10"/>
      <c r="G34" s="11"/>
      <c r="H34" s="10"/>
      <c r="I34" s="11"/>
      <c r="J34" s="10"/>
      <c r="K34" s="11"/>
      <c r="L34" s="10"/>
      <c r="M34" s="11"/>
      <c r="N34" s="10"/>
      <c r="O34" s="11"/>
      <c r="P34" s="10"/>
      <c r="Q34" s="11"/>
      <c r="R34" s="10"/>
      <c r="S34" s="11"/>
      <c r="T34" s="10"/>
      <c r="U34" s="11"/>
      <c r="V34" s="10"/>
      <c r="W34" s="11"/>
      <c r="X34" s="10"/>
      <c r="Y34" s="11"/>
      <c r="Z34" s="10"/>
      <c r="AA34" s="6"/>
      <c r="AB34">
        <f t="shared" si="0"/>
        <v>0</v>
      </c>
    </row>
    <row r="35" spans="1:28" ht="12.75" customHeight="1">
      <c r="A35" s="15" t="s">
        <v>32</v>
      </c>
      <c r="B35" s="10"/>
      <c r="C35" s="11"/>
      <c r="D35" s="10"/>
      <c r="E35" s="11"/>
      <c r="F35" s="10"/>
      <c r="G35" s="11"/>
      <c r="H35" s="10"/>
      <c r="I35" s="11"/>
      <c r="J35" s="10"/>
      <c r="K35" s="11"/>
      <c r="L35" s="10"/>
      <c r="M35" s="11"/>
      <c r="N35" s="10"/>
      <c r="O35" s="11"/>
      <c r="P35" s="10"/>
      <c r="Q35" s="11"/>
      <c r="R35" s="10"/>
      <c r="S35" s="11"/>
      <c r="T35" s="10"/>
      <c r="U35" s="11"/>
      <c r="V35" s="10"/>
      <c r="W35" s="11"/>
      <c r="X35" s="10"/>
      <c r="Y35" s="11"/>
      <c r="Z35" s="10"/>
      <c r="AA35" s="6"/>
      <c r="AB35">
        <f t="shared" si="0"/>
        <v>0</v>
      </c>
    </row>
    <row r="36" spans="1:28" ht="12.75" customHeight="1">
      <c r="A36" s="15" t="s">
        <v>52</v>
      </c>
      <c r="B36" s="10"/>
      <c r="C36" s="11"/>
      <c r="D36" s="10"/>
      <c r="E36" s="11"/>
      <c r="F36" s="10"/>
      <c r="G36" s="11"/>
      <c r="H36" s="10"/>
      <c r="I36" s="11"/>
      <c r="J36" s="10"/>
      <c r="K36" s="11"/>
      <c r="L36" s="10"/>
      <c r="M36" s="11"/>
      <c r="N36" s="10"/>
      <c r="O36" s="11"/>
      <c r="P36" s="10"/>
      <c r="Q36" s="11"/>
      <c r="R36" s="10"/>
      <c r="S36" s="11"/>
      <c r="T36" s="10"/>
      <c r="U36" s="11"/>
      <c r="V36" s="10"/>
      <c r="W36" s="11"/>
      <c r="X36" s="10"/>
      <c r="Y36" s="11"/>
      <c r="Z36" s="10"/>
      <c r="AA36" s="6"/>
      <c r="AB36">
        <f t="shared" si="0"/>
        <v>0</v>
      </c>
    </row>
    <row r="37" spans="1:28" ht="12.75" customHeight="1">
      <c r="A37" s="16" t="s">
        <v>10</v>
      </c>
      <c r="B37" s="10"/>
      <c r="C37" s="11"/>
      <c r="D37" s="10"/>
      <c r="E37" s="11"/>
      <c r="F37" s="10"/>
      <c r="G37" s="11"/>
      <c r="H37" s="10"/>
      <c r="I37" s="11"/>
      <c r="J37" s="10"/>
      <c r="K37" s="11"/>
      <c r="L37" s="10"/>
      <c r="M37" s="11"/>
      <c r="N37" s="10"/>
      <c r="O37" s="11"/>
      <c r="P37" s="10"/>
      <c r="Q37" s="11"/>
      <c r="R37" s="10"/>
      <c r="S37" s="11"/>
      <c r="T37" s="10"/>
      <c r="U37" s="11"/>
      <c r="V37" s="10"/>
      <c r="W37" s="11"/>
      <c r="X37" s="10"/>
      <c r="Y37" s="11"/>
      <c r="Z37" s="10"/>
      <c r="AA37" s="6"/>
      <c r="AB37">
        <f t="shared" si="0"/>
        <v>0</v>
      </c>
    </row>
    <row r="38" spans="1:28" ht="12.75" customHeight="1">
      <c r="A38" s="15" t="s">
        <v>39</v>
      </c>
      <c r="B38" s="10"/>
      <c r="C38" s="11"/>
      <c r="D38" s="10"/>
      <c r="E38" s="11"/>
      <c r="F38" s="10"/>
      <c r="G38" s="11"/>
      <c r="H38" s="10"/>
      <c r="I38" s="11"/>
      <c r="J38" s="10"/>
      <c r="K38" s="11"/>
      <c r="L38" s="10"/>
      <c r="M38" s="11"/>
      <c r="N38" s="10"/>
      <c r="O38" s="11"/>
      <c r="P38" s="10"/>
      <c r="Q38" s="11"/>
      <c r="R38" s="10"/>
      <c r="S38" s="11"/>
      <c r="T38" s="10"/>
      <c r="U38" s="11"/>
      <c r="V38" s="10"/>
      <c r="W38" s="11"/>
      <c r="X38" s="10"/>
      <c r="Y38" s="11"/>
      <c r="Z38" s="10"/>
      <c r="AA38" s="6"/>
      <c r="AB38">
        <f t="shared" si="0"/>
        <v>0</v>
      </c>
    </row>
    <row r="39" spans="1:28" ht="12.75" customHeight="1">
      <c r="A39" s="15" t="s">
        <v>11</v>
      </c>
      <c r="B39" s="10"/>
      <c r="C39" s="11"/>
      <c r="D39" s="10"/>
      <c r="E39" s="11"/>
      <c r="F39" s="10"/>
      <c r="G39" s="11"/>
      <c r="H39" s="10"/>
      <c r="I39" s="11"/>
      <c r="J39" s="10"/>
      <c r="K39" s="11"/>
      <c r="L39" s="10"/>
      <c r="M39" s="11"/>
      <c r="N39" s="10"/>
      <c r="O39" s="11"/>
      <c r="P39" s="10"/>
      <c r="Q39" s="11"/>
      <c r="R39" s="10"/>
      <c r="S39" s="11"/>
      <c r="T39" s="10"/>
      <c r="U39" s="11"/>
      <c r="V39" s="10"/>
      <c r="W39" s="11"/>
      <c r="X39" s="10"/>
      <c r="Y39" s="11"/>
      <c r="Z39" s="10"/>
      <c r="AA39" s="6"/>
      <c r="AB39">
        <f t="shared" si="0"/>
        <v>0</v>
      </c>
    </row>
    <row r="40" spans="1:28" ht="12.75" customHeight="1">
      <c r="A40" s="16" t="s">
        <v>94</v>
      </c>
      <c r="B40" s="10">
        <v>50</v>
      </c>
      <c r="C40" s="11">
        <v>100</v>
      </c>
      <c r="D40" s="10">
        <v>100</v>
      </c>
      <c r="E40" s="11">
        <v>75</v>
      </c>
      <c r="F40" s="10">
        <v>70</v>
      </c>
      <c r="G40" s="11">
        <v>95</v>
      </c>
      <c r="H40" s="10">
        <v>50</v>
      </c>
      <c r="I40" s="11"/>
      <c r="J40" s="10"/>
      <c r="K40" s="11"/>
      <c r="L40" s="10"/>
      <c r="M40" s="11"/>
      <c r="N40" s="10"/>
      <c r="O40" s="11"/>
      <c r="P40" s="10"/>
      <c r="Q40" s="11"/>
      <c r="R40" s="10"/>
      <c r="S40" s="11"/>
      <c r="T40" s="10"/>
      <c r="U40" s="11"/>
      <c r="V40" s="10"/>
      <c r="W40" s="11"/>
      <c r="X40" s="10"/>
      <c r="Y40" s="11"/>
      <c r="Z40" s="10"/>
      <c r="AA40" s="6"/>
      <c r="AB40">
        <f t="shared" si="0"/>
        <v>21.6</v>
      </c>
    </row>
    <row r="41" spans="1:28" ht="12.75" customHeight="1">
      <c r="A41" s="16" t="s">
        <v>95</v>
      </c>
      <c r="B41" s="10"/>
      <c r="C41" s="11"/>
      <c r="D41" s="10"/>
      <c r="E41" s="11">
        <v>50</v>
      </c>
      <c r="F41" s="10"/>
      <c r="G41" s="11"/>
      <c r="H41" s="10"/>
      <c r="I41" s="11"/>
      <c r="J41" s="10"/>
      <c r="K41" s="11"/>
      <c r="L41" s="10"/>
      <c r="M41" s="11"/>
      <c r="N41" s="10"/>
      <c r="O41" s="11"/>
      <c r="P41" s="10"/>
      <c r="Q41" s="11"/>
      <c r="R41" s="10"/>
      <c r="S41" s="11"/>
      <c r="T41" s="10"/>
      <c r="U41" s="11"/>
      <c r="V41" s="10"/>
      <c r="W41" s="11"/>
      <c r="X41" s="10"/>
      <c r="Y41" s="11"/>
      <c r="Z41" s="10"/>
      <c r="AA41" s="6"/>
      <c r="AB41">
        <f t="shared" si="0"/>
        <v>2</v>
      </c>
    </row>
    <row r="42" spans="1:28" ht="12.75" customHeight="1">
      <c r="A42" s="15" t="s">
        <v>12</v>
      </c>
      <c r="B42" s="10"/>
      <c r="C42" s="11"/>
      <c r="D42" s="10"/>
      <c r="E42" s="11"/>
      <c r="F42" s="10"/>
      <c r="G42" s="11"/>
      <c r="H42" s="10"/>
      <c r="I42" s="11"/>
      <c r="J42" s="10"/>
      <c r="K42" s="11"/>
      <c r="L42" s="10"/>
      <c r="M42" s="11"/>
      <c r="N42" s="10"/>
      <c r="O42" s="11"/>
      <c r="P42" s="10"/>
      <c r="Q42" s="11"/>
      <c r="R42" s="10"/>
      <c r="S42" s="11"/>
      <c r="T42" s="10"/>
      <c r="U42" s="11"/>
      <c r="V42" s="10"/>
      <c r="W42" s="11"/>
      <c r="X42" s="10"/>
      <c r="Y42" s="11"/>
      <c r="Z42" s="10"/>
      <c r="AA42" s="6"/>
      <c r="AB42">
        <f t="shared" si="0"/>
        <v>0</v>
      </c>
    </row>
    <row r="43" spans="1:28" ht="12.75" customHeight="1">
      <c r="A43" s="15" t="s">
        <v>40</v>
      </c>
      <c r="B43" s="10"/>
      <c r="C43" s="11"/>
      <c r="D43" s="10"/>
      <c r="E43" s="11"/>
      <c r="F43" s="10"/>
      <c r="G43" s="11"/>
      <c r="H43" s="10"/>
      <c r="I43" s="11"/>
      <c r="J43" s="10"/>
      <c r="K43" s="11"/>
      <c r="L43" s="10"/>
      <c r="M43" s="11"/>
      <c r="N43" s="10"/>
      <c r="O43" s="11"/>
      <c r="P43" s="10"/>
      <c r="Q43" s="11"/>
      <c r="R43" s="10"/>
      <c r="S43" s="11"/>
      <c r="T43" s="10"/>
      <c r="U43" s="11"/>
      <c r="V43" s="10"/>
      <c r="W43" s="11"/>
      <c r="X43" s="10"/>
      <c r="Y43" s="11"/>
      <c r="Z43" s="10"/>
      <c r="AA43" s="6"/>
      <c r="AB43">
        <f t="shared" si="0"/>
        <v>0</v>
      </c>
    </row>
    <row r="44" spans="1:28" ht="12.75" customHeight="1">
      <c r="A44" s="16" t="s">
        <v>41</v>
      </c>
      <c r="B44" s="10"/>
      <c r="C44" s="11"/>
      <c r="D44" s="10"/>
      <c r="E44" s="11"/>
      <c r="F44" s="10"/>
      <c r="G44" s="11"/>
      <c r="H44" s="10"/>
      <c r="I44" s="11"/>
      <c r="J44" s="10"/>
      <c r="K44" s="11"/>
      <c r="L44" s="10"/>
      <c r="M44" s="11"/>
      <c r="N44" s="10"/>
      <c r="O44" s="11"/>
      <c r="P44" s="10"/>
      <c r="Q44" s="11"/>
      <c r="R44" s="10"/>
      <c r="S44" s="11"/>
      <c r="T44" s="10"/>
      <c r="U44" s="11"/>
      <c r="V44" s="10"/>
      <c r="W44" s="11"/>
      <c r="X44" s="10"/>
      <c r="Y44" s="11"/>
      <c r="Z44" s="10"/>
      <c r="AA44" s="6"/>
      <c r="AB44">
        <f t="shared" si="0"/>
        <v>0</v>
      </c>
    </row>
    <row r="45" spans="1:28" ht="12.75" customHeight="1">
      <c r="A45" s="15" t="s">
        <v>44</v>
      </c>
      <c r="B45" s="10"/>
      <c r="C45" s="11"/>
      <c r="D45" s="10"/>
      <c r="E45" s="11"/>
      <c r="F45" s="10"/>
      <c r="G45" s="11"/>
      <c r="H45" s="10"/>
      <c r="I45" s="11"/>
      <c r="J45" s="10"/>
      <c r="K45" s="11"/>
      <c r="L45" s="10"/>
      <c r="M45" s="11"/>
      <c r="N45" s="10"/>
      <c r="O45" s="11"/>
      <c r="P45" s="10"/>
      <c r="Q45" s="11"/>
      <c r="R45" s="10"/>
      <c r="S45" s="11"/>
      <c r="T45" s="10"/>
      <c r="U45" s="11"/>
      <c r="V45" s="10"/>
      <c r="W45" s="11"/>
      <c r="X45" s="10"/>
      <c r="Y45" s="11"/>
      <c r="Z45" s="10"/>
      <c r="AA45" s="6"/>
      <c r="AB45">
        <f t="shared" si="0"/>
        <v>0</v>
      </c>
    </row>
    <row r="46" spans="1:28" ht="12.75" customHeight="1">
      <c r="A46" s="15" t="s">
        <v>62</v>
      </c>
      <c r="B46" s="10"/>
      <c r="C46" s="11"/>
      <c r="D46" s="10"/>
      <c r="E46" s="11"/>
      <c r="F46" s="10"/>
      <c r="G46" s="11"/>
      <c r="H46" s="10"/>
      <c r="I46" s="11"/>
      <c r="J46" s="10"/>
      <c r="K46" s="11"/>
      <c r="L46" s="10"/>
      <c r="M46" s="11"/>
      <c r="N46" s="10"/>
      <c r="O46" s="11"/>
      <c r="P46" s="10"/>
      <c r="Q46" s="11"/>
      <c r="R46" s="10"/>
      <c r="S46" s="11"/>
      <c r="T46" s="10"/>
      <c r="U46" s="11"/>
      <c r="V46" s="10"/>
      <c r="W46" s="11"/>
      <c r="X46" s="10"/>
      <c r="Y46" s="11"/>
      <c r="Z46" s="10"/>
      <c r="AA46" s="6"/>
      <c r="AB46">
        <f t="shared" si="0"/>
        <v>0</v>
      </c>
    </row>
    <row r="47" spans="1:28" ht="12.75" customHeight="1">
      <c r="A47" s="16" t="s">
        <v>34</v>
      </c>
      <c r="B47" s="10"/>
      <c r="C47" s="11"/>
      <c r="D47" s="10"/>
      <c r="E47" s="11"/>
      <c r="F47" s="10"/>
      <c r="G47" s="11"/>
      <c r="H47" s="10"/>
      <c r="I47" s="11"/>
      <c r="J47" s="10"/>
      <c r="K47" s="11"/>
      <c r="L47" s="10"/>
      <c r="M47" s="11"/>
      <c r="N47" s="10"/>
      <c r="O47" s="11"/>
      <c r="P47" s="10"/>
      <c r="Q47" s="11"/>
      <c r="R47" s="10"/>
      <c r="S47" s="11"/>
      <c r="T47" s="10"/>
      <c r="U47" s="11"/>
      <c r="V47" s="10"/>
      <c r="W47" s="11"/>
      <c r="X47" s="10"/>
      <c r="Y47" s="11"/>
      <c r="Z47" s="10"/>
      <c r="AA47" s="6"/>
      <c r="AB47">
        <f t="shared" si="0"/>
        <v>0</v>
      </c>
    </row>
    <row r="48" spans="1:28" ht="12.75" customHeight="1">
      <c r="A48" s="16" t="s">
        <v>35</v>
      </c>
      <c r="B48" s="10"/>
      <c r="C48" s="11"/>
      <c r="D48" s="10"/>
      <c r="E48" s="11"/>
      <c r="F48" s="10"/>
      <c r="G48" s="11"/>
      <c r="H48" s="10"/>
      <c r="I48" s="11"/>
      <c r="J48" s="10"/>
      <c r="K48" s="11"/>
      <c r="L48" s="10"/>
      <c r="M48" s="11"/>
      <c r="N48" s="10"/>
      <c r="O48" s="11"/>
      <c r="P48" s="10"/>
      <c r="Q48" s="11"/>
      <c r="R48" s="10"/>
      <c r="S48" s="11"/>
      <c r="T48" s="10"/>
      <c r="U48" s="11"/>
      <c r="V48" s="10"/>
      <c r="W48" s="11"/>
      <c r="X48" s="10"/>
      <c r="Y48" s="11"/>
      <c r="Z48" s="10"/>
      <c r="AA48" s="6"/>
      <c r="AB48">
        <f t="shared" si="0"/>
        <v>0</v>
      </c>
    </row>
    <row r="49" spans="1:28" ht="12.75" customHeight="1">
      <c r="A49" s="15" t="s">
        <v>37</v>
      </c>
      <c r="B49" s="10"/>
      <c r="C49" s="11"/>
      <c r="D49" s="10"/>
      <c r="E49" s="11"/>
      <c r="F49" s="10"/>
      <c r="G49" s="11"/>
      <c r="H49" s="10"/>
      <c r="I49" s="11"/>
      <c r="J49" s="10"/>
      <c r="K49" s="11"/>
      <c r="L49" s="10"/>
      <c r="M49" s="11"/>
      <c r="N49" s="10"/>
      <c r="O49" s="11"/>
      <c r="P49" s="10"/>
      <c r="Q49" s="11"/>
      <c r="R49" s="10"/>
      <c r="S49" s="11"/>
      <c r="T49" s="10"/>
      <c r="U49" s="11"/>
      <c r="V49" s="10"/>
      <c r="W49" s="11"/>
      <c r="X49" s="10"/>
      <c r="Y49" s="11"/>
      <c r="Z49" s="10"/>
      <c r="AA49" s="6"/>
      <c r="AB49">
        <f t="shared" si="0"/>
        <v>0</v>
      </c>
    </row>
    <row r="50" spans="1:28" ht="12.75" customHeight="1">
      <c r="A50" s="9" t="s">
        <v>24</v>
      </c>
      <c r="B50" s="10"/>
      <c r="C50" s="11"/>
      <c r="D50" s="10"/>
      <c r="E50" s="11"/>
      <c r="F50" s="10"/>
      <c r="G50" s="11"/>
      <c r="H50" s="10"/>
      <c r="I50" s="11"/>
      <c r="J50" s="10"/>
      <c r="K50" s="11"/>
      <c r="L50" s="10"/>
      <c r="M50" s="11"/>
      <c r="N50" s="10"/>
      <c r="O50" s="11"/>
      <c r="P50" s="10"/>
      <c r="Q50" s="11"/>
      <c r="R50" s="10"/>
      <c r="S50" s="11"/>
      <c r="T50" s="10"/>
      <c r="U50" s="11"/>
      <c r="V50" s="10"/>
      <c r="W50" s="11"/>
      <c r="X50" s="10"/>
      <c r="Y50" s="11"/>
      <c r="Z50" s="10"/>
      <c r="AA50" s="6"/>
      <c r="AB50">
        <f t="shared" si="0"/>
        <v>0</v>
      </c>
    </row>
    <row r="51" spans="1:28" ht="12.75" customHeight="1">
      <c r="A51" s="9" t="s">
        <v>43</v>
      </c>
      <c r="B51" s="10"/>
      <c r="C51" s="11"/>
      <c r="D51" s="10"/>
      <c r="E51" s="11"/>
      <c r="F51" s="10"/>
      <c r="G51" s="11"/>
      <c r="H51" s="10"/>
      <c r="I51" s="11"/>
      <c r="J51" s="10"/>
      <c r="K51" s="11"/>
      <c r="L51" s="10"/>
      <c r="M51" s="11"/>
      <c r="N51" s="10"/>
      <c r="O51" s="11"/>
      <c r="P51" s="10"/>
      <c r="Q51" s="11"/>
      <c r="R51" s="10"/>
      <c r="S51" s="11"/>
      <c r="T51" s="10"/>
      <c r="U51" s="11"/>
      <c r="V51" s="10"/>
      <c r="W51" s="11"/>
      <c r="X51" s="10"/>
      <c r="Y51" s="11"/>
      <c r="Z51" s="10"/>
      <c r="AA51" s="6"/>
      <c r="AB51">
        <f t="shared" si="0"/>
        <v>0</v>
      </c>
    </row>
    <row r="52" spans="1:28" ht="12.75" customHeight="1">
      <c r="A52" s="12" t="s">
        <v>72</v>
      </c>
      <c r="B52" s="10"/>
      <c r="C52" s="11"/>
      <c r="D52" s="10"/>
      <c r="E52" s="11"/>
      <c r="F52" s="10"/>
      <c r="G52" s="11"/>
      <c r="H52" s="10"/>
      <c r="I52" s="11"/>
      <c r="J52" s="10"/>
      <c r="K52" s="11"/>
      <c r="L52" s="10"/>
      <c r="M52" s="11"/>
      <c r="N52" s="10"/>
      <c r="O52" s="11"/>
      <c r="P52" s="10"/>
      <c r="Q52" s="11"/>
      <c r="R52" s="10"/>
      <c r="S52" s="11"/>
      <c r="T52" s="10"/>
      <c r="U52" s="11"/>
      <c r="V52" s="10"/>
      <c r="W52" s="11"/>
      <c r="X52" s="10"/>
      <c r="Y52" s="11"/>
      <c r="Z52" s="10"/>
      <c r="AA52" s="6"/>
      <c r="AB52">
        <f t="shared" si="0"/>
        <v>0</v>
      </c>
    </row>
    <row r="53" spans="1:28" ht="12.75" customHeight="1">
      <c r="A53" s="15" t="s">
        <v>68</v>
      </c>
      <c r="B53" s="10"/>
      <c r="C53" s="11"/>
      <c r="D53" s="10"/>
      <c r="E53" s="11"/>
      <c r="F53" s="10"/>
      <c r="G53" s="11"/>
      <c r="H53" s="10"/>
      <c r="I53" s="11"/>
      <c r="J53" s="10"/>
      <c r="K53" s="11"/>
      <c r="L53" s="10"/>
      <c r="M53" s="11"/>
      <c r="N53" s="10"/>
      <c r="O53" s="11"/>
      <c r="P53" s="10"/>
      <c r="Q53" s="11"/>
      <c r="R53" s="10"/>
      <c r="S53" s="11"/>
      <c r="T53" s="10"/>
      <c r="U53" s="11"/>
      <c r="V53" s="10"/>
      <c r="W53" s="11"/>
      <c r="X53" s="10"/>
      <c r="Y53" s="11"/>
      <c r="Z53" s="10"/>
      <c r="AA53" s="6"/>
      <c r="AB53">
        <f t="shared" si="0"/>
        <v>0</v>
      </c>
    </row>
    <row r="54" spans="1:28" ht="12.75" customHeight="1">
      <c r="A54" s="15" t="s">
        <v>82</v>
      </c>
      <c r="B54" s="10"/>
      <c r="C54" s="11"/>
      <c r="D54" s="10"/>
      <c r="E54" s="11"/>
      <c r="F54" s="10"/>
      <c r="G54" s="11"/>
      <c r="H54" s="10"/>
      <c r="I54" s="11"/>
      <c r="J54" s="10"/>
      <c r="K54" s="11"/>
      <c r="L54" s="10"/>
      <c r="M54" s="11"/>
      <c r="N54" s="10"/>
      <c r="O54" s="11"/>
      <c r="P54" s="10"/>
      <c r="Q54" s="11"/>
      <c r="R54" s="10"/>
      <c r="S54" s="11"/>
      <c r="T54" s="10"/>
      <c r="U54" s="11"/>
      <c r="V54" s="10"/>
      <c r="W54" s="11"/>
      <c r="X54" s="10"/>
      <c r="Y54" s="11"/>
      <c r="Z54" s="10"/>
      <c r="AA54" s="6"/>
      <c r="AB54">
        <f t="shared" si="0"/>
        <v>0</v>
      </c>
    </row>
    <row r="55" spans="1:28" ht="12.75" customHeight="1">
      <c r="A55" s="9" t="s">
        <v>63</v>
      </c>
      <c r="B55" s="10"/>
      <c r="C55" s="11"/>
      <c r="D55" s="10"/>
      <c r="E55" s="11"/>
      <c r="F55" s="10"/>
      <c r="G55" s="11"/>
      <c r="H55" s="10"/>
      <c r="I55" s="11"/>
      <c r="J55" s="10"/>
      <c r="K55" s="11"/>
      <c r="L55" s="10"/>
      <c r="M55" s="11"/>
      <c r="N55" s="10"/>
      <c r="O55" s="11"/>
      <c r="P55" s="10"/>
      <c r="Q55" s="11"/>
      <c r="R55" s="10"/>
      <c r="S55" s="11"/>
      <c r="T55" s="10"/>
      <c r="U55" s="11"/>
      <c r="V55" s="10"/>
      <c r="W55" s="11"/>
      <c r="X55" s="10"/>
      <c r="Y55" s="11"/>
      <c r="Z55" s="10"/>
      <c r="AA55" s="6"/>
      <c r="AB55">
        <f t="shared" si="0"/>
        <v>0</v>
      </c>
    </row>
    <row r="56" spans="1:28" ht="12.75" customHeight="1">
      <c r="A56" s="12" t="s">
        <v>30</v>
      </c>
      <c r="B56" s="10"/>
      <c r="C56" s="11"/>
      <c r="D56" s="10">
        <v>1</v>
      </c>
      <c r="E56" s="11"/>
      <c r="F56" s="10"/>
      <c r="G56" s="11">
        <v>15</v>
      </c>
      <c r="H56" s="10">
        <v>5</v>
      </c>
      <c r="I56" s="11"/>
      <c r="J56" s="10"/>
      <c r="K56" s="11"/>
      <c r="L56" s="10"/>
      <c r="M56" s="11"/>
      <c r="N56" s="10"/>
      <c r="O56" s="11"/>
      <c r="P56" s="10"/>
      <c r="Q56" s="11"/>
      <c r="R56" s="10"/>
      <c r="S56" s="11"/>
      <c r="T56" s="10"/>
      <c r="U56" s="11"/>
      <c r="V56" s="10"/>
      <c r="W56" s="11"/>
      <c r="X56" s="10"/>
      <c r="Y56" s="11"/>
      <c r="Z56" s="10"/>
      <c r="AA56" s="6"/>
      <c r="AB56">
        <f t="shared" si="0"/>
        <v>0.84</v>
      </c>
    </row>
    <row r="57" spans="1:28" ht="12.75" customHeight="1">
      <c r="A57" s="9" t="s">
        <v>38</v>
      </c>
      <c r="B57" s="10"/>
      <c r="C57" s="11"/>
      <c r="D57" s="10"/>
      <c r="E57" s="11"/>
      <c r="F57" s="10"/>
      <c r="G57" s="11"/>
      <c r="H57" s="10"/>
      <c r="I57" s="11"/>
      <c r="J57" s="10"/>
      <c r="K57" s="11"/>
      <c r="L57" s="10"/>
      <c r="M57" s="11"/>
      <c r="N57" s="10"/>
      <c r="O57" s="11"/>
      <c r="P57" s="10"/>
      <c r="Q57" s="11"/>
      <c r="R57" s="10"/>
      <c r="S57" s="11"/>
      <c r="T57" s="10"/>
      <c r="U57" s="11"/>
      <c r="V57" s="10"/>
      <c r="W57" s="11"/>
      <c r="X57" s="10"/>
      <c r="Y57" s="11"/>
      <c r="Z57" s="10"/>
      <c r="AA57" s="6"/>
      <c r="AB57">
        <f t="shared" si="0"/>
        <v>0</v>
      </c>
    </row>
    <row r="58" spans="1:28" ht="12.75" customHeight="1">
      <c r="A58" s="9" t="s">
        <v>60</v>
      </c>
      <c r="B58" s="10"/>
      <c r="C58" s="11"/>
      <c r="D58" s="10"/>
      <c r="E58" s="11"/>
      <c r="F58" s="10"/>
      <c r="G58" s="11"/>
      <c r="H58" s="10"/>
      <c r="I58" s="11"/>
      <c r="J58" s="10"/>
      <c r="K58" s="11"/>
      <c r="L58" s="10"/>
      <c r="M58" s="11"/>
      <c r="N58" s="10"/>
      <c r="O58" s="11"/>
      <c r="P58" s="10"/>
      <c r="Q58" s="11"/>
      <c r="R58" s="10"/>
      <c r="S58" s="11"/>
      <c r="T58" s="10"/>
      <c r="U58" s="11"/>
      <c r="V58" s="10"/>
      <c r="W58" s="11"/>
      <c r="X58" s="10"/>
      <c r="Y58" s="11"/>
      <c r="Z58" s="10"/>
      <c r="AA58" s="6"/>
      <c r="AB58">
        <f t="shared" si="0"/>
        <v>0</v>
      </c>
    </row>
    <row r="59" spans="1:28" ht="12.75" customHeight="1">
      <c r="A59" s="9" t="s">
        <v>73</v>
      </c>
      <c r="B59" s="10"/>
      <c r="C59" s="11"/>
      <c r="D59" s="10"/>
      <c r="E59" s="11"/>
      <c r="F59" s="10"/>
      <c r="G59" s="11"/>
      <c r="H59" s="10"/>
      <c r="I59" s="11"/>
      <c r="J59" s="10"/>
      <c r="K59" s="11"/>
      <c r="L59" s="10"/>
      <c r="M59" s="11"/>
      <c r="N59" s="10"/>
      <c r="O59" s="11"/>
      <c r="P59" s="10"/>
      <c r="Q59" s="11"/>
      <c r="R59" s="10"/>
      <c r="S59" s="11"/>
      <c r="T59" s="10"/>
      <c r="U59" s="11"/>
      <c r="V59" s="10"/>
      <c r="W59" s="11"/>
      <c r="X59" s="10"/>
      <c r="Y59" s="11"/>
      <c r="Z59" s="10"/>
      <c r="AA59" s="6"/>
      <c r="AB59">
        <f t="shared" si="0"/>
        <v>0</v>
      </c>
    </row>
    <row r="60" spans="1:28" ht="12.75" customHeight="1">
      <c r="A60" s="9" t="s">
        <v>64</v>
      </c>
      <c r="B60" s="10"/>
      <c r="C60" s="11"/>
      <c r="D60" s="10"/>
      <c r="E60" s="11"/>
      <c r="F60" s="10"/>
      <c r="G60" s="11"/>
      <c r="H60" s="10"/>
      <c r="I60" s="11"/>
      <c r="J60" s="10"/>
      <c r="K60" s="11"/>
      <c r="L60" s="10"/>
      <c r="M60" s="11"/>
      <c r="N60" s="10"/>
      <c r="O60" s="11"/>
      <c r="P60" s="10"/>
      <c r="Q60" s="11"/>
      <c r="R60" s="10"/>
      <c r="S60" s="11"/>
      <c r="T60" s="10"/>
      <c r="U60" s="11"/>
      <c r="V60" s="10"/>
      <c r="W60" s="11"/>
      <c r="X60" s="10"/>
      <c r="Y60" s="11"/>
      <c r="Z60" s="10"/>
      <c r="AA60" s="6"/>
      <c r="AB60">
        <f t="shared" si="0"/>
        <v>0</v>
      </c>
    </row>
    <row r="61" spans="1:28" ht="12.75" customHeight="1">
      <c r="A61" s="9" t="s">
        <v>61</v>
      </c>
      <c r="B61" s="10"/>
      <c r="C61" s="11"/>
      <c r="D61" s="10"/>
      <c r="E61" s="11"/>
      <c r="F61" s="10"/>
      <c r="G61" s="11"/>
      <c r="H61" s="10"/>
      <c r="I61" s="11"/>
      <c r="J61" s="10"/>
      <c r="K61" s="11"/>
      <c r="L61" s="10"/>
      <c r="M61" s="11"/>
      <c r="N61" s="10"/>
      <c r="O61" s="11"/>
      <c r="P61" s="10"/>
      <c r="Q61" s="11"/>
      <c r="R61" s="10"/>
      <c r="S61" s="11"/>
      <c r="T61" s="10"/>
      <c r="U61" s="11"/>
      <c r="V61" s="10"/>
      <c r="W61" s="11"/>
      <c r="X61" s="10"/>
      <c r="Y61" s="11"/>
      <c r="Z61" s="10"/>
      <c r="AA61" s="6"/>
      <c r="AB61">
        <f t="shared" si="0"/>
        <v>0</v>
      </c>
    </row>
    <row r="62" spans="1:28" ht="12.75" customHeight="1">
      <c r="A62" s="16" t="s">
        <v>13</v>
      </c>
      <c r="B62" s="10"/>
      <c r="C62" s="11"/>
      <c r="D62" s="10"/>
      <c r="E62" s="11"/>
      <c r="F62" s="10"/>
      <c r="G62" s="11"/>
      <c r="H62" s="10"/>
      <c r="I62" s="11"/>
      <c r="J62" s="10"/>
      <c r="K62" s="11"/>
      <c r="L62" s="10"/>
      <c r="M62" s="11"/>
      <c r="N62" s="10"/>
      <c r="O62" s="11"/>
      <c r="P62" s="10"/>
      <c r="Q62" s="11"/>
      <c r="R62" s="10"/>
      <c r="S62" s="11"/>
      <c r="T62" s="10"/>
      <c r="U62" s="11"/>
      <c r="V62" s="10"/>
      <c r="W62" s="11"/>
      <c r="X62" s="10"/>
      <c r="Y62" s="11"/>
      <c r="Z62" s="10"/>
      <c r="AA62" s="6"/>
      <c r="AB62">
        <f t="shared" si="0"/>
        <v>0</v>
      </c>
    </row>
    <row r="63" spans="1:28" ht="12.75" customHeight="1">
      <c r="A63" s="16" t="s">
        <v>55</v>
      </c>
      <c r="B63" s="10"/>
      <c r="C63" s="11"/>
      <c r="D63" s="10"/>
      <c r="E63" s="11"/>
      <c r="F63" s="10"/>
      <c r="G63" s="11"/>
      <c r="H63" s="10"/>
      <c r="I63" s="11"/>
      <c r="J63" s="10"/>
      <c r="K63" s="11"/>
      <c r="L63" s="10"/>
      <c r="M63" s="11"/>
      <c r="N63" s="10"/>
      <c r="O63" s="11"/>
      <c r="P63" s="10"/>
      <c r="Q63" s="11"/>
      <c r="R63" s="10"/>
      <c r="S63" s="11"/>
      <c r="T63" s="10"/>
      <c r="U63" s="11"/>
      <c r="V63" s="10"/>
      <c r="W63" s="11"/>
      <c r="X63" s="10"/>
      <c r="Y63" s="11"/>
      <c r="Z63" s="10"/>
      <c r="AA63" s="6"/>
      <c r="AB63">
        <f t="shared" si="0"/>
        <v>0</v>
      </c>
    </row>
    <row r="64" spans="1:28" ht="12.75" customHeight="1">
      <c r="A64" s="15" t="s">
        <v>42</v>
      </c>
      <c r="B64" s="10"/>
      <c r="C64" s="11"/>
      <c r="D64" s="10"/>
      <c r="E64" s="11"/>
      <c r="F64" s="10"/>
      <c r="G64" s="11"/>
      <c r="H64" s="10"/>
      <c r="I64" s="11"/>
      <c r="J64" s="10"/>
      <c r="K64" s="11"/>
      <c r="L64" s="10"/>
      <c r="M64" s="11"/>
      <c r="N64" s="10"/>
      <c r="O64" s="11"/>
      <c r="P64" s="10"/>
      <c r="Q64" s="11"/>
      <c r="R64" s="10"/>
      <c r="S64" s="11"/>
      <c r="T64" s="10"/>
      <c r="U64" s="11"/>
      <c r="V64" s="10"/>
      <c r="W64" s="11"/>
      <c r="X64" s="10"/>
      <c r="Y64" s="11"/>
      <c r="Z64" s="10"/>
      <c r="AA64" s="6"/>
      <c r="AB64">
        <f t="shared" si="0"/>
        <v>0</v>
      </c>
    </row>
    <row r="65" spans="1:28" ht="12.75" customHeight="1">
      <c r="A65" s="15" t="s">
        <v>57</v>
      </c>
      <c r="B65" s="10"/>
      <c r="C65" s="11"/>
      <c r="D65" s="10"/>
      <c r="E65" s="11"/>
      <c r="F65" s="10"/>
      <c r="G65" s="11"/>
      <c r="H65" s="10"/>
      <c r="I65" s="11"/>
      <c r="J65" s="10"/>
      <c r="K65" s="11"/>
      <c r="L65" s="10"/>
      <c r="M65" s="11"/>
      <c r="N65" s="10"/>
      <c r="O65" s="11"/>
      <c r="P65" s="10"/>
      <c r="Q65" s="11"/>
      <c r="R65" s="10"/>
      <c r="S65" s="11"/>
      <c r="T65" s="10"/>
      <c r="U65" s="11"/>
      <c r="V65" s="10"/>
      <c r="W65" s="11"/>
      <c r="X65" s="10"/>
      <c r="Y65" s="11"/>
      <c r="Z65" s="10"/>
      <c r="AA65" s="6"/>
      <c r="AB65">
        <f t="shared" si="0"/>
        <v>0</v>
      </c>
    </row>
    <row r="66" spans="1:28" ht="12.75" customHeight="1">
      <c r="A66" s="16" t="s">
        <v>14</v>
      </c>
      <c r="B66" s="10"/>
      <c r="C66" s="11"/>
      <c r="D66" s="10"/>
      <c r="E66" s="11"/>
      <c r="F66" s="10"/>
      <c r="G66" s="11"/>
      <c r="H66" s="10"/>
      <c r="I66" s="11"/>
      <c r="J66" s="10"/>
      <c r="K66" s="11"/>
      <c r="L66" s="10"/>
      <c r="M66" s="11"/>
      <c r="N66" s="10"/>
      <c r="O66" s="11"/>
      <c r="P66" s="10"/>
      <c r="Q66" s="11"/>
      <c r="R66" s="10"/>
      <c r="S66" s="11"/>
      <c r="T66" s="10"/>
      <c r="U66" s="11"/>
      <c r="V66" s="10"/>
      <c r="W66" s="11"/>
      <c r="X66" s="10"/>
      <c r="Y66" s="11"/>
      <c r="Z66" s="10"/>
      <c r="AA66" s="6"/>
      <c r="AB66">
        <f t="shared" si="0"/>
        <v>0</v>
      </c>
    </row>
    <row r="67" spans="1:28" ht="12.75" customHeight="1">
      <c r="A67" s="16" t="s">
        <v>15</v>
      </c>
      <c r="B67" s="10"/>
      <c r="C67" s="11"/>
      <c r="D67" s="10"/>
      <c r="E67" s="11"/>
      <c r="F67" s="10"/>
      <c r="G67" s="11"/>
      <c r="H67" s="10"/>
      <c r="I67" s="11"/>
      <c r="J67" s="10"/>
      <c r="K67" s="11"/>
      <c r="L67" s="10"/>
      <c r="M67" s="11"/>
      <c r="N67" s="10"/>
      <c r="O67" s="11"/>
      <c r="P67" s="10"/>
      <c r="Q67" s="11"/>
      <c r="R67" s="10"/>
      <c r="S67" s="11"/>
      <c r="T67" s="10"/>
      <c r="U67" s="11"/>
      <c r="V67" s="10"/>
      <c r="W67" s="11"/>
      <c r="X67" s="10"/>
      <c r="Y67" s="11"/>
      <c r="Z67" s="10"/>
      <c r="AA67" s="6"/>
      <c r="AB67">
        <f t="shared" si="0"/>
        <v>0</v>
      </c>
    </row>
    <row r="68" spans="1:28" ht="12.75" customHeight="1">
      <c r="A68" s="16" t="s">
        <v>16</v>
      </c>
      <c r="B68" s="10"/>
      <c r="C68" s="11"/>
      <c r="D68" s="10"/>
      <c r="E68" s="11"/>
      <c r="F68" s="10"/>
      <c r="G68" s="11"/>
      <c r="H68" s="10"/>
      <c r="I68" s="11"/>
      <c r="J68" s="10"/>
      <c r="K68" s="11"/>
      <c r="L68" s="10"/>
      <c r="M68" s="11"/>
      <c r="N68" s="10"/>
      <c r="O68" s="11"/>
      <c r="P68" s="10"/>
      <c r="Q68" s="11"/>
      <c r="R68" s="10"/>
      <c r="S68" s="11"/>
      <c r="T68" s="10"/>
      <c r="U68" s="11"/>
      <c r="V68" s="10"/>
      <c r="W68" s="11"/>
      <c r="X68" s="10"/>
      <c r="Y68" s="11"/>
      <c r="Z68" s="10"/>
      <c r="AA68" s="6"/>
      <c r="AB68">
        <f t="shared" si="0"/>
        <v>0</v>
      </c>
    </row>
    <row r="69" spans="1:28" ht="12.75" customHeight="1">
      <c r="A69" s="15" t="s">
        <v>36</v>
      </c>
      <c r="B69" s="10"/>
      <c r="C69" s="11"/>
      <c r="D69" s="10"/>
      <c r="E69" s="11"/>
      <c r="F69" s="10"/>
      <c r="G69" s="11"/>
      <c r="H69" s="10"/>
      <c r="I69" s="11"/>
      <c r="J69" s="10"/>
      <c r="K69" s="11"/>
      <c r="L69" s="10"/>
      <c r="M69" s="11"/>
      <c r="N69" s="10"/>
      <c r="O69" s="11"/>
      <c r="P69" s="10"/>
      <c r="Q69" s="11"/>
      <c r="R69" s="10"/>
      <c r="S69" s="11"/>
      <c r="T69" s="10"/>
      <c r="U69" s="11"/>
      <c r="V69" s="10"/>
      <c r="W69" s="11"/>
      <c r="X69" s="10"/>
      <c r="Y69" s="11"/>
      <c r="Z69" s="10"/>
      <c r="AA69" s="6"/>
      <c r="AB69">
        <f t="shared" si="0"/>
        <v>0</v>
      </c>
    </row>
    <row r="70" spans="1:28" ht="12.75" customHeight="1">
      <c r="A70" s="16" t="s">
        <v>81</v>
      </c>
      <c r="B70" s="10"/>
      <c r="C70" s="11"/>
      <c r="D70" s="10"/>
      <c r="E70" s="11">
        <v>2</v>
      </c>
      <c r="F70" s="10"/>
      <c r="G70" s="11"/>
      <c r="H70" s="10"/>
      <c r="I70" s="11"/>
      <c r="J70" s="10"/>
      <c r="K70" s="11"/>
      <c r="L70" s="10"/>
      <c r="M70" s="11"/>
      <c r="N70" s="10"/>
      <c r="O70" s="11"/>
      <c r="P70" s="10"/>
      <c r="Q70" s="11"/>
      <c r="R70" s="10"/>
      <c r="S70" s="11"/>
      <c r="T70" s="10"/>
      <c r="U70" s="11"/>
      <c r="V70" s="10"/>
      <c r="W70" s="11"/>
      <c r="X70" s="10"/>
      <c r="Y70" s="11"/>
      <c r="Z70" s="10"/>
      <c r="AA70" s="6"/>
      <c r="AB70">
        <f t="shared" ref="AB70:AB106" si="1">SUM(B70:AA70)/25</f>
        <v>0.08</v>
      </c>
    </row>
    <row r="71" spans="1:28" ht="12.75" customHeight="1">
      <c r="A71" s="16" t="s">
        <v>74</v>
      </c>
      <c r="B71" s="10"/>
      <c r="C71" s="11"/>
      <c r="D71" s="10"/>
      <c r="E71" s="11"/>
      <c r="F71" s="10"/>
      <c r="G71" s="11"/>
      <c r="H71" s="10"/>
      <c r="I71" s="11"/>
      <c r="J71" s="10"/>
      <c r="K71" s="11"/>
      <c r="L71" s="10"/>
      <c r="M71" s="11"/>
      <c r="N71" s="10"/>
      <c r="O71" s="11"/>
      <c r="P71" s="10"/>
      <c r="Q71" s="11"/>
      <c r="R71" s="10"/>
      <c r="S71" s="11"/>
      <c r="T71" s="10"/>
      <c r="U71" s="11"/>
      <c r="V71" s="10"/>
      <c r="W71" s="11"/>
      <c r="X71" s="10"/>
      <c r="Y71" s="11"/>
      <c r="Z71" s="10"/>
      <c r="AA71" s="6"/>
      <c r="AB71">
        <f t="shared" si="1"/>
        <v>0</v>
      </c>
    </row>
    <row r="72" spans="1:28" ht="12.75" customHeight="1">
      <c r="A72" s="16" t="s">
        <v>56</v>
      </c>
      <c r="B72" s="10"/>
      <c r="C72" s="11"/>
      <c r="D72" s="10"/>
      <c r="E72" s="11"/>
      <c r="F72" s="10"/>
      <c r="G72" s="11"/>
      <c r="H72" s="10"/>
      <c r="I72" s="11"/>
      <c r="J72" s="10"/>
      <c r="K72" s="11"/>
      <c r="L72" s="10"/>
      <c r="M72" s="11"/>
      <c r="N72" s="10"/>
      <c r="O72" s="11"/>
      <c r="P72" s="10"/>
      <c r="Q72" s="11"/>
      <c r="R72" s="10"/>
      <c r="S72" s="11"/>
      <c r="T72" s="10"/>
      <c r="U72" s="11"/>
      <c r="V72" s="10"/>
      <c r="W72" s="11"/>
      <c r="X72" s="10"/>
      <c r="Y72" s="11"/>
      <c r="Z72" s="10"/>
      <c r="AA72" s="6"/>
      <c r="AB72">
        <f t="shared" si="1"/>
        <v>0</v>
      </c>
    </row>
    <row r="73" spans="1:28" ht="12.75" customHeight="1">
      <c r="A73" s="16" t="s">
        <v>17</v>
      </c>
      <c r="B73" s="10"/>
      <c r="C73" s="11"/>
      <c r="D73" s="10"/>
      <c r="E73" s="11"/>
      <c r="F73" s="10"/>
      <c r="G73" s="11"/>
      <c r="H73" s="10"/>
      <c r="I73" s="11"/>
      <c r="J73" s="10"/>
      <c r="K73" s="11"/>
      <c r="L73" s="10"/>
      <c r="M73" s="11"/>
      <c r="N73" s="10"/>
      <c r="O73" s="11"/>
      <c r="P73" s="10"/>
      <c r="Q73" s="11"/>
      <c r="R73" s="10"/>
      <c r="S73" s="11"/>
      <c r="T73" s="10"/>
      <c r="U73" s="11"/>
      <c r="V73" s="10"/>
      <c r="W73" s="11"/>
      <c r="X73" s="10"/>
      <c r="Y73" s="11"/>
      <c r="Z73" s="10"/>
      <c r="AA73" s="6"/>
      <c r="AB73">
        <f t="shared" si="1"/>
        <v>0</v>
      </c>
    </row>
    <row r="74" spans="1:28" ht="12.75" customHeight="1">
      <c r="A74" s="16" t="s">
        <v>18</v>
      </c>
      <c r="B74" s="10"/>
      <c r="C74" s="11"/>
      <c r="D74" s="10"/>
      <c r="E74" s="11"/>
      <c r="F74" s="10"/>
      <c r="G74" s="11"/>
      <c r="H74" s="10"/>
      <c r="I74" s="11"/>
      <c r="J74" s="10"/>
      <c r="K74" s="11"/>
      <c r="L74" s="10"/>
      <c r="M74" s="11"/>
      <c r="N74" s="10"/>
      <c r="O74" s="11"/>
      <c r="P74" s="10"/>
      <c r="Q74" s="11"/>
      <c r="R74" s="10"/>
      <c r="S74" s="11"/>
      <c r="T74" s="10"/>
      <c r="U74" s="11"/>
      <c r="V74" s="10"/>
      <c r="W74" s="11"/>
      <c r="X74" s="10"/>
      <c r="Y74" s="11"/>
      <c r="Z74" s="10"/>
      <c r="AA74" s="6"/>
      <c r="AB74">
        <f t="shared" si="1"/>
        <v>0</v>
      </c>
    </row>
    <row r="75" spans="1:28" ht="12.75" customHeight="1">
      <c r="A75" s="16" t="s">
        <v>19</v>
      </c>
      <c r="B75" s="10"/>
      <c r="C75" s="11"/>
      <c r="D75" s="10"/>
      <c r="E75" s="11"/>
      <c r="F75" s="10"/>
      <c r="G75" s="11"/>
      <c r="H75" s="10"/>
      <c r="I75" s="11"/>
      <c r="J75" s="10"/>
      <c r="K75" s="11"/>
      <c r="L75" s="10"/>
      <c r="M75" s="11">
        <v>5</v>
      </c>
      <c r="N75" s="10"/>
      <c r="O75" s="11"/>
      <c r="P75" s="10">
        <v>7</v>
      </c>
      <c r="Q75" s="11"/>
      <c r="R75" s="10">
        <v>70</v>
      </c>
      <c r="S75" s="11">
        <v>10</v>
      </c>
      <c r="T75" s="10">
        <v>10</v>
      </c>
      <c r="U75" s="11">
        <v>1</v>
      </c>
      <c r="V75" s="10"/>
      <c r="W75" s="11"/>
      <c r="X75" s="10"/>
      <c r="Y75" s="11">
        <v>1</v>
      </c>
      <c r="Z75" s="10">
        <v>2</v>
      </c>
      <c r="AA75" s="6"/>
      <c r="AB75">
        <f t="shared" si="1"/>
        <v>4.24</v>
      </c>
    </row>
    <row r="76" spans="1:28" ht="12.75" customHeight="1">
      <c r="A76" s="16" t="s">
        <v>20</v>
      </c>
      <c r="B76" s="10"/>
      <c r="C76" s="11"/>
      <c r="D76" s="10"/>
      <c r="E76" s="11"/>
      <c r="F76" s="10"/>
      <c r="G76" s="11"/>
      <c r="H76" s="10"/>
      <c r="I76" s="11"/>
      <c r="J76" s="10"/>
      <c r="K76" s="11"/>
      <c r="L76" s="10"/>
      <c r="M76" s="11"/>
      <c r="N76" s="10"/>
      <c r="O76" s="11"/>
      <c r="P76" s="10"/>
      <c r="Q76" s="11"/>
      <c r="R76" s="10"/>
      <c r="S76" s="11"/>
      <c r="T76" s="10"/>
      <c r="U76" s="11"/>
      <c r="V76" s="10"/>
      <c r="W76" s="11"/>
      <c r="X76" s="10"/>
      <c r="Y76" s="11"/>
      <c r="Z76" s="10"/>
      <c r="AA76" s="6"/>
      <c r="AB76">
        <f t="shared" si="1"/>
        <v>0</v>
      </c>
    </row>
    <row r="77" spans="1:28" ht="12.75" customHeight="1">
      <c r="A77" s="16" t="s">
        <v>21</v>
      </c>
      <c r="B77" s="10"/>
      <c r="C77" s="11"/>
      <c r="D77" s="10"/>
      <c r="E77" s="11"/>
      <c r="F77" s="10"/>
      <c r="G77" s="11"/>
      <c r="H77" s="10"/>
      <c r="I77" s="11"/>
      <c r="J77" s="10"/>
      <c r="K77" s="11"/>
      <c r="L77" s="10"/>
      <c r="M77" s="11"/>
      <c r="N77" s="10"/>
      <c r="O77" s="11"/>
      <c r="P77" s="10"/>
      <c r="Q77" s="11"/>
      <c r="R77" s="10"/>
      <c r="S77" s="11"/>
      <c r="T77" s="10"/>
      <c r="U77" s="11"/>
      <c r="V77" s="10"/>
      <c r="W77" s="11"/>
      <c r="X77" s="10"/>
      <c r="Y77" s="11"/>
      <c r="Z77" s="10"/>
      <c r="AA77" s="6"/>
      <c r="AB77">
        <f t="shared" si="1"/>
        <v>0</v>
      </c>
    </row>
    <row r="78" spans="1:28" ht="12.75" customHeight="1">
      <c r="A78" s="15" t="s">
        <v>91</v>
      </c>
      <c r="B78" s="10"/>
      <c r="C78" s="11"/>
      <c r="D78" s="10"/>
      <c r="E78" s="11"/>
      <c r="F78" s="10"/>
      <c r="G78" s="11"/>
      <c r="H78" s="10"/>
      <c r="I78" s="11"/>
      <c r="J78" s="10"/>
      <c r="K78" s="11"/>
      <c r="L78" s="10"/>
      <c r="M78" s="11"/>
      <c r="N78" s="10"/>
      <c r="O78" s="11"/>
      <c r="P78" s="10"/>
      <c r="Q78" s="11"/>
      <c r="R78" s="10"/>
      <c r="S78" s="11"/>
      <c r="T78" s="10"/>
      <c r="U78" s="11"/>
      <c r="V78" s="10"/>
      <c r="W78" s="11"/>
      <c r="X78" s="10"/>
      <c r="Y78" s="11"/>
      <c r="Z78" s="10"/>
      <c r="AA78" s="6"/>
      <c r="AB78">
        <f t="shared" si="1"/>
        <v>0</v>
      </c>
    </row>
    <row r="79" spans="1:28" ht="12.75" customHeight="1">
      <c r="A79" s="15" t="s">
        <v>122</v>
      </c>
      <c r="B79" s="10"/>
      <c r="C79" s="11"/>
      <c r="D79" s="10"/>
      <c r="E79" s="11"/>
      <c r="F79" s="10"/>
      <c r="G79" s="11"/>
      <c r="H79" s="10"/>
      <c r="I79" s="11"/>
      <c r="J79" s="10"/>
      <c r="K79" s="11"/>
      <c r="L79" s="10"/>
      <c r="M79" s="11"/>
      <c r="N79" s="10"/>
      <c r="O79" s="11"/>
      <c r="P79" s="10"/>
      <c r="Q79" s="11"/>
      <c r="R79" s="10"/>
      <c r="S79" s="11"/>
      <c r="T79" s="10"/>
      <c r="U79" s="11"/>
      <c r="V79" s="10">
        <v>65</v>
      </c>
      <c r="W79" s="11">
        <v>100</v>
      </c>
      <c r="X79" s="10"/>
      <c r="Y79" s="11"/>
      <c r="Z79" s="10"/>
      <c r="AA79" s="6"/>
    </row>
    <row r="80" spans="1:28" ht="12.75" customHeight="1">
      <c r="A80" s="16" t="s">
        <v>92</v>
      </c>
      <c r="B80" s="10"/>
      <c r="C80" s="11"/>
      <c r="D80" s="10"/>
      <c r="E80" s="11"/>
      <c r="F80" s="10"/>
      <c r="G80" s="11"/>
      <c r="H80" s="10"/>
      <c r="I80" s="11"/>
      <c r="J80" s="10"/>
      <c r="K80" s="11"/>
      <c r="L80" s="10"/>
      <c r="M80" s="11"/>
      <c r="N80" s="10"/>
      <c r="O80" s="11"/>
      <c r="P80" s="10"/>
      <c r="Q80" s="11"/>
      <c r="R80" s="10"/>
      <c r="S80" s="11"/>
      <c r="T80" s="10"/>
      <c r="U80" s="11"/>
      <c r="V80" s="10"/>
      <c r="W80" s="11"/>
      <c r="X80" s="10"/>
      <c r="Y80" s="11">
        <v>50</v>
      </c>
      <c r="Z80" s="10"/>
      <c r="AA80" s="6"/>
      <c r="AB80">
        <f t="shared" si="1"/>
        <v>2</v>
      </c>
    </row>
    <row r="81" spans="1:28" ht="12.75" customHeight="1">
      <c r="A81" s="15" t="s">
        <v>87</v>
      </c>
      <c r="B81" s="10"/>
      <c r="C81" s="11"/>
      <c r="D81" s="10"/>
      <c r="E81" s="11"/>
      <c r="F81" s="10"/>
      <c r="G81" s="11"/>
      <c r="H81" s="10"/>
      <c r="I81" s="11"/>
      <c r="J81" s="10"/>
      <c r="K81" s="11"/>
      <c r="L81" s="10"/>
      <c r="M81" s="11"/>
      <c r="N81" s="10"/>
      <c r="O81" s="11"/>
      <c r="P81" s="10"/>
      <c r="Q81" s="11"/>
      <c r="R81" s="10"/>
      <c r="S81" s="11"/>
      <c r="T81" s="10">
        <v>1</v>
      </c>
      <c r="U81" s="11"/>
      <c r="V81" s="10"/>
      <c r="W81" s="11"/>
      <c r="X81" s="10"/>
      <c r="Y81" s="11"/>
      <c r="Z81" s="10"/>
      <c r="AA81" s="6"/>
      <c r="AB81">
        <f t="shared" si="1"/>
        <v>0.04</v>
      </c>
    </row>
    <row r="82" spans="1:28" ht="12.75" customHeight="1">
      <c r="A82" s="16" t="s">
        <v>65</v>
      </c>
      <c r="B82" s="10"/>
      <c r="C82" s="11"/>
      <c r="D82" s="10"/>
      <c r="E82" s="11"/>
      <c r="F82" s="10"/>
      <c r="G82" s="11"/>
      <c r="H82" s="10"/>
      <c r="I82" s="11"/>
      <c r="J82" s="10"/>
      <c r="K82" s="11"/>
      <c r="L82" s="10"/>
      <c r="M82" s="11"/>
      <c r="N82" s="10"/>
      <c r="O82" s="11"/>
      <c r="P82" s="10"/>
      <c r="Q82" s="11"/>
      <c r="R82" s="10"/>
      <c r="S82" s="11"/>
      <c r="T82" s="10"/>
      <c r="U82" s="11"/>
      <c r="V82" s="10"/>
      <c r="W82" s="11"/>
      <c r="X82" s="10"/>
      <c r="Y82" s="11"/>
      <c r="Z82" s="10"/>
      <c r="AA82" s="6"/>
      <c r="AB82">
        <f t="shared" si="1"/>
        <v>0</v>
      </c>
    </row>
    <row r="83" spans="1:28" ht="12.75" customHeight="1">
      <c r="A83" s="15" t="s">
        <v>46</v>
      </c>
      <c r="B83" s="10"/>
      <c r="C83" s="11"/>
      <c r="D83" s="10"/>
      <c r="E83" s="11"/>
      <c r="F83" s="10"/>
      <c r="G83" s="11"/>
      <c r="H83" s="10"/>
      <c r="I83" s="11"/>
      <c r="J83" s="10"/>
      <c r="K83" s="11"/>
      <c r="L83" s="10"/>
      <c r="M83" s="11"/>
      <c r="N83" s="10"/>
      <c r="O83" s="11"/>
      <c r="P83" s="10"/>
      <c r="Q83" s="11"/>
      <c r="R83" s="10"/>
      <c r="S83" s="11"/>
      <c r="T83" s="10"/>
      <c r="U83" s="11"/>
      <c r="V83" s="10"/>
      <c r="W83" s="11"/>
      <c r="X83" s="10"/>
      <c r="Y83" s="11"/>
      <c r="Z83" s="10"/>
      <c r="AA83" s="6"/>
      <c r="AB83">
        <f t="shared" si="1"/>
        <v>0</v>
      </c>
    </row>
    <row r="84" spans="1:28" ht="12.75" customHeight="1">
      <c r="A84" s="16" t="s">
        <v>47</v>
      </c>
      <c r="B84" s="10"/>
      <c r="C84" s="11"/>
      <c r="D84" s="10"/>
      <c r="E84" s="11"/>
      <c r="F84" s="10"/>
      <c r="G84" s="11"/>
      <c r="H84" s="10"/>
      <c r="I84" s="11"/>
      <c r="J84" s="10"/>
      <c r="K84" s="11"/>
      <c r="L84" s="10"/>
      <c r="M84" s="11"/>
      <c r="N84" s="10"/>
      <c r="O84" s="11"/>
      <c r="P84" s="10"/>
      <c r="Q84" s="11"/>
      <c r="R84" s="10"/>
      <c r="S84" s="11"/>
      <c r="T84" s="10"/>
      <c r="U84" s="11"/>
      <c r="V84" s="10"/>
      <c r="W84" s="11"/>
      <c r="X84" s="10"/>
      <c r="Y84" s="11"/>
      <c r="Z84" s="10"/>
      <c r="AA84" s="6"/>
      <c r="AB84">
        <f t="shared" si="1"/>
        <v>0</v>
      </c>
    </row>
    <row r="85" spans="1:28" ht="12.75" customHeight="1">
      <c r="A85" s="16" t="s">
        <v>66</v>
      </c>
      <c r="B85" s="10"/>
      <c r="C85" s="11"/>
      <c r="D85" s="10"/>
      <c r="E85" s="11"/>
      <c r="F85" s="10"/>
      <c r="G85" s="11"/>
      <c r="H85" s="10"/>
      <c r="I85" s="11"/>
      <c r="J85" s="10"/>
      <c r="K85" s="11"/>
      <c r="L85" s="10"/>
      <c r="M85" s="11"/>
      <c r="N85" s="10"/>
      <c r="O85" s="11"/>
      <c r="P85" s="10"/>
      <c r="Q85" s="11"/>
      <c r="R85" s="10"/>
      <c r="S85" s="11"/>
      <c r="T85" s="10"/>
      <c r="U85" s="11"/>
      <c r="V85" s="10"/>
      <c r="W85" s="11"/>
      <c r="X85" s="10"/>
      <c r="Y85" s="11"/>
      <c r="Z85" s="10"/>
      <c r="AA85" s="6"/>
      <c r="AB85">
        <f t="shared" si="1"/>
        <v>0</v>
      </c>
    </row>
    <row r="86" spans="1:28" ht="12.75" customHeight="1">
      <c r="A86" s="15" t="s">
        <v>53</v>
      </c>
      <c r="B86" s="10"/>
      <c r="C86" s="11"/>
      <c r="D86" s="10"/>
      <c r="E86" s="11"/>
      <c r="F86" s="10"/>
      <c r="G86" s="11"/>
      <c r="H86" s="10"/>
      <c r="I86" s="11"/>
      <c r="J86" s="10"/>
      <c r="K86" s="11"/>
      <c r="L86" s="10"/>
      <c r="M86" s="11"/>
      <c r="N86" s="10"/>
      <c r="O86" s="11"/>
      <c r="P86" s="10"/>
      <c r="Q86" s="11"/>
      <c r="R86" s="10"/>
      <c r="S86" s="11"/>
      <c r="T86" s="10"/>
      <c r="U86" s="11"/>
      <c r="V86" s="10"/>
      <c r="W86" s="11"/>
      <c r="X86" s="10"/>
      <c r="Y86" s="11"/>
      <c r="Z86" s="10"/>
      <c r="AA86" s="6"/>
      <c r="AB86">
        <f t="shared" si="1"/>
        <v>0</v>
      </c>
    </row>
    <row r="87" spans="1:28" ht="12.75" customHeight="1">
      <c r="A87" s="15" t="s">
        <v>54</v>
      </c>
      <c r="B87" s="10"/>
      <c r="C87" s="11"/>
      <c r="D87" s="10"/>
      <c r="E87" s="11"/>
      <c r="F87" s="10"/>
      <c r="G87" s="11"/>
      <c r="H87" s="10"/>
      <c r="I87" s="11"/>
      <c r="J87" s="10"/>
      <c r="K87" s="11"/>
      <c r="L87" s="10"/>
      <c r="M87" s="11"/>
      <c r="N87" s="10"/>
      <c r="O87" s="11"/>
      <c r="P87" s="10"/>
      <c r="Q87" s="11"/>
      <c r="R87" s="10"/>
      <c r="S87" s="11"/>
      <c r="T87" s="10"/>
      <c r="U87" s="11"/>
      <c r="V87" s="10"/>
      <c r="W87" s="11"/>
      <c r="X87" s="10"/>
      <c r="Y87" s="11"/>
      <c r="Z87" s="10"/>
      <c r="AA87" s="6"/>
      <c r="AB87">
        <f t="shared" si="1"/>
        <v>0</v>
      </c>
    </row>
    <row r="88" spans="1:28" ht="12.75" customHeight="1">
      <c r="A88" s="16" t="s">
        <v>58</v>
      </c>
      <c r="B88" s="10"/>
      <c r="C88" s="11"/>
      <c r="D88" s="10"/>
      <c r="E88" s="11"/>
      <c r="F88" s="10"/>
      <c r="G88" s="11"/>
      <c r="H88" s="10"/>
      <c r="I88" s="11"/>
      <c r="J88" s="10"/>
      <c r="K88" s="11"/>
      <c r="L88" s="10"/>
      <c r="M88" s="11"/>
      <c r="N88" s="10"/>
      <c r="O88" s="11"/>
      <c r="P88" s="10"/>
      <c r="Q88" s="11"/>
      <c r="R88" s="10"/>
      <c r="S88" s="11"/>
      <c r="T88" s="10"/>
      <c r="U88" s="11"/>
      <c r="V88" s="10"/>
      <c r="W88" s="11"/>
      <c r="X88" s="10"/>
      <c r="Y88" s="11"/>
      <c r="Z88" s="10"/>
      <c r="AA88" s="6"/>
      <c r="AB88">
        <f t="shared" si="1"/>
        <v>0</v>
      </c>
    </row>
    <row r="89" spans="1:28" ht="12.75" customHeight="1">
      <c r="A89" s="15" t="s">
        <v>80</v>
      </c>
      <c r="B89" s="10"/>
      <c r="C89" s="11"/>
      <c r="D89" s="10"/>
      <c r="E89" s="11"/>
      <c r="F89" s="10"/>
      <c r="G89" s="11"/>
      <c r="H89" s="10"/>
      <c r="I89" s="11"/>
      <c r="J89" s="10"/>
      <c r="K89" s="11"/>
      <c r="L89" s="10"/>
      <c r="M89" s="11"/>
      <c r="N89" s="10"/>
      <c r="O89" s="11"/>
      <c r="P89" s="10"/>
      <c r="Q89" s="11"/>
      <c r="R89" s="10"/>
      <c r="S89" s="11"/>
      <c r="T89" s="10"/>
      <c r="U89" s="11"/>
      <c r="V89" s="10"/>
      <c r="W89" s="11"/>
      <c r="X89" s="10"/>
      <c r="Y89" s="11"/>
      <c r="Z89" s="10"/>
      <c r="AA89" s="6"/>
      <c r="AB89">
        <f t="shared" si="1"/>
        <v>0</v>
      </c>
    </row>
    <row r="90" spans="1:28" ht="12.75" customHeight="1">
      <c r="A90" s="15" t="s">
        <v>48</v>
      </c>
      <c r="B90" s="10"/>
      <c r="C90" s="11"/>
      <c r="D90" s="10"/>
      <c r="E90" s="11"/>
      <c r="F90" s="10"/>
      <c r="G90" s="11"/>
      <c r="H90" s="10"/>
      <c r="I90" s="11"/>
      <c r="J90" s="10"/>
      <c r="K90" s="11"/>
      <c r="L90" s="10"/>
      <c r="M90" s="11"/>
      <c r="N90" s="10"/>
      <c r="O90" s="11"/>
      <c r="P90" s="10"/>
      <c r="Q90" s="11"/>
      <c r="R90" s="10"/>
      <c r="S90" s="11"/>
      <c r="T90" s="10"/>
      <c r="U90" s="11"/>
      <c r="V90" s="10"/>
      <c r="W90" s="11"/>
      <c r="X90" s="10"/>
      <c r="Y90" s="11"/>
      <c r="Z90" s="10"/>
      <c r="AA90" s="6"/>
      <c r="AB90">
        <f t="shared" si="1"/>
        <v>0</v>
      </c>
    </row>
    <row r="91" spans="1:28" ht="12.75" customHeight="1">
      <c r="A91" s="16" t="s">
        <v>22</v>
      </c>
      <c r="B91" s="10"/>
      <c r="C91" s="11"/>
      <c r="D91" s="10"/>
      <c r="E91" s="11"/>
      <c r="F91" s="10"/>
      <c r="G91" s="11">
        <v>10</v>
      </c>
      <c r="H91" s="10"/>
      <c r="I91" s="11"/>
      <c r="J91" s="10"/>
      <c r="K91" s="11"/>
      <c r="L91" s="10"/>
      <c r="M91" s="11"/>
      <c r="N91" s="10"/>
      <c r="O91" s="11"/>
      <c r="P91" s="10"/>
      <c r="Q91" s="11"/>
      <c r="R91" s="10"/>
      <c r="S91" s="11">
        <v>3</v>
      </c>
      <c r="T91" s="10"/>
      <c r="U91" s="11"/>
      <c r="V91" s="10"/>
      <c r="W91" s="11"/>
      <c r="X91" s="10"/>
      <c r="Y91" s="11"/>
      <c r="Z91" s="10"/>
      <c r="AA91" s="6"/>
      <c r="AB91">
        <f t="shared" si="1"/>
        <v>0.52</v>
      </c>
    </row>
    <row r="92" spans="1:28" ht="12.75" customHeight="1">
      <c r="A92" s="15" t="s">
        <v>75</v>
      </c>
      <c r="B92" s="10"/>
      <c r="C92" s="11"/>
      <c r="D92" s="10"/>
      <c r="E92" s="11"/>
      <c r="F92" s="10"/>
      <c r="G92" s="11"/>
      <c r="H92" s="10"/>
      <c r="I92" s="11"/>
      <c r="J92" s="10"/>
      <c r="K92" s="11"/>
      <c r="L92" s="10"/>
      <c r="M92" s="11"/>
      <c r="N92" s="10"/>
      <c r="O92" s="11"/>
      <c r="P92" s="10"/>
      <c r="Q92" s="11"/>
      <c r="R92" s="10"/>
      <c r="S92" s="11"/>
      <c r="T92" s="10"/>
      <c r="U92" s="11"/>
      <c r="V92" s="10"/>
      <c r="W92" s="11"/>
      <c r="X92" s="10"/>
      <c r="Y92" s="11"/>
      <c r="Z92" s="10"/>
      <c r="AA92" s="6"/>
      <c r="AB92">
        <f t="shared" si="1"/>
        <v>0</v>
      </c>
    </row>
    <row r="93" spans="1:28" ht="12.75" customHeight="1"/>
    <row r="94" spans="1:28" ht="12.75" customHeight="1">
      <c r="A94" s="17" t="s">
        <v>90</v>
      </c>
      <c r="B94" s="10">
        <v>3</v>
      </c>
      <c r="C94" s="11">
        <v>1</v>
      </c>
      <c r="D94" s="10">
        <v>2</v>
      </c>
      <c r="E94" s="11"/>
      <c r="F94" s="10"/>
      <c r="G94" s="11"/>
      <c r="H94" s="10"/>
      <c r="I94" s="11">
        <v>3</v>
      </c>
      <c r="J94" s="10"/>
      <c r="K94" s="11"/>
      <c r="L94" s="10"/>
      <c r="M94" s="11">
        <v>6</v>
      </c>
      <c r="N94" s="10">
        <v>1</v>
      </c>
      <c r="O94" s="11">
        <v>25</v>
      </c>
      <c r="P94" s="10">
        <v>4</v>
      </c>
      <c r="Q94" s="11">
        <v>1</v>
      </c>
      <c r="R94" s="10"/>
      <c r="S94" s="11"/>
      <c r="T94" s="10"/>
      <c r="U94" s="11">
        <v>1</v>
      </c>
      <c r="V94" s="10"/>
      <c r="W94" s="11"/>
      <c r="X94" s="10">
        <v>3</v>
      </c>
      <c r="Y94" s="11"/>
      <c r="Z94" s="10">
        <v>3</v>
      </c>
      <c r="AA94" s="6"/>
      <c r="AB94">
        <f t="shared" si="1"/>
        <v>2.12</v>
      </c>
    </row>
    <row r="95" spans="1:28" ht="12.75" customHeight="1">
      <c r="A95" s="17" t="s">
        <v>67</v>
      </c>
      <c r="B95" s="10"/>
      <c r="C95" s="11"/>
      <c r="D95" s="10"/>
      <c r="E95" s="11"/>
      <c r="F95" s="10"/>
      <c r="G95" s="11"/>
      <c r="H95" s="10"/>
      <c r="I95" s="11"/>
      <c r="J95" s="10"/>
      <c r="K95" s="11"/>
      <c r="L95" s="10"/>
      <c r="M95" s="11"/>
      <c r="N95" s="10"/>
      <c r="O95" s="11"/>
      <c r="P95" s="10"/>
      <c r="Q95" s="11"/>
      <c r="R95" s="10"/>
      <c r="S95" s="11"/>
      <c r="T95" s="10"/>
      <c r="U95" s="11"/>
      <c r="V95" s="10"/>
      <c r="W95" s="11"/>
      <c r="X95" s="10"/>
      <c r="Y95" s="11"/>
      <c r="Z95" s="10"/>
      <c r="AA95" s="6"/>
      <c r="AB95">
        <f t="shared" si="1"/>
        <v>0</v>
      </c>
    </row>
    <row r="96" spans="1:28" ht="12.75" customHeight="1">
      <c r="A96" s="17" t="s">
        <v>50</v>
      </c>
      <c r="B96" s="10"/>
      <c r="C96" s="11"/>
      <c r="D96" s="10"/>
      <c r="E96" s="11"/>
      <c r="F96" s="10"/>
      <c r="G96" s="11"/>
      <c r="H96" s="10"/>
      <c r="I96" s="11"/>
      <c r="J96" s="10"/>
      <c r="K96" s="11"/>
      <c r="L96" s="10"/>
      <c r="M96" s="11"/>
      <c r="N96" s="10"/>
      <c r="O96" s="11">
        <v>10</v>
      </c>
      <c r="P96" s="10">
        <v>5</v>
      </c>
      <c r="Q96" s="11">
        <v>5</v>
      </c>
      <c r="R96" s="10"/>
      <c r="S96" s="11">
        <v>6</v>
      </c>
      <c r="T96" s="10">
        <v>15</v>
      </c>
      <c r="U96" s="11">
        <v>7</v>
      </c>
      <c r="V96" s="10"/>
      <c r="W96" s="11"/>
      <c r="X96" s="10">
        <v>10</v>
      </c>
      <c r="Y96" s="11"/>
      <c r="Z96" s="10">
        <v>10</v>
      </c>
      <c r="AA96" s="6"/>
      <c r="AB96">
        <f t="shared" si="1"/>
        <v>2.72</v>
      </c>
    </row>
    <row r="97" spans="1:29" ht="12.75" customHeight="1">
      <c r="A97" s="17" t="s">
        <v>70</v>
      </c>
      <c r="B97" s="10">
        <v>30</v>
      </c>
      <c r="C97" s="11"/>
      <c r="D97" s="10"/>
      <c r="E97" s="11"/>
      <c r="F97" s="10"/>
      <c r="G97" s="11"/>
      <c r="H97" s="10"/>
      <c r="I97" s="11"/>
      <c r="J97" s="10"/>
      <c r="K97" s="11"/>
      <c r="L97" s="10"/>
      <c r="M97" s="11">
        <v>15</v>
      </c>
      <c r="N97" s="10">
        <v>10</v>
      </c>
      <c r="O97" s="11"/>
      <c r="P97" s="10">
        <v>10</v>
      </c>
      <c r="Q97" s="11">
        <v>6</v>
      </c>
      <c r="R97" s="10">
        <v>25</v>
      </c>
      <c r="S97" s="11">
        <v>15</v>
      </c>
      <c r="T97" s="10">
        <v>15</v>
      </c>
      <c r="U97" s="11">
        <v>6</v>
      </c>
      <c r="V97" s="10"/>
      <c r="W97" s="11"/>
      <c r="X97" s="10"/>
      <c r="Y97" s="11">
        <v>15</v>
      </c>
      <c r="Z97" s="10">
        <v>50</v>
      </c>
      <c r="AA97" s="6"/>
      <c r="AB97">
        <f t="shared" si="1"/>
        <v>7.88</v>
      </c>
    </row>
    <row r="98" spans="1:29" ht="12.75" customHeight="1">
      <c r="A98" s="17" t="s">
        <v>49</v>
      </c>
      <c r="B98" s="10"/>
      <c r="C98" s="11"/>
      <c r="D98" s="10"/>
      <c r="E98" s="11"/>
      <c r="F98" s="10"/>
      <c r="G98" s="11"/>
      <c r="H98" s="10"/>
      <c r="I98" s="11"/>
      <c r="J98" s="10"/>
      <c r="K98" s="11"/>
      <c r="L98" s="10"/>
      <c r="M98" s="11"/>
      <c r="N98" s="10"/>
      <c r="O98" s="11"/>
      <c r="P98" s="10"/>
      <c r="Q98" s="11"/>
      <c r="R98" s="10"/>
      <c r="S98" s="11"/>
      <c r="T98" s="10"/>
      <c r="U98" s="11"/>
      <c r="V98" s="10"/>
      <c r="W98" s="11"/>
      <c r="X98" s="10"/>
      <c r="Y98" s="11"/>
      <c r="Z98" s="10"/>
      <c r="AA98" s="6"/>
      <c r="AB98">
        <f t="shared" si="1"/>
        <v>0</v>
      </c>
    </row>
    <row r="99" spans="1:29" ht="12.75" customHeight="1">
      <c r="A99" s="26" t="s">
        <v>103</v>
      </c>
      <c r="B99" s="10"/>
      <c r="C99" s="11"/>
      <c r="D99" s="10"/>
      <c r="E99" s="11"/>
      <c r="F99" s="10"/>
      <c r="G99" s="11"/>
      <c r="H99" s="10"/>
      <c r="I99" s="11"/>
      <c r="J99" s="10"/>
      <c r="K99" s="11"/>
      <c r="L99" s="10"/>
      <c r="M99" s="11"/>
      <c r="N99" s="10"/>
      <c r="O99" s="11"/>
      <c r="P99" s="10"/>
      <c r="Q99" s="11"/>
      <c r="R99" s="10"/>
      <c r="S99" s="11"/>
      <c r="T99" s="10"/>
      <c r="U99" s="11"/>
      <c r="V99" s="10"/>
      <c r="W99" s="11"/>
      <c r="X99" s="10"/>
      <c r="Y99" s="11"/>
      <c r="Z99" s="10"/>
      <c r="AA99" s="6"/>
      <c r="AB99">
        <f t="shared" si="1"/>
        <v>0</v>
      </c>
    </row>
    <row r="100" spans="1:29" ht="12.75" customHeight="1">
      <c r="A100" s="28" t="s">
        <v>121</v>
      </c>
      <c r="B100" s="10">
        <v>75</v>
      </c>
      <c r="C100" s="11">
        <v>80</v>
      </c>
      <c r="D100" s="10">
        <v>90</v>
      </c>
      <c r="E100" s="11">
        <v>85</v>
      </c>
      <c r="F100" s="10">
        <v>85</v>
      </c>
      <c r="G100" s="11">
        <v>75</v>
      </c>
      <c r="H100" s="10">
        <v>20</v>
      </c>
      <c r="I100" s="11">
        <v>30</v>
      </c>
      <c r="J100" s="10">
        <v>25</v>
      </c>
      <c r="K100" s="11">
        <v>10</v>
      </c>
      <c r="L100" s="10">
        <v>12</v>
      </c>
      <c r="M100" s="11">
        <v>5</v>
      </c>
      <c r="N100" s="10"/>
      <c r="O100" s="11">
        <v>1</v>
      </c>
      <c r="P100" s="10"/>
      <c r="Q100" s="11"/>
      <c r="R100" s="10"/>
      <c r="S100" s="11"/>
      <c r="T100" s="10"/>
      <c r="U100" s="11"/>
      <c r="V100" s="10"/>
      <c r="W100" s="11"/>
      <c r="X100" s="10"/>
      <c r="Y100" s="11"/>
      <c r="Z100" s="10"/>
      <c r="AA100" s="6"/>
      <c r="AB100">
        <f t="shared" si="1"/>
        <v>23.72</v>
      </c>
    </row>
    <row r="101" spans="1:29" ht="12.75" customHeight="1"/>
    <row r="102" spans="1:29" ht="12.75" customHeight="1" thickBo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43"/>
      <c r="AC102" s="44" t="s">
        <v>139</v>
      </c>
    </row>
    <row r="103" spans="1:29" ht="12.75" customHeight="1">
      <c r="A103" s="39" t="s">
        <v>96</v>
      </c>
      <c r="B103" s="39">
        <f>SUM(B5:B92)</f>
        <v>100</v>
      </c>
      <c r="C103" s="40">
        <f t="shared" ref="C103:Z103" si="2">SUM(C5:C92)</f>
        <v>180</v>
      </c>
      <c r="D103" s="40">
        <f t="shared" si="2"/>
        <v>176</v>
      </c>
      <c r="E103" s="40">
        <f t="shared" si="2"/>
        <v>202</v>
      </c>
      <c r="F103" s="40">
        <f t="shared" si="2"/>
        <v>148</v>
      </c>
      <c r="G103" s="40">
        <f t="shared" si="2"/>
        <v>225</v>
      </c>
      <c r="H103" s="40">
        <f t="shared" si="2"/>
        <v>161</v>
      </c>
      <c r="I103" s="40">
        <f t="shared" si="2"/>
        <v>98</v>
      </c>
      <c r="J103" s="40">
        <f t="shared" si="2"/>
        <v>100</v>
      </c>
      <c r="K103" s="40">
        <f t="shared" si="2"/>
        <v>100</v>
      </c>
      <c r="L103" s="40">
        <f t="shared" si="2"/>
        <v>100</v>
      </c>
      <c r="M103" s="40">
        <f t="shared" si="2"/>
        <v>111</v>
      </c>
      <c r="N103" s="40">
        <f t="shared" si="2"/>
        <v>100</v>
      </c>
      <c r="O103" s="40">
        <f t="shared" si="2"/>
        <v>130</v>
      </c>
      <c r="P103" s="40">
        <f t="shared" si="2"/>
        <v>102</v>
      </c>
      <c r="Q103" s="40">
        <f t="shared" si="2"/>
        <v>100</v>
      </c>
      <c r="R103" s="40">
        <f t="shared" si="2"/>
        <v>170</v>
      </c>
      <c r="S103" s="40">
        <f t="shared" si="2"/>
        <v>113</v>
      </c>
      <c r="T103" s="40">
        <f t="shared" si="2"/>
        <v>111</v>
      </c>
      <c r="U103" s="40">
        <f t="shared" si="2"/>
        <v>101</v>
      </c>
      <c r="V103" s="40">
        <f t="shared" si="2"/>
        <v>150</v>
      </c>
      <c r="W103" s="40">
        <f t="shared" si="2"/>
        <v>180</v>
      </c>
      <c r="X103" s="40">
        <f t="shared" si="2"/>
        <v>100</v>
      </c>
      <c r="Y103" s="40">
        <f t="shared" si="2"/>
        <v>147</v>
      </c>
      <c r="Z103" s="40">
        <f t="shared" si="2"/>
        <v>102</v>
      </c>
      <c r="AA103" s="40"/>
      <c r="AB103" s="34">
        <f t="shared" si="1"/>
        <v>132.28</v>
      </c>
      <c r="AC103" s="36">
        <f>STDEV(B103:Z103)/SQRT(COUNT(B103:Z103))</f>
        <v>7.6933997686328484</v>
      </c>
    </row>
    <row r="104" spans="1:29" ht="12.75" customHeight="1">
      <c r="A104" s="34" t="s">
        <v>97</v>
      </c>
      <c r="B104" s="34">
        <f>B5+B6+B7+B9+B10+B11+B12+B14+B17+B19+B25+B27+B28+B29+B32+B33+B34+B35+B36+B38+B39+B42+B43+B45+B46+B49+B50+B51+B53+B54+B55+B57+B58+B59+B61+B64+B65+B69+B78+B79+B81+B83+B86+B87+B89+B90+B92</f>
        <v>0</v>
      </c>
      <c r="C104" s="41">
        <f t="shared" ref="C104:AA104" si="3">C5+C6+C7+C9+C10+C11+C12+C14+C17+C19+C25+C27+C28+C29+C32+C33+C34+C35+C36+C38+C39+C42+C43+C45+C46+C49+C50+C51+C53+C54+C55+C57+C58+C59+C61+C64+C65+C69+C78+C79+C81+C83+C86+C87+C89+C90+C92</f>
        <v>0</v>
      </c>
      <c r="D104" s="41">
        <f t="shared" si="3"/>
        <v>0</v>
      </c>
      <c r="E104" s="41">
        <f t="shared" si="3"/>
        <v>0</v>
      </c>
      <c r="F104" s="41">
        <f t="shared" si="3"/>
        <v>0</v>
      </c>
      <c r="G104" s="41">
        <f t="shared" si="3"/>
        <v>20</v>
      </c>
      <c r="H104" s="41">
        <f t="shared" si="3"/>
        <v>0</v>
      </c>
      <c r="I104" s="41">
        <f t="shared" si="3"/>
        <v>0</v>
      </c>
      <c r="J104" s="41">
        <f t="shared" si="3"/>
        <v>0</v>
      </c>
      <c r="K104" s="41">
        <f t="shared" si="3"/>
        <v>0</v>
      </c>
      <c r="L104" s="41">
        <f t="shared" si="3"/>
        <v>0</v>
      </c>
      <c r="M104" s="41">
        <f t="shared" si="3"/>
        <v>11</v>
      </c>
      <c r="N104" s="41">
        <f t="shared" si="3"/>
        <v>60</v>
      </c>
      <c r="O104" s="41">
        <f t="shared" si="3"/>
        <v>45</v>
      </c>
      <c r="P104" s="41">
        <f t="shared" si="3"/>
        <v>0</v>
      </c>
      <c r="Q104" s="41">
        <f t="shared" si="3"/>
        <v>0</v>
      </c>
      <c r="R104" s="41">
        <f t="shared" si="3"/>
        <v>0</v>
      </c>
      <c r="S104" s="41">
        <f t="shared" si="3"/>
        <v>0</v>
      </c>
      <c r="T104" s="41">
        <f t="shared" si="3"/>
        <v>1</v>
      </c>
      <c r="U104" s="41">
        <f t="shared" si="3"/>
        <v>0</v>
      </c>
      <c r="V104" s="41">
        <f t="shared" si="3"/>
        <v>65</v>
      </c>
      <c r="W104" s="41">
        <f t="shared" si="3"/>
        <v>100</v>
      </c>
      <c r="X104" s="41">
        <f t="shared" si="3"/>
        <v>0</v>
      </c>
      <c r="Y104" s="41">
        <f t="shared" si="3"/>
        <v>0</v>
      </c>
      <c r="Z104" s="41">
        <f t="shared" si="3"/>
        <v>0</v>
      </c>
      <c r="AA104" s="41">
        <f t="shared" si="3"/>
        <v>0</v>
      </c>
      <c r="AB104" s="34">
        <f>SUM(AB5:AB7,AB9:AB12,AB14,AB17,AB25,AB27:AB28,AB32:AB36,AB38:AB39,AB42:AB43,AB45:AB46,AB49:AB51,AB53:AB55,AB57:AB61,AB64:AB65,AB69,AB78,AB81,AB83,AB86:AB87,AB89:AB90,AB92,AB19)</f>
        <v>5.48</v>
      </c>
      <c r="AC104" s="36">
        <f>STDEV(B104:Z104)/SQRT(COUNT(B104:Z104))</f>
        <v>5.2794949253377137</v>
      </c>
    </row>
    <row r="105" spans="1:29" ht="12.75" customHeight="1">
      <c r="A105" s="34" t="s">
        <v>98</v>
      </c>
      <c r="B105" s="34">
        <f>B8+B13+B15+B16+B18+B20+B21+B22+B23+B24+B26+B30+B31+B37+B40+B41+B44+B47+B48+B52+B56+B62+B63+B66+B67+B68+B70+B71+B72+B73+B74+B75+B76+B77+B80+B82+B85+B88+B91</f>
        <v>100</v>
      </c>
      <c r="C105" s="41">
        <f t="shared" ref="C105:AA105" si="4">C8+C13+C15+C16+C18+C20+C21+C22+C23+C24+C26+C30+C31+C37+C40+C41+C44+C47+C48+C52+C56+C62+C63+C66+C67+C68+C70+C71+C72+C73+C74+C75+C76+C77+C80+C82+C85+C88+C91</f>
        <v>180</v>
      </c>
      <c r="D105" s="41">
        <f t="shared" si="4"/>
        <v>176</v>
      </c>
      <c r="E105" s="41">
        <f t="shared" si="4"/>
        <v>202</v>
      </c>
      <c r="F105" s="41">
        <f t="shared" si="4"/>
        <v>148</v>
      </c>
      <c r="G105" s="41">
        <f t="shared" si="4"/>
        <v>205</v>
      </c>
      <c r="H105" s="41">
        <f t="shared" si="4"/>
        <v>161</v>
      </c>
      <c r="I105" s="41">
        <f t="shared" si="4"/>
        <v>98</v>
      </c>
      <c r="J105" s="41">
        <f t="shared" si="4"/>
        <v>100</v>
      </c>
      <c r="K105" s="41">
        <f t="shared" si="4"/>
        <v>100</v>
      </c>
      <c r="L105" s="41">
        <f t="shared" si="4"/>
        <v>100</v>
      </c>
      <c r="M105" s="41">
        <f t="shared" si="4"/>
        <v>100</v>
      </c>
      <c r="N105" s="41">
        <f t="shared" si="4"/>
        <v>40</v>
      </c>
      <c r="O105" s="41">
        <f t="shared" si="4"/>
        <v>85</v>
      </c>
      <c r="P105" s="41">
        <f t="shared" si="4"/>
        <v>102</v>
      </c>
      <c r="Q105" s="41">
        <f t="shared" si="4"/>
        <v>100</v>
      </c>
      <c r="R105" s="41">
        <f t="shared" si="4"/>
        <v>170</v>
      </c>
      <c r="S105" s="41">
        <f t="shared" si="4"/>
        <v>113</v>
      </c>
      <c r="T105" s="41">
        <f t="shared" si="4"/>
        <v>110</v>
      </c>
      <c r="U105" s="41">
        <f t="shared" si="4"/>
        <v>101</v>
      </c>
      <c r="V105" s="41">
        <f t="shared" si="4"/>
        <v>85</v>
      </c>
      <c r="W105" s="41">
        <f t="shared" si="4"/>
        <v>80</v>
      </c>
      <c r="X105" s="41">
        <f t="shared" si="4"/>
        <v>100</v>
      </c>
      <c r="Y105" s="41">
        <f t="shared" si="4"/>
        <v>147</v>
      </c>
      <c r="Z105" s="41">
        <f t="shared" si="4"/>
        <v>102</v>
      </c>
      <c r="AA105" s="41">
        <f t="shared" si="4"/>
        <v>0</v>
      </c>
      <c r="AB105" s="34">
        <f t="shared" si="1"/>
        <v>120.2</v>
      </c>
      <c r="AC105" s="36">
        <f>STDEV(B105:Z105)/SQRT(COUNT(B105:Z105))</f>
        <v>8.2935718079325333</v>
      </c>
    </row>
    <row r="106" spans="1:29" ht="12.75" customHeight="1">
      <c r="A106" s="35" t="s">
        <v>99</v>
      </c>
      <c r="B106" s="35">
        <f>SUM(B94:B100)</f>
        <v>108</v>
      </c>
      <c r="C106" s="42">
        <f t="shared" ref="C106:Z106" si="5">SUM(C94:C100)</f>
        <v>81</v>
      </c>
      <c r="D106" s="42">
        <f t="shared" si="5"/>
        <v>92</v>
      </c>
      <c r="E106" s="42">
        <f t="shared" si="5"/>
        <v>85</v>
      </c>
      <c r="F106" s="42">
        <f t="shared" si="5"/>
        <v>85</v>
      </c>
      <c r="G106" s="42">
        <f t="shared" si="5"/>
        <v>75</v>
      </c>
      <c r="H106" s="42">
        <f t="shared" si="5"/>
        <v>20</v>
      </c>
      <c r="I106" s="42">
        <f t="shared" si="5"/>
        <v>33</v>
      </c>
      <c r="J106" s="42">
        <f t="shared" si="5"/>
        <v>25</v>
      </c>
      <c r="K106" s="42">
        <f t="shared" si="5"/>
        <v>10</v>
      </c>
      <c r="L106" s="42">
        <f t="shared" si="5"/>
        <v>12</v>
      </c>
      <c r="M106" s="42">
        <f t="shared" si="5"/>
        <v>26</v>
      </c>
      <c r="N106" s="42">
        <f t="shared" si="5"/>
        <v>11</v>
      </c>
      <c r="O106" s="42">
        <f t="shared" si="5"/>
        <v>36</v>
      </c>
      <c r="P106" s="42">
        <f t="shared" si="5"/>
        <v>19</v>
      </c>
      <c r="Q106" s="42">
        <f t="shared" si="5"/>
        <v>12</v>
      </c>
      <c r="R106" s="42">
        <f t="shared" si="5"/>
        <v>25</v>
      </c>
      <c r="S106" s="42">
        <f t="shared" si="5"/>
        <v>21</v>
      </c>
      <c r="T106" s="42">
        <f t="shared" si="5"/>
        <v>30</v>
      </c>
      <c r="U106" s="42">
        <f t="shared" si="5"/>
        <v>14</v>
      </c>
      <c r="V106" s="42">
        <f t="shared" si="5"/>
        <v>0</v>
      </c>
      <c r="W106" s="42">
        <f t="shared" si="5"/>
        <v>0</v>
      </c>
      <c r="X106" s="42">
        <f t="shared" si="5"/>
        <v>13</v>
      </c>
      <c r="Y106" s="42">
        <f t="shared" si="5"/>
        <v>15</v>
      </c>
      <c r="Z106" s="42">
        <f t="shared" si="5"/>
        <v>63</v>
      </c>
      <c r="AA106" s="42"/>
      <c r="AB106" s="35">
        <f t="shared" si="1"/>
        <v>36.44</v>
      </c>
      <c r="AC106" s="37">
        <f>STDEV(B106:Z106)/SQRT(COUNT(B106:Z106))</f>
        <v>6.4611866815108616</v>
      </c>
    </row>
    <row r="107" spans="1:29" ht="12.75" customHeight="1"/>
    <row r="108" spans="1:29" ht="12.75" customHeight="1"/>
    <row r="109" spans="1:29" ht="12.75" customHeight="1"/>
    <row r="110" spans="1:29" ht="12.75" customHeight="1"/>
    <row r="111" spans="1:29" ht="12.75" customHeight="1"/>
    <row r="112" spans="1:29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</sheetData>
  <mergeCells count="2">
    <mergeCell ref="A1:AA1"/>
    <mergeCell ref="A2:AA2"/>
  </mergeCells>
  <phoneticPr fontId="8" type="noConversion"/>
  <pageMargins left="0.75" right="0.75" top="1" bottom="1" header="0.5" footer="0.5"/>
  <headerFooter alignWithMargins="0"/>
</worksheet>
</file>

<file path=xl/worksheets/sheet7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C126"/>
  <sheetViews>
    <sheetView topLeftCell="E1" workbookViewId="0">
      <selection activeCell="AB8" sqref="AB8"/>
    </sheetView>
  </sheetViews>
  <sheetFormatPr baseColWidth="10" defaultRowHeight="13"/>
  <cols>
    <col min="1" max="1" width="25" bestFit="1" customWidth="1"/>
    <col min="2" max="256" width="8.83203125" customWidth="1"/>
  </cols>
  <sheetData>
    <row r="1" spans="1:28" ht="18">
      <c r="A1" s="221" t="s">
        <v>88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spans="1:28">
      <c r="A2" s="222" t="s">
        <v>123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4"/>
    </row>
    <row r="3" spans="1:28">
      <c r="A3" s="1" t="s">
        <v>0</v>
      </c>
      <c r="B3" s="2">
        <v>0</v>
      </c>
      <c r="C3" s="3">
        <v>3</v>
      </c>
      <c r="D3" s="2">
        <v>6</v>
      </c>
      <c r="E3" s="3">
        <v>9</v>
      </c>
      <c r="F3" s="2">
        <v>12</v>
      </c>
      <c r="G3" s="3">
        <v>15</v>
      </c>
      <c r="H3" s="2">
        <v>18</v>
      </c>
      <c r="I3" s="3">
        <v>21</v>
      </c>
      <c r="J3" s="2">
        <v>24</v>
      </c>
      <c r="K3" s="3">
        <v>27</v>
      </c>
      <c r="L3" s="2">
        <v>30</v>
      </c>
      <c r="M3" s="3">
        <v>33</v>
      </c>
      <c r="N3" s="2">
        <v>36</v>
      </c>
      <c r="O3" s="3">
        <v>39</v>
      </c>
      <c r="P3" s="2">
        <v>42</v>
      </c>
      <c r="Q3" s="3">
        <v>45</v>
      </c>
      <c r="R3" s="2">
        <v>48</v>
      </c>
      <c r="S3" s="3">
        <v>51</v>
      </c>
      <c r="T3" s="4">
        <v>54</v>
      </c>
      <c r="U3" s="3">
        <v>57</v>
      </c>
      <c r="V3" s="4">
        <v>60</v>
      </c>
      <c r="W3" s="3">
        <v>63</v>
      </c>
      <c r="X3" s="4">
        <v>66</v>
      </c>
      <c r="Y3" s="3">
        <v>69</v>
      </c>
      <c r="Z3" s="4">
        <v>72</v>
      </c>
      <c r="AA3" s="2" t="s">
        <v>1</v>
      </c>
    </row>
    <row r="4" spans="1:28">
      <c r="A4" s="5" t="s">
        <v>2</v>
      </c>
      <c r="B4" s="6"/>
      <c r="C4" s="7"/>
      <c r="D4" s="6"/>
      <c r="E4" s="7"/>
      <c r="F4" s="6"/>
      <c r="G4" s="7"/>
      <c r="H4" s="6"/>
      <c r="I4" s="7"/>
      <c r="J4" s="6"/>
      <c r="K4" s="7"/>
      <c r="L4" s="6"/>
      <c r="M4" s="7"/>
      <c r="N4" s="6"/>
      <c r="O4" s="7"/>
      <c r="P4" s="6"/>
      <c r="Q4" s="7"/>
      <c r="R4" s="6"/>
      <c r="S4" s="7"/>
      <c r="T4" s="8"/>
      <c r="U4" s="7"/>
      <c r="V4" s="8"/>
      <c r="W4" s="7"/>
      <c r="X4" s="8"/>
      <c r="Y4" s="7"/>
      <c r="Z4" s="8"/>
      <c r="AA4" s="6"/>
    </row>
    <row r="5" spans="1:28" ht="12.75" customHeight="1">
      <c r="A5" s="9" t="s">
        <v>25</v>
      </c>
      <c r="B5" s="10">
        <v>2</v>
      </c>
      <c r="C5" s="11">
        <v>1</v>
      </c>
      <c r="D5" s="10"/>
      <c r="E5" s="11">
        <v>23</v>
      </c>
      <c r="F5" s="10">
        <v>14</v>
      </c>
      <c r="G5" s="11">
        <v>6</v>
      </c>
      <c r="H5" s="10">
        <v>19</v>
      </c>
      <c r="I5" s="11">
        <v>17</v>
      </c>
      <c r="J5" s="10">
        <v>29</v>
      </c>
      <c r="K5" s="11">
        <v>9</v>
      </c>
      <c r="L5" s="10">
        <v>21</v>
      </c>
      <c r="M5" s="11">
        <v>8</v>
      </c>
      <c r="N5" s="10">
        <v>9</v>
      </c>
      <c r="O5" s="11">
        <v>13</v>
      </c>
      <c r="P5" s="10">
        <v>25</v>
      </c>
      <c r="Q5" s="11">
        <v>16</v>
      </c>
      <c r="R5" s="10">
        <v>11</v>
      </c>
      <c r="S5" s="11">
        <v>13</v>
      </c>
      <c r="T5" s="10">
        <v>1</v>
      </c>
      <c r="U5" s="11">
        <v>5</v>
      </c>
      <c r="V5" s="10">
        <v>3</v>
      </c>
      <c r="W5" s="11"/>
      <c r="X5" s="10"/>
      <c r="Y5" s="11"/>
      <c r="Z5" s="10"/>
      <c r="AA5" s="6"/>
      <c r="AB5">
        <f>SUM(B5:AA5)/25</f>
        <v>9.8000000000000007</v>
      </c>
    </row>
    <row r="6" spans="1:28" ht="12.75" customHeight="1">
      <c r="A6" s="9" t="s">
        <v>3</v>
      </c>
      <c r="B6" s="10"/>
      <c r="C6" s="11"/>
      <c r="D6" s="10"/>
      <c r="E6" s="11"/>
      <c r="F6" s="10"/>
      <c r="G6" s="11"/>
      <c r="H6" s="10"/>
      <c r="I6" s="11"/>
      <c r="J6" s="10"/>
      <c r="K6" s="11"/>
      <c r="L6" s="10"/>
      <c r="M6" s="11"/>
      <c r="N6" s="10"/>
      <c r="O6" s="11"/>
      <c r="P6" s="10"/>
      <c r="Q6" s="11"/>
      <c r="R6" s="10"/>
      <c r="S6" s="11"/>
      <c r="T6" s="10"/>
      <c r="U6" s="11"/>
      <c r="V6" s="10"/>
      <c r="W6" s="11"/>
      <c r="X6" s="10"/>
      <c r="Y6" s="11"/>
      <c r="Z6" s="10"/>
      <c r="AA6" s="6"/>
      <c r="AB6">
        <f t="shared" ref="AB6:AB69" si="0">SUM(B6:AA6)/25</f>
        <v>0</v>
      </c>
    </row>
    <row r="7" spans="1:28" ht="12.75" customHeight="1">
      <c r="A7" s="9" t="s">
        <v>59</v>
      </c>
      <c r="B7" s="10"/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  <c r="P7" s="10"/>
      <c r="Q7" s="11"/>
      <c r="R7" s="10"/>
      <c r="S7" s="11"/>
      <c r="T7" s="10"/>
      <c r="U7" s="11"/>
      <c r="V7" s="10"/>
      <c r="W7" s="11"/>
      <c r="X7" s="10"/>
      <c r="Y7" s="11"/>
      <c r="Z7" s="10"/>
      <c r="AA7" s="6"/>
      <c r="AB7">
        <f t="shared" si="0"/>
        <v>0</v>
      </c>
    </row>
    <row r="8" spans="1:28" s="162" customFormat="1" ht="12.75" customHeight="1">
      <c r="A8" s="12" t="s">
        <v>4</v>
      </c>
      <c r="B8" s="5"/>
      <c r="C8" s="161"/>
      <c r="D8" s="5"/>
      <c r="E8" s="161">
        <v>1</v>
      </c>
      <c r="F8" s="5">
        <v>5</v>
      </c>
      <c r="G8" s="161">
        <v>55</v>
      </c>
      <c r="H8" s="5">
        <v>1</v>
      </c>
      <c r="I8" s="161">
        <v>2</v>
      </c>
      <c r="J8" s="5"/>
      <c r="K8" s="161"/>
      <c r="L8" s="5"/>
      <c r="M8" s="161"/>
      <c r="N8" s="5"/>
      <c r="O8" s="161"/>
      <c r="P8" s="5"/>
      <c r="Q8" s="161"/>
      <c r="R8" s="5"/>
      <c r="S8" s="161"/>
      <c r="T8" s="5"/>
      <c r="U8" s="161"/>
      <c r="V8" s="5"/>
      <c r="W8" s="161"/>
      <c r="X8" s="5"/>
      <c r="Y8" s="161"/>
      <c r="Z8" s="5"/>
      <c r="AA8" s="52"/>
      <c r="AB8" s="162">
        <f t="shared" si="0"/>
        <v>2.56</v>
      </c>
    </row>
    <row r="9" spans="1:28" ht="12.75" customHeight="1">
      <c r="A9" s="9" t="s">
        <v>45</v>
      </c>
      <c r="B9" s="10"/>
      <c r="C9" s="11"/>
      <c r="D9" s="10"/>
      <c r="E9" s="11"/>
      <c r="F9" s="10"/>
      <c r="G9" s="11"/>
      <c r="H9" s="10"/>
      <c r="I9" s="11"/>
      <c r="J9" s="10"/>
      <c r="K9" s="11"/>
      <c r="L9" s="10"/>
      <c r="M9" s="11"/>
      <c r="N9" s="10"/>
      <c r="O9" s="11"/>
      <c r="P9" s="10"/>
      <c r="Q9" s="11"/>
      <c r="R9" s="10"/>
      <c r="S9" s="11"/>
      <c r="T9" s="10"/>
      <c r="U9" s="11"/>
      <c r="V9" s="10"/>
      <c r="W9" s="11"/>
      <c r="X9" s="10"/>
      <c r="Y9" s="11"/>
      <c r="Z9" s="10"/>
      <c r="AA9" s="6"/>
      <c r="AB9">
        <f t="shared" si="0"/>
        <v>0</v>
      </c>
    </row>
    <row r="10" spans="1:28" ht="12.75" customHeight="1">
      <c r="A10" s="24" t="s">
        <v>86</v>
      </c>
      <c r="B10" s="10"/>
      <c r="C10" s="11"/>
      <c r="D10" s="10"/>
      <c r="E10" s="11"/>
      <c r="F10" s="10"/>
      <c r="G10" s="11"/>
      <c r="H10" s="10"/>
      <c r="I10" s="11"/>
      <c r="J10" s="10"/>
      <c r="K10" s="11"/>
      <c r="L10" s="10"/>
      <c r="M10" s="11"/>
      <c r="N10" s="10"/>
      <c r="O10" s="11"/>
      <c r="P10" s="10"/>
      <c r="Q10" s="11"/>
      <c r="R10" s="10"/>
      <c r="S10" s="11"/>
      <c r="T10" s="10"/>
      <c r="U10" s="11"/>
      <c r="V10" s="10"/>
      <c r="W10" s="11"/>
      <c r="X10" s="10"/>
      <c r="Y10" s="11"/>
      <c r="Z10" s="10"/>
      <c r="AA10" s="6"/>
      <c r="AB10">
        <f t="shared" si="0"/>
        <v>0</v>
      </c>
    </row>
    <row r="11" spans="1:28" ht="12.75" customHeight="1">
      <c r="A11" s="9" t="s">
        <v>27</v>
      </c>
      <c r="B11" s="10"/>
      <c r="C11" s="11"/>
      <c r="D11" s="10"/>
      <c r="E11" s="11"/>
      <c r="F11" s="10"/>
      <c r="G11" s="11"/>
      <c r="H11" s="10"/>
      <c r="I11" s="11"/>
      <c r="J11" s="10"/>
      <c r="K11" s="11"/>
      <c r="L11" s="10"/>
      <c r="M11" s="11"/>
      <c r="N11" s="10"/>
      <c r="O11" s="11"/>
      <c r="P11" s="10"/>
      <c r="Q11" s="11"/>
      <c r="R11" s="10"/>
      <c r="S11" s="11"/>
      <c r="T11" s="10"/>
      <c r="U11" s="11"/>
      <c r="V11" s="10"/>
      <c r="W11" s="11"/>
      <c r="X11" s="10"/>
      <c r="Y11" s="11"/>
      <c r="Z11" s="10"/>
      <c r="AA11" s="6"/>
      <c r="AB11">
        <f t="shared" si="0"/>
        <v>0</v>
      </c>
    </row>
    <row r="12" spans="1:28" ht="12.75" customHeight="1">
      <c r="A12" s="14" t="s">
        <v>26</v>
      </c>
      <c r="B12" s="10"/>
      <c r="C12" s="11"/>
      <c r="D12" s="10"/>
      <c r="E12" s="11"/>
      <c r="F12" s="10"/>
      <c r="G12" s="11"/>
      <c r="H12" s="10"/>
      <c r="I12" s="11"/>
      <c r="J12" s="10"/>
      <c r="K12" s="11"/>
      <c r="L12" s="10"/>
      <c r="M12" s="11"/>
      <c r="N12" s="10"/>
      <c r="O12" s="11"/>
      <c r="P12" s="10"/>
      <c r="Q12" s="11"/>
      <c r="R12" s="10"/>
      <c r="S12" s="11"/>
      <c r="T12" s="10"/>
      <c r="U12" s="11"/>
      <c r="V12" s="10"/>
      <c r="W12" s="11"/>
      <c r="X12" s="10"/>
      <c r="Y12" s="11"/>
      <c r="Z12" s="10"/>
      <c r="AA12" s="6"/>
      <c r="AB12">
        <f t="shared" si="0"/>
        <v>0</v>
      </c>
    </row>
    <row r="13" spans="1:28" s="162" customFormat="1" ht="12.75" customHeight="1">
      <c r="A13" s="13" t="s">
        <v>51</v>
      </c>
      <c r="B13" s="5"/>
      <c r="C13" s="161"/>
      <c r="D13" s="5"/>
      <c r="E13" s="161"/>
      <c r="F13" s="5"/>
      <c r="G13" s="161"/>
      <c r="H13" s="5"/>
      <c r="I13" s="161"/>
      <c r="J13" s="5"/>
      <c r="K13" s="161"/>
      <c r="L13" s="5"/>
      <c r="M13" s="161"/>
      <c r="N13" s="5"/>
      <c r="O13" s="161"/>
      <c r="P13" s="5"/>
      <c r="Q13" s="161"/>
      <c r="R13" s="5"/>
      <c r="S13" s="161"/>
      <c r="T13" s="5"/>
      <c r="U13" s="161"/>
      <c r="V13" s="5"/>
      <c r="W13" s="161"/>
      <c r="X13" s="5"/>
      <c r="Y13" s="161"/>
      <c r="Z13" s="5"/>
      <c r="AA13" s="52"/>
      <c r="AB13" s="162">
        <f t="shared" si="0"/>
        <v>0</v>
      </c>
    </row>
    <row r="14" spans="1:28" ht="12.75" customHeight="1">
      <c r="A14" s="14" t="s">
        <v>29</v>
      </c>
      <c r="B14" s="10"/>
      <c r="C14" s="11"/>
      <c r="D14" s="10"/>
      <c r="E14" s="11"/>
      <c r="F14" s="10"/>
      <c r="G14" s="11"/>
      <c r="H14" s="10"/>
      <c r="I14" s="11"/>
      <c r="J14" s="10"/>
      <c r="K14" s="11"/>
      <c r="L14" s="10"/>
      <c r="M14" s="11"/>
      <c r="N14" s="10"/>
      <c r="O14" s="11"/>
      <c r="P14" s="10"/>
      <c r="Q14" s="11"/>
      <c r="R14" s="10"/>
      <c r="S14" s="11"/>
      <c r="T14" s="10"/>
      <c r="U14" s="11"/>
      <c r="V14" s="10"/>
      <c r="W14" s="11"/>
      <c r="X14" s="10"/>
      <c r="Y14" s="11"/>
      <c r="Z14" s="10"/>
      <c r="AA14" s="6"/>
      <c r="AB14">
        <f t="shared" si="0"/>
        <v>0</v>
      </c>
    </row>
    <row r="15" spans="1:28" s="162" customFormat="1" ht="12.75" customHeight="1">
      <c r="A15" s="13" t="s">
        <v>76</v>
      </c>
      <c r="B15" s="5"/>
      <c r="C15" s="161"/>
      <c r="D15" s="5"/>
      <c r="E15" s="161"/>
      <c r="F15" s="5"/>
      <c r="G15" s="161"/>
      <c r="H15" s="5"/>
      <c r="I15" s="161"/>
      <c r="J15" s="5"/>
      <c r="K15" s="161"/>
      <c r="L15" s="5"/>
      <c r="M15" s="161"/>
      <c r="N15" s="5"/>
      <c r="O15" s="161"/>
      <c r="P15" s="5"/>
      <c r="Q15" s="161"/>
      <c r="R15" s="5"/>
      <c r="S15" s="161"/>
      <c r="T15" s="5"/>
      <c r="U15" s="161"/>
      <c r="V15" s="5"/>
      <c r="W15" s="161"/>
      <c r="X15" s="5"/>
      <c r="Y15" s="161"/>
      <c r="Z15" s="5"/>
      <c r="AA15" s="52"/>
      <c r="AB15" s="162">
        <f t="shared" si="0"/>
        <v>0</v>
      </c>
    </row>
    <row r="16" spans="1:28" s="162" customFormat="1" ht="12.75" customHeight="1">
      <c r="A16" s="13" t="s">
        <v>77</v>
      </c>
      <c r="B16" s="5"/>
      <c r="C16" s="161"/>
      <c r="D16" s="5"/>
      <c r="E16" s="161"/>
      <c r="F16" s="5"/>
      <c r="G16" s="161"/>
      <c r="H16" s="5"/>
      <c r="I16" s="161"/>
      <c r="J16" s="5"/>
      <c r="K16" s="161"/>
      <c r="L16" s="5"/>
      <c r="M16" s="161"/>
      <c r="N16" s="5"/>
      <c r="O16" s="161"/>
      <c r="P16" s="5"/>
      <c r="Q16" s="161"/>
      <c r="R16" s="5"/>
      <c r="S16" s="161"/>
      <c r="T16" s="5"/>
      <c r="U16" s="161"/>
      <c r="V16" s="5"/>
      <c r="W16" s="161"/>
      <c r="X16" s="5"/>
      <c r="Y16" s="161"/>
      <c r="Z16" s="5"/>
      <c r="AA16" s="52"/>
      <c r="AB16" s="162">
        <f t="shared" si="0"/>
        <v>0</v>
      </c>
    </row>
    <row r="17" spans="1:28" ht="12.75" customHeight="1">
      <c r="A17" s="9" t="s">
        <v>5</v>
      </c>
      <c r="B17" s="10"/>
      <c r="C17" s="11"/>
      <c r="D17" s="10">
        <v>85</v>
      </c>
      <c r="E17" s="11">
        <v>12</v>
      </c>
      <c r="F17" s="10">
        <v>30</v>
      </c>
      <c r="G17" s="11">
        <v>70</v>
      </c>
      <c r="H17" s="10">
        <v>6</v>
      </c>
      <c r="I17" s="11"/>
      <c r="J17" s="10"/>
      <c r="K17" s="11"/>
      <c r="L17" s="10"/>
      <c r="M17" s="11"/>
      <c r="N17" s="10"/>
      <c r="O17" s="11"/>
      <c r="P17" s="10"/>
      <c r="Q17" s="11"/>
      <c r="R17" s="10"/>
      <c r="S17" s="11"/>
      <c r="T17" s="10"/>
      <c r="U17" s="11"/>
      <c r="V17" s="10"/>
      <c r="W17" s="11"/>
      <c r="X17" s="10"/>
      <c r="Y17" s="11"/>
      <c r="Z17" s="10"/>
      <c r="AA17" s="6"/>
      <c r="AB17">
        <f t="shared" si="0"/>
        <v>8.1199999999999992</v>
      </c>
    </row>
    <row r="18" spans="1:28" s="162" customFormat="1" ht="12.75" customHeight="1">
      <c r="A18" s="12" t="s">
        <v>79</v>
      </c>
      <c r="B18" s="5"/>
      <c r="C18" s="161"/>
      <c r="D18" s="5"/>
      <c r="E18" s="161"/>
      <c r="F18" s="5"/>
      <c r="G18" s="161"/>
      <c r="H18" s="5"/>
      <c r="I18" s="161"/>
      <c r="J18" s="5"/>
      <c r="K18" s="161"/>
      <c r="L18" s="5"/>
      <c r="M18" s="161"/>
      <c r="N18" s="5"/>
      <c r="O18" s="161"/>
      <c r="P18" s="5"/>
      <c r="Q18" s="161"/>
      <c r="R18" s="5"/>
      <c r="S18" s="161"/>
      <c r="T18" s="5"/>
      <c r="U18" s="161"/>
      <c r="V18" s="5"/>
      <c r="W18" s="161"/>
      <c r="X18" s="5"/>
      <c r="Y18" s="161"/>
      <c r="Z18" s="5"/>
      <c r="AA18" s="52"/>
      <c r="AB18" s="162">
        <f t="shared" si="0"/>
        <v>0</v>
      </c>
    </row>
    <row r="19" spans="1:28" ht="12.75" customHeight="1">
      <c r="A19" s="25" t="s">
        <v>102</v>
      </c>
      <c r="B19" s="10"/>
      <c r="C19" s="11"/>
      <c r="D19" s="10"/>
      <c r="E19" s="11"/>
      <c r="F19" s="10"/>
      <c r="G19" s="11"/>
      <c r="H19" s="10"/>
      <c r="I19" s="11"/>
      <c r="J19" s="10"/>
      <c r="K19" s="11"/>
      <c r="L19" s="10"/>
      <c r="M19" s="11"/>
      <c r="N19" s="10"/>
      <c r="O19" s="11"/>
      <c r="P19" s="10"/>
      <c r="Q19" s="11"/>
      <c r="R19" s="10"/>
      <c r="S19" s="11"/>
      <c r="T19" s="10"/>
      <c r="U19" s="11"/>
      <c r="V19" s="10"/>
      <c r="W19" s="11"/>
      <c r="X19" s="10"/>
      <c r="Y19" s="11"/>
      <c r="Z19" s="10"/>
      <c r="AA19" s="6"/>
    </row>
    <row r="20" spans="1:28" s="162" customFormat="1" ht="12.75" customHeight="1">
      <c r="A20" s="12" t="s">
        <v>78</v>
      </c>
      <c r="B20" s="5"/>
      <c r="C20" s="161"/>
      <c r="D20" s="5"/>
      <c r="E20" s="161"/>
      <c r="F20" s="5"/>
      <c r="G20" s="161"/>
      <c r="H20" s="5"/>
      <c r="I20" s="161"/>
      <c r="J20" s="5"/>
      <c r="K20" s="161"/>
      <c r="L20" s="5"/>
      <c r="M20" s="161"/>
      <c r="N20" s="5"/>
      <c r="O20" s="161"/>
      <c r="P20" s="5"/>
      <c r="Q20" s="161"/>
      <c r="R20" s="5"/>
      <c r="S20" s="161"/>
      <c r="T20" s="5"/>
      <c r="U20" s="161"/>
      <c r="V20" s="5"/>
      <c r="W20" s="161"/>
      <c r="X20" s="5"/>
      <c r="Y20" s="161"/>
      <c r="Z20" s="5"/>
      <c r="AA20" s="52"/>
      <c r="AB20" s="162">
        <f t="shared" si="0"/>
        <v>0</v>
      </c>
    </row>
    <row r="21" spans="1:28" s="162" customFormat="1" ht="12.75" customHeight="1">
      <c r="A21" s="12" t="s">
        <v>6</v>
      </c>
      <c r="B21" s="5">
        <v>90</v>
      </c>
      <c r="C21" s="161">
        <v>98</v>
      </c>
      <c r="D21" s="5">
        <v>40</v>
      </c>
      <c r="E21" s="161">
        <v>75</v>
      </c>
      <c r="F21" s="5">
        <v>50</v>
      </c>
      <c r="G21" s="161">
        <v>26</v>
      </c>
      <c r="H21" s="5">
        <v>90</v>
      </c>
      <c r="I21" s="161">
        <v>100</v>
      </c>
      <c r="J21" s="5">
        <v>100</v>
      </c>
      <c r="K21" s="161">
        <v>98</v>
      </c>
      <c r="L21" s="5">
        <v>97</v>
      </c>
      <c r="M21" s="161">
        <v>95</v>
      </c>
      <c r="N21" s="5">
        <v>97</v>
      </c>
      <c r="O21" s="161">
        <v>85</v>
      </c>
      <c r="P21" s="5">
        <v>92</v>
      </c>
      <c r="Q21" s="161">
        <v>90</v>
      </c>
      <c r="R21" s="5">
        <v>97</v>
      </c>
      <c r="S21" s="161">
        <v>87</v>
      </c>
      <c r="T21" s="5">
        <v>76</v>
      </c>
      <c r="U21" s="161">
        <v>80</v>
      </c>
      <c r="V21" s="5">
        <v>98</v>
      </c>
      <c r="W21" s="161">
        <v>100</v>
      </c>
      <c r="X21" s="5">
        <v>97</v>
      </c>
      <c r="Y21" s="161">
        <v>96</v>
      </c>
      <c r="Z21" s="5">
        <v>90</v>
      </c>
      <c r="AA21" s="52"/>
      <c r="AB21" s="162">
        <f t="shared" si="0"/>
        <v>85.76</v>
      </c>
    </row>
    <row r="22" spans="1:28" s="162" customFormat="1" ht="12.75" customHeight="1">
      <c r="A22" s="12" t="s">
        <v>7</v>
      </c>
      <c r="B22" s="5"/>
      <c r="C22" s="161"/>
      <c r="D22" s="5"/>
      <c r="E22" s="161"/>
      <c r="F22" s="5"/>
      <c r="G22" s="161"/>
      <c r="H22" s="5"/>
      <c r="I22" s="161"/>
      <c r="J22" s="5"/>
      <c r="K22" s="161"/>
      <c r="L22" s="5"/>
      <c r="M22" s="161"/>
      <c r="N22" s="5"/>
      <c r="O22" s="161"/>
      <c r="P22" s="5"/>
      <c r="Q22" s="161"/>
      <c r="R22" s="5"/>
      <c r="S22" s="161"/>
      <c r="T22" s="5"/>
      <c r="U22" s="161"/>
      <c r="V22" s="5"/>
      <c r="W22" s="161"/>
      <c r="X22" s="5"/>
      <c r="Y22" s="161"/>
      <c r="Z22" s="5"/>
      <c r="AA22" s="52"/>
      <c r="AB22" s="162">
        <f t="shared" si="0"/>
        <v>0</v>
      </c>
    </row>
    <row r="23" spans="1:28" s="162" customFormat="1" ht="12.75" customHeight="1">
      <c r="A23" s="12" t="s">
        <v>85</v>
      </c>
      <c r="B23" s="5"/>
      <c r="C23" s="161"/>
      <c r="D23" s="5"/>
      <c r="E23" s="161"/>
      <c r="F23" s="5"/>
      <c r="G23" s="161"/>
      <c r="H23" s="5"/>
      <c r="I23" s="161"/>
      <c r="J23" s="5"/>
      <c r="K23" s="161"/>
      <c r="L23" s="5"/>
      <c r="M23" s="161"/>
      <c r="N23" s="5"/>
      <c r="O23" s="161"/>
      <c r="P23" s="5"/>
      <c r="Q23" s="161"/>
      <c r="R23" s="5"/>
      <c r="S23" s="161"/>
      <c r="T23" s="5"/>
      <c r="U23" s="161"/>
      <c r="V23" s="5"/>
      <c r="W23" s="161"/>
      <c r="X23" s="5"/>
      <c r="Y23" s="161"/>
      <c r="Z23" s="5"/>
      <c r="AA23" s="52"/>
      <c r="AB23" s="162">
        <f t="shared" si="0"/>
        <v>0</v>
      </c>
    </row>
    <row r="24" spans="1:28" s="162" customFormat="1" ht="12.75" customHeight="1">
      <c r="A24" s="12" t="s">
        <v>28</v>
      </c>
      <c r="B24" s="5"/>
      <c r="C24" s="161"/>
      <c r="D24" s="5"/>
      <c r="E24" s="161"/>
      <c r="F24" s="5"/>
      <c r="G24" s="161"/>
      <c r="H24" s="5"/>
      <c r="I24" s="161"/>
      <c r="J24" s="5"/>
      <c r="K24" s="161"/>
      <c r="L24" s="5"/>
      <c r="M24" s="161"/>
      <c r="N24" s="5"/>
      <c r="O24" s="161"/>
      <c r="P24" s="5"/>
      <c r="Q24" s="161"/>
      <c r="R24" s="5"/>
      <c r="S24" s="161"/>
      <c r="T24" s="5"/>
      <c r="U24" s="161"/>
      <c r="V24" s="5"/>
      <c r="W24" s="161"/>
      <c r="X24" s="5"/>
      <c r="Y24" s="161"/>
      <c r="Z24" s="5"/>
      <c r="AA24" s="52"/>
      <c r="AB24" s="162">
        <f t="shared" si="0"/>
        <v>0</v>
      </c>
    </row>
    <row r="25" spans="1:28" ht="12.75" customHeight="1">
      <c r="A25" s="9" t="s">
        <v>8</v>
      </c>
      <c r="B25" s="10"/>
      <c r="C25" s="11"/>
      <c r="D25" s="10"/>
      <c r="E25" s="11"/>
      <c r="F25" s="10"/>
      <c r="G25" s="11"/>
      <c r="H25" s="10"/>
      <c r="I25" s="11"/>
      <c r="J25" s="10"/>
      <c r="K25" s="11"/>
      <c r="L25" s="10"/>
      <c r="M25" s="11"/>
      <c r="N25" s="10"/>
      <c r="O25" s="11"/>
      <c r="P25" s="10"/>
      <c r="Q25" s="11"/>
      <c r="R25" s="10"/>
      <c r="S25" s="11"/>
      <c r="T25" s="10"/>
      <c r="U25" s="11"/>
      <c r="V25" s="10"/>
      <c r="W25" s="11"/>
      <c r="X25" s="10"/>
      <c r="Y25" s="11"/>
      <c r="Z25" s="10"/>
      <c r="AA25" s="6"/>
      <c r="AB25">
        <f t="shared" si="0"/>
        <v>0</v>
      </c>
    </row>
    <row r="26" spans="1:28" s="162" customFormat="1" ht="12.75" customHeight="1">
      <c r="A26" s="12" t="s">
        <v>23</v>
      </c>
      <c r="B26" s="5"/>
      <c r="C26" s="161"/>
      <c r="D26" s="5"/>
      <c r="E26" s="161"/>
      <c r="F26" s="5"/>
      <c r="G26" s="161"/>
      <c r="H26" s="5"/>
      <c r="I26" s="161"/>
      <c r="J26" s="5"/>
      <c r="K26" s="161"/>
      <c r="L26" s="5"/>
      <c r="M26" s="161"/>
      <c r="N26" s="5"/>
      <c r="O26" s="161"/>
      <c r="P26" s="5"/>
      <c r="Q26" s="161"/>
      <c r="R26" s="5"/>
      <c r="S26" s="161"/>
      <c r="T26" s="5"/>
      <c r="U26" s="161"/>
      <c r="V26" s="5"/>
      <c r="W26" s="161"/>
      <c r="X26" s="5"/>
      <c r="Y26" s="161"/>
      <c r="Z26" s="5"/>
      <c r="AA26" s="52"/>
      <c r="AB26" s="162">
        <f t="shared" si="0"/>
        <v>0</v>
      </c>
    </row>
    <row r="27" spans="1:28" ht="12.75" customHeight="1">
      <c r="A27" s="9" t="s">
        <v>71</v>
      </c>
      <c r="B27" s="10"/>
      <c r="C27" s="11"/>
      <c r="D27" s="10"/>
      <c r="E27" s="11"/>
      <c r="F27" s="10"/>
      <c r="G27" s="11"/>
      <c r="H27" s="10"/>
      <c r="I27" s="11"/>
      <c r="J27" s="10"/>
      <c r="K27" s="11"/>
      <c r="L27" s="10"/>
      <c r="M27" s="11"/>
      <c r="N27" s="10"/>
      <c r="O27" s="11"/>
      <c r="P27" s="10"/>
      <c r="Q27" s="11"/>
      <c r="R27" s="10"/>
      <c r="S27" s="11"/>
      <c r="T27" s="10"/>
      <c r="U27" s="11"/>
      <c r="V27" s="10"/>
      <c r="W27" s="11"/>
      <c r="X27" s="10"/>
      <c r="Y27" s="11"/>
      <c r="Z27" s="10"/>
      <c r="AA27" s="6"/>
      <c r="AB27">
        <f t="shared" si="0"/>
        <v>0</v>
      </c>
    </row>
    <row r="28" spans="1:28" ht="12.75" customHeight="1">
      <c r="A28" s="9" t="s">
        <v>83</v>
      </c>
      <c r="B28" s="10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  <c r="P28" s="10"/>
      <c r="Q28" s="11"/>
      <c r="R28" s="10"/>
      <c r="S28" s="11"/>
      <c r="T28" s="10"/>
      <c r="U28" s="11"/>
      <c r="V28" s="10"/>
      <c r="W28" s="11"/>
      <c r="X28" s="10"/>
      <c r="Y28" s="11"/>
      <c r="Z28" s="10"/>
      <c r="AA28" s="6"/>
      <c r="AB28">
        <f t="shared" si="0"/>
        <v>0</v>
      </c>
    </row>
    <row r="29" spans="1:28" ht="12.75" customHeight="1">
      <c r="A29" s="9" t="s">
        <v>69</v>
      </c>
      <c r="B29" s="10"/>
      <c r="C29" s="11"/>
      <c r="D29" s="10"/>
      <c r="E29" s="11"/>
      <c r="F29" s="10"/>
      <c r="G29" s="11"/>
      <c r="H29" s="10"/>
      <c r="I29" s="11"/>
      <c r="J29" s="10"/>
      <c r="K29" s="11"/>
      <c r="L29" s="10"/>
      <c r="M29" s="11"/>
      <c r="N29" s="10"/>
      <c r="O29" s="11"/>
      <c r="P29" s="10"/>
      <c r="Q29" s="11"/>
      <c r="R29" s="10"/>
      <c r="S29" s="11"/>
      <c r="T29" s="10"/>
      <c r="U29" s="11"/>
      <c r="V29" s="10"/>
      <c r="W29" s="11"/>
      <c r="X29" s="10"/>
      <c r="Y29" s="11"/>
      <c r="Z29" s="10"/>
      <c r="AA29" s="6"/>
      <c r="AB29">
        <f t="shared" si="0"/>
        <v>0</v>
      </c>
    </row>
    <row r="30" spans="1:28" s="162" customFormat="1" ht="12.75" customHeight="1">
      <c r="A30" s="12" t="s">
        <v>84</v>
      </c>
      <c r="B30" s="5"/>
      <c r="C30" s="161"/>
      <c r="D30" s="5"/>
      <c r="E30" s="161"/>
      <c r="F30" s="5"/>
      <c r="G30" s="161"/>
      <c r="H30" s="5"/>
      <c r="I30" s="161"/>
      <c r="J30" s="5"/>
      <c r="K30" s="161"/>
      <c r="L30" s="5"/>
      <c r="M30" s="161"/>
      <c r="N30" s="5"/>
      <c r="O30" s="161"/>
      <c r="P30" s="5"/>
      <c r="Q30" s="161"/>
      <c r="R30" s="5"/>
      <c r="S30" s="161"/>
      <c r="T30" s="5"/>
      <c r="U30" s="161"/>
      <c r="V30" s="5"/>
      <c r="W30" s="161"/>
      <c r="X30" s="5"/>
      <c r="Y30" s="161"/>
      <c r="Z30" s="5"/>
      <c r="AA30" s="52"/>
      <c r="AB30" s="162">
        <f t="shared" si="0"/>
        <v>0</v>
      </c>
    </row>
    <row r="31" spans="1:28" s="162" customFormat="1" ht="12.75" customHeight="1">
      <c r="A31" s="13" t="s">
        <v>33</v>
      </c>
      <c r="B31" s="5"/>
      <c r="C31" s="161"/>
      <c r="D31" s="5"/>
      <c r="E31" s="161"/>
      <c r="F31" s="5"/>
      <c r="G31" s="161"/>
      <c r="H31" s="5"/>
      <c r="I31" s="161"/>
      <c r="J31" s="5"/>
      <c r="K31" s="161"/>
      <c r="L31" s="5"/>
      <c r="M31" s="161"/>
      <c r="N31" s="5"/>
      <c r="O31" s="161"/>
      <c r="P31" s="5"/>
      <c r="Q31" s="161"/>
      <c r="R31" s="5"/>
      <c r="S31" s="161"/>
      <c r="T31" s="5"/>
      <c r="U31" s="161"/>
      <c r="V31" s="5"/>
      <c r="W31" s="161"/>
      <c r="X31" s="5"/>
      <c r="Y31" s="161"/>
      <c r="Z31" s="5"/>
      <c r="AA31" s="52"/>
      <c r="AB31" s="162">
        <f t="shared" si="0"/>
        <v>0</v>
      </c>
    </row>
    <row r="32" spans="1:28" ht="12.75" customHeight="1">
      <c r="A32" s="24" t="s">
        <v>93</v>
      </c>
      <c r="B32" s="10"/>
      <c r="C32" s="11"/>
      <c r="D32" s="10"/>
      <c r="E32" s="11"/>
      <c r="F32" s="10"/>
      <c r="G32" s="11"/>
      <c r="H32" s="10"/>
      <c r="I32" s="11"/>
      <c r="J32" s="10"/>
      <c r="K32" s="11"/>
      <c r="L32" s="10"/>
      <c r="M32" s="11"/>
      <c r="N32" s="10"/>
      <c r="O32" s="11"/>
      <c r="P32" s="10"/>
      <c r="Q32" s="11"/>
      <c r="R32" s="10"/>
      <c r="S32" s="11"/>
      <c r="T32" s="10"/>
      <c r="U32" s="11"/>
      <c r="V32" s="10"/>
      <c r="W32" s="11"/>
      <c r="X32" s="10"/>
      <c r="Y32" s="11"/>
      <c r="Z32" s="10"/>
      <c r="AA32" s="6"/>
      <c r="AB32">
        <f t="shared" si="0"/>
        <v>0</v>
      </c>
    </row>
    <row r="33" spans="1:28" ht="12.75" customHeight="1">
      <c r="A33" s="15" t="s">
        <v>9</v>
      </c>
      <c r="B33" s="10"/>
      <c r="C33" s="11"/>
      <c r="D33" s="10"/>
      <c r="E33" s="11"/>
      <c r="F33" s="10"/>
      <c r="G33" s="11"/>
      <c r="H33" s="10"/>
      <c r="I33" s="11"/>
      <c r="J33" s="10"/>
      <c r="K33" s="11"/>
      <c r="L33" s="10"/>
      <c r="M33" s="11"/>
      <c r="N33" s="10"/>
      <c r="O33" s="11"/>
      <c r="P33" s="10"/>
      <c r="Q33" s="11"/>
      <c r="R33" s="10"/>
      <c r="S33" s="11"/>
      <c r="T33" s="10"/>
      <c r="U33" s="11"/>
      <c r="V33" s="10"/>
      <c r="W33" s="11"/>
      <c r="X33" s="10"/>
      <c r="Y33" s="11"/>
      <c r="Z33" s="10"/>
      <c r="AA33" s="6"/>
      <c r="AB33">
        <f t="shared" si="0"/>
        <v>0</v>
      </c>
    </row>
    <row r="34" spans="1:28" ht="12.75" customHeight="1">
      <c r="A34" s="15" t="s">
        <v>31</v>
      </c>
      <c r="B34" s="10"/>
      <c r="C34" s="11"/>
      <c r="D34" s="10"/>
      <c r="E34" s="11"/>
      <c r="F34" s="10"/>
      <c r="G34" s="11"/>
      <c r="H34" s="10"/>
      <c r="I34" s="11"/>
      <c r="J34" s="10"/>
      <c r="K34" s="11"/>
      <c r="L34" s="10"/>
      <c r="M34" s="11"/>
      <c r="N34" s="10"/>
      <c r="O34" s="11"/>
      <c r="P34" s="10"/>
      <c r="Q34" s="11"/>
      <c r="R34" s="10"/>
      <c r="S34" s="11"/>
      <c r="T34" s="10"/>
      <c r="U34" s="11"/>
      <c r="V34" s="10"/>
      <c r="W34" s="11"/>
      <c r="X34" s="10"/>
      <c r="Y34" s="11"/>
      <c r="Z34" s="10"/>
      <c r="AA34" s="6"/>
      <c r="AB34">
        <f t="shared" si="0"/>
        <v>0</v>
      </c>
    </row>
    <row r="35" spans="1:28" ht="12.75" customHeight="1">
      <c r="A35" s="15" t="s">
        <v>32</v>
      </c>
      <c r="B35" s="10"/>
      <c r="C35" s="11"/>
      <c r="D35" s="10"/>
      <c r="E35" s="11"/>
      <c r="F35" s="10"/>
      <c r="G35" s="11"/>
      <c r="H35" s="10"/>
      <c r="I35" s="11"/>
      <c r="J35" s="10"/>
      <c r="K35" s="11"/>
      <c r="L35" s="10"/>
      <c r="M35" s="11"/>
      <c r="N35" s="10"/>
      <c r="O35" s="11"/>
      <c r="P35" s="10"/>
      <c r="Q35" s="11"/>
      <c r="R35" s="10"/>
      <c r="S35" s="11"/>
      <c r="T35" s="10"/>
      <c r="U35" s="11"/>
      <c r="V35" s="10"/>
      <c r="W35" s="11"/>
      <c r="X35" s="10"/>
      <c r="Y35" s="11"/>
      <c r="Z35" s="10"/>
      <c r="AA35" s="6"/>
      <c r="AB35">
        <f t="shared" si="0"/>
        <v>0</v>
      </c>
    </row>
    <row r="36" spans="1:28" ht="12.75" customHeight="1">
      <c r="A36" s="15" t="s">
        <v>52</v>
      </c>
      <c r="B36" s="10"/>
      <c r="C36" s="11"/>
      <c r="D36" s="10"/>
      <c r="E36" s="11"/>
      <c r="F36" s="10"/>
      <c r="G36" s="11"/>
      <c r="H36" s="10"/>
      <c r="I36" s="11"/>
      <c r="J36" s="10"/>
      <c r="K36" s="11"/>
      <c r="L36" s="10"/>
      <c r="M36" s="11"/>
      <c r="N36" s="10"/>
      <c r="O36" s="11"/>
      <c r="P36" s="10"/>
      <c r="Q36" s="11">
        <v>10</v>
      </c>
      <c r="R36" s="10">
        <v>2</v>
      </c>
      <c r="S36" s="11">
        <v>2</v>
      </c>
      <c r="T36" s="10"/>
      <c r="U36" s="11"/>
      <c r="V36" s="10"/>
      <c r="W36" s="11"/>
      <c r="X36" s="10"/>
      <c r="Y36" s="11"/>
      <c r="Z36" s="10"/>
      <c r="AA36" s="6"/>
      <c r="AB36">
        <f t="shared" si="0"/>
        <v>0.56000000000000005</v>
      </c>
    </row>
    <row r="37" spans="1:28" s="162" customFormat="1" ht="12.75" customHeight="1">
      <c r="A37" s="16" t="s">
        <v>10</v>
      </c>
      <c r="B37" s="5"/>
      <c r="C37" s="161"/>
      <c r="D37" s="5"/>
      <c r="E37" s="161"/>
      <c r="F37" s="5"/>
      <c r="G37" s="161"/>
      <c r="H37" s="5"/>
      <c r="I37" s="161"/>
      <c r="J37" s="5"/>
      <c r="K37" s="161"/>
      <c r="L37" s="5"/>
      <c r="M37" s="161"/>
      <c r="N37" s="5"/>
      <c r="O37" s="161"/>
      <c r="P37" s="5"/>
      <c r="Q37" s="161"/>
      <c r="R37" s="5"/>
      <c r="S37" s="161"/>
      <c r="T37" s="5"/>
      <c r="U37" s="161"/>
      <c r="V37" s="5"/>
      <c r="W37" s="161"/>
      <c r="X37" s="5"/>
      <c r="Y37" s="161"/>
      <c r="Z37" s="5"/>
      <c r="AA37" s="52"/>
      <c r="AB37" s="162">
        <f t="shared" si="0"/>
        <v>0</v>
      </c>
    </row>
    <row r="38" spans="1:28" ht="12.75" customHeight="1">
      <c r="A38" s="15" t="s">
        <v>39</v>
      </c>
      <c r="B38" s="10"/>
      <c r="C38" s="11"/>
      <c r="D38" s="10"/>
      <c r="E38" s="11"/>
      <c r="F38" s="10"/>
      <c r="G38" s="11"/>
      <c r="H38" s="10"/>
      <c r="I38" s="11"/>
      <c r="J38" s="10"/>
      <c r="K38" s="11"/>
      <c r="L38" s="10"/>
      <c r="M38" s="11"/>
      <c r="N38" s="10"/>
      <c r="O38" s="11"/>
      <c r="P38" s="10"/>
      <c r="Q38" s="11"/>
      <c r="R38" s="10"/>
      <c r="S38" s="11"/>
      <c r="T38" s="10"/>
      <c r="U38" s="11"/>
      <c r="V38" s="10"/>
      <c r="W38" s="11"/>
      <c r="X38" s="10"/>
      <c r="Y38" s="11"/>
      <c r="Z38" s="10"/>
      <c r="AA38" s="6"/>
      <c r="AB38">
        <f t="shared" si="0"/>
        <v>0</v>
      </c>
    </row>
    <row r="39" spans="1:28" ht="12.75" customHeight="1">
      <c r="A39" s="15" t="s">
        <v>11</v>
      </c>
      <c r="B39" s="10"/>
      <c r="C39" s="11"/>
      <c r="D39" s="10"/>
      <c r="E39" s="11"/>
      <c r="F39" s="10"/>
      <c r="G39" s="11"/>
      <c r="H39" s="10"/>
      <c r="I39" s="11"/>
      <c r="J39" s="10"/>
      <c r="K39" s="11"/>
      <c r="L39" s="10"/>
      <c r="M39" s="11"/>
      <c r="N39" s="10"/>
      <c r="O39" s="11"/>
      <c r="P39" s="10"/>
      <c r="Q39" s="11"/>
      <c r="R39" s="10"/>
      <c r="S39" s="11"/>
      <c r="T39" s="10"/>
      <c r="U39" s="11"/>
      <c r="V39" s="10"/>
      <c r="W39" s="11"/>
      <c r="X39" s="10"/>
      <c r="Y39" s="11"/>
      <c r="Z39" s="10"/>
      <c r="AA39" s="6"/>
      <c r="AB39">
        <f t="shared" si="0"/>
        <v>0</v>
      </c>
    </row>
    <row r="40" spans="1:28" s="162" customFormat="1" ht="12.75" customHeight="1">
      <c r="A40" s="16" t="s">
        <v>94</v>
      </c>
      <c r="B40" s="5"/>
      <c r="C40" s="161"/>
      <c r="D40" s="5"/>
      <c r="E40" s="161"/>
      <c r="F40" s="5"/>
      <c r="G40" s="161"/>
      <c r="H40" s="5"/>
      <c r="I40" s="161"/>
      <c r="J40" s="5"/>
      <c r="K40" s="161"/>
      <c r="L40" s="5"/>
      <c r="M40" s="161"/>
      <c r="N40" s="5"/>
      <c r="O40" s="161"/>
      <c r="P40" s="5"/>
      <c r="Q40" s="161"/>
      <c r="R40" s="5"/>
      <c r="S40" s="161"/>
      <c r="T40" s="5"/>
      <c r="U40" s="161"/>
      <c r="V40" s="5"/>
      <c r="W40" s="161"/>
      <c r="X40" s="5"/>
      <c r="Y40" s="161"/>
      <c r="Z40" s="5"/>
      <c r="AA40" s="52"/>
      <c r="AB40" s="162">
        <f t="shared" si="0"/>
        <v>0</v>
      </c>
    </row>
    <row r="41" spans="1:28" s="162" customFormat="1" ht="12.75" customHeight="1">
      <c r="A41" s="16" t="s">
        <v>95</v>
      </c>
      <c r="B41" s="5"/>
      <c r="C41" s="161"/>
      <c r="D41" s="5"/>
      <c r="E41" s="161"/>
      <c r="F41" s="5"/>
      <c r="G41" s="161"/>
      <c r="H41" s="5"/>
      <c r="I41" s="161"/>
      <c r="J41" s="5"/>
      <c r="K41" s="161"/>
      <c r="L41" s="5"/>
      <c r="M41" s="161"/>
      <c r="N41" s="5"/>
      <c r="O41" s="161"/>
      <c r="P41" s="5"/>
      <c r="Q41" s="161"/>
      <c r="R41" s="5"/>
      <c r="S41" s="161"/>
      <c r="T41" s="5"/>
      <c r="U41" s="161"/>
      <c r="V41" s="5"/>
      <c r="W41" s="161"/>
      <c r="X41" s="5"/>
      <c r="Y41" s="161"/>
      <c r="Z41" s="5"/>
      <c r="AA41" s="52"/>
      <c r="AB41" s="162">
        <f t="shared" si="0"/>
        <v>0</v>
      </c>
    </row>
    <row r="42" spans="1:28" ht="12.75" customHeight="1">
      <c r="A42" s="15" t="s">
        <v>12</v>
      </c>
      <c r="B42" s="10"/>
      <c r="C42" s="11"/>
      <c r="D42" s="10"/>
      <c r="E42" s="11"/>
      <c r="F42" s="10"/>
      <c r="G42" s="11"/>
      <c r="H42" s="10"/>
      <c r="I42" s="11"/>
      <c r="J42" s="10"/>
      <c r="K42" s="11"/>
      <c r="L42" s="10"/>
      <c r="M42" s="11"/>
      <c r="N42" s="10"/>
      <c r="O42" s="11"/>
      <c r="P42" s="10"/>
      <c r="Q42" s="11"/>
      <c r="R42" s="10"/>
      <c r="S42" s="11"/>
      <c r="T42" s="10"/>
      <c r="U42" s="11"/>
      <c r="V42" s="10"/>
      <c r="W42" s="11"/>
      <c r="X42" s="10"/>
      <c r="Y42" s="11"/>
      <c r="Z42" s="10"/>
      <c r="AA42" s="6"/>
      <c r="AB42">
        <f t="shared" si="0"/>
        <v>0</v>
      </c>
    </row>
    <row r="43" spans="1:28" ht="12.75" customHeight="1">
      <c r="A43" s="15" t="s">
        <v>40</v>
      </c>
      <c r="B43" s="10"/>
      <c r="C43" s="11"/>
      <c r="D43" s="10"/>
      <c r="E43" s="11"/>
      <c r="F43" s="10"/>
      <c r="G43" s="11"/>
      <c r="H43" s="10"/>
      <c r="I43" s="11"/>
      <c r="J43" s="10"/>
      <c r="K43" s="11"/>
      <c r="L43" s="10"/>
      <c r="M43" s="11"/>
      <c r="N43" s="10"/>
      <c r="O43" s="11"/>
      <c r="P43" s="10"/>
      <c r="Q43" s="11"/>
      <c r="R43" s="10"/>
      <c r="S43" s="11"/>
      <c r="T43" s="10"/>
      <c r="U43" s="11"/>
      <c r="V43" s="10"/>
      <c r="W43" s="11"/>
      <c r="X43" s="10"/>
      <c r="Y43" s="11"/>
      <c r="Z43" s="10"/>
      <c r="AA43" s="6"/>
      <c r="AB43">
        <f t="shared" si="0"/>
        <v>0</v>
      </c>
    </row>
    <row r="44" spans="1:28" s="162" customFormat="1" ht="12.75" customHeight="1">
      <c r="A44" s="16" t="s">
        <v>41</v>
      </c>
      <c r="B44" s="5"/>
      <c r="C44" s="161"/>
      <c r="D44" s="5"/>
      <c r="E44" s="161"/>
      <c r="F44" s="5"/>
      <c r="G44" s="161"/>
      <c r="H44" s="5"/>
      <c r="I44" s="161"/>
      <c r="J44" s="5"/>
      <c r="K44" s="161"/>
      <c r="L44" s="5"/>
      <c r="M44" s="161"/>
      <c r="N44" s="5"/>
      <c r="O44" s="161"/>
      <c r="P44" s="5"/>
      <c r="Q44" s="161"/>
      <c r="R44" s="5"/>
      <c r="S44" s="161"/>
      <c r="T44" s="5"/>
      <c r="U44" s="161"/>
      <c r="V44" s="5"/>
      <c r="W44" s="161"/>
      <c r="X44" s="5"/>
      <c r="Y44" s="161"/>
      <c r="Z44" s="5"/>
      <c r="AA44" s="52"/>
      <c r="AB44" s="162">
        <f t="shared" si="0"/>
        <v>0</v>
      </c>
    </row>
    <row r="45" spans="1:28" ht="12.75" customHeight="1">
      <c r="A45" s="15" t="s">
        <v>44</v>
      </c>
      <c r="B45" s="10"/>
      <c r="C45" s="11"/>
      <c r="D45" s="10"/>
      <c r="E45" s="11"/>
      <c r="F45" s="10"/>
      <c r="G45" s="11"/>
      <c r="H45" s="10"/>
      <c r="I45" s="11"/>
      <c r="J45" s="10"/>
      <c r="K45" s="11"/>
      <c r="L45" s="10"/>
      <c r="M45" s="11"/>
      <c r="N45" s="10"/>
      <c r="O45" s="11"/>
      <c r="P45" s="10"/>
      <c r="Q45" s="11"/>
      <c r="R45" s="10"/>
      <c r="S45" s="11"/>
      <c r="T45" s="10"/>
      <c r="U45" s="11"/>
      <c r="V45" s="10"/>
      <c r="W45" s="11"/>
      <c r="X45" s="10"/>
      <c r="Y45" s="11"/>
      <c r="Z45" s="10"/>
      <c r="AA45" s="6"/>
      <c r="AB45">
        <f t="shared" si="0"/>
        <v>0</v>
      </c>
    </row>
    <row r="46" spans="1:28" ht="12.75" customHeight="1">
      <c r="A46" s="15" t="s">
        <v>62</v>
      </c>
      <c r="B46" s="10"/>
      <c r="C46" s="11"/>
      <c r="D46" s="10"/>
      <c r="E46" s="11"/>
      <c r="F46" s="10"/>
      <c r="G46" s="11"/>
      <c r="H46" s="10"/>
      <c r="I46" s="11"/>
      <c r="J46" s="10"/>
      <c r="K46" s="11"/>
      <c r="L46" s="10"/>
      <c r="M46" s="11"/>
      <c r="N46" s="10"/>
      <c r="O46" s="11"/>
      <c r="P46" s="10"/>
      <c r="Q46" s="11"/>
      <c r="R46" s="10"/>
      <c r="S46" s="11"/>
      <c r="T46" s="10"/>
      <c r="U46" s="11"/>
      <c r="V46" s="10"/>
      <c r="W46" s="11"/>
      <c r="X46" s="10"/>
      <c r="Y46" s="11"/>
      <c r="Z46" s="10"/>
      <c r="AA46" s="6"/>
      <c r="AB46">
        <f t="shared" si="0"/>
        <v>0</v>
      </c>
    </row>
    <row r="47" spans="1:28" s="162" customFormat="1" ht="12.75" customHeight="1">
      <c r="A47" s="16" t="s">
        <v>34</v>
      </c>
      <c r="B47" s="5"/>
      <c r="C47" s="161"/>
      <c r="D47" s="5"/>
      <c r="E47" s="161"/>
      <c r="F47" s="5"/>
      <c r="G47" s="161"/>
      <c r="H47" s="5"/>
      <c r="I47" s="161"/>
      <c r="J47" s="5"/>
      <c r="K47" s="161"/>
      <c r="L47" s="5"/>
      <c r="M47" s="161"/>
      <c r="N47" s="5"/>
      <c r="O47" s="161"/>
      <c r="P47" s="5"/>
      <c r="Q47" s="161"/>
      <c r="R47" s="5"/>
      <c r="S47" s="161"/>
      <c r="T47" s="5"/>
      <c r="U47" s="161"/>
      <c r="V47" s="5"/>
      <c r="W47" s="161"/>
      <c r="X47" s="5"/>
      <c r="Y47" s="161"/>
      <c r="Z47" s="5"/>
      <c r="AA47" s="52"/>
      <c r="AB47" s="162">
        <f t="shared" si="0"/>
        <v>0</v>
      </c>
    </row>
    <row r="48" spans="1:28" s="162" customFormat="1" ht="12.75" customHeight="1">
      <c r="A48" s="16" t="s">
        <v>35</v>
      </c>
      <c r="B48" s="5"/>
      <c r="C48" s="161"/>
      <c r="D48" s="5"/>
      <c r="E48" s="161"/>
      <c r="F48" s="5"/>
      <c r="G48" s="161"/>
      <c r="H48" s="5"/>
      <c r="I48" s="161"/>
      <c r="J48" s="5"/>
      <c r="K48" s="161"/>
      <c r="L48" s="5"/>
      <c r="M48" s="161"/>
      <c r="N48" s="5"/>
      <c r="O48" s="161"/>
      <c r="P48" s="5"/>
      <c r="Q48" s="161"/>
      <c r="R48" s="5"/>
      <c r="S48" s="161"/>
      <c r="T48" s="5"/>
      <c r="U48" s="161"/>
      <c r="V48" s="5"/>
      <c r="W48" s="161"/>
      <c r="X48" s="5"/>
      <c r="Y48" s="161"/>
      <c r="Z48" s="5"/>
      <c r="AA48" s="52"/>
      <c r="AB48" s="162">
        <f t="shared" si="0"/>
        <v>0</v>
      </c>
    </row>
    <row r="49" spans="1:28" ht="12.75" customHeight="1">
      <c r="A49" s="15" t="s">
        <v>37</v>
      </c>
      <c r="B49" s="10"/>
      <c r="C49" s="11"/>
      <c r="D49" s="10"/>
      <c r="E49" s="11"/>
      <c r="F49" s="10"/>
      <c r="G49" s="11"/>
      <c r="H49" s="10"/>
      <c r="I49" s="11"/>
      <c r="J49" s="10"/>
      <c r="K49" s="11"/>
      <c r="L49" s="10"/>
      <c r="M49" s="11"/>
      <c r="N49" s="10"/>
      <c r="O49" s="11"/>
      <c r="P49" s="10"/>
      <c r="Q49" s="11"/>
      <c r="R49" s="10"/>
      <c r="S49" s="11"/>
      <c r="T49" s="10"/>
      <c r="U49" s="11"/>
      <c r="V49" s="10"/>
      <c r="W49" s="11"/>
      <c r="X49" s="10"/>
      <c r="Y49" s="11"/>
      <c r="Z49" s="10"/>
      <c r="AA49" s="6"/>
      <c r="AB49">
        <f t="shared" si="0"/>
        <v>0</v>
      </c>
    </row>
    <row r="50" spans="1:28" ht="12.75" customHeight="1">
      <c r="A50" s="9" t="s">
        <v>24</v>
      </c>
      <c r="B50" s="10"/>
      <c r="C50" s="11"/>
      <c r="D50" s="10"/>
      <c r="E50" s="11"/>
      <c r="F50" s="10"/>
      <c r="G50" s="11"/>
      <c r="H50" s="10"/>
      <c r="I50" s="11"/>
      <c r="J50" s="10"/>
      <c r="K50" s="11"/>
      <c r="L50" s="10"/>
      <c r="M50" s="11"/>
      <c r="N50" s="10"/>
      <c r="O50" s="11"/>
      <c r="P50" s="10"/>
      <c r="Q50" s="11"/>
      <c r="R50" s="10"/>
      <c r="S50" s="11"/>
      <c r="T50" s="10"/>
      <c r="U50" s="11"/>
      <c r="V50" s="10"/>
      <c r="W50" s="11"/>
      <c r="X50" s="10"/>
      <c r="Y50" s="11"/>
      <c r="Z50" s="10"/>
      <c r="AA50" s="6"/>
      <c r="AB50">
        <f t="shared" si="0"/>
        <v>0</v>
      </c>
    </row>
    <row r="51" spans="1:28" ht="12.75" customHeight="1">
      <c r="A51" s="9" t="s">
        <v>43</v>
      </c>
      <c r="B51" s="10"/>
      <c r="C51" s="11"/>
      <c r="D51" s="10"/>
      <c r="E51" s="11"/>
      <c r="F51" s="10"/>
      <c r="G51" s="11"/>
      <c r="H51" s="10"/>
      <c r="I51" s="11"/>
      <c r="J51" s="10"/>
      <c r="K51" s="11"/>
      <c r="L51" s="10"/>
      <c r="M51" s="11"/>
      <c r="N51" s="10"/>
      <c r="O51" s="11"/>
      <c r="P51" s="10"/>
      <c r="Q51" s="11"/>
      <c r="R51" s="10"/>
      <c r="S51" s="11"/>
      <c r="T51" s="10"/>
      <c r="U51" s="11"/>
      <c r="V51" s="10"/>
      <c r="W51" s="11"/>
      <c r="X51" s="10"/>
      <c r="Y51" s="11"/>
      <c r="Z51" s="10"/>
      <c r="AA51" s="6"/>
      <c r="AB51">
        <f t="shared" si="0"/>
        <v>0</v>
      </c>
    </row>
    <row r="52" spans="1:28" s="162" customFormat="1" ht="12.75" customHeight="1">
      <c r="A52" s="12" t="s">
        <v>72</v>
      </c>
      <c r="B52" s="5"/>
      <c r="C52" s="161"/>
      <c r="D52" s="5"/>
      <c r="E52" s="161"/>
      <c r="F52" s="5"/>
      <c r="G52" s="161"/>
      <c r="H52" s="5"/>
      <c r="I52" s="161"/>
      <c r="J52" s="5"/>
      <c r="K52" s="161"/>
      <c r="L52" s="5"/>
      <c r="M52" s="161"/>
      <c r="N52" s="5"/>
      <c r="O52" s="161"/>
      <c r="P52" s="5"/>
      <c r="Q52" s="161"/>
      <c r="R52" s="5"/>
      <c r="S52" s="161"/>
      <c r="T52" s="5"/>
      <c r="U52" s="161"/>
      <c r="V52" s="5"/>
      <c r="W52" s="161"/>
      <c r="X52" s="5"/>
      <c r="Y52" s="161"/>
      <c r="Z52" s="5"/>
      <c r="AA52" s="52"/>
      <c r="AB52" s="162">
        <f t="shared" si="0"/>
        <v>0</v>
      </c>
    </row>
    <row r="53" spans="1:28" ht="12.75" customHeight="1">
      <c r="A53" s="15" t="s">
        <v>68</v>
      </c>
      <c r="B53" s="10"/>
      <c r="C53" s="11"/>
      <c r="D53" s="10"/>
      <c r="E53" s="11"/>
      <c r="F53" s="10"/>
      <c r="G53" s="11"/>
      <c r="H53" s="10"/>
      <c r="I53" s="11"/>
      <c r="J53" s="10"/>
      <c r="K53" s="11"/>
      <c r="L53" s="10"/>
      <c r="M53" s="11"/>
      <c r="N53" s="10"/>
      <c r="O53" s="11"/>
      <c r="P53" s="10"/>
      <c r="Q53" s="11"/>
      <c r="R53" s="10"/>
      <c r="S53" s="11"/>
      <c r="T53" s="10"/>
      <c r="U53" s="11"/>
      <c r="V53" s="10"/>
      <c r="W53" s="11"/>
      <c r="X53" s="10"/>
      <c r="Y53" s="11"/>
      <c r="Z53" s="10"/>
      <c r="AA53" s="6"/>
      <c r="AB53">
        <f t="shared" si="0"/>
        <v>0</v>
      </c>
    </row>
    <row r="54" spans="1:28" ht="12.75" customHeight="1">
      <c r="A54" s="15" t="s">
        <v>82</v>
      </c>
      <c r="B54" s="10"/>
      <c r="C54" s="11"/>
      <c r="D54" s="10"/>
      <c r="E54" s="11"/>
      <c r="F54" s="10"/>
      <c r="G54" s="11"/>
      <c r="H54" s="10"/>
      <c r="I54" s="11"/>
      <c r="J54" s="10"/>
      <c r="K54" s="11"/>
      <c r="L54" s="10"/>
      <c r="M54" s="11"/>
      <c r="N54" s="10"/>
      <c r="O54" s="11"/>
      <c r="P54" s="10"/>
      <c r="Q54" s="11"/>
      <c r="R54" s="10"/>
      <c r="S54" s="11"/>
      <c r="T54" s="10"/>
      <c r="U54" s="11"/>
      <c r="V54" s="10"/>
      <c r="W54" s="11"/>
      <c r="X54" s="10"/>
      <c r="Y54" s="11"/>
      <c r="Z54" s="10"/>
      <c r="AA54" s="6"/>
      <c r="AB54">
        <f t="shared" si="0"/>
        <v>0</v>
      </c>
    </row>
    <row r="55" spans="1:28" ht="12.75" customHeight="1">
      <c r="A55" s="9" t="s">
        <v>63</v>
      </c>
      <c r="B55" s="10"/>
      <c r="C55" s="11"/>
      <c r="D55" s="10"/>
      <c r="E55" s="11"/>
      <c r="F55" s="10"/>
      <c r="G55" s="11"/>
      <c r="H55" s="10"/>
      <c r="I55" s="11"/>
      <c r="J55" s="10"/>
      <c r="K55" s="11"/>
      <c r="L55" s="10"/>
      <c r="M55" s="11"/>
      <c r="N55" s="10"/>
      <c r="O55" s="11"/>
      <c r="P55" s="10"/>
      <c r="Q55" s="11"/>
      <c r="R55" s="10"/>
      <c r="S55" s="11"/>
      <c r="T55" s="10"/>
      <c r="U55" s="11"/>
      <c r="V55" s="10"/>
      <c r="W55" s="11"/>
      <c r="X55" s="10"/>
      <c r="Y55" s="11"/>
      <c r="Z55" s="10"/>
      <c r="AA55" s="6"/>
      <c r="AB55">
        <f t="shared" si="0"/>
        <v>0</v>
      </c>
    </row>
    <row r="56" spans="1:28" s="162" customFormat="1" ht="12.75" customHeight="1">
      <c r="A56" s="12" t="s">
        <v>30</v>
      </c>
      <c r="B56" s="5"/>
      <c r="C56" s="161">
        <v>1</v>
      </c>
      <c r="D56" s="5"/>
      <c r="E56" s="161"/>
      <c r="F56" s="5"/>
      <c r="G56" s="161"/>
      <c r="H56" s="5"/>
      <c r="I56" s="161"/>
      <c r="J56" s="5"/>
      <c r="K56" s="161"/>
      <c r="L56" s="5"/>
      <c r="M56" s="161"/>
      <c r="N56" s="5"/>
      <c r="O56" s="161"/>
      <c r="P56" s="5"/>
      <c r="Q56" s="161"/>
      <c r="R56" s="5"/>
      <c r="S56" s="161"/>
      <c r="T56" s="5"/>
      <c r="U56" s="161"/>
      <c r="V56" s="5"/>
      <c r="W56" s="161"/>
      <c r="X56" s="5"/>
      <c r="Y56" s="161"/>
      <c r="Z56" s="5"/>
      <c r="AA56" s="52"/>
      <c r="AB56" s="162">
        <f t="shared" si="0"/>
        <v>0.04</v>
      </c>
    </row>
    <row r="57" spans="1:28" ht="12.75" customHeight="1">
      <c r="A57" s="9" t="s">
        <v>38</v>
      </c>
      <c r="B57" s="10"/>
      <c r="C57" s="11"/>
      <c r="D57" s="10"/>
      <c r="E57" s="11"/>
      <c r="F57" s="10"/>
      <c r="G57" s="11"/>
      <c r="H57" s="10"/>
      <c r="I57" s="11"/>
      <c r="J57" s="10"/>
      <c r="K57" s="11"/>
      <c r="L57" s="10"/>
      <c r="M57" s="11"/>
      <c r="N57" s="10"/>
      <c r="O57" s="11"/>
      <c r="P57" s="10"/>
      <c r="Q57" s="11"/>
      <c r="R57" s="10"/>
      <c r="S57" s="11"/>
      <c r="T57" s="10"/>
      <c r="U57" s="11"/>
      <c r="V57" s="10"/>
      <c r="W57" s="11"/>
      <c r="X57" s="10"/>
      <c r="Y57" s="11"/>
      <c r="Z57" s="10"/>
      <c r="AA57" s="6"/>
      <c r="AB57">
        <f t="shared" si="0"/>
        <v>0</v>
      </c>
    </row>
    <row r="58" spans="1:28" ht="12.75" customHeight="1">
      <c r="A58" s="9" t="s">
        <v>60</v>
      </c>
      <c r="B58" s="10"/>
      <c r="C58" s="11"/>
      <c r="D58" s="10"/>
      <c r="E58" s="11"/>
      <c r="F58" s="10"/>
      <c r="G58" s="11"/>
      <c r="H58" s="10"/>
      <c r="I58" s="11"/>
      <c r="J58" s="10"/>
      <c r="K58" s="11"/>
      <c r="L58" s="10"/>
      <c r="M58" s="11"/>
      <c r="N58" s="10"/>
      <c r="O58" s="11"/>
      <c r="P58" s="10"/>
      <c r="Q58" s="11"/>
      <c r="R58" s="10"/>
      <c r="S58" s="11"/>
      <c r="T58" s="10"/>
      <c r="U58" s="11"/>
      <c r="V58" s="10"/>
      <c r="W58" s="11"/>
      <c r="X58" s="10"/>
      <c r="Y58" s="11"/>
      <c r="Z58" s="10"/>
      <c r="AA58" s="6"/>
      <c r="AB58">
        <f t="shared" si="0"/>
        <v>0</v>
      </c>
    </row>
    <row r="59" spans="1:28" ht="12.75" customHeight="1">
      <c r="A59" s="9" t="s">
        <v>73</v>
      </c>
      <c r="B59" s="10"/>
      <c r="C59" s="11"/>
      <c r="D59" s="10"/>
      <c r="E59" s="11"/>
      <c r="F59" s="10"/>
      <c r="G59" s="11"/>
      <c r="H59" s="10"/>
      <c r="I59" s="11"/>
      <c r="J59" s="10"/>
      <c r="K59" s="11"/>
      <c r="L59" s="10"/>
      <c r="M59" s="11"/>
      <c r="N59" s="10"/>
      <c r="O59" s="11"/>
      <c r="P59" s="10"/>
      <c r="Q59" s="11"/>
      <c r="R59" s="10"/>
      <c r="S59" s="11"/>
      <c r="T59" s="10"/>
      <c r="U59" s="11"/>
      <c r="V59" s="10"/>
      <c r="W59" s="11"/>
      <c r="X59" s="10"/>
      <c r="Y59" s="11"/>
      <c r="Z59" s="10"/>
      <c r="AA59" s="6"/>
      <c r="AB59">
        <f t="shared" si="0"/>
        <v>0</v>
      </c>
    </row>
    <row r="60" spans="1:28" ht="12.75" customHeight="1">
      <c r="A60" s="9" t="s">
        <v>64</v>
      </c>
      <c r="B60" s="10"/>
      <c r="C60" s="11"/>
      <c r="D60" s="10"/>
      <c r="E60" s="11"/>
      <c r="F60" s="10"/>
      <c r="G60" s="11"/>
      <c r="H60" s="10"/>
      <c r="I60" s="11"/>
      <c r="J60" s="10"/>
      <c r="K60" s="11"/>
      <c r="L60" s="10"/>
      <c r="M60" s="11"/>
      <c r="N60" s="10"/>
      <c r="O60" s="11"/>
      <c r="P60" s="10"/>
      <c r="Q60" s="11"/>
      <c r="R60" s="10"/>
      <c r="S60" s="11"/>
      <c r="T60" s="10"/>
      <c r="U60" s="11"/>
      <c r="V60" s="10"/>
      <c r="W60" s="11"/>
      <c r="X60" s="10"/>
      <c r="Y60" s="11"/>
      <c r="Z60" s="10"/>
      <c r="AA60" s="6"/>
      <c r="AB60">
        <f t="shared" si="0"/>
        <v>0</v>
      </c>
    </row>
    <row r="61" spans="1:28" ht="12.75" customHeight="1">
      <c r="A61" s="9" t="s">
        <v>61</v>
      </c>
      <c r="B61" s="10"/>
      <c r="C61" s="11"/>
      <c r="D61" s="10"/>
      <c r="E61" s="11"/>
      <c r="F61" s="10"/>
      <c r="G61" s="11"/>
      <c r="H61" s="10"/>
      <c r="I61" s="11"/>
      <c r="J61" s="10"/>
      <c r="K61" s="11"/>
      <c r="L61" s="10"/>
      <c r="M61" s="11"/>
      <c r="N61" s="10"/>
      <c r="O61" s="11"/>
      <c r="P61" s="10"/>
      <c r="Q61" s="11"/>
      <c r="R61" s="10"/>
      <c r="S61" s="11"/>
      <c r="T61" s="10"/>
      <c r="U61" s="11"/>
      <c r="V61" s="10"/>
      <c r="W61" s="11"/>
      <c r="X61" s="10"/>
      <c r="Y61" s="11"/>
      <c r="Z61" s="10"/>
      <c r="AA61" s="6"/>
      <c r="AB61">
        <f t="shared" si="0"/>
        <v>0</v>
      </c>
    </row>
    <row r="62" spans="1:28" s="162" customFormat="1" ht="12.75" customHeight="1">
      <c r="A62" s="16" t="s">
        <v>13</v>
      </c>
      <c r="B62" s="5"/>
      <c r="C62" s="161"/>
      <c r="D62" s="5"/>
      <c r="E62" s="161"/>
      <c r="F62" s="5"/>
      <c r="G62" s="161"/>
      <c r="H62" s="5"/>
      <c r="I62" s="161"/>
      <c r="J62" s="5"/>
      <c r="K62" s="161"/>
      <c r="L62" s="5"/>
      <c r="M62" s="161"/>
      <c r="N62" s="5"/>
      <c r="O62" s="161"/>
      <c r="P62" s="5"/>
      <c r="Q62" s="161"/>
      <c r="R62" s="5"/>
      <c r="S62" s="161"/>
      <c r="T62" s="5"/>
      <c r="U62" s="161"/>
      <c r="V62" s="5"/>
      <c r="W62" s="161"/>
      <c r="X62" s="5"/>
      <c r="Y62" s="161"/>
      <c r="Z62" s="5"/>
      <c r="AA62" s="52"/>
      <c r="AB62" s="162">
        <f t="shared" si="0"/>
        <v>0</v>
      </c>
    </row>
    <row r="63" spans="1:28" s="162" customFormat="1" ht="12.75" customHeight="1">
      <c r="A63" s="16" t="s">
        <v>55</v>
      </c>
      <c r="B63" s="5"/>
      <c r="C63" s="161"/>
      <c r="D63" s="5"/>
      <c r="E63" s="161"/>
      <c r="F63" s="5"/>
      <c r="G63" s="161"/>
      <c r="H63" s="5"/>
      <c r="I63" s="161"/>
      <c r="J63" s="5"/>
      <c r="K63" s="161"/>
      <c r="L63" s="5"/>
      <c r="M63" s="161"/>
      <c r="N63" s="5"/>
      <c r="O63" s="161"/>
      <c r="P63" s="5"/>
      <c r="Q63" s="161"/>
      <c r="R63" s="5"/>
      <c r="S63" s="161"/>
      <c r="T63" s="5"/>
      <c r="U63" s="161"/>
      <c r="V63" s="5"/>
      <c r="W63" s="161"/>
      <c r="X63" s="5"/>
      <c r="Y63" s="161"/>
      <c r="Z63" s="5"/>
      <c r="AA63" s="52"/>
      <c r="AB63" s="162">
        <f t="shared" si="0"/>
        <v>0</v>
      </c>
    </row>
    <row r="64" spans="1:28" ht="12.75" customHeight="1">
      <c r="A64" s="15" t="s">
        <v>42</v>
      </c>
      <c r="B64" s="10"/>
      <c r="C64" s="11"/>
      <c r="D64" s="10"/>
      <c r="E64" s="11"/>
      <c r="F64" s="10"/>
      <c r="G64" s="11"/>
      <c r="H64" s="10"/>
      <c r="I64" s="11"/>
      <c r="J64" s="10"/>
      <c r="K64" s="11"/>
      <c r="L64" s="10"/>
      <c r="M64" s="11"/>
      <c r="N64" s="10"/>
      <c r="O64" s="11"/>
      <c r="P64" s="10"/>
      <c r="Q64" s="11"/>
      <c r="R64" s="10"/>
      <c r="S64" s="11"/>
      <c r="T64" s="10"/>
      <c r="U64" s="11"/>
      <c r="V64" s="10"/>
      <c r="W64" s="11"/>
      <c r="X64" s="10"/>
      <c r="Y64" s="11"/>
      <c r="Z64" s="10"/>
      <c r="AA64" s="6"/>
      <c r="AB64">
        <f t="shared" si="0"/>
        <v>0</v>
      </c>
    </row>
    <row r="65" spans="1:28" ht="12.75" customHeight="1">
      <c r="A65" s="15" t="s">
        <v>57</v>
      </c>
      <c r="B65" s="10"/>
      <c r="C65" s="11"/>
      <c r="D65" s="10"/>
      <c r="E65" s="11"/>
      <c r="F65" s="10"/>
      <c r="G65" s="11"/>
      <c r="H65" s="10"/>
      <c r="I65" s="11"/>
      <c r="J65" s="10"/>
      <c r="K65" s="11"/>
      <c r="L65" s="10"/>
      <c r="M65" s="11"/>
      <c r="N65" s="10"/>
      <c r="O65" s="11"/>
      <c r="P65" s="10"/>
      <c r="Q65" s="11"/>
      <c r="R65" s="10"/>
      <c r="S65" s="11"/>
      <c r="T65" s="10"/>
      <c r="U65" s="11"/>
      <c r="V65" s="10"/>
      <c r="W65" s="11"/>
      <c r="X65" s="10"/>
      <c r="Y65" s="11"/>
      <c r="Z65" s="10"/>
      <c r="AA65" s="6"/>
      <c r="AB65">
        <f t="shared" si="0"/>
        <v>0</v>
      </c>
    </row>
    <row r="66" spans="1:28" s="162" customFormat="1" ht="12.75" customHeight="1">
      <c r="A66" s="16" t="s">
        <v>14</v>
      </c>
      <c r="B66" s="5"/>
      <c r="C66" s="161"/>
      <c r="D66" s="5"/>
      <c r="E66" s="161"/>
      <c r="F66" s="5"/>
      <c r="G66" s="161"/>
      <c r="H66" s="5"/>
      <c r="I66" s="161"/>
      <c r="J66" s="5"/>
      <c r="K66" s="161"/>
      <c r="L66" s="5"/>
      <c r="M66" s="161"/>
      <c r="N66" s="5"/>
      <c r="O66" s="161"/>
      <c r="P66" s="5"/>
      <c r="Q66" s="161"/>
      <c r="R66" s="5"/>
      <c r="S66" s="161"/>
      <c r="T66" s="5"/>
      <c r="U66" s="161"/>
      <c r="V66" s="5"/>
      <c r="W66" s="161"/>
      <c r="X66" s="5"/>
      <c r="Y66" s="161"/>
      <c r="Z66" s="5"/>
      <c r="AA66" s="52"/>
      <c r="AB66" s="162">
        <f t="shared" si="0"/>
        <v>0</v>
      </c>
    </row>
    <row r="67" spans="1:28" s="162" customFormat="1" ht="12.75" customHeight="1">
      <c r="A67" s="16" t="s">
        <v>15</v>
      </c>
      <c r="B67" s="5"/>
      <c r="C67" s="161"/>
      <c r="D67" s="5"/>
      <c r="E67" s="161"/>
      <c r="F67" s="5"/>
      <c r="G67" s="161"/>
      <c r="H67" s="5"/>
      <c r="I67" s="161"/>
      <c r="J67" s="5"/>
      <c r="K67" s="161"/>
      <c r="L67" s="5"/>
      <c r="M67" s="161"/>
      <c r="N67" s="5"/>
      <c r="O67" s="161"/>
      <c r="P67" s="5"/>
      <c r="Q67" s="161"/>
      <c r="R67" s="5"/>
      <c r="S67" s="161"/>
      <c r="T67" s="5"/>
      <c r="U67" s="161"/>
      <c r="V67" s="5"/>
      <c r="W67" s="161"/>
      <c r="X67" s="5"/>
      <c r="Y67" s="161"/>
      <c r="Z67" s="5"/>
      <c r="AA67" s="52"/>
      <c r="AB67" s="162">
        <f t="shared" si="0"/>
        <v>0</v>
      </c>
    </row>
    <row r="68" spans="1:28" s="162" customFormat="1" ht="12.75" customHeight="1">
      <c r="A68" s="16" t="s">
        <v>16</v>
      </c>
      <c r="B68" s="5"/>
      <c r="C68" s="161"/>
      <c r="D68" s="5"/>
      <c r="E68" s="161"/>
      <c r="F68" s="5"/>
      <c r="G68" s="161"/>
      <c r="H68" s="5"/>
      <c r="I68" s="161"/>
      <c r="J68" s="5"/>
      <c r="K68" s="161"/>
      <c r="L68" s="5"/>
      <c r="M68" s="161"/>
      <c r="N68" s="5"/>
      <c r="O68" s="161"/>
      <c r="P68" s="5"/>
      <c r="Q68" s="161"/>
      <c r="R68" s="5"/>
      <c r="S68" s="161"/>
      <c r="T68" s="5"/>
      <c r="U68" s="161"/>
      <c r="V68" s="5"/>
      <c r="W68" s="161"/>
      <c r="X68" s="5"/>
      <c r="Y68" s="161"/>
      <c r="Z68" s="5"/>
      <c r="AA68" s="52"/>
      <c r="AB68" s="162">
        <f t="shared" si="0"/>
        <v>0</v>
      </c>
    </row>
    <row r="69" spans="1:28" ht="12.75" customHeight="1">
      <c r="A69" s="15" t="s">
        <v>36</v>
      </c>
      <c r="B69" s="10"/>
      <c r="C69" s="11"/>
      <c r="D69" s="10"/>
      <c r="E69" s="11"/>
      <c r="F69" s="10"/>
      <c r="G69" s="11"/>
      <c r="H69" s="10"/>
      <c r="I69" s="11"/>
      <c r="J69" s="10"/>
      <c r="K69" s="11"/>
      <c r="L69" s="10"/>
      <c r="M69" s="11"/>
      <c r="N69" s="10"/>
      <c r="O69" s="11"/>
      <c r="P69" s="10"/>
      <c r="Q69" s="11"/>
      <c r="R69" s="10"/>
      <c r="S69" s="11"/>
      <c r="T69" s="10"/>
      <c r="U69" s="11"/>
      <c r="V69" s="10"/>
      <c r="W69" s="11"/>
      <c r="X69" s="10"/>
      <c r="Y69" s="11"/>
      <c r="Z69" s="10"/>
      <c r="AA69" s="6"/>
      <c r="AB69">
        <f t="shared" si="0"/>
        <v>0</v>
      </c>
    </row>
    <row r="70" spans="1:28" s="162" customFormat="1" ht="12.75" customHeight="1">
      <c r="A70" s="16" t="s">
        <v>81</v>
      </c>
      <c r="B70" s="5"/>
      <c r="C70" s="161"/>
      <c r="D70" s="5"/>
      <c r="E70" s="161"/>
      <c r="F70" s="5"/>
      <c r="G70" s="161"/>
      <c r="H70" s="5"/>
      <c r="I70" s="161"/>
      <c r="J70" s="5"/>
      <c r="K70" s="161"/>
      <c r="L70" s="5"/>
      <c r="M70" s="161"/>
      <c r="N70" s="5"/>
      <c r="O70" s="161"/>
      <c r="P70" s="5"/>
      <c r="Q70" s="161"/>
      <c r="R70" s="5"/>
      <c r="S70" s="161"/>
      <c r="T70" s="5"/>
      <c r="U70" s="161"/>
      <c r="V70" s="5"/>
      <c r="W70" s="161"/>
      <c r="X70" s="5"/>
      <c r="Y70" s="161"/>
      <c r="Z70" s="5"/>
      <c r="AA70" s="52"/>
      <c r="AB70" s="162">
        <f t="shared" ref="AB70:AB112" si="1">SUM(B70:AA70)/25</f>
        <v>0</v>
      </c>
    </row>
    <row r="71" spans="1:28" s="162" customFormat="1" ht="12.75" customHeight="1">
      <c r="A71" s="16" t="s">
        <v>74</v>
      </c>
      <c r="B71" s="5"/>
      <c r="C71" s="161"/>
      <c r="D71" s="5"/>
      <c r="E71" s="161"/>
      <c r="F71" s="5"/>
      <c r="G71" s="161"/>
      <c r="H71" s="5"/>
      <c r="I71" s="161"/>
      <c r="J71" s="5"/>
      <c r="K71" s="161"/>
      <c r="L71" s="5"/>
      <c r="M71" s="161"/>
      <c r="N71" s="5"/>
      <c r="O71" s="161"/>
      <c r="P71" s="5"/>
      <c r="Q71" s="161"/>
      <c r="R71" s="5"/>
      <c r="S71" s="161"/>
      <c r="T71" s="5"/>
      <c r="U71" s="161"/>
      <c r="V71" s="5"/>
      <c r="W71" s="161"/>
      <c r="X71" s="5"/>
      <c r="Y71" s="161"/>
      <c r="Z71" s="5"/>
      <c r="AA71" s="52"/>
      <c r="AB71" s="162">
        <f t="shared" si="1"/>
        <v>0</v>
      </c>
    </row>
    <row r="72" spans="1:28" s="162" customFormat="1" ht="12.75" customHeight="1">
      <c r="A72" s="16" t="s">
        <v>56</v>
      </c>
      <c r="B72" s="5"/>
      <c r="C72" s="161"/>
      <c r="D72" s="5"/>
      <c r="E72" s="161"/>
      <c r="F72" s="5"/>
      <c r="G72" s="161"/>
      <c r="H72" s="5"/>
      <c r="I72" s="161"/>
      <c r="J72" s="5"/>
      <c r="K72" s="161"/>
      <c r="L72" s="5"/>
      <c r="M72" s="161"/>
      <c r="N72" s="5"/>
      <c r="O72" s="161"/>
      <c r="P72" s="5"/>
      <c r="Q72" s="161"/>
      <c r="R72" s="5"/>
      <c r="S72" s="161"/>
      <c r="T72" s="5"/>
      <c r="U72" s="161"/>
      <c r="V72" s="5"/>
      <c r="W72" s="161"/>
      <c r="X72" s="5"/>
      <c r="Y72" s="161"/>
      <c r="Z72" s="5"/>
      <c r="AA72" s="52"/>
      <c r="AB72" s="162">
        <f t="shared" si="1"/>
        <v>0</v>
      </c>
    </row>
    <row r="73" spans="1:28" s="162" customFormat="1" ht="12.75" customHeight="1">
      <c r="A73" s="16" t="s">
        <v>17</v>
      </c>
      <c r="B73" s="5"/>
      <c r="C73" s="161"/>
      <c r="D73" s="5"/>
      <c r="E73" s="161"/>
      <c r="F73" s="5"/>
      <c r="G73" s="161"/>
      <c r="H73" s="5"/>
      <c r="I73" s="161"/>
      <c r="J73" s="5"/>
      <c r="K73" s="161"/>
      <c r="L73" s="5"/>
      <c r="M73" s="161"/>
      <c r="N73" s="5"/>
      <c r="O73" s="161"/>
      <c r="P73" s="5"/>
      <c r="Q73" s="161"/>
      <c r="R73" s="5"/>
      <c r="S73" s="161"/>
      <c r="T73" s="5"/>
      <c r="U73" s="161"/>
      <c r="V73" s="5"/>
      <c r="W73" s="161"/>
      <c r="X73" s="5"/>
      <c r="Y73" s="161"/>
      <c r="Z73" s="5"/>
      <c r="AA73" s="52"/>
      <c r="AB73" s="162">
        <f t="shared" si="1"/>
        <v>0</v>
      </c>
    </row>
    <row r="74" spans="1:28" s="162" customFormat="1" ht="12.75" customHeight="1">
      <c r="A74" s="16" t="s">
        <v>18</v>
      </c>
      <c r="B74" s="5"/>
      <c r="C74" s="161"/>
      <c r="D74" s="5"/>
      <c r="E74" s="161"/>
      <c r="F74" s="5"/>
      <c r="G74" s="161"/>
      <c r="H74" s="5"/>
      <c r="I74" s="161"/>
      <c r="J74" s="5"/>
      <c r="K74" s="161"/>
      <c r="L74" s="5"/>
      <c r="M74" s="161"/>
      <c r="N74" s="5"/>
      <c r="O74" s="161"/>
      <c r="P74" s="5"/>
      <c r="Q74" s="161"/>
      <c r="R74" s="5"/>
      <c r="S74" s="161"/>
      <c r="T74" s="5"/>
      <c r="U74" s="161"/>
      <c r="V74" s="5"/>
      <c r="W74" s="161"/>
      <c r="X74" s="5"/>
      <c r="Y74" s="161"/>
      <c r="Z74" s="5"/>
      <c r="AA74" s="52"/>
      <c r="AB74" s="162">
        <f t="shared" si="1"/>
        <v>0</v>
      </c>
    </row>
    <row r="75" spans="1:28" s="162" customFormat="1" ht="12.75" customHeight="1">
      <c r="A75" s="16" t="s">
        <v>19</v>
      </c>
      <c r="B75" s="5"/>
      <c r="C75" s="161"/>
      <c r="D75" s="5"/>
      <c r="E75" s="161"/>
      <c r="F75" s="5"/>
      <c r="G75" s="161"/>
      <c r="H75" s="5"/>
      <c r="I75" s="161">
        <v>3</v>
      </c>
      <c r="J75" s="5"/>
      <c r="K75" s="161"/>
      <c r="L75" s="5"/>
      <c r="M75" s="161"/>
      <c r="N75" s="5"/>
      <c r="O75" s="161"/>
      <c r="P75" s="5"/>
      <c r="Q75" s="161"/>
      <c r="R75" s="5"/>
      <c r="S75" s="161"/>
      <c r="T75" s="5">
        <v>5</v>
      </c>
      <c r="U75" s="161"/>
      <c r="V75" s="5"/>
      <c r="W75" s="161">
        <v>2</v>
      </c>
      <c r="X75" s="5"/>
      <c r="Y75" s="161"/>
      <c r="Z75" s="5"/>
      <c r="AA75" s="52"/>
      <c r="AB75" s="162">
        <f t="shared" si="1"/>
        <v>0.4</v>
      </c>
    </row>
    <row r="76" spans="1:28" s="162" customFormat="1" ht="12.75" customHeight="1">
      <c r="A76" s="16" t="s">
        <v>20</v>
      </c>
      <c r="B76" s="5">
        <v>30</v>
      </c>
      <c r="C76" s="161">
        <v>40</v>
      </c>
      <c r="D76" s="5"/>
      <c r="E76" s="161">
        <v>3</v>
      </c>
      <c r="F76" s="5">
        <v>1</v>
      </c>
      <c r="G76" s="161">
        <v>18</v>
      </c>
      <c r="H76" s="5">
        <v>27</v>
      </c>
      <c r="I76" s="161">
        <v>37</v>
      </c>
      <c r="J76" s="5">
        <v>20</v>
      </c>
      <c r="K76" s="161">
        <v>10</v>
      </c>
      <c r="L76" s="5">
        <v>5</v>
      </c>
      <c r="M76" s="161">
        <v>3</v>
      </c>
      <c r="N76" s="5">
        <v>24</v>
      </c>
      <c r="O76" s="161">
        <v>4</v>
      </c>
      <c r="P76" s="5"/>
      <c r="Q76" s="161"/>
      <c r="R76" s="5"/>
      <c r="S76" s="161"/>
      <c r="T76" s="5"/>
      <c r="U76" s="161"/>
      <c r="V76" s="5"/>
      <c r="W76" s="161"/>
      <c r="X76" s="5"/>
      <c r="Y76" s="161"/>
      <c r="Z76" s="5"/>
      <c r="AA76" s="52"/>
      <c r="AB76" s="162">
        <f t="shared" si="1"/>
        <v>8.8800000000000008</v>
      </c>
    </row>
    <row r="77" spans="1:28" s="162" customFormat="1" ht="12.75" customHeight="1">
      <c r="A77" s="16" t="s">
        <v>21</v>
      </c>
      <c r="B77" s="5"/>
      <c r="C77" s="161"/>
      <c r="D77" s="5"/>
      <c r="E77" s="161"/>
      <c r="F77" s="5"/>
      <c r="G77" s="161"/>
      <c r="H77" s="5"/>
      <c r="I77" s="161"/>
      <c r="J77" s="5"/>
      <c r="K77" s="161"/>
      <c r="L77" s="5"/>
      <c r="M77" s="161"/>
      <c r="N77" s="5"/>
      <c r="O77" s="161"/>
      <c r="P77" s="5"/>
      <c r="Q77" s="161"/>
      <c r="R77" s="5"/>
      <c r="S77" s="161"/>
      <c r="T77" s="5"/>
      <c r="U77" s="161"/>
      <c r="V77" s="5"/>
      <c r="W77" s="161"/>
      <c r="X77" s="5"/>
      <c r="Y77" s="161"/>
      <c r="Z77" s="5"/>
      <c r="AA77" s="52"/>
      <c r="AB77" s="162">
        <f t="shared" si="1"/>
        <v>0</v>
      </c>
    </row>
    <row r="78" spans="1:28" ht="12.75" customHeight="1">
      <c r="A78" s="15" t="s">
        <v>91</v>
      </c>
      <c r="B78" s="10"/>
      <c r="C78" s="11"/>
      <c r="D78" s="10"/>
      <c r="E78" s="11"/>
      <c r="F78" s="10"/>
      <c r="G78" s="11"/>
      <c r="H78" s="10"/>
      <c r="I78" s="11"/>
      <c r="J78" s="10"/>
      <c r="K78" s="11"/>
      <c r="L78" s="10"/>
      <c r="M78" s="11"/>
      <c r="N78" s="10"/>
      <c r="O78" s="11"/>
      <c r="P78" s="10"/>
      <c r="Q78" s="11"/>
      <c r="R78" s="10"/>
      <c r="S78" s="11"/>
      <c r="T78" s="10"/>
      <c r="U78" s="11"/>
      <c r="V78" s="10"/>
      <c r="W78" s="11"/>
      <c r="X78" s="10"/>
      <c r="Y78" s="11"/>
      <c r="Z78" s="10"/>
      <c r="AA78" s="6"/>
      <c r="AB78">
        <f t="shared" si="1"/>
        <v>0</v>
      </c>
    </row>
    <row r="79" spans="1:28" ht="12.75" customHeight="1">
      <c r="A79" s="15" t="s">
        <v>122</v>
      </c>
      <c r="B79" s="10"/>
      <c r="C79" s="11"/>
      <c r="D79" s="10"/>
      <c r="E79" s="11"/>
      <c r="F79" s="10"/>
      <c r="G79" s="11"/>
      <c r="H79" s="10"/>
      <c r="I79" s="11"/>
      <c r="J79" s="10"/>
      <c r="K79" s="11"/>
      <c r="L79" s="10"/>
      <c r="M79" s="11"/>
      <c r="N79" s="10"/>
      <c r="O79" s="11"/>
      <c r="P79" s="10"/>
      <c r="Q79" s="11"/>
      <c r="R79" s="10"/>
      <c r="S79" s="11"/>
      <c r="T79" s="10"/>
      <c r="U79" s="11"/>
      <c r="V79" s="10"/>
      <c r="W79" s="11"/>
      <c r="X79" s="10"/>
      <c r="Y79" s="11"/>
      <c r="Z79" s="10"/>
      <c r="AA79" s="6"/>
    </row>
    <row r="80" spans="1:28" s="162" customFormat="1" ht="12.75" customHeight="1">
      <c r="A80" s="16" t="s">
        <v>92</v>
      </c>
      <c r="B80" s="5"/>
      <c r="C80" s="161"/>
      <c r="D80" s="5"/>
      <c r="E80" s="161"/>
      <c r="F80" s="5"/>
      <c r="G80" s="161"/>
      <c r="H80" s="5"/>
      <c r="I80" s="161"/>
      <c r="J80" s="5"/>
      <c r="K80" s="161"/>
      <c r="L80" s="5"/>
      <c r="M80" s="161"/>
      <c r="N80" s="5"/>
      <c r="O80" s="161"/>
      <c r="P80" s="5"/>
      <c r="Q80" s="161"/>
      <c r="R80" s="5"/>
      <c r="S80" s="161"/>
      <c r="T80" s="5"/>
      <c r="U80" s="161"/>
      <c r="V80" s="5"/>
      <c r="W80" s="161"/>
      <c r="X80" s="5"/>
      <c r="Y80" s="161"/>
      <c r="Z80" s="5"/>
      <c r="AA80" s="52"/>
      <c r="AB80" s="162">
        <f t="shared" si="1"/>
        <v>0</v>
      </c>
    </row>
    <row r="81" spans="1:28" ht="12.75" customHeight="1">
      <c r="A81" s="15" t="s">
        <v>87</v>
      </c>
      <c r="B81" s="10"/>
      <c r="C81" s="11"/>
      <c r="D81" s="10"/>
      <c r="E81" s="11"/>
      <c r="F81" s="10"/>
      <c r="G81" s="11"/>
      <c r="H81" s="10"/>
      <c r="I81" s="11"/>
      <c r="J81" s="10"/>
      <c r="K81" s="11"/>
      <c r="L81" s="10"/>
      <c r="M81" s="11"/>
      <c r="N81" s="10"/>
      <c r="O81" s="11"/>
      <c r="P81" s="10"/>
      <c r="Q81" s="11"/>
      <c r="R81" s="10"/>
      <c r="S81" s="11"/>
      <c r="T81" s="10"/>
      <c r="U81" s="11"/>
      <c r="V81" s="10"/>
      <c r="W81" s="11"/>
      <c r="X81" s="10"/>
      <c r="Y81" s="11"/>
      <c r="Z81" s="10"/>
      <c r="AA81" s="6"/>
      <c r="AB81">
        <f t="shared" si="1"/>
        <v>0</v>
      </c>
    </row>
    <row r="82" spans="1:28" s="162" customFormat="1" ht="12.75" customHeight="1">
      <c r="A82" s="16" t="s">
        <v>65</v>
      </c>
      <c r="B82" s="5"/>
      <c r="C82" s="161"/>
      <c r="D82" s="5"/>
      <c r="E82" s="161"/>
      <c r="F82" s="5"/>
      <c r="G82" s="161"/>
      <c r="H82" s="5"/>
      <c r="I82" s="161"/>
      <c r="J82" s="5"/>
      <c r="K82" s="161"/>
      <c r="L82" s="5"/>
      <c r="M82" s="161"/>
      <c r="N82" s="5"/>
      <c r="O82" s="161"/>
      <c r="P82" s="5"/>
      <c r="Q82" s="161"/>
      <c r="R82" s="5"/>
      <c r="S82" s="161"/>
      <c r="T82" s="5"/>
      <c r="U82" s="161"/>
      <c r="V82" s="5"/>
      <c r="W82" s="161"/>
      <c r="X82" s="5"/>
      <c r="Y82" s="161"/>
      <c r="Z82" s="5"/>
      <c r="AA82" s="52"/>
      <c r="AB82" s="162">
        <f t="shared" si="1"/>
        <v>0</v>
      </c>
    </row>
    <row r="83" spans="1:28" ht="12.75" customHeight="1">
      <c r="A83" s="15" t="s">
        <v>46</v>
      </c>
      <c r="B83" s="10"/>
      <c r="C83" s="11"/>
      <c r="D83" s="10"/>
      <c r="E83" s="11"/>
      <c r="F83" s="10"/>
      <c r="G83" s="11"/>
      <c r="H83" s="10"/>
      <c r="I83" s="11"/>
      <c r="J83" s="10"/>
      <c r="K83" s="11"/>
      <c r="L83" s="10"/>
      <c r="M83" s="11"/>
      <c r="N83" s="10"/>
      <c r="O83" s="11"/>
      <c r="P83" s="10"/>
      <c r="Q83" s="11"/>
      <c r="R83" s="10"/>
      <c r="S83" s="11"/>
      <c r="T83" s="10"/>
      <c r="U83" s="11"/>
      <c r="V83" s="10"/>
      <c r="W83" s="11"/>
      <c r="X83" s="10"/>
      <c r="Y83" s="11"/>
      <c r="Z83" s="10"/>
      <c r="AA83" s="6"/>
      <c r="AB83">
        <f t="shared" si="1"/>
        <v>0</v>
      </c>
    </row>
    <row r="84" spans="1:28" s="162" customFormat="1" ht="12.75" customHeight="1">
      <c r="A84" s="16" t="s">
        <v>47</v>
      </c>
      <c r="B84" s="5"/>
      <c r="C84" s="161"/>
      <c r="D84" s="5"/>
      <c r="E84" s="161"/>
      <c r="F84" s="5"/>
      <c r="G84" s="161"/>
      <c r="H84" s="5"/>
      <c r="I84" s="161"/>
      <c r="J84" s="5"/>
      <c r="K84" s="161"/>
      <c r="L84" s="5"/>
      <c r="M84" s="161"/>
      <c r="N84" s="5"/>
      <c r="O84" s="161"/>
      <c r="P84" s="5"/>
      <c r="Q84" s="161"/>
      <c r="R84" s="5"/>
      <c r="S84" s="161"/>
      <c r="T84" s="5"/>
      <c r="U84" s="161"/>
      <c r="V84" s="5"/>
      <c r="W84" s="161"/>
      <c r="X84" s="5"/>
      <c r="Y84" s="161"/>
      <c r="Z84" s="5"/>
      <c r="AA84" s="52"/>
      <c r="AB84" s="162">
        <f t="shared" si="1"/>
        <v>0</v>
      </c>
    </row>
    <row r="85" spans="1:28" s="162" customFormat="1" ht="12.75" customHeight="1">
      <c r="A85" s="16" t="s">
        <v>66</v>
      </c>
      <c r="B85" s="5"/>
      <c r="C85" s="161"/>
      <c r="D85" s="5"/>
      <c r="E85" s="161"/>
      <c r="F85" s="5"/>
      <c r="G85" s="161"/>
      <c r="H85" s="5"/>
      <c r="I85" s="161"/>
      <c r="J85" s="5"/>
      <c r="K85" s="161"/>
      <c r="L85" s="5"/>
      <c r="M85" s="161"/>
      <c r="N85" s="5"/>
      <c r="O85" s="161"/>
      <c r="P85" s="5"/>
      <c r="Q85" s="161"/>
      <c r="R85" s="5"/>
      <c r="S85" s="161"/>
      <c r="T85" s="5"/>
      <c r="U85" s="161"/>
      <c r="V85" s="5"/>
      <c r="W85" s="161"/>
      <c r="X85" s="5"/>
      <c r="Y85" s="161"/>
      <c r="Z85" s="5"/>
      <c r="AA85" s="52"/>
      <c r="AB85" s="162">
        <f t="shared" si="1"/>
        <v>0</v>
      </c>
    </row>
    <row r="86" spans="1:28" ht="12.75" customHeight="1">
      <c r="A86" s="15" t="s">
        <v>53</v>
      </c>
      <c r="B86" s="10"/>
      <c r="C86" s="11"/>
      <c r="D86" s="10"/>
      <c r="E86" s="11"/>
      <c r="F86" s="10"/>
      <c r="G86" s="11"/>
      <c r="H86" s="10"/>
      <c r="I86" s="11"/>
      <c r="J86" s="10"/>
      <c r="K86" s="11"/>
      <c r="L86" s="10"/>
      <c r="M86" s="11"/>
      <c r="N86" s="10"/>
      <c r="O86" s="11"/>
      <c r="P86" s="10"/>
      <c r="Q86" s="11"/>
      <c r="R86" s="10"/>
      <c r="S86" s="11"/>
      <c r="T86" s="10"/>
      <c r="U86" s="11"/>
      <c r="V86" s="10"/>
      <c r="W86" s="11"/>
      <c r="X86" s="10"/>
      <c r="Y86" s="11"/>
      <c r="Z86" s="10"/>
      <c r="AA86" s="6"/>
      <c r="AB86">
        <f t="shared" si="1"/>
        <v>0</v>
      </c>
    </row>
    <row r="87" spans="1:28" ht="12.75" customHeight="1">
      <c r="A87" s="15" t="s">
        <v>54</v>
      </c>
      <c r="B87" s="10"/>
      <c r="C87" s="11"/>
      <c r="D87" s="10"/>
      <c r="E87" s="11"/>
      <c r="F87" s="10"/>
      <c r="G87" s="11"/>
      <c r="H87" s="10"/>
      <c r="I87" s="11"/>
      <c r="J87" s="10"/>
      <c r="K87" s="11"/>
      <c r="L87" s="10"/>
      <c r="M87" s="11"/>
      <c r="N87" s="10"/>
      <c r="O87" s="11"/>
      <c r="P87" s="10"/>
      <c r="Q87" s="11"/>
      <c r="R87" s="10"/>
      <c r="S87" s="11"/>
      <c r="T87" s="10"/>
      <c r="U87" s="11"/>
      <c r="V87" s="10"/>
      <c r="W87" s="11"/>
      <c r="X87" s="10"/>
      <c r="Y87" s="11"/>
      <c r="Z87" s="10"/>
      <c r="AA87" s="6"/>
      <c r="AB87">
        <f t="shared" si="1"/>
        <v>0</v>
      </c>
    </row>
    <row r="88" spans="1:28" s="162" customFormat="1" ht="12.75" customHeight="1">
      <c r="A88" s="16" t="s">
        <v>58</v>
      </c>
      <c r="B88" s="5"/>
      <c r="C88" s="161"/>
      <c r="D88" s="5"/>
      <c r="E88" s="161"/>
      <c r="F88" s="5"/>
      <c r="G88" s="161"/>
      <c r="H88" s="5"/>
      <c r="I88" s="161"/>
      <c r="J88" s="5"/>
      <c r="K88" s="161"/>
      <c r="L88" s="5"/>
      <c r="M88" s="161"/>
      <c r="N88" s="5"/>
      <c r="O88" s="161"/>
      <c r="P88" s="5"/>
      <c r="Q88" s="161"/>
      <c r="R88" s="5"/>
      <c r="S88" s="161"/>
      <c r="T88" s="5"/>
      <c r="U88" s="161"/>
      <c r="V88" s="5"/>
      <c r="W88" s="161"/>
      <c r="X88" s="5"/>
      <c r="Y88" s="161"/>
      <c r="Z88" s="5"/>
      <c r="AA88" s="52"/>
      <c r="AB88" s="162">
        <f t="shared" si="1"/>
        <v>0</v>
      </c>
    </row>
    <row r="89" spans="1:28" ht="12.75" customHeight="1">
      <c r="A89" s="15" t="s">
        <v>80</v>
      </c>
      <c r="B89" s="10"/>
      <c r="C89" s="11"/>
      <c r="D89" s="10"/>
      <c r="E89" s="11"/>
      <c r="F89" s="10"/>
      <c r="G89" s="11"/>
      <c r="H89" s="10"/>
      <c r="I89" s="11"/>
      <c r="J89" s="10"/>
      <c r="K89" s="11"/>
      <c r="L89" s="10"/>
      <c r="M89" s="11"/>
      <c r="N89" s="10"/>
      <c r="O89" s="11"/>
      <c r="P89" s="10"/>
      <c r="Q89" s="11"/>
      <c r="R89" s="10"/>
      <c r="S89" s="11"/>
      <c r="T89" s="10"/>
      <c r="U89" s="11"/>
      <c r="V89" s="10"/>
      <c r="W89" s="11"/>
      <c r="X89" s="10"/>
      <c r="Y89" s="11"/>
      <c r="Z89" s="10"/>
      <c r="AA89" s="6"/>
      <c r="AB89">
        <f t="shared" si="1"/>
        <v>0</v>
      </c>
    </row>
    <row r="90" spans="1:28" ht="12.75" customHeight="1">
      <c r="A90" s="15" t="s">
        <v>48</v>
      </c>
      <c r="B90" s="10"/>
      <c r="C90" s="11"/>
      <c r="D90" s="10"/>
      <c r="E90" s="11"/>
      <c r="F90" s="10"/>
      <c r="G90" s="11"/>
      <c r="H90" s="10"/>
      <c r="I90" s="11"/>
      <c r="J90" s="10"/>
      <c r="K90" s="11"/>
      <c r="L90" s="10"/>
      <c r="M90" s="11"/>
      <c r="N90" s="10"/>
      <c r="O90" s="11"/>
      <c r="P90" s="10"/>
      <c r="Q90" s="11"/>
      <c r="R90" s="10"/>
      <c r="S90" s="11"/>
      <c r="T90" s="10"/>
      <c r="U90" s="11"/>
      <c r="V90" s="10"/>
      <c r="W90" s="11"/>
      <c r="X90" s="10"/>
      <c r="Y90" s="11"/>
      <c r="Z90" s="10"/>
      <c r="AA90" s="6"/>
      <c r="AB90">
        <f t="shared" si="1"/>
        <v>0</v>
      </c>
    </row>
    <row r="91" spans="1:28" s="162" customFormat="1" ht="12.75" customHeight="1">
      <c r="A91" s="16" t="s">
        <v>22</v>
      </c>
      <c r="B91" s="5"/>
      <c r="C91" s="161"/>
      <c r="D91" s="5"/>
      <c r="E91" s="161"/>
      <c r="F91" s="5"/>
      <c r="G91" s="161"/>
      <c r="H91" s="5"/>
      <c r="I91" s="161"/>
      <c r="J91" s="5"/>
      <c r="K91" s="161"/>
      <c r="L91" s="5"/>
      <c r="M91" s="161"/>
      <c r="N91" s="5"/>
      <c r="O91" s="161"/>
      <c r="P91" s="5"/>
      <c r="Q91" s="161"/>
      <c r="R91" s="5"/>
      <c r="S91" s="161"/>
      <c r="T91" s="5"/>
      <c r="U91" s="161"/>
      <c r="V91" s="5"/>
      <c r="W91" s="161"/>
      <c r="X91" s="5"/>
      <c r="Y91" s="161"/>
      <c r="Z91" s="5"/>
      <c r="AA91" s="52"/>
      <c r="AB91" s="162">
        <f t="shared" si="1"/>
        <v>0</v>
      </c>
    </row>
    <row r="92" spans="1:28" ht="12.75" customHeight="1">
      <c r="A92" s="15" t="s">
        <v>75</v>
      </c>
      <c r="B92" s="10"/>
      <c r="C92" s="11"/>
      <c r="D92" s="10"/>
      <c r="E92" s="11"/>
      <c r="F92" s="10"/>
      <c r="G92" s="11"/>
      <c r="H92" s="10"/>
      <c r="I92" s="11"/>
      <c r="J92" s="10"/>
      <c r="K92" s="11"/>
      <c r="L92" s="10"/>
      <c r="M92" s="11"/>
      <c r="N92" s="10"/>
      <c r="O92" s="11"/>
      <c r="P92" s="10"/>
      <c r="Q92" s="11"/>
      <c r="R92" s="10"/>
      <c r="S92" s="11"/>
      <c r="T92" s="10"/>
      <c r="U92" s="11"/>
      <c r="V92" s="10"/>
      <c r="W92" s="11"/>
      <c r="X92" s="10"/>
      <c r="Y92" s="11"/>
      <c r="Z92" s="10"/>
      <c r="AA92" s="6"/>
      <c r="AB92">
        <f t="shared" si="1"/>
        <v>0</v>
      </c>
    </row>
    <row r="93" spans="1:28" ht="12.75" customHeight="1">
      <c r="A93" s="15"/>
      <c r="B93" s="10"/>
      <c r="C93" s="11"/>
      <c r="D93" s="10"/>
      <c r="E93" s="11"/>
      <c r="F93" s="10"/>
      <c r="G93" s="11"/>
      <c r="H93" s="10"/>
      <c r="I93" s="11"/>
      <c r="J93" s="10"/>
      <c r="K93" s="11"/>
      <c r="L93" s="10"/>
      <c r="M93" s="11"/>
      <c r="N93" s="10"/>
      <c r="O93" s="11"/>
      <c r="P93" s="10"/>
      <c r="Q93" s="11"/>
      <c r="R93" s="10"/>
      <c r="S93" s="11"/>
      <c r="T93" s="10"/>
      <c r="U93" s="11"/>
      <c r="V93" s="10"/>
      <c r="W93" s="11"/>
      <c r="X93" s="10"/>
      <c r="Y93" s="11"/>
      <c r="Z93" s="10"/>
      <c r="AA93" s="6"/>
      <c r="AB93">
        <f t="shared" si="1"/>
        <v>0</v>
      </c>
    </row>
    <row r="94" spans="1:28" ht="12.75" customHeight="1">
      <c r="A94" s="15"/>
      <c r="B94" s="10"/>
      <c r="C94" s="11"/>
      <c r="D94" s="10"/>
      <c r="E94" s="11"/>
      <c r="F94" s="10"/>
      <c r="G94" s="11"/>
      <c r="H94" s="10"/>
      <c r="I94" s="11"/>
      <c r="J94" s="10"/>
      <c r="K94" s="11"/>
      <c r="L94" s="10"/>
      <c r="M94" s="11"/>
      <c r="N94" s="10"/>
      <c r="O94" s="11"/>
      <c r="P94" s="10"/>
      <c r="Q94" s="11"/>
      <c r="R94" s="10"/>
      <c r="S94" s="11"/>
      <c r="T94" s="10"/>
      <c r="U94" s="11"/>
      <c r="V94" s="10"/>
      <c r="W94" s="11"/>
      <c r="X94" s="10"/>
      <c r="Y94" s="11"/>
      <c r="Z94" s="10"/>
      <c r="AA94" s="6"/>
      <c r="AB94">
        <f t="shared" si="1"/>
        <v>0</v>
      </c>
    </row>
    <row r="95" spans="1:28" ht="12.75" customHeight="1">
      <c r="A95" s="17"/>
      <c r="B95" s="10"/>
      <c r="C95" s="11"/>
      <c r="D95" s="10"/>
      <c r="E95" s="11"/>
      <c r="F95" s="10"/>
      <c r="G95" s="11"/>
      <c r="H95" s="10"/>
      <c r="I95" s="11"/>
      <c r="J95" s="10"/>
      <c r="K95" s="11"/>
      <c r="L95" s="10"/>
      <c r="M95" s="11"/>
      <c r="N95" s="10"/>
      <c r="O95" s="11"/>
      <c r="P95" s="10"/>
      <c r="Q95" s="11"/>
      <c r="R95" s="10"/>
      <c r="S95" s="11"/>
      <c r="T95" s="10"/>
      <c r="U95" s="11"/>
      <c r="V95" s="10"/>
      <c r="W95" s="11"/>
      <c r="X95" s="10"/>
      <c r="Y95" s="11"/>
      <c r="Z95" s="10"/>
      <c r="AA95" s="6"/>
      <c r="AB95">
        <f t="shared" si="1"/>
        <v>0</v>
      </c>
    </row>
    <row r="96" spans="1:28" ht="12.75" customHeight="1">
      <c r="A96" s="17" t="s">
        <v>90</v>
      </c>
      <c r="B96" s="10">
        <v>10</v>
      </c>
      <c r="C96" s="11">
        <v>4</v>
      </c>
      <c r="D96" s="10"/>
      <c r="E96" s="11">
        <v>3</v>
      </c>
      <c r="F96" s="10">
        <v>6</v>
      </c>
      <c r="G96" s="11">
        <v>5</v>
      </c>
      <c r="H96" s="10">
        <v>2</v>
      </c>
      <c r="I96" s="11"/>
      <c r="J96" s="10">
        <v>2</v>
      </c>
      <c r="K96" s="11">
        <v>2</v>
      </c>
      <c r="L96" s="10">
        <v>2</v>
      </c>
      <c r="M96" s="11">
        <v>4</v>
      </c>
      <c r="N96" s="10">
        <v>4</v>
      </c>
      <c r="O96" s="11">
        <v>17</v>
      </c>
      <c r="P96" s="10">
        <v>9</v>
      </c>
      <c r="Q96" s="11">
        <v>7</v>
      </c>
      <c r="R96" s="10">
        <v>3</v>
      </c>
      <c r="S96" s="11">
        <v>13</v>
      </c>
      <c r="T96" s="10">
        <v>19</v>
      </c>
      <c r="U96" s="11">
        <v>17</v>
      </c>
      <c r="V96" s="10">
        <v>4</v>
      </c>
      <c r="W96" s="11"/>
      <c r="X96" s="10">
        <v>3</v>
      </c>
      <c r="Y96" s="11">
        <v>4</v>
      </c>
      <c r="Z96" s="10">
        <v>10</v>
      </c>
      <c r="AA96" s="6"/>
      <c r="AB96">
        <f t="shared" si="1"/>
        <v>6</v>
      </c>
    </row>
    <row r="97" spans="1:29" ht="12.75" customHeight="1">
      <c r="A97" s="17" t="s">
        <v>67</v>
      </c>
      <c r="B97" s="10"/>
      <c r="C97" s="11"/>
      <c r="D97" s="10"/>
      <c r="E97" s="11"/>
      <c r="F97" s="10"/>
      <c r="G97" s="11"/>
      <c r="H97" s="10"/>
      <c r="I97" s="11"/>
      <c r="J97" s="10"/>
      <c r="K97" s="11"/>
      <c r="L97" s="10"/>
      <c r="M97" s="11"/>
      <c r="N97" s="10"/>
      <c r="O97" s="11"/>
      <c r="P97" s="10"/>
      <c r="Q97" s="11"/>
      <c r="R97" s="10"/>
      <c r="S97" s="11"/>
      <c r="T97" s="10"/>
      <c r="U97" s="11"/>
      <c r="V97" s="10"/>
      <c r="W97" s="11"/>
      <c r="X97" s="10"/>
      <c r="Y97" s="11"/>
      <c r="Z97" s="10"/>
      <c r="AA97" s="6"/>
      <c r="AB97">
        <f t="shared" si="1"/>
        <v>0</v>
      </c>
    </row>
    <row r="98" spans="1:29" ht="12.75" customHeight="1">
      <c r="A98" s="17" t="s">
        <v>50</v>
      </c>
      <c r="B98" s="10">
        <v>10</v>
      </c>
      <c r="C98" s="11">
        <v>4</v>
      </c>
      <c r="D98" s="10"/>
      <c r="E98" s="11"/>
      <c r="F98" s="10"/>
      <c r="G98" s="11"/>
      <c r="H98" s="10">
        <v>15</v>
      </c>
      <c r="I98" s="11">
        <v>3</v>
      </c>
      <c r="J98" s="10"/>
      <c r="K98" s="11">
        <v>2</v>
      </c>
      <c r="L98" s="10">
        <v>5</v>
      </c>
      <c r="M98" s="11">
        <v>8</v>
      </c>
      <c r="N98" s="10">
        <v>2</v>
      </c>
      <c r="O98" s="11">
        <v>5</v>
      </c>
      <c r="P98" s="10"/>
      <c r="Q98" s="11">
        <v>4</v>
      </c>
      <c r="R98" s="10">
        <v>5</v>
      </c>
      <c r="S98" s="11">
        <v>3</v>
      </c>
      <c r="T98" s="10">
        <v>7</v>
      </c>
      <c r="U98" s="11">
        <v>8</v>
      </c>
      <c r="V98" s="10"/>
      <c r="W98" s="11">
        <v>3</v>
      </c>
      <c r="X98" s="10"/>
      <c r="Y98" s="11"/>
      <c r="Z98" s="10"/>
      <c r="AA98" s="6"/>
      <c r="AB98">
        <f t="shared" si="1"/>
        <v>3.36</v>
      </c>
    </row>
    <row r="99" spans="1:29" ht="12.75" customHeight="1">
      <c r="A99" s="17" t="s">
        <v>70</v>
      </c>
      <c r="B99" s="10"/>
      <c r="C99" s="11"/>
      <c r="D99" s="10">
        <v>75</v>
      </c>
      <c r="E99" s="11">
        <v>20</v>
      </c>
      <c r="F99" s="10">
        <v>30</v>
      </c>
      <c r="G99" s="11">
        <v>90</v>
      </c>
      <c r="H99" s="10"/>
      <c r="I99" s="11"/>
      <c r="J99" s="10"/>
      <c r="K99" s="11"/>
      <c r="L99" s="10"/>
      <c r="M99" s="11"/>
      <c r="N99" s="10"/>
      <c r="O99" s="11"/>
      <c r="P99" s="10"/>
      <c r="Q99" s="11"/>
      <c r="R99" s="10"/>
      <c r="S99" s="11"/>
      <c r="T99" s="10"/>
      <c r="U99" s="11"/>
      <c r="V99" s="10"/>
      <c r="W99" s="11"/>
      <c r="X99" s="10">
        <v>5</v>
      </c>
      <c r="Y99" s="11"/>
      <c r="Z99" s="10">
        <v>5</v>
      </c>
      <c r="AA99" s="6"/>
      <c r="AB99">
        <f t="shared" si="1"/>
        <v>9</v>
      </c>
    </row>
    <row r="100" spans="1:29" ht="12.75" customHeight="1">
      <c r="A100" s="17" t="s">
        <v>49</v>
      </c>
      <c r="B100" s="10"/>
      <c r="C100" s="11"/>
      <c r="D100" s="10"/>
      <c r="E100" s="11"/>
      <c r="F100" s="10"/>
      <c r="G100" s="11"/>
      <c r="H100" s="10"/>
      <c r="I100" s="11"/>
      <c r="J100" s="10"/>
      <c r="K100" s="11"/>
      <c r="L100" s="10"/>
      <c r="M100" s="11"/>
      <c r="N100" s="10"/>
      <c r="O100" s="11"/>
      <c r="P100" s="10"/>
      <c r="Q100" s="11"/>
      <c r="R100" s="10"/>
      <c r="S100" s="11"/>
      <c r="T100" s="10"/>
      <c r="U100" s="11"/>
      <c r="V100" s="10"/>
      <c r="W100" s="11"/>
      <c r="X100" s="10"/>
      <c r="Y100" s="11"/>
      <c r="Z100" s="10"/>
      <c r="AA100" s="6"/>
      <c r="AB100">
        <f t="shared" si="1"/>
        <v>0</v>
      </c>
    </row>
    <row r="101" spans="1:29" ht="12.75" customHeight="1">
      <c r="A101" s="26" t="s">
        <v>103</v>
      </c>
      <c r="B101" s="10"/>
      <c r="C101" s="11"/>
      <c r="D101" s="10"/>
      <c r="E101" s="11"/>
      <c r="F101" s="10"/>
      <c r="G101" s="11"/>
      <c r="H101" s="10"/>
      <c r="I101" s="11"/>
      <c r="J101" s="10"/>
      <c r="K101" s="11"/>
      <c r="L101" s="10"/>
      <c r="M101" s="11"/>
      <c r="N101" s="10"/>
      <c r="O101" s="11"/>
      <c r="P101" s="10"/>
      <c r="Q101" s="11"/>
      <c r="R101" s="10"/>
      <c r="S101" s="11"/>
      <c r="T101" s="10"/>
      <c r="U101" s="11"/>
      <c r="V101" s="10"/>
      <c r="W101" s="11"/>
      <c r="X101" s="10"/>
      <c r="Y101" s="11"/>
      <c r="Z101" s="10"/>
      <c r="AA101" s="6"/>
      <c r="AB101">
        <f t="shared" si="1"/>
        <v>0</v>
      </c>
    </row>
    <row r="102" spans="1:29" ht="12.75" customHeight="1">
      <c r="A102" s="28" t="s">
        <v>121</v>
      </c>
      <c r="B102" s="10"/>
      <c r="C102" s="11"/>
      <c r="D102" s="10"/>
      <c r="E102" s="11"/>
      <c r="F102" s="10"/>
      <c r="G102" s="11"/>
      <c r="H102" s="10"/>
      <c r="I102" s="11"/>
      <c r="J102" s="10"/>
      <c r="K102" s="11"/>
      <c r="L102" s="10"/>
      <c r="M102" s="11"/>
      <c r="N102" s="10"/>
      <c r="O102" s="11"/>
      <c r="P102" s="10"/>
      <c r="Q102" s="11"/>
      <c r="R102" s="10"/>
      <c r="S102" s="11"/>
      <c r="T102" s="10"/>
      <c r="U102" s="11"/>
      <c r="V102" s="10"/>
      <c r="W102" s="11"/>
      <c r="X102" s="10"/>
      <c r="Y102" s="11"/>
      <c r="Z102" s="10"/>
      <c r="AA102" s="6"/>
      <c r="AB102">
        <f t="shared" si="1"/>
        <v>0</v>
      </c>
    </row>
    <row r="103" spans="1:29" ht="12.75" customHeight="1">
      <c r="A103" s="17"/>
      <c r="B103" s="10"/>
      <c r="C103" s="11"/>
      <c r="D103" s="10"/>
      <c r="E103" s="11"/>
      <c r="F103" s="10"/>
      <c r="G103" s="11"/>
      <c r="H103" s="10"/>
      <c r="I103" s="11"/>
      <c r="J103" s="10"/>
      <c r="K103" s="11"/>
      <c r="L103" s="10"/>
      <c r="M103" s="11"/>
      <c r="N103" s="10"/>
      <c r="O103" s="11"/>
      <c r="P103" s="10"/>
      <c r="Q103" s="11"/>
      <c r="R103" s="10"/>
      <c r="S103" s="11"/>
      <c r="T103" s="10"/>
      <c r="U103" s="11"/>
      <c r="V103" s="10"/>
      <c r="W103" s="11"/>
      <c r="X103" s="10"/>
      <c r="Y103" s="11"/>
      <c r="Z103" s="10"/>
      <c r="AA103" s="6"/>
      <c r="AB103">
        <f t="shared" si="1"/>
        <v>0</v>
      </c>
    </row>
    <row r="104" spans="1:29" ht="12.75" customHeight="1">
      <c r="A104" s="17"/>
      <c r="B104" s="10"/>
      <c r="C104" s="11"/>
      <c r="D104" s="10"/>
      <c r="E104" s="11"/>
      <c r="F104" s="10"/>
      <c r="G104" s="11"/>
      <c r="H104" s="10"/>
      <c r="I104" s="11"/>
      <c r="J104" s="10"/>
      <c r="K104" s="11"/>
      <c r="L104" s="10"/>
      <c r="M104" s="11"/>
      <c r="N104" s="10"/>
      <c r="O104" s="11"/>
      <c r="P104" s="10"/>
      <c r="Q104" s="11"/>
      <c r="R104" s="10"/>
      <c r="S104" s="11"/>
      <c r="T104" s="10"/>
      <c r="U104" s="11"/>
      <c r="V104" s="10"/>
      <c r="W104" s="11"/>
      <c r="X104" s="10"/>
      <c r="Y104" s="11"/>
      <c r="Z104" s="10"/>
      <c r="AA104" s="6"/>
      <c r="AB104">
        <f t="shared" si="1"/>
        <v>0</v>
      </c>
    </row>
    <row r="105" spans="1:29" ht="12.75" customHeight="1">
      <c r="A105" s="17"/>
      <c r="B105" s="10"/>
      <c r="C105" s="11"/>
      <c r="D105" s="10"/>
      <c r="E105" s="11"/>
      <c r="F105" s="10"/>
      <c r="G105" s="11"/>
      <c r="H105" s="10"/>
      <c r="I105" s="11"/>
      <c r="J105" s="10"/>
      <c r="K105" s="11"/>
      <c r="L105" s="10"/>
      <c r="M105" s="11"/>
      <c r="N105" s="10"/>
      <c r="O105" s="11"/>
      <c r="P105" s="10"/>
      <c r="Q105" s="11"/>
      <c r="R105" s="10"/>
      <c r="S105" s="11"/>
      <c r="T105" s="10"/>
      <c r="U105" s="11"/>
      <c r="V105" s="10"/>
      <c r="W105" s="11"/>
      <c r="X105" s="10"/>
      <c r="Y105" s="11"/>
      <c r="Z105" s="10"/>
      <c r="AA105" s="6"/>
      <c r="AB105">
        <f t="shared" si="1"/>
        <v>0</v>
      </c>
    </row>
    <row r="106" spans="1:29" ht="12.75" customHeight="1">
      <c r="A106" s="17"/>
      <c r="B106" s="10"/>
      <c r="C106" s="11"/>
      <c r="D106" s="10"/>
      <c r="E106" s="11"/>
      <c r="F106" s="10"/>
      <c r="G106" s="11"/>
      <c r="H106" s="10"/>
      <c r="I106" s="11"/>
      <c r="J106" s="10"/>
      <c r="K106" s="11"/>
      <c r="L106" s="10"/>
      <c r="M106" s="11"/>
      <c r="N106" s="10"/>
      <c r="O106" s="11"/>
      <c r="P106" s="10"/>
      <c r="Q106" s="11"/>
      <c r="R106" s="10"/>
      <c r="S106" s="11"/>
      <c r="T106" s="10"/>
      <c r="U106" s="11"/>
      <c r="V106" s="10"/>
      <c r="W106" s="11"/>
      <c r="X106" s="10"/>
      <c r="Y106" s="11"/>
      <c r="Z106" s="10"/>
      <c r="AA106" s="6"/>
      <c r="AB106">
        <f t="shared" si="1"/>
        <v>0</v>
      </c>
    </row>
    <row r="107" spans="1:29" ht="12.75" customHeight="1">
      <c r="A107" s="17"/>
      <c r="B107" s="10"/>
      <c r="C107" s="11"/>
      <c r="D107" s="10"/>
      <c r="E107" s="11"/>
      <c r="F107" s="10"/>
      <c r="G107" s="11"/>
      <c r="H107" s="10"/>
      <c r="I107" s="11"/>
      <c r="J107" s="10"/>
      <c r="K107" s="11"/>
      <c r="L107" s="10"/>
      <c r="M107" s="11"/>
      <c r="N107" s="10"/>
      <c r="O107" s="11"/>
      <c r="P107" s="10"/>
      <c r="Q107" s="11"/>
      <c r="R107" s="10"/>
      <c r="S107" s="11"/>
      <c r="T107" s="10"/>
      <c r="U107" s="11"/>
      <c r="V107" s="10"/>
      <c r="W107" s="11"/>
      <c r="X107" s="10"/>
      <c r="Y107" s="11"/>
      <c r="Z107" s="10"/>
      <c r="AA107" s="6"/>
      <c r="AB107">
        <f t="shared" si="1"/>
        <v>0</v>
      </c>
    </row>
    <row r="108" spans="1:29" ht="12.75" customHeight="1">
      <c r="A108" s="17"/>
      <c r="B108" s="18"/>
      <c r="C108" s="19"/>
      <c r="D108" s="19"/>
      <c r="E108" s="19"/>
      <c r="F108" s="20"/>
      <c r="G108" s="20"/>
      <c r="H108" s="20"/>
      <c r="I108" s="20"/>
      <c r="J108" s="20"/>
      <c r="K108" s="20"/>
      <c r="L108" s="19"/>
      <c r="M108" s="19"/>
      <c r="N108" s="19"/>
      <c r="O108" s="19"/>
      <c r="P108" s="19"/>
      <c r="Q108" s="19"/>
      <c r="R108" s="19"/>
      <c r="S108" s="19"/>
      <c r="T108" s="21"/>
      <c r="U108" s="19"/>
      <c r="V108" s="18"/>
      <c r="W108" s="20"/>
      <c r="X108" s="18"/>
      <c r="Y108" s="20"/>
      <c r="Z108" s="22"/>
      <c r="AA108" s="23"/>
      <c r="AB108">
        <f t="shared" si="1"/>
        <v>0</v>
      </c>
      <c r="AC108" t="s">
        <v>139</v>
      </c>
    </row>
    <row r="109" spans="1:29" ht="12.75" customHeight="1">
      <c r="A109" t="s">
        <v>96</v>
      </c>
      <c r="B109">
        <f>SUM(B5:B92)</f>
        <v>122</v>
      </c>
      <c r="C109">
        <f t="shared" ref="C109:Z109" si="2">SUM(C5:C92)</f>
        <v>140</v>
      </c>
      <c r="D109">
        <f t="shared" si="2"/>
        <v>125</v>
      </c>
      <c r="E109">
        <f t="shared" si="2"/>
        <v>114</v>
      </c>
      <c r="F109">
        <f t="shared" si="2"/>
        <v>100</v>
      </c>
      <c r="G109">
        <f t="shared" si="2"/>
        <v>175</v>
      </c>
      <c r="H109">
        <f t="shared" si="2"/>
        <v>143</v>
      </c>
      <c r="I109">
        <f t="shared" si="2"/>
        <v>159</v>
      </c>
      <c r="J109">
        <f t="shared" si="2"/>
        <v>149</v>
      </c>
      <c r="K109">
        <f t="shared" si="2"/>
        <v>117</v>
      </c>
      <c r="L109">
        <f t="shared" si="2"/>
        <v>123</v>
      </c>
      <c r="M109">
        <f t="shared" si="2"/>
        <v>106</v>
      </c>
      <c r="N109">
        <f t="shared" si="2"/>
        <v>130</v>
      </c>
      <c r="O109">
        <f t="shared" si="2"/>
        <v>102</v>
      </c>
      <c r="P109">
        <f t="shared" si="2"/>
        <v>117</v>
      </c>
      <c r="Q109">
        <f t="shared" si="2"/>
        <v>116</v>
      </c>
      <c r="R109">
        <f t="shared" si="2"/>
        <v>110</v>
      </c>
      <c r="S109">
        <f t="shared" si="2"/>
        <v>102</v>
      </c>
      <c r="T109">
        <f t="shared" si="2"/>
        <v>82</v>
      </c>
      <c r="U109">
        <f t="shared" si="2"/>
        <v>85</v>
      </c>
      <c r="V109">
        <f t="shared" si="2"/>
        <v>101</v>
      </c>
      <c r="W109">
        <f t="shared" si="2"/>
        <v>102</v>
      </c>
      <c r="X109">
        <f t="shared" si="2"/>
        <v>97</v>
      </c>
      <c r="Y109">
        <f t="shared" si="2"/>
        <v>96</v>
      </c>
      <c r="Z109">
        <f t="shared" si="2"/>
        <v>90</v>
      </c>
      <c r="AB109">
        <f t="shared" si="1"/>
        <v>116.12</v>
      </c>
      <c r="AC109">
        <f>STDEV(B109:Z109)/SQRT(COUNT(B109:Z109))</f>
        <v>4.6279297027216568</v>
      </c>
    </row>
    <row r="110" spans="1:29" ht="12.75" customHeight="1">
      <c r="A110" t="s">
        <v>97</v>
      </c>
      <c r="B110">
        <f>SUM(B5:B7,B9:B12,B14,B17,B25,B27:B29,B32:B36,B38:B39,B42:B43,B45:B46,B49:B51,B53:B55,B57:B61,B64:B65,B69,B78:B79,B81,B83,B86:B87,B89:B90,B92,B19)</f>
        <v>2</v>
      </c>
      <c r="C110">
        <f t="shared" ref="C110:Z110" si="3">SUM(C5:C7,C9:C12,C14,C17,C25,C27:C29,C32:C36,C38:C39,C42:C43,C45:C46,C49:C51,C53:C55,C57:C61,C64:C65,C69,C78:C79,C81,C83,C86:C87,C89:C90,C92,C19)</f>
        <v>1</v>
      </c>
      <c r="D110">
        <f t="shared" si="3"/>
        <v>85</v>
      </c>
      <c r="E110">
        <f t="shared" si="3"/>
        <v>35</v>
      </c>
      <c r="F110">
        <f t="shared" si="3"/>
        <v>44</v>
      </c>
      <c r="G110">
        <f t="shared" si="3"/>
        <v>76</v>
      </c>
      <c r="H110">
        <f t="shared" si="3"/>
        <v>25</v>
      </c>
      <c r="I110">
        <f t="shared" si="3"/>
        <v>17</v>
      </c>
      <c r="J110">
        <f t="shared" si="3"/>
        <v>29</v>
      </c>
      <c r="K110">
        <f t="shared" si="3"/>
        <v>9</v>
      </c>
      <c r="L110">
        <f t="shared" si="3"/>
        <v>21</v>
      </c>
      <c r="M110">
        <f t="shared" si="3"/>
        <v>8</v>
      </c>
      <c r="N110">
        <f t="shared" si="3"/>
        <v>9</v>
      </c>
      <c r="O110">
        <f t="shared" si="3"/>
        <v>13</v>
      </c>
      <c r="P110">
        <f t="shared" si="3"/>
        <v>25</v>
      </c>
      <c r="Q110">
        <f t="shared" si="3"/>
        <v>26</v>
      </c>
      <c r="R110">
        <f t="shared" si="3"/>
        <v>13</v>
      </c>
      <c r="S110">
        <f t="shared" si="3"/>
        <v>15</v>
      </c>
      <c r="T110">
        <f t="shared" si="3"/>
        <v>1</v>
      </c>
      <c r="U110">
        <f t="shared" si="3"/>
        <v>5</v>
      </c>
      <c r="V110">
        <f t="shared" si="3"/>
        <v>3</v>
      </c>
      <c r="W110">
        <f t="shared" si="3"/>
        <v>0</v>
      </c>
      <c r="X110">
        <f t="shared" si="3"/>
        <v>0</v>
      </c>
      <c r="Y110">
        <f t="shared" si="3"/>
        <v>0</v>
      </c>
      <c r="Z110">
        <f t="shared" si="3"/>
        <v>0</v>
      </c>
      <c r="AA110">
        <f>SUM(AA5:AA7,AA9:AA12,AA14,AA17,AA25,AA27:AA28,AA32:AA36,AA38:AA39,AA42:AA43,AA45:AA46,AA49:AA51,AA53:AA55,AA57:AA61,AA64:AA65,AA69,AA78,AA81,AA83,AA86:AA87,AA89:AA90,AA92,AA19)</f>
        <v>0</v>
      </c>
      <c r="AB110">
        <f>SUM(AB5:AB7,AB9:AB12,AB14,AB17,AB25,AB27:AB28,AB32:AB36,AB38:AB39,AB42:AB43,AB45:AB46,AB49:AB51,AB53:AB55,AB57:AB61,AB64:AB65,AB69,AB78,AB81,AB83,AB86:AB87,AB89:AB90,AB92,AB19)</f>
        <v>18.48</v>
      </c>
      <c r="AC110">
        <f>STDEV(B110:Z110)/SQRT(COUNT(B110:Z110))</f>
        <v>4.4628540942615036</v>
      </c>
    </row>
    <row r="111" spans="1:29" ht="12.75" customHeight="1">
      <c r="A111" t="s">
        <v>98</v>
      </c>
      <c r="B111">
        <f>SUM(B8,B13,B15:B16,B20:B24,B26,B30:B31,B37,B40:B41,B44,B47:B48,B52,B56,B62:B63,B66:B68,B70:B77,B80,B82,B84:B85,B88,B91,B18)</f>
        <v>120</v>
      </c>
      <c r="C111">
        <f t="shared" ref="C111:Z111" si="4">SUM(C8,C13,C15:C16,C20:C24,C26,C30:C31,C37,C40:C41,C44,C47:C48,C52,C56,C62:C63,C66:C68,C70:C77,C80,C82,C84:C85,C88,C91,C18)</f>
        <v>139</v>
      </c>
      <c r="D111">
        <f t="shared" si="4"/>
        <v>40</v>
      </c>
      <c r="E111">
        <f t="shared" si="4"/>
        <v>79</v>
      </c>
      <c r="F111">
        <f t="shared" si="4"/>
        <v>56</v>
      </c>
      <c r="G111">
        <f t="shared" si="4"/>
        <v>99</v>
      </c>
      <c r="H111">
        <f t="shared" si="4"/>
        <v>118</v>
      </c>
      <c r="I111">
        <f t="shared" si="4"/>
        <v>142</v>
      </c>
      <c r="J111">
        <f t="shared" si="4"/>
        <v>120</v>
      </c>
      <c r="K111">
        <f t="shared" si="4"/>
        <v>108</v>
      </c>
      <c r="L111">
        <f t="shared" si="4"/>
        <v>102</v>
      </c>
      <c r="M111">
        <f t="shared" si="4"/>
        <v>98</v>
      </c>
      <c r="N111">
        <f t="shared" si="4"/>
        <v>121</v>
      </c>
      <c r="O111">
        <f t="shared" si="4"/>
        <v>89</v>
      </c>
      <c r="P111">
        <f t="shared" si="4"/>
        <v>92</v>
      </c>
      <c r="Q111">
        <f t="shared" si="4"/>
        <v>90</v>
      </c>
      <c r="R111">
        <f t="shared" si="4"/>
        <v>97</v>
      </c>
      <c r="S111">
        <f t="shared" si="4"/>
        <v>87</v>
      </c>
      <c r="T111">
        <f t="shared" si="4"/>
        <v>81</v>
      </c>
      <c r="U111">
        <f t="shared" si="4"/>
        <v>80</v>
      </c>
      <c r="V111">
        <f t="shared" si="4"/>
        <v>98</v>
      </c>
      <c r="W111">
        <f t="shared" si="4"/>
        <v>102</v>
      </c>
      <c r="X111">
        <f t="shared" si="4"/>
        <v>97</v>
      </c>
      <c r="Y111">
        <f t="shared" si="4"/>
        <v>96</v>
      </c>
      <c r="Z111">
        <f t="shared" si="4"/>
        <v>90</v>
      </c>
      <c r="AB111">
        <f t="shared" si="1"/>
        <v>97.64</v>
      </c>
      <c r="AC111">
        <f>STDEV(B111:Z111)/SQRT(COUNT(B111:Z111))</f>
        <v>4.4940256637748162</v>
      </c>
    </row>
    <row r="112" spans="1:29" ht="12.75" customHeight="1">
      <c r="A112" t="s">
        <v>99</v>
      </c>
      <c r="B112">
        <f>SUM(B96:B102)</f>
        <v>20</v>
      </c>
      <c r="C112">
        <f t="shared" ref="C112:Z112" si="5">SUM(C96:C102)</f>
        <v>8</v>
      </c>
      <c r="D112">
        <f t="shared" si="5"/>
        <v>75</v>
      </c>
      <c r="E112">
        <f t="shared" si="5"/>
        <v>23</v>
      </c>
      <c r="F112">
        <f t="shared" si="5"/>
        <v>36</v>
      </c>
      <c r="G112">
        <f t="shared" si="5"/>
        <v>95</v>
      </c>
      <c r="H112">
        <f t="shared" si="5"/>
        <v>17</v>
      </c>
      <c r="I112">
        <f t="shared" si="5"/>
        <v>3</v>
      </c>
      <c r="J112">
        <f t="shared" si="5"/>
        <v>2</v>
      </c>
      <c r="K112">
        <f t="shared" si="5"/>
        <v>4</v>
      </c>
      <c r="L112">
        <f t="shared" si="5"/>
        <v>7</v>
      </c>
      <c r="M112">
        <f t="shared" si="5"/>
        <v>12</v>
      </c>
      <c r="N112">
        <f t="shared" si="5"/>
        <v>6</v>
      </c>
      <c r="O112">
        <f t="shared" si="5"/>
        <v>22</v>
      </c>
      <c r="P112">
        <f t="shared" si="5"/>
        <v>9</v>
      </c>
      <c r="Q112">
        <f t="shared" si="5"/>
        <v>11</v>
      </c>
      <c r="R112">
        <f t="shared" si="5"/>
        <v>8</v>
      </c>
      <c r="S112">
        <f t="shared" si="5"/>
        <v>16</v>
      </c>
      <c r="T112">
        <f t="shared" si="5"/>
        <v>26</v>
      </c>
      <c r="U112">
        <f t="shared" si="5"/>
        <v>25</v>
      </c>
      <c r="V112">
        <f t="shared" si="5"/>
        <v>4</v>
      </c>
      <c r="W112">
        <f t="shared" si="5"/>
        <v>3</v>
      </c>
      <c r="X112">
        <f t="shared" si="5"/>
        <v>8</v>
      </c>
      <c r="Y112">
        <f t="shared" si="5"/>
        <v>4</v>
      </c>
      <c r="Z112">
        <f t="shared" si="5"/>
        <v>15</v>
      </c>
      <c r="AB112">
        <f t="shared" si="1"/>
        <v>18.36</v>
      </c>
      <c r="AC112">
        <f>STDEV(B112:Z112)/SQRT(COUNT(B112:Z112))</f>
        <v>4.4150802182217861</v>
      </c>
    </row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</sheetData>
  <mergeCells count="2">
    <mergeCell ref="A1:AA1"/>
    <mergeCell ref="A2:AA2"/>
  </mergeCells>
  <phoneticPr fontId="8" type="noConversion"/>
  <pageMargins left="0.75" right="0.75" top="1" bottom="1" header="0.5" footer="0.5"/>
  <headerFooter alignWithMargins="0"/>
</worksheet>
</file>

<file path=xl/worksheets/sheet7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AC126"/>
  <sheetViews>
    <sheetView topLeftCell="U93" workbookViewId="0">
      <selection activeCell="AC112" sqref="AC112"/>
    </sheetView>
  </sheetViews>
  <sheetFormatPr baseColWidth="10" defaultRowHeight="13"/>
  <cols>
    <col min="1" max="1" width="25" bestFit="1" customWidth="1"/>
    <col min="2" max="256" width="8.83203125" customWidth="1"/>
  </cols>
  <sheetData>
    <row r="1" spans="1:28" ht="18">
      <c r="A1" s="221" t="s">
        <v>88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spans="1:28">
      <c r="A2" s="222" t="s">
        <v>124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4"/>
    </row>
    <row r="3" spans="1:28">
      <c r="A3" s="1" t="s">
        <v>0</v>
      </c>
      <c r="B3" s="2">
        <v>0</v>
      </c>
      <c r="C3" s="3">
        <v>3</v>
      </c>
      <c r="D3" s="2">
        <v>6</v>
      </c>
      <c r="E3" s="3">
        <v>9</v>
      </c>
      <c r="F3" s="2">
        <v>12</v>
      </c>
      <c r="G3" s="3">
        <v>15</v>
      </c>
      <c r="H3" s="2">
        <v>18</v>
      </c>
      <c r="I3" s="3">
        <v>21</v>
      </c>
      <c r="J3" s="2">
        <v>24</v>
      </c>
      <c r="K3" s="3">
        <v>27</v>
      </c>
      <c r="L3" s="2">
        <v>30</v>
      </c>
      <c r="M3" s="3">
        <v>33</v>
      </c>
      <c r="N3" s="2">
        <v>36</v>
      </c>
      <c r="O3" s="3">
        <v>39</v>
      </c>
      <c r="P3" s="2">
        <v>42</v>
      </c>
      <c r="Q3" s="3">
        <v>45</v>
      </c>
      <c r="R3" s="2">
        <v>48</v>
      </c>
      <c r="S3" s="3">
        <v>51</v>
      </c>
      <c r="T3" s="4">
        <v>54</v>
      </c>
      <c r="U3" s="3">
        <v>57</v>
      </c>
      <c r="V3" s="4">
        <v>60</v>
      </c>
      <c r="W3" s="3">
        <v>63</v>
      </c>
      <c r="X3" s="4">
        <v>66</v>
      </c>
      <c r="Y3" s="3">
        <v>69</v>
      </c>
      <c r="Z3" s="4">
        <v>72</v>
      </c>
      <c r="AA3" s="2" t="s">
        <v>1</v>
      </c>
    </row>
    <row r="4" spans="1:28">
      <c r="A4" s="5" t="s">
        <v>2</v>
      </c>
      <c r="C4" s="7"/>
      <c r="D4" s="6"/>
      <c r="E4" s="7"/>
      <c r="F4" s="6"/>
      <c r="G4" s="7"/>
      <c r="H4" s="6"/>
      <c r="I4" s="7"/>
      <c r="J4" s="6"/>
      <c r="K4" s="7"/>
      <c r="L4" s="6"/>
      <c r="M4" s="7"/>
      <c r="N4" s="6"/>
      <c r="O4" s="7"/>
      <c r="P4" s="6"/>
      <c r="Q4" s="7"/>
      <c r="R4" s="6"/>
      <c r="S4" s="7"/>
      <c r="T4" s="8"/>
      <c r="U4" s="7"/>
      <c r="V4" s="8"/>
      <c r="W4" s="7"/>
      <c r="X4" s="8"/>
      <c r="Y4" s="7"/>
      <c r="Z4" s="8"/>
      <c r="AA4" s="6"/>
    </row>
    <row r="5" spans="1:28" ht="12.75" customHeight="1">
      <c r="A5" s="9" t="s">
        <v>25</v>
      </c>
      <c r="B5" s="10"/>
      <c r="C5" s="11"/>
      <c r="D5" s="6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  <c r="P5" s="10"/>
      <c r="Q5" s="11"/>
      <c r="R5" s="10"/>
      <c r="S5" s="11"/>
      <c r="T5" s="10"/>
      <c r="U5" s="11"/>
      <c r="V5" s="10"/>
      <c r="W5" s="11"/>
      <c r="X5" s="10"/>
      <c r="Y5" s="11"/>
      <c r="Z5" s="10"/>
      <c r="AA5" s="6"/>
      <c r="AB5">
        <f>SUM(B5:AA5)/25</f>
        <v>0</v>
      </c>
    </row>
    <row r="6" spans="1:28" ht="12.75" customHeight="1">
      <c r="A6" s="9" t="s">
        <v>3</v>
      </c>
      <c r="B6" s="10"/>
      <c r="C6" s="11"/>
      <c r="D6" s="10"/>
      <c r="E6" s="11"/>
      <c r="F6" s="10"/>
      <c r="G6" s="11"/>
      <c r="H6" s="10"/>
      <c r="I6" s="11"/>
      <c r="J6" s="10"/>
      <c r="K6" s="11"/>
      <c r="L6" s="10"/>
      <c r="M6" s="11"/>
      <c r="N6" s="10"/>
      <c r="O6" s="11"/>
      <c r="P6" s="10"/>
      <c r="Q6" s="11"/>
      <c r="R6" s="10"/>
      <c r="S6" s="11"/>
      <c r="T6" s="10"/>
      <c r="U6" s="11"/>
      <c r="V6" s="10"/>
      <c r="W6" s="11"/>
      <c r="X6" s="10"/>
      <c r="Y6" s="11"/>
      <c r="Z6" s="10"/>
      <c r="AA6" s="6"/>
      <c r="AB6">
        <f t="shared" ref="AB6:AB69" si="0">SUM(B6:AA6)/25</f>
        <v>0</v>
      </c>
    </row>
    <row r="7" spans="1:28" ht="12.75" customHeight="1">
      <c r="A7" s="9" t="s">
        <v>59</v>
      </c>
      <c r="B7" s="10"/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  <c r="P7" s="10"/>
      <c r="Q7" s="11"/>
      <c r="R7" s="10"/>
      <c r="S7" s="11"/>
      <c r="T7" s="10"/>
      <c r="U7" s="11"/>
      <c r="V7" s="10"/>
      <c r="W7" s="11"/>
      <c r="X7" s="10"/>
      <c r="Y7" s="11"/>
      <c r="Z7" s="10"/>
      <c r="AA7" s="6"/>
      <c r="AB7">
        <f t="shared" si="0"/>
        <v>0</v>
      </c>
    </row>
    <row r="8" spans="1:28" ht="12.75" customHeight="1">
      <c r="A8" s="12" t="s">
        <v>4</v>
      </c>
      <c r="B8" s="10"/>
      <c r="C8" s="11"/>
      <c r="D8" s="10"/>
      <c r="E8" s="11"/>
      <c r="F8" s="10"/>
      <c r="G8" s="11"/>
      <c r="H8" s="10"/>
      <c r="I8" s="11"/>
      <c r="J8" s="10"/>
      <c r="K8" s="11"/>
      <c r="L8" s="10"/>
      <c r="M8" s="11"/>
      <c r="N8" s="10"/>
      <c r="O8" s="11"/>
      <c r="P8" s="10"/>
      <c r="Q8" s="11"/>
      <c r="R8" s="10"/>
      <c r="S8" s="11"/>
      <c r="T8" s="10"/>
      <c r="U8" s="11"/>
      <c r="V8" s="10"/>
      <c r="W8" s="11"/>
      <c r="X8" s="10"/>
      <c r="Y8" s="11"/>
      <c r="Z8" s="10"/>
      <c r="AA8" s="6"/>
      <c r="AB8">
        <f t="shared" si="0"/>
        <v>0</v>
      </c>
    </row>
    <row r="9" spans="1:28" ht="12.75" customHeight="1">
      <c r="A9" s="9" t="s">
        <v>45</v>
      </c>
      <c r="B9" s="10"/>
      <c r="C9" s="11"/>
      <c r="D9" s="10"/>
      <c r="E9" s="11"/>
      <c r="F9" s="10"/>
      <c r="G9" s="11"/>
      <c r="H9" s="10"/>
      <c r="I9" s="11"/>
      <c r="J9" s="10"/>
      <c r="K9" s="11"/>
      <c r="L9" s="10"/>
      <c r="M9" s="11"/>
      <c r="N9" s="10"/>
      <c r="O9" s="11"/>
      <c r="P9" s="10"/>
      <c r="Q9" s="11"/>
      <c r="R9" s="10"/>
      <c r="S9" s="11"/>
      <c r="T9" s="10"/>
      <c r="U9" s="11"/>
      <c r="V9" s="10"/>
      <c r="W9" s="11"/>
      <c r="X9" s="10"/>
      <c r="Y9" s="11"/>
      <c r="Z9" s="10"/>
      <c r="AA9" s="6"/>
      <c r="AB9">
        <f t="shared" si="0"/>
        <v>0</v>
      </c>
    </row>
    <row r="10" spans="1:28" ht="12.75" customHeight="1">
      <c r="A10" s="24" t="s">
        <v>86</v>
      </c>
      <c r="B10" s="10"/>
      <c r="C10" s="11"/>
      <c r="D10" s="10"/>
      <c r="E10" s="11"/>
      <c r="F10" s="10"/>
      <c r="G10" s="11"/>
      <c r="H10" s="10"/>
      <c r="I10" s="11"/>
      <c r="J10" s="10"/>
      <c r="K10" s="11"/>
      <c r="L10" s="10"/>
      <c r="M10" s="11"/>
      <c r="N10" s="10"/>
      <c r="O10" s="11"/>
      <c r="P10" s="10"/>
      <c r="Q10" s="11"/>
      <c r="R10" s="10"/>
      <c r="S10" s="11"/>
      <c r="T10" s="10"/>
      <c r="U10" s="11"/>
      <c r="V10" s="10"/>
      <c r="W10" s="11"/>
      <c r="X10" s="10"/>
      <c r="Y10" s="11"/>
      <c r="Z10" s="10"/>
      <c r="AA10" s="6"/>
      <c r="AB10">
        <f t="shared" si="0"/>
        <v>0</v>
      </c>
    </row>
    <row r="11" spans="1:28" ht="12.75" customHeight="1">
      <c r="A11" s="9" t="s">
        <v>27</v>
      </c>
      <c r="B11" s="10"/>
      <c r="C11" s="11"/>
      <c r="D11" s="10"/>
      <c r="E11" s="11"/>
      <c r="F11" s="10"/>
      <c r="G11" s="11"/>
      <c r="H11" s="10"/>
      <c r="I11" s="11"/>
      <c r="J11" s="10"/>
      <c r="K11" s="11"/>
      <c r="L11" s="10"/>
      <c r="M11" s="11"/>
      <c r="N11" s="10"/>
      <c r="O11" s="11"/>
      <c r="P11" s="10"/>
      <c r="Q11" s="11"/>
      <c r="R11" s="10"/>
      <c r="S11" s="11"/>
      <c r="T11" s="10"/>
      <c r="U11" s="11"/>
      <c r="V11" s="10"/>
      <c r="W11" s="11"/>
      <c r="X11" s="10"/>
      <c r="Y11" s="11"/>
      <c r="Z11" s="10"/>
      <c r="AA11" s="6"/>
      <c r="AB11">
        <f t="shared" si="0"/>
        <v>0</v>
      </c>
    </row>
    <row r="12" spans="1:28" ht="12.75" customHeight="1">
      <c r="A12" s="14" t="s">
        <v>26</v>
      </c>
      <c r="B12" s="10"/>
      <c r="C12" s="11"/>
      <c r="D12" s="10"/>
      <c r="E12" s="11"/>
      <c r="F12" s="10"/>
      <c r="G12" s="11"/>
      <c r="H12" s="10"/>
      <c r="I12" s="11"/>
      <c r="J12" s="10"/>
      <c r="K12" s="11"/>
      <c r="L12" s="10"/>
      <c r="M12" s="11"/>
      <c r="N12" s="10"/>
      <c r="O12" s="11"/>
      <c r="P12" s="10"/>
      <c r="Q12" s="11"/>
      <c r="R12" s="10"/>
      <c r="S12" s="11"/>
      <c r="T12" s="10"/>
      <c r="U12" s="11"/>
      <c r="V12" s="10"/>
      <c r="W12" s="11"/>
      <c r="X12" s="10"/>
      <c r="Y12" s="11"/>
      <c r="Z12" s="10"/>
      <c r="AA12" s="6"/>
      <c r="AB12">
        <f t="shared" si="0"/>
        <v>0</v>
      </c>
    </row>
    <row r="13" spans="1:28" ht="12.75" customHeight="1">
      <c r="A13" s="13" t="s">
        <v>51</v>
      </c>
      <c r="B13" s="10"/>
      <c r="C13" s="11"/>
      <c r="D13" s="10"/>
      <c r="E13" s="11"/>
      <c r="F13" s="10"/>
      <c r="G13" s="11"/>
      <c r="H13" s="10"/>
      <c r="I13" s="11"/>
      <c r="J13" s="10"/>
      <c r="K13" s="11"/>
      <c r="L13" s="10"/>
      <c r="M13" s="11"/>
      <c r="N13" s="10"/>
      <c r="O13" s="11"/>
      <c r="P13" s="10"/>
      <c r="Q13" s="11"/>
      <c r="R13" s="10"/>
      <c r="S13" s="11"/>
      <c r="T13" s="10"/>
      <c r="U13" s="11"/>
      <c r="V13" s="10"/>
      <c r="W13" s="11"/>
      <c r="X13" s="10"/>
      <c r="Y13" s="11"/>
      <c r="Z13" s="10"/>
      <c r="AA13" s="6"/>
      <c r="AB13">
        <f t="shared" si="0"/>
        <v>0</v>
      </c>
    </row>
    <row r="14" spans="1:28" ht="12.75" customHeight="1">
      <c r="A14" s="14" t="s">
        <v>29</v>
      </c>
      <c r="B14" s="10"/>
      <c r="C14" s="11"/>
      <c r="D14" s="10"/>
      <c r="E14" s="11"/>
      <c r="F14" s="10"/>
      <c r="G14" s="11"/>
      <c r="H14" s="10"/>
      <c r="I14" s="11"/>
      <c r="J14" s="10"/>
      <c r="K14" s="11"/>
      <c r="L14" s="10"/>
      <c r="M14" s="11"/>
      <c r="N14" s="10"/>
      <c r="O14" s="11"/>
      <c r="P14" s="10"/>
      <c r="Q14" s="11"/>
      <c r="R14" s="10"/>
      <c r="S14" s="11"/>
      <c r="T14" s="10"/>
      <c r="U14" s="11"/>
      <c r="V14" s="10"/>
      <c r="W14" s="11"/>
      <c r="X14" s="10"/>
      <c r="Y14" s="11"/>
      <c r="Z14" s="10"/>
      <c r="AA14" s="6"/>
      <c r="AB14">
        <f t="shared" si="0"/>
        <v>0</v>
      </c>
    </row>
    <row r="15" spans="1:28" ht="12.75" customHeight="1">
      <c r="A15" s="13" t="s">
        <v>76</v>
      </c>
      <c r="B15" s="10"/>
      <c r="C15" s="11"/>
      <c r="D15" s="10"/>
      <c r="E15" s="11"/>
      <c r="F15" s="10"/>
      <c r="G15" s="11"/>
      <c r="H15" s="10"/>
      <c r="I15" s="11"/>
      <c r="J15" s="10"/>
      <c r="K15" s="11"/>
      <c r="L15" s="10"/>
      <c r="M15" s="11"/>
      <c r="N15" s="10"/>
      <c r="O15" s="11"/>
      <c r="P15" s="10"/>
      <c r="Q15" s="11"/>
      <c r="R15" s="10"/>
      <c r="S15" s="11"/>
      <c r="T15" s="10"/>
      <c r="U15" s="11"/>
      <c r="V15" s="10"/>
      <c r="W15" s="11"/>
      <c r="X15" s="10"/>
      <c r="Y15" s="11"/>
      <c r="Z15" s="10"/>
      <c r="AA15" s="6"/>
      <c r="AB15">
        <f t="shared" si="0"/>
        <v>0</v>
      </c>
    </row>
    <row r="16" spans="1:28" ht="12.75" customHeight="1">
      <c r="A16" s="13" t="s">
        <v>77</v>
      </c>
      <c r="B16" s="10"/>
      <c r="C16" s="11"/>
      <c r="D16" s="10"/>
      <c r="E16" s="11"/>
      <c r="F16" s="10"/>
      <c r="G16" s="11"/>
      <c r="H16" s="10"/>
      <c r="I16" s="11"/>
      <c r="J16" s="10"/>
      <c r="K16" s="11"/>
      <c r="L16" s="10"/>
      <c r="M16" s="11"/>
      <c r="N16" s="10"/>
      <c r="O16" s="11"/>
      <c r="P16" s="10"/>
      <c r="Q16" s="11"/>
      <c r="R16" s="10"/>
      <c r="S16" s="11"/>
      <c r="T16" s="10"/>
      <c r="U16" s="11"/>
      <c r="V16" s="10"/>
      <c r="W16" s="11"/>
      <c r="X16" s="10"/>
      <c r="Y16" s="11"/>
      <c r="Z16" s="10"/>
      <c r="AA16" s="6"/>
      <c r="AB16">
        <f t="shared" si="0"/>
        <v>0</v>
      </c>
    </row>
    <row r="17" spans="1:28" ht="12.75" customHeight="1">
      <c r="A17" s="9" t="s">
        <v>5</v>
      </c>
      <c r="B17" s="10"/>
      <c r="C17" s="11"/>
      <c r="D17" s="10"/>
      <c r="E17" s="11"/>
      <c r="F17" s="10"/>
      <c r="G17" s="11"/>
      <c r="H17" s="10"/>
      <c r="I17" s="11"/>
      <c r="J17" s="10"/>
      <c r="K17" s="11"/>
      <c r="L17" s="10"/>
      <c r="M17" s="11"/>
      <c r="N17" s="10"/>
      <c r="O17" s="11"/>
      <c r="P17" s="10"/>
      <c r="Q17" s="11"/>
      <c r="R17" s="10"/>
      <c r="S17" s="11"/>
      <c r="T17" s="10"/>
      <c r="U17" s="11"/>
      <c r="V17" s="10"/>
      <c r="W17" s="11"/>
      <c r="X17" s="10"/>
      <c r="Y17" s="11"/>
      <c r="Z17" s="10"/>
      <c r="AA17" s="6"/>
      <c r="AB17">
        <f t="shared" si="0"/>
        <v>0</v>
      </c>
    </row>
    <row r="18" spans="1:28" ht="12.75" customHeight="1">
      <c r="A18" s="12" t="s">
        <v>79</v>
      </c>
      <c r="B18" s="10"/>
      <c r="C18" s="11"/>
      <c r="D18" s="10"/>
      <c r="E18" s="11"/>
      <c r="F18" s="10"/>
      <c r="G18" s="11"/>
      <c r="H18" s="10"/>
      <c r="I18" s="11"/>
      <c r="J18" s="10"/>
      <c r="K18" s="11"/>
      <c r="L18" s="10"/>
      <c r="M18" s="11"/>
      <c r="N18" s="10"/>
      <c r="O18" s="11"/>
      <c r="P18" s="10"/>
      <c r="Q18" s="11"/>
      <c r="R18" s="10"/>
      <c r="S18" s="11"/>
      <c r="T18" s="10"/>
      <c r="U18" s="11"/>
      <c r="V18" s="10"/>
      <c r="W18" s="11"/>
      <c r="X18" s="10"/>
      <c r="Y18" s="11"/>
      <c r="Z18" s="10"/>
      <c r="AA18" s="6"/>
      <c r="AB18">
        <f t="shared" si="0"/>
        <v>0</v>
      </c>
    </row>
    <row r="19" spans="1:28" ht="12.75" customHeight="1">
      <c r="A19" s="25" t="s">
        <v>102</v>
      </c>
      <c r="B19" s="10"/>
      <c r="C19" s="11"/>
      <c r="D19" s="10"/>
      <c r="E19" s="11"/>
      <c r="F19" s="10"/>
      <c r="G19" s="11">
        <v>3</v>
      </c>
      <c r="H19" s="10">
        <v>15</v>
      </c>
      <c r="I19" s="11">
        <v>5</v>
      </c>
      <c r="J19" s="10">
        <v>10</v>
      </c>
      <c r="K19" s="11">
        <v>25</v>
      </c>
      <c r="L19" s="10">
        <v>5</v>
      </c>
      <c r="M19" s="11"/>
      <c r="N19" s="10">
        <v>30</v>
      </c>
      <c r="O19" s="11">
        <v>5</v>
      </c>
      <c r="P19" s="10">
        <v>5</v>
      </c>
      <c r="Q19" s="11"/>
      <c r="R19" s="10"/>
      <c r="S19" s="11">
        <v>3</v>
      </c>
      <c r="T19" s="10">
        <v>5</v>
      </c>
      <c r="U19" s="11">
        <v>10</v>
      </c>
      <c r="V19" s="10"/>
      <c r="W19" s="11"/>
      <c r="X19" s="10"/>
      <c r="Y19" s="11">
        <v>5</v>
      </c>
      <c r="Z19" s="10"/>
      <c r="AA19" s="6"/>
    </row>
    <row r="20" spans="1:28" ht="12.75" customHeight="1">
      <c r="A20" s="12" t="s">
        <v>78</v>
      </c>
      <c r="B20" s="10"/>
      <c r="C20" s="11"/>
      <c r="D20" s="10"/>
      <c r="E20" s="11"/>
      <c r="F20" s="10"/>
      <c r="G20" s="11"/>
      <c r="H20" s="10"/>
      <c r="I20" s="11"/>
      <c r="J20" s="10"/>
      <c r="K20" s="11"/>
      <c r="L20" s="10"/>
      <c r="M20" s="11"/>
      <c r="N20" s="10"/>
      <c r="O20" s="11"/>
      <c r="P20" s="10"/>
      <c r="Q20" s="11"/>
      <c r="R20" s="10"/>
      <c r="S20" s="11"/>
      <c r="T20" s="10"/>
      <c r="U20" s="11"/>
      <c r="V20" s="10"/>
      <c r="W20" s="11"/>
      <c r="X20" s="10"/>
      <c r="Y20" s="11"/>
      <c r="Z20" s="10"/>
      <c r="AA20" s="6"/>
      <c r="AB20">
        <f t="shared" si="0"/>
        <v>0</v>
      </c>
    </row>
    <row r="21" spans="1:28" ht="12.75" customHeight="1">
      <c r="A21" s="12" t="s">
        <v>6</v>
      </c>
      <c r="B21" s="10">
        <v>80</v>
      </c>
      <c r="C21" s="11">
        <v>70</v>
      </c>
      <c r="D21" s="10">
        <v>95</v>
      </c>
      <c r="E21" s="11">
        <v>100</v>
      </c>
      <c r="F21" s="10">
        <v>90</v>
      </c>
      <c r="G21" s="11">
        <v>98</v>
      </c>
      <c r="H21" s="10">
        <v>90</v>
      </c>
      <c r="I21" s="11">
        <v>100</v>
      </c>
      <c r="J21" s="10">
        <v>100</v>
      </c>
      <c r="K21" s="11">
        <v>90</v>
      </c>
      <c r="L21" s="10">
        <v>90</v>
      </c>
      <c r="M21" s="11"/>
      <c r="N21" s="10">
        <v>85</v>
      </c>
      <c r="O21" s="11">
        <v>95</v>
      </c>
      <c r="P21" s="10">
        <v>100</v>
      </c>
      <c r="Q21" s="11">
        <v>90</v>
      </c>
      <c r="R21" s="10">
        <v>100</v>
      </c>
      <c r="S21" s="11">
        <v>100</v>
      </c>
      <c r="T21" s="10">
        <v>90</v>
      </c>
      <c r="U21" s="11">
        <v>85</v>
      </c>
      <c r="V21" s="10">
        <v>97</v>
      </c>
      <c r="W21" s="11">
        <v>100</v>
      </c>
      <c r="X21" s="10">
        <v>100</v>
      </c>
      <c r="Y21" s="11">
        <v>95</v>
      </c>
      <c r="Z21" s="10">
        <v>90</v>
      </c>
      <c r="AA21" s="6"/>
      <c r="AB21">
        <f t="shared" si="0"/>
        <v>89.2</v>
      </c>
    </row>
    <row r="22" spans="1:28" ht="12.75" customHeight="1">
      <c r="A22" s="12" t="s">
        <v>7</v>
      </c>
      <c r="B22" s="10"/>
      <c r="C22" s="11"/>
      <c r="D22" s="10"/>
      <c r="E22" s="11"/>
      <c r="F22" s="10"/>
      <c r="G22" s="11"/>
      <c r="H22" s="10"/>
      <c r="I22" s="11"/>
      <c r="J22" s="10"/>
      <c r="K22" s="11"/>
      <c r="L22" s="10"/>
      <c r="M22" s="11"/>
      <c r="N22" s="10"/>
      <c r="O22" s="11"/>
      <c r="P22" s="10"/>
      <c r="Q22" s="11"/>
      <c r="R22" s="10"/>
      <c r="S22" s="11"/>
      <c r="T22" s="10"/>
      <c r="U22" s="11"/>
      <c r="V22" s="10"/>
      <c r="W22" s="11"/>
      <c r="X22" s="10"/>
      <c r="Y22" s="11"/>
      <c r="Z22" s="10"/>
      <c r="AA22" s="6"/>
      <c r="AB22">
        <f t="shared" si="0"/>
        <v>0</v>
      </c>
    </row>
    <row r="23" spans="1:28" ht="12.75" customHeight="1">
      <c r="A23" s="12" t="s">
        <v>85</v>
      </c>
      <c r="B23" s="10"/>
      <c r="C23" s="11"/>
      <c r="D23" s="10"/>
      <c r="E23" s="11"/>
      <c r="F23" s="10"/>
      <c r="G23" s="11"/>
      <c r="H23" s="10"/>
      <c r="I23" s="11"/>
      <c r="J23" s="10"/>
      <c r="K23" s="11"/>
      <c r="L23" s="10">
        <v>10</v>
      </c>
      <c r="M23" s="11">
        <v>100</v>
      </c>
      <c r="N23" s="10"/>
      <c r="O23" s="11"/>
      <c r="P23" s="10"/>
      <c r="Q23" s="11"/>
      <c r="R23" s="10"/>
      <c r="S23" s="11"/>
      <c r="T23" s="10"/>
      <c r="U23" s="11"/>
      <c r="V23" s="10"/>
      <c r="W23" s="11"/>
      <c r="X23" s="10"/>
      <c r="Y23" s="11"/>
      <c r="Z23" s="10"/>
      <c r="AA23" s="6"/>
      <c r="AB23">
        <f t="shared" si="0"/>
        <v>4.4000000000000004</v>
      </c>
    </row>
    <row r="24" spans="1:28" ht="12.75" customHeight="1">
      <c r="A24" s="12" t="s">
        <v>28</v>
      </c>
      <c r="B24" s="10"/>
      <c r="C24" s="11"/>
      <c r="D24" s="10"/>
      <c r="E24" s="11"/>
      <c r="F24" s="10"/>
      <c r="G24" s="11"/>
      <c r="H24" s="10"/>
      <c r="I24" s="11"/>
      <c r="J24" s="10"/>
      <c r="K24" s="11"/>
      <c r="L24" s="10"/>
      <c r="M24" s="11"/>
      <c r="N24" s="10"/>
      <c r="O24" s="11"/>
      <c r="P24" s="10"/>
      <c r="Q24" s="11"/>
      <c r="R24" s="10"/>
      <c r="S24" s="11"/>
      <c r="T24" s="10"/>
      <c r="U24" s="11"/>
      <c r="V24" s="10"/>
      <c r="W24" s="11"/>
      <c r="X24" s="10"/>
      <c r="Y24" s="11"/>
      <c r="Z24" s="10"/>
      <c r="AA24" s="6"/>
      <c r="AB24">
        <f t="shared" si="0"/>
        <v>0</v>
      </c>
    </row>
    <row r="25" spans="1:28" ht="12.75" customHeight="1">
      <c r="A25" s="9" t="s">
        <v>8</v>
      </c>
      <c r="B25" s="10">
        <v>40</v>
      </c>
      <c r="C25" s="11"/>
      <c r="D25" s="10"/>
      <c r="E25" s="11"/>
      <c r="F25" s="10">
        <v>5</v>
      </c>
      <c r="G25" s="11">
        <v>4</v>
      </c>
      <c r="H25" s="10"/>
      <c r="I25" s="11"/>
      <c r="J25" s="10"/>
      <c r="K25" s="11"/>
      <c r="L25" s="10"/>
      <c r="M25" s="11"/>
      <c r="N25" s="10">
        <v>10</v>
      </c>
      <c r="O25" s="11"/>
      <c r="P25" s="10"/>
      <c r="Q25" s="11"/>
      <c r="R25" s="10"/>
      <c r="S25" s="11"/>
      <c r="T25" s="10"/>
      <c r="U25" s="11"/>
      <c r="V25" s="10"/>
      <c r="W25" s="11"/>
      <c r="X25" s="10"/>
      <c r="Y25" s="11"/>
      <c r="Z25" s="10"/>
      <c r="AA25" s="6"/>
      <c r="AB25">
        <f t="shared" si="0"/>
        <v>2.36</v>
      </c>
    </row>
    <row r="26" spans="1:28" ht="12.75" customHeight="1">
      <c r="A26" s="12" t="s">
        <v>23</v>
      </c>
      <c r="B26" s="10"/>
      <c r="C26" s="11"/>
      <c r="D26" s="10"/>
      <c r="E26" s="11"/>
      <c r="F26" s="10"/>
      <c r="G26" s="11"/>
      <c r="H26" s="10"/>
      <c r="I26" s="11"/>
      <c r="J26" s="10"/>
      <c r="K26" s="11"/>
      <c r="L26" s="10"/>
      <c r="M26" s="11"/>
      <c r="N26" s="10"/>
      <c r="O26" s="11"/>
      <c r="P26" s="10"/>
      <c r="Q26" s="11"/>
      <c r="R26" s="10"/>
      <c r="S26" s="11"/>
      <c r="T26" s="10"/>
      <c r="U26" s="11"/>
      <c r="V26" s="10"/>
      <c r="W26" s="11"/>
      <c r="X26" s="10"/>
      <c r="Y26" s="11"/>
      <c r="Z26" s="10"/>
      <c r="AA26" s="6"/>
      <c r="AB26">
        <f t="shared" si="0"/>
        <v>0</v>
      </c>
    </row>
    <row r="27" spans="1:28" ht="12.75" customHeight="1">
      <c r="A27" s="9" t="s">
        <v>71</v>
      </c>
      <c r="B27" s="10"/>
      <c r="C27" s="11"/>
      <c r="D27" s="10"/>
      <c r="E27" s="11"/>
      <c r="F27" s="10"/>
      <c r="G27" s="11"/>
      <c r="H27" s="10"/>
      <c r="I27" s="11"/>
      <c r="J27" s="10"/>
      <c r="K27" s="11"/>
      <c r="L27" s="10"/>
      <c r="M27" s="11"/>
      <c r="N27" s="10"/>
      <c r="O27" s="11"/>
      <c r="P27" s="10"/>
      <c r="Q27" s="11"/>
      <c r="R27" s="10"/>
      <c r="S27" s="11"/>
      <c r="T27" s="10"/>
      <c r="U27" s="11"/>
      <c r="V27" s="10"/>
      <c r="W27" s="11"/>
      <c r="X27" s="10"/>
      <c r="Y27" s="11"/>
      <c r="Z27" s="10"/>
      <c r="AA27" s="6"/>
      <c r="AB27">
        <f t="shared" si="0"/>
        <v>0</v>
      </c>
    </row>
    <row r="28" spans="1:28" ht="12.75" customHeight="1">
      <c r="A28" s="9" t="s">
        <v>83</v>
      </c>
      <c r="B28" s="10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  <c r="P28" s="10"/>
      <c r="Q28" s="11"/>
      <c r="R28" s="10"/>
      <c r="S28" s="11"/>
      <c r="T28" s="10"/>
      <c r="U28" s="11"/>
      <c r="V28" s="10"/>
      <c r="W28" s="11"/>
      <c r="X28" s="10"/>
      <c r="Y28" s="11"/>
      <c r="Z28" s="10"/>
      <c r="AA28" s="6"/>
      <c r="AB28">
        <f t="shared" si="0"/>
        <v>0</v>
      </c>
    </row>
    <row r="29" spans="1:28" ht="12.75" customHeight="1">
      <c r="A29" s="9" t="s">
        <v>69</v>
      </c>
      <c r="B29" s="10"/>
      <c r="C29" s="11"/>
      <c r="D29" s="10"/>
      <c r="E29" s="11"/>
      <c r="F29" s="10"/>
      <c r="G29" s="11"/>
      <c r="H29" s="10"/>
      <c r="I29" s="11"/>
      <c r="J29" s="10"/>
      <c r="K29" s="11"/>
      <c r="L29" s="10"/>
      <c r="M29" s="11"/>
      <c r="N29" s="10"/>
      <c r="O29" s="11"/>
      <c r="P29" s="10"/>
      <c r="Q29" s="11"/>
      <c r="R29" s="10"/>
      <c r="S29" s="11"/>
      <c r="T29" s="10"/>
      <c r="U29" s="11"/>
      <c r="V29" s="10"/>
      <c r="W29" s="11"/>
      <c r="X29" s="10"/>
      <c r="Y29" s="11"/>
      <c r="Z29" s="10"/>
      <c r="AA29" s="6"/>
      <c r="AB29">
        <f t="shared" si="0"/>
        <v>0</v>
      </c>
    </row>
    <row r="30" spans="1:28" ht="12.75" customHeight="1">
      <c r="A30" s="12" t="s">
        <v>84</v>
      </c>
      <c r="B30" s="10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  <c r="P30" s="10"/>
      <c r="Q30" s="11"/>
      <c r="R30" s="10"/>
      <c r="S30" s="11"/>
      <c r="T30" s="10"/>
      <c r="U30" s="11"/>
      <c r="V30" s="10"/>
      <c r="W30" s="11"/>
      <c r="X30" s="10"/>
      <c r="Y30" s="11"/>
      <c r="Z30" s="10"/>
      <c r="AA30" s="6"/>
      <c r="AB30">
        <f t="shared" si="0"/>
        <v>0</v>
      </c>
    </row>
    <row r="31" spans="1:28" ht="12.75" customHeight="1">
      <c r="A31" s="13" t="s">
        <v>33</v>
      </c>
      <c r="B31" s="10"/>
      <c r="C31" s="11"/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O31" s="11"/>
      <c r="P31" s="10"/>
      <c r="Q31" s="11"/>
      <c r="R31" s="10"/>
      <c r="S31" s="11"/>
      <c r="T31" s="10"/>
      <c r="U31" s="11"/>
      <c r="V31" s="10"/>
      <c r="W31" s="11"/>
      <c r="X31" s="10"/>
      <c r="Y31" s="11"/>
      <c r="Z31" s="10"/>
      <c r="AA31" s="6"/>
      <c r="AB31">
        <f t="shared" si="0"/>
        <v>0</v>
      </c>
    </row>
    <row r="32" spans="1:28" ht="12.75" customHeight="1">
      <c r="A32" s="24" t="s">
        <v>93</v>
      </c>
      <c r="B32" s="10"/>
      <c r="C32" s="11"/>
      <c r="D32" s="10"/>
      <c r="E32" s="11"/>
      <c r="F32" s="10"/>
      <c r="G32" s="11"/>
      <c r="H32" s="10"/>
      <c r="I32" s="11"/>
      <c r="J32" s="10"/>
      <c r="K32" s="11"/>
      <c r="L32" s="10"/>
      <c r="M32" s="11"/>
      <c r="N32" s="10"/>
      <c r="O32" s="11"/>
      <c r="P32" s="10"/>
      <c r="Q32" s="11"/>
      <c r="R32" s="10"/>
      <c r="S32" s="11"/>
      <c r="T32" s="10"/>
      <c r="U32" s="11"/>
      <c r="V32" s="10"/>
      <c r="W32" s="11"/>
      <c r="X32" s="10"/>
      <c r="Y32" s="11"/>
      <c r="Z32" s="10"/>
      <c r="AA32" s="6"/>
      <c r="AB32">
        <f t="shared" si="0"/>
        <v>0</v>
      </c>
    </row>
    <row r="33" spans="1:28" ht="12.75" customHeight="1">
      <c r="A33" s="15" t="s">
        <v>9</v>
      </c>
      <c r="B33" s="10"/>
      <c r="C33" s="11"/>
      <c r="D33" s="10"/>
      <c r="E33" s="11"/>
      <c r="F33" s="10"/>
      <c r="G33" s="11"/>
      <c r="H33" s="10"/>
      <c r="I33" s="11"/>
      <c r="J33" s="10"/>
      <c r="K33" s="11"/>
      <c r="L33" s="10"/>
      <c r="M33" s="11"/>
      <c r="N33" s="10"/>
      <c r="O33" s="11"/>
      <c r="P33" s="10"/>
      <c r="Q33" s="11"/>
      <c r="R33" s="10"/>
      <c r="S33" s="11"/>
      <c r="T33" s="10"/>
      <c r="U33" s="11"/>
      <c r="V33" s="10"/>
      <c r="W33" s="11"/>
      <c r="X33" s="10"/>
      <c r="Y33" s="11"/>
      <c r="Z33" s="10"/>
      <c r="AA33" s="6"/>
      <c r="AB33">
        <f t="shared" si="0"/>
        <v>0</v>
      </c>
    </row>
    <row r="34" spans="1:28" ht="12.75" customHeight="1">
      <c r="A34" s="15" t="s">
        <v>31</v>
      </c>
      <c r="B34" s="10"/>
      <c r="C34" s="11"/>
      <c r="D34" s="10"/>
      <c r="E34" s="11"/>
      <c r="F34" s="10"/>
      <c r="G34" s="11"/>
      <c r="H34" s="10"/>
      <c r="I34" s="11"/>
      <c r="J34" s="10"/>
      <c r="K34" s="11"/>
      <c r="L34" s="10"/>
      <c r="M34" s="11"/>
      <c r="N34" s="10"/>
      <c r="O34" s="11"/>
      <c r="P34" s="10"/>
      <c r="Q34" s="11"/>
      <c r="R34" s="10"/>
      <c r="S34" s="11"/>
      <c r="T34" s="10"/>
      <c r="U34" s="11"/>
      <c r="V34" s="10"/>
      <c r="W34" s="11"/>
      <c r="X34" s="10"/>
      <c r="Y34" s="11"/>
      <c r="Z34" s="10"/>
      <c r="AA34" s="6"/>
      <c r="AB34">
        <f t="shared" si="0"/>
        <v>0</v>
      </c>
    </row>
    <row r="35" spans="1:28" ht="12.75" customHeight="1">
      <c r="A35" s="15" t="s">
        <v>32</v>
      </c>
      <c r="B35" s="10"/>
      <c r="C35" s="11"/>
      <c r="D35" s="10"/>
      <c r="E35" s="11"/>
      <c r="F35" s="10"/>
      <c r="G35" s="11"/>
      <c r="H35" s="10"/>
      <c r="I35" s="11"/>
      <c r="J35" s="10"/>
      <c r="K35" s="11"/>
      <c r="L35" s="10"/>
      <c r="M35" s="11"/>
      <c r="N35" s="10"/>
      <c r="O35" s="11"/>
      <c r="P35" s="10"/>
      <c r="Q35" s="11"/>
      <c r="R35" s="10"/>
      <c r="S35" s="11"/>
      <c r="T35" s="10"/>
      <c r="U35" s="11"/>
      <c r="V35" s="10"/>
      <c r="W35" s="11"/>
      <c r="X35" s="10"/>
      <c r="Y35" s="11"/>
      <c r="Z35" s="10"/>
      <c r="AA35" s="6"/>
      <c r="AB35">
        <f t="shared" si="0"/>
        <v>0</v>
      </c>
    </row>
    <row r="36" spans="1:28" ht="12.75" customHeight="1">
      <c r="A36" s="15" t="s">
        <v>52</v>
      </c>
      <c r="B36" s="10"/>
      <c r="C36" s="11"/>
      <c r="D36" s="10"/>
      <c r="E36" s="11"/>
      <c r="F36" s="10"/>
      <c r="G36" s="11"/>
      <c r="H36" s="10"/>
      <c r="I36" s="11"/>
      <c r="J36" s="10"/>
      <c r="K36" s="11"/>
      <c r="L36" s="10"/>
      <c r="M36" s="11"/>
      <c r="N36" s="10"/>
      <c r="O36" s="11"/>
      <c r="P36" s="10"/>
      <c r="Q36" s="11"/>
      <c r="R36" s="10"/>
      <c r="S36" s="11"/>
      <c r="T36" s="10"/>
      <c r="U36" s="11"/>
      <c r="V36" s="10"/>
      <c r="W36" s="11"/>
      <c r="X36" s="10"/>
      <c r="Y36" s="11"/>
      <c r="Z36" s="10"/>
      <c r="AA36" s="6"/>
      <c r="AB36">
        <f t="shared" si="0"/>
        <v>0</v>
      </c>
    </row>
    <row r="37" spans="1:28" ht="12.75" customHeight="1">
      <c r="A37" s="16" t="s">
        <v>10</v>
      </c>
      <c r="B37" s="10"/>
      <c r="C37" s="11"/>
      <c r="D37" s="10"/>
      <c r="E37" s="11"/>
      <c r="F37" s="10"/>
      <c r="G37" s="11"/>
      <c r="H37" s="10"/>
      <c r="I37" s="11"/>
      <c r="J37" s="10"/>
      <c r="K37" s="11"/>
      <c r="L37" s="10"/>
      <c r="M37" s="11"/>
      <c r="N37" s="10"/>
      <c r="O37" s="11"/>
      <c r="P37" s="10"/>
      <c r="Q37" s="11"/>
      <c r="R37" s="10"/>
      <c r="S37" s="11"/>
      <c r="T37" s="10"/>
      <c r="U37" s="11"/>
      <c r="V37" s="10"/>
      <c r="W37" s="11"/>
      <c r="X37" s="10"/>
      <c r="Y37" s="11"/>
      <c r="Z37" s="10"/>
      <c r="AA37" s="6"/>
      <c r="AB37">
        <f t="shared" si="0"/>
        <v>0</v>
      </c>
    </row>
    <row r="38" spans="1:28" ht="12.75" customHeight="1">
      <c r="A38" s="15" t="s">
        <v>39</v>
      </c>
      <c r="B38" s="10"/>
      <c r="C38" s="11"/>
      <c r="D38" s="10"/>
      <c r="E38" s="11"/>
      <c r="F38" s="10"/>
      <c r="G38" s="11"/>
      <c r="H38" s="10"/>
      <c r="I38" s="11"/>
      <c r="J38" s="10"/>
      <c r="K38" s="11"/>
      <c r="L38" s="10"/>
      <c r="M38" s="11"/>
      <c r="N38" s="10"/>
      <c r="O38" s="11"/>
      <c r="P38" s="10"/>
      <c r="Q38" s="11"/>
      <c r="R38" s="10"/>
      <c r="S38" s="11"/>
      <c r="T38" s="10"/>
      <c r="U38" s="11"/>
      <c r="V38" s="10"/>
      <c r="W38" s="11"/>
      <c r="X38" s="10"/>
      <c r="Y38" s="11"/>
      <c r="Z38" s="10"/>
      <c r="AA38" s="6"/>
      <c r="AB38">
        <f t="shared" si="0"/>
        <v>0</v>
      </c>
    </row>
    <row r="39" spans="1:28" ht="12.75" customHeight="1">
      <c r="A39" s="15" t="s">
        <v>11</v>
      </c>
      <c r="B39" s="10"/>
      <c r="C39" s="11"/>
      <c r="D39" s="10"/>
      <c r="E39" s="11"/>
      <c r="F39" s="10"/>
      <c r="G39" s="11"/>
      <c r="H39" s="10"/>
      <c r="I39" s="11"/>
      <c r="J39" s="10"/>
      <c r="K39" s="11"/>
      <c r="L39" s="10"/>
      <c r="M39" s="11"/>
      <c r="N39" s="10"/>
      <c r="O39" s="11"/>
      <c r="P39" s="10"/>
      <c r="Q39" s="11"/>
      <c r="R39" s="10"/>
      <c r="S39" s="11"/>
      <c r="T39" s="10"/>
      <c r="U39" s="11"/>
      <c r="V39" s="10"/>
      <c r="W39" s="11"/>
      <c r="X39" s="10"/>
      <c r="Y39" s="11"/>
      <c r="Z39" s="10"/>
      <c r="AA39" s="6"/>
      <c r="AB39">
        <f t="shared" si="0"/>
        <v>0</v>
      </c>
    </row>
    <row r="40" spans="1:28" ht="12.75" customHeight="1">
      <c r="A40" s="16" t="s">
        <v>94</v>
      </c>
      <c r="B40" s="10">
        <v>70</v>
      </c>
      <c r="C40" s="11">
        <v>75</v>
      </c>
      <c r="D40" s="10">
        <v>65</v>
      </c>
      <c r="E40" s="11">
        <v>30</v>
      </c>
      <c r="F40" s="10">
        <v>75</v>
      </c>
      <c r="G40" s="11">
        <v>15</v>
      </c>
      <c r="H40" s="10"/>
      <c r="I40" s="11"/>
      <c r="J40" s="10"/>
      <c r="K40" s="11"/>
      <c r="L40" s="10"/>
      <c r="M40" s="11"/>
      <c r="N40" s="10"/>
      <c r="O40" s="11"/>
      <c r="P40" s="10"/>
      <c r="Q40" s="11"/>
      <c r="R40" s="10">
        <v>75</v>
      </c>
      <c r="S40" s="11">
        <v>55</v>
      </c>
      <c r="T40" s="10"/>
      <c r="U40" s="11"/>
      <c r="V40" s="10"/>
      <c r="W40" s="11"/>
      <c r="X40" s="10"/>
      <c r="Y40" s="11">
        <v>5</v>
      </c>
      <c r="Z40" s="10">
        <v>50</v>
      </c>
      <c r="AA40" s="6"/>
      <c r="AB40">
        <f t="shared" si="0"/>
        <v>20.6</v>
      </c>
    </row>
    <row r="41" spans="1:28" ht="12.75" customHeight="1">
      <c r="A41" s="16" t="s">
        <v>95</v>
      </c>
      <c r="B41" s="10"/>
      <c r="C41" s="11"/>
      <c r="D41" s="10"/>
      <c r="E41" s="11"/>
      <c r="F41" s="10"/>
      <c r="G41" s="11"/>
      <c r="H41" s="10"/>
      <c r="I41" s="11"/>
      <c r="J41" s="10"/>
      <c r="K41" s="11"/>
      <c r="L41" s="10"/>
      <c r="M41" s="11"/>
      <c r="N41" s="10"/>
      <c r="O41" s="11"/>
      <c r="P41" s="10"/>
      <c r="Q41" s="11"/>
      <c r="R41" s="10"/>
      <c r="S41" s="11"/>
      <c r="T41" s="10"/>
      <c r="U41" s="11"/>
      <c r="V41" s="10"/>
      <c r="W41" s="11"/>
      <c r="X41" s="10"/>
      <c r="Y41" s="11"/>
      <c r="Z41" s="10"/>
      <c r="AA41" s="6"/>
      <c r="AB41">
        <f t="shared" si="0"/>
        <v>0</v>
      </c>
    </row>
    <row r="42" spans="1:28" ht="12.75" customHeight="1">
      <c r="A42" s="15" t="s">
        <v>12</v>
      </c>
      <c r="B42" s="10"/>
      <c r="C42" s="11"/>
      <c r="D42" s="10"/>
      <c r="E42" s="11"/>
      <c r="F42" s="10"/>
      <c r="G42" s="11"/>
      <c r="H42" s="10"/>
      <c r="I42" s="11"/>
      <c r="J42" s="10"/>
      <c r="K42" s="11"/>
      <c r="L42" s="10"/>
      <c r="M42" s="11"/>
      <c r="N42" s="10"/>
      <c r="O42" s="11"/>
      <c r="P42" s="10"/>
      <c r="Q42" s="11"/>
      <c r="R42" s="10"/>
      <c r="S42" s="11"/>
      <c r="T42" s="10"/>
      <c r="U42" s="11"/>
      <c r="V42" s="10"/>
      <c r="W42" s="11"/>
      <c r="X42" s="10"/>
      <c r="Y42" s="11"/>
      <c r="Z42" s="10"/>
      <c r="AA42" s="6"/>
      <c r="AB42">
        <f t="shared" si="0"/>
        <v>0</v>
      </c>
    </row>
    <row r="43" spans="1:28" ht="12.75" customHeight="1">
      <c r="A43" s="15" t="s">
        <v>40</v>
      </c>
      <c r="B43" s="10"/>
      <c r="C43" s="11"/>
      <c r="D43" s="10"/>
      <c r="E43" s="11"/>
      <c r="F43" s="10"/>
      <c r="G43" s="11"/>
      <c r="H43" s="10"/>
      <c r="I43" s="11"/>
      <c r="J43" s="10"/>
      <c r="K43" s="11"/>
      <c r="L43" s="10"/>
      <c r="M43" s="11"/>
      <c r="N43" s="10"/>
      <c r="O43" s="11"/>
      <c r="P43" s="10"/>
      <c r="Q43" s="11"/>
      <c r="R43" s="10"/>
      <c r="S43" s="11"/>
      <c r="T43" s="10"/>
      <c r="U43" s="11"/>
      <c r="V43" s="10"/>
      <c r="W43" s="11"/>
      <c r="X43" s="10"/>
      <c r="Y43" s="11"/>
      <c r="Z43" s="10"/>
      <c r="AA43" s="6"/>
      <c r="AB43">
        <f t="shared" si="0"/>
        <v>0</v>
      </c>
    </row>
    <row r="44" spans="1:28" ht="12.75" customHeight="1">
      <c r="A44" s="16" t="s">
        <v>41</v>
      </c>
      <c r="B44" s="10"/>
      <c r="C44" s="11"/>
      <c r="D44" s="10"/>
      <c r="E44" s="11"/>
      <c r="F44" s="10"/>
      <c r="G44" s="11"/>
      <c r="H44" s="10"/>
      <c r="I44" s="11"/>
      <c r="J44" s="10"/>
      <c r="K44" s="11"/>
      <c r="L44" s="10"/>
      <c r="M44" s="11"/>
      <c r="N44" s="10"/>
      <c r="O44" s="11"/>
      <c r="P44" s="10"/>
      <c r="Q44" s="11"/>
      <c r="R44" s="10"/>
      <c r="S44" s="11"/>
      <c r="T44" s="10"/>
      <c r="U44" s="11"/>
      <c r="V44" s="10"/>
      <c r="W44" s="11"/>
      <c r="X44" s="10"/>
      <c r="Y44" s="11"/>
      <c r="Z44" s="10"/>
      <c r="AA44" s="6"/>
      <c r="AB44">
        <f t="shared" si="0"/>
        <v>0</v>
      </c>
    </row>
    <row r="45" spans="1:28" ht="12.75" customHeight="1">
      <c r="A45" s="15" t="s">
        <v>44</v>
      </c>
      <c r="B45" s="10"/>
      <c r="C45" s="11"/>
      <c r="D45" s="10"/>
      <c r="E45" s="11"/>
      <c r="F45" s="10"/>
      <c r="G45" s="11"/>
      <c r="H45" s="10"/>
      <c r="I45" s="11"/>
      <c r="J45" s="10"/>
      <c r="K45" s="11"/>
      <c r="L45" s="10"/>
      <c r="M45" s="11"/>
      <c r="N45" s="10"/>
      <c r="O45" s="11"/>
      <c r="P45" s="10"/>
      <c r="Q45" s="11"/>
      <c r="R45" s="10"/>
      <c r="S45" s="11"/>
      <c r="T45" s="10"/>
      <c r="U45" s="11"/>
      <c r="V45" s="10"/>
      <c r="W45" s="11"/>
      <c r="X45" s="10"/>
      <c r="Y45" s="11"/>
      <c r="Z45" s="10"/>
      <c r="AA45" s="6"/>
      <c r="AB45">
        <f t="shared" si="0"/>
        <v>0</v>
      </c>
    </row>
    <row r="46" spans="1:28" ht="12.75" customHeight="1">
      <c r="A46" s="15" t="s">
        <v>62</v>
      </c>
      <c r="B46" s="10"/>
      <c r="C46" s="11"/>
      <c r="D46" s="10"/>
      <c r="E46" s="11"/>
      <c r="F46" s="10"/>
      <c r="G46" s="11"/>
      <c r="H46" s="10"/>
      <c r="I46" s="11"/>
      <c r="J46" s="10"/>
      <c r="K46" s="11"/>
      <c r="L46" s="10"/>
      <c r="M46" s="11"/>
      <c r="N46" s="10"/>
      <c r="O46" s="11"/>
      <c r="P46" s="10"/>
      <c r="Q46" s="11"/>
      <c r="R46" s="10"/>
      <c r="S46" s="11"/>
      <c r="T46" s="10"/>
      <c r="U46" s="11"/>
      <c r="V46" s="10"/>
      <c r="W46" s="11"/>
      <c r="X46" s="10"/>
      <c r="Y46" s="11"/>
      <c r="Z46" s="10"/>
      <c r="AA46" s="6"/>
      <c r="AB46">
        <f t="shared" si="0"/>
        <v>0</v>
      </c>
    </row>
    <row r="47" spans="1:28" ht="12.75" customHeight="1">
      <c r="A47" s="16" t="s">
        <v>34</v>
      </c>
      <c r="B47" s="10"/>
      <c r="C47" s="11"/>
      <c r="D47" s="10"/>
      <c r="E47" s="11"/>
      <c r="F47" s="10"/>
      <c r="G47" s="11"/>
      <c r="H47" s="10"/>
      <c r="I47" s="11"/>
      <c r="J47" s="10"/>
      <c r="K47" s="11"/>
      <c r="L47" s="10"/>
      <c r="M47" s="11"/>
      <c r="N47" s="10"/>
      <c r="O47" s="11"/>
      <c r="P47" s="10"/>
      <c r="Q47" s="11"/>
      <c r="R47" s="10"/>
      <c r="S47" s="11"/>
      <c r="T47" s="10"/>
      <c r="U47" s="11"/>
      <c r="V47" s="10"/>
      <c r="W47" s="11"/>
      <c r="X47" s="10"/>
      <c r="Y47" s="11"/>
      <c r="Z47" s="10"/>
      <c r="AA47" s="6"/>
      <c r="AB47">
        <f t="shared" si="0"/>
        <v>0</v>
      </c>
    </row>
    <row r="48" spans="1:28" ht="12.75" customHeight="1">
      <c r="A48" s="16" t="s">
        <v>35</v>
      </c>
      <c r="B48" s="10"/>
      <c r="C48" s="11"/>
      <c r="D48" s="10"/>
      <c r="E48" s="11"/>
      <c r="F48" s="10"/>
      <c r="G48" s="11"/>
      <c r="H48" s="10"/>
      <c r="I48" s="11"/>
      <c r="J48" s="10"/>
      <c r="K48" s="11"/>
      <c r="L48" s="10"/>
      <c r="M48" s="11"/>
      <c r="N48" s="10"/>
      <c r="O48" s="11"/>
      <c r="P48" s="10"/>
      <c r="Q48" s="11"/>
      <c r="R48" s="10"/>
      <c r="S48" s="11"/>
      <c r="T48" s="10"/>
      <c r="U48" s="11"/>
      <c r="V48" s="10"/>
      <c r="W48" s="11"/>
      <c r="X48" s="10"/>
      <c r="Y48" s="11"/>
      <c r="Z48" s="10"/>
      <c r="AA48" s="6"/>
      <c r="AB48">
        <f t="shared" si="0"/>
        <v>0</v>
      </c>
    </row>
    <row r="49" spans="1:28" ht="12.75" customHeight="1">
      <c r="A49" s="15" t="s">
        <v>37</v>
      </c>
      <c r="B49" s="10"/>
      <c r="C49" s="11"/>
      <c r="D49" s="10"/>
      <c r="E49" s="11"/>
      <c r="F49" s="10"/>
      <c r="G49" s="11"/>
      <c r="H49" s="10"/>
      <c r="I49" s="11"/>
      <c r="J49" s="10"/>
      <c r="K49" s="11"/>
      <c r="L49" s="10"/>
      <c r="M49" s="11"/>
      <c r="N49" s="10"/>
      <c r="O49" s="11"/>
      <c r="P49" s="10"/>
      <c r="Q49" s="11"/>
      <c r="R49" s="10"/>
      <c r="S49" s="11"/>
      <c r="T49" s="10"/>
      <c r="U49" s="11"/>
      <c r="V49" s="10"/>
      <c r="W49" s="11"/>
      <c r="X49" s="10"/>
      <c r="Y49" s="11"/>
      <c r="Z49" s="10"/>
      <c r="AA49" s="6"/>
      <c r="AB49">
        <f t="shared" si="0"/>
        <v>0</v>
      </c>
    </row>
    <row r="50" spans="1:28" ht="12.75" customHeight="1">
      <c r="A50" s="9" t="s">
        <v>24</v>
      </c>
      <c r="B50" s="10"/>
      <c r="C50" s="11"/>
      <c r="D50" s="10"/>
      <c r="E50" s="11"/>
      <c r="F50" s="10"/>
      <c r="G50" s="11"/>
      <c r="H50" s="10"/>
      <c r="I50" s="11"/>
      <c r="J50" s="10"/>
      <c r="K50" s="11"/>
      <c r="L50" s="10"/>
      <c r="M50" s="11"/>
      <c r="N50" s="10"/>
      <c r="O50" s="11"/>
      <c r="P50" s="10"/>
      <c r="Q50" s="11"/>
      <c r="R50" s="10"/>
      <c r="S50" s="11"/>
      <c r="T50" s="10"/>
      <c r="U50" s="11"/>
      <c r="V50" s="10"/>
      <c r="W50" s="11"/>
      <c r="X50" s="10"/>
      <c r="Y50" s="11"/>
      <c r="Z50" s="10"/>
      <c r="AA50" s="6"/>
      <c r="AB50">
        <f t="shared" si="0"/>
        <v>0</v>
      </c>
    </row>
    <row r="51" spans="1:28" ht="12.75" customHeight="1">
      <c r="A51" s="9" t="s">
        <v>43</v>
      </c>
      <c r="B51" s="10"/>
      <c r="C51" s="11"/>
      <c r="D51" s="10"/>
      <c r="E51" s="11"/>
      <c r="F51" s="10"/>
      <c r="G51" s="11"/>
      <c r="H51" s="10"/>
      <c r="I51" s="11"/>
      <c r="J51" s="10"/>
      <c r="K51" s="11"/>
      <c r="L51" s="10"/>
      <c r="M51" s="11"/>
      <c r="N51" s="10"/>
      <c r="O51" s="11"/>
      <c r="P51" s="10"/>
      <c r="Q51" s="11"/>
      <c r="R51" s="10"/>
      <c r="S51" s="11"/>
      <c r="T51" s="10"/>
      <c r="U51" s="11"/>
      <c r="V51" s="10"/>
      <c r="W51" s="11"/>
      <c r="X51" s="10"/>
      <c r="Y51" s="11"/>
      <c r="Z51" s="10"/>
      <c r="AA51" s="6"/>
      <c r="AB51">
        <f t="shared" si="0"/>
        <v>0</v>
      </c>
    </row>
    <row r="52" spans="1:28" ht="12.75" customHeight="1">
      <c r="A52" s="12" t="s">
        <v>72</v>
      </c>
      <c r="B52" s="10"/>
      <c r="C52" s="11"/>
      <c r="D52" s="10"/>
      <c r="E52" s="11"/>
      <c r="F52" s="10"/>
      <c r="G52" s="11"/>
      <c r="H52" s="10"/>
      <c r="I52" s="11"/>
      <c r="J52" s="10"/>
      <c r="K52" s="11"/>
      <c r="L52" s="10"/>
      <c r="M52" s="11"/>
      <c r="N52" s="10"/>
      <c r="O52" s="11"/>
      <c r="P52" s="10"/>
      <c r="Q52" s="11"/>
      <c r="R52" s="10"/>
      <c r="S52" s="11"/>
      <c r="T52" s="10"/>
      <c r="U52" s="11"/>
      <c r="V52" s="10"/>
      <c r="W52" s="11"/>
      <c r="X52" s="10"/>
      <c r="Y52" s="11"/>
      <c r="Z52" s="10"/>
      <c r="AA52" s="6"/>
      <c r="AB52">
        <f t="shared" si="0"/>
        <v>0</v>
      </c>
    </row>
    <row r="53" spans="1:28" ht="12.75" customHeight="1">
      <c r="A53" s="15" t="s">
        <v>68</v>
      </c>
      <c r="B53" s="10"/>
      <c r="C53" s="11"/>
      <c r="D53" s="10"/>
      <c r="E53" s="11"/>
      <c r="F53" s="10"/>
      <c r="G53" s="11"/>
      <c r="H53" s="10"/>
      <c r="I53" s="11"/>
      <c r="J53" s="10">
        <v>3</v>
      </c>
      <c r="K53" s="11">
        <v>2</v>
      </c>
      <c r="L53" s="10"/>
      <c r="M53" s="11"/>
      <c r="N53" s="10"/>
      <c r="O53" s="11"/>
      <c r="P53" s="10"/>
      <c r="Q53" s="11"/>
      <c r="R53" s="10"/>
      <c r="S53" s="11"/>
      <c r="T53" s="10"/>
      <c r="U53" s="11"/>
      <c r="V53" s="10"/>
      <c r="W53" s="11"/>
      <c r="X53" s="10"/>
      <c r="Y53" s="11"/>
      <c r="Z53" s="10"/>
      <c r="AA53" s="6"/>
      <c r="AB53">
        <f t="shared" si="0"/>
        <v>0.2</v>
      </c>
    </row>
    <row r="54" spans="1:28" ht="12.75" customHeight="1">
      <c r="A54" s="15" t="s">
        <v>82</v>
      </c>
      <c r="B54" s="10"/>
      <c r="C54" s="11"/>
      <c r="D54" s="10"/>
      <c r="E54" s="11"/>
      <c r="F54" s="10"/>
      <c r="G54" s="11"/>
      <c r="H54" s="10"/>
      <c r="I54" s="11"/>
      <c r="J54" s="10"/>
      <c r="K54" s="11"/>
      <c r="L54" s="10"/>
      <c r="M54" s="11"/>
      <c r="N54" s="10"/>
      <c r="O54" s="11"/>
      <c r="P54" s="10"/>
      <c r="Q54" s="11"/>
      <c r="R54" s="10"/>
      <c r="S54" s="11"/>
      <c r="T54" s="10"/>
      <c r="U54" s="11"/>
      <c r="V54" s="10"/>
      <c r="W54" s="11"/>
      <c r="X54" s="10"/>
      <c r="Y54" s="11"/>
      <c r="Z54" s="10"/>
      <c r="AA54" s="6"/>
      <c r="AB54">
        <f t="shared" si="0"/>
        <v>0</v>
      </c>
    </row>
    <row r="55" spans="1:28" ht="12.75" customHeight="1">
      <c r="A55" s="9" t="s">
        <v>63</v>
      </c>
      <c r="B55" s="10"/>
      <c r="C55" s="11"/>
      <c r="D55" s="10"/>
      <c r="E55" s="11"/>
      <c r="F55" s="10"/>
      <c r="G55" s="11"/>
      <c r="H55" s="10"/>
      <c r="I55" s="11"/>
      <c r="J55" s="10"/>
      <c r="K55" s="11"/>
      <c r="L55" s="10"/>
      <c r="M55" s="11"/>
      <c r="N55" s="10"/>
      <c r="O55" s="11"/>
      <c r="P55" s="10"/>
      <c r="Q55" s="11"/>
      <c r="R55" s="10"/>
      <c r="S55" s="11"/>
      <c r="T55" s="10"/>
      <c r="U55" s="11"/>
      <c r="V55" s="10"/>
      <c r="W55" s="11"/>
      <c r="X55" s="10"/>
      <c r="Y55" s="11"/>
      <c r="Z55" s="10"/>
      <c r="AA55" s="6"/>
      <c r="AB55">
        <f t="shared" si="0"/>
        <v>0</v>
      </c>
    </row>
    <row r="56" spans="1:28" ht="12.75" customHeight="1">
      <c r="A56" s="12" t="s">
        <v>30</v>
      </c>
      <c r="B56" s="10"/>
      <c r="C56" s="11"/>
      <c r="D56" s="10"/>
      <c r="E56" s="11"/>
      <c r="F56" s="10"/>
      <c r="G56" s="11"/>
      <c r="H56" s="10"/>
      <c r="I56" s="11"/>
      <c r="J56" s="10"/>
      <c r="K56" s="11"/>
      <c r="L56" s="10"/>
      <c r="M56" s="11"/>
      <c r="N56" s="10"/>
      <c r="O56" s="11"/>
      <c r="P56" s="10"/>
      <c r="Q56" s="11"/>
      <c r="R56" s="10"/>
      <c r="S56" s="11"/>
      <c r="T56" s="10"/>
      <c r="U56" s="11"/>
      <c r="V56" s="10"/>
      <c r="W56" s="11"/>
      <c r="X56" s="10"/>
      <c r="Y56" s="11"/>
      <c r="Z56" s="10"/>
      <c r="AA56" s="6"/>
      <c r="AB56">
        <f t="shared" si="0"/>
        <v>0</v>
      </c>
    </row>
    <row r="57" spans="1:28" ht="12.75" customHeight="1">
      <c r="A57" s="9" t="s">
        <v>38</v>
      </c>
      <c r="B57" s="10"/>
      <c r="C57" s="11"/>
      <c r="D57" s="10"/>
      <c r="E57" s="11"/>
      <c r="F57" s="10"/>
      <c r="G57" s="11"/>
      <c r="H57" s="10"/>
      <c r="I57" s="11"/>
      <c r="J57" s="10"/>
      <c r="K57" s="11"/>
      <c r="L57" s="10"/>
      <c r="M57" s="11"/>
      <c r="N57" s="10"/>
      <c r="O57" s="11"/>
      <c r="P57" s="10"/>
      <c r="Q57" s="11"/>
      <c r="R57" s="10"/>
      <c r="S57" s="11"/>
      <c r="T57" s="10"/>
      <c r="U57" s="11"/>
      <c r="V57" s="10"/>
      <c r="W57" s="11"/>
      <c r="X57" s="10"/>
      <c r="Y57" s="11"/>
      <c r="Z57" s="10"/>
      <c r="AA57" s="6"/>
      <c r="AB57">
        <f t="shared" si="0"/>
        <v>0</v>
      </c>
    </row>
    <row r="58" spans="1:28" ht="12.75" customHeight="1">
      <c r="A58" s="9" t="s">
        <v>60</v>
      </c>
      <c r="B58" s="10"/>
      <c r="C58" s="11"/>
      <c r="D58" s="10"/>
      <c r="E58" s="11"/>
      <c r="F58" s="10"/>
      <c r="G58" s="11"/>
      <c r="H58" s="10"/>
      <c r="I58" s="11"/>
      <c r="J58" s="10"/>
      <c r="K58" s="11"/>
      <c r="L58" s="10"/>
      <c r="M58" s="11"/>
      <c r="N58" s="10"/>
      <c r="O58" s="11"/>
      <c r="P58" s="10"/>
      <c r="Q58" s="11"/>
      <c r="R58" s="10"/>
      <c r="S58" s="11"/>
      <c r="T58" s="10"/>
      <c r="U58" s="11"/>
      <c r="V58" s="10"/>
      <c r="W58" s="11"/>
      <c r="X58" s="10"/>
      <c r="Y58" s="11"/>
      <c r="Z58" s="10"/>
      <c r="AA58" s="6"/>
      <c r="AB58">
        <f t="shared" si="0"/>
        <v>0</v>
      </c>
    </row>
    <row r="59" spans="1:28" ht="12.75" customHeight="1">
      <c r="A59" s="9" t="s">
        <v>73</v>
      </c>
      <c r="B59" s="10"/>
      <c r="C59" s="11"/>
      <c r="D59" s="10"/>
      <c r="E59" s="11"/>
      <c r="F59" s="10"/>
      <c r="G59" s="11"/>
      <c r="H59" s="10"/>
      <c r="I59" s="11"/>
      <c r="J59" s="10"/>
      <c r="K59" s="11"/>
      <c r="L59" s="10"/>
      <c r="M59" s="11"/>
      <c r="N59" s="10"/>
      <c r="O59" s="11"/>
      <c r="P59" s="10"/>
      <c r="Q59" s="11"/>
      <c r="R59" s="10"/>
      <c r="S59" s="11"/>
      <c r="T59" s="10"/>
      <c r="U59" s="11"/>
      <c r="V59" s="10"/>
      <c r="W59" s="11"/>
      <c r="X59" s="10"/>
      <c r="Y59" s="11"/>
      <c r="Z59" s="10"/>
      <c r="AA59" s="6"/>
      <c r="AB59">
        <f t="shared" si="0"/>
        <v>0</v>
      </c>
    </row>
    <row r="60" spans="1:28" ht="12.75" customHeight="1">
      <c r="A60" s="9" t="s">
        <v>64</v>
      </c>
      <c r="B60" s="10"/>
      <c r="C60" s="11"/>
      <c r="D60" s="10"/>
      <c r="E60" s="11"/>
      <c r="F60" s="10"/>
      <c r="G60" s="11"/>
      <c r="H60" s="10"/>
      <c r="I60" s="11"/>
      <c r="J60" s="10"/>
      <c r="K60" s="11"/>
      <c r="L60" s="10"/>
      <c r="M60" s="11"/>
      <c r="N60" s="10"/>
      <c r="O60" s="11"/>
      <c r="P60" s="10"/>
      <c r="Q60" s="11"/>
      <c r="R60" s="10"/>
      <c r="S60" s="11"/>
      <c r="T60" s="10"/>
      <c r="U60" s="11"/>
      <c r="V60" s="10"/>
      <c r="W60" s="11"/>
      <c r="X60" s="10"/>
      <c r="Y60" s="11"/>
      <c r="Z60" s="10"/>
      <c r="AA60" s="6"/>
      <c r="AB60">
        <f t="shared" si="0"/>
        <v>0</v>
      </c>
    </row>
    <row r="61" spans="1:28" ht="12.75" customHeight="1">
      <c r="A61" s="9" t="s">
        <v>61</v>
      </c>
      <c r="B61" s="10"/>
      <c r="C61" s="11"/>
      <c r="D61" s="10"/>
      <c r="E61" s="11"/>
      <c r="F61" s="10"/>
      <c r="G61" s="11"/>
      <c r="H61" s="10"/>
      <c r="I61" s="11"/>
      <c r="J61" s="10"/>
      <c r="K61" s="11"/>
      <c r="L61" s="10"/>
      <c r="M61" s="11"/>
      <c r="N61" s="10"/>
      <c r="O61" s="11"/>
      <c r="P61" s="10"/>
      <c r="Q61" s="11"/>
      <c r="R61" s="10"/>
      <c r="S61" s="11"/>
      <c r="T61" s="10"/>
      <c r="U61" s="11"/>
      <c r="V61" s="10"/>
      <c r="W61" s="11"/>
      <c r="X61" s="10"/>
      <c r="Y61" s="11"/>
      <c r="Z61" s="10"/>
      <c r="AA61" s="6"/>
      <c r="AB61">
        <f t="shared" si="0"/>
        <v>0</v>
      </c>
    </row>
    <row r="62" spans="1:28" ht="12.75" customHeight="1">
      <c r="A62" s="16" t="s">
        <v>13</v>
      </c>
      <c r="B62" s="10"/>
      <c r="C62" s="11"/>
      <c r="D62" s="10"/>
      <c r="E62" s="11"/>
      <c r="F62" s="10"/>
      <c r="G62" s="11"/>
      <c r="H62" s="10"/>
      <c r="I62" s="11"/>
      <c r="J62" s="10"/>
      <c r="K62" s="11"/>
      <c r="L62" s="10"/>
      <c r="M62" s="11"/>
      <c r="N62" s="10"/>
      <c r="O62" s="11"/>
      <c r="P62" s="10"/>
      <c r="Q62" s="11"/>
      <c r="R62" s="10"/>
      <c r="S62" s="11"/>
      <c r="T62" s="10"/>
      <c r="U62" s="11"/>
      <c r="V62" s="10"/>
      <c r="W62" s="11"/>
      <c r="X62" s="10"/>
      <c r="Y62" s="11"/>
      <c r="Z62" s="10"/>
      <c r="AA62" s="6"/>
      <c r="AB62">
        <f t="shared" si="0"/>
        <v>0</v>
      </c>
    </row>
    <row r="63" spans="1:28" ht="12.75" customHeight="1">
      <c r="A63" s="16" t="s">
        <v>55</v>
      </c>
      <c r="B63" s="10"/>
      <c r="C63" s="11"/>
      <c r="D63" s="10"/>
      <c r="E63" s="11"/>
      <c r="F63" s="10"/>
      <c r="G63" s="11"/>
      <c r="H63" s="10"/>
      <c r="I63" s="11"/>
      <c r="J63" s="10"/>
      <c r="K63" s="11"/>
      <c r="L63" s="10"/>
      <c r="M63" s="11"/>
      <c r="N63" s="10"/>
      <c r="O63" s="11"/>
      <c r="P63" s="10"/>
      <c r="Q63" s="11"/>
      <c r="R63" s="10"/>
      <c r="S63" s="11"/>
      <c r="T63" s="10"/>
      <c r="U63" s="11"/>
      <c r="V63" s="10"/>
      <c r="W63" s="11"/>
      <c r="X63" s="10"/>
      <c r="Y63" s="11"/>
      <c r="Z63" s="10"/>
      <c r="AA63" s="6"/>
      <c r="AB63">
        <f t="shared" si="0"/>
        <v>0</v>
      </c>
    </row>
    <row r="64" spans="1:28" ht="12.75" customHeight="1">
      <c r="A64" s="15" t="s">
        <v>42</v>
      </c>
      <c r="B64" s="10"/>
      <c r="C64" s="11"/>
      <c r="D64" s="10"/>
      <c r="E64" s="11"/>
      <c r="F64" s="10"/>
      <c r="G64" s="11"/>
      <c r="H64" s="10"/>
      <c r="I64" s="11"/>
      <c r="J64" s="10"/>
      <c r="K64" s="11"/>
      <c r="L64" s="10"/>
      <c r="M64" s="11"/>
      <c r="N64" s="10"/>
      <c r="O64" s="11"/>
      <c r="P64" s="10"/>
      <c r="Q64" s="11"/>
      <c r="R64" s="10"/>
      <c r="S64" s="11"/>
      <c r="T64" s="10"/>
      <c r="U64" s="11"/>
      <c r="V64" s="10"/>
      <c r="W64" s="11"/>
      <c r="X64" s="10"/>
      <c r="Y64" s="11"/>
      <c r="Z64" s="10"/>
      <c r="AA64" s="6"/>
      <c r="AB64">
        <f t="shared" si="0"/>
        <v>0</v>
      </c>
    </row>
    <row r="65" spans="1:28" ht="12.75" customHeight="1">
      <c r="A65" s="15" t="s">
        <v>57</v>
      </c>
      <c r="B65" s="10"/>
      <c r="C65" s="11"/>
      <c r="D65" s="10"/>
      <c r="E65" s="11"/>
      <c r="F65" s="10"/>
      <c r="G65" s="11"/>
      <c r="H65" s="10"/>
      <c r="I65" s="11"/>
      <c r="J65" s="10"/>
      <c r="K65" s="11"/>
      <c r="L65" s="10"/>
      <c r="M65" s="11"/>
      <c r="N65" s="10"/>
      <c r="O65" s="11"/>
      <c r="P65" s="10"/>
      <c r="Q65" s="11"/>
      <c r="R65" s="10"/>
      <c r="S65" s="11"/>
      <c r="T65" s="10"/>
      <c r="U65" s="11"/>
      <c r="V65" s="10"/>
      <c r="W65" s="11"/>
      <c r="X65" s="10"/>
      <c r="Y65" s="11"/>
      <c r="Z65" s="10"/>
      <c r="AA65" s="6"/>
      <c r="AB65">
        <f t="shared" si="0"/>
        <v>0</v>
      </c>
    </row>
    <row r="66" spans="1:28" ht="12.75" customHeight="1">
      <c r="A66" s="16" t="s">
        <v>14</v>
      </c>
      <c r="B66" s="10"/>
      <c r="C66" s="11"/>
      <c r="D66" s="10"/>
      <c r="E66" s="11"/>
      <c r="F66" s="10"/>
      <c r="G66" s="11"/>
      <c r="H66" s="10"/>
      <c r="I66" s="11"/>
      <c r="J66" s="10"/>
      <c r="K66" s="11"/>
      <c r="L66" s="10"/>
      <c r="M66" s="11"/>
      <c r="N66" s="10"/>
      <c r="O66" s="11"/>
      <c r="P66" s="10"/>
      <c r="Q66" s="11"/>
      <c r="R66" s="10"/>
      <c r="S66" s="11"/>
      <c r="T66" s="10"/>
      <c r="U66" s="11"/>
      <c r="V66" s="10"/>
      <c r="W66" s="11"/>
      <c r="X66" s="10"/>
      <c r="Y66" s="11"/>
      <c r="Z66" s="10"/>
      <c r="AA66" s="6"/>
      <c r="AB66">
        <f t="shared" si="0"/>
        <v>0</v>
      </c>
    </row>
    <row r="67" spans="1:28" ht="12.75" customHeight="1">
      <c r="A67" s="16" t="s">
        <v>15</v>
      </c>
      <c r="B67" s="10"/>
      <c r="C67" s="11"/>
      <c r="D67" s="10"/>
      <c r="E67" s="11"/>
      <c r="F67" s="10"/>
      <c r="G67" s="11"/>
      <c r="H67" s="10"/>
      <c r="I67" s="11"/>
      <c r="J67" s="10"/>
      <c r="K67" s="11"/>
      <c r="L67" s="10"/>
      <c r="M67" s="11"/>
      <c r="N67" s="10"/>
      <c r="O67" s="11"/>
      <c r="P67" s="10"/>
      <c r="Q67" s="11"/>
      <c r="R67" s="10"/>
      <c r="S67" s="11"/>
      <c r="T67" s="10"/>
      <c r="U67" s="11"/>
      <c r="V67" s="10"/>
      <c r="W67" s="11"/>
      <c r="X67" s="10"/>
      <c r="Y67" s="11"/>
      <c r="Z67" s="10"/>
      <c r="AA67" s="6"/>
      <c r="AB67">
        <f t="shared" si="0"/>
        <v>0</v>
      </c>
    </row>
    <row r="68" spans="1:28" ht="12.75" customHeight="1">
      <c r="A68" s="16" t="s">
        <v>16</v>
      </c>
      <c r="B68" s="10"/>
      <c r="C68" s="11"/>
      <c r="D68" s="10"/>
      <c r="E68" s="11"/>
      <c r="F68" s="10"/>
      <c r="G68" s="11"/>
      <c r="H68" s="10"/>
      <c r="I68" s="11"/>
      <c r="J68" s="10"/>
      <c r="K68" s="11"/>
      <c r="L68" s="10"/>
      <c r="M68" s="11"/>
      <c r="N68" s="10"/>
      <c r="O68" s="11"/>
      <c r="P68" s="10"/>
      <c r="Q68" s="11"/>
      <c r="R68" s="10"/>
      <c r="S68" s="11"/>
      <c r="T68" s="10"/>
      <c r="U68" s="11"/>
      <c r="V68" s="10"/>
      <c r="W68" s="11"/>
      <c r="X68" s="10"/>
      <c r="Y68" s="11"/>
      <c r="Z68" s="10"/>
      <c r="AA68" s="6"/>
      <c r="AB68">
        <f t="shared" si="0"/>
        <v>0</v>
      </c>
    </row>
    <row r="69" spans="1:28" ht="12.75" customHeight="1">
      <c r="A69" s="15" t="s">
        <v>36</v>
      </c>
      <c r="B69" s="10"/>
      <c r="C69" s="11"/>
      <c r="D69" s="10"/>
      <c r="E69" s="11"/>
      <c r="F69" s="10"/>
      <c r="G69" s="11"/>
      <c r="H69" s="10"/>
      <c r="I69" s="11"/>
      <c r="J69" s="10"/>
      <c r="K69" s="11"/>
      <c r="L69" s="10"/>
      <c r="M69" s="11"/>
      <c r="N69" s="10"/>
      <c r="O69" s="11"/>
      <c r="P69" s="10"/>
      <c r="Q69" s="11"/>
      <c r="R69" s="10"/>
      <c r="S69" s="11"/>
      <c r="T69" s="10"/>
      <c r="U69" s="11"/>
      <c r="V69" s="10"/>
      <c r="W69" s="11"/>
      <c r="X69" s="10"/>
      <c r="Y69" s="11"/>
      <c r="Z69" s="10"/>
      <c r="AA69" s="6"/>
      <c r="AB69">
        <f t="shared" si="0"/>
        <v>0</v>
      </c>
    </row>
    <row r="70" spans="1:28" ht="12.75" customHeight="1">
      <c r="A70" s="16" t="s">
        <v>81</v>
      </c>
      <c r="B70" s="10"/>
      <c r="C70" s="11"/>
      <c r="D70" s="10"/>
      <c r="E70" s="11"/>
      <c r="F70" s="10"/>
      <c r="G70" s="11"/>
      <c r="H70" s="10"/>
      <c r="I70" s="11"/>
      <c r="J70" s="10"/>
      <c r="K70" s="11"/>
      <c r="L70" s="10"/>
      <c r="M70" s="11"/>
      <c r="N70" s="10"/>
      <c r="O70" s="11"/>
      <c r="P70" s="10"/>
      <c r="Q70" s="11"/>
      <c r="R70" s="10"/>
      <c r="S70" s="11"/>
      <c r="T70" s="10"/>
      <c r="U70" s="11"/>
      <c r="V70" s="10"/>
      <c r="W70" s="11"/>
      <c r="X70" s="10"/>
      <c r="Y70" s="11"/>
      <c r="Z70" s="10"/>
      <c r="AA70" s="6"/>
      <c r="AB70">
        <f t="shared" ref="AB70:AB112" si="1">SUM(B70:AA70)/25</f>
        <v>0</v>
      </c>
    </row>
    <row r="71" spans="1:28" ht="12.75" customHeight="1">
      <c r="A71" s="16" t="s">
        <v>74</v>
      </c>
      <c r="B71" s="10"/>
      <c r="C71" s="11"/>
      <c r="D71" s="10"/>
      <c r="E71" s="11"/>
      <c r="F71" s="10"/>
      <c r="G71" s="11"/>
      <c r="H71" s="10"/>
      <c r="I71" s="11"/>
      <c r="J71" s="10"/>
      <c r="K71" s="11"/>
      <c r="L71" s="10"/>
      <c r="M71" s="11"/>
      <c r="N71" s="10"/>
      <c r="O71" s="11"/>
      <c r="P71" s="10"/>
      <c r="Q71" s="11"/>
      <c r="R71" s="10"/>
      <c r="S71" s="11"/>
      <c r="T71" s="10"/>
      <c r="U71" s="11"/>
      <c r="V71" s="10"/>
      <c r="W71" s="11"/>
      <c r="X71" s="10"/>
      <c r="Y71" s="11"/>
      <c r="Z71" s="10"/>
      <c r="AA71" s="6"/>
      <c r="AB71">
        <f t="shared" si="1"/>
        <v>0</v>
      </c>
    </row>
    <row r="72" spans="1:28" ht="12.75" customHeight="1">
      <c r="A72" s="16" t="s">
        <v>56</v>
      </c>
      <c r="B72" s="10"/>
      <c r="C72" s="11"/>
      <c r="D72" s="10"/>
      <c r="E72" s="11"/>
      <c r="F72" s="10"/>
      <c r="G72" s="11"/>
      <c r="H72" s="10"/>
      <c r="I72" s="11"/>
      <c r="J72" s="10"/>
      <c r="K72" s="11"/>
      <c r="L72" s="10"/>
      <c r="M72" s="11"/>
      <c r="N72" s="10"/>
      <c r="O72" s="11"/>
      <c r="P72" s="10"/>
      <c r="Q72" s="11"/>
      <c r="R72" s="10"/>
      <c r="S72" s="11"/>
      <c r="T72" s="10">
        <v>2</v>
      </c>
      <c r="U72" s="11">
        <v>4</v>
      </c>
      <c r="V72" s="10"/>
      <c r="W72" s="11"/>
      <c r="X72" s="10"/>
      <c r="Y72" s="11"/>
      <c r="Z72" s="10"/>
      <c r="AA72" s="6"/>
      <c r="AB72">
        <f t="shared" si="1"/>
        <v>0.24</v>
      </c>
    </row>
    <row r="73" spans="1:28" ht="12.75" customHeight="1">
      <c r="A73" s="16" t="s">
        <v>17</v>
      </c>
      <c r="B73" s="10"/>
      <c r="C73" s="11"/>
      <c r="D73" s="10"/>
      <c r="E73" s="11"/>
      <c r="F73" s="10"/>
      <c r="G73" s="11"/>
      <c r="H73" s="10"/>
      <c r="I73" s="11"/>
      <c r="J73" s="10"/>
      <c r="K73" s="11"/>
      <c r="L73" s="10"/>
      <c r="M73" s="11"/>
      <c r="N73" s="10"/>
      <c r="O73" s="11"/>
      <c r="P73" s="10"/>
      <c r="Q73" s="11"/>
      <c r="R73" s="10"/>
      <c r="S73" s="11"/>
      <c r="T73" s="10"/>
      <c r="U73" s="11"/>
      <c r="V73" s="10"/>
      <c r="W73" s="11"/>
      <c r="X73" s="10"/>
      <c r="Y73" s="11"/>
      <c r="Z73" s="10"/>
      <c r="AA73" s="6"/>
      <c r="AB73">
        <f t="shared" si="1"/>
        <v>0</v>
      </c>
    </row>
    <row r="74" spans="1:28" ht="12.75" customHeight="1">
      <c r="A74" s="16" t="s">
        <v>18</v>
      </c>
      <c r="B74" s="10"/>
      <c r="C74" s="11"/>
      <c r="D74" s="10"/>
      <c r="E74" s="11"/>
      <c r="F74" s="10"/>
      <c r="G74" s="11"/>
      <c r="H74" s="10"/>
      <c r="I74" s="11"/>
      <c r="J74" s="10"/>
      <c r="K74" s="11"/>
      <c r="L74" s="10"/>
      <c r="M74" s="11"/>
      <c r="N74" s="10"/>
      <c r="O74" s="11"/>
      <c r="P74" s="10"/>
      <c r="Q74" s="11"/>
      <c r="R74" s="10"/>
      <c r="S74" s="11"/>
      <c r="T74" s="10"/>
      <c r="U74" s="11"/>
      <c r="V74" s="10"/>
      <c r="W74" s="11"/>
      <c r="X74" s="10"/>
      <c r="Y74" s="11"/>
      <c r="Z74" s="10"/>
      <c r="AA74" s="6"/>
      <c r="AB74">
        <f t="shared" si="1"/>
        <v>0</v>
      </c>
    </row>
    <row r="75" spans="1:28" ht="12.75" customHeight="1">
      <c r="A75" s="16" t="s">
        <v>19</v>
      </c>
      <c r="B75" s="10"/>
      <c r="C75" s="11"/>
      <c r="D75" s="10">
        <v>1</v>
      </c>
      <c r="E75" s="11"/>
      <c r="F75" s="10"/>
      <c r="G75" s="11"/>
      <c r="H75" s="10"/>
      <c r="I75" s="11">
        <v>1</v>
      </c>
      <c r="J75" s="10">
        <v>2</v>
      </c>
      <c r="K75" s="11">
        <v>5</v>
      </c>
      <c r="L75" s="10">
        <v>60</v>
      </c>
      <c r="M75" s="11"/>
      <c r="N75" s="10"/>
      <c r="O75" s="11"/>
      <c r="P75" s="10">
        <v>6</v>
      </c>
      <c r="Q75" s="11"/>
      <c r="R75" s="10"/>
      <c r="S75" s="11"/>
      <c r="T75" s="10"/>
      <c r="U75" s="11"/>
      <c r="V75" s="10"/>
      <c r="W75" s="11"/>
      <c r="X75" s="10"/>
      <c r="Y75" s="11"/>
      <c r="Z75" s="10"/>
      <c r="AA75" s="6"/>
      <c r="AB75">
        <f t="shared" si="1"/>
        <v>3</v>
      </c>
    </row>
    <row r="76" spans="1:28" ht="12.75" customHeight="1">
      <c r="A76" s="16" t="s">
        <v>20</v>
      </c>
      <c r="B76" s="10"/>
      <c r="C76" s="11"/>
      <c r="D76" s="10"/>
      <c r="E76" s="11"/>
      <c r="F76" s="10"/>
      <c r="G76" s="11"/>
      <c r="H76" s="10"/>
      <c r="I76" s="11"/>
      <c r="J76" s="10"/>
      <c r="K76" s="11"/>
      <c r="L76" s="10"/>
      <c r="M76" s="11"/>
      <c r="N76" s="10"/>
      <c r="O76" s="11"/>
      <c r="P76" s="10"/>
      <c r="Q76" s="11"/>
      <c r="R76" s="10"/>
      <c r="S76" s="11"/>
      <c r="T76" s="10"/>
      <c r="U76" s="11"/>
      <c r="V76" s="10"/>
      <c r="W76" s="11"/>
      <c r="X76" s="10"/>
      <c r="Y76" s="11"/>
      <c r="Z76" s="10"/>
      <c r="AA76" s="6"/>
      <c r="AB76">
        <f t="shared" si="1"/>
        <v>0</v>
      </c>
    </row>
    <row r="77" spans="1:28" ht="12.75" customHeight="1">
      <c r="A77" s="16" t="s">
        <v>21</v>
      </c>
      <c r="B77" s="10"/>
      <c r="C77" s="11"/>
      <c r="D77" s="10"/>
      <c r="E77" s="11"/>
      <c r="F77" s="10"/>
      <c r="G77" s="11"/>
      <c r="H77" s="10"/>
      <c r="I77" s="11"/>
      <c r="J77" s="10"/>
      <c r="K77" s="11"/>
      <c r="L77" s="10"/>
      <c r="M77" s="11"/>
      <c r="N77" s="10"/>
      <c r="O77" s="11"/>
      <c r="P77" s="10"/>
      <c r="Q77" s="11"/>
      <c r="R77" s="10"/>
      <c r="S77" s="11"/>
      <c r="T77" s="10"/>
      <c r="U77" s="11"/>
      <c r="V77" s="10"/>
      <c r="W77" s="11"/>
      <c r="X77" s="10"/>
      <c r="Y77" s="11"/>
      <c r="Z77" s="10"/>
      <c r="AA77" s="6"/>
      <c r="AB77">
        <f t="shared" si="1"/>
        <v>0</v>
      </c>
    </row>
    <row r="78" spans="1:28" ht="12.75" customHeight="1">
      <c r="A78" s="15" t="s">
        <v>91</v>
      </c>
      <c r="B78" s="10"/>
      <c r="C78" s="11"/>
      <c r="D78" s="10"/>
      <c r="E78" s="11"/>
      <c r="F78" s="10"/>
      <c r="G78" s="11"/>
      <c r="H78" s="10"/>
      <c r="I78" s="11"/>
      <c r="J78" s="10"/>
      <c r="K78" s="11"/>
      <c r="L78" s="10"/>
      <c r="M78" s="11"/>
      <c r="N78" s="10"/>
      <c r="O78" s="11"/>
      <c r="P78" s="10"/>
      <c r="Q78" s="11"/>
      <c r="R78" s="10"/>
      <c r="S78" s="11"/>
      <c r="T78" s="10"/>
      <c r="U78" s="11"/>
      <c r="V78" s="10"/>
      <c r="W78" s="11"/>
      <c r="X78" s="10"/>
      <c r="Y78" s="11"/>
      <c r="Z78" s="10"/>
      <c r="AA78" s="6"/>
      <c r="AB78">
        <f t="shared" si="1"/>
        <v>0</v>
      </c>
    </row>
    <row r="79" spans="1:28" ht="12.75" customHeight="1">
      <c r="A79" s="15" t="s">
        <v>122</v>
      </c>
      <c r="B79" s="10"/>
      <c r="C79" s="11"/>
      <c r="D79" s="10"/>
      <c r="E79" s="11"/>
      <c r="F79" s="10"/>
      <c r="G79" s="11"/>
      <c r="H79" s="10"/>
      <c r="I79" s="11"/>
      <c r="J79" s="10"/>
      <c r="K79" s="11"/>
      <c r="L79" s="10"/>
      <c r="M79" s="11"/>
      <c r="N79" s="10"/>
      <c r="O79" s="11"/>
      <c r="P79" s="10"/>
      <c r="Q79" s="11"/>
      <c r="R79" s="10"/>
      <c r="S79" s="11"/>
      <c r="T79" s="10"/>
      <c r="U79" s="11"/>
      <c r="V79" s="10"/>
      <c r="W79" s="11"/>
      <c r="X79" s="10"/>
      <c r="Y79" s="11"/>
      <c r="Z79" s="10"/>
      <c r="AA79" s="6"/>
    </row>
    <row r="80" spans="1:28" ht="12.75" customHeight="1">
      <c r="A80" s="16" t="s">
        <v>92</v>
      </c>
      <c r="B80" s="10"/>
      <c r="C80" s="11"/>
      <c r="D80" s="10"/>
      <c r="E80" s="11"/>
      <c r="F80" s="10"/>
      <c r="G80" s="11"/>
      <c r="H80" s="10"/>
      <c r="I80" s="11"/>
      <c r="J80" s="10"/>
      <c r="K80" s="11"/>
      <c r="L80" s="10"/>
      <c r="M80" s="11"/>
      <c r="N80" s="10"/>
      <c r="O80" s="11"/>
      <c r="P80" s="10"/>
      <c r="Q80" s="11"/>
      <c r="R80" s="10"/>
      <c r="S80" s="11"/>
      <c r="T80" s="10"/>
      <c r="U80" s="11"/>
      <c r="V80" s="10"/>
      <c r="W80" s="11"/>
      <c r="X80" s="10"/>
      <c r="Y80" s="11"/>
      <c r="Z80" s="10"/>
      <c r="AA80" s="6"/>
      <c r="AB80">
        <f t="shared" si="1"/>
        <v>0</v>
      </c>
    </row>
    <row r="81" spans="1:28" ht="12.75" customHeight="1">
      <c r="A81" s="15" t="s">
        <v>87</v>
      </c>
      <c r="B81" s="10"/>
      <c r="C81" s="11"/>
      <c r="D81" s="10"/>
      <c r="E81" s="11"/>
      <c r="F81" s="10"/>
      <c r="G81" s="11"/>
      <c r="H81" s="10"/>
      <c r="I81" s="11"/>
      <c r="J81" s="10"/>
      <c r="K81" s="11"/>
      <c r="L81" s="10"/>
      <c r="M81" s="11"/>
      <c r="N81" s="10"/>
      <c r="O81" s="11"/>
      <c r="P81" s="10"/>
      <c r="Q81" s="11"/>
      <c r="R81" s="10"/>
      <c r="S81" s="11"/>
      <c r="T81" s="10"/>
      <c r="U81" s="11"/>
      <c r="V81" s="10"/>
      <c r="W81" s="11"/>
      <c r="X81" s="10"/>
      <c r="Y81" s="11"/>
      <c r="Z81" s="10"/>
      <c r="AA81" s="6"/>
      <c r="AB81">
        <f t="shared" si="1"/>
        <v>0</v>
      </c>
    </row>
    <row r="82" spans="1:28" ht="12.75" customHeight="1">
      <c r="A82" s="16" t="s">
        <v>65</v>
      </c>
      <c r="B82" s="10"/>
      <c r="C82" s="11"/>
      <c r="D82" s="10"/>
      <c r="E82" s="11"/>
      <c r="F82" s="10"/>
      <c r="G82" s="11"/>
      <c r="H82" s="10"/>
      <c r="I82" s="11"/>
      <c r="J82" s="10"/>
      <c r="K82" s="11"/>
      <c r="L82" s="10"/>
      <c r="M82" s="11"/>
      <c r="N82" s="10"/>
      <c r="O82" s="11"/>
      <c r="P82" s="10"/>
      <c r="Q82" s="11"/>
      <c r="R82" s="10"/>
      <c r="S82" s="11"/>
      <c r="T82" s="10"/>
      <c r="U82" s="11"/>
      <c r="V82" s="10"/>
      <c r="W82" s="11"/>
      <c r="X82" s="10"/>
      <c r="Y82" s="11"/>
      <c r="Z82" s="10"/>
      <c r="AA82" s="6"/>
      <c r="AB82">
        <f t="shared" si="1"/>
        <v>0</v>
      </c>
    </row>
    <row r="83" spans="1:28" ht="12.75" customHeight="1">
      <c r="A83" s="15" t="s">
        <v>46</v>
      </c>
      <c r="B83" s="10"/>
      <c r="C83" s="11"/>
      <c r="D83" s="10"/>
      <c r="E83" s="11"/>
      <c r="F83" s="10"/>
      <c r="G83" s="11"/>
      <c r="H83" s="10"/>
      <c r="I83" s="11"/>
      <c r="J83" s="10"/>
      <c r="K83" s="11"/>
      <c r="L83" s="10"/>
      <c r="M83" s="11"/>
      <c r="N83" s="10"/>
      <c r="O83" s="11"/>
      <c r="P83" s="10"/>
      <c r="Q83" s="11"/>
      <c r="R83" s="10"/>
      <c r="S83" s="11"/>
      <c r="T83" s="10"/>
      <c r="U83" s="11"/>
      <c r="V83" s="10"/>
      <c r="W83" s="11"/>
      <c r="X83" s="10"/>
      <c r="Y83" s="11"/>
      <c r="Z83" s="10"/>
      <c r="AA83" s="6"/>
      <c r="AB83">
        <f t="shared" si="1"/>
        <v>0</v>
      </c>
    </row>
    <row r="84" spans="1:28" ht="12.75" customHeight="1">
      <c r="A84" s="16" t="s">
        <v>47</v>
      </c>
      <c r="B84" s="10"/>
      <c r="C84" s="11"/>
      <c r="D84" s="10"/>
      <c r="E84" s="11"/>
      <c r="F84" s="10"/>
      <c r="G84" s="11"/>
      <c r="H84" s="10"/>
      <c r="I84" s="11"/>
      <c r="J84" s="10"/>
      <c r="K84" s="11"/>
      <c r="L84" s="10"/>
      <c r="M84" s="11"/>
      <c r="N84" s="10"/>
      <c r="O84" s="11"/>
      <c r="P84" s="10"/>
      <c r="Q84" s="11"/>
      <c r="R84" s="10"/>
      <c r="S84" s="11"/>
      <c r="T84" s="10"/>
      <c r="U84" s="11"/>
      <c r="V84" s="10"/>
      <c r="W84" s="11"/>
      <c r="X84" s="10"/>
      <c r="Y84" s="11"/>
      <c r="Z84" s="10"/>
      <c r="AA84" s="6"/>
      <c r="AB84">
        <f t="shared" si="1"/>
        <v>0</v>
      </c>
    </row>
    <row r="85" spans="1:28" ht="12.75" customHeight="1">
      <c r="A85" s="16" t="s">
        <v>66</v>
      </c>
      <c r="B85" s="10"/>
      <c r="C85" s="11"/>
      <c r="D85" s="10"/>
      <c r="E85" s="11"/>
      <c r="F85" s="10"/>
      <c r="G85" s="11"/>
      <c r="H85" s="10"/>
      <c r="I85" s="11"/>
      <c r="J85" s="10"/>
      <c r="K85" s="11"/>
      <c r="L85" s="10"/>
      <c r="M85" s="11"/>
      <c r="N85" s="10"/>
      <c r="O85" s="11"/>
      <c r="P85" s="10"/>
      <c r="Q85" s="11"/>
      <c r="R85" s="10"/>
      <c r="S85" s="11"/>
      <c r="T85" s="10"/>
      <c r="U85" s="11"/>
      <c r="V85" s="10"/>
      <c r="W85" s="11"/>
      <c r="X85" s="10"/>
      <c r="Y85" s="11"/>
      <c r="Z85" s="10"/>
      <c r="AA85" s="6"/>
      <c r="AB85">
        <f t="shared" si="1"/>
        <v>0</v>
      </c>
    </row>
    <row r="86" spans="1:28" ht="12.75" customHeight="1">
      <c r="A86" s="15" t="s">
        <v>53</v>
      </c>
      <c r="B86" s="10"/>
      <c r="C86" s="11"/>
      <c r="D86" s="10"/>
      <c r="E86" s="11"/>
      <c r="F86" s="10"/>
      <c r="G86" s="11"/>
      <c r="H86" s="10"/>
      <c r="I86" s="11"/>
      <c r="J86" s="10"/>
      <c r="K86" s="11"/>
      <c r="L86" s="10"/>
      <c r="M86" s="11"/>
      <c r="N86" s="10"/>
      <c r="O86" s="11"/>
      <c r="P86" s="10"/>
      <c r="Q86" s="11"/>
      <c r="R86" s="10"/>
      <c r="S86" s="11"/>
      <c r="T86" s="10"/>
      <c r="U86" s="11"/>
      <c r="V86" s="10"/>
      <c r="W86" s="11"/>
      <c r="X86" s="10"/>
      <c r="Y86" s="11"/>
      <c r="Z86" s="10"/>
      <c r="AA86" s="6"/>
      <c r="AB86">
        <f t="shared" si="1"/>
        <v>0</v>
      </c>
    </row>
    <row r="87" spans="1:28" ht="12.75" customHeight="1">
      <c r="A87" s="15" t="s">
        <v>54</v>
      </c>
      <c r="B87" s="10"/>
      <c r="C87" s="11"/>
      <c r="D87" s="10"/>
      <c r="E87" s="11"/>
      <c r="F87" s="10"/>
      <c r="G87" s="11"/>
      <c r="H87" s="10"/>
      <c r="I87" s="11"/>
      <c r="J87" s="10"/>
      <c r="K87" s="11"/>
      <c r="L87" s="10"/>
      <c r="M87" s="11"/>
      <c r="N87" s="10"/>
      <c r="O87" s="11"/>
      <c r="P87" s="10"/>
      <c r="Q87" s="11"/>
      <c r="R87" s="10"/>
      <c r="S87" s="11"/>
      <c r="T87" s="10"/>
      <c r="U87" s="11"/>
      <c r="V87" s="10"/>
      <c r="W87" s="11"/>
      <c r="X87" s="10"/>
      <c r="Y87" s="11"/>
      <c r="Z87" s="10"/>
      <c r="AA87" s="6"/>
      <c r="AB87">
        <f t="shared" si="1"/>
        <v>0</v>
      </c>
    </row>
    <row r="88" spans="1:28" ht="12.75" customHeight="1">
      <c r="A88" s="16" t="s">
        <v>58</v>
      </c>
      <c r="B88" s="10"/>
      <c r="C88" s="11"/>
      <c r="D88" s="10"/>
      <c r="E88" s="11"/>
      <c r="F88" s="10"/>
      <c r="G88" s="11"/>
      <c r="H88" s="10"/>
      <c r="I88" s="11"/>
      <c r="J88" s="10"/>
      <c r="K88" s="11"/>
      <c r="L88" s="10"/>
      <c r="M88" s="11"/>
      <c r="N88" s="10"/>
      <c r="O88" s="11"/>
      <c r="P88" s="10"/>
      <c r="Q88" s="11"/>
      <c r="R88" s="10"/>
      <c r="S88" s="11"/>
      <c r="T88" s="10"/>
      <c r="U88" s="11"/>
      <c r="V88" s="10"/>
      <c r="W88" s="11"/>
      <c r="X88" s="10"/>
      <c r="Y88" s="11"/>
      <c r="Z88" s="10"/>
      <c r="AA88" s="6"/>
      <c r="AB88">
        <f t="shared" si="1"/>
        <v>0</v>
      </c>
    </row>
    <row r="89" spans="1:28" ht="12.75" customHeight="1">
      <c r="A89" s="15" t="s">
        <v>80</v>
      </c>
      <c r="B89" s="10"/>
      <c r="C89" s="11"/>
      <c r="D89" s="10"/>
      <c r="E89" s="11"/>
      <c r="F89" s="10"/>
      <c r="G89" s="11"/>
      <c r="H89" s="10"/>
      <c r="I89" s="11"/>
      <c r="J89" s="10"/>
      <c r="K89" s="11"/>
      <c r="L89" s="10"/>
      <c r="M89" s="11"/>
      <c r="N89" s="10"/>
      <c r="O89" s="11"/>
      <c r="P89" s="10"/>
      <c r="Q89" s="11"/>
      <c r="R89" s="10"/>
      <c r="S89" s="11"/>
      <c r="T89" s="10"/>
      <c r="U89" s="11"/>
      <c r="V89" s="10"/>
      <c r="W89" s="11"/>
      <c r="X89" s="10"/>
      <c r="Y89" s="11"/>
      <c r="Z89" s="10"/>
      <c r="AA89" s="6"/>
      <c r="AB89">
        <f t="shared" si="1"/>
        <v>0</v>
      </c>
    </row>
    <row r="90" spans="1:28" ht="12.75" customHeight="1">
      <c r="A90" s="15" t="s">
        <v>48</v>
      </c>
      <c r="B90" s="10"/>
      <c r="C90" s="11"/>
      <c r="D90" s="10"/>
      <c r="E90" s="11"/>
      <c r="F90" s="10"/>
      <c r="G90" s="11"/>
      <c r="H90" s="10"/>
      <c r="I90" s="11"/>
      <c r="J90" s="10"/>
      <c r="K90" s="11"/>
      <c r="L90" s="10"/>
      <c r="M90" s="11"/>
      <c r="N90" s="10"/>
      <c r="O90" s="11"/>
      <c r="P90" s="10"/>
      <c r="Q90" s="11"/>
      <c r="R90" s="10"/>
      <c r="S90" s="11"/>
      <c r="T90" s="10"/>
      <c r="U90" s="11"/>
      <c r="V90" s="10"/>
      <c r="W90" s="11"/>
      <c r="X90" s="10"/>
      <c r="Y90" s="11"/>
      <c r="Z90" s="10"/>
      <c r="AA90" s="6"/>
      <c r="AB90">
        <f t="shared" si="1"/>
        <v>0</v>
      </c>
    </row>
    <row r="91" spans="1:28" ht="12.75" customHeight="1">
      <c r="A91" s="16" t="s">
        <v>22</v>
      </c>
      <c r="B91" s="10"/>
      <c r="C91" s="11"/>
      <c r="D91" s="10"/>
      <c r="E91" s="11"/>
      <c r="F91" s="10"/>
      <c r="G91" s="11"/>
      <c r="H91" s="10"/>
      <c r="I91" s="11"/>
      <c r="J91" s="10"/>
      <c r="K91" s="11"/>
      <c r="L91" s="10"/>
      <c r="M91" s="11"/>
      <c r="N91" s="10"/>
      <c r="O91" s="11"/>
      <c r="P91" s="10"/>
      <c r="Q91" s="11"/>
      <c r="R91" s="10"/>
      <c r="S91" s="11"/>
      <c r="T91" s="10"/>
      <c r="U91" s="11"/>
      <c r="V91" s="10"/>
      <c r="W91" s="11"/>
      <c r="X91" s="10"/>
      <c r="Y91" s="11"/>
      <c r="Z91" s="10"/>
      <c r="AA91" s="6"/>
      <c r="AB91">
        <f t="shared" si="1"/>
        <v>0</v>
      </c>
    </row>
    <row r="92" spans="1:28" ht="12.75" customHeight="1">
      <c r="A92" s="15" t="s">
        <v>75</v>
      </c>
      <c r="B92" s="10"/>
      <c r="C92" s="11"/>
      <c r="D92" s="10"/>
      <c r="E92" s="11"/>
      <c r="F92" s="10"/>
      <c r="G92" s="11"/>
      <c r="H92" s="10"/>
      <c r="I92" s="11"/>
      <c r="J92" s="10"/>
      <c r="K92" s="11"/>
      <c r="L92" s="10"/>
      <c r="M92" s="11"/>
      <c r="N92" s="10"/>
      <c r="O92" s="11"/>
      <c r="P92" s="10"/>
      <c r="Q92" s="11"/>
      <c r="R92" s="10"/>
      <c r="S92" s="11"/>
      <c r="T92" s="10"/>
      <c r="U92" s="11"/>
      <c r="V92" s="10"/>
      <c r="W92" s="11"/>
      <c r="X92" s="10"/>
      <c r="Y92" s="11"/>
      <c r="Z92" s="10"/>
      <c r="AA92" s="6"/>
      <c r="AB92">
        <f t="shared" si="1"/>
        <v>0</v>
      </c>
    </row>
    <row r="93" spans="1:28" ht="12.75" customHeight="1">
      <c r="A93" s="15"/>
      <c r="B93" s="10"/>
      <c r="C93" s="11"/>
      <c r="D93" s="10"/>
      <c r="E93" s="11"/>
      <c r="F93" s="10"/>
      <c r="G93" s="11"/>
      <c r="H93" s="10"/>
      <c r="I93" s="11"/>
      <c r="J93" s="10"/>
      <c r="K93" s="11"/>
      <c r="L93" s="10"/>
      <c r="M93" s="11"/>
      <c r="N93" s="10"/>
      <c r="O93" s="11"/>
      <c r="P93" s="10"/>
      <c r="Q93" s="11"/>
      <c r="R93" s="10"/>
      <c r="S93" s="11"/>
      <c r="T93" s="10"/>
      <c r="U93" s="11"/>
      <c r="V93" s="10"/>
      <c r="W93" s="11"/>
      <c r="X93" s="10"/>
      <c r="Y93" s="11"/>
      <c r="Z93" s="10"/>
      <c r="AA93" s="6"/>
      <c r="AB93">
        <f t="shared" si="1"/>
        <v>0</v>
      </c>
    </row>
    <row r="94" spans="1:28" ht="12.75" customHeight="1">
      <c r="A94" s="15"/>
      <c r="B94" s="10"/>
      <c r="C94" s="11"/>
      <c r="D94" s="10"/>
      <c r="E94" s="11"/>
      <c r="F94" s="10"/>
      <c r="G94" s="11"/>
      <c r="H94" s="10"/>
      <c r="I94" s="11"/>
      <c r="J94" s="10"/>
      <c r="K94" s="11"/>
      <c r="L94" s="10"/>
      <c r="M94" s="11"/>
      <c r="N94" s="10"/>
      <c r="O94" s="11"/>
      <c r="P94" s="10"/>
      <c r="Q94" s="11"/>
      <c r="R94" s="10"/>
      <c r="S94" s="11"/>
      <c r="T94" s="10"/>
      <c r="U94" s="11"/>
      <c r="V94" s="10"/>
      <c r="W94" s="11"/>
      <c r="X94" s="10"/>
      <c r="Y94" s="11"/>
      <c r="Z94" s="10"/>
      <c r="AA94" s="6"/>
      <c r="AB94">
        <f t="shared" si="1"/>
        <v>0</v>
      </c>
    </row>
    <row r="95" spans="1:28" ht="12.75" customHeight="1">
      <c r="A95" s="27" t="s">
        <v>125</v>
      </c>
      <c r="B95" s="10"/>
      <c r="C95" s="11"/>
      <c r="D95" s="10"/>
      <c r="E95" s="11"/>
      <c r="F95" s="10"/>
      <c r="G95" s="11"/>
      <c r="H95" s="10"/>
      <c r="I95" s="11"/>
      <c r="J95" s="10"/>
      <c r="K95" s="11"/>
      <c r="L95" s="10"/>
      <c r="M95" s="11"/>
      <c r="N95" s="10"/>
      <c r="O95" s="11"/>
      <c r="P95" s="10"/>
      <c r="Q95" s="11">
        <v>15</v>
      </c>
      <c r="R95" s="10"/>
      <c r="S95" s="11"/>
      <c r="T95" s="10">
        <v>15</v>
      </c>
      <c r="U95" s="11">
        <v>10</v>
      </c>
      <c r="V95" s="10"/>
      <c r="W95" s="11"/>
      <c r="X95" s="10"/>
      <c r="Y95" s="11"/>
      <c r="Z95" s="10"/>
      <c r="AA95" s="6"/>
      <c r="AB95">
        <f t="shared" si="1"/>
        <v>1.6</v>
      </c>
    </row>
    <row r="96" spans="1:28" ht="12.75" customHeight="1">
      <c r="A96" s="17" t="s">
        <v>90</v>
      </c>
      <c r="B96" s="10"/>
      <c r="C96" s="11"/>
      <c r="D96" s="10"/>
      <c r="E96" s="11"/>
      <c r="F96" s="10">
        <v>4</v>
      </c>
      <c r="G96" s="11">
        <v>2</v>
      </c>
      <c r="H96" s="10"/>
      <c r="I96" s="11"/>
      <c r="J96" s="10"/>
      <c r="K96" s="11"/>
      <c r="L96" s="10"/>
      <c r="M96" s="11"/>
      <c r="N96" s="10"/>
      <c r="O96" s="11"/>
      <c r="P96" s="10"/>
      <c r="Q96" s="11"/>
      <c r="R96" s="10"/>
      <c r="S96" s="11"/>
      <c r="T96" s="10"/>
      <c r="U96" s="11"/>
      <c r="V96" s="10">
        <v>3</v>
      </c>
      <c r="W96" s="11"/>
      <c r="X96" s="10"/>
      <c r="Y96" s="11"/>
      <c r="Z96" s="10">
        <v>5</v>
      </c>
      <c r="AA96" s="6"/>
      <c r="AB96">
        <f t="shared" si="1"/>
        <v>0.56000000000000005</v>
      </c>
    </row>
    <row r="97" spans="1:29" ht="12.75" customHeight="1">
      <c r="A97" s="17" t="s">
        <v>67</v>
      </c>
      <c r="B97" s="10"/>
      <c r="C97" s="11"/>
      <c r="D97" s="10"/>
      <c r="E97" s="11"/>
      <c r="F97" s="10"/>
      <c r="G97" s="11"/>
      <c r="H97" s="10"/>
      <c r="I97" s="11"/>
      <c r="J97" s="10"/>
      <c r="K97" s="11"/>
      <c r="L97" s="10"/>
      <c r="M97" s="11"/>
      <c r="N97" s="10"/>
      <c r="O97" s="11"/>
      <c r="P97" s="10"/>
      <c r="Q97" s="11"/>
      <c r="R97" s="10"/>
      <c r="S97" s="11"/>
      <c r="T97" s="10"/>
      <c r="U97" s="11"/>
      <c r="V97" s="10"/>
      <c r="W97" s="11"/>
      <c r="X97" s="10"/>
      <c r="Y97" s="11"/>
      <c r="Z97" s="10"/>
      <c r="AA97" s="6"/>
      <c r="AB97">
        <f t="shared" si="1"/>
        <v>0</v>
      </c>
    </row>
    <row r="98" spans="1:29" ht="12.75" customHeight="1">
      <c r="A98" s="17" t="s">
        <v>50</v>
      </c>
      <c r="B98" s="10"/>
      <c r="C98" s="11"/>
      <c r="D98" s="10"/>
      <c r="E98" s="11"/>
      <c r="F98" s="10"/>
      <c r="G98" s="11"/>
      <c r="H98" s="10"/>
      <c r="I98" s="11"/>
      <c r="J98" s="10"/>
      <c r="K98" s="11"/>
      <c r="L98" s="10"/>
      <c r="M98" s="11"/>
      <c r="N98" s="10"/>
      <c r="O98" s="11"/>
      <c r="P98" s="10"/>
      <c r="Q98" s="11"/>
      <c r="R98" s="10"/>
      <c r="S98" s="11"/>
      <c r="T98" s="10"/>
      <c r="U98" s="11"/>
      <c r="V98" s="10"/>
      <c r="W98" s="11"/>
      <c r="X98" s="10"/>
      <c r="Y98" s="11"/>
      <c r="Z98" s="10"/>
      <c r="AA98" s="6"/>
      <c r="AB98">
        <f t="shared" si="1"/>
        <v>0</v>
      </c>
    </row>
    <row r="99" spans="1:29" ht="12.75" customHeight="1">
      <c r="A99" s="17" t="s">
        <v>70</v>
      </c>
      <c r="B99" s="10"/>
      <c r="C99" s="11"/>
      <c r="D99" s="10"/>
      <c r="E99" s="11"/>
      <c r="F99" s="10"/>
      <c r="G99" s="11"/>
      <c r="H99" s="10"/>
      <c r="I99" s="11"/>
      <c r="J99" s="10"/>
      <c r="K99" s="11"/>
      <c r="L99" s="10"/>
      <c r="M99" s="11"/>
      <c r="N99" s="10"/>
      <c r="O99" s="11"/>
      <c r="P99" s="10"/>
      <c r="Q99" s="11"/>
      <c r="R99" s="10"/>
      <c r="S99" s="11"/>
      <c r="T99" s="10"/>
      <c r="U99" s="11"/>
      <c r="V99" s="10"/>
      <c r="W99" s="11"/>
      <c r="X99" s="10"/>
      <c r="Y99" s="11"/>
      <c r="Z99" s="10"/>
      <c r="AA99" s="6"/>
      <c r="AB99">
        <f t="shared" si="1"/>
        <v>0</v>
      </c>
    </row>
    <row r="100" spans="1:29" ht="12.75" customHeight="1">
      <c r="A100" s="17" t="s">
        <v>49</v>
      </c>
      <c r="B100" s="10"/>
      <c r="C100" s="11"/>
      <c r="D100" s="10"/>
      <c r="E100" s="11"/>
      <c r="F100" s="10"/>
      <c r="G100" s="11"/>
      <c r="H100" s="10"/>
      <c r="I100" s="11"/>
      <c r="J100" s="10"/>
      <c r="K100" s="11"/>
      <c r="L100" s="10"/>
      <c r="M100" s="11"/>
      <c r="N100" s="10"/>
      <c r="O100" s="11"/>
      <c r="P100" s="10"/>
      <c r="Q100" s="11"/>
      <c r="R100" s="10"/>
      <c r="S100" s="11"/>
      <c r="T100" s="10"/>
      <c r="U100" s="11"/>
      <c r="V100" s="10"/>
      <c r="W100" s="11"/>
      <c r="X100" s="10"/>
      <c r="Y100" s="11"/>
      <c r="Z100" s="10"/>
      <c r="AA100" s="6"/>
      <c r="AB100">
        <f t="shared" si="1"/>
        <v>0</v>
      </c>
    </row>
    <row r="101" spans="1:29" ht="12.75" customHeight="1">
      <c r="A101" s="26" t="s">
        <v>103</v>
      </c>
      <c r="B101" s="10"/>
      <c r="C101" s="11"/>
      <c r="D101" s="10"/>
      <c r="E101" s="11"/>
      <c r="F101" s="10"/>
      <c r="G101" s="11"/>
      <c r="H101" s="10"/>
      <c r="I101" s="11"/>
      <c r="J101" s="10"/>
      <c r="K101" s="11"/>
      <c r="L101" s="10"/>
      <c r="M101" s="11"/>
      <c r="N101" s="10"/>
      <c r="O101" s="11"/>
      <c r="P101" s="10"/>
      <c r="Q101" s="11"/>
      <c r="R101" s="10"/>
      <c r="S101" s="11"/>
      <c r="T101" s="10"/>
      <c r="U101" s="11"/>
      <c r="V101" s="10"/>
      <c r="W101" s="11"/>
      <c r="X101" s="10"/>
      <c r="Y101" s="11"/>
      <c r="Z101" s="10"/>
      <c r="AA101" s="6"/>
      <c r="AB101">
        <f t="shared" si="1"/>
        <v>0</v>
      </c>
    </row>
    <row r="102" spans="1:29" ht="12.75" customHeight="1">
      <c r="A102" s="28" t="s">
        <v>121</v>
      </c>
      <c r="B102" s="10">
        <v>50</v>
      </c>
      <c r="C102" s="11">
        <v>65</v>
      </c>
      <c r="D102" s="10">
        <v>25</v>
      </c>
      <c r="E102" s="11">
        <v>10</v>
      </c>
      <c r="F102" s="10">
        <v>20</v>
      </c>
      <c r="G102" s="11">
        <v>5</v>
      </c>
      <c r="H102" s="10">
        <v>2</v>
      </c>
      <c r="I102" s="11">
        <v>5</v>
      </c>
      <c r="J102" s="10"/>
      <c r="K102" s="11"/>
      <c r="L102" s="10"/>
      <c r="M102" s="11"/>
      <c r="N102" s="10"/>
      <c r="O102" s="11">
        <v>3</v>
      </c>
      <c r="P102" s="10">
        <v>2</v>
      </c>
      <c r="Q102" s="11">
        <v>10</v>
      </c>
      <c r="R102" s="10">
        <v>15</v>
      </c>
      <c r="S102" s="11">
        <v>10</v>
      </c>
      <c r="T102" s="10">
        <v>4</v>
      </c>
      <c r="U102" s="11">
        <v>5</v>
      </c>
      <c r="V102" s="10">
        <v>2</v>
      </c>
      <c r="W102" s="11">
        <v>10</v>
      </c>
      <c r="X102" s="10">
        <v>5</v>
      </c>
      <c r="Y102" s="11">
        <v>15</v>
      </c>
      <c r="Z102" s="10">
        <v>25</v>
      </c>
      <c r="AA102" s="6"/>
      <c r="AB102">
        <f t="shared" si="1"/>
        <v>11.52</v>
      </c>
    </row>
    <row r="103" spans="1:29" ht="12.75" customHeight="1">
      <c r="A103" s="28" t="s">
        <v>126</v>
      </c>
      <c r="B103" s="10"/>
      <c r="C103" s="11"/>
      <c r="D103" s="10"/>
      <c r="E103" s="11"/>
      <c r="F103" s="10"/>
      <c r="G103" s="11"/>
      <c r="H103" s="10"/>
      <c r="I103" s="11"/>
      <c r="J103" s="10">
        <v>20</v>
      </c>
      <c r="K103" s="11">
        <v>45</v>
      </c>
      <c r="L103" s="10"/>
      <c r="M103" s="11"/>
      <c r="N103" s="10"/>
      <c r="O103" s="11">
        <v>15</v>
      </c>
      <c r="P103" s="10">
        <v>5</v>
      </c>
      <c r="Q103" s="11"/>
      <c r="R103" s="10"/>
      <c r="S103" s="11"/>
      <c r="T103" s="10"/>
      <c r="U103" s="11"/>
      <c r="V103" s="10"/>
      <c r="W103" s="11"/>
      <c r="X103" s="10"/>
      <c r="Y103" s="11"/>
      <c r="Z103" s="10"/>
      <c r="AA103" s="6"/>
      <c r="AB103">
        <f t="shared" si="1"/>
        <v>3.4</v>
      </c>
    </row>
    <row r="104" spans="1:29" ht="12.75" customHeight="1">
      <c r="A104" s="17"/>
      <c r="B104" s="10"/>
      <c r="C104" s="11"/>
      <c r="D104" s="10"/>
      <c r="E104" s="11"/>
      <c r="F104" s="10"/>
      <c r="G104" s="11"/>
      <c r="H104" s="10"/>
      <c r="I104" s="11"/>
      <c r="J104" s="10"/>
      <c r="K104" s="11"/>
      <c r="L104" s="10"/>
      <c r="M104" s="11"/>
      <c r="N104" s="10"/>
      <c r="O104" s="11"/>
      <c r="P104" s="10"/>
      <c r="Q104" s="11"/>
      <c r="R104" s="10"/>
      <c r="S104" s="11"/>
      <c r="T104" s="10"/>
      <c r="U104" s="11"/>
      <c r="V104" s="10"/>
      <c r="W104" s="11"/>
      <c r="X104" s="10"/>
      <c r="Y104" s="11"/>
      <c r="Z104" s="10"/>
      <c r="AA104" s="6"/>
      <c r="AB104">
        <f t="shared" si="1"/>
        <v>0</v>
      </c>
    </row>
    <row r="105" spans="1:29" ht="12.75" customHeight="1">
      <c r="A105" s="17"/>
      <c r="B105" s="10"/>
      <c r="C105" s="11"/>
      <c r="D105" s="10"/>
      <c r="E105" s="11"/>
      <c r="F105" s="10"/>
      <c r="G105" s="11"/>
      <c r="H105" s="10"/>
      <c r="I105" s="11"/>
      <c r="J105" s="10"/>
      <c r="K105" s="11"/>
      <c r="L105" s="10"/>
      <c r="M105" s="11"/>
      <c r="N105" s="10"/>
      <c r="O105" s="11"/>
      <c r="P105" s="10"/>
      <c r="Q105" s="11"/>
      <c r="R105" s="10"/>
      <c r="S105" s="11"/>
      <c r="T105" s="10"/>
      <c r="U105" s="11"/>
      <c r="V105" s="10"/>
      <c r="W105" s="11"/>
      <c r="X105" s="10"/>
      <c r="Y105" s="11"/>
      <c r="Z105" s="10"/>
      <c r="AA105" s="6"/>
      <c r="AB105">
        <f t="shared" si="1"/>
        <v>0</v>
      </c>
    </row>
    <row r="106" spans="1:29" ht="12.75" customHeight="1">
      <c r="A106" s="17"/>
      <c r="B106" s="10"/>
      <c r="C106" s="11"/>
      <c r="D106" s="10"/>
      <c r="E106" s="11"/>
      <c r="F106" s="10"/>
      <c r="G106" s="11"/>
      <c r="H106" s="10"/>
      <c r="I106" s="11"/>
      <c r="J106" s="10"/>
      <c r="K106" s="11"/>
      <c r="L106" s="10"/>
      <c r="M106" s="11"/>
      <c r="N106" s="10"/>
      <c r="O106" s="11"/>
      <c r="P106" s="10"/>
      <c r="Q106" s="11"/>
      <c r="R106" s="10"/>
      <c r="S106" s="11"/>
      <c r="T106" s="10"/>
      <c r="U106" s="11"/>
      <c r="V106" s="10"/>
      <c r="W106" s="11"/>
      <c r="X106" s="10"/>
      <c r="Y106" s="11"/>
      <c r="Z106" s="10"/>
      <c r="AA106" s="6"/>
      <c r="AB106">
        <f t="shared" si="1"/>
        <v>0</v>
      </c>
    </row>
    <row r="107" spans="1:29" ht="12.75" customHeight="1">
      <c r="A107" s="17"/>
      <c r="B107" s="10"/>
      <c r="C107" s="11"/>
      <c r="D107" s="10"/>
      <c r="E107" s="11"/>
      <c r="F107" s="10"/>
      <c r="G107" s="11"/>
      <c r="H107" s="10"/>
      <c r="I107" s="11"/>
      <c r="J107" s="10"/>
      <c r="K107" s="11"/>
      <c r="L107" s="10"/>
      <c r="M107" s="11"/>
      <c r="N107" s="10"/>
      <c r="O107" s="11"/>
      <c r="P107" s="10"/>
      <c r="Q107" s="11"/>
      <c r="R107" s="10"/>
      <c r="S107" s="11"/>
      <c r="T107" s="10"/>
      <c r="U107" s="11"/>
      <c r="V107" s="10"/>
      <c r="W107" s="11"/>
      <c r="X107" s="10"/>
      <c r="Y107" s="11"/>
      <c r="Z107" s="10"/>
      <c r="AA107" s="6"/>
      <c r="AB107">
        <f t="shared" si="1"/>
        <v>0</v>
      </c>
    </row>
    <row r="108" spans="1:29" ht="12.75" customHeight="1">
      <c r="A108" s="17"/>
      <c r="B108" s="18"/>
      <c r="C108" s="19"/>
      <c r="D108" s="19"/>
      <c r="E108" s="19"/>
      <c r="F108" s="20"/>
      <c r="G108" s="20"/>
      <c r="H108" s="20"/>
      <c r="I108" s="20"/>
      <c r="J108" s="20"/>
      <c r="K108" s="20"/>
      <c r="L108" s="19"/>
      <c r="M108" s="19"/>
      <c r="N108" s="19"/>
      <c r="O108" s="19"/>
      <c r="P108" s="19"/>
      <c r="Q108" s="19"/>
      <c r="R108" s="19"/>
      <c r="S108" s="19"/>
      <c r="T108" s="21"/>
      <c r="U108" s="19"/>
      <c r="V108" s="18"/>
      <c r="W108" s="20"/>
      <c r="X108" s="18"/>
      <c r="Y108" s="20"/>
      <c r="Z108" s="22"/>
      <c r="AA108" s="23"/>
      <c r="AB108">
        <f t="shared" si="1"/>
        <v>0</v>
      </c>
      <c r="AC108" t="s">
        <v>139</v>
      </c>
    </row>
    <row r="109" spans="1:29" ht="12.75" customHeight="1">
      <c r="A109" t="s">
        <v>96</v>
      </c>
      <c r="B109">
        <f>SUM(B5:B92)</f>
        <v>190</v>
      </c>
      <c r="C109">
        <f t="shared" ref="C109:Z109" si="2">SUM(C5:C92)</f>
        <v>145</v>
      </c>
      <c r="D109">
        <f t="shared" si="2"/>
        <v>161</v>
      </c>
      <c r="E109">
        <f t="shared" si="2"/>
        <v>130</v>
      </c>
      <c r="F109">
        <f t="shared" si="2"/>
        <v>170</v>
      </c>
      <c r="G109">
        <f t="shared" si="2"/>
        <v>120</v>
      </c>
      <c r="H109">
        <f t="shared" si="2"/>
        <v>105</v>
      </c>
      <c r="I109">
        <f t="shared" si="2"/>
        <v>106</v>
      </c>
      <c r="J109">
        <f t="shared" si="2"/>
        <v>115</v>
      </c>
      <c r="K109">
        <f t="shared" si="2"/>
        <v>122</v>
      </c>
      <c r="L109">
        <f t="shared" si="2"/>
        <v>165</v>
      </c>
      <c r="M109">
        <f t="shared" si="2"/>
        <v>100</v>
      </c>
      <c r="N109">
        <f t="shared" si="2"/>
        <v>125</v>
      </c>
      <c r="O109">
        <f t="shared" si="2"/>
        <v>100</v>
      </c>
      <c r="P109">
        <f t="shared" si="2"/>
        <v>111</v>
      </c>
      <c r="Q109">
        <f t="shared" si="2"/>
        <v>90</v>
      </c>
      <c r="R109">
        <f t="shared" si="2"/>
        <v>175</v>
      </c>
      <c r="S109">
        <f t="shared" si="2"/>
        <v>158</v>
      </c>
      <c r="T109">
        <f t="shared" si="2"/>
        <v>97</v>
      </c>
      <c r="U109">
        <f t="shared" si="2"/>
        <v>99</v>
      </c>
      <c r="V109">
        <f t="shared" si="2"/>
        <v>97</v>
      </c>
      <c r="W109">
        <f t="shared" si="2"/>
        <v>100</v>
      </c>
      <c r="X109">
        <f t="shared" si="2"/>
        <v>100</v>
      </c>
      <c r="Y109">
        <f t="shared" si="2"/>
        <v>105</v>
      </c>
      <c r="Z109">
        <f t="shared" si="2"/>
        <v>140</v>
      </c>
      <c r="AB109">
        <f t="shared" si="1"/>
        <v>125.04</v>
      </c>
      <c r="AC109">
        <f>STDEV(B109:Z109)/SQRT(COUNT(B109:Z109))</f>
        <v>5.8942005395133981</v>
      </c>
    </row>
    <row r="110" spans="1:29" ht="12.75" customHeight="1">
      <c r="A110" t="s">
        <v>97</v>
      </c>
      <c r="B110">
        <f>SUM(B7,B9:B12,B14,B17,B25,B27:B29,B32:B36,B38:B39,B42:B43,B45:B46,B49:B51,B53:B55,B57:B61,B64:B65,B69,B78:B79,B81,B83,B86:B87,B89:B90,B92,B19)</f>
        <v>40</v>
      </c>
      <c r="C110">
        <f t="shared" ref="C110:Z110" si="3">SUM(C7,C9:C12,C14,C17,C25,C27:C29,C32:C36,C38:C39,C42:C43,C45:C46,C49:C51,C53:C55,C57:C61,C64:C65,C69,C78:C79,C81,C83,C86:C87,C89:C90,C92,C19)</f>
        <v>0</v>
      </c>
      <c r="D110">
        <f t="shared" si="3"/>
        <v>0</v>
      </c>
      <c r="E110">
        <f t="shared" si="3"/>
        <v>0</v>
      </c>
      <c r="F110">
        <f t="shared" si="3"/>
        <v>5</v>
      </c>
      <c r="G110">
        <f t="shared" si="3"/>
        <v>7</v>
      </c>
      <c r="H110">
        <f t="shared" si="3"/>
        <v>15</v>
      </c>
      <c r="I110">
        <f t="shared" si="3"/>
        <v>5</v>
      </c>
      <c r="J110">
        <f t="shared" si="3"/>
        <v>13</v>
      </c>
      <c r="K110">
        <f t="shared" si="3"/>
        <v>27</v>
      </c>
      <c r="L110">
        <f t="shared" si="3"/>
        <v>5</v>
      </c>
      <c r="M110">
        <f t="shared" si="3"/>
        <v>0</v>
      </c>
      <c r="N110">
        <f t="shared" si="3"/>
        <v>40</v>
      </c>
      <c r="O110">
        <f t="shared" si="3"/>
        <v>5</v>
      </c>
      <c r="P110">
        <f t="shared" si="3"/>
        <v>5</v>
      </c>
      <c r="Q110">
        <f t="shared" si="3"/>
        <v>0</v>
      </c>
      <c r="R110">
        <f t="shared" si="3"/>
        <v>0</v>
      </c>
      <c r="S110">
        <f t="shared" si="3"/>
        <v>3</v>
      </c>
      <c r="T110">
        <f t="shared" si="3"/>
        <v>5</v>
      </c>
      <c r="U110">
        <f t="shared" si="3"/>
        <v>10</v>
      </c>
      <c r="V110">
        <f t="shared" si="3"/>
        <v>0</v>
      </c>
      <c r="W110">
        <f t="shared" si="3"/>
        <v>0</v>
      </c>
      <c r="X110">
        <f t="shared" si="3"/>
        <v>0</v>
      </c>
      <c r="Y110">
        <f t="shared" si="3"/>
        <v>5</v>
      </c>
      <c r="Z110">
        <f t="shared" si="3"/>
        <v>0</v>
      </c>
      <c r="AA110">
        <f>SUM(AA5:AA7,AA9:AA12,AA14,AA17,AA25,AA27:AA28,AA32:AA36,AA38:AA39,AA42:AA43,AA45:AA46,AA49:AA51,AA53:AA55,AA57:AA61,AA64:AA65,AA69,AA78,AA81,AA83,AA86:AA87,AA89:AA90,AA92,AA19)</f>
        <v>0</v>
      </c>
      <c r="AB110">
        <f>SUM(AB5:AB7,AB9:AB12,AB14,AB17,AB25,AB27:AB28,AB32:AB36,AB38:AB39,AB42:AB43,AB45:AB46,AB49:AB51,AB53:AB55,AB57:AB61,AB64:AB65,AB69,AB78,AB81,AB83,AB86:AB87,AB89:AB90,AB92,AB19)</f>
        <v>2.56</v>
      </c>
      <c r="AC110">
        <f>STDEV(B110:Z110)/SQRT(COUNT(B110:Z110))</f>
        <v>2.3137271518771039</v>
      </c>
    </row>
    <row r="111" spans="1:29" ht="12.75" customHeight="1">
      <c r="A111" t="s">
        <v>98</v>
      </c>
      <c r="B111">
        <f>SUM(B8,B13,B15:B16,B20:B24,B26,B30:B31,B37,B40:B41,B44,B47:B48,B52,B56,B62:B63,B66:B68,B70:B77,B80,B82,B84:B85,B88,B91,B18)</f>
        <v>150</v>
      </c>
      <c r="C111">
        <f t="shared" ref="C111:Z111" si="4">SUM(C8,C13,C15:C16,C20:C24,C26,C30:C31,C37,C40:C41,C44,C47:C48,C52,C56,C62:C63,C66:C68,C70:C77,C80,C82,C84:C85,C88,C91,C18)</f>
        <v>145</v>
      </c>
      <c r="D111">
        <f t="shared" si="4"/>
        <v>161</v>
      </c>
      <c r="E111">
        <f t="shared" si="4"/>
        <v>130</v>
      </c>
      <c r="F111">
        <f t="shared" si="4"/>
        <v>165</v>
      </c>
      <c r="G111">
        <f t="shared" si="4"/>
        <v>113</v>
      </c>
      <c r="H111">
        <f t="shared" si="4"/>
        <v>90</v>
      </c>
      <c r="I111">
        <f t="shared" si="4"/>
        <v>101</v>
      </c>
      <c r="J111">
        <f t="shared" si="4"/>
        <v>102</v>
      </c>
      <c r="K111">
        <f t="shared" si="4"/>
        <v>95</v>
      </c>
      <c r="L111">
        <f t="shared" si="4"/>
        <v>160</v>
      </c>
      <c r="M111">
        <f t="shared" si="4"/>
        <v>100</v>
      </c>
      <c r="N111">
        <f t="shared" si="4"/>
        <v>85</v>
      </c>
      <c r="O111">
        <f t="shared" si="4"/>
        <v>95</v>
      </c>
      <c r="P111">
        <f t="shared" si="4"/>
        <v>106</v>
      </c>
      <c r="Q111">
        <f t="shared" si="4"/>
        <v>90</v>
      </c>
      <c r="R111">
        <f t="shared" si="4"/>
        <v>175</v>
      </c>
      <c r="S111">
        <f t="shared" si="4"/>
        <v>155</v>
      </c>
      <c r="T111">
        <f t="shared" si="4"/>
        <v>92</v>
      </c>
      <c r="U111">
        <f t="shared" si="4"/>
        <v>89</v>
      </c>
      <c r="V111">
        <f t="shared" si="4"/>
        <v>97</v>
      </c>
      <c r="W111">
        <f t="shared" si="4"/>
        <v>100</v>
      </c>
      <c r="X111">
        <f t="shared" si="4"/>
        <v>100</v>
      </c>
      <c r="Y111">
        <f t="shared" si="4"/>
        <v>100</v>
      </c>
      <c r="Z111">
        <f t="shared" si="4"/>
        <v>140</v>
      </c>
      <c r="AB111">
        <f t="shared" si="1"/>
        <v>117.44</v>
      </c>
      <c r="AC111">
        <f>STDEV(B111:Z111)/SQRT(COUNT(B111:Z111))</f>
        <v>5.8446784913001526</v>
      </c>
    </row>
    <row r="112" spans="1:29" ht="12.75" customHeight="1">
      <c r="A112" t="s">
        <v>99</v>
      </c>
      <c r="B112">
        <f>SUM(B95:B103)</f>
        <v>50</v>
      </c>
      <c r="C112">
        <f t="shared" ref="C112:Z112" si="5">SUM(C95:C103)</f>
        <v>65</v>
      </c>
      <c r="D112">
        <f t="shared" si="5"/>
        <v>25</v>
      </c>
      <c r="E112">
        <f t="shared" si="5"/>
        <v>10</v>
      </c>
      <c r="F112">
        <f t="shared" si="5"/>
        <v>24</v>
      </c>
      <c r="G112">
        <f t="shared" si="5"/>
        <v>7</v>
      </c>
      <c r="H112">
        <f t="shared" si="5"/>
        <v>2</v>
      </c>
      <c r="I112">
        <f t="shared" si="5"/>
        <v>5</v>
      </c>
      <c r="J112">
        <f t="shared" si="5"/>
        <v>20</v>
      </c>
      <c r="K112">
        <f t="shared" si="5"/>
        <v>45</v>
      </c>
      <c r="L112">
        <f t="shared" si="5"/>
        <v>0</v>
      </c>
      <c r="M112">
        <f t="shared" si="5"/>
        <v>0</v>
      </c>
      <c r="N112">
        <f t="shared" si="5"/>
        <v>0</v>
      </c>
      <c r="O112">
        <f t="shared" si="5"/>
        <v>18</v>
      </c>
      <c r="P112">
        <f t="shared" si="5"/>
        <v>7</v>
      </c>
      <c r="Q112">
        <f t="shared" si="5"/>
        <v>25</v>
      </c>
      <c r="R112">
        <f t="shared" si="5"/>
        <v>15</v>
      </c>
      <c r="S112">
        <f t="shared" si="5"/>
        <v>10</v>
      </c>
      <c r="T112">
        <f t="shared" si="5"/>
        <v>19</v>
      </c>
      <c r="U112">
        <f t="shared" si="5"/>
        <v>15</v>
      </c>
      <c r="V112">
        <f t="shared" si="5"/>
        <v>5</v>
      </c>
      <c r="W112">
        <f t="shared" si="5"/>
        <v>10</v>
      </c>
      <c r="X112">
        <f t="shared" si="5"/>
        <v>5</v>
      </c>
      <c r="Y112">
        <f t="shared" si="5"/>
        <v>15</v>
      </c>
      <c r="Z112">
        <f t="shared" si="5"/>
        <v>30</v>
      </c>
      <c r="AB112">
        <f t="shared" si="1"/>
        <v>17.079999999999998</v>
      </c>
      <c r="AC112">
        <f>STDEV(B112:Z112)/SQRT(COUNT(B112:Z112))</f>
        <v>3.2710446853158905</v>
      </c>
    </row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</sheetData>
  <mergeCells count="2">
    <mergeCell ref="A1:AA1"/>
    <mergeCell ref="A2:AA2"/>
  </mergeCells>
  <phoneticPr fontId="8" type="noConversion"/>
  <pageMargins left="0.75" right="0.75" top="1" bottom="1" header="0.5" footer="0.5"/>
  <headerFooter alignWithMargins="0"/>
</worksheet>
</file>

<file path=xl/worksheets/sheet7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AC128"/>
  <sheetViews>
    <sheetView topLeftCell="A92" workbookViewId="0">
      <selection activeCell="B111" sqref="B111"/>
    </sheetView>
  </sheetViews>
  <sheetFormatPr baseColWidth="10" defaultRowHeight="13"/>
  <cols>
    <col min="1" max="1" width="25" bestFit="1" customWidth="1"/>
    <col min="2" max="256" width="8.83203125" customWidth="1"/>
  </cols>
  <sheetData>
    <row r="1" spans="1:28" ht="18">
      <c r="A1" s="221" t="s">
        <v>88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spans="1:28">
      <c r="A2" s="222" t="s">
        <v>127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4"/>
    </row>
    <row r="3" spans="1:28">
      <c r="A3" s="1" t="s">
        <v>0</v>
      </c>
      <c r="B3" s="2">
        <v>0</v>
      </c>
      <c r="C3" s="3">
        <v>3</v>
      </c>
      <c r="D3" s="2">
        <v>6</v>
      </c>
      <c r="E3" s="3">
        <v>9</v>
      </c>
      <c r="F3" s="2">
        <v>12</v>
      </c>
      <c r="G3" s="3">
        <v>15</v>
      </c>
      <c r="H3" s="2">
        <v>18</v>
      </c>
      <c r="I3" s="3">
        <v>21</v>
      </c>
      <c r="J3" s="2">
        <v>24</v>
      </c>
      <c r="K3" s="3">
        <v>27</v>
      </c>
      <c r="L3" s="2">
        <v>30</v>
      </c>
      <c r="M3" s="3">
        <v>33</v>
      </c>
      <c r="N3" s="2">
        <v>36</v>
      </c>
      <c r="O3" s="3">
        <v>39</v>
      </c>
      <c r="P3" s="2">
        <v>42</v>
      </c>
      <c r="Q3" s="3">
        <v>45</v>
      </c>
      <c r="R3" s="2">
        <v>48</v>
      </c>
      <c r="S3" s="3">
        <v>51</v>
      </c>
      <c r="T3" s="4">
        <v>54</v>
      </c>
      <c r="U3" s="3">
        <v>57</v>
      </c>
      <c r="V3" s="4">
        <v>60</v>
      </c>
      <c r="W3" s="3">
        <v>63</v>
      </c>
      <c r="X3" s="4">
        <v>66</v>
      </c>
      <c r="Y3" s="3">
        <v>69</v>
      </c>
      <c r="Z3" s="4">
        <v>72</v>
      </c>
      <c r="AA3" s="2" t="s">
        <v>1</v>
      </c>
    </row>
    <row r="4" spans="1:28">
      <c r="A4" s="5" t="s">
        <v>2</v>
      </c>
      <c r="C4" s="7"/>
      <c r="D4" s="6"/>
      <c r="E4" s="7"/>
      <c r="F4" s="6"/>
      <c r="G4" s="7"/>
      <c r="H4" s="6"/>
      <c r="I4" s="7"/>
      <c r="J4" s="6"/>
      <c r="K4" s="7"/>
      <c r="L4" s="6"/>
      <c r="M4" s="7"/>
      <c r="N4" s="6"/>
      <c r="O4" s="7"/>
      <c r="P4" s="6"/>
      <c r="Q4" s="7"/>
      <c r="R4" s="6"/>
      <c r="S4" s="7"/>
      <c r="T4" s="8"/>
      <c r="U4" s="7"/>
      <c r="V4" s="8"/>
      <c r="W4" s="7"/>
      <c r="X4" s="8"/>
      <c r="Y4" s="7"/>
      <c r="Z4" s="8"/>
      <c r="AA4" s="6"/>
    </row>
    <row r="5" spans="1:28" ht="12.75" customHeight="1">
      <c r="A5" s="9" t="s">
        <v>25</v>
      </c>
      <c r="B5" s="10"/>
      <c r="C5" s="11"/>
      <c r="D5" s="6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  <c r="P5" s="10"/>
      <c r="Q5" s="11"/>
      <c r="R5" s="10"/>
      <c r="S5" s="11"/>
      <c r="T5" s="10"/>
      <c r="U5" s="11"/>
      <c r="V5" s="10"/>
      <c r="W5" s="11"/>
      <c r="X5" s="10"/>
      <c r="Y5" s="11"/>
      <c r="Z5" s="10"/>
      <c r="AA5" s="6"/>
      <c r="AB5">
        <f>SUM(B5:AA5)/25</f>
        <v>0</v>
      </c>
    </row>
    <row r="6" spans="1:28" ht="12.75" customHeight="1">
      <c r="A6" s="9" t="s">
        <v>3</v>
      </c>
      <c r="B6" s="10">
        <v>25</v>
      </c>
      <c r="C6" s="11">
        <v>30</v>
      </c>
      <c r="D6" s="10">
        <v>38</v>
      </c>
      <c r="E6" s="11">
        <v>40</v>
      </c>
      <c r="F6" s="10">
        <v>9</v>
      </c>
      <c r="G6" s="11"/>
      <c r="H6" s="10"/>
      <c r="I6" s="11"/>
      <c r="J6" s="10"/>
      <c r="K6" s="11"/>
      <c r="L6" s="10"/>
      <c r="M6" s="11"/>
      <c r="N6" s="10"/>
      <c r="O6" s="11"/>
      <c r="P6" s="10"/>
      <c r="Q6" s="11"/>
      <c r="R6" s="10"/>
      <c r="S6" s="11"/>
      <c r="T6" s="10"/>
      <c r="U6" s="11"/>
      <c r="V6" s="10"/>
      <c r="W6" s="11"/>
      <c r="X6" s="10"/>
      <c r="Y6" s="11"/>
      <c r="Z6" s="10"/>
      <c r="AA6" s="6"/>
      <c r="AB6">
        <f t="shared" ref="AB6:AB70" si="0">SUM(B6:AA6)/25</f>
        <v>5.68</v>
      </c>
    </row>
    <row r="7" spans="1:28" ht="12.75" customHeight="1">
      <c r="A7" s="9" t="s">
        <v>59</v>
      </c>
      <c r="B7" s="10"/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  <c r="P7" s="10"/>
      <c r="Q7" s="11"/>
      <c r="R7" s="10"/>
      <c r="S7" s="11"/>
      <c r="T7" s="10"/>
      <c r="U7" s="11"/>
      <c r="V7" s="10"/>
      <c r="W7" s="11"/>
      <c r="X7" s="10"/>
      <c r="Y7" s="11"/>
      <c r="Z7" s="10"/>
      <c r="AA7" s="6"/>
      <c r="AB7">
        <f t="shared" si="0"/>
        <v>0</v>
      </c>
    </row>
    <row r="8" spans="1:28" ht="12.75" customHeight="1">
      <c r="A8" s="12" t="s">
        <v>4</v>
      </c>
      <c r="B8" s="10"/>
      <c r="C8" s="11"/>
      <c r="D8" s="10"/>
      <c r="E8" s="11">
        <v>2</v>
      </c>
      <c r="F8" s="10">
        <v>1</v>
      </c>
      <c r="G8" s="11">
        <v>1</v>
      </c>
      <c r="H8" s="10"/>
      <c r="I8" s="11"/>
      <c r="J8" s="10"/>
      <c r="K8" s="11"/>
      <c r="L8" s="10"/>
      <c r="M8" s="11"/>
      <c r="N8" s="10"/>
      <c r="O8" s="11"/>
      <c r="P8" s="10"/>
      <c r="Q8" s="11">
        <v>5</v>
      </c>
      <c r="R8" s="10"/>
      <c r="S8" s="11"/>
      <c r="T8" s="10"/>
      <c r="U8" s="11">
        <v>1</v>
      </c>
      <c r="V8" s="10"/>
      <c r="W8" s="11"/>
      <c r="X8" s="10">
        <v>7</v>
      </c>
      <c r="Y8" s="11"/>
      <c r="Z8" s="10"/>
      <c r="AA8" s="6"/>
      <c r="AB8">
        <f t="shared" si="0"/>
        <v>0.68</v>
      </c>
    </row>
    <row r="9" spans="1:28" ht="12.75" customHeight="1">
      <c r="A9" s="9" t="s">
        <v>45</v>
      </c>
      <c r="B9" s="10"/>
      <c r="C9" s="11"/>
      <c r="D9" s="10"/>
      <c r="E9" s="11"/>
      <c r="F9" s="10"/>
      <c r="G9" s="11"/>
      <c r="H9" s="10"/>
      <c r="I9" s="11"/>
      <c r="J9" s="10"/>
      <c r="K9" s="11"/>
      <c r="L9" s="10"/>
      <c r="M9" s="11"/>
      <c r="N9" s="10"/>
      <c r="O9" s="11"/>
      <c r="P9" s="10"/>
      <c r="Q9" s="11"/>
      <c r="R9" s="10"/>
      <c r="S9" s="11"/>
      <c r="T9" s="10"/>
      <c r="U9" s="11"/>
      <c r="V9" s="10"/>
      <c r="W9" s="11"/>
      <c r="X9" s="10"/>
      <c r="Y9" s="11"/>
      <c r="Z9" s="10"/>
      <c r="AA9" s="6"/>
      <c r="AB9">
        <f t="shared" si="0"/>
        <v>0</v>
      </c>
    </row>
    <row r="10" spans="1:28" ht="12.75" customHeight="1">
      <c r="A10" s="24" t="s">
        <v>86</v>
      </c>
      <c r="B10" s="10"/>
      <c r="C10" s="11"/>
      <c r="D10" s="10"/>
      <c r="E10" s="11"/>
      <c r="F10" s="10"/>
      <c r="G10" s="11"/>
      <c r="H10" s="10"/>
      <c r="I10" s="11"/>
      <c r="J10" s="10"/>
      <c r="K10" s="11"/>
      <c r="L10" s="10"/>
      <c r="M10" s="11"/>
      <c r="N10" s="10"/>
      <c r="O10" s="11"/>
      <c r="P10" s="10"/>
      <c r="Q10" s="11"/>
      <c r="R10" s="10"/>
      <c r="S10" s="11"/>
      <c r="T10" s="10"/>
      <c r="U10" s="11"/>
      <c r="V10" s="10"/>
      <c r="W10" s="11"/>
      <c r="X10" s="10"/>
      <c r="Y10" s="11"/>
      <c r="Z10" s="10"/>
      <c r="AA10" s="6"/>
      <c r="AB10">
        <f t="shared" si="0"/>
        <v>0</v>
      </c>
    </row>
    <row r="11" spans="1:28" ht="12.75" customHeight="1">
      <c r="A11" s="9" t="s">
        <v>27</v>
      </c>
      <c r="B11" s="10"/>
      <c r="C11" s="11"/>
      <c r="D11" s="10"/>
      <c r="E11" s="11"/>
      <c r="F11" s="10"/>
      <c r="G11" s="11"/>
      <c r="H11" s="10"/>
      <c r="I11" s="11"/>
      <c r="J11" s="10"/>
      <c r="K11" s="11"/>
      <c r="L11" s="10"/>
      <c r="M11" s="11"/>
      <c r="N11" s="10"/>
      <c r="O11" s="11"/>
      <c r="P11" s="10"/>
      <c r="Q11" s="11"/>
      <c r="R11" s="10"/>
      <c r="S11" s="11"/>
      <c r="T11" s="10"/>
      <c r="U11" s="11"/>
      <c r="V11" s="10"/>
      <c r="W11" s="11"/>
      <c r="X11" s="10"/>
      <c r="Y11" s="11"/>
      <c r="Z11" s="10"/>
      <c r="AA11" s="6"/>
      <c r="AB11">
        <f t="shared" si="0"/>
        <v>0</v>
      </c>
    </row>
    <row r="12" spans="1:28" ht="12.75" customHeight="1">
      <c r="A12" s="14" t="s">
        <v>26</v>
      </c>
      <c r="B12" s="10"/>
      <c r="C12" s="11"/>
      <c r="D12" s="10"/>
      <c r="E12" s="11"/>
      <c r="F12" s="10"/>
      <c r="G12" s="11"/>
      <c r="H12" s="10"/>
      <c r="I12" s="11"/>
      <c r="J12" s="10"/>
      <c r="K12" s="11"/>
      <c r="L12" s="10"/>
      <c r="M12" s="11"/>
      <c r="N12" s="10"/>
      <c r="O12" s="11"/>
      <c r="P12" s="10"/>
      <c r="Q12" s="11"/>
      <c r="R12" s="10"/>
      <c r="S12" s="11"/>
      <c r="T12" s="10"/>
      <c r="U12" s="11"/>
      <c r="V12" s="10"/>
      <c r="W12" s="11"/>
      <c r="X12" s="10"/>
      <c r="Y12" s="11"/>
      <c r="Z12" s="10"/>
      <c r="AA12" s="6"/>
      <c r="AB12">
        <f t="shared" si="0"/>
        <v>0</v>
      </c>
    </row>
    <row r="13" spans="1:28" ht="12.75" customHeight="1">
      <c r="A13" s="13" t="s">
        <v>51</v>
      </c>
      <c r="B13" s="10"/>
      <c r="C13" s="11"/>
      <c r="D13" s="10"/>
      <c r="E13" s="11"/>
      <c r="F13" s="10"/>
      <c r="G13" s="11"/>
      <c r="H13" s="10"/>
      <c r="I13" s="11"/>
      <c r="J13" s="10"/>
      <c r="K13" s="11"/>
      <c r="L13" s="10"/>
      <c r="M13" s="11"/>
      <c r="N13" s="10"/>
      <c r="O13" s="11"/>
      <c r="P13" s="10"/>
      <c r="Q13" s="11"/>
      <c r="R13" s="10"/>
      <c r="S13" s="11"/>
      <c r="T13" s="10"/>
      <c r="U13" s="11"/>
      <c r="V13" s="10"/>
      <c r="W13" s="11"/>
      <c r="X13" s="10"/>
      <c r="Y13" s="11"/>
      <c r="Z13" s="10"/>
      <c r="AA13" s="6"/>
      <c r="AB13">
        <f t="shared" si="0"/>
        <v>0</v>
      </c>
    </row>
    <row r="14" spans="1:28" ht="12.75" customHeight="1">
      <c r="A14" s="14" t="s">
        <v>29</v>
      </c>
      <c r="B14" s="10"/>
      <c r="C14" s="11"/>
      <c r="D14" s="10"/>
      <c r="E14" s="11"/>
      <c r="F14" s="10"/>
      <c r="G14" s="11"/>
      <c r="H14" s="10"/>
      <c r="I14" s="11"/>
      <c r="J14" s="10"/>
      <c r="K14" s="11"/>
      <c r="L14" s="10"/>
      <c r="M14" s="11"/>
      <c r="N14" s="10"/>
      <c r="O14" s="11"/>
      <c r="P14" s="10"/>
      <c r="Q14" s="11"/>
      <c r="R14" s="10"/>
      <c r="S14" s="11"/>
      <c r="T14" s="10"/>
      <c r="U14" s="11"/>
      <c r="V14" s="10"/>
      <c r="W14" s="11"/>
      <c r="X14" s="10"/>
      <c r="Y14" s="11"/>
      <c r="Z14" s="10"/>
      <c r="AA14" s="6"/>
      <c r="AB14">
        <f t="shared" si="0"/>
        <v>0</v>
      </c>
    </row>
    <row r="15" spans="1:28" ht="12.75" customHeight="1">
      <c r="A15" s="13" t="s">
        <v>76</v>
      </c>
      <c r="B15" s="10"/>
      <c r="C15" s="11"/>
      <c r="D15" s="10"/>
      <c r="E15" s="11"/>
      <c r="F15" s="10"/>
      <c r="G15" s="11"/>
      <c r="H15" s="10"/>
      <c r="I15" s="11"/>
      <c r="J15" s="10"/>
      <c r="K15" s="11"/>
      <c r="L15" s="10"/>
      <c r="M15" s="11"/>
      <c r="N15" s="10"/>
      <c r="O15" s="11"/>
      <c r="P15" s="10"/>
      <c r="Q15" s="11"/>
      <c r="R15" s="10"/>
      <c r="S15" s="11"/>
      <c r="T15" s="10"/>
      <c r="U15" s="11"/>
      <c r="V15" s="10"/>
      <c r="W15" s="11"/>
      <c r="X15" s="10"/>
      <c r="Y15" s="11"/>
      <c r="Z15" s="10"/>
      <c r="AA15" s="6"/>
      <c r="AB15">
        <f t="shared" si="0"/>
        <v>0</v>
      </c>
    </row>
    <row r="16" spans="1:28" ht="12.75" customHeight="1">
      <c r="A16" s="13" t="s">
        <v>77</v>
      </c>
      <c r="B16" s="10"/>
      <c r="C16" s="11"/>
      <c r="D16" s="10"/>
      <c r="E16" s="11"/>
      <c r="F16" s="10"/>
      <c r="G16" s="11"/>
      <c r="H16" s="10"/>
      <c r="I16" s="11"/>
      <c r="J16" s="10"/>
      <c r="K16" s="11"/>
      <c r="L16" s="10"/>
      <c r="M16" s="11"/>
      <c r="N16" s="10"/>
      <c r="O16" s="11"/>
      <c r="P16" s="10"/>
      <c r="Q16" s="11"/>
      <c r="R16" s="10"/>
      <c r="S16" s="11"/>
      <c r="T16" s="10"/>
      <c r="U16" s="11"/>
      <c r="V16" s="10"/>
      <c r="W16" s="11"/>
      <c r="X16" s="10"/>
      <c r="Y16" s="11"/>
      <c r="Z16" s="10"/>
      <c r="AA16" s="6"/>
      <c r="AB16">
        <f t="shared" si="0"/>
        <v>0</v>
      </c>
    </row>
    <row r="17" spans="1:28" ht="12.75" customHeight="1">
      <c r="A17" s="9" t="s">
        <v>5</v>
      </c>
      <c r="B17" s="10"/>
      <c r="C17" s="11"/>
      <c r="D17" s="10"/>
      <c r="E17" s="11"/>
      <c r="F17" s="10"/>
      <c r="G17" s="11"/>
      <c r="H17" s="10"/>
      <c r="I17" s="11"/>
      <c r="J17" s="10"/>
      <c r="K17" s="11"/>
      <c r="L17" s="10"/>
      <c r="M17" s="11"/>
      <c r="N17" s="10"/>
      <c r="O17" s="11"/>
      <c r="P17" s="10">
        <v>90</v>
      </c>
      <c r="Q17" s="11">
        <v>78</v>
      </c>
      <c r="R17" s="10">
        <v>100</v>
      </c>
      <c r="S17" s="11">
        <v>77</v>
      </c>
      <c r="T17" s="10"/>
      <c r="U17" s="11"/>
      <c r="V17" s="10"/>
      <c r="W17" s="11"/>
      <c r="X17" s="10"/>
      <c r="Y17" s="11">
        <v>75</v>
      </c>
      <c r="Z17" s="10">
        <v>60</v>
      </c>
      <c r="AA17" s="6"/>
      <c r="AB17">
        <f t="shared" si="0"/>
        <v>19.2</v>
      </c>
    </row>
    <row r="18" spans="1:28" ht="12.75" customHeight="1">
      <c r="A18" s="12" t="s">
        <v>79</v>
      </c>
      <c r="B18" s="10"/>
      <c r="C18" s="11"/>
      <c r="D18" s="10"/>
      <c r="E18" s="11"/>
      <c r="F18" s="10"/>
      <c r="G18" s="11"/>
      <c r="H18" s="10"/>
      <c r="I18" s="11"/>
      <c r="J18" s="10"/>
      <c r="K18" s="11"/>
      <c r="L18" s="10"/>
      <c r="M18" s="11"/>
      <c r="N18" s="10"/>
      <c r="O18" s="11"/>
      <c r="P18" s="10"/>
      <c r="Q18" s="11"/>
      <c r="R18" s="10"/>
      <c r="S18" s="11"/>
      <c r="T18" s="10"/>
      <c r="U18" s="11"/>
      <c r="V18" s="10"/>
      <c r="W18" s="11"/>
      <c r="X18" s="10"/>
      <c r="Y18" s="11"/>
      <c r="Z18" s="10"/>
      <c r="AA18" s="6"/>
      <c r="AB18">
        <f t="shared" si="0"/>
        <v>0</v>
      </c>
    </row>
    <row r="19" spans="1:28" ht="12.75" customHeight="1">
      <c r="A19" s="25" t="s">
        <v>102</v>
      </c>
      <c r="B19" s="10"/>
      <c r="C19" s="11"/>
      <c r="D19" s="10"/>
      <c r="E19" s="11"/>
      <c r="F19" s="10"/>
      <c r="G19" s="11"/>
      <c r="H19" s="10"/>
      <c r="I19" s="11"/>
      <c r="J19" s="10"/>
      <c r="K19" s="11"/>
      <c r="L19" s="10"/>
      <c r="M19" s="11"/>
      <c r="N19" s="10"/>
      <c r="O19" s="11"/>
      <c r="P19" s="10"/>
      <c r="Q19" s="11"/>
      <c r="R19" s="10"/>
      <c r="S19" s="11"/>
      <c r="T19" s="10"/>
      <c r="U19" s="11"/>
      <c r="V19" s="10"/>
      <c r="W19" s="11"/>
      <c r="X19" s="10"/>
      <c r="Y19" s="11"/>
      <c r="Z19" s="10"/>
      <c r="AA19" s="6"/>
    </row>
    <row r="20" spans="1:28" ht="12.75" customHeight="1">
      <c r="A20" s="12" t="s">
        <v>78</v>
      </c>
      <c r="B20" s="10"/>
      <c r="C20" s="11"/>
      <c r="D20" s="10"/>
      <c r="E20" s="11"/>
      <c r="F20" s="10"/>
      <c r="G20" s="11"/>
      <c r="H20" s="10"/>
      <c r="I20" s="11"/>
      <c r="J20" s="10"/>
      <c r="K20" s="11"/>
      <c r="L20" s="10"/>
      <c r="M20" s="11"/>
      <c r="N20" s="10"/>
      <c r="O20" s="11"/>
      <c r="P20" s="10"/>
      <c r="Q20" s="11"/>
      <c r="R20" s="10"/>
      <c r="S20" s="11"/>
      <c r="T20" s="10"/>
      <c r="U20" s="11"/>
      <c r="V20" s="10"/>
      <c r="W20" s="11"/>
      <c r="X20" s="10"/>
      <c r="Y20" s="11"/>
      <c r="Z20" s="10"/>
      <c r="AA20" s="6"/>
      <c r="AB20">
        <f t="shared" si="0"/>
        <v>0</v>
      </c>
    </row>
    <row r="21" spans="1:28" ht="12.75" customHeight="1">
      <c r="A21" s="12" t="s">
        <v>6</v>
      </c>
      <c r="B21" s="10">
        <v>99</v>
      </c>
      <c r="C21" s="11">
        <v>100</v>
      </c>
      <c r="D21" s="10">
        <v>100</v>
      </c>
      <c r="E21" s="11">
        <v>100</v>
      </c>
      <c r="F21" s="10">
        <v>99</v>
      </c>
      <c r="G21" s="11">
        <v>100</v>
      </c>
      <c r="H21" s="10">
        <v>100</v>
      </c>
      <c r="I21" s="11">
        <v>100</v>
      </c>
      <c r="J21" s="10">
        <v>100</v>
      </c>
      <c r="K21" s="11">
        <v>100</v>
      </c>
      <c r="L21" s="10">
        <v>100</v>
      </c>
      <c r="M21" s="11">
        <v>100</v>
      </c>
      <c r="N21" s="10">
        <v>100</v>
      </c>
      <c r="O21" s="11">
        <v>100</v>
      </c>
      <c r="P21" s="10">
        <v>50</v>
      </c>
      <c r="Q21" s="11">
        <v>70</v>
      </c>
      <c r="R21" s="10">
        <v>95</v>
      </c>
      <c r="S21" s="11">
        <v>65</v>
      </c>
      <c r="T21" s="10">
        <v>100</v>
      </c>
      <c r="U21" s="11">
        <v>75</v>
      </c>
      <c r="V21" s="10">
        <v>75</v>
      </c>
      <c r="W21" s="11">
        <v>100</v>
      </c>
      <c r="X21" s="10">
        <v>100</v>
      </c>
      <c r="Y21" s="11">
        <v>60</v>
      </c>
      <c r="Z21" s="10">
        <v>60</v>
      </c>
      <c r="AA21" s="6"/>
      <c r="AB21">
        <f t="shared" si="0"/>
        <v>89.92</v>
      </c>
    </row>
    <row r="22" spans="1:28" ht="12.75" customHeight="1">
      <c r="A22" s="12" t="s">
        <v>7</v>
      </c>
      <c r="B22" s="10"/>
      <c r="C22" s="11"/>
      <c r="D22" s="10"/>
      <c r="E22" s="11"/>
      <c r="F22" s="10"/>
      <c r="G22" s="11"/>
      <c r="H22" s="10"/>
      <c r="I22" s="11"/>
      <c r="J22" s="10"/>
      <c r="K22" s="11"/>
      <c r="L22" s="10"/>
      <c r="M22" s="11"/>
      <c r="N22" s="10"/>
      <c r="O22" s="11"/>
      <c r="P22" s="10"/>
      <c r="Q22" s="11"/>
      <c r="R22" s="10"/>
      <c r="S22" s="11"/>
      <c r="T22" s="10"/>
      <c r="U22" s="11"/>
      <c r="V22" s="10"/>
      <c r="W22" s="11"/>
      <c r="X22" s="10"/>
      <c r="Y22" s="11"/>
      <c r="Z22" s="10"/>
      <c r="AA22" s="6"/>
      <c r="AB22">
        <f t="shared" si="0"/>
        <v>0</v>
      </c>
    </row>
    <row r="23" spans="1:28" ht="12.75" customHeight="1">
      <c r="A23" s="12" t="s">
        <v>85</v>
      </c>
      <c r="B23" s="10"/>
      <c r="C23" s="11"/>
      <c r="D23" s="10"/>
      <c r="E23" s="11"/>
      <c r="F23" s="10"/>
      <c r="G23" s="11"/>
      <c r="H23" s="10"/>
      <c r="I23" s="11"/>
      <c r="J23" s="10"/>
      <c r="K23" s="11"/>
      <c r="L23" s="10"/>
      <c r="M23" s="11"/>
      <c r="N23" s="10"/>
      <c r="O23" s="11"/>
      <c r="P23" s="10"/>
      <c r="Q23" s="11"/>
      <c r="R23" s="10"/>
      <c r="S23" s="11"/>
      <c r="T23" s="10"/>
      <c r="U23" s="11"/>
      <c r="V23" s="10"/>
      <c r="W23" s="11"/>
      <c r="X23" s="10"/>
      <c r="Y23" s="11"/>
      <c r="Z23" s="10"/>
      <c r="AA23" s="6"/>
      <c r="AB23">
        <f t="shared" si="0"/>
        <v>0</v>
      </c>
    </row>
    <row r="24" spans="1:28" ht="12.75" customHeight="1">
      <c r="A24" s="12" t="s">
        <v>28</v>
      </c>
      <c r="B24" s="10"/>
      <c r="C24" s="11"/>
      <c r="D24" s="10"/>
      <c r="E24" s="11"/>
      <c r="F24" s="10"/>
      <c r="G24" s="11"/>
      <c r="H24" s="10"/>
      <c r="I24" s="11"/>
      <c r="J24" s="10"/>
      <c r="K24" s="11"/>
      <c r="L24" s="10"/>
      <c r="M24" s="11"/>
      <c r="N24" s="10"/>
      <c r="O24" s="11"/>
      <c r="P24" s="10"/>
      <c r="Q24" s="11"/>
      <c r="R24" s="10"/>
      <c r="S24" s="11"/>
      <c r="T24" s="10"/>
      <c r="U24" s="11"/>
      <c r="V24" s="10"/>
      <c r="W24" s="11"/>
      <c r="X24" s="10"/>
      <c r="Y24" s="11"/>
      <c r="Z24" s="10"/>
      <c r="AA24" s="6"/>
      <c r="AB24">
        <f t="shared" si="0"/>
        <v>0</v>
      </c>
    </row>
    <row r="25" spans="1:28" ht="12.75" customHeight="1">
      <c r="A25" s="9" t="s">
        <v>8</v>
      </c>
      <c r="B25" s="10"/>
      <c r="C25" s="11"/>
      <c r="D25" s="10"/>
      <c r="E25" s="11"/>
      <c r="F25" s="10"/>
      <c r="G25" s="11"/>
      <c r="H25" s="10"/>
      <c r="I25" s="11"/>
      <c r="J25" s="10"/>
      <c r="K25" s="11"/>
      <c r="L25" s="10"/>
      <c r="M25" s="11"/>
      <c r="N25" s="10"/>
      <c r="O25" s="11"/>
      <c r="P25" s="10"/>
      <c r="Q25" s="11"/>
      <c r="R25" s="10"/>
      <c r="S25" s="11"/>
      <c r="T25" s="10"/>
      <c r="U25" s="11"/>
      <c r="V25" s="10"/>
      <c r="W25" s="11"/>
      <c r="X25" s="10"/>
      <c r="Y25" s="11"/>
      <c r="Z25" s="10"/>
      <c r="AA25" s="6"/>
      <c r="AB25">
        <f t="shared" si="0"/>
        <v>0</v>
      </c>
    </row>
    <row r="26" spans="1:28" ht="12.75" customHeight="1">
      <c r="A26" s="12" t="s">
        <v>23</v>
      </c>
      <c r="B26" s="10"/>
      <c r="C26" s="11"/>
      <c r="D26" s="10"/>
      <c r="E26" s="11"/>
      <c r="F26" s="10"/>
      <c r="G26" s="11"/>
      <c r="H26" s="10"/>
      <c r="I26" s="11"/>
      <c r="J26" s="10"/>
      <c r="K26" s="11"/>
      <c r="L26" s="10"/>
      <c r="M26" s="11"/>
      <c r="N26" s="10"/>
      <c r="O26" s="11"/>
      <c r="P26" s="10"/>
      <c r="Q26" s="11"/>
      <c r="R26" s="10"/>
      <c r="S26" s="11"/>
      <c r="T26" s="10"/>
      <c r="U26" s="11"/>
      <c r="V26" s="10"/>
      <c r="W26" s="11"/>
      <c r="X26" s="10"/>
      <c r="Y26" s="11"/>
      <c r="Z26" s="10"/>
      <c r="AA26" s="6"/>
      <c r="AB26">
        <f t="shared" si="0"/>
        <v>0</v>
      </c>
    </row>
    <row r="27" spans="1:28" ht="12.75" customHeight="1">
      <c r="A27" s="9" t="s">
        <v>71</v>
      </c>
      <c r="B27" s="10"/>
      <c r="C27" s="11"/>
      <c r="D27" s="10"/>
      <c r="E27" s="11"/>
      <c r="F27" s="10"/>
      <c r="G27" s="11"/>
      <c r="H27" s="10"/>
      <c r="I27" s="11"/>
      <c r="J27" s="10"/>
      <c r="K27" s="11"/>
      <c r="L27" s="10"/>
      <c r="M27" s="11"/>
      <c r="N27" s="10"/>
      <c r="O27" s="11"/>
      <c r="P27" s="10"/>
      <c r="Q27" s="11"/>
      <c r="R27" s="10"/>
      <c r="S27" s="11"/>
      <c r="T27" s="10"/>
      <c r="U27" s="11"/>
      <c r="V27" s="10"/>
      <c r="W27" s="11"/>
      <c r="X27" s="10"/>
      <c r="Y27" s="11"/>
      <c r="Z27" s="10"/>
      <c r="AA27" s="6"/>
      <c r="AB27">
        <f t="shared" si="0"/>
        <v>0</v>
      </c>
    </row>
    <row r="28" spans="1:28" ht="12.75" customHeight="1">
      <c r="A28" s="9" t="s">
        <v>83</v>
      </c>
      <c r="B28" s="10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  <c r="P28" s="10"/>
      <c r="Q28" s="11"/>
      <c r="R28" s="10"/>
      <c r="S28" s="11"/>
      <c r="T28" s="10"/>
      <c r="U28" s="11"/>
      <c r="V28" s="10"/>
      <c r="W28" s="11"/>
      <c r="X28" s="10"/>
      <c r="Y28" s="11"/>
      <c r="Z28" s="10"/>
      <c r="AA28" s="6"/>
      <c r="AB28">
        <f t="shared" si="0"/>
        <v>0</v>
      </c>
    </row>
    <row r="29" spans="1:28" ht="12.75" customHeight="1">
      <c r="A29" s="9" t="s">
        <v>128</v>
      </c>
      <c r="B29" s="10">
        <v>1</v>
      </c>
      <c r="C29" s="11"/>
      <c r="D29" s="10"/>
      <c r="E29" s="11"/>
      <c r="F29" s="10"/>
      <c r="G29" s="11">
        <v>1</v>
      </c>
      <c r="H29" s="10"/>
      <c r="I29" s="11"/>
      <c r="J29" s="10"/>
      <c r="K29" s="11"/>
      <c r="L29" s="10"/>
      <c r="M29" s="11"/>
      <c r="N29" s="10"/>
      <c r="O29" s="11"/>
      <c r="P29" s="10"/>
      <c r="Q29" s="11"/>
      <c r="R29" s="10"/>
      <c r="S29" s="11"/>
      <c r="T29" s="10"/>
      <c r="U29" s="11"/>
      <c r="V29" s="10"/>
      <c r="W29" s="11"/>
      <c r="X29" s="10"/>
      <c r="Y29" s="11"/>
      <c r="Z29" s="10">
        <v>1</v>
      </c>
      <c r="AA29" s="6"/>
      <c r="AB29">
        <f t="shared" si="0"/>
        <v>0.12</v>
      </c>
    </row>
    <row r="30" spans="1:28" ht="12.75" customHeight="1">
      <c r="A30" s="25" t="s">
        <v>133</v>
      </c>
      <c r="B30" s="10">
        <v>1</v>
      </c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  <c r="P30" s="10"/>
      <c r="Q30" s="11"/>
      <c r="R30" s="10"/>
      <c r="S30" s="11"/>
      <c r="T30" s="10"/>
      <c r="U30" s="11"/>
      <c r="V30" s="10"/>
      <c r="W30" s="11"/>
      <c r="X30" s="10"/>
      <c r="Y30" s="11"/>
      <c r="Z30" s="10"/>
      <c r="AA30" s="6"/>
    </row>
    <row r="31" spans="1:28" ht="12.75" customHeight="1">
      <c r="A31" s="12" t="s">
        <v>84</v>
      </c>
      <c r="B31" s="10"/>
      <c r="C31" s="11"/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O31" s="11"/>
      <c r="P31" s="10"/>
      <c r="Q31" s="11"/>
      <c r="R31" s="10"/>
      <c r="S31" s="11"/>
      <c r="T31" s="10"/>
      <c r="U31" s="11"/>
      <c r="V31" s="10"/>
      <c r="W31" s="11"/>
      <c r="X31" s="10"/>
      <c r="Y31" s="11"/>
      <c r="Z31" s="10"/>
      <c r="AA31" s="6"/>
      <c r="AB31">
        <f t="shared" si="0"/>
        <v>0</v>
      </c>
    </row>
    <row r="32" spans="1:28" ht="12.75" customHeight="1">
      <c r="A32" s="13" t="s">
        <v>33</v>
      </c>
      <c r="B32" s="10"/>
      <c r="C32" s="11"/>
      <c r="D32" s="10"/>
      <c r="E32" s="11"/>
      <c r="F32" s="10"/>
      <c r="G32" s="11"/>
      <c r="H32" s="10"/>
      <c r="I32" s="11"/>
      <c r="J32" s="10"/>
      <c r="K32" s="11"/>
      <c r="L32" s="10"/>
      <c r="M32" s="11"/>
      <c r="N32" s="10"/>
      <c r="O32" s="11"/>
      <c r="P32" s="10"/>
      <c r="Q32" s="11"/>
      <c r="R32" s="10"/>
      <c r="S32" s="11"/>
      <c r="T32" s="10"/>
      <c r="U32" s="11"/>
      <c r="V32" s="10"/>
      <c r="W32" s="11"/>
      <c r="X32" s="10"/>
      <c r="Y32" s="11"/>
      <c r="Z32" s="10"/>
      <c r="AA32" s="6"/>
      <c r="AB32">
        <f t="shared" si="0"/>
        <v>0</v>
      </c>
    </row>
    <row r="33" spans="1:28" ht="12.75" customHeight="1">
      <c r="A33" s="24" t="s">
        <v>93</v>
      </c>
      <c r="B33" s="10"/>
      <c r="C33" s="11"/>
      <c r="D33" s="10"/>
      <c r="E33" s="11"/>
      <c r="F33" s="10"/>
      <c r="G33" s="11"/>
      <c r="H33" s="10"/>
      <c r="I33" s="11"/>
      <c r="J33" s="10"/>
      <c r="K33" s="11"/>
      <c r="L33" s="10"/>
      <c r="M33" s="11"/>
      <c r="N33" s="10"/>
      <c r="O33" s="11"/>
      <c r="P33" s="10"/>
      <c r="Q33" s="11"/>
      <c r="R33" s="10"/>
      <c r="S33" s="11"/>
      <c r="T33" s="10"/>
      <c r="U33" s="11"/>
      <c r="V33" s="10"/>
      <c r="W33" s="11"/>
      <c r="X33" s="10"/>
      <c r="Y33" s="11"/>
      <c r="Z33" s="10"/>
      <c r="AA33" s="6"/>
      <c r="AB33">
        <f t="shared" si="0"/>
        <v>0</v>
      </c>
    </row>
    <row r="34" spans="1:28" ht="12.75" customHeight="1">
      <c r="A34" s="15" t="s">
        <v>9</v>
      </c>
      <c r="B34" s="10"/>
      <c r="C34" s="11"/>
      <c r="D34" s="10"/>
      <c r="E34" s="11"/>
      <c r="F34" s="10"/>
      <c r="G34" s="11"/>
      <c r="H34" s="10"/>
      <c r="I34" s="11"/>
      <c r="J34" s="10"/>
      <c r="K34" s="11"/>
      <c r="L34" s="10"/>
      <c r="M34" s="11"/>
      <c r="N34" s="10"/>
      <c r="O34" s="11"/>
      <c r="P34" s="10"/>
      <c r="Q34" s="11"/>
      <c r="R34" s="10"/>
      <c r="S34" s="11"/>
      <c r="T34" s="10"/>
      <c r="U34" s="11"/>
      <c r="V34" s="10"/>
      <c r="W34" s="11"/>
      <c r="X34" s="10"/>
      <c r="Y34" s="11"/>
      <c r="Z34" s="10"/>
      <c r="AA34" s="6"/>
      <c r="AB34">
        <f t="shared" si="0"/>
        <v>0</v>
      </c>
    </row>
    <row r="35" spans="1:28" ht="12.75" customHeight="1">
      <c r="A35" s="15" t="s">
        <v>31</v>
      </c>
      <c r="B35" s="10"/>
      <c r="C35" s="11"/>
      <c r="D35" s="10"/>
      <c r="E35" s="11"/>
      <c r="F35" s="10"/>
      <c r="G35" s="11"/>
      <c r="H35" s="10"/>
      <c r="I35" s="11"/>
      <c r="J35" s="10"/>
      <c r="K35" s="11"/>
      <c r="L35" s="10"/>
      <c r="M35" s="11"/>
      <c r="N35" s="10"/>
      <c r="O35" s="11"/>
      <c r="P35" s="10"/>
      <c r="Q35" s="11"/>
      <c r="R35" s="10"/>
      <c r="S35" s="11"/>
      <c r="T35" s="10"/>
      <c r="U35" s="11"/>
      <c r="V35" s="10"/>
      <c r="W35" s="11"/>
      <c r="X35" s="10"/>
      <c r="Y35" s="11"/>
      <c r="Z35" s="10"/>
      <c r="AA35" s="6"/>
      <c r="AB35">
        <f t="shared" si="0"/>
        <v>0</v>
      </c>
    </row>
    <row r="36" spans="1:28" ht="12.75" customHeight="1">
      <c r="A36" s="15" t="s">
        <v>32</v>
      </c>
      <c r="B36" s="10"/>
      <c r="C36" s="11"/>
      <c r="D36" s="10"/>
      <c r="E36" s="11"/>
      <c r="F36" s="10"/>
      <c r="G36" s="11"/>
      <c r="H36" s="10"/>
      <c r="I36" s="11"/>
      <c r="J36" s="10"/>
      <c r="K36" s="11"/>
      <c r="L36" s="10"/>
      <c r="M36" s="11"/>
      <c r="N36" s="10"/>
      <c r="O36" s="11"/>
      <c r="P36" s="10"/>
      <c r="Q36" s="11"/>
      <c r="R36" s="10"/>
      <c r="S36" s="11"/>
      <c r="T36" s="10"/>
      <c r="U36" s="11"/>
      <c r="V36" s="10"/>
      <c r="W36" s="11"/>
      <c r="X36" s="10"/>
      <c r="Y36" s="11"/>
      <c r="Z36" s="10"/>
      <c r="AA36" s="6"/>
      <c r="AB36">
        <f t="shared" si="0"/>
        <v>0</v>
      </c>
    </row>
    <row r="37" spans="1:28" ht="12.75" customHeight="1">
      <c r="A37" s="15" t="s">
        <v>52</v>
      </c>
      <c r="B37" s="10"/>
      <c r="C37" s="11"/>
      <c r="D37" s="10"/>
      <c r="E37" s="11"/>
      <c r="F37" s="10"/>
      <c r="G37" s="11"/>
      <c r="H37" s="10"/>
      <c r="I37" s="11"/>
      <c r="J37" s="10"/>
      <c r="K37" s="11"/>
      <c r="L37" s="10"/>
      <c r="M37" s="11"/>
      <c r="N37" s="10"/>
      <c r="O37" s="11"/>
      <c r="P37" s="10"/>
      <c r="Q37" s="11"/>
      <c r="R37" s="10"/>
      <c r="S37" s="11"/>
      <c r="T37" s="10"/>
      <c r="U37" s="11"/>
      <c r="V37" s="10"/>
      <c r="W37" s="11"/>
      <c r="X37" s="10"/>
      <c r="Y37" s="11"/>
      <c r="Z37" s="10"/>
      <c r="AA37" s="6"/>
      <c r="AB37">
        <f t="shared" si="0"/>
        <v>0</v>
      </c>
    </row>
    <row r="38" spans="1:28" ht="12.75" customHeight="1">
      <c r="A38" s="16" t="s">
        <v>10</v>
      </c>
      <c r="B38" s="10"/>
      <c r="C38" s="11"/>
      <c r="D38" s="10"/>
      <c r="E38" s="11"/>
      <c r="F38" s="10"/>
      <c r="G38" s="11"/>
      <c r="H38" s="10"/>
      <c r="I38" s="11"/>
      <c r="J38" s="10"/>
      <c r="K38" s="11"/>
      <c r="L38" s="10"/>
      <c r="M38" s="11"/>
      <c r="N38" s="10"/>
      <c r="O38" s="11"/>
      <c r="P38" s="10"/>
      <c r="Q38" s="11"/>
      <c r="R38" s="10"/>
      <c r="S38" s="11"/>
      <c r="T38" s="10"/>
      <c r="U38" s="11"/>
      <c r="V38" s="10"/>
      <c r="W38" s="11"/>
      <c r="X38" s="10"/>
      <c r="Y38" s="11"/>
      <c r="Z38" s="10"/>
      <c r="AA38" s="6"/>
      <c r="AB38">
        <f t="shared" si="0"/>
        <v>0</v>
      </c>
    </row>
    <row r="39" spans="1:28" ht="12.75" customHeight="1">
      <c r="A39" s="15" t="s">
        <v>39</v>
      </c>
      <c r="B39" s="10"/>
      <c r="C39" s="11"/>
      <c r="D39" s="10"/>
      <c r="E39" s="11"/>
      <c r="F39" s="10"/>
      <c r="G39" s="11"/>
      <c r="H39" s="10"/>
      <c r="I39" s="11"/>
      <c r="J39" s="10"/>
      <c r="K39" s="11"/>
      <c r="L39" s="10"/>
      <c r="M39" s="11"/>
      <c r="N39" s="10"/>
      <c r="O39" s="11"/>
      <c r="P39" s="10"/>
      <c r="Q39" s="11"/>
      <c r="R39" s="10"/>
      <c r="S39" s="11"/>
      <c r="T39" s="10"/>
      <c r="U39" s="11"/>
      <c r="V39" s="10"/>
      <c r="W39" s="11"/>
      <c r="X39" s="10"/>
      <c r="Y39" s="11"/>
      <c r="Z39" s="10"/>
      <c r="AA39" s="6"/>
      <c r="AB39">
        <f t="shared" si="0"/>
        <v>0</v>
      </c>
    </row>
    <row r="40" spans="1:28" ht="12.75" customHeight="1">
      <c r="A40" s="15" t="s">
        <v>11</v>
      </c>
      <c r="B40" s="10"/>
      <c r="C40" s="11"/>
      <c r="D40" s="10"/>
      <c r="E40" s="11"/>
      <c r="F40" s="10"/>
      <c r="G40" s="11"/>
      <c r="H40" s="10"/>
      <c r="I40" s="11"/>
      <c r="J40" s="10"/>
      <c r="K40" s="11"/>
      <c r="L40" s="10"/>
      <c r="M40" s="11"/>
      <c r="N40" s="10"/>
      <c r="O40" s="11"/>
      <c r="P40" s="10"/>
      <c r="Q40" s="11"/>
      <c r="R40" s="10"/>
      <c r="S40" s="11"/>
      <c r="T40" s="10"/>
      <c r="U40" s="11"/>
      <c r="V40" s="10"/>
      <c r="W40" s="11"/>
      <c r="X40" s="10"/>
      <c r="Y40" s="11"/>
      <c r="Z40" s="10"/>
      <c r="AA40" s="6"/>
      <c r="AB40">
        <f t="shared" si="0"/>
        <v>0</v>
      </c>
    </row>
    <row r="41" spans="1:28" ht="12.75" customHeight="1">
      <c r="A41" s="16" t="s">
        <v>94</v>
      </c>
      <c r="B41" s="10"/>
      <c r="C41" s="11"/>
      <c r="D41" s="10"/>
      <c r="E41" s="11"/>
      <c r="F41" s="10"/>
      <c r="G41" s="11"/>
      <c r="H41" s="10"/>
      <c r="I41" s="11"/>
      <c r="J41" s="10"/>
      <c r="K41" s="11"/>
      <c r="L41" s="10"/>
      <c r="M41" s="11"/>
      <c r="N41" s="10"/>
      <c r="O41" s="11"/>
      <c r="P41" s="10"/>
      <c r="Q41" s="11"/>
      <c r="R41" s="10"/>
      <c r="S41" s="11"/>
      <c r="T41" s="10"/>
      <c r="U41" s="11"/>
      <c r="V41" s="10"/>
      <c r="W41" s="11"/>
      <c r="X41" s="10"/>
      <c r="Y41" s="11"/>
      <c r="Z41" s="10"/>
      <c r="AA41" s="6"/>
      <c r="AB41">
        <f t="shared" si="0"/>
        <v>0</v>
      </c>
    </row>
    <row r="42" spans="1:28" ht="12.75" customHeight="1">
      <c r="A42" s="16" t="s">
        <v>95</v>
      </c>
      <c r="B42" s="10"/>
      <c r="C42" s="11"/>
      <c r="D42" s="10"/>
      <c r="E42" s="11"/>
      <c r="F42" s="10"/>
      <c r="G42" s="11"/>
      <c r="H42" s="10"/>
      <c r="I42" s="11"/>
      <c r="J42" s="10"/>
      <c r="K42" s="11"/>
      <c r="L42" s="10"/>
      <c r="M42" s="11"/>
      <c r="N42" s="10"/>
      <c r="O42" s="11"/>
      <c r="P42" s="10"/>
      <c r="Q42" s="11"/>
      <c r="R42" s="10"/>
      <c r="S42" s="11"/>
      <c r="T42" s="10"/>
      <c r="U42" s="11"/>
      <c r="V42" s="10"/>
      <c r="W42" s="11"/>
      <c r="X42" s="10"/>
      <c r="Y42" s="11"/>
      <c r="Z42" s="10"/>
      <c r="AA42" s="6"/>
      <c r="AB42">
        <f t="shared" si="0"/>
        <v>0</v>
      </c>
    </row>
    <row r="43" spans="1:28" ht="12.75" customHeight="1">
      <c r="A43" s="15" t="s">
        <v>12</v>
      </c>
      <c r="B43" s="10"/>
      <c r="C43" s="11"/>
      <c r="D43" s="10"/>
      <c r="E43" s="11"/>
      <c r="F43" s="10"/>
      <c r="G43" s="11"/>
      <c r="H43" s="10"/>
      <c r="I43" s="11"/>
      <c r="J43" s="10"/>
      <c r="K43" s="11"/>
      <c r="L43" s="10"/>
      <c r="M43" s="11"/>
      <c r="N43" s="10"/>
      <c r="O43" s="11"/>
      <c r="P43" s="10"/>
      <c r="Q43" s="11"/>
      <c r="R43" s="10"/>
      <c r="S43" s="11"/>
      <c r="T43" s="10"/>
      <c r="U43" s="11"/>
      <c r="V43" s="10"/>
      <c r="W43" s="11"/>
      <c r="X43" s="10"/>
      <c r="Y43" s="11"/>
      <c r="Z43" s="10"/>
      <c r="AA43" s="6"/>
      <c r="AB43">
        <f t="shared" si="0"/>
        <v>0</v>
      </c>
    </row>
    <row r="44" spans="1:28" ht="12.75" customHeight="1">
      <c r="A44" s="15" t="s">
        <v>40</v>
      </c>
      <c r="B44" s="10"/>
      <c r="C44" s="11"/>
      <c r="D44" s="10"/>
      <c r="E44" s="11"/>
      <c r="F44" s="10"/>
      <c r="G44" s="11"/>
      <c r="H44" s="10"/>
      <c r="I44" s="11"/>
      <c r="J44" s="10"/>
      <c r="K44" s="11"/>
      <c r="L44" s="10"/>
      <c r="M44" s="11"/>
      <c r="N44" s="10"/>
      <c r="O44" s="11"/>
      <c r="P44" s="10"/>
      <c r="Q44" s="11"/>
      <c r="R44" s="10"/>
      <c r="S44" s="11"/>
      <c r="T44" s="10"/>
      <c r="U44" s="11"/>
      <c r="V44" s="10"/>
      <c r="W44" s="11"/>
      <c r="X44" s="10"/>
      <c r="Y44" s="11"/>
      <c r="Z44" s="10"/>
      <c r="AA44" s="6"/>
      <c r="AB44">
        <f t="shared" si="0"/>
        <v>0</v>
      </c>
    </row>
    <row r="45" spans="1:28" ht="12.75" customHeight="1">
      <c r="A45" s="16" t="s">
        <v>41</v>
      </c>
      <c r="B45" s="10"/>
      <c r="C45" s="11"/>
      <c r="D45" s="10"/>
      <c r="E45" s="11"/>
      <c r="F45" s="10"/>
      <c r="G45" s="11"/>
      <c r="H45" s="10"/>
      <c r="I45" s="11"/>
      <c r="J45" s="10"/>
      <c r="K45" s="11"/>
      <c r="L45" s="10"/>
      <c r="M45" s="11"/>
      <c r="N45" s="10"/>
      <c r="O45" s="11"/>
      <c r="P45" s="10"/>
      <c r="Q45" s="11"/>
      <c r="R45" s="10"/>
      <c r="S45" s="11"/>
      <c r="T45" s="10"/>
      <c r="U45" s="11"/>
      <c r="V45" s="10"/>
      <c r="W45" s="11"/>
      <c r="X45" s="10"/>
      <c r="Y45" s="11"/>
      <c r="Z45" s="10"/>
      <c r="AA45" s="6"/>
      <c r="AB45">
        <f t="shared" si="0"/>
        <v>0</v>
      </c>
    </row>
    <row r="46" spans="1:28" ht="12.75" customHeight="1">
      <c r="A46" s="15" t="s">
        <v>44</v>
      </c>
      <c r="B46" s="10"/>
      <c r="C46" s="11"/>
      <c r="D46" s="10"/>
      <c r="E46" s="11"/>
      <c r="F46" s="10"/>
      <c r="G46" s="11"/>
      <c r="H46" s="10"/>
      <c r="I46" s="11"/>
      <c r="J46" s="10"/>
      <c r="K46" s="11"/>
      <c r="L46" s="10"/>
      <c r="M46" s="11"/>
      <c r="N46" s="10"/>
      <c r="O46" s="11"/>
      <c r="P46" s="10"/>
      <c r="Q46" s="11"/>
      <c r="R46" s="10"/>
      <c r="S46" s="11"/>
      <c r="T46" s="10"/>
      <c r="U46" s="11"/>
      <c r="V46" s="10"/>
      <c r="W46" s="11"/>
      <c r="X46" s="10"/>
      <c r="Y46" s="11"/>
      <c r="Z46" s="10"/>
      <c r="AA46" s="6"/>
      <c r="AB46">
        <f t="shared" si="0"/>
        <v>0</v>
      </c>
    </row>
    <row r="47" spans="1:28" ht="12.75" customHeight="1">
      <c r="A47" s="15" t="s">
        <v>62</v>
      </c>
      <c r="B47" s="10"/>
      <c r="C47" s="11"/>
      <c r="D47" s="10"/>
      <c r="E47" s="11"/>
      <c r="F47" s="10"/>
      <c r="G47" s="11"/>
      <c r="H47" s="10"/>
      <c r="I47" s="11"/>
      <c r="J47" s="10"/>
      <c r="K47" s="11"/>
      <c r="L47" s="10"/>
      <c r="M47" s="11"/>
      <c r="N47" s="10"/>
      <c r="O47" s="11"/>
      <c r="P47" s="10"/>
      <c r="Q47" s="11"/>
      <c r="R47" s="10"/>
      <c r="S47" s="11"/>
      <c r="T47" s="10"/>
      <c r="U47" s="11"/>
      <c r="V47" s="10"/>
      <c r="W47" s="11"/>
      <c r="X47" s="10"/>
      <c r="Y47" s="11"/>
      <c r="Z47" s="10"/>
      <c r="AA47" s="6"/>
      <c r="AB47">
        <f t="shared" si="0"/>
        <v>0</v>
      </c>
    </row>
    <row r="48" spans="1:28" ht="12.75" customHeight="1">
      <c r="A48" s="16" t="s">
        <v>34</v>
      </c>
      <c r="B48" s="10"/>
      <c r="C48" s="11"/>
      <c r="D48" s="10"/>
      <c r="E48" s="11"/>
      <c r="F48" s="10"/>
      <c r="G48" s="11"/>
      <c r="H48" s="10"/>
      <c r="I48" s="11"/>
      <c r="J48" s="10"/>
      <c r="K48" s="11"/>
      <c r="L48" s="10"/>
      <c r="M48" s="11"/>
      <c r="N48" s="10"/>
      <c r="O48" s="11"/>
      <c r="P48" s="10"/>
      <c r="Q48" s="11"/>
      <c r="R48" s="10"/>
      <c r="S48" s="11"/>
      <c r="T48" s="10"/>
      <c r="U48" s="11"/>
      <c r="V48" s="10"/>
      <c r="W48" s="11"/>
      <c r="X48" s="10"/>
      <c r="Y48" s="11"/>
      <c r="Z48" s="10"/>
      <c r="AA48" s="6"/>
      <c r="AB48">
        <f t="shared" si="0"/>
        <v>0</v>
      </c>
    </row>
    <row r="49" spans="1:28" ht="12.75" customHeight="1">
      <c r="A49" s="16" t="s">
        <v>35</v>
      </c>
      <c r="B49" s="10"/>
      <c r="C49" s="11"/>
      <c r="D49" s="10"/>
      <c r="E49" s="11"/>
      <c r="F49" s="10"/>
      <c r="G49" s="11"/>
      <c r="H49" s="10"/>
      <c r="I49" s="11"/>
      <c r="J49" s="10"/>
      <c r="K49" s="11"/>
      <c r="L49" s="10"/>
      <c r="M49" s="11"/>
      <c r="N49" s="10"/>
      <c r="O49" s="11"/>
      <c r="P49" s="10"/>
      <c r="Q49" s="11"/>
      <c r="R49" s="10"/>
      <c r="S49" s="11"/>
      <c r="T49" s="10"/>
      <c r="U49" s="11"/>
      <c r="V49" s="10"/>
      <c r="W49" s="11"/>
      <c r="X49" s="10"/>
      <c r="Y49" s="11"/>
      <c r="Z49" s="10"/>
      <c r="AA49" s="6"/>
      <c r="AB49">
        <f t="shared" si="0"/>
        <v>0</v>
      </c>
    </row>
    <row r="50" spans="1:28" ht="12.75" customHeight="1">
      <c r="A50" s="15" t="s">
        <v>37</v>
      </c>
      <c r="B50" s="10"/>
      <c r="C50" s="11"/>
      <c r="D50" s="10"/>
      <c r="E50" s="11"/>
      <c r="F50" s="10"/>
      <c r="G50" s="11"/>
      <c r="H50" s="10"/>
      <c r="I50" s="11"/>
      <c r="J50" s="10"/>
      <c r="K50" s="11"/>
      <c r="L50" s="10"/>
      <c r="M50" s="11"/>
      <c r="N50" s="10"/>
      <c r="O50" s="11"/>
      <c r="P50" s="10"/>
      <c r="Q50" s="11"/>
      <c r="R50" s="10"/>
      <c r="S50" s="11"/>
      <c r="T50" s="10"/>
      <c r="U50" s="11"/>
      <c r="V50" s="10"/>
      <c r="W50" s="11"/>
      <c r="X50" s="10"/>
      <c r="Y50" s="11"/>
      <c r="Z50" s="10"/>
      <c r="AA50" s="6"/>
      <c r="AB50">
        <f t="shared" si="0"/>
        <v>0</v>
      </c>
    </row>
    <row r="51" spans="1:28" ht="12.75" customHeight="1">
      <c r="A51" s="9" t="s">
        <v>24</v>
      </c>
      <c r="B51" s="10"/>
      <c r="C51" s="11"/>
      <c r="D51" s="10"/>
      <c r="E51" s="11"/>
      <c r="F51" s="10"/>
      <c r="G51" s="11"/>
      <c r="H51" s="10"/>
      <c r="I51" s="11"/>
      <c r="J51" s="10"/>
      <c r="K51" s="11"/>
      <c r="L51" s="10"/>
      <c r="M51" s="11"/>
      <c r="N51" s="10"/>
      <c r="O51" s="11"/>
      <c r="P51" s="10"/>
      <c r="Q51" s="11"/>
      <c r="R51" s="10"/>
      <c r="S51" s="11"/>
      <c r="T51" s="10"/>
      <c r="U51" s="11"/>
      <c r="V51" s="10"/>
      <c r="W51" s="11"/>
      <c r="X51" s="10"/>
      <c r="Y51" s="11"/>
      <c r="Z51" s="10"/>
      <c r="AA51" s="6"/>
      <c r="AB51">
        <f t="shared" si="0"/>
        <v>0</v>
      </c>
    </row>
    <row r="52" spans="1:28" ht="12.75" customHeight="1">
      <c r="A52" s="9" t="s">
        <v>43</v>
      </c>
      <c r="B52" s="10"/>
      <c r="C52" s="11"/>
      <c r="D52" s="10"/>
      <c r="E52" s="11"/>
      <c r="F52" s="10"/>
      <c r="G52" s="11"/>
      <c r="H52" s="10"/>
      <c r="I52" s="11"/>
      <c r="J52" s="10"/>
      <c r="K52" s="11"/>
      <c r="L52" s="10"/>
      <c r="M52" s="11"/>
      <c r="N52" s="10"/>
      <c r="O52" s="11"/>
      <c r="P52" s="10"/>
      <c r="Q52" s="11"/>
      <c r="R52" s="10"/>
      <c r="S52" s="11"/>
      <c r="T52" s="10"/>
      <c r="U52" s="11"/>
      <c r="V52" s="10"/>
      <c r="W52" s="11"/>
      <c r="X52" s="10"/>
      <c r="Y52" s="11"/>
      <c r="Z52" s="10"/>
      <c r="AA52" s="6"/>
      <c r="AB52">
        <f t="shared" si="0"/>
        <v>0</v>
      </c>
    </row>
    <row r="53" spans="1:28" ht="12.75" customHeight="1">
      <c r="A53" s="12" t="s">
        <v>72</v>
      </c>
      <c r="B53" s="10"/>
      <c r="C53" s="11"/>
      <c r="D53" s="10"/>
      <c r="E53" s="11"/>
      <c r="F53" s="10"/>
      <c r="G53" s="11"/>
      <c r="H53" s="10"/>
      <c r="I53" s="11"/>
      <c r="J53" s="10"/>
      <c r="K53" s="11"/>
      <c r="L53" s="10"/>
      <c r="M53" s="11"/>
      <c r="N53" s="10"/>
      <c r="O53" s="11"/>
      <c r="P53" s="10"/>
      <c r="Q53" s="11"/>
      <c r="R53" s="10"/>
      <c r="S53" s="11"/>
      <c r="T53" s="10"/>
      <c r="U53" s="11"/>
      <c r="V53" s="10"/>
      <c r="W53" s="11"/>
      <c r="X53" s="10"/>
      <c r="Y53" s="11"/>
      <c r="Z53" s="10"/>
      <c r="AA53" s="6"/>
      <c r="AB53">
        <f t="shared" si="0"/>
        <v>0</v>
      </c>
    </row>
    <row r="54" spans="1:28" ht="12.75" customHeight="1">
      <c r="A54" s="15" t="s">
        <v>68</v>
      </c>
      <c r="B54" s="10"/>
      <c r="C54" s="11"/>
      <c r="D54" s="10"/>
      <c r="E54" s="11"/>
      <c r="F54" s="10"/>
      <c r="G54" s="11"/>
      <c r="H54" s="10"/>
      <c r="I54" s="11"/>
      <c r="J54" s="10"/>
      <c r="K54" s="11"/>
      <c r="L54" s="10"/>
      <c r="M54" s="11"/>
      <c r="N54" s="10"/>
      <c r="O54" s="11"/>
      <c r="P54" s="10"/>
      <c r="Q54" s="11"/>
      <c r="R54" s="10"/>
      <c r="S54" s="11"/>
      <c r="T54" s="10"/>
      <c r="U54" s="11"/>
      <c r="V54" s="10"/>
      <c r="W54" s="11"/>
      <c r="X54" s="10"/>
      <c r="Y54" s="11"/>
      <c r="Z54" s="10"/>
      <c r="AA54" s="6"/>
      <c r="AB54">
        <f t="shared" si="0"/>
        <v>0</v>
      </c>
    </row>
    <row r="55" spans="1:28" ht="12.75" customHeight="1">
      <c r="A55" s="15" t="s">
        <v>82</v>
      </c>
      <c r="B55" s="10"/>
      <c r="C55" s="11"/>
      <c r="D55" s="10"/>
      <c r="E55" s="11"/>
      <c r="F55" s="10"/>
      <c r="G55" s="11"/>
      <c r="H55" s="10"/>
      <c r="I55" s="11"/>
      <c r="J55" s="10"/>
      <c r="K55" s="11"/>
      <c r="L55" s="10"/>
      <c r="M55" s="11"/>
      <c r="N55" s="10"/>
      <c r="O55" s="11"/>
      <c r="P55" s="10"/>
      <c r="Q55" s="11"/>
      <c r="R55" s="10"/>
      <c r="S55" s="11"/>
      <c r="T55" s="10"/>
      <c r="U55" s="11"/>
      <c r="V55" s="10"/>
      <c r="W55" s="11"/>
      <c r="X55" s="10"/>
      <c r="Y55" s="11"/>
      <c r="Z55" s="10"/>
      <c r="AA55" s="6"/>
      <c r="AB55">
        <f t="shared" si="0"/>
        <v>0</v>
      </c>
    </row>
    <row r="56" spans="1:28" ht="12.75" customHeight="1">
      <c r="A56" s="9" t="s">
        <v>63</v>
      </c>
      <c r="B56" s="10"/>
      <c r="C56" s="11"/>
      <c r="D56" s="10"/>
      <c r="E56" s="11"/>
      <c r="F56" s="10"/>
      <c r="G56" s="11"/>
      <c r="H56" s="10"/>
      <c r="I56" s="11"/>
      <c r="J56" s="10"/>
      <c r="K56" s="11"/>
      <c r="L56" s="10"/>
      <c r="M56" s="11"/>
      <c r="N56" s="10"/>
      <c r="O56" s="11"/>
      <c r="P56" s="10"/>
      <c r="Q56" s="11"/>
      <c r="R56" s="10"/>
      <c r="S56" s="11"/>
      <c r="T56" s="10"/>
      <c r="U56" s="11"/>
      <c r="V56" s="10"/>
      <c r="W56" s="11"/>
      <c r="X56" s="10"/>
      <c r="Y56" s="11"/>
      <c r="Z56" s="10"/>
      <c r="AA56" s="6"/>
      <c r="AB56">
        <f t="shared" si="0"/>
        <v>0</v>
      </c>
    </row>
    <row r="57" spans="1:28" ht="12.75" customHeight="1">
      <c r="A57" s="12" t="s">
        <v>30</v>
      </c>
      <c r="B57" s="10"/>
      <c r="C57" s="11"/>
      <c r="D57" s="10"/>
      <c r="E57" s="11"/>
      <c r="F57" s="10"/>
      <c r="G57" s="11"/>
      <c r="H57" s="10"/>
      <c r="I57" s="11"/>
      <c r="J57" s="10"/>
      <c r="K57" s="11"/>
      <c r="L57" s="10"/>
      <c r="M57" s="11"/>
      <c r="N57" s="10"/>
      <c r="O57" s="11"/>
      <c r="P57" s="10"/>
      <c r="Q57" s="11"/>
      <c r="R57" s="10"/>
      <c r="S57" s="11"/>
      <c r="T57" s="10"/>
      <c r="U57" s="11"/>
      <c r="V57" s="10"/>
      <c r="W57" s="11"/>
      <c r="X57" s="10"/>
      <c r="Y57" s="11"/>
      <c r="Z57" s="10"/>
      <c r="AA57" s="6"/>
      <c r="AB57">
        <f t="shared" si="0"/>
        <v>0</v>
      </c>
    </row>
    <row r="58" spans="1:28" ht="12.75" customHeight="1">
      <c r="A58" s="9" t="s">
        <v>38</v>
      </c>
      <c r="B58" s="10"/>
      <c r="C58" s="11"/>
      <c r="D58" s="10"/>
      <c r="E58" s="11"/>
      <c r="F58" s="10"/>
      <c r="G58" s="11"/>
      <c r="H58" s="10"/>
      <c r="I58" s="11"/>
      <c r="J58" s="10"/>
      <c r="K58" s="11"/>
      <c r="L58" s="10"/>
      <c r="M58" s="11"/>
      <c r="N58" s="10"/>
      <c r="O58" s="11"/>
      <c r="P58" s="10"/>
      <c r="Q58" s="11"/>
      <c r="R58" s="10"/>
      <c r="S58" s="11"/>
      <c r="T58" s="10"/>
      <c r="U58" s="11"/>
      <c r="V58" s="10"/>
      <c r="W58" s="11"/>
      <c r="X58" s="10"/>
      <c r="Y58" s="11"/>
      <c r="Z58" s="10"/>
      <c r="AA58" s="6"/>
      <c r="AB58">
        <f t="shared" si="0"/>
        <v>0</v>
      </c>
    </row>
    <row r="59" spans="1:28" ht="12.75" customHeight="1">
      <c r="A59" s="9" t="s">
        <v>60</v>
      </c>
      <c r="B59" s="10"/>
      <c r="C59" s="11"/>
      <c r="D59" s="10"/>
      <c r="E59" s="11"/>
      <c r="F59" s="10"/>
      <c r="G59" s="11"/>
      <c r="H59" s="10"/>
      <c r="I59" s="11"/>
      <c r="J59" s="10"/>
      <c r="K59" s="11"/>
      <c r="L59" s="10"/>
      <c r="M59" s="11"/>
      <c r="N59" s="10"/>
      <c r="O59" s="11"/>
      <c r="P59" s="10"/>
      <c r="Q59" s="11"/>
      <c r="R59" s="10"/>
      <c r="S59" s="11"/>
      <c r="T59" s="10"/>
      <c r="U59" s="11"/>
      <c r="V59" s="10"/>
      <c r="W59" s="11"/>
      <c r="X59" s="10"/>
      <c r="Y59" s="11"/>
      <c r="Z59" s="10"/>
      <c r="AA59" s="6"/>
      <c r="AB59">
        <f t="shared" si="0"/>
        <v>0</v>
      </c>
    </row>
    <row r="60" spans="1:28" ht="12.75" customHeight="1">
      <c r="A60" s="9" t="s">
        <v>73</v>
      </c>
      <c r="B60" s="10"/>
      <c r="C60" s="11"/>
      <c r="D60" s="10"/>
      <c r="E60" s="11"/>
      <c r="F60" s="10"/>
      <c r="G60" s="11"/>
      <c r="H60" s="10"/>
      <c r="I60" s="11"/>
      <c r="J60" s="10"/>
      <c r="K60" s="11"/>
      <c r="L60" s="10"/>
      <c r="M60" s="11"/>
      <c r="N60" s="10"/>
      <c r="O60" s="11"/>
      <c r="P60" s="10"/>
      <c r="Q60" s="11"/>
      <c r="R60" s="10"/>
      <c r="S60" s="11"/>
      <c r="T60" s="10"/>
      <c r="U60" s="11"/>
      <c r="V60" s="10"/>
      <c r="W60" s="11"/>
      <c r="X60" s="10"/>
      <c r="Y60" s="11"/>
      <c r="Z60" s="10"/>
      <c r="AA60" s="6"/>
      <c r="AB60">
        <f t="shared" si="0"/>
        <v>0</v>
      </c>
    </row>
    <row r="61" spans="1:28" ht="12.75" customHeight="1">
      <c r="A61" s="9" t="s">
        <v>64</v>
      </c>
      <c r="B61" s="10"/>
      <c r="C61" s="11"/>
      <c r="D61" s="10"/>
      <c r="E61" s="11"/>
      <c r="F61" s="10"/>
      <c r="G61" s="11"/>
      <c r="H61" s="10"/>
      <c r="I61" s="11"/>
      <c r="J61" s="10"/>
      <c r="K61" s="11"/>
      <c r="L61" s="10"/>
      <c r="M61" s="11"/>
      <c r="N61" s="10"/>
      <c r="O61" s="11"/>
      <c r="P61" s="10"/>
      <c r="Q61" s="11"/>
      <c r="R61" s="10"/>
      <c r="S61" s="11"/>
      <c r="T61" s="10"/>
      <c r="U61" s="11"/>
      <c r="V61" s="10"/>
      <c r="W61" s="11"/>
      <c r="X61" s="10"/>
      <c r="Y61" s="11"/>
      <c r="Z61" s="10"/>
      <c r="AA61" s="6"/>
      <c r="AB61">
        <f t="shared" si="0"/>
        <v>0</v>
      </c>
    </row>
    <row r="62" spans="1:28" ht="12.75" customHeight="1">
      <c r="A62" s="9" t="s">
        <v>61</v>
      </c>
      <c r="B62" s="10"/>
      <c r="C62" s="11"/>
      <c r="D62" s="10"/>
      <c r="E62" s="11"/>
      <c r="F62" s="10"/>
      <c r="G62" s="11"/>
      <c r="H62" s="10"/>
      <c r="I62" s="11"/>
      <c r="J62" s="10"/>
      <c r="K62" s="11"/>
      <c r="L62" s="10"/>
      <c r="M62" s="11"/>
      <c r="N62" s="10"/>
      <c r="O62" s="11"/>
      <c r="P62" s="10"/>
      <c r="Q62" s="11"/>
      <c r="R62" s="10"/>
      <c r="S62" s="11"/>
      <c r="T62" s="10"/>
      <c r="U62" s="11"/>
      <c r="V62" s="10"/>
      <c r="W62" s="11"/>
      <c r="X62" s="10"/>
      <c r="Y62" s="11"/>
      <c r="Z62" s="10"/>
      <c r="AA62" s="6"/>
      <c r="AB62">
        <f t="shared" si="0"/>
        <v>0</v>
      </c>
    </row>
    <row r="63" spans="1:28" ht="12.75" customHeight="1">
      <c r="A63" s="16" t="s">
        <v>13</v>
      </c>
      <c r="B63" s="10"/>
      <c r="C63" s="11"/>
      <c r="D63" s="10"/>
      <c r="E63" s="11"/>
      <c r="F63" s="10"/>
      <c r="G63" s="11"/>
      <c r="H63" s="10"/>
      <c r="I63" s="11"/>
      <c r="J63" s="10"/>
      <c r="K63" s="11"/>
      <c r="L63" s="10"/>
      <c r="M63" s="11"/>
      <c r="N63" s="10"/>
      <c r="O63" s="11"/>
      <c r="P63" s="10"/>
      <c r="Q63" s="11"/>
      <c r="R63" s="10"/>
      <c r="S63" s="11"/>
      <c r="T63" s="10"/>
      <c r="U63" s="11"/>
      <c r="V63" s="10"/>
      <c r="W63" s="11"/>
      <c r="X63" s="10"/>
      <c r="Y63" s="11"/>
      <c r="Z63" s="10"/>
      <c r="AA63" s="6"/>
      <c r="AB63">
        <f t="shared" si="0"/>
        <v>0</v>
      </c>
    </row>
    <row r="64" spans="1:28" ht="12.75" customHeight="1">
      <c r="A64" s="16" t="s">
        <v>55</v>
      </c>
      <c r="B64" s="10"/>
      <c r="C64" s="11"/>
      <c r="D64" s="10"/>
      <c r="E64" s="11"/>
      <c r="F64" s="10"/>
      <c r="G64" s="11"/>
      <c r="H64" s="10"/>
      <c r="I64" s="11"/>
      <c r="J64" s="10"/>
      <c r="K64" s="11"/>
      <c r="L64" s="10"/>
      <c r="M64" s="11"/>
      <c r="N64" s="10"/>
      <c r="O64" s="11"/>
      <c r="P64" s="10"/>
      <c r="Q64" s="11"/>
      <c r="R64" s="10"/>
      <c r="S64" s="11"/>
      <c r="T64" s="10"/>
      <c r="U64" s="11"/>
      <c r="V64" s="10"/>
      <c r="W64" s="11"/>
      <c r="X64" s="10"/>
      <c r="Y64" s="11"/>
      <c r="Z64" s="10"/>
      <c r="AA64" s="6"/>
      <c r="AB64">
        <f t="shared" si="0"/>
        <v>0</v>
      </c>
    </row>
    <row r="65" spans="1:28" ht="12.75" customHeight="1">
      <c r="A65" s="15" t="s">
        <v>42</v>
      </c>
      <c r="B65" s="10"/>
      <c r="C65" s="11"/>
      <c r="D65" s="10"/>
      <c r="E65" s="11"/>
      <c r="F65" s="10"/>
      <c r="G65" s="11"/>
      <c r="H65" s="10"/>
      <c r="I65" s="11"/>
      <c r="J65" s="10"/>
      <c r="K65" s="11"/>
      <c r="L65" s="10"/>
      <c r="M65" s="11"/>
      <c r="N65" s="10"/>
      <c r="O65" s="11"/>
      <c r="P65" s="10"/>
      <c r="Q65" s="11"/>
      <c r="R65" s="10"/>
      <c r="S65" s="11"/>
      <c r="T65" s="10"/>
      <c r="U65" s="11"/>
      <c r="V65" s="10"/>
      <c r="W65" s="11"/>
      <c r="X65" s="10"/>
      <c r="Y65" s="11"/>
      <c r="Z65" s="10"/>
      <c r="AA65" s="6"/>
      <c r="AB65">
        <f t="shared" si="0"/>
        <v>0</v>
      </c>
    </row>
    <row r="66" spans="1:28" ht="12.75" customHeight="1">
      <c r="A66" s="15" t="s">
        <v>57</v>
      </c>
      <c r="B66" s="10"/>
      <c r="C66" s="11"/>
      <c r="D66" s="10"/>
      <c r="E66" s="11"/>
      <c r="F66" s="10"/>
      <c r="G66" s="11"/>
      <c r="H66" s="10"/>
      <c r="I66" s="11"/>
      <c r="J66" s="10"/>
      <c r="K66" s="11"/>
      <c r="L66" s="10"/>
      <c r="M66" s="11"/>
      <c r="N66" s="10"/>
      <c r="O66" s="11"/>
      <c r="P66" s="10"/>
      <c r="Q66" s="11"/>
      <c r="R66" s="10"/>
      <c r="S66" s="11"/>
      <c r="T66" s="10"/>
      <c r="U66" s="11"/>
      <c r="V66" s="10"/>
      <c r="W66" s="11"/>
      <c r="X66" s="10"/>
      <c r="Y66" s="11"/>
      <c r="Z66" s="10"/>
      <c r="AA66" s="6"/>
      <c r="AB66">
        <f t="shared" si="0"/>
        <v>0</v>
      </c>
    </row>
    <row r="67" spans="1:28" ht="12.75" customHeight="1">
      <c r="A67" s="16" t="s">
        <v>14</v>
      </c>
      <c r="B67" s="10"/>
      <c r="C67" s="11"/>
      <c r="D67" s="10"/>
      <c r="E67" s="11"/>
      <c r="F67" s="10"/>
      <c r="G67" s="11"/>
      <c r="H67" s="10"/>
      <c r="I67" s="11"/>
      <c r="J67" s="10"/>
      <c r="K67" s="11"/>
      <c r="L67" s="10"/>
      <c r="M67" s="11"/>
      <c r="N67" s="10"/>
      <c r="O67" s="11"/>
      <c r="P67" s="10"/>
      <c r="Q67" s="11"/>
      <c r="R67" s="10"/>
      <c r="S67" s="11"/>
      <c r="T67" s="10"/>
      <c r="U67" s="11"/>
      <c r="V67" s="10"/>
      <c r="W67" s="11"/>
      <c r="X67" s="10"/>
      <c r="Y67" s="11"/>
      <c r="Z67" s="10"/>
      <c r="AA67" s="6"/>
      <c r="AB67">
        <f t="shared" si="0"/>
        <v>0</v>
      </c>
    </row>
    <row r="68" spans="1:28" ht="12.75" customHeight="1">
      <c r="A68" s="16" t="s">
        <v>15</v>
      </c>
      <c r="B68" s="10"/>
      <c r="C68" s="11"/>
      <c r="D68" s="10"/>
      <c r="E68" s="11"/>
      <c r="F68" s="10"/>
      <c r="G68" s="11"/>
      <c r="H68" s="10"/>
      <c r="I68" s="11"/>
      <c r="J68" s="10"/>
      <c r="K68" s="11"/>
      <c r="L68" s="10"/>
      <c r="M68" s="11"/>
      <c r="N68" s="10"/>
      <c r="O68" s="11"/>
      <c r="P68" s="10"/>
      <c r="Q68" s="11"/>
      <c r="R68" s="10"/>
      <c r="S68" s="11"/>
      <c r="T68" s="10"/>
      <c r="U68" s="11"/>
      <c r="V68" s="10"/>
      <c r="W68" s="11"/>
      <c r="X68" s="10"/>
      <c r="Y68" s="11"/>
      <c r="Z68" s="10"/>
      <c r="AA68" s="6"/>
      <c r="AB68">
        <f t="shared" si="0"/>
        <v>0</v>
      </c>
    </row>
    <row r="69" spans="1:28" ht="12.75" customHeight="1">
      <c r="A69" s="16" t="s">
        <v>16</v>
      </c>
      <c r="B69" s="10"/>
      <c r="C69" s="11"/>
      <c r="D69" s="10"/>
      <c r="E69" s="11"/>
      <c r="F69" s="10"/>
      <c r="G69" s="11"/>
      <c r="H69" s="10"/>
      <c r="I69" s="11"/>
      <c r="J69" s="10"/>
      <c r="K69" s="11"/>
      <c r="L69" s="10"/>
      <c r="M69" s="11"/>
      <c r="N69" s="10"/>
      <c r="O69" s="11"/>
      <c r="P69" s="10"/>
      <c r="Q69" s="11"/>
      <c r="R69" s="10"/>
      <c r="S69" s="11"/>
      <c r="T69" s="10"/>
      <c r="U69" s="11"/>
      <c r="V69" s="10"/>
      <c r="W69" s="11"/>
      <c r="X69" s="10"/>
      <c r="Y69" s="11"/>
      <c r="Z69" s="10"/>
      <c r="AA69" s="6"/>
      <c r="AB69">
        <f t="shared" si="0"/>
        <v>0</v>
      </c>
    </row>
    <row r="70" spans="1:28" ht="12.75" customHeight="1">
      <c r="A70" s="15" t="s">
        <v>36</v>
      </c>
      <c r="B70" s="10"/>
      <c r="C70" s="11"/>
      <c r="D70" s="10"/>
      <c r="E70" s="11"/>
      <c r="F70" s="10"/>
      <c r="G70" s="11"/>
      <c r="H70" s="10"/>
      <c r="I70" s="11"/>
      <c r="J70" s="10"/>
      <c r="K70" s="11"/>
      <c r="L70" s="10"/>
      <c r="M70" s="11"/>
      <c r="N70" s="10"/>
      <c r="O70" s="11"/>
      <c r="P70" s="10"/>
      <c r="Q70" s="11"/>
      <c r="R70" s="10"/>
      <c r="S70" s="11"/>
      <c r="T70" s="10"/>
      <c r="U70" s="11"/>
      <c r="V70" s="10"/>
      <c r="W70" s="11"/>
      <c r="X70" s="10"/>
      <c r="Y70" s="11"/>
      <c r="Z70" s="10"/>
      <c r="AA70" s="6"/>
      <c r="AB70">
        <f t="shared" si="0"/>
        <v>0</v>
      </c>
    </row>
    <row r="71" spans="1:28" ht="12.75" customHeight="1">
      <c r="A71" s="16" t="s">
        <v>81</v>
      </c>
      <c r="B71" s="10"/>
      <c r="C71" s="11"/>
      <c r="D71" s="10"/>
      <c r="E71" s="11"/>
      <c r="F71" s="10"/>
      <c r="G71" s="11"/>
      <c r="H71" s="10"/>
      <c r="I71" s="11"/>
      <c r="J71" s="10"/>
      <c r="K71" s="11"/>
      <c r="L71" s="10"/>
      <c r="M71" s="11"/>
      <c r="N71" s="10"/>
      <c r="O71" s="11"/>
      <c r="P71" s="10"/>
      <c r="Q71" s="11"/>
      <c r="R71" s="10"/>
      <c r="S71" s="11"/>
      <c r="T71" s="10"/>
      <c r="U71" s="11"/>
      <c r="V71" s="10"/>
      <c r="W71" s="11"/>
      <c r="X71" s="10"/>
      <c r="Y71" s="11"/>
      <c r="Z71" s="10"/>
      <c r="AA71" s="6"/>
      <c r="AB71">
        <f t="shared" ref="AB71:AB114" si="1">SUM(B71:AA71)/25</f>
        <v>0</v>
      </c>
    </row>
    <row r="72" spans="1:28" ht="12.75" customHeight="1">
      <c r="A72" s="16" t="s">
        <v>74</v>
      </c>
      <c r="B72" s="10"/>
      <c r="C72" s="11"/>
      <c r="D72" s="10"/>
      <c r="E72" s="11"/>
      <c r="F72" s="10"/>
      <c r="G72" s="11"/>
      <c r="H72" s="10"/>
      <c r="I72" s="11"/>
      <c r="J72" s="10"/>
      <c r="K72" s="11"/>
      <c r="L72" s="10"/>
      <c r="M72" s="11"/>
      <c r="N72" s="10"/>
      <c r="O72" s="11"/>
      <c r="P72" s="10"/>
      <c r="Q72" s="11"/>
      <c r="R72" s="10"/>
      <c r="S72" s="11"/>
      <c r="T72" s="10"/>
      <c r="U72" s="11"/>
      <c r="V72" s="10"/>
      <c r="W72" s="11"/>
      <c r="X72" s="10"/>
      <c r="Y72" s="11"/>
      <c r="Z72" s="10"/>
      <c r="AA72" s="6"/>
      <c r="AB72">
        <f t="shared" si="1"/>
        <v>0</v>
      </c>
    </row>
    <row r="73" spans="1:28" ht="12.75" customHeight="1">
      <c r="A73" s="16" t="s">
        <v>56</v>
      </c>
      <c r="B73" s="10"/>
      <c r="C73" s="11"/>
      <c r="D73" s="10"/>
      <c r="E73" s="11"/>
      <c r="F73" s="10"/>
      <c r="G73" s="11"/>
      <c r="H73" s="10"/>
      <c r="I73" s="11"/>
      <c r="J73" s="10"/>
      <c r="K73" s="11"/>
      <c r="L73" s="10"/>
      <c r="M73" s="11"/>
      <c r="N73" s="10"/>
      <c r="O73" s="11"/>
      <c r="P73" s="10"/>
      <c r="Q73" s="11"/>
      <c r="R73" s="10"/>
      <c r="S73" s="11"/>
      <c r="T73" s="10"/>
      <c r="U73" s="11"/>
      <c r="V73" s="10"/>
      <c r="W73" s="11"/>
      <c r="X73" s="10"/>
      <c r="Y73" s="11"/>
      <c r="Z73" s="10"/>
      <c r="AA73" s="6"/>
      <c r="AB73">
        <f t="shared" si="1"/>
        <v>0</v>
      </c>
    </row>
    <row r="74" spans="1:28" ht="12.75" customHeight="1">
      <c r="A74" s="16" t="s">
        <v>17</v>
      </c>
      <c r="B74" s="10"/>
      <c r="C74" s="11"/>
      <c r="D74" s="10"/>
      <c r="E74" s="11"/>
      <c r="F74" s="10"/>
      <c r="G74" s="11"/>
      <c r="H74" s="10"/>
      <c r="I74" s="11"/>
      <c r="J74" s="10"/>
      <c r="K74" s="11"/>
      <c r="L74" s="10"/>
      <c r="M74" s="11"/>
      <c r="N74" s="10"/>
      <c r="O74" s="11"/>
      <c r="P74" s="10"/>
      <c r="Q74" s="11"/>
      <c r="R74" s="10"/>
      <c r="S74" s="11"/>
      <c r="T74" s="10"/>
      <c r="U74" s="11"/>
      <c r="V74" s="10"/>
      <c r="W74" s="11"/>
      <c r="X74" s="10"/>
      <c r="Y74" s="11"/>
      <c r="Z74" s="10"/>
      <c r="AA74" s="6"/>
      <c r="AB74">
        <f t="shared" si="1"/>
        <v>0</v>
      </c>
    </row>
    <row r="75" spans="1:28" ht="12.75" customHeight="1">
      <c r="A75" s="16" t="s">
        <v>18</v>
      </c>
      <c r="B75" s="10"/>
      <c r="C75" s="11"/>
      <c r="D75" s="10"/>
      <c r="E75" s="11"/>
      <c r="F75" s="10"/>
      <c r="G75" s="11"/>
      <c r="H75" s="10"/>
      <c r="I75" s="11"/>
      <c r="J75" s="10"/>
      <c r="K75" s="11"/>
      <c r="L75" s="10"/>
      <c r="M75" s="11"/>
      <c r="N75" s="10"/>
      <c r="O75" s="11"/>
      <c r="P75" s="10"/>
      <c r="Q75" s="11"/>
      <c r="R75" s="10"/>
      <c r="S75" s="11"/>
      <c r="T75" s="10"/>
      <c r="U75" s="11"/>
      <c r="V75" s="10"/>
      <c r="W75" s="11"/>
      <c r="X75" s="10"/>
      <c r="Y75" s="11"/>
      <c r="Z75" s="10"/>
      <c r="AA75" s="6"/>
      <c r="AB75">
        <f t="shared" si="1"/>
        <v>0</v>
      </c>
    </row>
    <row r="76" spans="1:28" ht="12.75" customHeight="1">
      <c r="A76" s="15" t="s">
        <v>129</v>
      </c>
      <c r="B76" s="10"/>
      <c r="C76" s="11"/>
      <c r="D76" s="10"/>
      <c r="E76" s="11"/>
      <c r="F76" s="10"/>
      <c r="G76" s="11"/>
      <c r="H76" s="10"/>
      <c r="I76" s="11"/>
      <c r="J76" s="10"/>
      <c r="K76" s="11"/>
      <c r="L76" s="10"/>
      <c r="M76" s="11"/>
      <c r="N76" s="10"/>
      <c r="O76" s="11"/>
      <c r="P76" s="10"/>
      <c r="Q76" s="11"/>
      <c r="R76" s="10"/>
      <c r="S76" s="11"/>
      <c r="T76" s="10"/>
      <c r="U76" s="11">
        <v>1</v>
      </c>
      <c r="V76" s="10">
        <v>1</v>
      </c>
      <c r="W76" s="11"/>
      <c r="X76" s="10">
        <v>65</v>
      </c>
      <c r="Y76" s="11"/>
      <c r="Z76" s="10"/>
      <c r="AA76" s="6"/>
    </row>
    <row r="77" spans="1:28" ht="12.75" customHeight="1">
      <c r="A77" s="16" t="s">
        <v>19</v>
      </c>
      <c r="B77" s="10">
        <v>3</v>
      </c>
      <c r="C77" s="11">
        <v>8</v>
      </c>
      <c r="D77" s="10"/>
      <c r="E77" s="11">
        <v>10</v>
      </c>
      <c r="F77" s="10">
        <v>10</v>
      </c>
      <c r="G77" s="11">
        <v>15</v>
      </c>
      <c r="H77" s="10">
        <v>80</v>
      </c>
      <c r="I77" s="11">
        <v>50</v>
      </c>
      <c r="J77" s="10">
        <v>90</v>
      </c>
      <c r="K77" s="11">
        <v>45</v>
      </c>
      <c r="L77" s="10">
        <v>50</v>
      </c>
      <c r="M77" s="11">
        <v>75</v>
      </c>
      <c r="N77" s="10">
        <v>25</v>
      </c>
      <c r="O77" s="11">
        <v>1</v>
      </c>
      <c r="P77" s="10">
        <v>1</v>
      </c>
      <c r="Q77" s="11">
        <v>2</v>
      </c>
      <c r="R77" s="10"/>
      <c r="S77" s="11">
        <v>1</v>
      </c>
      <c r="T77" s="10">
        <v>20</v>
      </c>
      <c r="U77" s="11">
        <v>20</v>
      </c>
      <c r="V77" s="10">
        <v>40</v>
      </c>
      <c r="W77" s="11">
        <v>3</v>
      </c>
      <c r="X77" s="10">
        <v>8</v>
      </c>
      <c r="Y77" s="11">
        <v>1</v>
      </c>
      <c r="Z77" s="10">
        <v>1</v>
      </c>
      <c r="AA77" s="6"/>
      <c r="AB77">
        <f t="shared" si="1"/>
        <v>22.36</v>
      </c>
    </row>
    <row r="78" spans="1:28" ht="12.75" customHeight="1">
      <c r="A78" s="16" t="s">
        <v>20</v>
      </c>
      <c r="B78" s="10"/>
      <c r="C78" s="11"/>
      <c r="D78" s="10"/>
      <c r="E78" s="11"/>
      <c r="F78" s="10"/>
      <c r="G78" s="11"/>
      <c r="H78" s="10"/>
      <c r="I78" s="11"/>
      <c r="J78" s="10"/>
      <c r="K78" s="11"/>
      <c r="L78" s="10"/>
      <c r="M78" s="11"/>
      <c r="N78" s="10"/>
      <c r="O78" s="11"/>
      <c r="P78" s="10"/>
      <c r="Q78" s="11"/>
      <c r="R78" s="10"/>
      <c r="S78" s="11"/>
      <c r="T78" s="10"/>
      <c r="U78" s="11"/>
      <c r="V78" s="10"/>
      <c r="W78" s="11"/>
      <c r="X78" s="10"/>
      <c r="Y78" s="11"/>
      <c r="Z78" s="10"/>
      <c r="AA78" s="6"/>
      <c r="AB78">
        <f t="shared" si="1"/>
        <v>0</v>
      </c>
    </row>
    <row r="79" spans="1:28" ht="12.75" customHeight="1">
      <c r="A79" s="16" t="s">
        <v>21</v>
      </c>
      <c r="B79" s="10"/>
      <c r="C79" s="11"/>
      <c r="D79" s="10"/>
      <c r="E79" s="11"/>
      <c r="F79" s="10"/>
      <c r="G79" s="11"/>
      <c r="H79" s="10"/>
      <c r="I79" s="11"/>
      <c r="J79" s="10"/>
      <c r="K79" s="11"/>
      <c r="L79" s="10"/>
      <c r="M79" s="11"/>
      <c r="N79" s="10"/>
      <c r="O79" s="11"/>
      <c r="P79" s="10"/>
      <c r="Q79" s="11"/>
      <c r="R79" s="10"/>
      <c r="S79" s="11"/>
      <c r="T79" s="10"/>
      <c r="U79" s="11"/>
      <c r="V79" s="10"/>
      <c r="W79" s="11"/>
      <c r="X79" s="10"/>
      <c r="Y79" s="11"/>
      <c r="Z79" s="10"/>
      <c r="AA79" s="6"/>
      <c r="AB79">
        <f t="shared" si="1"/>
        <v>0</v>
      </c>
    </row>
    <row r="80" spans="1:28" ht="12.75" customHeight="1">
      <c r="A80" s="15" t="s">
        <v>91</v>
      </c>
      <c r="B80" s="10"/>
      <c r="C80" s="11"/>
      <c r="D80" s="10"/>
      <c r="E80" s="11"/>
      <c r="F80" s="10"/>
      <c r="G80" s="11"/>
      <c r="H80" s="10"/>
      <c r="I80" s="11"/>
      <c r="J80" s="10"/>
      <c r="K80" s="11"/>
      <c r="L80" s="10"/>
      <c r="M80" s="11"/>
      <c r="N80" s="10"/>
      <c r="O80" s="11"/>
      <c r="P80" s="10"/>
      <c r="Q80" s="11"/>
      <c r="R80" s="10"/>
      <c r="S80" s="11"/>
      <c r="T80" s="10"/>
      <c r="U80" s="11"/>
      <c r="V80" s="10"/>
      <c r="W80" s="11"/>
      <c r="X80" s="10"/>
      <c r="Y80" s="11"/>
      <c r="Z80" s="10"/>
      <c r="AA80" s="6"/>
      <c r="AB80">
        <f t="shared" si="1"/>
        <v>0</v>
      </c>
    </row>
    <row r="81" spans="1:28" ht="12.75" customHeight="1">
      <c r="A81" s="15" t="s">
        <v>122</v>
      </c>
      <c r="B81" s="10"/>
      <c r="C81" s="11"/>
      <c r="D81" s="10"/>
      <c r="E81" s="11"/>
      <c r="F81" s="10"/>
      <c r="G81" s="11"/>
      <c r="H81" s="10"/>
      <c r="I81" s="11"/>
      <c r="J81" s="10"/>
      <c r="K81" s="11"/>
      <c r="L81" s="10"/>
      <c r="M81" s="11"/>
      <c r="N81" s="10"/>
      <c r="O81" s="11"/>
      <c r="P81" s="10"/>
      <c r="Q81" s="11"/>
      <c r="R81" s="10"/>
      <c r="S81" s="11"/>
      <c r="T81" s="10"/>
      <c r="U81" s="11"/>
      <c r="V81" s="10"/>
      <c r="W81" s="11"/>
      <c r="X81" s="10"/>
      <c r="Y81" s="11"/>
      <c r="Z81" s="10"/>
      <c r="AA81" s="6"/>
    </row>
    <row r="82" spans="1:28" ht="12.75" customHeight="1">
      <c r="A82" s="16" t="s">
        <v>92</v>
      </c>
      <c r="B82" s="10"/>
      <c r="C82" s="11"/>
      <c r="D82" s="10"/>
      <c r="E82" s="11"/>
      <c r="F82" s="10"/>
      <c r="G82" s="11"/>
      <c r="H82" s="10"/>
      <c r="I82" s="11"/>
      <c r="J82" s="10"/>
      <c r="K82" s="11"/>
      <c r="L82" s="10"/>
      <c r="M82" s="11"/>
      <c r="N82" s="10"/>
      <c r="O82" s="11"/>
      <c r="P82" s="10"/>
      <c r="Q82" s="11"/>
      <c r="R82" s="10"/>
      <c r="S82" s="11"/>
      <c r="T82" s="10"/>
      <c r="U82" s="11"/>
      <c r="V82" s="10"/>
      <c r="W82" s="11"/>
      <c r="X82" s="10"/>
      <c r="Y82" s="11"/>
      <c r="Z82" s="10"/>
      <c r="AA82" s="6"/>
      <c r="AB82">
        <f t="shared" si="1"/>
        <v>0</v>
      </c>
    </row>
    <row r="83" spans="1:28" ht="12.75" customHeight="1">
      <c r="A83" s="15" t="s">
        <v>87</v>
      </c>
      <c r="B83" s="10"/>
      <c r="C83" s="11"/>
      <c r="D83" s="10"/>
      <c r="E83" s="11"/>
      <c r="F83" s="10"/>
      <c r="G83" s="11"/>
      <c r="H83" s="10"/>
      <c r="I83" s="11"/>
      <c r="J83" s="10"/>
      <c r="K83" s="11"/>
      <c r="L83" s="10"/>
      <c r="M83" s="11"/>
      <c r="N83" s="10"/>
      <c r="O83" s="11"/>
      <c r="P83" s="10"/>
      <c r="Q83" s="11">
        <v>1</v>
      </c>
      <c r="R83" s="10"/>
      <c r="S83" s="11"/>
      <c r="T83" s="10"/>
      <c r="U83" s="11"/>
      <c r="V83" s="10"/>
      <c r="W83" s="11"/>
      <c r="X83" s="10"/>
      <c r="Y83" s="11">
        <v>12</v>
      </c>
      <c r="Z83" s="10"/>
      <c r="AA83" s="6"/>
      <c r="AB83">
        <f t="shared" si="1"/>
        <v>0.52</v>
      </c>
    </row>
    <row r="84" spans="1:28" ht="12.75" customHeight="1">
      <c r="A84" s="16" t="s">
        <v>65</v>
      </c>
      <c r="B84" s="10"/>
      <c r="C84" s="11"/>
      <c r="D84" s="10"/>
      <c r="E84" s="11"/>
      <c r="F84" s="10"/>
      <c r="G84" s="11"/>
      <c r="H84" s="10"/>
      <c r="I84" s="11"/>
      <c r="J84" s="10"/>
      <c r="K84" s="11"/>
      <c r="L84" s="10"/>
      <c r="M84" s="11"/>
      <c r="N84" s="10"/>
      <c r="O84" s="11"/>
      <c r="P84" s="10"/>
      <c r="Q84" s="11"/>
      <c r="R84" s="10"/>
      <c r="S84" s="11"/>
      <c r="T84" s="10"/>
      <c r="U84" s="11"/>
      <c r="V84" s="10"/>
      <c r="W84" s="11"/>
      <c r="X84" s="10"/>
      <c r="Y84" s="11"/>
      <c r="Z84" s="10"/>
      <c r="AA84" s="6"/>
      <c r="AB84">
        <f t="shared" si="1"/>
        <v>0</v>
      </c>
    </row>
    <row r="85" spans="1:28" ht="12.75" customHeight="1">
      <c r="A85" s="15" t="s">
        <v>46</v>
      </c>
      <c r="B85" s="10"/>
      <c r="C85" s="11"/>
      <c r="D85" s="10"/>
      <c r="E85" s="11"/>
      <c r="F85" s="10"/>
      <c r="G85" s="11"/>
      <c r="H85" s="10"/>
      <c r="I85" s="11"/>
      <c r="J85" s="10"/>
      <c r="K85" s="11"/>
      <c r="L85" s="10"/>
      <c r="M85" s="11"/>
      <c r="N85" s="10"/>
      <c r="O85" s="11"/>
      <c r="P85" s="10"/>
      <c r="Q85" s="11"/>
      <c r="R85" s="10"/>
      <c r="S85" s="11"/>
      <c r="T85" s="10"/>
      <c r="U85" s="11"/>
      <c r="V85" s="10"/>
      <c r="W85" s="11"/>
      <c r="X85" s="10"/>
      <c r="Y85" s="11"/>
      <c r="Z85" s="10"/>
      <c r="AA85" s="6"/>
      <c r="AB85">
        <f t="shared" si="1"/>
        <v>0</v>
      </c>
    </row>
    <row r="86" spans="1:28" ht="12.75" customHeight="1">
      <c r="A86" s="16" t="s">
        <v>47</v>
      </c>
      <c r="B86" s="10"/>
      <c r="C86" s="11"/>
      <c r="D86" s="10"/>
      <c r="E86" s="11"/>
      <c r="F86" s="10"/>
      <c r="G86" s="11"/>
      <c r="H86" s="10"/>
      <c r="I86" s="11"/>
      <c r="J86" s="10"/>
      <c r="K86" s="11"/>
      <c r="L86" s="10"/>
      <c r="M86" s="11"/>
      <c r="N86" s="10"/>
      <c r="O86" s="11"/>
      <c r="P86" s="10"/>
      <c r="Q86" s="11"/>
      <c r="R86" s="10"/>
      <c r="S86" s="11"/>
      <c r="T86" s="10"/>
      <c r="U86" s="11"/>
      <c r="V86" s="10"/>
      <c r="W86" s="11"/>
      <c r="X86" s="10"/>
      <c r="Y86" s="11"/>
      <c r="Z86" s="10"/>
      <c r="AA86" s="6"/>
      <c r="AB86">
        <f t="shared" si="1"/>
        <v>0</v>
      </c>
    </row>
    <row r="87" spans="1:28" ht="12.75" customHeight="1">
      <c r="A87" s="16" t="s">
        <v>66</v>
      </c>
      <c r="B87" s="10"/>
      <c r="C87" s="11"/>
      <c r="D87" s="10"/>
      <c r="E87" s="11"/>
      <c r="F87" s="10"/>
      <c r="G87" s="11"/>
      <c r="H87" s="10"/>
      <c r="I87" s="11"/>
      <c r="J87" s="10"/>
      <c r="K87" s="11"/>
      <c r="L87" s="10"/>
      <c r="M87" s="11"/>
      <c r="N87" s="10"/>
      <c r="O87" s="11"/>
      <c r="P87" s="10"/>
      <c r="Q87" s="11"/>
      <c r="R87" s="10"/>
      <c r="S87" s="11"/>
      <c r="T87" s="10"/>
      <c r="U87" s="11"/>
      <c r="V87" s="10"/>
      <c r="W87" s="11"/>
      <c r="X87" s="10"/>
      <c r="Y87" s="11"/>
      <c r="Z87" s="10"/>
      <c r="AA87" s="6"/>
      <c r="AB87">
        <f t="shared" si="1"/>
        <v>0</v>
      </c>
    </row>
    <row r="88" spans="1:28" ht="12.75" customHeight="1">
      <c r="A88" s="15" t="s">
        <v>53</v>
      </c>
      <c r="B88" s="10"/>
      <c r="C88" s="11"/>
      <c r="D88" s="10"/>
      <c r="E88" s="11"/>
      <c r="F88" s="10"/>
      <c r="G88" s="11"/>
      <c r="H88" s="10"/>
      <c r="I88" s="11"/>
      <c r="J88" s="10"/>
      <c r="K88" s="11"/>
      <c r="L88" s="10"/>
      <c r="M88" s="11"/>
      <c r="N88" s="10"/>
      <c r="O88" s="11"/>
      <c r="P88" s="10"/>
      <c r="Q88" s="11"/>
      <c r="R88" s="10"/>
      <c r="S88" s="11"/>
      <c r="T88" s="10"/>
      <c r="U88" s="11"/>
      <c r="V88" s="10"/>
      <c r="W88" s="11"/>
      <c r="X88" s="10"/>
      <c r="Y88" s="11"/>
      <c r="Z88" s="10"/>
      <c r="AA88" s="6"/>
      <c r="AB88">
        <f t="shared" si="1"/>
        <v>0</v>
      </c>
    </row>
    <row r="89" spans="1:28" ht="12.75" customHeight="1">
      <c r="A89" s="15" t="s">
        <v>54</v>
      </c>
      <c r="B89" s="10"/>
      <c r="C89" s="11"/>
      <c r="D89" s="10"/>
      <c r="E89" s="11"/>
      <c r="F89" s="10"/>
      <c r="G89" s="11"/>
      <c r="H89" s="10"/>
      <c r="I89" s="11"/>
      <c r="J89" s="10"/>
      <c r="K89" s="11"/>
      <c r="L89" s="10"/>
      <c r="M89" s="11"/>
      <c r="N89" s="10"/>
      <c r="O89" s="11"/>
      <c r="P89" s="10"/>
      <c r="Q89" s="11"/>
      <c r="R89" s="10"/>
      <c r="S89" s="11"/>
      <c r="T89" s="10"/>
      <c r="U89" s="11"/>
      <c r="V89" s="10"/>
      <c r="W89" s="11"/>
      <c r="X89" s="10"/>
      <c r="Y89" s="11"/>
      <c r="Z89" s="10"/>
      <c r="AA89" s="6"/>
      <c r="AB89">
        <f t="shared" si="1"/>
        <v>0</v>
      </c>
    </row>
    <row r="90" spans="1:28" ht="12.75" customHeight="1">
      <c r="A90" s="16" t="s">
        <v>58</v>
      </c>
      <c r="B90" s="10"/>
      <c r="C90" s="11"/>
      <c r="D90" s="10"/>
      <c r="E90" s="11"/>
      <c r="F90" s="10"/>
      <c r="G90" s="11"/>
      <c r="H90" s="10"/>
      <c r="I90" s="11"/>
      <c r="J90" s="10"/>
      <c r="K90" s="11"/>
      <c r="L90" s="10"/>
      <c r="M90" s="11"/>
      <c r="N90" s="10"/>
      <c r="O90" s="11"/>
      <c r="P90" s="10"/>
      <c r="Q90" s="11"/>
      <c r="R90" s="10"/>
      <c r="S90" s="11"/>
      <c r="T90" s="10"/>
      <c r="U90" s="11"/>
      <c r="V90" s="10"/>
      <c r="W90" s="11"/>
      <c r="X90" s="10"/>
      <c r="Y90" s="11"/>
      <c r="Z90" s="10"/>
      <c r="AA90" s="6"/>
      <c r="AB90">
        <f t="shared" si="1"/>
        <v>0</v>
      </c>
    </row>
    <row r="91" spans="1:28" ht="12.75" customHeight="1">
      <c r="A91" s="15" t="s">
        <v>80</v>
      </c>
      <c r="B91" s="10"/>
      <c r="C91" s="11"/>
      <c r="D91" s="10"/>
      <c r="E91" s="11"/>
      <c r="F91" s="10"/>
      <c r="G91" s="11"/>
      <c r="H91" s="10"/>
      <c r="I91" s="11"/>
      <c r="J91" s="10"/>
      <c r="K91" s="11"/>
      <c r="L91" s="10"/>
      <c r="M91" s="11"/>
      <c r="N91" s="10"/>
      <c r="O91" s="11"/>
      <c r="P91" s="10"/>
      <c r="Q91" s="11"/>
      <c r="R91" s="10"/>
      <c r="S91" s="11"/>
      <c r="T91" s="10"/>
      <c r="U91" s="11"/>
      <c r="V91" s="10"/>
      <c r="W91" s="11"/>
      <c r="X91" s="10"/>
      <c r="Y91" s="11"/>
      <c r="Z91" s="10"/>
      <c r="AA91" s="6"/>
      <c r="AB91">
        <f t="shared" si="1"/>
        <v>0</v>
      </c>
    </row>
    <row r="92" spans="1:28" ht="12.75" customHeight="1">
      <c r="A92" s="15" t="s">
        <v>48</v>
      </c>
      <c r="B92" s="10"/>
      <c r="C92" s="11"/>
      <c r="D92" s="10"/>
      <c r="E92" s="11"/>
      <c r="F92" s="10"/>
      <c r="G92" s="11"/>
      <c r="H92" s="10"/>
      <c r="I92" s="11"/>
      <c r="J92" s="10"/>
      <c r="K92" s="11"/>
      <c r="L92" s="10"/>
      <c r="M92" s="11"/>
      <c r="N92" s="10"/>
      <c r="O92" s="11"/>
      <c r="P92" s="10"/>
      <c r="Q92" s="11"/>
      <c r="R92" s="10"/>
      <c r="S92" s="11"/>
      <c r="T92" s="10"/>
      <c r="U92" s="11"/>
      <c r="V92" s="10"/>
      <c r="W92" s="11"/>
      <c r="X92" s="10"/>
      <c r="Y92" s="11"/>
      <c r="Z92" s="10"/>
      <c r="AA92" s="6"/>
      <c r="AB92">
        <f t="shared" si="1"/>
        <v>0</v>
      </c>
    </row>
    <row r="93" spans="1:28" ht="12.75" customHeight="1">
      <c r="A93" s="16" t="s">
        <v>22</v>
      </c>
      <c r="B93" s="10"/>
      <c r="C93" s="11"/>
      <c r="D93" s="10"/>
      <c r="E93" s="11"/>
      <c r="F93" s="10"/>
      <c r="G93" s="11"/>
      <c r="H93" s="10"/>
      <c r="I93" s="11"/>
      <c r="J93" s="10"/>
      <c r="K93" s="11"/>
      <c r="L93" s="10"/>
      <c r="M93" s="11"/>
      <c r="N93" s="10"/>
      <c r="O93" s="11"/>
      <c r="P93" s="10"/>
      <c r="Q93" s="11"/>
      <c r="R93" s="10"/>
      <c r="S93" s="11"/>
      <c r="T93" s="10"/>
      <c r="U93" s="11"/>
      <c r="V93" s="10"/>
      <c r="W93" s="11"/>
      <c r="X93" s="10"/>
      <c r="Y93" s="11"/>
      <c r="Z93" s="10"/>
      <c r="AA93" s="6"/>
      <c r="AB93">
        <f t="shared" si="1"/>
        <v>0</v>
      </c>
    </row>
    <row r="94" spans="1:28" ht="12.75" customHeight="1">
      <c r="A94" s="15" t="s">
        <v>75</v>
      </c>
      <c r="B94" s="10"/>
      <c r="C94" s="11"/>
      <c r="D94" s="10"/>
      <c r="E94" s="11"/>
      <c r="F94" s="10"/>
      <c r="G94" s="11"/>
      <c r="H94" s="10"/>
      <c r="I94" s="11"/>
      <c r="J94" s="10"/>
      <c r="K94" s="11"/>
      <c r="L94" s="10"/>
      <c r="M94" s="11"/>
      <c r="N94" s="10"/>
      <c r="O94" s="11"/>
      <c r="P94" s="10"/>
      <c r="Q94" s="11"/>
      <c r="R94" s="10"/>
      <c r="S94" s="11"/>
      <c r="T94" s="10"/>
      <c r="U94" s="11"/>
      <c r="V94" s="10"/>
      <c r="W94" s="11"/>
      <c r="X94" s="10"/>
      <c r="Y94" s="11"/>
      <c r="Z94" s="10"/>
      <c r="AA94" s="6"/>
      <c r="AB94">
        <f t="shared" si="1"/>
        <v>0</v>
      </c>
    </row>
    <row r="95" spans="1:28" ht="12.75" customHeight="1">
      <c r="A95" s="15"/>
      <c r="B95" s="10"/>
      <c r="C95" s="11"/>
      <c r="D95" s="10"/>
      <c r="E95" s="11"/>
      <c r="F95" s="10"/>
      <c r="G95" s="11"/>
      <c r="H95" s="10"/>
      <c r="I95" s="11"/>
      <c r="J95" s="10"/>
      <c r="K95" s="11"/>
      <c r="L95" s="10"/>
      <c r="M95" s="11"/>
      <c r="N95" s="10"/>
      <c r="O95" s="11"/>
      <c r="P95" s="10"/>
      <c r="Q95" s="11"/>
      <c r="R95" s="10"/>
      <c r="S95" s="11"/>
      <c r="T95" s="10"/>
      <c r="U95" s="11"/>
      <c r="V95" s="10"/>
      <c r="W95" s="11"/>
      <c r="X95" s="10"/>
      <c r="Y95" s="11"/>
      <c r="Z95" s="10"/>
      <c r="AA95" s="6"/>
      <c r="AB95">
        <f t="shared" si="1"/>
        <v>0</v>
      </c>
    </row>
    <row r="96" spans="1:28" ht="12.75" customHeight="1">
      <c r="A96" s="15"/>
      <c r="B96" s="10"/>
      <c r="C96" s="11"/>
      <c r="D96" s="10"/>
      <c r="E96" s="11"/>
      <c r="F96" s="10"/>
      <c r="G96" s="11"/>
      <c r="H96" s="10"/>
      <c r="I96" s="11"/>
      <c r="J96" s="10"/>
      <c r="K96" s="11"/>
      <c r="L96" s="10"/>
      <c r="M96" s="11"/>
      <c r="N96" s="10"/>
      <c r="O96" s="11"/>
      <c r="P96" s="10"/>
      <c r="Q96" s="11"/>
      <c r="R96" s="10"/>
      <c r="S96" s="11"/>
      <c r="T96" s="10"/>
      <c r="U96" s="11"/>
      <c r="V96" s="10"/>
      <c r="W96" s="11"/>
      <c r="X96" s="10"/>
      <c r="Y96" s="11"/>
      <c r="Z96" s="10"/>
      <c r="AA96" s="6"/>
      <c r="AB96">
        <f t="shared" si="1"/>
        <v>0</v>
      </c>
    </row>
    <row r="97" spans="1:29" ht="12.75" customHeight="1">
      <c r="A97" s="27" t="s">
        <v>125</v>
      </c>
      <c r="B97" s="10"/>
      <c r="C97" s="11"/>
      <c r="D97" s="10"/>
      <c r="E97" s="11"/>
      <c r="F97" s="10"/>
      <c r="G97" s="11"/>
      <c r="H97" s="10"/>
      <c r="I97" s="11"/>
      <c r="J97" s="10"/>
      <c r="K97" s="11"/>
      <c r="L97" s="10"/>
      <c r="M97" s="11"/>
      <c r="N97" s="10"/>
      <c r="O97" s="11"/>
      <c r="P97" s="10"/>
      <c r="Q97" s="11"/>
      <c r="R97" s="10"/>
      <c r="S97" s="11"/>
      <c r="T97" s="10"/>
      <c r="U97" s="11"/>
      <c r="V97" s="10"/>
      <c r="W97" s="11"/>
      <c r="X97" s="10"/>
      <c r="Y97" s="11"/>
      <c r="Z97" s="10"/>
      <c r="AA97" s="6"/>
      <c r="AB97">
        <f t="shared" si="1"/>
        <v>0</v>
      </c>
    </row>
    <row r="98" spans="1:29" ht="12.75" customHeight="1">
      <c r="A98" s="27" t="s">
        <v>90</v>
      </c>
      <c r="B98" s="10">
        <v>1</v>
      </c>
      <c r="C98" s="11"/>
      <c r="D98" s="10"/>
      <c r="E98" s="11"/>
      <c r="F98" s="10">
        <v>2</v>
      </c>
      <c r="G98" s="11">
        <v>1</v>
      </c>
      <c r="H98" s="10"/>
      <c r="I98" s="11"/>
      <c r="J98" s="10"/>
      <c r="K98" s="11"/>
      <c r="L98" s="10"/>
      <c r="M98" s="11"/>
      <c r="N98" s="10">
        <v>1</v>
      </c>
      <c r="O98" s="11"/>
      <c r="P98" s="10"/>
      <c r="Q98" s="11">
        <v>5</v>
      </c>
      <c r="R98" s="10">
        <v>3</v>
      </c>
      <c r="S98" s="11">
        <v>3</v>
      </c>
      <c r="T98" s="10"/>
      <c r="U98" s="11">
        <v>25</v>
      </c>
      <c r="V98" s="10">
        <v>25</v>
      </c>
      <c r="W98" s="11"/>
      <c r="X98" s="10"/>
      <c r="Y98" s="11"/>
      <c r="Z98" s="10">
        <v>4</v>
      </c>
      <c r="AA98" s="6"/>
      <c r="AB98">
        <f t="shared" si="1"/>
        <v>2.8</v>
      </c>
    </row>
    <row r="99" spans="1:29" ht="12.75" customHeight="1">
      <c r="A99" s="27" t="s">
        <v>67</v>
      </c>
      <c r="B99" s="10"/>
      <c r="C99" s="11"/>
      <c r="D99" s="10"/>
      <c r="E99" s="11"/>
      <c r="F99" s="10"/>
      <c r="G99" s="11"/>
      <c r="H99" s="10"/>
      <c r="I99" s="11"/>
      <c r="J99" s="10"/>
      <c r="K99" s="11"/>
      <c r="L99" s="10"/>
      <c r="M99" s="11"/>
      <c r="N99" s="10"/>
      <c r="O99" s="11"/>
      <c r="P99" s="10"/>
      <c r="Q99" s="11"/>
      <c r="R99" s="10"/>
      <c r="S99" s="11"/>
      <c r="T99" s="10"/>
      <c r="U99" s="11"/>
      <c r="V99" s="10"/>
      <c r="W99" s="11"/>
      <c r="X99" s="10"/>
      <c r="Y99" s="11"/>
      <c r="Z99" s="10"/>
      <c r="AA99" s="6"/>
      <c r="AB99">
        <f t="shared" si="1"/>
        <v>0</v>
      </c>
    </row>
    <row r="100" spans="1:29" ht="12.75" customHeight="1">
      <c r="A100" s="27" t="s">
        <v>50</v>
      </c>
      <c r="B100" s="10">
        <v>2</v>
      </c>
      <c r="C100" s="11">
        <v>3</v>
      </c>
      <c r="D100" s="10"/>
      <c r="E100" s="11"/>
      <c r="F100" s="10"/>
      <c r="G100" s="11"/>
      <c r="H100" s="10"/>
      <c r="I100" s="11"/>
      <c r="J100" s="10"/>
      <c r="K100" s="11"/>
      <c r="L100" s="10"/>
      <c r="M100" s="11"/>
      <c r="N100" s="10">
        <v>1</v>
      </c>
      <c r="O100" s="11">
        <v>2</v>
      </c>
      <c r="P100" s="10"/>
      <c r="Q100" s="11">
        <v>6</v>
      </c>
      <c r="R100" s="10">
        <v>5</v>
      </c>
      <c r="S100" s="11">
        <v>10</v>
      </c>
      <c r="T100" s="10"/>
      <c r="U100" s="11">
        <v>15</v>
      </c>
      <c r="V100" s="10">
        <v>5</v>
      </c>
      <c r="W100" s="11"/>
      <c r="X100" s="10">
        <v>15</v>
      </c>
      <c r="Y100" s="11"/>
      <c r="Z100" s="10">
        <v>2</v>
      </c>
      <c r="AA100" s="6"/>
      <c r="AB100">
        <f t="shared" si="1"/>
        <v>2.64</v>
      </c>
    </row>
    <row r="101" spans="1:29" ht="12.75" customHeight="1">
      <c r="A101" s="27" t="s">
        <v>70</v>
      </c>
      <c r="B101" s="10">
        <v>6</v>
      </c>
      <c r="C101" s="11">
        <v>10</v>
      </c>
      <c r="D101" s="10">
        <v>4</v>
      </c>
      <c r="E101" s="11">
        <v>3</v>
      </c>
      <c r="F101" s="10"/>
      <c r="G101" s="11"/>
      <c r="H101" s="10"/>
      <c r="I101" s="11"/>
      <c r="J101" s="10">
        <v>15</v>
      </c>
      <c r="K101" s="11"/>
      <c r="L101" s="10">
        <v>15</v>
      </c>
      <c r="M101" s="11"/>
      <c r="N101" s="10"/>
      <c r="O101" s="11">
        <v>6</v>
      </c>
      <c r="P101" s="10">
        <v>35</v>
      </c>
      <c r="Q101" s="11"/>
      <c r="R101" s="10"/>
      <c r="S101" s="11"/>
      <c r="T101" s="10"/>
      <c r="U101" s="11"/>
      <c r="V101" s="10"/>
      <c r="W101" s="11">
        <v>7</v>
      </c>
      <c r="X101" s="10"/>
      <c r="Y101" s="11"/>
      <c r="Z101" s="10"/>
      <c r="AA101" s="6"/>
      <c r="AB101">
        <f t="shared" si="1"/>
        <v>4.04</v>
      </c>
    </row>
    <row r="102" spans="1:29" ht="12.75" customHeight="1">
      <c r="A102" s="27" t="s">
        <v>49</v>
      </c>
      <c r="B102" s="10"/>
      <c r="C102" s="11"/>
      <c r="D102" s="10"/>
      <c r="E102" s="11"/>
      <c r="F102" s="10"/>
      <c r="G102" s="11"/>
      <c r="H102" s="10"/>
      <c r="I102" s="11"/>
      <c r="J102" s="10"/>
      <c r="K102" s="11"/>
      <c r="L102" s="10"/>
      <c r="M102" s="11"/>
      <c r="N102" s="10"/>
      <c r="O102" s="11"/>
      <c r="P102" s="10"/>
      <c r="Q102" s="11"/>
      <c r="R102" s="10"/>
      <c r="S102" s="11"/>
      <c r="T102" s="10"/>
      <c r="U102" s="11"/>
      <c r="V102" s="10"/>
      <c r="W102" s="11"/>
      <c r="X102" s="10"/>
      <c r="Y102" s="11"/>
      <c r="Z102" s="10"/>
      <c r="AA102" s="6"/>
      <c r="AB102">
        <f t="shared" si="1"/>
        <v>0</v>
      </c>
    </row>
    <row r="103" spans="1:29" ht="12.75" customHeight="1">
      <c r="A103" s="29" t="s">
        <v>103</v>
      </c>
      <c r="B103" s="10"/>
      <c r="C103" s="11"/>
      <c r="D103" s="10"/>
      <c r="E103" s="11"/>
      <c r="F103" s="10"/>
      <c r="G103" s="11"/>
      <c r="H103" s="10"/>
      <c r="I103" s="11"/>
      <c r="J103" s="10"/>
      <c r="K103" s="11"/>
      <c r="L103" s="10"/>
      <c r="M103" s="11"/>
      <c r="N103" s="10"/>
      <c r="O103" s="11"/>
      <c r="P103" s="10"/>
      <c r="Q103" s="11"/>
      <c r="R103" s="10"/>
      <c r="S103" s="11"/>
      <c r="T103" s="10"/>
      <c r="U103" s="11"/>
      <c r="V103" s="10"/>
      <c r="W103" s="11"/>
      <c r="X103" s="10"/>
      <c r="Y103" s="11"/>
      <c r="Z103" s="10"/>
      <c r="AA103" s="6"/>
      <c r="AB103">
        <f t="shared" si="1"/>
        <v>0</v>
      </c>
    </row>
    <row r="104" spans="1:29" ht="12.75" customHeight="1">
      <c r="A104" s="27" t="s">
        <v>121</v>
      </c>
      <c r="B104" s="10"/>
      <c r="C104" s="11"/>
      <c r="D104" s="10"/>
      <c r="E104" s="11"/>
      <c r="F104" s="10"/>
      <c r="G104" s="11"/>
      <c r="H104" s="10"/>
      <c r="I104" s="11"/>
      <c r="J104" s="10"/>
      <c r="K104" s="11"/>
      <c r="L104" s="10"/>
      <c r="M104" s="11"/>
      <c r="N104" s="10"/>
      <c r="O104" s="11"/>
      <c r="P104" s="10"/>
      <c r="Q104" s="11"/>
      <c r="R104" s="10"/>
      <c r="S104" s="11"/>
      <c r="T104" s="10"/>
      <c r="U104" s="11"/>
      <c r="V104" s="10"/>
      <c r="W104" s="11"/>
      <c r="X104" s="10"/>
      <c r="Y104" s="11"/>
      <c r="Z104" s="10"/>
      <c r="AA104" s="6"/>
      <c r="AB104">
        <f t="shared" si="1"/>
        <v>0</v>
      </c>
    </row>
    <row r="105" spans="1:29" ht="12.75" customHeight="1">
      <c r="A105" s="27" t="s">
        <v>126</v>
      </c>
      <c r="B105" s="10"/>
      <c r="C105" s="11"/>
      <c r="D105" s="10"/>
      <c r="E105" s="11"/>
      <c r="F105" s="10"/>
      <c r="G105" s="11"/>
      <c r="H105" s="10"/>
      <c r="I105" s="11"/>
      <c r="J105" s="10"/>
      <c r="K105" s="11"/>
      <c r="L105" s="10"/>
      <c r="M105" s="11"/>
      <c r="N105" s="10"/>
      <c r="O105" s="11"/>
      <c r="P105" s="10"/>
      <c r="Q105" s="11"/>
      <c r="R105" s="10"/>
      <c r="S105" s="11"/>
      <c r="T105" s="10"/>
      <c r="U105" s="11"/>
      <c r="V105" s="10"/>
      <c r="W105" s="11"/>
      <c r="X105" s="10"/>
      <c r="Y105" s="11"/>
      <c r="Z105" s="10"/>
      <c r="AA105" s="6"/>
      <c r="AB105">
        <f t="shared" si="1"/>
        <v>0</v>
      </c>
    </row>
    <row r="106" spans="1:29" ht="12.75" customHeight="1">
      <c r="A106" s="17"/>
      <c r="B106" s="10"/>
      <c r="C106" s="11"/>
      <c r="D106" s="10"/>
      <c r="E106" s="11"/>
      <c r="F106" s="10"/>
      <c r="G106" s="11"/>
      <c r="H106" s="10"/>
      <c r="I106" s="11"/>
      <c r="J106" s="10"/>
      <c r="K106" s="11"/>
      <c r="L106" s="10"/>
      <c r="M106" s="11"/>
      <c r="N106" s="10"/>
      <c r="O106" s="11"/>
      <c r="P106" s="10"/>
      <c r="Q106" s="11"/>
      <c r="R106" s="10"/>
      <c r="S106" s="11"/>
      <c r="T106" s="10"/>
      <c r="U106" s="11"/>
      <c r="V106" s="10"/>
      <c r="W106" s="11"/>
      <c r="X106" s="10"/>
      <c r="Y106" s="11"/>
      <c r="Z106" s="10"/>
      <c r="AA106" s="6"/>
      <c r="AB106">
        <f t="shared" si="1"/>
        <v>0</v>
      </c>
    </row>
    <row r="107" spans="1:29" ht="12.75" customHeight="1">
      <c r="A107" s="17"/>
      <c r="B107" s="10"/>
      <c r="C107" s="11"/>
      <c r="D107" s="10"/>
      <c r="E107" s="11"/>
      <c r="F107" s="10"/>
      <c r="G107" s="11"/>
      <c r="H107" s="10"/>
      <c r="I107" s="11"/>
      <c r="J107" s="10"/>
      <c r="K107" s="11"/>
      <c r="L107" s="10"/>
      <c r="M107" s="11"/>
      <c r="N107" s="10"/>
      <c r="O107" s="11"/>
      <c r="P107" s="10"/>
      <c r="Q107" s="11"/>
      <c r="R107" s="10"/>
      <c r="S107" s="11"/>
      <c r="T107" s="10"/>
      <c r="U107" s="11"/>
      <c r="V107" s="10"/>
      <c r="W107" s="11"/>
      <c r="X107" s="10"/>
      <c r="Y107" s="11"/>
      <c r="Z107" s="10"/>
      <c r="AA107" s="6"/>
      <c r="AB107">
        <f t="shared" si="1"/>
        <v>0</v>
      </c>
    </row>
    <row r="108" spans="1:29" ht="12.75" customHeight="1">
      <c r="A108" s="17"/>
      <c r="B108" s="10"/>
      <c r="C108" s="11"/>
      <c r="D108" s="10"/>
      <c r="E108" s="11"/>
      <c r="F108" s="10"/>
      <c r="G108" s="11"/>
      <c r="H108" s="10"/>
      <c r="I108" s="11"/>
      <c r="J108" s="10"/>
      <c r="K108" s="11"/>
      <c r="L108" s="10"/>
      <c r="M108" s="11"/>
      <c r="N108" s="10"/>
      <c r="O108" s="11"/>
      <c r="P108" s="10"/>
      <c r="Q108" s="11"/>
      <c r="R108" s="10"/>
      <c r="S108" s="11"/>
      <c r="T108" s="10"/>
      <c r="U108" s="11"/>
      <c r="V108" s="10"/>
      <c r="W108" s="11"/>
      <c r="X108" s="10"/>
      <c r="Y108" s="11"/>
      <c r="Z108" s="10"/>
      <c r="AA108" s="6"/>
      <c r="AB108">
        <f t="shared" si="1"/>
        <v>0</v>
      </c>
    </row>
    <row r="109" spans="1:29" ht="12.75" customHeight="1">
      <c r="A109" s="17"/>
      <c r="B109" s="10"/>
      <c r="C109" s="11"/>
      <c r="D109" s="10"/>
      <c r="E109" s="11"/>
      <c r="F109" s="10"/>
      <c r="G109" s="11"/>
      <c r="H109" s="10"/>
      <c r="I109" s="11"/>
      <c r="J109" s="10"/>
      <c r="K109" s="11"/>
      <c r="L109" s="10"/>
      <c r="M109" s="11"/>
      <c r="N109" s="10"/>
      <c r="O109" s="11"/>
      <c r="P109" s="10"/>
      <c r="Q109" s="11"/>
      <c r="R109" s="10"/>
      <c r="S109" s="11"/>
      <c r="T109" s="10"/>
      <c r="U109" s="11"/>
      <c r="V109" s="10"/>
      <c r="W109" s="11"/>
      <c r="X109" s="10"/>
      <c r="Y109" s="11"/>
      <c r="Z109" s="10"/>
      <c r="AA109" s="6"/>
      <c r="AB109">
        <f t="shared" si="1"/>
        <v>0</v>
      </c>
    </row>
    <row r="110" spans="1:29" ht="12.75" customHeight="1">
      <c r="A110" s="17"/>
      <c r="B110" s="18"/>
      <c r="C110" s="19"/>
      <c r="D110" s="19"/>
      <c r="E110" s="19"/>
      <c r="F110" s="20"/>
      <c r="G110" s="20"/>
      <c r="H110" s="20"/>
      <c r="I110" s="20"/>
      <c r="J110" s="20"/>
      <c r="K110" s="20"/>
      <c r="L110" s="19"/>
      <c r="M110" s="19"/>
      <c r="N110" s="19"/>
      <c r="O110" s="19"/>
      <c r="P110" s="19"/>
      <c r="Q110" s="19"/>
      <c r="R110" s="19"/>
      <c r="S110" s="19"/>
      <c r="T110" s="21"/>
      <c r="U110" s="19"/>
      <c r="V110" s="18"/>
      <c r="W110" s="20"/>
      <c r="X110" s="18"/>
      <c r="Y110" s="20"/>
      <c r="Z110" s="22"/>
      <c r="AA110" s="23"/>
      <c r="AB110">
        <f t="shared" si="1"/>
        <v>0</v>
      </c>
      <c r="AC110" t="s">
        <v>139</v>
      </c>
    </row>
    <row r="111" spans="1:29" ht="12.75" customHeight="1">
      <c r="A111" t="s">
        <v>96</v>
      </c>
      <c r="B111">
        <f>SUM(B5:B94)</f>
        <v>129</v>
      </c>
      <c r="C111">
        <f t="shared" ref="C111:Z111" si="2">SUM(C5:C94)</f>
        <v>138</v>
      </c>
      <c r="D111">
        <f t="shared" si="2"/>
        <v>138</v>
      </c>
      <c r="E111">
        <f t="shared" si="2"/>
        <v>152</v>
      </c>
      <c r="F111">
        <f t="shared" si="2"/>
        <v>119</v>
      </c>
      <c r="G111">
        <f t="shared" si="2"/>
        <v>117</v>
      </c>
      <c r="H111">
        <f t="shared" si="2"/>
        <v>180</v>
      </c>
      <c r="I111">
        <f t="shared" si="2"/>
        <v>150</v>
      </c>
      <c r="J111">
        <f t="shared" si="2"/>
        <v>190</v>
      </c>
      <c r="K111">
        <f t="shared" si="2"/>
        <v>145</v>
      </c>
      <c r="L111">
        <f t="shared" si="2"/>
        <v>150</v>
      </c>
      <c r="M111">
        <f t="shared" si="2"/>
        <v>175</v>
      </c>
      <c r="N111">
        <f t="shared" si="2"/>
        <v>125</v>
      </c>
      <c r="O111">
        <f t="shared" si="2"/>
        <v>101</v>
      </c>
      <c r="P111">
        <f t="shared" si="2"/>
        <v>141</v>
      </c>
      <c r="Q111">
        <f t="shared" si="2"/>
        <v>156</v>
      </c>
      <c r="R111">
        <f t="shared" si="2"/>
        <v>195</v>
      </c>
      <c r="S111">
        <f t="shared" si="2"/>
        <v>143</v>
      </c>
      <c r="T111">
        <f t="shared" si="2"/>
        <v>120</v>
      </c>
      <c r="U111">
        <f t="shared" si="2"/>
        <v>97</v>
      </c>
      <c r="V111">
        <f t="shared" si="2"/>
        <v>116</v>
      </c>
      <c r="W111">
        <f t="shared" si="2"/>
        <v>103</v>
      </c>
      <c r="X111">
        <f t="shared" si="2"/>
        <v>180</v>
      </c>
      <c r="Y111">
        <f t="shared" si="2"/>
        <v>148</v>
      </c>
      <c r="Z111">
        <f t="shared" si="2"/>
        <v>122</v>
      </c>
      <c r="AB111">
        <f t="shared" si="1"/>
        <v>141.19999999999999</v>
      </c>
      <c r="AC111">
        <f>STDEV(B111:Z111)/SQRT(COUNT(B111:Z111))</f>
        <v>5.4735728733616034</v>
      </c>
    </row>
    <row r="112" spans="1:29" ht="12.75" customHeight="1">
      <c r="A112" t="s">
        <v>97</v>
      </c>
      <c r="B112">
        <f>SUM(B5:B7,B9:B12,B14,B17,B25,B27:B30,B33:B37,B39:B40,B43:B44,B46:B47,B50:B52,B54:B56,B58:B62,B65:B66,B70,B80:B81,B83,B85,B88:B89,B91:B92,B94,B19,B76)</f>
        <v>27</v>
      </c>
      <c r="C112">
        <f t="shared" ref="C112:Z112" si="3">SUM(C5:C7,C9:C12,C14,C17,C25,C27:C30,C33:C37,C39:C40,C43:C44,C46:C47,C50:C52,C54:C56,C58:C62,C65:C66,C70,C80:C81,C83,C85,C88:C89,C91:C92,C94,C19,C76)</f>
        <v>30</v>
      </c>
      <c r="D112">
        <f t="shared" si="3"/>
        <v>38</v>
      </c>
      <c r="E112">
        <f t="shared" si="3"/>
        <v>40</v>
      </c>
      <c r="F112">
        <f t="shared" si="3"/>
        <v>9</v>
      </c>
      <c r="G112">
        <f t="shared" si="3"/>
        <v>1</v>
      </c>
      <c r="H112">
        <f t="shared" si="3"/>
        <v>0</v>
      </c>
      <c r="I112">
        <f t="shared" si="3"/>
        <v>0</v>
      </c>
      <c r="J112">
        <f t="shared" si="3"/>
        <v>0</v>
      </c>
      <c r="K112">
        <f t="shared" si="3"/>
        <v>0</v>
      </c>
      <c r="L112">
        <f t="shared" si="3"/>
        <v>0</v>
      </c>
      <c r="M112">
        <f t="shared" si="3"/>
        <v>0</v>
      </c>
      <c r="N112">
        <f t="shared" si="3"/>
        <v>0</v>
      </c>
      <c r="O112">
        <f t="shared" si="3"/>
        <v>0</v>
      </c>
      <c r="P112">
        <f t="shared" si="3"/>
        <v>90</v>
      </c>
      <c r="Q112">
        <f t="shared" si="3"/>
        <v>79</v>
      </c>
      <c r="R112">
        <f t="shared" si="3"/>
        <v>100</v>
      </c>
      <c r="S112">
        <f t="shared" si="3"/>
        <v>77</v>
      </c>
      <c r="T112">
        <f t="shared" si="3"/>
        <v>0</v>
      </c>
      <c r="U112">
        <f t="shared" si="3"/>
        <v>1</v>
      </c>
      <c r="V112">
        <f t="shared" si="3"/>
        <v>1</v>
      </c>
      <c r="W112">
        <f t="shared" si="3"/>
        <v>0</v>
      </c>
      <c r="X112">
        <f t="shared" si="3"/>
        <v>65</v>
      </c>
      <c r="Y112">
        <f t="shared" si="3"/>
        <v>87</v>
      </c>
      <c r="Z112">
        <f t="shared" si="3"/>
        <v>61</v>
      </c>
      <c r="AA112">
        <f>SUM(AA5:AA7,AA9:AA12,AA14,AA17,AA25,AA27:AA28,AA33:AA37,AA39:AA40,AA43:AA44,AA46:AA47,AA50:AA52,AA54:AA56,AA58:AA62,AA65:AA66,AA70,AA80,AA83,AA85,AA88:AA89,AA91:AA92,AA94,AA19)</f>
        <v>0</v>
      </c>
      <c r="AB112">
        <f>SUM(AB5:AB7,AB9:AB12,AB14,AB17,AB25,AB27:AB28,AB33:AB37,AB39:AB40,AB43:AB44,AB46:AB47,AB50:AB52,AB54:AB56,AB58:AB62,AB65:AB66,AB70,AB80,AB83,AB85,AB88:AB89,AB91:AB92,AB94,AB19)</f>
        <v>25.4</v>
      </c>
      <c r="AC112">
        <f>STDEV(B112:Z112)/SQRT(COUNT(B112:Z112))</f>
        <v>7.141960515152685</v>
      </c>
    </row>
    <row r="113" spans="1:29" ht="12.75" customHeight="1">
      <c r="A113" t="s">
        <v>98</v>
      </c>
      <c r="B113">
        <f>SUM(B8,B13,B15:B16,B20:B24,B26,B31:B32,B38,B41:B42,B45,B48:B49,B53,B57,B63:B64,B67:B69,B71:B75,B82,B84,B86:B87,B90,B93,B18,B77:B79)</f>
        <v>102</v>
      </c>
      <c r="C113">
        <f t="shared" ref="C113:Z113" si="4">SUM(C8,C13,C15:C16,C20:C24,C26,C31:C32,C38,C41:C42,C45,C48:C49,C53,C57,C63:C64,C67:C69,C71:C75,C82,C84,C86:C87,C90,C93,C18,C77:C79)</f>
        <v>108</v>
      </c>
      <c r="D113">
        <f t="shared" si="4"/>
        <v>100</v>
      </c>
      <c r="E113">
        <f t="shared" si="4"/>
        <v>112</v>
      </c>
      <c r="F113">
        <f t="shared" si="4"/>
        <v>110</v>
      </c>
      <c r="G113">
        <f t="shared" si="4"/>
        <v>116</v>
      </c>
      <c r="H113">
        <f t="shared" si="4"/>
        <v>180</v>
      </c>
      <c r="I113">
        <f t="shared" si="4"/>
        <v>150</v>
      </c>
      <c r="J113">
        <f t="shared" si="4"/>
        <v>190</v>
      </c>
      <c r="K113">
        <f t="shared" si="4"/>
        <v>145</v>
      </c>
      <c r="L113">
        <f t="shared" si="4"/>
        <v>150</v>
      </c>
      <c r="M113">
        <f t="shared" si="4"/>
        <v>175</v>
      </c>
      <c r="N113">
        <f t="shared" si="4"/>
        <v>125</v>
      </c>
      <c r="O113">
        <f t="shared" si="4"/>
        <v>101</v>
      </c>
      <c r="P113">
        <f t="shared" si="4"/>
        <v>51</v>
      </c>
      <c r="Q113">
        <f t="shared" si="4"/>
        <v>77</v>
      </c>
      <c r="R113">
        <f t="shared" si="4"/>
        <v>95</v>
      </c>
      <c r="S113">
        <f t="shared" si="4"/>
        <v>66</v>
      </c>
      <c r="T113">
        <f t="shared" si="4"/>
        <v>120</v>
      </c>
      <c r="U113">
        <f t="shared" si="4"/>
        <v>96</v>
      </c>
      <c r="V113">
        <f t="shared" si="4"/>
        <v>115</v>
      </c>
      <c r="W113">
        <f t="shared" si="4"/>
        <v>103</v>
      </c>
      <c r="X113">
        <f t="shared" si="4"/>
        <v>115</v>
      </c>
      <c r="Y113">
        <f t="shared" si="4"/>
        <v>61</v>
      </c>
      <c r="Z113">
        <f t="shared" si="4"/>
        <v>61</v>
      </c>
      <c r="AB113">
        <f t="shared" si="1"/>
        <v>112.96</v>
      </c>
      <c r="AC113">
        <f>STDEV(B113:Z113)/SQRT(COUNT(B113:Z113))</f>
        <v>7.3226771060862728</v>
      </c>
    </row>
    <row r="114" spans="1:29" ht="12.75" customHeight="1">
      <c r="A114" t="s">
        <v>99</v>
      </c>
      <c r="B114">
        <f>SUM(B97:B105)</f>
        <v>9</v>
      </c>
      <c r="C114">
        <f t="shared" ref="C114:Z114" si="5">SUM(C97:C105)</f>
        <v>13</v>
      </c>
      <c r="D114">
        <f t="shared" si="5"/>
        <v>4</v>
      </c>
      <c r="E114">
        <f t="shared" si="5"/>
        <v>3</v>
      </c>
      <c r="F114">
        <f t="shared" si="5"/>
        <v>2</v>
      </c>
      <c r="G114">
        <f t="shared" si="5"/>
        <v>1</v>
      </c>
      <c r="H114">
        <f t="shared" si="5"/>
        <v>0</v>
      </c>
      <c r="I114">
        <f t="shared" si="5"/>
        <v>0</v>
      </c>
      <c r="J114">
        <f t="shared" si="5"/>
        <v>15</v>
      </c>
      <c r="K114">
        <f t="shared" si="5"/>
        <v>0</v>
      </c>
      <c r="L114">
        <f t="shared" si="5"/>
        <v>15</v>
      </c>
      <c r="M114">
        <f t="shared" si="5"/>
        <v>0</v>
      </c>
      <c r="N114">
        <f t="shared" si="5"/>
        <v>2</v>
      </c>
      <c r="O114">
        <f t="shared" si="5"/>
        <v>8</v>
      </c>
      <c r="P114">
        <f t="shared" si="5"/>
        <v>35</v>
      </c>
      <c r="Q114">
        <f t="shared" si="5"/>
        <v>11</v>
      </c>
      <c r="R114">
        <f t="shared" si="5"/>
        <v>8</v>
      </c>
      <c r="S114">
        <f t="shared" si="5"/>
        <v>13</v>
      </c>
      <c r="T114">
        <f t="shared" si="5"/>
        <v>0</v>
      </c>
      <c r="U114">
        <f t="shared" si="5"/>
        <v>40</v>
      </c>
      <c r="V114">
        <f t="shared" si="5"/>
        <v>30</v>
      </c>
      <c r="W114">
        <f t="shared" si="5"/>
        <v>7</v>
      </c>
      <c r="X114">
        <f t="shared" si="5"/>
        <v>15</v>
      </c>
      <c r="Y114">
        <f t="shared" si="5"/>
        <v>0</v>
      </c>
      <c r="Z114">
        <f t="shared" si="5"/>
        <v>6</v>
      </c>
      <c r="AB114">
        <f t="shared" si="1"/>
        <v>9.48</v>
      </c>
      <c r="AC114">
        <f>STDEV(B114:Z114)/SQRT(COUNT(B114:Z114))</f>
        <v>2.2136847110643378</v>
      </c>
    </row>
    <row r="115" spans="1:29" ht="12.75" customHeight="1"/>
    <row r="116" spans="1:29" ht="12.75" customHeight="1"/>
    <row r="117" spans="1:29" ht="12.75" customHeight="1"/>
    <row r="118" spans="1:29" ht="12.75" customHeight="1"/>
    <row r="119" spans="1:29" ht="12.75" customHeight="1"/>
    <row r="120" spans="1:29" ht="12.75" customHeight="1"/>
    <row r="121" spans="1:29" ht="12.75" customHeight="1"/>
    <row r="122" spans="1:29" ht="12.75" customHeight="1"/>
    <row r="123" spans="1:29" ht="12.75" customHeight="1"/>
    <row r="124" spans="1:29" ht="12.75" customHeight="1"/>
    <row r="125" spans="1:29" ht="12.75" customHeight="1"/>
    <row r="126" spans="1:29" ht="12.75" customHeight="1"/>
    <row r="127" spans="1:29" ht="12.75" customHeight="1"/>
    <row r="128" spans="1:29" ht="12.75" customHeight="1"/>
  </sheetData>
  <mergeCells count="2">
    <mergeCell ref="A1:AA1"/>
    <mergeCell ref="A2:AA2"/>
  </mergeCells>
  <phoneticPr fontId="8" type="noConversion"/>
  <pageMargins left="0.75" right="0.75" top="1" bottom="1" header="0.5" footer="0.5"/>
  <headerFooter alignWithMargins="0"/>
</worksheet>
</file>

<file path=xl/worksheets/sheet7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C131"/>
  <sheetViews>
    <sheetView zoomScale="90" zoomScaleNormal="130" workbookViewId="0">
      <pane xSplit="1" topLeftCell="X1" activePane="topRight" state="frozen"/>
      <selection pane="topRight" activeCell="AB8" sqref="AB8"/>
    </sheetView>
  </sheetViews>
  <sheetFormatPr baseColWidth="10" defaultRowHeight="13"/>
  <cols>
    <col min="1" max="1" width="25" bestFit="1" customWidth="1"/>
    <col min="2" max="256" width="8.83203125" customWidth="1"/>
  </cols>
  <sheetData>
    <row r="1" spans="1:28" ht="18">
      <c r="A1" s="221" t="s">
        <v>88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spans="1:28">
      <c r="A2" s="222" t="s">
        <v>130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4"/>
    </row>
    <row r="3" spans="1:28">
      <c r="A3" s="1" t="s">
        <v>0</v>
      </c>
      <c r="B3" s="2">
        <v>0</v>
      </c>
      <c r="C3" s="3">
        <v>3</v>
      </c>
      <c r="D3" s="2">
        <v>6</v>
      </c>
      <c r="E3" s="3">
        <v>9</v>
      </c>
      <c r="F3" s="2">
        <v>12</v>
      </c>
      <c r="G3" s="3">
        <v>15</v>
      </c>
      <c r="H3" s="2">
        <v>18</v>
      </c>
      <c r="I3" s="3">
        <v>21</v>
      </c>
      <c r="J3" s="2">
        <v>24</v>
      </c>
      <c r="K3" s="3">
        <v>27</v>
      </c>
      <c r="L3" s="2">
        <v>30</v>
      </c>
      <c r="M3" s="3">
        <v>33</v>
      </c>
      <c r="N3" s="2">
        <v>36</v>
      </c>
      <c r="O3" s="3">
        <v>39</v>
      </c>
      <c r="P3" s="2">
        <v>42</v>
      </c>
      <c r="Q3" s="3">
        <v>45</v>
      </c>
      <c r="R3" s="2">
        <v>48</v>
      </c>
      <c r="S3" s="3">
        <v>51</v>
      </c>
      <c r="T3" s="4">
        <v>54</v>
      </c>
      <c r="U3" s="3">
        <v>57</v>
      </c>
      <c r="V3" s="4">
        <v>60</v>
      </c>
      <c r="W3" s="3">
        <v>63</v>
      </c>
      <c r="X3" s="4">
        <v>66</v>
      </c>
      <c r="Y3" s="3">
        <v>69</v>
      </c>
      <c r="Z3" s="4">
        <v>72</v>
      </c>
      <c r="AA3" s="2" t="s">
        <v>1</v>
      </c>
    </row>
    <row r="4" spans="1:28">
      <c r="A4" s="5" t="s">
        <v>2</v>
      </c>
      <c r="C4" s="7"/>
      <c r="D4" s="6"/>
      <c r="E4" s="7"/>
      <c r="F4" s="6"/>
      <c r="G4" s="7"/>
      <c r="H4" s="6"/>
      <c r="I4" s="7"/>
      <c r="J4" s="6"/>
      <c r="K4" s="7"/>
      <c r="L4" s="6"/>
      <c r="M4" s="7"/>
      <c r="N4" s="6"/>
      <c r="O4" s="7"/>
      <c r="P4" s="6"/>
      <c r="Q4" s="7"/>
      <c r="R4" s="6"/>
      <c r="S4" s="7"/>
      <c r="T4" s="8"/>
      <c r="U4" s="7"/>
      <c r="V4" s="8"/>
      <c r="W4" s="7"/>
      <c r="X4" s="8"/>
      <c r="Y4" s="7"/>
      <c r="Z4" s="8"/>
      <c r="AA4" s="6"/>
    </row>
    <row r="5" spans="1:28" ht="12.75" customHeight="1">
      <c r="A5" s="9" t="s">
        <v>25</v>
      </c>
      <c r="B5" s="10"/>
      <c r="C5" s="11"/>
      <c r="D5" s="6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  <c r="P5" s="10"/>
      <c r="Q5" s="11"/>
      <c r="R5" s="10"/>
      <c r="S5" s="11"/>
      <c r="T5" s="10"/>
      <c r="U5" s="11"/>
      <c r="V5" s="10"/>
      <c r="W5" s="11"/>
      <c r="X5" s="10"/>
      <c r="Y5" s="11"/>
      <c r="Z5" s="10"/>
      <c r="AA5" s="6"/>
      <c r="AB5">
        <f>SUM(B5:AA5)/25</f>
        <v>0</v>
      </c>
    </row>
    <row r="6" spans="1:28" ht="12.75" customHeight="1">
      <c r="A6" s="9" t="s">
        <v>3</v>
      </c>
      <c r="B6" s="10"/>
      <c r="C6" s="11"/>
      <c r="D6" s="10"/>
      <c r="E6" s="11"/>
      <c r="F6" s="10"/>
      <c r="G6" s="11">
        <v>92</v>
      </c>
      <c r="H6" s="10">
        <v>40</v>
      </c>
      <c r="I6" s="11"/>
      <c r="J6" s="10"/>
      <c r="K6" s="11"/>
      <c r="L6" s="10"/>
      <c r="M6" s="11"/>
      <c r="N6" s="10"/>
      <c r="O6" s="11"/>
      <c r="P6" s="10"/>
      <c r="Q6" s="11"/>
      <c r="R6" s="10"/>
      <c r="S6" s="11"/>
      <c r="T6" s="10"/>
      <c r="U6" s="11"/>
      <c r="V6" s="10"/>
      <c r="W6" s="11"/>
      <c r="X6" s="10"/>
      <c r="Y6" s="11"/>
      <c r="Z6" s="10"/>
      <c r="AA6" s="6"/>
      <c r="AB6">
        <f t="shared" ref="AB6:AB71" si="0">SUM(B6:AA6)/25</f>
        <v>5.28</v>
      </c>
    </row>
    <row r="7" spans="1:28" ht="12.75" customHeight="1">
      <c r="A7" s="9" t="s">
        <v>59</v>
      </c>
      <c r="B7" s="10"/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  <c r="P7" s="10"/>
      <c r="Q7" s="11"/>
      <c r="R7" s="10"/>
      <c r="S7" s="11"/>
      <c r="T7" s="10"/>
      <c r="U7" s="11"/>
      <c r="V7" s="10"/>
      <c r="W7" s="11"/>
      <c r="X7" s="10"/>
      <c r="Y7" s="11"/>
      <c r="Z7" s="10"/>
      <c r="AA7" s="6"/>
      <c r="AB7">
        <f t="shared" si="0"/>
        <v>0</v>
      </c>
    </row>
    <row r="8" spans="1:28" s="162" customFormat="1" ht="12.75" customHeight="1">
      <c r="A8" s="12" t="s">
        <v>4</v>
      </c>
      <c r="B8" s="5">
        <v>5</v>
      </c>
      <c r="C8" s="161">
        <v>4</v>
      </c>
      <c r="D8" s="5">
        <v>14</v>
      </c>
      <c r="E8" s="161">
        <v>11</v>
      </c>
      <c r="F8" s="5">
        <v>6</v>
      </c>
      <c r="G8" s="161">
        <v>3</v>
      </c>
      <c r="H8" s="5">
        <v>20</v>
      </c>
      <c r="I8" s="161">
        <v>4</v>
      </c>
      <c r="J8" s="5">
        <v>5</v>
      </c>
      <c r="K8" s="161">
        <v>4</v>
      </c>
      <c r="L8" s="5">
        <v>10</v>
      </c>
      <c r="M8" s="161">
        <v>15</v>
      </c>
      <c r="N8" s="5">
        <v>15</v>
      </c>
      <c r="O8" s="161">
        <v>13</v>
      </c>
      <c r="P8" s="5">
        <v>5</v>
      </c>
      <c r="Q8" s="161">
        <v>20</v>
      </c>
      <c r="R8" s="5">
        <v>15</v>
      </c>
      <c r="S8" s="161"/>
      <c r="T8" s="5">
        <v>10</v>
      </c>
      <c r="U8" s="161">
        <v>8</v>
      </c>
      <c r="V8" s="5">
        <v>20</v>
      </c>
      <c r="W8" s="161">
        <v>4</v>
      </c>
      <c r="X8" s="5"/>
      <c r="Y8" s="161"/>
      <c r="Z8" s="5"/>
      <c r="AA8" s="52"/>
      <c r="AB8" s="162">
        <f t="shared" si="0"/>
        <v>8.44</v>
      </c>
    </row>
    <row r="9" spans="1:28" ht="12.75" customHeight="1">
      <c r="A9" s="9" t="s">
        <v>45</v>
      </c>
      <c r="B9" s="10"/>
      <c r="C9" s="11"/>
      <c r="D9" s="10"/>
      <c r="E9" s="11"/>
      <c r="F9" s="10"/>
      <c r="G9" s="11"/>
      <c r="H9" s="10"/>
      <c r="I9" s="11"/>
      <c r="J9" s="10"/>
      <c r="K9" s="11"/>
      <c r="L9" s="10"/>
      <c r="M9" s="11"/>
      <c r="N9" s="10"/>
      <c r="O9" s="11"/>
      <c r="P9" s="10"/>
      <c r="Q9" s="11"/>
      <c r="R9" s="10"/>
      <c r="S9" s="11"/>
      <c r="T9" s="10"/>
      <c r="U9" s="11"/>
      <c r="V9" s="10"/>
      <c r="W9" s="11"/>
      <c r="X9" s="10"/>
      <c r="Y9" s="11"/>
      <c r="Z9" s="10"/>
      <c r="AA9" s="6"/>
      <c r="AB9">
        <f t="shared" si="0"/>
        <v>0</v>
      </c>
    </row>
    <row r="10" spans="1:28" ht="12.75" customHeight="1">
      <c r="A10" s="24" t="s">
        <v>86</v>
      </c>
      <c r="B10" s="10"/>
      <c r="C10" s="11"/>
      <c r="D10" s="10"/>
      <c r="E10" s="11"/>
      <c r="F10" s="10"/>
      <c r="G10" s="11"/>
      <c r="H10" s="10"/>
      <c r="I10" s="11"/>
      <c r="J10" s="10"/>
      <c r="K10" s="11"/>
      <c r="L10" s="10"/>
      <c r="M10" s="11"/>
      <c r="N10" s="10"/>
      <c r="O10" s="11"/>
      <c r="P10" s="10"/>
      <c r="Q10" s="11"/>
      <c r="R10" s="10"/>
      <c r="S10" s="11"/>
      <c r="T10" s="10"/>
      <c r="U10" s="11"/>
      <c r="V10" s="10"/>
      <c r="W10" s="11"/>
      <c r="X10" s="10"/>
      <c r="Y10" s="11"/>
      <c r="Z10" s="10"/>
      <c r="AA10" s="6"/>
      <c r="AB10">
        <f t="shared" si="0"/>
        <v>0</v>
      </c>
    </row>
    <row r="11" spans="1:28" ht="12.75" customHeight="1">
      <c r="A11" s="9" t="s">
        <v>27</v>
      </c>
      <c r="B11" s="10"/>
      <c r="C11" s="11"/>
      <c r="D11" s="10"/>
      <c r="E11" s="11"/>
      <c r="F11" s="10"/>
      <c r="G11" s="11"/>
      <c r="H11" s="10">
        <v>6</v>
      </c>
      <c r="I11" s="11"/>
      <c r="J11" s="10"/>
      <c r="K11" s="11"/>
      <c r="L11" s="10"/>
      <c r="M11" s="11"/>
      <c r="N11" s="10"/>
      <c r="O11" s="11"/>
      <c r="P11" s="10"/>
      <c r="Q11" s="11"/>
      <c r="R11" s="10"/>
      <c r="S11" s="11"/>
      <c r="T11" s="10"/>
      <c r="U11" s="11"/>
      <c r="V11" s="10"/>
      <c r="W11" s="11"/>
      <c r="X11" s="10"/>
      <c r="Y11" s="11"/>
      <c r="Z11" s="10"/>
      <c r="AA11" s="6"/>
      <c r="AB11">
        <f t="shared" si="0"/>
        <v>0.24</v>
      </c>
    </row>
    <row r="12" spans="1:28" ht="12.75" customHeight="1">
      <c r="A12" s="14" t="s">
        <v>26</v>
      </c>
      <c r="B12" s="10"/>
      <c r="C12" s="11"/>
      <c r="D12" s="10"/>
      <c r="E12" s="11"/>
      <c r="F12" s="10"/>
      <c r="G12" s="11"/>
      <c r="H12" s="10"/>
      <c r="I12" s="11"/>
      <c r="J12" s="10"/>
      <c r="K12" s="11"/>
      <c r="L12" s="10"/>
      <c r="M12" s="11"/>
      <c r="N12" s="10"/>
      <c r="O12" s="11"/>
      <c r="P12" s="10"/>
      <c r="Q12" s="11"/>
      <c r="R12" s="10"/>
      <c r="S12" s="11"/>
      <c r="T12" s="10"/>
      <c r="U12" s="11"/>
      <c r="V12" s="10"/>
      <c r="W12" s="11"/>
      <c r="X12" s="10"/>
      <c r="Y12" s="11"/>
      <c r="Z12" s="10"/>
      <c r="AA12" s="6"/>
      <c r="AB12">
        <f t="shared" si="0"/>
        <v>0</v>
      </c>
    </row>
    <row r="13" spans="1:28" s="162" customFormat="1" ht="12.75" customHeight="1">
      <c r="A13" s="13" t="s">
        <v>51</v>
      </c>
      <c r="B13" s="5"/>
      <c r="C13" s="161"/>
      <c r="D13" s="5"/>
      <c r="E13" s="161"/>
      <c r="F13" s="5"/>
      <c r="G13" s="161"/>
      <c r="H13" s="5"/>
      <c r="I13" s="161"/>
      <c r="J13" s="5"/>
      <c r="K13" s="161"/>
      <c r="L13" s="5"/>
      <c r="M13" s="161"/>
      <c r="N13" s="5"/>
      <c r="O13" s="161"/>
      <c r="P13" s="5"/>
      <c r="Q13" s="161"/>
      <c r="R13" s="5"/>
      <c r="S13" s="161"/>
      <c r="T13" s="5"/>
      <c r="U13" s="161"/>
      <c r="V13" s="5"/>
      <c r="W13" s="161"/>
      <c r="X13" s="5"/>
      <c r="Y13" s="161"/>
      <c r="Z13" s="5"/>
      <c r="AA13" s="52"/>
      <c r="AB13" s="162">
        <f t="shared" si="0"/>
        <v>0</v>
      </c>
    </row>
    <row r="14" spans="1:28" ht="12.75" customHeight="1">
      <c r="A14" s="14" t="s">
        <v>29</v>
      </c>
      <c r="B14" s="10"/>
      <c r="C14" s="11"/>
      <c r="D14" s="10"/>
      <c r="E14" s="11"/>
      <c r="F14" s="10"/>
      <c r="G14" s="11"/>
      <c r="H14" s="10"/>
      <c r="I14" s="11"/>
      <c r="J14" s="10"/>
      <c r="K14" s="11"/>
      <c r="L14" s="10"/>
      <c r="M14" s="11"/>
      <c r="N14" s="10"/>
      <c r="O14" s="11"/>
      <c r="P14" s="10"/>
      <c r="Q14" s="11"/>
      <c r="R14" s="10"/>
      <c r="S14" s="11"/>
      <c r="T14" s="10"/>
      <c r="U14" s="11"/>
      <c r="V14" s="10"/>
      <c r="W14" s="11"/>
      <c r="X14" s="10"/>
      <c r="Y14" s="11"/>
      <c r="Z14" s="10"/>
      <c r="AA14" s="6"/>
      <c r="AB14">
        <f t="shared" si="0"/>
        <v>0</v>
      </c>
    </row>
    <row r="15" spans="1:28" s="162" customFormat="1" ht="12.75" customHeight="1">
      <c r="A15" s="13" t="s">
        <v>76</v>
      </c>
      <c r="B15" s="5"/>
      <c r="C15" s="161"/>
      <c r="D15" s="5"/>
      <c r="E15" s="161"/>
      <c r="F15" s="5"/>
      <c r="G15" s="161"/>
      <c r="H15" s="5"/>
      <c r="I15" s="161"/>
      <c r="J15" s="5"/>
      <c r="K15" s="161"/>
      <c r="L15" s="5"/>
      <c r="M15" s="161"/>
      <c r="N15" s="5"/>
      <c r="O15" s="161"/>
      <c r="P15" s="5"/>
      <c r="Q15" s="161"/>
      <c r="R15" s="5"/>
      <c r="S15" s="161"/>
      <c r="T15" s="5"/>
      <c r="U15" s="161"/>
      <c r="V15" s="5"/>
      <c r="W15" s="161"/>
      <c r="X15" s="5"/>
      <c r="Y15" s="161"/>
      <c r="Z15" s="5"/>
      <c r="AA15" s="52"/>
      <c r="AB15" s="162">
        <f t="shared" si="0"/>
        <v>0</v>
      </c>
    </row>
    <row r="16" spans="1:28" s="162" customFormat="1" ht="12.75" customHeight="1">
      <c r="A16" s="13" t="s">
        <v>77</v>
      </c>
      <c r="B16" s="5"/>
      <c r="C16" s="161"/>
      <c r="D16" s="5"/>
      <c r="E16" s="161"/>
      <c r="F16" s="5"/>
      <c r="G16" s="161"/>
      <c r="H16" s="5"/>
      <c r="I16" s="161"/>
      <c r="J16" s="5"/>
      <c r="K16" s="161"/>
      <c r="L16" s="5"/>
      <c r="M16" s="161"/>
      <c r="N16" s="5"/>
      <c r="O16" s="161"/>
      <c r="P16" s="5"/>
      <c r="Q16" s="161"/>
      <c r="R16" s="5"/>
      <c r="S16" s="161"/>
      <c r="T16" s="5"/>
      <c r="U16" s="161"/>
      <c r="V16" s="5"/>
      <c r="W16" s="161"/>
      <c r="X16" s="5"/>
      <c r="Y16" s="161"/>
      <c r="Z16" s="5"/>
      <c r="AA16" s="52"/>
      <c r="AB16" s="162">
        <f t="shared" si="0"/>
        <v>0</v>
      </c>
    </row>
    <row r="17" spans="1:28" ht="12.75" customHeight="1">
      <c r="A17" s="9" t="s">
        <v>5</v>
      </c>
      <c r="B17" s="10"/>
      <c r="C17" s="11"/>
      <c r="D17" s="10"/>
      <c r="E17" s="11"/>
      <c r="F17" s="10"/>
      <c r="G17" s="11"/>
      <c r="H17" s="10"/>
      <c r="I17" s="11"/>
      <c r="J17" s="10"/>
      <c r="K17" s="11"/>
      <c r="L17" s="10"/>
      <c r="M17" s="11"/>
      <c r="N17" s="10"/>
      <c r="O17" s="11"/>
      <c r="P17" s="10"/>
      <c r="Q17" s="11"/>
      <c r="R17" s="10"/>
      <c r="S17" s="11"/>
      <c r="T17" s="10"/>
      <c r="U17" s="11"/>
      <c r="V17" s="10"/>
      <c r="W17" s="11"/>
      <c r="X17" s="10"/>
      <c r="Y17" s="11"/>
      <c r="Z17" s="10"/>
      <c r="AA17" s="6"/>
      <c r="AB17">
        <f t="shared" si="0"/>
        <v>0</v>
      </c>
    </row>
    <row r="18" spans="1:28" s="162" customFormat="1" ht="12.75" customHeight="1">
      <c r="A18" s="12" t="s">
        <v>79</v>
      </c>
      <c r="B18" s="5"/>
      <c r="C18" s="161"/>
      <c r="D18" s="5"/>
      <c r="E18" s="161"/>
      <c r="F18" s="5"/>
      <c r="G18" s="161"/>
      <c r="H18" s="5"/>
      <c r="I18" s="161"/>
      <c r="J18" s="5"/>
      <c r="K18" s="161"/>
      <c r="L18" s="5"/>
      <c r="M18" s="161"/>
      <c r="N18" s="5"/>
      <c r="O18" s="161"/>
      <c r="P18" s="5"/>
      <c r="Q18" s="161"/>
      <c r="R18" s="5"/>
      <c r="S18" s="161"/>
      <c r="T18" s="5"/>
      <c r="U18" s="161"/>
      <c r="V18" s="5"/>
      <c r="W18" s="161"/>
      <c r="X18" s="5"/>
      <c r="Y18" s="161"/>
      <c r="Z18" s="5"/>
      <c r="AA18" s="52"/>
      <c r="AB18" s="162">
        <f t="shared" si="0"/>
        <v>0</v>
      </c>
    </row>
    <row r="19" spans="1:28" ht="12.75" customHeight="1">
      <c r="A19" s="25" t="s">
        <v>102</v>
      </c>
      <c r="B19" s="10"/>
      <c r="C19" s="11"/>
      <c r="D19" s="10"/>
      <c r="E19" s="11"/>
      <c r="F19" s="10"/>
      <c r="G19" s="11"/>
      <c r="H19" s="10"/>
      <c r="I19" s="11"/>
      <c r="J19" s="10"/>
      <c r="K19" s="11"/>
      <c r="L19" s="10"/>
      <c r="M19" s="11"/>
      <c r="N19" s="10"/>
      <c r="O19" s="11"/>
      <c r="P19" s="10"/>
      <c r="Q19" s="11"/>
      <c r="R19" s="10"/>
      <c r="S19" s="11"/>
      <c r="T19" s="10"/>
      <c r="U19" s="11"/>
      <c r="V19" s="10"/>
      <c r="W19" s="11"/>
      <c r="X19" s="10"/>
      <c r="Y19" s="11"/>
      <c r="Z19" s="10"/>
      <c r="AA19" s="6"/>
    </row>
    <row r="20" spans="1:28" s="162" customFormat="1" ht="12.75" customHeight="1">
      <c r="A20" s="12" t="s">
        <v>78</v>
      </c>
      <c r="B20" s="5"/>
      <c r="C20" s="161"/>
      <c r="D20" s="5"/>
      <c r="E20" s="161"/>
      <c r="F20" s="5"/>
      <c r="G20" s="161"/>
      <c r="H20" s="5"/>
      <c r="I20" s="161"/>
      <c r="J20" s="5"/>
      <c r="K20" s="161"/>
      <c r="L20" s="5"/>
      <c r="M20" s="161"/>
      <c r="N20" s="5"/>
      <c r="O20" s="161"/>
      <c r="P20" s="5"/>
      <c r="Q20" s="161"/>
      <c r="R20" s="5"/>
      <c r="S20" s="161"/>
      <c r="T20" s="5"/>
      <c r="U20" s="161"/>
      <c r="V20" s="5"/>
      <c r="W20" s="161"/>
      <c r="X20" s="5"/>
      <c r="Y20" s="161"/>
      <c r="Z20" s="5"/>
      <c r="AA20" s="52"/>
      <c r="AB20" s="162">
        <f t="shared" si="0"/>
        <v>0</v>
      </c>
    </row>
    <row r="21" spans="1:28" s="162" customFormat="1" ht="12.75" customHeight="1">
      <c r="A21" s="12" t="s">
        <v>6</v>
      </c>
      <c r="B21" s="5"/>
      <c r="C21" s="161"/>
      <c r="D21" s="5"/>
      <c r="E21" s="161"/>
      <c r="F21" s="5"/>
      <c r="G21" s="161"/>
      <c r="H21" s="5">
        <v>5</v>
      </c>
      <c r="I21" s="161"/>
      <c r="J21" s="5"/>
      <c r="K21" s="161"/>
      <c r="L21" s="5"/>
      <c r="M21" s="161"/>
      <c r="N21" s="5"/>
      <c r="O21" s="161"/>
      <c r="P21" s="5"/>
      <c r="Q21" s="161"/>
      <c r="R21" s="5"/>
      <c r="S21" s="161"/>
      <c r="T21" s="5"/>
      <c r="U21" s="161">
        <v>1</v>
      </c>
      <c r="V21" s="5">
        <v>5</v>
      </c>
      <c r="W21" s="161"/>
      <c r="X21" s="5"/>
      <c r="Y21" s="161">
        <v>2</v>
      </c>
      <c r="Z21" s="5">
        <v>7</v>
      </c>
      <c r="AA21" s="52"/>
      <c r="AB21" s="162">
        <f t="shared" si="0"/>
        <v>0.8</v>
      </c>
    </row>
    <row r="22" spans="1:28" s="162" customFormat="1" ht="12.75" customHeight="1">
      <c r="A22" s="12" t="s">
        <v>7</v>
      </c>
      <c r="B22" s="5"/>
      <c r="C22" s="161"/>
      <c r="D22" s="5"/>
      <c r="E22" s="161"/>
      <c r="F22" s="5"/>
      <c r="G22" s="161"/>
      <c r="H22" s="5"/>
      <c r="I22" s="161"/>
      <c r="J22" s="5"/>
      <c r="K22" s="161"/>
      <c r="L22" s="5"/>
      <c r="M22" s="161"/>
      <c r="N22" s="5"/>
      <c r="O22" s="161"/>
      <c r="P22" s="5"/>
      <c r="Q22" s="161"/>
      <c r="R22" s="5"/>
      <c r="S22" s="161"/>
      <c r="T22" s="5"/>
      <c r="U22" s="161"/>
      <c r="V22" s="5"/>
      <c r="W22" s="161"/>
      <c r="X22" s="5"/>
      <c r="Y22" s="161"/>
      <c r="Z22" s="5"/>
      <c r="AA22" s="52"/>
      <c r="AB22" s="162">
        <f t="shared" si="0"/>
        <v>0</v>
      </c>
    </row>
    <row r="23" spans="1:28" s="162" customFormat="1" ht="12.75" customHeight="1">
      <c r="A23" s="12" t="s">
        <v>85</v>
      </c>
      <c r="B23" s="5"/>
      <c r="C23" s="161"/>
      <c r="D23" s="5"/>
      <c r="E23" s="161"/>
      <c r="F23" s="5"/>
      <c r="G23" s="161"/>
      <c r="H23" s="5"/>
      <c r="I23" s="161"/>
      <c r="J23" s="5"/>
      <c r="K23" s="161"/>
      <c r="L23" s="5"/>
      <c r="M23" s="161"/>
      <c r="N23" s="5"/>
      <c r="O23" s="161"/>
      <c r="P23" s="5"/>
      <c r="Q23" s="161"/>
      <c r="R23" s="5"/>
      <c r="S23" s="161"/>
      <c r="T23" s="5"/>
      <c r="U23" s="161"/>
      <c r="V23" s="5"/>
      <c r="W23" s="161"/>
      <c r="X23" s="5"/>
      <c r="Y23" s="161"/>
      <c r="Z23" s="5"/>
      <c r="AA23" s="52"/>
      <c r="AB23" s="162">
        <f t="shared" si="0"/>
        <v>0</v>
      </c>
    </row>
    <row r="24" spans="1:28" s="162" customFormat="1" ht="12.75" customHeight="1">
      <c r="A24" s="12" t="s">
        <v>28</v>
      </c>
      <c r="B24" s="5"/>
      <c r="C24" s="161"/>
      <c r="D24" s="5"/>
      <c r="E24" s="161"/>
      <c r="F24" s="5"/>
      <c r="G24" s="161"/>
      <c r="H24" s="5"/>
      <c r="I24" s="161"/>
      <c r="J24" s="5"/>
      <c r="K24" s="161"/>
      <c r="L24" s="5"/>
      <c r="M24" s="161"/>
      <c r="N24" s="5"/>
      <c r="O24" s="161"/>
      <c r="P24" s="5"/>
      <c r="Q24" s="161"/>
      <c r="R24" s="5"/>
      <c r="S24" s="161"/>
      <c r="T24" s="5"/>
      <c r="U24" s="161"/>
      <c r="V24" s="5"/>
      <c r="W24" s="161"/>
      <c r="X24" s="5"/>
      <c r="Y24" s="161"/>
      <c r="Z24" s="5"/>
      <c r="AA24" s="52"/>
      <c r="AB24" s="162">
        <f t="shared" si="0"/>
        <v>0</v>
      </c>
    </row>
    <row r="25" spans="1:28" ht="12.75" customHeight="1">
      <c r="A25" s="9" t="s">
        <v>8</v>
      </c>
      <c r="B25" s="10"/>
      <c r="C25" s="11"/>
      <c r="D25" s="10"/>
      <c r="E25" s="11"/>
      <c r="F25" s="10"/>
      <c r="G25" s="11"/>
      <c r="H25" s="10"/>
      <c r="I25" s="11"/>
      <c r="J25" s="10"/>
      <c r="K25" s="11"/>
      <c r="L25" s="10"/>
      <c r="M25" s="11"/>
      <c r="N25" s="10"/>
      <c r="O25" s="11"/>
      <c r="P25" s="10"/>
      <c r="Q25" s="11"/>
      <c r="R25" s="10"/>
      <c r="S25" s="11"/>
      <c r="T25" s="10"/>
      <c r="U25" s="11"/>
      <c r="V25" s="10"/>
      <c r="W25" s="11"/>
      <c r="X25" s="10"/>
      <c r="Y25" s="11"/>
      <c r="Z25" s="10"/>
      <c r="AA25" s="6"/>
      <c r="AB25">
        <f t="shared" si="0"/>
        <v>0</v>
      </c>
    </row>
    <row r="26" spans="1:28" ht="12.75" customHeight="1">
      <c r="A26" s="25" t="s">
        <v>131</v>
      </c>
      <c r="B26" s="10">
        <v>3</v>
      </c>
      <c r="C26" s="11"/>
      <c r="D26" s="10">
        <v>22</v>
      </c>
      <c r="E26" s="11"/>
      <c r="F26" s="10"/>
      <c r="G26" s="11"/>
      <c r="H26" s="10"/>
      <c r="I26" s="11"/>
      <c r="J26" s="10"/>
      <c r="K26" s="11"/>
      <c r="L26" s="10"/>
      <c r="M26" s="11"/>
      <c r="N26" s="10"/>
      <c r="O26" s="11"/>
      <c r="P26" s="10">
        <v>10</v>
      </c>
      <c r="Q26" s="11">
        <v>30</v>
      </c>
      <c r="R26" s="10"/>
      <c r="S26" s="11"/>
      <c r="T26" s="10"/>
      <c r="U26" s="11">
        <v>35</v>
      </c>
      <c r="V26" s="10"/>
      <c r="W26" s="11"/>
      <c r="X26" s="10"/>
      <c r="Y26" s="11"/>
      <c r="Z26" s="10"/>
      <c r="AA26" s="6"/>
    </row>
    <row r="27" spans="1:28" s="162" customFormat="1" ht="12.75" customHeight="1">
      <c r="A27" s="12" t="s">
        <v>23</v>
      </c>
      <c r="B27" s="5">
        <v>1</v>
      </c>
      <c r="C27" s="161">
        <v>1</v>
      </c>
      <c r="D27" s="5"/>
      <c r="E27" s="161"/>
      <c r="F27" s="5"/>
      <c r="G27" s="161"/>
      <c r="H27" s="5">
        <v>5</v>
      </c>
      <c r="I27" s="161"/>
      <c r="J27" s="5"/>
      <c r="K27" s="161"/>
      <c r="L27" s="5">
        <v>2</v>
      </c>
      <c r="M27" s="161"/>
      <c r="N27" s="5"/>
      <c r="O27" s="161"/>
      <c r="P27" s="5"/>
      <c r="Q27" s="161"/>
      <c r="R27" s="5"/>
      <c r="S27" s="161"/>
      <c r="T27" s="5"/>
      <c r="U27" s="161"/>
      <c r="V27" s="5"/>
      <c r="W27" s="161"/>
      <c r="X27" s="5"/>
      <c r="Y27" s="161"/>
      <c r="Z27" s="5"/>
      <c r="AA27" s="52"/>
      <c r="AB27" s="162">
        <f t="shared" si="0"/>
        <v>0.36</v>
      </c>
    </row>
    <row r="28" spans="1:28" ht="12.75" customHeight="1">
      <c r="A28" s="9" t="s">
        <v>71</v>
      </c>
      <c r="B28" s="10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  <c r="P28" s="10"/>
      <c r="Q28" s="11"/>
      <c r="R28" s="10"/>
      <c r="S28" s="11"/>
      <c r="T28" s="10"/>
      <c r="U28" s="11"/>
      <c r="V28" s="10"/>
      <c r="W28" s="11"/>
      <c r="X28" s="10"/>
      <c r="Y28" s="11"/>
      <c r="Z28" s="10"/>
      <c r="AA28" s="6"/>
      <c r="AB28">
        <f t="shared" si="0"/>
        <v>0</v>
      </c>
    </row>
    <row r="29" spans="1:28" ht="12.75" customHeight="1">
      <c r="A29" s="9" t="s">
        <v>83</v>
      </c>
      <c r="B29" s="10"/>
      <c r="C29" s="11"/>
      <c r="D29" s="10"/>
      <c r="E29" s="11"/>
      <c r="F29" s="10"/>
      <c r="G29" s="11"/>
      <c r="H29" s="10"/>
      <c r="I29" s="11"/>
      <c r="J29" s="10"/>
      <c r="K29" s="11"/>
      <c r="L29" s="10"/>
      <c r="M29" s="11"/>
      <c r="N29" s="10"/>
      <c r="O29" s="11"/>
      <c r="P29" s="10"/>
      <c r="Q29" s="11"/>
      <c r="R29" s="10"/>
      <c r="S29" s="11"/>
      <c r="T29" s="10"/>
      <c r="U29" s="11"/>
      <c r="V29" s="10"/>
      <c r="W29" s="11"/>
      <c r="X29" s="10"/>
      <c r="Y29" s="11"/>
      <c r="Z29" s="10"/>
      <c r="AA29" s="6"/>
      <c r="AB29">
        <f t="shared" si="0"/>
        <v>0</v>
      </c>
    </row>
    <row r="30" spans="1:28" ht="12.75" customHeight="1">
      <c r="A30" s="9" t="s">
        <v>128</v>
      </c>
      <c r="B30" s="10">
        <v>1</v>
      </c>
      <c r="C30" s="11"/>
      <c r="D30" s="10"/>
      <c r="E30" s="11"/>
      <c r="F30" s="10">
        <v>1</v>
      </c>
      <c r="G30" s="11"/>
      <c r="H30" s="10">
        <v>1</v>
      </c>
      <c r="I30" s="11">
        <v>1</v>
      </c>
      <c r="J30" s="10"/>
      <c r="K30" s="11"/>
      <c r="L30" s="10"/>
      <c r="M30" s="11"/>
      <c r="N30" s="10"/>
      <c r="O30" s="11"/>
      <c r="P30" s="10"/>
      <c r="Q30" s="11"/>
      <c r="R30" s="10"/>
      <c r="S30" s="11"/>
      <c r="T30" s="10"/>
      <c r="U30" s="11"/>
      <c r="V30" s="10"/>
      <c r="W30" s="11"/>
      <c r="X30" s="10"/>
      <c r="Y30" s="11"/>
      <c r="Z30" s="10"/>
      <c r="AA30" s="6"/>
      <c r="AB30">
        <f t="shared" si="0"/>
        <v>0.16</v>
      </c>
    </row>
    <row r="31" spans="1:28" s="162" customFormat="1" ht="12.75" customHeight="1">
      <c r="A31" s="12" t="s">
        <v>84</v>
      </c>
      <c r="B31" s="5"/>
      <c r="C31" s="161"/>
      <c r="D31" s="5"/>
      <c r="E31" s="161"/>
      <c r="F31" s="5"/>
      <c r="G31" s="161"/>
      <c r="H31" s="5"/>
      <c r="I31" s="161"/>
      <c r="J31" s="5"/>
      <c r="K31" s="161"/>
      <c r="L31" s="5"/>
      <c r="M31" s="161"/>
      <c r="N31" s="5"/>
      <c r="O31" s="161"/>
      <c r="P31" s="5"/>
      <c r="Q31" s="161"/>
      <c r="R31" s="5"/>
      <c r="S31" s="161"/>
      <c r="T31" s="5"/>
      <c r="U31" s="161"/>
      <c r="V31" s="5"/>
      <c r="W31" s="161"/>
      <c r="X31" s="5"/>
      <c r="Y31" s="161"/>
      <c r="Z31" s="5"/>
      <c r="AA31" s="52"/>
      <c r="AB31" s="162">
        <f t="shared" si="0"/>
        <v>0</v>
      </c>
    </row>
    <row r="32" spans="1:28" s="162" customFormat="1" ht="12.75" customHeight="1">
      <c r="A32" s="13" t="s">
        <v>33</v>
      </c>
      <c r="B32" s="5"/>
      <c r="C32" s="161"/>
      <c r="D32" s="5"/>
      <c r="E32" s="161"/>
      <c r="F32" s="5"/>
      <c r="G32" s="161"/>
      <c r="H32" s="5"/>
      <c r="I32" s="161"/>
      <c r="J32" s="5"/>
      <c r="K32" s="161"/>
      <c r="L32" s="5"/>
      <c r="M32" s="161"/>
      <c r="N32" s="5"/>
      <c r="O32" s="161"/>
      <c r="P32" s="5"/>
      <c r="Q32" s="161"/>
      <c r="R32" s="5"/>
      <c r="S32" s="161"/>
      <c r="T32" s="5"/>
      <c r="U32" s="161"/>
      <c r="V32" s="5"/>
      <c r="W32" s="161"/>
      <c r="X32" s="5"/>
      <c r="Y32" s="161"/>
      <c r="Z32" s="5"/>
      <c r="AA32" s="52"/>
      <c r="AB32" s="162">
        <f t="shared" si="0"/>
        <v>0</v>
      </c>
    </row>
    <row r="33" spans="1:28" ht="12.75" customHeight="1">
      <c r="A33" s="24" t="s">
        <v>93</v>
      </c>
      <c r="B33" s="10"/>
      <c r="C33" s="11"/>
      <c r="D33" s="10"/>
      <c r="E33" s="11"/>
      <c r="F33" s="10"/>
      <c r="G33" s="11"/>
      <c r="H33" s="10"/>
      <c r="I33" s="11"/>
      <c r="J33" s="10"/>
      <c r="K33" s="11"/>
      <c r="L33" s="10"/>
      <c r="M33" s="11"/>
      <c r="N33" s="10"/>
      <c r="O33" s="11"/>
      <c r="P33" s="10"/>
      <c r="Q33" s="11"/>
      <c r="R33" s="10"/>
      <c r="S33" s="11"/>
      <c r="T33" s="10"/>
      <c r="U33" s="11"/>
      <c r="V33" s="10"/>
      <c r="W33" s="11"/>
      <c r="X33" s="10"/>
      <c r="Y33" s="11"/>
      <c r="Z33" s="10"/>
      <c r="AA33" s="6"/>
      <c r="AB33">
        <f t="shared" si="0"/>
        <v>0</v>
      </c>
    </row>
    <row r="34" spans="1:28" ht="12.75" customHeight="1">
      <c r="A34" s="15" t="s">
        <v>9</v>
      </c>
      <c r="B34" s="10"/>
      <c r="C34" s="11"/>
      <c r="D34" s="10"/>
      <c r="E34" s="11"/>
      <c r="F34" s="10"/>
      <c r="G34" s="11"/>
      <c r="H34" s="10"/>
      <c r="I34" s="11"/>
      <c r="J34" s="10"/>
      <c r="K34" s="11"/>
      <c r="L34" s="10"/>
      <c r="M34" s="11"/>
      <c r="N34" s="10"/>
      <c r="O34" s="11"/>
      <c r="P34" s="10"/>
      <c r="Q34" s="11"/>
      <c r="R34" s="10"/>
      <c r="S34" s="11"/>
      <c r="T34" s="10"/>
      <c r="U34" s="11"/>
      <c r="V34" s="10"/>
      <c r="W34" s="11"/>
      <c r="X34" s="10"/>
      <c r="Y34" s="11"/>
      <c r="Z34" s="10"/>
      <c r="AA34" s="6"/>
      <c r="AB34">
        <f t="shared" si="0"/>
        <v>0</v>
      </c>
    </row>
    <row r="35" spans="1:28" ht="12.75" customHeight="1">
      <c r="A35" s="15" t="s">
        <v>31</v>
      </c>
      <c r="B35" s="10"/>
      <c r="C35" s="11"/>
      <c r="D35" s="10"/>
      <c r="E35" s="11"/>
      <c r="F35" s="10"/>
      <c r="G35" s="11"/>
      <c r="H35" s="10"/>
      <c r="I35" s="11"/>
      <c r="J35" s="10"/>
      <c r="K35" s="11">
        <v>3</v>
      </c>
      <c r="L35" s="10">
        <v>3</v>
      </c>
      <c r="M35" s="11">
        <v>9</v>
      </c>
      <c r="N35" s="10">
        <v>30</v>
      </c>
      <c r="O35" s="11">
        <v>10</v>
      </c>
      <c r="P35" s="10"/>
      <c r="Q35" s="11"/>
      <c r="R35" s="10"/>
      <c r="S35" s="11"/>
      <c r="T35" s="10">
        <v>3</v>
      </c>
      <c r="U35" s="11"/>
      <c r="V35" s="10"/>
      <c r="W35" s="11"/>
      <c r="X35" s="10">
        <v>2</v>
      </c>
      <c r="Y35" s="11"/>
      <c r="Z35" s="10"/>
      <c r="AA35" s="6"/>
      <c r="AB35">
        <f t="shared" si="0"/>
        <v>2.4</v>
      </c>
    </row>
    <row r="36" spans="1:28" ht="12.75" customHeight="1">
      <c r="A36" s="15" t="s">
        <v>32</v>
      </c>
      <c r="B36" s="10"/>
      <c r="C36" s="11"/>
      <c r="D36" s="10">
        <v>8</v>
      </c>
      <c r="E36" s="11">
        <v>16</v>
      </c>
      <c r="F36" s="10">
        <v>17</v>
      </c>
      <c r="G36" s="11"/>
      <c r="H36" s="10">
        <v>6</v>
      </c>
      <c r="I36" s="11"/>
      <c r="J36" s="10"/>
      <c r="K36" s="11">
        <v>3</v>
      </c>
      <c r="L36" s="10">
        <v>15</v>
      </c>
      <c r="M36" s="11">
        <v>3</v>
      </c>
      <c r="N36" s="10"/>
      <c r="O36" s="11"/>
      <c r="P36" s="10">
        <v>27</v>
      </c>
      <c r="Q36" s="11"/>
      <c r="R36" s="10">
        <v>25</v>
      </c>
      <c r="S36" s="11">
        <v>8</v>
      </c>
      <c r="T36" s="10">
        <v>40</v>
      </c>
      <c r="U36" s="11">
        <v>40</v>
      </c>
      <c r="V36" s="10"/>
      <c r="W36" s="11">
        <v>80</v>
      </c>
      <c r="X36" s="10"/>
      <c r="Y36" s="11"/>
      <c r="Z36" s="10">
        <v>3</v>
      </c>
      <c r="AA36" s="6"/>
      <c r="AB36">
        <f t="shared" si="0"/>
        <v>11.64</v>
      </c>
    </row>
    <row r="37" spans="1:28" ht="12.75" customHeight="1">
      <c r="A37" s="15" t="s">
        <v>52</v>
      </c>
      <c r="B37" s="10"/>
      <c r="C37" s="11"/>
      <c r="D37" s="10"/>
      <c r="E37" s="11"/>
      <c r="F37" s="10"/>
      <c r="G37" s="11"/>
      <c r="H37" s="10"/>
      <c r="I37" s="11"/>
      <c r="J37" s="10"/>
      <c r="K37" s="11"/>
      <c r="L37" s="10"/>
      <c r="M37" s="11"/>
      <c r="N37" s="10"/>
      <c r="O37" s="11"/>
      <c r="P37" s="10"/>
      <c r="Q37" s="11"/>
      <c r="R37" s="10"/>
      <c r="S37" s="11"/>
      <c r="T37" s="10"/>
      <c r="U37" s="11"/>
      <c r="V37" s="10"/>
      <c r="W37" s="11"/>
      <c r="X37" s="10"/>
      <c r="Y37" s="11"/>
      <c r="Z37" s="10"/>
      <c r="AA37" s="6"/>
      <c r="AB37">
        <f t="shared" si="0"/>
        <v>0</v>
      </c>
    </row>
    <row r="38" spans="1:28" s="162" customFormat="1" ht="12.75" customHeight="1">
      <c r="A38" s="16" t="s">
        <v>10</v>
      </c>
      <c r="B38" s="5"/>
      <c r="C38" s="161"/>
      <c r="D38" s="5"/>
      <c r="E38" s="161"/>
      <c r="F38" s="5"/>
      <c r="G38" s="161"/>
      <c r="H38" s="5"/>
      <c r="I38" s="161"/>
      <c r="J38" s="5"/>
      <c r="K38" s="161"/>
      <c r="L38" s="5"/>
      <c r="M38" s="161"/>
      <c r="N38" s="5"/>
      <c r="O38" s="161"/>
      <c r="P38" s="5"/>
      <c r="Q38" s="161"/>
      <c r="R38" s="5"/>
      <c r="S38" s="161"/>
      <c r="T38" s="5"/>
      <c r="U38" s="161"/>
      <c r="V38" s="5"/>
      <c r="W38" s="161"/>
      <c r="X38" s="5"/>
      <c r="Y38" s="161"/>
      <c r="Z38" s="5"/>
      <c r="AA38" s="52"/>
      <c r="AB38" s="162">
        <f t="shared" si="0"/>
        <v>0</v>
      </c>
    </row>
    <row r="39" spans="1:28" ht="12.75" customHeight="1">
      <c r="A39" s="15" t="s">
        <v>39</v>
      </c>
      <c r="B39" s="10"/>
      <c r="C39" s="11"/>
      <c r="D39" s="10"/>
      <c r="E39" s="11"/>
      <c r="F39" s="10"/>
      <c r="G39" s="11"/>
      <c r="H39" s="10"/>
      <c r="I39" s="11"/>
      <c r="J39" s="10"/>
      <c r="K39" s="11"/>
      <c r="L39" s="10"/>
      <c r="M39" s="11"/>
      <c r="N39" s="10"/>
      <c r="O39" s="11"/>
      <c r="P39" s="10"/>
      <c r="Q39" s="11"/>
      <c r="R39" s="10"/>
      <c r="S39" s="11"/>
      <c r="T39" s="10"/>
      <c r="U39" s="11"/>
      <c r="V39" s="10"/>
      <c r="W39" s="11"/>
      <c r="X39" s="10"/>
      <c r="Y39" s="11"/>
      <c r="Z39" s="10"/>
      <c r="AA39" s="6"/>
      <c r="AB39">
        <f t="shared" si="0"/>
        <v>0</v>
      </c>
    </row>
    <row r="40" spans="1:28" ht="12.75" customHeight="1">
      <c r="A40" s="15" t="s">
        <v>11</v>
      </c>
      <c r="B40" s="10"/>
      <c r="C40" s="11"/>
      <c r="D40" s="10"/>
      <c r="E40" s="11"/>
      <c r="F40" s="10"/>
      <c r="G40" s="11"/>
      <c r="H40" s="10"/>
      <c r="I40" s="11"/>
      <c r="J40" s="10"/>
      <c r="K40" s="11"/>
      <c r="L40" s="10"/>
      <c r="M40" s="11"/>
      <c r="N40" s="10"/>
      <c r="O40" s="11"/>
      <c r="P40" s="10"/>
      <c r="Q40" s="11"/>
      <c r="R40" s="10"/>
      <c r="S40" s="11"/>
      <c r="T40" s="10"/>
      <c r="U40" s="11"/>
      <c r="V40" s="10"/>
      <c r="W40" s="11"/>
      <c r="X40" s="10"/>
      <c r="Y40" s="11"/>
      <c r="Z40" s="10"/>
      <c r="AA40" s="6"/>
      <c r="AB40">
        <f t="shared" si="0"/>
        <v>0</v>
      </c>
    </row>
    <row r="41" spans="1:28" s="162" customFormat="1" ht="12.75" customHeight="1">
      <c r="A41" s="16" t="s">
        <v>94</v>
      </c>
      <c r="B41" s="5"/>
      <c r="C41" s="161"/>
      <c r="D41" s="5"/>
      <c r="E41" s="161"/>
      <c r="F41" s="5"/>
      <c r="G41" s="161"/>
      <c r="H41" s="5"/>
      <c r="I41" s="161"/>
      <c r="J41" s="5"/>
      <c r="K41" s="161"/>
      <c r="L41" s="5"/>
      <c r="M41" s="161"/>
      <c r="N41" s="5"/>
      <c r="O41" s="161"/>
      <c r="P41" s="5"/>
      <c r="Q41" s="161"/>
      <c r="R41" s="5"/>
      <c r="S41" s="161"/>
      <c r="T41" s="5"/>
      <c r="U41" s="161"/>
      <c r="V41" s="5"/>
      <c r="W41" s="161"/>
      <c r="X41" s="5"/>
      <c r="Y41" s="161"/>
      <c r="Z41" s="5"/>
      <c r="AA41" s="52"/>
      <c r="AB41" s="162">
        <f t="shared" si="0"/>
        <v>0</v>
      </c>
    </row>
    <row r="42" spans="1:28" s="162" customFormat="1" ht="12.75" customHeight="1">
      <c r="A42" s="16" t="s">
        <v>95</v>
      </c>
      <c r="B42" s="5"/>
      <c r="C42" s="161"/>
      <c r="D42" s="5"/>
      <c r="E42" s="161"/>
      <c r="F42" s="5"/>
      <c r="G42" s="161"/>
      <c r="H42" s="5"/>
      <c r="I42" s="161"/>
      <c r="J42" s="5"/>
      <c r="K42" s="161"/>
      <c r="L42" s="5"/>
      <c r="M42" s="161"/>
      <c r="N42" s="5"/>
      <c r="O42" s="161"/>
      <c r="P42" s="5"/>
      <c r="Q42" s="161"/>
      <c r="R42" s="5"/>
      <c r="S42" s="161"/>
      <c r="T42" s="5"/>
      <c r="U42" s="161"/>
      <c r="V42" s="5"/>
      <c r="W42" s="161"/>
      <c r="X42" s="5"/>
      <c r="Y42" s="161"/>
      <c r="Z42" s="5"/>
      <c r="AA42" s="52"/>
      <c r="AB42" s="162">
        <f t="shared" si="0"/>
        <v>0</v>
      </c>
    </row>
    <row r="43" spans="1:28" ht="12.75" customHeight="1">
      <c r="A43" s="15" t="s">
        <v>12</v>
      </c>
      <c r="B43" s="10"/>
      <c r="C43" s="11"/>
      <c r="D43" s="10"/>
      <c r="E43" s="11"/>
      <c r="F43" s="10"/>
      <c r="G43" s="11"/>
      <c r="H43" s="10"/>
      <c r="I43" s="11"/>
      <c r="J43" s="10"/>
      <c r="K43" s="11"/>
      <c r="L43" s="10"/>
      <c r="M43" s="11"/>
      <c r="N43" s="10"/>
      <c r="O43" s="11"/>
      <c r="P43" s="10"/>
      <c r="Q43" s="11"/>
      <c r="R43" s="10"/>
      <c r="S43" s="11"/>
      <c r="T43" s="10"/>
      <c r="U43" s="11"/>
      <c r="V43" s="10"/>
      <c r="W43" s="11"/>
      <c r="X43" s="10"/>
      <c r="Y43" s="11"/>
      <c r="Z43" s="10"/>
      <c r="AA43" s="6"/>
      <c r="AB43">
        <f t="shared" si="0"/>
        <v>0</v>
      </c>
    </row>
    <row r="44" spans="1:28" ht="12.75" customHeight="1">
      <c r="A44" s="15" t="s">
        <v>40</v>
      </c>
      <c r="B44" s="10"/>
      <c r="C44" s="11"/>
      <c r="D44" s="10"/>
      <c r="E44" s="11"/>
      <c r="F44" s="10"/>
      <c r="G44" s="11"/>
      <c r="H44" s="10"/>
      <c r="I44" s="11"/>
      <c r="J44" s="10"/>
      <c r="K44" s="11"/>
      <c r="L44" s="10"/>
      <c r="M44" s="11"/>
      <c r="N44" s="10"/>
      <c r="O44" s="11"/>
      <c r="P44" s="10"/>
      <c r="Q44" s="11"/>
      <c r="R44" s="10"/>
      <c r="S44" s="11"/>
      <c r="T44" s="10"/>
      <c r="U44" s="11"/>
      <c r="V44" s="10"/>
      <c r="W44" s="11"/>
      <c r="X44" s="10"/>
      <c r="Y44" s="11"/>
      <c r="Z44" s="10"/>
      <c r="AA44" s="6"/>
      <c r="AB44">
        <f t="shared" si="0"/>
        <v>0</v>
      </c>
    </row>
    <row r="45" spans="1:28" s="162" customFormat="1" ht="12.75" customHeight="1">
      <c r="A45" s="16" t="s">
        <v>41</v>
      </c>
      <c r="B45" s="5"/>
      <c r="C45" s="161"/>
      <c r="D45" s="5"/>
      <c r="E45" s="161"/>
      <c r="F45" s="5"/>
      <c r="G45" s="161"/>
      <c r="H45" s="5"/>
      <c r="I45" s="161"/>
      <c r="J45" s="5"/>
      <c r="K45" s="161"/>
      <c r="L45" s="5"/>
      <c r="M45" s="161"/>
      <c r="N45" s="5"/>
      <c r="O45" s="161"/>
      <c r="P45" s="5">
        <v>3</v>
      </c>
      <c r="Q45" s="161"/>
      <c r="R45" s="5"/>
      <c r="S45" s="161"/>
      <c r="T45" s="5"/>
      <c r="U45" s="161"/>
      <c r="V45" s="5"/>
      <c r="W45" s="161"/>
      <c r="X45" s="5"/>
      <c r="Y45" s="161"/>
      <c r="Z45" s="5"/>
      <c r="AA45" s="52"/>
      <c r="AB45" s="162">
        <f t="shared" si="0"/>
        <v>0.12</v>
      </c>
    </row>
    <row r="46" spans="1:28" ht="12.75" customHeight="1">
      <c r="A46" s="15" t="s">
        <v>44</v>
      </c>
      <c r="B46" s="10"/>
      <c r="C46" s="11"/>
      <c r="D46" s="10"/>
      <c r="E46" s="11"/>
      <c r="F46" s="10"/>
      <c r="G46" s="11"/>
      <c r="H46" s="10"/>
      <c r="I46" s="11"/>
      <c r="J46" s="10"/>
      <c r="K46" s="11"/>
      <c r="L46" s="10"/>
      <c r="M46" s="11"/>
      <c r="N46" s="10"/>
      <c r="O46" s="11"/>
      <c r="P46" s="10"/>
      <c r="Q46" s="11"/>
      <c r="R46" s="10"/>
      <c r="S46" s="11"/>
      <c r="T46" s="10"/>
      <c r="U46" s="11"/>
      <c r="V46" s="10"/>
      <c r="W46" s="11"/>
      <c r="X46" s="10"/>
      <c r="Y46" s="11"/>
      <c r="Z46" s="10"/>
      <c r="AA46" s="6"/>
      <c r="AB46">
        <f t="shared" si="0"/>
        <v>0</v>
      </c>
    </row>
    <row r="47" spans="1:28" ht="12.75" customHeight="1">
      <c r="A47" s="15" t="s">
        <v>62</v>
      </c>
      <c r="B47" s="10"/>
      <c r="C47" s="11"/>
      <c r="D47" s="10"/>
      <c r="E47" s="11"/>
      <c r="F47" s="10"/>
      <c r="G47" s="11"/>
      <c r="H47" s="10"/>
      <c r="I47" s="11"/>
      <c r="J47" s="10"/>
      <c r="K47" s="11"/>
      <c r="L47" s="10"/>
      <c r="M47" s="11"/>
      <c r="N47" s="10"/>
      <c r="O47" s="11"/>
      <c r="P47" s="10"/>
      <c r="Q47" s="11"/>
      <c r="R47" s="10"/>
      <c r="S47" s="11"/>
      <c r="T47" s="10"/>
      <c r="U47" s="11"/>
      <c r="V47" s="10"/>
      <c r="W47" s="11"/>
      <c r="X47" s="10"/>
      <c r="Y47" s="11"/>
      <c r="Z47" s="10"/>
      <c r="AA47" s="6"/>
      <c r="AB47">
        <f t="shared" si="0"/>
        <v>0</v>
      </c>
    </row>
    <row r="48" spans="1:28" ht="12.75" customHeight="1">
      <c r="A48" s="15" t="s">
        <v>133</v>
      </c>
      <c r="B48" s="10"/>
      <c r="C48" s="11"/>
      <c r="D48" s="10"/>
      <c r="E48" s="11"/>
      <c r="F48" s="10"/>
      <c r="G48" s="11"/>
      <c r="H48" s="10">
        <v>3</v>
      </c>
      <c r="I48" s="11"/>
      <c r="J48" s="10"/>
      <c r="K48" s="11"/>
      <c r="L48" s="10"/>
      <c r="M48" s="11"/>
      <c r="N48" s="10"/>
      <c r="O48" s="11"/>
      <c r="P48" s="10"/>
      <c r="Q48" s="11"/>
      <c r="R48" s="10"/>
      <c r="S48" s="11"/>
      <c r="T48" s="10"/>
      <c r="U48" s="11"/>
      <c r="V48" s="10"/>
      <c r="W48" s="11"/>
      <c r="X48" s="10"/>
      <c r="Y48" s="11"/>
      <c r="Z48" s="10"/>
      <c r="AA48" s="6"/>
    </row>
    <row r="49" spans="1:28" s="162" customFormat="1" ht="12.75" customHeight="1">
      <c r="A49" s="16" t="s">
        <v>34</v>
      </c>
      <c r="B49" s="5"/>
      <c r="C49" s="161"/>
      <c r="D49" s="5"/>
      <c r="E49" s="161"/>
      <c r="F49" s="5"/>
      <c r="G49" s="161"/>
      <c r="H49" s="5"/>
      <c r="I49" s="161"/>
      <c r="J49" s="5"/>
      <c r="K49" s="161"/>
      <c r="L49" s="5"/>
      <c r="M49" s="161"/>
      <c r="N49" s="5"/>
      <c r="O49" s="161"/>
      <c r="P49" s="5"/>
      <c r="Q49" s="161"/>
      <c r="R49" s="5"/>
      <c r="S49" s="161"/>
      <c r="T49" s="5"/>
      <c r="U49" s="161"/>
      <c r="V49" s="5"/>
      <c r="W49" s="161"/>
      <c r="X49" s="5"/>
      <c r="Y49" s="161"/>
      <c r="Z49" s="5"/>
      <c r="AA49" s="52"/>
      <c r="AB49" s="162">
        <f t="shared" si="0"/>
        <v>0</v>
      </c>
    </row>
    <row r="50" spans="1:28" s="162" customFormat="1" ht="12.75" customHeight="1">
      <c r="A50" s="16" t="s">
        <v>35</v>
      </c>
      <c r="B50" s="5"/>
      <c r="C50" s="161"/>
      <c r="D50" s="5"/>
      <c r="E50" s="161"/>
      <c r="F50" s="5"/>
      <c r="G50" s="161"/>
      <c r="H50" s="5"/>
      <c r="I50" s="161"/>
      <c r="J50" s="5"/>
      <c r="K50" s="161"/>
      <c r="L50" s="5"/>
      <c r="M50" s="161"/>
      <c r="N50" s="5"/>
      <c r="O50" s="161"/>
      <c r="P50" s="5"/>
      <c r="Q50" s="161"/>
      <c r="R50" s="5"/>
      <c r="S50" s="161"/>
      <c r="T50" s="5"/>
      <c r="U50" s="161"/>
      <c r="V50" s="5"/>
      <c r="W50" s="161"/>
      <c r="X50" s="5"/>
      <c r="Y50" s="161"/>
      <c r="Z50" s="5"/>
      <c r="AA50" s="52"/>
      <c r="AB50" s="162">
        <f t="shared" si="0"/>
        <v>0</v>
      </c>
    </row>
    <row r="51" spans="1:28" ht="12.75" customHeight="1">
      <c r="A51" s="15" t="s">
        <v>37</v>
      </c>
      <c r="B51" s="10"/>
      <c r="C51" s="11"/>
      <c r="D51" s="10"/>
      <c r="E51" s="11"/>
      <c r="F51" s="10"/>
      <c r="G51" s="11"/>
      <c r="H51" s="10"/>
      <c r="I51" s="11"/>
      <c r="J51" s="10"/>
      <c r="K51" s="11"/>
      <c r="L51" s="10"/>
      <c r="M51" s="11"/>
      <c r="N51" s="10"/>
      <c r="O51" s="11"/>
      <c r="P51" s="10"/>
      <c r="Q51" s="11"/>
      <c r="R51" s="10"/>
      <c r="S51" s="11"/>
      <c r="T51" s="10"/>
      <c r="U51" s="11"/>
      <c r="V51" s="10"/>
      <c r="W51" s="11"/>
      <c r="X51" s="10"/>
      <c r="Y51" s="11"/>
      <c r="Z51" s="10"/>
      <c r="AA51" s="6"/>
      <c r="AB51">
        <f t="shared" si="0"/>
        <v>0</v>
      </c>
    </row>
    <row r="52" spans="1:28" ht="12.75" customHeight="1">
      <c r="A52" s="9" t="s">
        <v>24</v>
      </c>
      <c r="B52" s="10"/>
      <c r="C52" s="11"/>
      <c r="D52" s="10"/>
      <c r="E52" s="11"/>
      <c r="F52" s="10"/>
      <c r="G52" s="11"/>
      <c r="H52" s="10"/>
      <c r="I52" s="11"/>
      <c r="J52" s="10"/>
      <c r="K52" s="11"/>
      <c r="L52" s="10"/>
      <c r="M52" s="11"/>
      <c r="N52" s="10"/>
      <c r="O52" s="11"/>
      <c r="P52" s="10"/>
      <c r="Q52" s="11"/>
      <c r="R52" s="10"/>
      <c r="S52" s="11"/>
      <c r="T52" s="10"/>
      <c r="U52" s="11"/>
      <c r="V52" s="10"/>
      <c r="W52" s="11"/>
      <c r="X52" s="10"/>
      <c r="Y52" s="11"/>
      <c r="Z52" s="10"/>
      <c r="AA52" s="6"/>
      <c r="AB52">
        <f t="shared" si="0"/>
        <v>0</v>
      </c>
    </row>
    <row r="53" spans="1:28" ht="12.75" customHeight="1">
      <c r="A53" s="9" t="s">
        <v>43</v>
      </c>
      <c r="B53" s="10"/>
      <c r="C53" s="11"/>
      <c r="D53" s="10"/>
      <c r="E53" s="11"/>
      <c r="F53" s="10"/>
      <c r="G53" s="11"/>
      <c r="H53" s="10"/>
      <c r="I53" s="11"/>
      <c r="J53" s="10"/>
      <c r="K53" s="11"/>
      <c r="L53" s="10"/>
      <c r="M53" s="11"/>
      <c r="N53" s="10"/>
      <c r="O53" s="11"/>
      <c r="P53" s="10"/>
      <c r="Q53" s="11"/>
      <c r="R53" s="10"/>
      <c r="S53" s="11"/>
      <c r="T53" s="10"/>
      <c r="U53" s="11"/>
      <c r="V53" s="10"/>
      <c r="W53" s="11"/>
      <c r="X53" s="10"/>
      <c r="Y53" s="11"/>
      <c r="Z53" s="10"/>
      <c r="AA53" s="6"/>
      <c r="AB53">
        <f t="shared" si="0"/>
        <v>0</v>
      </c>
    </row>
    <row r="54" spans="1:28" s="162" customFormat="1" ht="12.75" customHeight="1">
      <c r="A54" s="12" t="s">
        <v>72</v>
      </c>
      <c r="B54" s="5"/>
      <c r="C54" s="161"/>
      <c r="D54" s="5"/>
      <c r="E54" s="161"/>
      <c r="F54" s="5"/>
      <c r="G54" s="161"/>
      <c r="H54" s="5"/>
      <c r="I54" s="161"/>
      <c r="J54" s="5"/>
      <c r="K54" s="161"/>
      <c r="L54" s="5"/>
      <c r="M54" s="161"/>
      <c r="N54" s="5"/>
      <c r="O54" s="161"/>
      <c r="P54" s="5"/>
      <c r="Q54" s="161"/>
      <c r="R54" s="5"/>
      <c r="S54" s="161"/>
      <c r="T54" s="5"/>
      <c r="U54" s="161"/>
      <c r="V54" s="5"/>
      <c r="W54" s="161"/>
      <c r="X54" s="5"/>
      <c r="Y54" s="161"/>
      <c r="Z54" s="5"/>
      <c r="AA54" s="52"/>
      <c r="AB54" s="162">
        <f t="shared" si="0"/>
        <v>0</v>
      </c>
    </row>
    <row r="55" spans="1:28" ht="12.75" customHeight="1">
      <c r="A55" s="15" t="s">
        <v>68</v>
      </c>
      <c r="B55" s="10"/>
      <c r="C55" s="11"/>
      <c r="D55" s="10"/>
      <c r="E55" s="11"/>
      <c r="F55" s="10"/>
      <c r="G55" s="11"/>
      <c r="H55" s="10"/>
      <c r="I55" s="11"/>
      <c r="J55" s="10"/>
      <c r="K55" s="11"/>
      <c r="L55" s="10"/>
      <c r="M55" s="11">
        <v>3</v>
      </c>
      <c r="N55" s="10">
        <v>30</v>
      </c>
      <c r="O55" s="11"/>
      <c r="P55" s="10"/>
      <c r="Q55" s="11"/>
      <c r="R55" s="10"/>
      <c r="S55" s="11"/>
      <c r="T55" s="10"/>
      <c r="U55" s="11"/>
      <c r="V55" s="10"/>
      <c r="W55" s="11"/>
      <c r="X55" s="10"/>
      <c r="Y55" s="11"/>
      <c r="Z55" s="10"/>
      <c r="AA55" s="6"/>
      <c r="AB55">
        <f t="shared" si="0"/>
        <v>1.32</v>
      </c>
    </row>
    <row r="56" spans="1:28" ht="12.75" customHeight="1">
      <c r="A56" s="15" t="s">
        <v>145</v>
      </c>
      <c r="B56" s="10"/>
      <c r="C56" s="11"/>
      <c r="D56" s="10"/>
      <c r="E56" s="11"/>
      <c r="F56" s="10"/>
      <c r="G56" s="11"/>
      <c r="H56" s="10"/>
      <c r="I56" s="11"/>
      <c r="J56" s="10"/>
      <c r="K56" s="11"/>
      <c r="L56" s="10"/>
      <c r="M56" s="11"/>
      <c r="N56" s="10"/>
      <c r="O56" s="11"/>
      <c r="P56" s="10"/>
      <c r="Q56" s="11"/>
      <c r="R56" s="10"/>
      <c r="S56" s="11"/>
      <c r="T56" s="10"/>
      <c r="U56" s="11"/>
      <c r="V56" s="10"/>
      <c r="W56" s="11"/>
      <c r="X56" s="10"/>
      <c r="Y56" s="11"/>
      <c r="Z56" s="10"/>
      <c r="AA56" s="6"/>
      <c r="AB56">
        <f t="shared" si="0"/>
        <v>0</v>
      </c>
    </row>
    <row r="57" spans="1:28" ht="12.75" customHeight="1">
      <c r="A57" s="9" t="s">
        <v>63</v>
      </c>
      <c r="B57" s="10"/>
      <c r="C57" s="11">
        <v>8</v>
      </c>
      <c r="D57" s="10"/>
      <c r="E57" s="11"/>
      <c r="F57" s="10"/>
      <c r="G57" s="11"/>
      <c r="H57" s="10"/>
      <c r="I57" s="11"/>
      <c r="J57" s="10"/>
      <c r="K57" s="11"/>
      <c r="L57" s="10"/>
      <c r="M57" s="11"/>
      <c r="N57" s="10"/>
      <c r="O57" s="11"/>
      <c r="P57" s="10"/>
      <c r="Q57" s="11"/>
      <c r="R57" s="10"/>
      <c r="S57" s="11"/>
      <c r="T57" s="10"/>
      <c r="U57" s="11"/>
      <c r="V57" s="10">
        <v>30</v>
      </c>
      <c r="W57" s="11"/>
      <c r="X57" s="10">
        <v>2</v>
      </c>
      <c r="Y57" s="11"/>
      <c r="Z57" s="10"/>
      <c r="AA57" s="6"/>
      <c r="AB57">
        <f t="shared" si="0"/>
        <v>1.6</v>
      </c>
    </row>
    <row r="58" spans="1:28" s="162" customFormat="1" ht="12.75" customHeight="1">
      <c r="A58" s="12" t="s">
        <v>30</v>
      </c>
      <c r="B58" s="5"/>
      <c r="C58" s="161"/>
      <c r="D58" s="5"/>
      <c r="E58" s="161"/>
      <c r="F58" s="5"/>
      <c r="G58" s="161"/>
      <c r="H58" s="5">
        <v>5</v>
      </c>
      <c r="I58" s="161"/>
      <c r="J58" s="5"/>
      <c r="K58" s="161"/>
      <c r="L58" s="5"/>
      <c r="M58" s="161"/>
      <c r="N58" s="5"/>
      <c r="O58" s="161"/>
      <c r="P58" s="5"/>
      <c r="Q58" s="161">
        <v>7</v>
      </c>
      <c r="R58" s="5"/>
      <c r="S58" s="161"/>
      <c r="T58" s="5"/>
      <c r="U58" s="161"/>
      <c r="V58" s="5"/>
      <c r="W58" s="161"/>
      <c r="X58" s="5"/>
      <c r="Y58" s="161"/>
      <c r="Z58" s="5">
        <v>5</v>
      </c>
      <c r="AA58" s="52"/>
      <c r="AB58" s="162">
        <f t="shared" si="0"/>
        <v>0.68</v>
      </c>
    </row>
    <row r="59" spans="1:28" ht="12.75" customHeight="1">
      <c r="A59" s="9" t="s">
        <v>38</v>
      </c>
      <c r="B59" s="10"/>
      <c r="C59" s="11"/>
      <c r="D59" s="10"/>
      <c r="E59" s="11"/>
      <c r="F59" s="10"/>
      <c r="G59" s="11"/>
      <c r="H59" s="10"/>
      <c r="I59" s="11"/>
      <c r="J59" s="10"/>
      <c r="K59" s="11"/>
      <c r="L59" s="10"/>
      <c r="M59" s="11"/>
      <c r="N59" s="10"/>
      <c r="O59" s="11"/>
      <c r="P59" s="10"/>
      <c r="Q59" s="11"/>
      <c r="R59" s="10"/>
      <c r="S59" s="11"/>
      <c r="T59" s="10"/>
      <c r="U59" s="11"/>
      <c r="V59" s="10"/>
      <c r="W59" s="11"/>
      <c r="X59" s="10"/>
      <c r="Y59" s="11"/>
      <c r="Z59" s="10"/>
      <c r="AA59" s="6"/>
      <c r="AB59">
        <f t="shared" si="0"/>
        <v>0</v>
      </c>
    </row>
    <row r="60" spans="1:28" ht="12.75" customHeight="1">
      <c r="A60" s="9" t="s">
        <v>60</v>
      </c>
      <c r="B60" s="10"/>
      <c r="C60" s="11"/>
      <c r="D60" s="10"/>
      <c r="E60" s="11"/>
      <c r="F60" s="10"/>
      <c r="G60" s="11"/>
      <c r="H60" s="10"/>
      <c r="I60" s="11"/>
      <c r="J60" s="10"/>
      <c r="K60" s="11"/>
      <c r="L60" s="10"/>
      <c r="M60" s="11"/>
      <c r="N60" s="10"/>
      <c r="O60" s="11"/>
      <c r="P60" s="10"/>
      <c r="Q60" s="11"/>
      <c r="R60" s="10"/>
      <c r="S60" s="11"/>
      <c r="T60" s="10"/>
      <c r="U60" s="11"/>
      <c r="V60" s="10"/>
      <c r="W60" s="11"/>
      <c r="X60" s="10"/>
      <c r="Y60" s="11"/>
      <c r="Z60" s="10"/>
      <c r="AA60" s="6"/>
      <c r="AB60">
        <f t="shared" si="0"/>
        <v>0</v>
      </c>
    </row>
    <row r="61" spans="1:28" ht="12.75" customHeight="1">
      <c r="A61" s="9" t="s">
        <v>73</v>
      </c>
      <c r="B61" s="10"/>
      <c r="C61" s="11"/>
      <c r="D61" s="10"/>
      <c r="E61" s="11"/>
      <c r="F61" s="10"/>
      <c r="G61" s="11"/>
      <c r="H61" s="10"/>
      <c r="I61" s="11"/>
      <c r="J61" s="10"/>
      <c r="K61" s="11"/>
      <c r="L61" s="10"/>
      <c r="M61" s="11"/>
      <c r="N61" s="10"/>
      <c r="O61" s="11"/>
      <c r="P61" s="10"/>
      <c r="Q61" s="11"/>
      <c r="R61" s="10"/>
      <c r="S61" s="11"/>
      <c r="T61" s="10"/>
      <c r="U61" s="11"/>
      <c r="V61" s="10"/>
      <c r="W61" s="11"/>
      <c r="X61" s="10"/>
      <c r="Y61" s="11"/>
      <c r="Z61" s="10"/>
      <c r="AA61" s="6"/>
      <c r="AB61">
        <f t="shared" si="0"/>
        <v>0</v>
      </c>
    </row>
    <row r="62" spans="1:28" ht="12.75" customHeight="1">
      <c r="A62" s="9" t="s">
        <v>64</v>
      </c>
      <c r="B62" s="10"/>
      <c r="C62" s="11"/>
      <c r="D62" s="10"/>
      <c r="E62" s="11"/>
      <c r="F62" s="10"/>
      <c r="G62" s="11"/>
      <c r="H62" s="10"/>
      <c r="I62" s="11"/>
      <c r="J62" s="10"/>
      <c r="K62" s="11"/>
      <c r="L62" s="10"/>
      <c r="M62" s="11"/>
      <c r="N62" s="10"/>
      <c r="O62" s="11"/>
      <c r="P62" s="10"/>
      <c r="Q62" s="11"/>
      <c r="R62" s="10"/>
      <c r="S62" s="11"/>
      <c r="T62" s="10"/>
      <c r="U62" s="11"/>
      <c r="V62" s="10"/>
      <c r="W62" s="11"/>
      <c r="X62" s="10"/>
      <c r="Y62" s="11"/>
      <c r="Z62" s="10"/>
      <c r="AA62" s="6"/>
      <c r="AB62">
        <f t="shared" si="0"/>
        <v>0</v>
      </c>
    </row>
    <row r="63" spans="1:28" ht="12.75" customHeight="1">
      <c r="A63" s="9" t="s">
        <v>61</v>
      </c>
      <c r="B63" s="10"/>
      <c r="C63" s="11"/>
      <c r="D63" s="10"/>
      <c r="E63" s="11"/>
      <c r="F63" s="10"/>
      <c r="G63" s="11"/>
      <c r="H63" s="10"/>
      <c r="I63" s="11"/>
      <c r="J63" s="10"/>
      <c r="K63" s="11"/>
      <c r="L63" s="10"/>
      <c r="M63" s="11"/>
      <c r="N63" s="10"/>
      <c r="O63" s="11"/>
      <c r="P63" s="10"/>
      <c r="Q63" s="11"/>
      <c r="R63" s="10"/>
      <c r="S63" s="11"/>
      <c r="T63" s="10"/>
      <c r="U63" s="11"/>
      <c r="V63" s="10"/>
      <c r="W63" s="11"/>
      <c r="X63" s="10"/>
      <c r="Y63" s="11"/>
      <c r="Z63" s="10"/>
      <c r="AA63" s="6"/>
      <c r="AB63">
        <f t="shared" si="0"/>
        <v>0</v>
      </c>
    </row>
    <row r="64" spans="1:28" s="162" customFormat="1" ht="12.75" customHeight="1">
      <c r="A64" s="16" t="s">
        <v>13</v>
      </c>
      <c r="B64" s="5"/>
      <c r="C64" s="161"/>
      <c r="D64" s="5"/>
      <c r="E64" s="161"/>
      <c r="F64" s="5"/>
      <c r="G64" s="161"/>
      <c r="H64" s="5"/>
      <c r="I64" s="161"/>
      <c r="J64" s="5"/>
      <c r="K64" s="161"/>
      <c r="L64" s="5"/>
      <c r="M64" s="161"/>
      <c r="N64" s="5"/>
      <c r="O64" s="161"/>
      <c r="P64" s="5"/>
      <c r="Q64" s="161"/>
      <c r="R64" s="5"/>
      <c r="S64" s="161"/>
      <c r="T64" s="5"/>
      <c r="U64" s="161"/>
      <c r="V64" s="5"/>
      <c r="W64" s="161"/>
      <c r="X64" s="5"/>
      <c r="Y64" s="161"/>
      <c r="Z64" s="5"/>
      <c r="AA64" s="52"/>
      <c r="AB64" s="162">
        <f t="shared" si="0"/>
        <v>0</v>
      </c>
    </row>
    <row r="65" spans="1:28" s="162" customFormat="1" ht="12.75" customHeight="1">
      <c r="A65" s="16" t="s">
        <v>55</v>
      </c>
      <c r="B65" s="5"/>
      <c r="C65" s="161"/>
      <c r="D65" s="5"/>
      <c r="E65" s="161"/>
      <c r="F65" s="5"/>
      <c r="G65" s="161"/>
      <c r="H65" s="5"/>
      <c r="I65" s="161"/>
      <c r="J65" s="5"/>
      <c r="K65" s="161"/>
      <c r="L65" s="5"/>
      <c r="M65" s="161"/>
      <c r="N65" s="5"/>
      <c r="O65" s="161"/>
      <c r="P65" s="5"/>
      <c r="Q65" s="161"/>
      <c r="R65" s="5"/>
      <c r="S65" s="161"/>
      <c r="T65" s="5"/>
      <c r="U65" s="161"/>
      <c r="V65" s="5"/>
      <c r="W65" s="161"/>
      <c r="X65" s="5"/>
      <c r="Y65" s="161"/>
      <c r="Z65" s="5"/>
      <c r="AA65" s="52"/>
      <c r="AB65" s="162">
        <f t="shared" si="0"/>
        <v>0</v>
      </c>
    </row>
    <row r="66" spans="1:28" ht="12.75" customHeight="1">
      <c r="A66" s="15" t="s">
        <v>42</v>
      </c>
      <c r="B66" s="10"/>
      <c r="C66" s="11"/>
      <c r="D66" s="10"/>
      <c r="E66" s="11"/>
      <c r="F66" s="10"/>
      <c r="G66" s="11"/>
      <c r="H66" s="10"/>
      <c r="I66" s="11"/>
      <c r="J66" s="10"/>
      <c r="K66" s="11"/>
      <c r="L66" s="10"/>
      <c r="M66" s="11"/>
      <c r="N66" s="10"/>
      <c r="O66" s="11"/>
      <c r="P66" s="10"/>
      <c r="Q66" s="11"/>
      <c r="R66" s="10"/>
      <c r="S66" s="11"/>
      <c r="T66" s="10"/>
      <c r="U66" s="11"/>
      <c r="V66" s="10"/>
      <c r="W66" s="11"/>
      <c r="X66" s="10"/>
      <c r="Y66" s="11"/>
      <c r="Z66" s="10"/>
      <c r="AA66" s="6"/>
      <c r="AB66">
        <f t="shared" si="0"/>
        <v>0</v>
      </c>
    </row>
    <row r="67" spans="1:28" ht="12.75" customHeight="1">
      <c r="A67" s="15" t="s">
        <v>57</v>
      </c>
      <c r="B67" s="10"/>
      <c r="C67" s="11"/>
      <c r="D67" s="10"/>
      <c r="E67" s="11"/>
      <c r="F67" s="10"/>
      <c r="G67" s="11"/>
      <c r="H67" s="10"/>
      <c r="I67" s="11"/>
      <c r="J67" s="10"/>
      <c r="K67" s="11"/>
      <c r="L67" s="10"/>
      <c r="M67" s="11"/>
      <c r="N67" s="10"/>
      <c r="O67" s="11"/>
      <c r="P67" s="10"/>
      <c r="Q67" s="11"/>
      <c r="R67" s="10"/>
      <c r="S67" s="11"/>
      <c r="T67" s="10"/>
      <c r="U67" s="11"/>
      <c r="V67" s="10"/>
      <c r="W67" s="11"/>
      <c r="X67" s="10"/>
      <c r="Y67" s="11"/>
      <c r="Z67" s="10"/>
      <c r="AA67" s="6"/>
      <c r="AB67">
        <f t="shared" si="0"/>
        <v>0</v>
      </c>
    </row>
    <row r="68" spans="1:28" s="162" customFormat="1" ht="12.75" customHeight="1">
      <c r="A68" s="16" t="s">
        <v>14</v>
      </c>
      <c r="B68" s="5"/>
      <c r="C68" s="161"/>
      <c r="D68" s="5"/>
      <c r="E68" s="161"/>
      <c r="F68" s="5"/>
      <c r="G68" s="161"/>
      <c r="H68" s="5"/>
      <c r="I68" s="161"/>
      <c r="J68" s="5"/>
      <c r="K68" s="161"/>
      <c r="L68" s="5"/>
      <c r="M68" s="161"/>
      <c r="N68" s="5"/>
      <c r="O68" s="161"/>
      <c r="P68" s="5"/>
      <c r="Q68" s="161"/>
      <c r="R68" s="5"/>
      <c r="S68" s="161"/>
      <c r="T68" s="5"/>
      <c r="U68" s="161"/>
      <c r="V68" s="5"/>
      <c r="W68" s="161"/>
      <c r="X68" s="5"/>
      <c r="Y68" s="161"/>
      <c r="Z68" s="5"/>
      <c r="AA68" s="52"/>
      <c r="AB68" s="162">
        <f t="shared" si="0"/>
        <v>0</v>
      </c>
    </row>
    <row r="69" spans="1:28" s="162" customFormat="1" ht="12.75" customHeight="1">
      <c r="A69" s="16" t="s">
        <v>15</v>
      </c>
      <c r="B69" s="5"/>
      <c r="C69" s="161"/>
      <c r="D69" s="5"/>
      <c r="E69" s="161"/>
      <c r="F69" s="5"/>
      <c r="G69" s="161"/>
      <c r="H69" s="5"/>
      <c r="I69" s="161"/>
      <c r="J69" s="5"/>
      <c r="K69" s="161"/>
      <c r="L69" s="5"/>
      <c r="M69" s="161"/>
      <c r="N69" s="5"/>
      <c r="O69" s="161"/>
      <c r="P69" s="5"/>
      <c r="Q69" s="161"/>
      <c r="R69" s="5"/>
      <c r="S69" s="161"/>
      <c r="T69" s="5"/>
      <c r="U69" s="161"/>
      <c r="V69" s="5"/>
      <c r="W69" s="161"/>
      <c r="X69" s="5"/>
      <c r="Y69" s="161"/>
      <c r="Z69" s="5"/>
      <c r="AA69" s="52"/>
      <c r="AB69" s="162">
        <f t="shared" si="0"/>
        <v>0</v>
      </c>
    </row>
    <row r="70" spans="1:28" s="162" customFormat="1" ht="12.75" customHeight="1">
      <c r="A70" s="16" t="s">
        <v>16</v>
      </c>
      <c r="B70" s="5"/>
      <c r="C70" s="161"/>
      <c r="D70" s="5"/>
      <c r="E70" s="161"/>
      <c r="F70" s="5"/>
      <c r="G70" s="161"/>
      <c r="H70" s="5"/>
      <c r="I70" s="161"/>
      <c r="J70" s="5"/>
      <c r="K70" s="161"/>
      <c r="L70" s="5"/>
      <c r="M70" s="161"/>
      <c r="N70" s="5"/>
      <c r="O70" s="161"/>
      <c r="P70" s="5"/>
      <c r="Q70" s="161"/>
      <c r="R70" s="5"/>
      <c r="S70" s="161"/>
      <c r="T70" s="5"/>
      <c r="U70" s="161"/>
      <c r="V70" s="5"/>
      <c r="W70" s="161"/>
      <c r="X70" s="5"/>
      <c r="Y70" s="161"/>
      <c r="Z70" s="5"/>
      <c r="AA70" s="52"/>
      <c r="AB70" s="162">
        <f t="shared" si="0"/>
        <v>0</v>
      </c>
    </row>
    <row r="71" spans="1:28" ht="12.75" customHeight="1">
      <c r="A71" s="15" t="s">
        <v>36</v>
      </c>
      <c r="B71" s="10"/>
      <c r="C71" s="11"/>
      <c r="D71" s="10"/>
      <c r="E71" s="11"/>
      <c r="F71" s="10"/>
      <c r="G71" s="11"/>
      <c r="H71" s="10"/>
      <c r="I71" s="11"/>
      <c r="J71" s="10"/>
      <c r="K71" s="11"/>
      <c r="L71" s="10"/>
      <c r="M71" s="11"/>
      <c r="N71" s="10"/>
      <c r="O71" s="11"/>
      <c r="P71" s="10"/>
      <c r="Q71" s="11"/>
      <c r="R71" s="10"/>
      <c r="S71" s="11"/>
      <c r="T71" s="10"/>
      <c r="U71" s="11"/>
      <c r="V71" s="10"/>
      <c r="W71" s="11"/>
      <c r="X71" s="10"/>
      <c r="Y71" s="11"/>
      <c r="Z71" s="10"/>
      <c r="AA71" s="6"/>
      <c r="AB71">
        <f t="shared" si="0"/>
        <v>0</v>
      </c>
    </row>
    <row r="72" spans="1:28" s="162" customFormat="1" ht="12.75" customHeight="1">
      <c r="A72" s="16" t="s">
        <v>81</v>
      </c>
      <c r="B72" s="5"/>
      <c r="C72" s="161"/>
      <c r="D72" s="5"/>
      <c r="E72" s="161"/>
      <c r="F72" s="5"/>
      <c r="G72" s="161"/>
      <c r="H72" s="5"/>
      <c r="I72" s="161"/>
      <c r="J72" s="5"/>
      <c r="K72" s="161"/>
      <c r="L72" s="5"/>
      <c r="M72" s="161"/>
      <c r="N72" s="5"/>
      <c r="O72" s="161"/>
      <c r="P72" s="5"/>
      <c r="Q72" s="161"/>
      <c r="R72" s="5"/>
      <c r="S72" s="161"/>
      <c r="T72" s="5"/>
      <c r="U72" s="161"/>
      <c r="V72" s="5"/>
      <c r="W72" s="161"/>
      <c r="X72" s="5"/>
      <c r="Y72" s="161"/>
      <c r="Z72" s="5"/>
      <c r="AA72" s="52"/>
      <c r="AB72" s="162">
        <f t="shared" ref="AB72:AB117" si="1">SUM(B72:AA72)/25</f>
        <v>0</v>
      </c>
    </row>
    <row r="73" spans="1:28" s="162" customFormat="1" ht="12.75" customHeight="1">
      <c r="A73" s="16" t="s">
        <v>74</v>
      </c>
      <c r="B73" s="5"/>
      <c r="C73" s="161"/>
      <c r="D73" s="5"/>
      <c r="E73" s="161"/>
      <c r="F73" s="5"/>
      <c r="G73" s="161"/>
      <c r="H73" s="5"/>
      <c r="I73" s="161"/>
      <c r="J73" s="5"/>
      <c r="K73" s="161"/>
      <c r="L73" s="5"/>
      <c r="M73" s="161"/>
      <c r="N73" s="5"/>
      <c r="O73" s="161"/>
      <c r="P73" s="5"/>
      <c r="Q73" s="161"/>
      <c r="R73" s="5"/>
      <c r="S73" s="161"/>
      <c r="T73" s="5"/>
      <c r="U73" s="161"/>
      <c r="V73" s="5"/>
      <c r="W73" s="161"/>
      <c r="X73" s="5"/>
      <c r="Y73" s="161"/>
      <c r="Z73" s="5"/>
      <c r="AA73" s="52"/>
      <c r="AB73" s="162">
        <f t="shared" si="1"/>
        <v>0</v>
      </c>
    </row>
    <row r="74" spans="1:28" s="162" customFormat="1" ht="12.75" customHeight="1">
      <c r="A74" s="16" t="s">
        <v>56</v>
      </c>
      <c r="B74" s="5"/>
      <c r="C74" s="161"/>
      <c r="D74" s="5"/>
      <c r="E74" s="161"/>
      <c r="F74" s="5"/>
      <c r="G74" s="161"/>
      <c r="H74" s="5"/>
      <c r="I74" s="161"/>
      <c r="J74" s="5"/>
      <c r="K74" s="161"/>
      <c r="L74" s="5"/>
      <c r="M74" s="161"/>
      <c r="N74" s="5"/>
      <c r="O74" s="161"/>
      <c r="P74" s="5"/>
      <c r="Q74" s="161"/>
      <c r="R74" s="5"/>
      <c r="S74" s="161"/>
      <c r="T74" s="5"/>
      <c r="U74" s="161"/>
      <c r="V74" s="5"/>
      <c r="W74" s="161"/>
      <c r="X74" s="5"/>
      <c r="Y74" s="161"/>
      <c r="Z74" s="5"/>
      <c r="AA74" s="52"/>
      <c r="AB74" s="162">
        <f t="shared" si="1"/>
        <v>0</v>
      </c>
    </row>
    <row r="75" spans="1:28" s="162" customFormat="1" ht="12.75" customHeight="1">
      <c r="A75" s="16" t="s">
        <v>17</v>
      </c>
      <c r="B75" s="5"/>
      <c r="C75" s="161"/>
      <c r="D75" s="5"/>
      <c r="E75" s="161"/>
      <c r="F75" s="5"/>
      <c r="G75" s="161"/>
      <c r="H75" s="5"/>
      <c r="I75" s="161"/>
      <c r="J75" s="5"/>
      <c r="K75" s="161"/>
      <c r="L75" s="5"/>
      <c r="M75" s="161"/>
      <c r="N75" s="5"/>
      <c r="O75" s="161"/>
      <c r="P75" s="5"/>
      <c r="Q75" s="161"/>
      <c r="R75" s="5"/>
      <c r="S75" s="161"/>
      <c r="T75" s="5"/>
      <c r="U75" s="161"/>
      <c r="V75" s="5"/>
      <c r="W75" s="161"/>
      <c r="X75" s="5"/>
      <c r="Y75" s="161"/>
      <c r="Z75" s="5"/>
      <c r="AA75" s="52"/>
      <c r="AB75" s="162">
        <f t="shared" si="1"/>
        <v>0</v>
      </c>
    </row>
    <row r="76" spans="1:28" s="162" customFormat="1" ht="12.75" customHeight="1">
      <c r="A76" s="16" t="s">
        <v>18</v>
      </c>
      <c r="B76" s="5"/>
      <c r="C76" s="161"/>
      <c r="D76" s="5"/>
      <c r="E76" s="161"/>
      <c r="F76" s="5"/>
      <c r="G76" s="161"/>
      <c r="H76" s="5"/>
      <c r="I76" s="161"/>
      <c r="J76" s="5"/>
      <c r="K76" s="161"/>
      <c r="L76" s="5"/>
      <c r="M76" s="161"/>
      <c r="N76" s="5"/>
      <c r="O76" s="161"/>
      <c r="P76" s="5"/>
      <c r="Q76" s="161"/>
      <c r="R76" s="5"/>
      <c r="S76" s="161"/>
      <c r="T76" s="5"/>
      <c r="U76" s="161"/>
      <c r="V76" s="5"/>
      <c r="W76" s="161"/>
      <c r="X76" s="5"/>
      <c r="Y76" s="161"/>
      <c r="Z76" s="5"/>
      <c r="AA76" s="52"/>
      <c r="AB76" s="162">
        <f t="shared" si="1"/>
        <v>0</v>
      </c>
    </row>
    <row r="77" spans="1:28" s="33" customFormat="1" ht="12.75" customHeight="1">
      <c r="A77" s="15" t="s">
        <v>129</v>
      </c>
      <c r="B77" s="30"/>
      <c r="C77" s="31"/>
      <c r="D77" s="30"/>
      <c r="E77" s="31"/>
      <c r="F77" s="30"/>
      <c r="G77" s="31"/>
      <c r="H77" s="30"/>
      <c r="I77" s="31"/>
      <c r="J77" s="30"/>
      <c r="K77" s="31"/>
      <c r="L77" s="30"/>
      <c r="M77" s="31"/>
      <c r="N77" s="30"/>
      <c r="O77" s="31"/>
      <c r="P77" s="30"/>
      <c r="Q77" s="31"/>
      <c r="R77" s="30"/>
      <c r="S77" s="31"/>
      <c r="T77" s="30"/>
      <c r="U77" s="31"/>
      <c r="V77" s="30"/>
      <c r="W77" s="31"/>
      <c r="X77" s="30"/>
      <c r="Y77" s="31"/>
      <c r="Z77" s="30"/>
      <c r="AA77" s="32"/>
    </row>
    <row r="78" spans="1:28" s="162" customFormat="1" ht="12.75" customHeight="1">
      <c r="A78" s="16" t="s">
        <v>19</v>
      </c>
      <c r="B78" s="5"/>
      <c r="C78" s="161">
        <v>1</v>
      </c>
      <c r="D78" s="5"/>
      <c r="E78" s="161"/>
      <c r="F78" s="5"/>
      <c r="G78" s="161"/>
      <c r="H78" s="5"/>
      <c r="I78" s="161"/>
      <c r="J78" s="5"/>
      <c r="K78" s="161"/>
      <c r="L78" s="5"/>
      <c r="M78" s="161"/>
      <c r="N78" s="5"/>
      <c r="O78" s="161"/>
      <c r="P78" s="5"/>
      <c r="Q78" s="161"/>
      <c r="R78" s="5"/>
      <c r="S78" s="161"/>
      <c r="T78" s="5">
        <v>1</v>
      </c>
      <c r="U78" s="161"/>
      <c r="V78" s="5"/>
      <c r="W78" s="161"/>
      <c r="X78" s="5"/>
      <c r="Y78" s="161"/>
      <c r="Z78" s="5">
        <v>1</v>
      </c>
      <c r="AA78" s="52"/>
      <c r="AB78" s="162">
        <f t="shared" si="1"/>
        <v>0.12</v>
      </c>
    </row>
    <row r="79" spans="1:28" s="162" customFormat="1" ht="12.75" customHeight="1">
      <c r="A79" s="16" t="s">
        <v>20</v>
      </c>
      <c r="B79" s="5"/>
      <c r="C79" s="161"/>
      <c r="D79" s="5"/>
      <c r="E79" s="161"/>
      <c r="F79" s="5"/>
      <c r="G79" s="161"/>
      <c r="H79" s="5"/>
      <c r="I79" s="161"/>
      <c r="J79" s="5"/>
      <c r="K79" s="161"/>
      <c r="L79" s="5"/>
      <c r="M79" s="161"/>
      <c r="N79" s="5"/>
      <c r="O79" s="161"/>
      <c r="P79" s="5"/>
      <c r="Q79" s="161"/>
      <c r="R79" s="5"/>
      <c r="S79" s="161"/>
      <c r="T79" s="5"/>
      <c r="U79" s="161"/>
      <c r="V79" s="5"/>
      <c r="W79" s="161"/>
      <c r="X79" s="5"/>
      <c r="Y79" s="161"/>
      <c r="Z79" s="5"/>
      <c r="AA79" s="52"/>
      <c r="AB79" s="162">
        <f t="shared" si="1"/>
        <v>0</v>
      </c>
    </row>
    <row r="80" spans="1:28" s="162" customFormat="1" ht="12.75" customHeight="1">
      <c r="A80" s="16" t="s">
        <v>21</v>
      </c>
      <c r="B80" s="5"/>
      <c r="C80" s="161"/>
      <c r="D80" s="5"/>
      <c r="E80" s="161"/>
      <c r="F80" s="5"/>
      <c r="G80" s="161"/>
      <c r="H80" s="5"/>
      <c r="I80" s="161"/>
      <c r="J80" s="5"/>
      <c r="K80" s="161"/>
      <c r="L80" s="5"/>
      <c r="M80" s="161"/>
      <c r="N80" s="5"/>
      <c r="O80" s="161"/>
      <c r="P80" s="5"/>
      <c r="Q80" s="161"/>
      <c r="R80" s="5"/>
      <c r="S80" s="161"/>
      <c r="T80" s="5"/>
      <c r="U80" s="161"/>
      <c r="V80" s="5"/>
      <c r="W80" s="161"/>
      <c r="X80" s="5"/>
      <c r="Y80" s="161"/>
      <c r="Z80" s="5"/>
      <c r="AA80" s="52"/>
      <c r="AB80" s="162">
        <f t="shared" si="1"/>
        <v>0</v>
      </c>
    </row>
    <row r="81" spans="1:28" ht="12.75" customHeight="1">
      <c r="A81" s="15" t="s">
        <v>91</v>
      </c>
      <c r="B81" s="10"/>
      <c r="C81" s="11"/>
      <c r="D81" s="10"/>
      <c r="E81" s="11"/>
      <c r="F81" s="10"/>
      <c r="G81" s="11"/>
      <c r="H81" s="10"/>
      <c r="I81" s="11"/>
      <c r="J81" s="10"/>
      <c r="K81" s="11"/>
      <c r="L81" s="10"/>
      <c r="M81" s="11"/>
      <c r="N81" s="10"/>
      <c r="O81" s="11"/>
      <c r="P81" s="10"/>
      <c r="Q81" s="11"/>
      <c r="R81" s="10"/>
      <c r="S81" s="11"/>
      <c r="T81" s="10"/>
      <c r="U81" s="11"/>
      <c r="V81" s="10"/>
      <c r="W81" s="11"/>
      <c r="X81" s="10"/>
      <c r="Y81" s="11"/>
      <c r="Z81" s="10"/>
      <c r="AA81" s="6"/>
      <c r="AB81">
        <f t="shared" si="1"/>
        <v>0</v>
      </c>
    </row>
    <row r="82" spans="1:28" ht="12.75" customHeight="1">
      <c r="A82" s="15" t="s">
        <v>122</v>
      </c>
      <c r="B82" s="10"/>
      <c r="C82" s="11"/>
      <c r="D82" s="10"/>
      <c r="E82" s="11"/>
      <c r="F82" s="10"/>
      <c r="G82" s="11"/>
      <c r="H82" s="10"/>
      <c r="I82" s="11"/>
      <c r="J82" s="10"/>
      <c r="K82" s="11"/>
      <c r="L82" s="10"/>
      <c r="M82" s="11"/>
      <c r="N82" s="10"/>
      <c r="O82" s="11"/>
      <c r="P82" s="10"/>
      <c r="Q82" s="11"/>
      <c r="R82" s="10"/>
      <c r="S82" s="11"/>
      <c r="T82" s="10"/>
      <c r="U82" s="11"/>
      <c r="V82" s="10"/>
      <c r="W82" s="11"/>
      <c r="X82" s="10"/>
      <c r="Y82" s="11"/>
      <c r="Z82" s="10"/>
      <c r="AA82" s="6"/>
    </row>
    <row r="83" spans="1:28" s="162" customFormat="1" ht="12.75" customHeight="1">
      <c r="A83" s="16" t="s">
        <v>92</v>
      </c>
      <c r="B83" s="5"/>
      <c r="C83" s="161"/>
      <c r="D83" s="5"/>
      <c r="E83" s="161"/>
      <c r="F83" s="5"/>
      <c r="G83" s="161"/>
      <c r="H83" s="5"/>
      <c r="I83" s="161"/>
      <c r="J83" s="5"/>
      <c r="K83" s="161"/>
      <c r="L83" s="5"/>
      <c r="M83" s="161"/>
      <c r="N83" s="5"/>
      <c r="O83" s="161"/>
      <c r="P83" s="5"/>
      <c r="Q83" s="161"/>
      <c r="R83" s="5"/>
      <c r="S83" s="161"/>
      <c r="T83" s="5"/>
      <c r="U83" s="161"/>
      <c r="V83" s="5"/>
      <c r="W83" s="161"/>
      <c r="X83" s="5"/>
      <c r="Y83" s="161"/>
      <c r="Z83" s="5"/>
      <c r="AA83" s="52"/>
      <c r="AB83" s="162">
        <f t="shared" si="1"/>
        <v>0</v>
      </c>
    </row>
    <row r="84" spans="1:28" ht="12.75" customHeight="1">
      <c r="A84" s="15" t="s">
        <v>87</v>
      </c>
      <c r="B84" s="10"/>
      <c r="C84" s="11"/>
      <c r="D84" s="10"/>
      <c r="E84" s="11"/>
      <c r="F84" s="10"/>
      <c r="G84" s="11"/>
      <c r="H84" s="10"/>
      <c r="I84" s="11"/>
      <c r="J84" s="10"/>
      <c r="K84" s="11"/>
      <c r="L84" s="10"/>
      <c r="M84" s="11"/>
      <c r="N84" s="10"/>
      <c r="O84" s="11"/>
      <c r="P84" s="10"/>
      <c r="Q84" s="11"/>
      <c r="R84" s="10"/>
      <c r="S84" s="11"/>
      <c r="T84" s="10"/>
      <c r="U84" s="11"/>
      <c r="V84" s="10"/>
      <c r="W84" s="11"/>
      <c r="X84" s="10"/>
      <c r="Y84" s="11"/>
      <c r="Z84" s="10"/>
      <c r="AA84" s="6"/>
      <c r="AB84">
        <f t="shared" si="1"/>
        <v>0</v>
      </c>
    </row>
    <row r="85" spans="1:28" s="162" customFormat="1" ht="12.75" customHeight="1">
      <c r="A85" s="16" t="s">
        <v>65</v>
      </c>
      <c r="B85" s="5"/>
      <c r="C85" s="161"/>
      <c r="D85" s="5"/>
      <c r="E85" s="161"/>
      <c r="F85" s="5"/>
      <c r="G85" s="161"/>
      <c r="H85" s="5"/>
      <c r="I85" s="161"/>
      <c r="J85" s="5"/>
      <c r="K85" s="161"/>
      <c r="L85" s="5"/>
      <c r="M85" s="161"/>
      <c r="N85" s="5"/>
      <c r="O85" s="161"/>
      <c r="P85" s="5"/>
      <c r="Q85" s="161"/>
      <c r="R85" s="5"/>
      <c r="S85" s="161"/>
      <c r="T85" s="5"/>
      <c r="U85" s="161"/>
      <c r="V85" s="5"/>
      <c r="W85" s="161"/>
      <c r="X85" s="5"/>
      <c r="Y85" s="161"/>
      <c r="Z85" s="5"/>
      <c r="AA85" s="52"/>
      <c r="AB85" s="162">
        <f t="shared" si="1"/>
        <v>0</v>
      </c>
    </row>
    <row r="86" spans="1:28" ht="12.75" customHeight="1">
      <c r="A86" s="15" t="s">
        <v>46</v>
      </c>
      <c r="B86" s="10"/>
      <c r="C86" s="11">
        <v>10</v>
      </c>
      <c r="D86" s="10"/>
      <c r="E86" s="11">
        <v>1</v>
      </c>
      <c r="F86" s="10"/>
      <c r="G86" s="11"/>
      <c r="H86" s="10"/>
      <c r="I86" s="11"/>
      <c r="J86" s="10"/>
      <c r="K86" s="11"/>
      <c r="L86" s="10">
        <v>1</v>
      </c>
      <c r="M86" s="11"/>
      <c r="N86" s="10"/>
      <c r="O86" s="11"/>
      <c r="P86" s="10"/>
      <c r="Q86" s="11"/>
      <c r="R86" s="10"/>
      <c r="S86" s="11"/>
      <c r="T86" s="10"/>
      <c r="U86" s="11"/>
      <c r="V86" s="10"/>
      <c r="W86" s="11"/>
      <c r="X86" s="10"/>
      <c r="Y86" s="11"/>
      <c r="Z86" s="10"/>
      <c r="AA86" s="6"/>
      <c r="AB86">
        <f t="shared" si="1"/>
        <v>0.48</v>
      </c>
    </row>
    <row r="87" spans="1:28" s="162" customFormat="1" ht="12.75" customHeight="1">
      <c r="A87" s="16" t="s">
        <v>47</v>
      </c>
      <c r="B87" s="5">
        <v>1</v>
      </c>
      <c r="C87" s="161"/>
      <c r="D87" s="5"/>
      <c r="E87" s="161"/>
      <c r="F87" s="5"/>
      <c r="G87" s="161"/>
      <c r="H87" s="5"/>
      <c r="I87" s="161">
        <v>1</v>
      </c>
      <c r="J87" s="5"/>
      <c r="K87" s="161"/>
      <c r="L87" s="5"/>
      <c r="M87" s="161"/>
      <c r="N87" s="5"/>
      <c r="O87" s="161"/>
      <c r="P87" s="5"/>
      <c r="Q87" s="161"/>
      <c r="R87" s="5"/>
      <c r="S87" s="161"/>
      <c r="T87" s="5"/>
      <c r="U87" s="161"/>
      <c r="V87" s="5"/>
      <c r="W87" s="161"/>
      <c r="X87" s="5"/>
      <c r="Y87" s="161"/>
      <c r="Z87" s="5"/>
      <c r="AA87" s="52"/>
      <c r="AB87" s="162">
        <f t="shared" si="1"/>
        <v>0.08</v>
      </c>
    </row>
    <row r="88" spans="1:28" s="162" customFormat="1" ht="12.75" customHeight="1">
      <c r="A88" s="16" t="s">
        <v>66</v>
      </c>
      <c r="B88" s="5"/>
      <c r="C88" s="161"/>
      <c r="D88" s="5"/>
      <c r="E88" s="161"/>
      <c r="F88" s="5"/>
      <c r="G88" s="161"/>
      <c r="H88" s="5">
        <v>2</v>
      </c>
      <c r="I88" s="161"/>
      <c r="J88" s="5"/>
      <c r="K88" s="161"/>
      <c r="L88" s="5"/>
      <c r="M88" s="161"/>
      <c r="N88" s="5"/>
      <c r="O88" s="161"/>
      <c r="P88" s="5"/>
      <c r="Q88" s="161"/>
      <c r="R88" s="5"/>
      <c r="S88" s="161"/>
      <c r="T88" s="5"/>
      <c r="U88" s="161"/>
      <c r="V88" s="5"/>
      <c r="W88" s="161"/>
      <c r="X88" s="5"/>
      <c r="Y88" s="161"/>
      <c r="Z88" s="5"/>
      <c r="AA88" s="52"/>
      <c r="AB88" s="162">
        <f t="shared" si="1"/>
        <v>0.08</v>
      </c>
    </row>
    <row r="89" spans="1:28" ht="12.75" customHeight="1">
      <c r="A89" s="15" t="s">
        <v>53</v>
      </c>
      <c r="B89" s="10"/>
      <c r="C89" s="11"/>
      <c r="D89" s="10"/>
      <c r="E89" s="11"/>
      <c r="F89" s="10"/>
      <c r="G89" s="11"/>
      <c r="H89" s="10"/>
      <c r="I89" s="11"/>
      <c r="J89" s="10"/>
      <c r="K89" s="11"/>
      <c r="L89" s="10"/>
      <c r="M89" s="11"/>
      <c r="N89" s="10"/>
      <c r="O89" s="11"/>
      <c r="P89" s="10"/>
      <c r="Q89" s="11"/>
      <c r="R89" s="10"/>
      <c r="S89" s="11"/>
      <c r="T89" s="10"/>
      <c r="U89" s="11"/>
      <c r="V89" s="10"/>
      <c r="W89" s="11"/>
      <c r="X89" s="10"/>
      <c r="Y89" s="11"/>
      <c r="Z89" s="10"/>
      <c r="AA89" s="6"/>
      <c r="AB89">
        <f t="shared" si="1"/>
        <v>0</v>
      </c>
    </row>
    <row r="90" spans="1:28" ht="12.75" customHeight="1">
      <c r="A90" s="15" t="s">
        <v>54</v>
      </c>
      <c r="B90" s="10"/>
      <c r="C90" s="11"/>
      <c r="D90" s="10"/>
      <c r="E90" s="11"/>
      <c r="F90" s="10"/>
      <c r="G90" s="11"/>
      <c r="H90" s="10">
        <v>2</v>
      </c>
      <c r="I90" s="11"/>
      <c r="J90" s="10"/>
      <c r="K90" s="11"/>
      <c r="L90" s="10"/>
      <c r="M90" s="11"/>
      <c r="N90" s="10"/>
      <c r="O90" s="11"/>
      <c r="P90" s="10"/>
      <c r="Q90" s="11"/>
      <c r="R90" s="10"/>
      <c r="S90" s="11"/>
      <c r="T90" s="10"/>
      <c r="U90" s="11"/>
      <c r="V90" s="10"/>
      <c r="W90" s="11"/>
      <c r="X90" s="10"/>
      <c r="Y90" s="11"/>
      <c r="Z90" s="10"/>
      <c r="AA90" s="6"/>
      <c r="AB90">
        <f t="shared" si="1"/>
        <v>0.08</v>
      </c>
    </row>
    <row r="91" spans="1:28" ht="12.75" customHeight="1">
      <c r="A91" s="15" t="s">
        <v>132</v>
      </c>
      <c r="B91" s="10"/>
      <c r="C91" s="11">
        <v>3</v>
      </c>
      <c r="D91" s="10"/>
      <c r="E91" s="11"/>
      <c r="F91" s="10"/>
      <c r="G91" s="11"/>
      <c r="H91" s="10"/>
      <c r="I91" s="11"/>
      <c r="J91" s="10"/>
      <c r="K91" s="11"/>
      <c r="L91" s="10"/>
      <c r="M91" s="11"/>
      <c r="N91" s="10"/>
      <c r="O91" s="11"/>
      <c r="P91" s="10"/>
      <c r="Q91" s="11"/>
      <c r="R91" s="10"/>
      <c r="S91" s="11"/>
      <c r="T91" s="10"/>
      <c r="U91" s="11"/>
      <c r="V91" s="10"/>
      <c r="W91" s="11"/>
      <c r="X91" s="10"/>
      <c r="Y91" s="11"/>
      <c r="Z91" s="10"/>
      <c r="AA91" s="6"/>
    </row>
    <row r="92" spans="1:28" s="162" customFormat="1" ht="12.75" customHeight="1">
      <c r="A92" s="16" t="s">
        <v>58</v>
      </c>
      <c r="B92" s="5"/>
      <c r="C92" s="161"/>
      <c r="D92" s="5"/>
      <c r="E92" s="161"/>
      <c r="F92" s="5"/>
      <c r="G92" s="161"/>
      <c r="H92" s="5"/>
      <c r="I92" s="161"/>
      <c r="J92" s="5"/>
      <c r="K92" s="161"/>
      <c r="L92" s="5"/>
      <c r="M92" s="161"/>
      <c r="N92" s="5"/>
      <c r="O92" s="161"/>
      <c r="P92" s="5"/>
      <c r="Q92" s="161"/>
      <c r="R92" s="5"/>
      <c r="S92" s="161"/>
      <c r="T92" s="5"/>
      <c r="U92" s="161"/>
      <c r="V92" s="5"/>
      <c r="W92" s="161"/>
      <c r="X92" s="5"/>
      <c r="Y92" s="161"/>
      <c r="Z92" s="5"/>
      <c r="AA92" s="52"/>
      <c r="AB92" s="162">
        <f t="shared" si="1"/>
        <v>0</v>
      </c>
    </row>
    <row r="93" spans="1:28" ht="12.75" customHeight="1">
      <c r="A93" s="15" t="s">
        <v>80</v>
      </c>
      <c r="B93" s="10"/>
      <c r="C93" s="11"/>
      <c r="D93" s="10"/>
      <c r="E93" s="11"/>
      <c r="F93" s="10"/>
      <c r="G93" s="11"/>
      <c r="H93" s="10"/>
      <c r="I93" s="11"/>
      <c r="J93" s="10"/>
      <c r="K93" s="11"/>
      <c r="L93" s="10"/>
      <c r="M93" s="11"/>
      <c r="N93" s="10"/>
      <c r="O93" s="11"/>
      <c r="P93" s="10"/>
      <c r="Q93" s="11"/>
      <c r="R93" s="10"/>
      <c r="S93" s="11"/>
      <c r="T93" s="10"/>
      <c r="U93" s="11"/>
      <c r="V93" s="10"/>
      <c r="W93" s="11"/>
      <c r="X93" s="10"/>
      <c r="Y93" s="11"/>
      <c r="Z93" s="10"/>
      <c r="AA93" s="6"/>
      <c r="AB93">
        <f t="shared" si="1"/>
        <v>0</v>
      </c>
    </row>
    <row r="94" spans="1:28" ht="12.75" customHeight="1">
      <c r="A94" s="15" t="s">
        <v>48</v>
      </c>
      <c r="B94" s="10"/>
      <c r="C94" s="11"/>
      <c r="D94" s="10"/>
      <c r="E94" s="11"/>
      <c r="F94" s="10"/>
      <c r="G94" s="11"/>
      <c r="H94" s="10"/>
      <c r="I94" s="11"/>
      <c r="J94" s="10"/>
      <c r="K94" s="11"/>
      <c r="L94" s="10"/>
      <c r="M94" s="11"/>
      <c r="N94" s="10"/>
      <c r="O94" s="11"/>
      <c r="P94" s="10"/>
      <c r="Q94" s="11"/>
      <c r="R94" s="10"/>
      <c r="S94" s="11"/>
      <c r="T94" s="10"/>
      <c r="U94" s="11"/>
      <c r="V94" s="10"/>
      <c r="W94" s="11"/>
      <c r="X94" s="10"/>
      <c r="Y94" s="11"/>
      <c r="Z94" s="10"/>
      <c r="AA94" s="6"/>
      <c r="AB94">
        <f t="shared" si="1"/>
        <v>0</v>
      </c>
    </row>
    <row r="95" spans="1:28" s="162" customFormat="1" ht="12.75" customHeight="1">
      <c r="A95" s="16" t="s">
        <v>22</v>
      </c>
      <c r="B95" s="5"/>
      <c r="C95" s="161"/>
      <c r="D95" s="5"/>
      <c r="E95" s="161"/>
      <c r="F95" s="5"/>
      <c r="G95" s="161"/>
      <c r="H95" s="5"/>
      <c r="I95" s="161"/>
      <c r="J95" s="5"/>
      <c r="K95" s="161"/>
      <c r="L95" s="5"/>
      <c r="M95" s="161"/>
      <c r="N95" s="5"/>
      <c r="O95" s="161"/>
      <c r="P95" s="5"/>
      <c r="Q95" s="161"/>
      <c r="R95" s="5"/>
      <c r="S95" s="161"/>
      <c r="T95" s="5"/>
      <c r="U95" s="161"/>
      <c r="V95" s="5"/>
      <c r="W95" s="161"/>
      <c r="X95" s="5"/>
      <c r="Y95" s="161"/>
      <c r="Z95" s="5"/>
      <c r="AA95" s="52"/>
      <c r="AB95" s="162">
        <f t="shared" si="1"/>
        <v>0</v>
      </c>
    </row>
    <row r="96" spans="1:28" ht="12.75" customHeight="1">
      <c r="A96" s="15" t="s">
        <v>75</v>
      </c>
      <c r="B96" s="10"/>
      <c r="C96" s="11"/>
      <c r="D96" s="10"/>
      <c r="E96" s="11"/>
      <c r="F96" s="10"/>
      <c r="G96" s="11"/>
      <c r="H96" s="10"/>
      <c r="I96" s="11"/>
      <c r="J96" s="10"/>
      <c r="K96" s="11"/>
      <c r="L96" s="10"/>
      <c r="M96" s="11"/>
      <c r="N96" s="10"/>
      <c r="O96" s="11"/>
      <c r="P96" s="10"/>
      <c r="Q96" s="11"/>
      <c r="R96" s="10"/>
      <c r="S96" s="11"/>
      <c r="T96" s="10"/>
      <c r="U96" s="11"/>
      <c r="V96" s="10"/>
      <c r="W96" s="11"/>
      <c r="X96" s="10"/>
      <c r="Y96" s="11"/>
      <c r="Z96" s="10"/>
      <c r="AA96" s="6"/>
      <c r="AB96">
        <f t="shared" si="1"/>
        <v>0</v>
      </c>
    </row>
    <row r="97" spans="1:28" s="162" customFormat="1" ht="12.75" customHeight="1">
      <c r="A97" s="16" t="s">
        <v>134</v>
      </c>
      <c r="B97" s="5"/>
      <c r="C97" s="161"/>
      <c r="D97" s="5"/>
      <c r="E97" s="161"/>
      <c r="F97" s="5"/>
      <c r="G97" s="161"/>
      <c r="H97" s="5">
        <v>10</v>
      </c>
      <c r="I97" s="161"/>
      <c r="J97" s="5"/>
      <c r="K97" s="161"/>
      <c r="L97" s="5"/>
      <c r="M97" s="161"/>
      <c r="N97" s="5"/>
      <c r="O97" s="161"/>
      <c r="P97" s="5"/>
      <c r="Q97" s="161"/>
      <c r="R97" s="5"/>
      <c r="S97" s="161"/>
      <c r="T97" s="5"/>
      <c r="U97" s="161"/>
      <c r="V97" s="5"/>
      <c r="W97" s="161"/>
      <c r="X97" s="5"/>
      <c r="Y97" s="161"/>
      <c r="Z97" s="5"/>
      <c r="AA97" s="52"/>
      <c r="AB97" s="162">
        <f t="shared" si="1"/>
        <v>0.4</v>
      </c>
    </row>
    <row r="98" spans="1:28" ht="12.75" customHeight="1">
      <c r="A98" s="15"/>
      <c r="B98" s="10"/>
      <c r="C98" s="11"/>
      <c r="D98" s="10"/>
      <c r="E98" s="11"/>
      <c r="F98" s="10"/>
      <c r="G98" s="11"/>
      <c r="H98" s="10"/>
      <c r="I98" s="11"/>
      <c r="J98" s="10"/>
      <c r="K98" s="11"/>
      <c r="L98" s="10"/>
      <c r="M98" s="11"/>
      <c r="N98" s="10"/>
      <c r="O98" s="11"/>
      <c r="P98" s="10"/>
      <c r="Q98" s="11"/>
      <c r="R98" s="10"/>
      <c r="S98" s="11"/>
      <c r="T98" s="10"/>
      <c r="U98" s="11"/>
      <c r="V98" s="10"/>
      <c r="W98" s="11"/>
      <c r="X98" s="10"/>
      <c r="Y98" s="11"/>
      <c r="Z98" s="10"/>
      <c r="AA98" s="6"/>
      <c r="AB98">
        <f t="shared" si="1"/>
        <v>0</v>
      </c>
    </row>
    <row r="99" spans="1:28" ht="12.75" customHeight="1">
      <c r="A99" s="27" t="s">
        <v>125</v>
      </c>
      <c r="B99" s="10"/>
      <c r="C99" s="11"/>
      <c r="D99" s="10"/>
      <c r="E99" s="11"/>
      <c r="F99" s="10"/>
      <c r="G99" s="11"/>
      <c r="H99" s="10"/>
      <c r="I99" s="11"/>
      <c r="J99" s="10"/>
      <c r="K99" s="11"/>
      <c r="L99" s="10"/>
      <c r="M99" s="11"/>
      <c r="N99" s="10"/>
      <c r="O99" s="11"/>
      <c r="P99" s="10"/>
      <c r="Q99" s="11"/>
      <c r="R99" s="10"/>
      <c r="S99" s="11"/>
      <c r="T99" s="10"/>
      <c r="U99" s="11"/>
      <c r="V99" s="10"/>
      <c r="W99" s="11"/>
      <c r="X99" s="10"/>
      <c r="Y99" s="11"/>
      <c r="Z99" s="10"/>
      <c r="AA99" s="6"/>
      <c r="AB99">
        <f t="shared" si="1"/>
        <v>0</v>
      </c>
    </row>
    <row r="100" spans="1:28" ht="12.75" customHeight="1">
      <c r="A100" s="27" t="s">
        <v>135</v>
      </c>
      <c r="B100" s="10"/>
      <c r="C100" s="11"/>
      <c r="D100" s="10"/>
      <c r="E100" s="11">
        <v>25</v>
      </c>
      <c r="F100" s="10"/>
      <c r="G100" s="11">
        <v>5</v>
      </c>
      <c r="H100" s="10">
        <v>5</v>
      </c>
      <c r="I100" s="11">
        <v>10</v>
      </c>
      <c r="J100" s="10">
        <v>2</v>
      </c>
      <c r="K100" s="11"/>
      <c r="L100" s="10"/>
      <c r="M100" s="11"/>
      <c r="N100" s="10"/>
      <c r="O100" s="11"/>
      <c r="P100" s="10"/>
      <c r="Q100" s="11"/>
      <c r="R100" s="10"/>
      <c r="S100" s="11">
        <v>5</v>
      </c>
      <c r="T100" s="10">
        <v>4</v>
      </c>
      <c r="U100" s="11">
        <v>10</v>
      </c>
      <c r="V100" s="10">
        <v>5</v>
      </c>
      <c r="W100" s="11">
        <v>2</v>
      </c>
      <c r="X100" s="10"/>
      <c r="Y100" s="11"/>
      <c r="Z100" s="10"/>
      <c r="AA100" s="6"/>
    </row>
    <row r="101" spans="1:28" ht="12.75" customHeight="1">
      <c r="A101" s="27" t="s">
        <v>90</v>
      </c>
      <c r="B101" s="10"/>
      <c r="C101" s="11"/>
      <c r="D101" s="10"/>
      <c r="E101" s="11"/>
      <c r="F101" s="10"/>
      <c r="G101" s="11"/>
      <c r="H101" s="10"/>
      <c r="I101" s="11"/>
      <c r="J101" s="10"/>
      <c r="K101" s="11"/>
      <c r="L101" s="10"/>
      <c r="M101" s="11"/>
      <c r="N101" s="10"/>
      <c r="O101" s="11"/>
      <c r="P101" s="10"/>
      <c r="Q101" s="11"/>
      <c r="R101" s="10"/>
      <c r="S101" s="11"/>
      <c r="T101" s="10"/>
      <c r="U101" s="11"/>
      <c r="V101" s="10"/>
      <c r="W101" s="11"/>
      <c r="X101" s="10"/>
      <c r="Y101" s="11">
        <v>2</v>
      </c>
      <c r="Z101" s="10">
        <v>5</v>
      </c>
      <c r="AA101" s="6"/>
      <c r="AB101">
        <f t="shared" si="1"/>
        <v>0.28000000000000003</v>
      </c>
    </row>
    <row r="102" spans="1:28" ht="12.75" customHeight="1">
      <c r="A102" s="27" t="s">
        <v>67</v>
      </c>
      <c r="B102" s="10"/>
      <c r="C102" s="11"/>
      <c r="D102" s="10"/>
      <c r="E102" s="11"/>
      <c r="F102" s="10"/>
      <c r="G102" s="11"/>
      <c r="H102" s="10"/>
      <c r="I102" s="11"/>
      <c r="J102" s="10"/>
      <c r="K102" s="11"/>
      <c r="L102" s="10"/>
      <c r="M102" s="11"/>
      <c r="N102" s="10"/>
      <c r="O102" s="11"/>
      <c r="P102" s="10"/>
      <c r="Q102" s="11"/>
      <c r="R102" s="10"/>
      <c r="S102" s="11"/>
      <c r="T102" s="10"/>
      <c r="U102" s="11"/>
      <c r="V102" s="10"/>
      <c r="W102" s="11"/>
      <c r="X102" s="10"/>
      <c r="Y102" s="11"/>
      <c r="Z102" s="10"/>
      <c r="AA102" s="6"/>
      <c r="AB102">
        <f t="shared" si="1"/>
        <v>0</v>
      </c>
    </row>
    <row r="103" spans="1:28" ht="12.75" customHeight="1">
      <c r="A103" s="27" t="s">
        <v>50</v>
      </c>
      <c r="B103" s="10"/>
      <c r="C103" s="11"/>
      <c r="D103" s="10"/>
      <c r="E103" s="11"/>
      <c r="F103" s="10"/>
      <c r="G103" s="11"/>
      <c r="H103" s="10"/>
      <c r="I103" s="11"/>
      <c r="J103" s="10"/>
      <c r="K103" s="11"/>
      <c r="L103" s="10"/>
      <c r="M103" s="11"/>
      <c r="N103" s="10"/>
      <c r="O103" s="11"/>
      <c r="P103" s="10"/>
      <c r="Q103" s="11"/>
      <c r="R103" s="10"/>
      <c r="S103" s="11"/>
      <c r="T103" s="10"/>
      <c r="U103" s="11"/>
      <c r="V103" s="10"/>
      <c r="W103" s="11"/>
      <c r="X103" s="10"/>
      <c r="Y103" s="11"/>
      <c r="Z103" s="10"/>
      <c r="AA103" s="6"/>
      <c r="AB103">
        <f t="shared" si="1"/>
        <v>0</v>
      </c>
    </row>
    <row r="104" spans="1:28" ht="12.75" customHeight="1">
      <c r="A104" s="27" t="s">
        <v>70</v>
      </c>
      <c r="B104" s="10"/>
      <c r="C104" s="11"/>
      <c r="D104" s="10"/>
      <c r="E104" s="11"/>
      <c r="F104" s="10"/>
      <c r="G104" s="11"/>
      <c r="H104" s="10"/>
      <c r="I104" s="11"/>
      <c r="J104" s="10"/>
      <c r="K104" s="11"/>
      <c r="L104" s="10"/>
      <c r="M104" s="11"/>
      <c r="N104" s="10"/>
      <c r="O104" s="11"/>
      <c r="P104" s="10"/>
      <c r="Q104" s="11"/>
      <c r="R104" s="10"/>
      <c r="S104" s="11"/>
      <c r="T104" s="10"/>
      <c r="U104" s="11"/>
      <c r="V104" s="10"/>
      <c r="W104" s="11"/>
      <c r="X104" s="10"/>
      <c r="Y104" s="11"/>
      <c r="Z104" s="10"/>
      <c r="AA104" s="6"/>
      <c r="AB104">
        <f t="shared" si="1"/>
        <v>0</v>
      </c>
    </row>
    <row r="105" spans="1:28" ht="12.75" customHeight="1">
      <c r="A105" s="27" t="s">
        <v>49</v>
      </c>
      <c r="B105" s="10">
        <v>99</v>
      </c>
      <c r="C105" s="11">
        <v>95</v>
      </c>
      <c r="D105" s="10">
        <v>90</v>
      </c>
      <c r="E105" s="11">
        <v>65</v>
      </c>
      <c r="F105" s="10">
        <v>95</v>
      </c>
      <c r="G105" s="11">
        <v>55</v>
      </c>
      <c r="H105" s="10">
        <v>50</v>
      </c>
      <c r="I105" s="11">
        <v>90</v>
      </c>
      <c r="J105" s="10">
        <v>98</v>
      </c>
      <c r="K105" s="11">
        <v>100</v>
      </c>
      <c r="L105" s="10">
        <v>98</v>
      </c>
      <c r="M105" s="11">
        <v>99</v>
      </c>
      <c r="N105" s="10">
        <v>90</v>
      </c>
      <c r="O105" s="11">
        <v>95</v>
      </c>
      <c r="P105" s="10">
        <v>95</v>
      </c>
      <c r="Q105" s="11">
        <v>90</v>
      </c>
      <c r="R105" s="10">
        <v>95</v>
      </c>
      <c r="S105" s="11">
        <v>90</v>
      </c>
      <c r="T105" s="10">
        <v>80</v>
      </c>
      <c r="U105" s="11">
        <v>50</v>
      </c>
      <c r="V105" s="10">
        <v>85</v>
      </c>
      <c r="W105" s="11">
        <v>25</v>
      </c>
      <c r="X105" s="10">
        <v>100</v>
      </c>
      <c r="Y105" s="11">
        <v>98</v>
      </c>
      <c r="Z105" s="10">
        <v>95</v>
      </c>
      <c r="AA105" s="6"/>
      <c r="AB105">
        <f t="shared" si="1"/>
        <v>84.88</v>
      </c>
    </row>
    <row r="106" spans="1:28" ht="12.75" customHeight="1">
      <c r="A106" s="29" t="s">
        <v>103</v>
      </c>
      <c r="B106" s="10"/>
      <c r="C106" s="11"/>
      <c r="D106" s="10"/>
      <c r="E106" s="11"/>
      <c r="F106" s="10"/>
      <c r="G106" s="11"/>
      <c r="H106" s="10"/>
      <c r="I106" s="11"/>
      <c r="J106" s="10"/>
      <c r="K106" s="11"/>
      <c r="L106" s="10"/>
      <c r="M106" s="11"/>
      <c r="N106" s="10"/>
      <c r="O106" s="11"/>
      <c r="P106" s="10"/>
      <c r="Q106" s="11"/>
      <c r="R106" s="10"/>
      <c r="S106" s="11"/>
      <c r="T106" s="10"/>
      <c r="U106" s="11"/>
      <c r="V106" s="10"/>
      <c r="W106" s="11"/>
      <c r="X106" s="10"/>
      <c r="Y106" s="11"/>
      <c r="Z106" s="10"/>
      <c r="AA106" s="6"/>
      <c r="AB106">
        <f t="shared" si="1"/>
        <v>0</v>
      </c>
    </row>
    <row r="107" spans="1:28" ht="12.75" customHeight="1">
      <c r="A107" s="27" t="s">
        <v>121</v>
      </c>
      <c r="B107" s="10"/>
      <c r="C107" s="11"/>
      <c r="D107" s="10"/>
      <c r="E107" s="11"/>
      <c r="F107" s="10"/>
      <c r="G107" s="11"/>
      <c r="H107" s="10"/>
      <c r="I107" s="11"/>
      <c r="J107" s="10"/>
      <c r="K107" s="11"/>
      <c r="L107" s="10"/>
      <c r="M107" s="11"/>
      <c r="N107" s="10"/>
      <c r="O107" s="11"/>
      <c r="P107" s="10"/>
      <c r="Q107" s="11"/>
      <c r="R107" s="10"/>
      <c r="S107" s="11"/>
      <c r="T107" s="10"/>
      <c r="U107" s="11"/>
      <c r="V107" s="10"/>
      <c r="W107" s="11"/>
      <c r="X107" s="10"/>
      <c r="Y107" s="11"/>
      <c r="Z107" s="10"/>
      <c r="AA107" s="6"/>
      <c r="AB107">
        <f t="shared" si="1"/>
        <v>0</v>
      </c>
    </row>
    <row r="108" spans="1:28" ht="12.75" customHeight="1">
      <c r="A108" s="27" t="s">
        <v>126</v>
      </c>
      <c r="B108" s="10"/>
      <c r="C108" s="11"/>
      <c r="D108" s="10"/>
      <c r="E108" s="11"/>
      <c r="F108" s="10"/>
      <c r="G108" s="11"/>
      <c r="H108" s="10"/>
      <c r="I108" s="11"/>
      <c r="J108" s="10"/>
      <c r="K108" s="11"/>
      <c r="L108" s="10"/>
      <c r="M108" s="11"/>
      <c r="N108" s="10"/>
      <c r="O108" s="11"/>
      <c r="P108" s="10"/>
      <c r="Q108" s="11"/>
      <c r="R108" s="10"/>
      <c r="S108" s="11"/>
      <c r="T108" s="10"/>
      <c r="U108" s="11"/>
      <c r="V108" s="10"/>
      <c r="W108" s="11"/>
      <c r="X108" s="10"/>
      <c r="Y108" s="11"/>
      <c r="Z108" s="10"/>
      <c r="AA108" s="6"/>
      <c r="AB108">
        <f t="shared" si="1"/>
        <v>0</v>
      </c>
    </row>
    <row r="109" spans="1:28" ht="12.75" customHeight="1">
      <c r="A109" s="17"/>
      <c r="B109" s="10"/>
      <c r="C109" s="11"/>
      <c r="D109" s="10"/>
      <c r="E109" s="11"/>
      <c r="F109" s="10"/>
      <c r="G109" s="11"/>
      <c r="H109" s="10"/>
      <c r="I109" s="11"/>
      <c r="J109" s="10"/>
      <c r="K109" s="11"/>
      <c r="L109" s="10"/>
      <c r="M109" s="11"/>
      <c r="N109" s="10"/>
      <c r="O109" s="11"/>
      <c r="P109" s="10"/>
      <c r="Q109" s="11"/>
      <c r="R109" s="10"/>
      <c r="S109" s="11"/>
      <c r="T109" s="10"/>
      <c r="U109" s="11"/>
      <c r="V109" s="10"/>
      <c r="W109" s="11"/>
      <c r="X109" s="10"/>
      <c r="Y109" s="11"/>
      <c r="Z109" s="10"/>
      <c r="AA109" s="6"/>
      <c r="AB109">
        <f t="shared" si="1"/>
        <v>0</v>
      </c>
    </row>
    <row r="110" spans="1:28" ht="12.75" customHeight="1">
      <c r="A110" s="17"/>
      <c r="B110" s="10"/>
      <c r="C110" s="11"/>
      <c r="D110" s="10"/>
      <c r="E110" s="11"/>
      <c r="F110" s="10"/>
      <c r="G110" s="11"/>
      <c r="H110" s="10"/>
      <c r="I110" s="11"/>
      <c r="J110" s="10"/>
      <c r="K110" s="11"/>
      <c r="L110" s="10"/>
      <c r="M110" s="11"/>
      <c r="N110" s="10"/>
      <c r="O110" s="11"/>
      <c r="P110" s="10"/>
      <c r="Q110" s="11"/>
      <c r="R110" s="10"/>
      <c r="S110" s="11"/>
      <c r="T110" s="10"/>
      <c r="U110" s="11"/>
      <c r="V110" s="10"/>
      <c r="W110" s="11"/>
      <c r="X110" s="10"/>
      <c r="Y110" s="11"/>
      <c r="Z110" s="10"/>
      <c r="AA110" s="6"/>
      <c r="AB110">
        <f t="shared" si="1"/>
        <v>0</v>
      </c>
    </row>
    <row r="111" spans="1:28" ht="12.75" customHeight="1">
      <c r="A111" s="17"/>
      <c r="B111" s="10"/>
      <c r="C111" s="11"/>
      <c r="D111" s="10"/>
      <c r="E111" s="11"/>
      <c r="F111" s="10"/>
      <c r="G111" s="11"/>
      <c r="H111" s="10"/>
      <c r="I111" s="11"/>
      <c r="J111" s="10"/>
      <c r="K111" s="11"/>
      <c r="L111" s="10"/>
      <c r="M111" s="11"/>
      <c r="N111" s="10"/>
      <c r="O111" s="11"/>
      <c r="P111" s="10"/>
      <c r="Q111" s="11"/>
      <c r="R111" s="10"/>
      <c r="S111" s="11"/>
      <c r="T111" s="10"/>
      <c r="U111" s="11"/>
      <c r="V111" s="10"/>
      <c r="W111" s="11"/>
      <c r="X111" s="10"/>
      <c r="Y111" s="11"/>
      <c r="Z111" s="10"/>
      <c r="AA111" s="6"/>
      <c r="AB111">
        <f t="shared" si="1"/>
        <v>0</v>
      </c>
    </row>
    <row r="112" spans="1:28" ht="12.75" customHeight="1">
      <c r="A112" s="17"/>
      <c r="B112" s="10"/>
      <c r="C112" s="11"/>
      <c r="D112" s="10"/>
      <c r="E112" s="11"/>
      <c r="F112" s="10"/>
      <c r="G112" s="11"/>
      <c r="H112" s="10"/>
      <c r="I112" s="11"/>
      <c r="J112" s="10"/>
      <c r="K112" s="11"/>
      <c r="L112" s="10"/>
      <c r="M112" s="11"/>
      <c r="N112" s="10"/>
      <c r="O112" s="11"/>
      <c r="P112" s="10"/>
      <c r="Q112" s="11"/>
      <c r="R112" s="10"/>
      <c r="S112" s="11"/>
      <c r="T112" s="10"/>
      <c r="U112" s="11"/>
      <c r="V112" s="10"/>
      <c r="W112" s="11"/>
      <c r="X112" s="10"/>
      <c r="Y112" s="11"/>
      <c r="Z112" s="10"/>
      <c r="AA112" s="6"/>
      <c r="AB112">
        <f t="shared" si="1"/>
        <v>0</v>
      </c>
    </row>
    <row r="113" spans="1:29" ht="12.75" customHeight="1">
      <c r="A113" s="17"/>
      <c r="B113" s="18"/>
      <c r="C113" s="19"/>
      <c r="D113" s="19"/>
      <c r="E113" s="19"/>
      <c r="F113" s="20"/>
      <c r="G113" s="20"/>
      <c r="H113" s="20"/>
      <c r="I113" s="20"/>
      <c r="J113" s="20"/>
      <c r="K113" s="20"/>
      <c r="L113" s="19"/>
      <c r="M113" s="19"/>
      <c r="N113" s="19"/>
      <c r="O113" s="19"/>
      <c r="P113" s="19"/>
      <c r="Q113" s="19"/>
      <c r="R113" s="19"/>
      <c r="S113" s="19"/>
      <c r="T113" s="21"/>
      <c r="U113" s="19"/>
      <c r="V113" s="18"/>
      <c r="W113" s="20"/>
      <c r="X113" s="18"/>
      <c r="Y113" s="20"/>
      <c r="Z113" s="22"/>
      <c r="AA113" s="23"/>
      <c r="AB113">
        <f t="shared" si="1"/>
        <v>0</v>
      </c>
      <c r="AC113" t="s">
        <v>139</v>
      </c>
    </row>
    <row r="114" spans="1:29" ht="12.75" customHeight="1">
      <c r="A114" t="s">
        <v>96</v>
      </c>
      <c r="B114">
        <f>SUM(B5:B97)</f>
        <v>11</v>
      </c>
      <c r="C114">
        <f t="shared" ref="C114:AA114" si="2">SUM(C5:C97)</f>
        <v>27</v>
      </c>
      <c r="D114">
        <f t="shared" si="2"/>
        <v>44</v>
      </c>
      <c r="E114">
        <f t="shared" si="2"/>
        <v>28</v>
      </c>
      <c r="F114">
        <f t="shared" si="2"/>
        <v>24</v>
      </c>
      <c r="G114">
        <f t="shared" si="2"/>
        <v>95</v>
      </c>
      <c r="H114">
        <f t="shared" si="2"/>
        <v>105</v>
      </c>
      <c r="I114">
        <f t="shared" si="2"/>
        <v>6</v>
      </c>
      <c r="J114">
        <f t="shared" si="2"/>
        <v>5</v>
      </c>
      <c r="K114">
        <f t="shared" si="2"/>
        <v>10</v>
      </c>
      <c r="L114">
        <f t="shared" si="2"/>
        <v>31</v>
      </c>
      <c r="M114">
        <f t="shared" si="2"/>
        <v>30</v>
      </c>
      <c r="N114">
        <f t="shared" si="2"/>
        <v>75</v>
      </c>
      <c r="O114">
        <f t="shared" si="2"/>
        <v>23</v>
      </c>
      <c r="P114">
        <f t="shared" si="2"/>
        <v>45</v>
      </c>
      <c r="Q114">
        <f t="shared" si="2"/>
        <v>57</v>
      </c>
      <c r="R114">
        <f t="shared" si="2"/>
        <v>40</v>
      </c>
      <c r="S114">
        <f t="shared" si="2"/>
        <v>8</v>
      </c>
      <c r="T114">
        <f t="shared" si="2"/>
        <v>54</v>
      </c>
      <c r="U114">
        <f t="shared" si="2"/>
        <v>84</v>
      </c>
      <c r="V114">
        <f t="shared" si="2"/>
        <v>55</v>
      </c>
      <c r="W114">
        <f t="shared" si="2"/>
        <v>84</v>
      </c>
      <c r="X114">
        <f t="shared" si="2"/>
        <v>4</v>
      </c>
      <c r="Y114">
        <f t="shared" si="2"/>
        <v>2</v>
      </c>
      <c r="Z114">
        <f t="shared" si="2"/>
        <v>16</v>
      </c>
      <c r="AA114">
        <f t="shared" si="2"/>
        <v>0</v>
      </c>
      <c r="AB114">
        <f t="shared" si="1"/>
        <v>38.520000000000003</v>
      </c>
      <c r="AC114">
        <f>STDEV(B114:Z114)/SQRT(COUNT(B114:Z114))</f>
        <v>6.129741702007788</v>
      </c>
    </row>
    <row r="115" spans="1:29" ht="12.75" customHeight="1">
      <c r="A115" t="s">
        <v>97</v>
      </c>
      <c r="B115">
        <f>SUM(B5:B7,B9:B12,B14,B17,B25:B26,B28:B30,B33:B37,B39:B40,B43:B44,B46:B48,B51:B53,B55:B57,B59:B63,B66:B67,B71,B81:B82,B84,B86,B89:B91,B93:B94,B96,B19,B77)</f>
        <v>4</v>
      </c>
      <c r="C115">
        <f t="shared" ref="C115:AA115" si="3">SUM(C5:C7,C9:C12,C14,C17,C25:C26,C28:C30,C33:C37,C39:C40,C43:C44,C46:C48,C51:C53,C55:C57,C59:C63,C66:C67,C71,C81:C82,C84,C86,C89:C91,C93:C94,C96,C19,C77)</f>
        <v>21</v>
      </c>
      <c r="D115">
        <f t="shared" si="3"/>
        <v>30</v>
      </c>
      <c r="E115">
        <f t="shared" si="3"/>
        <v>17</v>
      </c>
      <c r="F115">
        <f t="shared" si="3"/>
        <v>18</v>
      </c>
      <c r="G115">
        <f t="shared" si="3"/>
        <v>92</v>
      </c>
      <c r="H115">
        <f t="shared" si="3"/>
        <v>58</v>
      </c>
      <c r="I115">
        <f t="shared" si="3"/>
        <v>1</v>
      </c>
      <c r="J115">
        <f t="shared" si="3"/>
        <v>0</v>
      </c>
      <c r="K115">
        <f t="shared" si="3"/>
        <v>6</v>
      </c>
      <c r="L115">
        <f t="shared" si="3"/>
        <v>19</v>
      </c>
      <c r="M115">
        <f t="shared" si="3"/>
        <v>15</v>
      </c>
      <c r="N115">
        <f t="shared" si="3"/>
        <v>60</v>
      </c>
      <c r="O115">
        <f t="shared" si="3"/>
        <v>10</v>
      </c>
      <c r="P115">
        <f t="shared" si="3"/>
        <v>37</v>
      </c>
      <c r="Q115">
        <f t="shared" si="3"/>
        <v>30</v>
      </c>
      <c r="R115">
        <f t="shared" si="3"/>
        <v>25</v>
      </c>
      <c r="S115">
        <f t="shared" si="3"/>
        <v>8</v>
      </c>
      <c r="T115">
        <f t="shared" si="3"/>
        <v>43</v>
      </c>
      <c r="U115">
        <f t="shared" si="3"/>
        <v>75</v>
      </c>
      <c r="V115">
        <f t="shared" si="3"/>
        <v>30</v>
      </c>
      <c r="W115">
        <f t="shared" si="3"/>
        <v>80</v>
      </c>
      <c r="X115">
        <f t="shared" si="3"/>
        <v>4</v>
      </c>
      <c r="Y115">
        <f t="shared" si="3"/>
        <v>0</v>
      </c>
      <c r="Z115">
        <f t="shared" si="3"/>
        <v>3</v>
      </c>
      <c r="AA115">
        <f t="shared" si="3"/>
        <v>0</v>
      </c>
      <c r="AB115">
        <f>SUM(AB5:AB7,AB9:AB12,AB14,AB17,AB25,AB28:AB29,AB33:AB37,AB39:AB40,AB43:AB44,AB46:AB47,AB51:AB53,AB55:AB57,AB59:AB63,AB66:AB67,AB71,AB81,AB84,AB86,AB89:AB90,AB93:AB94,AB96,AB19)</f>
        <v>23.040000000000003</v>
      </c>
      <c r="AC115">
        <f>STDEV(B115:Z115)/SQRT(COUNT(B115:Z115))</f>
        <v>5.3313788085259892</v>
      </c>
    </row>
    <row r="116" spans="1:29" ht="12.75" customHeight="1">
      <c r="A116" t="s">
        <v>98</v>
      </c>
      <c r="B116">
        <f>SUM(B8,B13,B15:B16,B20:B24,B27,B31:B32,B38,B41:B42,B45,B49:B50,B54,B58,B64:B65,B68:B70,B72:B76,B83,B85,B87:B88,B92,B95,B97,B18,B78:B80)</f>
        <v>7</v>
      </c>
      <c r="C116">
        <f t="shared" ref="C116:AA116" si="4">SUM(C8,C13,C15:C16,C20:C24,C27,C31:C32,C38,C41:C42,C45,C49:C50,C54,C58,C64:C65,C68:C70,C72:C76,C83,C85,C87:C88,C92,C95,C97,C18,C78:C80)</f>
        <v>6</v>
      </c>
      <c r="D116">
        <f t="shared" si="4"/>
        <v>14</v>
      </c>
      <c r="E116">
        <f t="shared" si="4"/>
        <v>11</v>
      </c>
      <c r="F116">
        <f t="shared" si="4"/>
        <v>6</v>
      </c>
      <c r="G116">
        <f t="shared" si="4"/>
        <v>3</v>
      </c>
      <c r="H116">
        <f t="shared" si="4"/>
        <v>47</v>
      </c>
      <c r="I116">
        <f t="shared" si="4"/>
        <v>5</v>
      </c>
      <c r="J116">
        <f t="shared" si="4"/>
        <v>5</v>
      </c>
      <c r="K116">
        <f t="shared" si="4"/>
        <v>4</v>
      </c>
      <c r="L116">
        <f t="shared" si="4"/>
        <v>12</v>
      </c>
      <c r="M116">
        <f t="shared" si="4"/>
        <v>15</v>
      </c>
      <c r="N116">
        <f t="shared" si="4"/>
        <v>15</v>
      </c>
      <c r="O116">
        <f t="shared" si="4"/>
        <v>13</v>
      </c>
      <c r="P116">
        <f t="shared" si="4"/>
        <v>8</v>
      </c>
      <c r="Q116">
        <f t="shared" si="4"/>
        <v>27</v>
      </c>
      <c r="R116">
        <f t="shared" si="4"/>
        <v>15</v>
      </c>
      <c r="S116">
        <f t="shared" si="4"/>
        <v>0</v>
      </c>
      <c r="T116">
        <f t="shared" si="4"/>
        <v>11</v>
      </c>
      <c r="U116">
        <f t="shared" si="4"/>
        <v>9</v>
      </c>
      <c r="V116">
        <f t="shared" si="4"/>
        <v>25</v>
      </c>
      <c r="W116">
        <f t="shared" si="4"/>
        <v>4</v>
      </c>
      <c r="X116">
        <f t="shared" si="4"/>
        <v>0</v>
      </c>
      <c r="Y116">
        <f t="shared" si="4"/>
        <v>2</v>
      </c>
      <c r="Z116">
        <f t="shared" si="4"/>
        <v>13</v>
      </c>
      <c r="AA116">
        <f t="shared" si="4"/>
        <v>0</v>
      </c>
      <c r="AB116">
        <f t="shared" si="1"/>
        <v>11.08</v>
      </c>
      <c r="AC116">
        <f>STDEV(B116:Z116)/SQRT(COUNT(B116:Z116))</f>
        <v>2.0206599581984763</v>
      </c>
    </row>
    <row r="117" spans="1:29" ht="12.75" customHeight="1">
      <c r="A117" t="s">
        <v>99</v>
      </c>
      <c r="B117">
        <f>SUM(B99:B108)</f>
        <v>99</v>
      </c>
      <c r="C117">
        <f t="shared" ref="C117:AA117" si="5">SUM(C99:C108)</f>
        <v>95</v>
      </c>
      <c r="D117">
        <f t="shared" si="5"/>
        <v>90</v>
      </c>
      <c r="E117">
        <f t="shared" si="5"/>
        <v>90</v>
      </c>
      <c r="F117">
        <f t="shared" si="5"/>
        <v>95</v>
      </c>
      <c r="G117">
        <f t="shared" si="5"/>
        <v>60</v>
      </c>
      <c r="H117">
        <f t="shared" si="5"/>
        <v>55</v>
      </c>
      <c r="I117">
        <f t="shared" si="5"/>
        <v>100</v>
      </c>
      <c r="J117">
        <f t="shared" si="5"/>
        <v>100</v>
      </c>
      <c r="K117">
        <f t="shared" si="5"/>
        <v>100</v>
      </c>
      <c r="L117">
        <f t="shared" si="5"/>
        <v>98</v>
      </c>
      <c r="M117">
        <f t="shared" si="5"/>
        <v>99</v>
      </c>
      <c r="N117">
        <f t="shared" si="5"/>
        <v>90</v>
      </c>
      <c r="O117">
        <f t="shared" si="5"/>
        <v>95</v>
      </c>
      <c r="P117">
        <f t="shared" si="5"/>
        <v>95</v>
      </c>
      <c r="Q117">
        <f t="shared" si="5"/>
        <v>90</v>
      </c>
      <c r="R117">
        <f t="shared" si="5"/>
        <v>95</v>
      </c>
      <c r="S117">
        <f t="shared" si="5"/>
        <v>95</v>
      </c>
      <c r="T117">
        <f t="shared" si="5"/>
        <v>84</v>
      </c>
      <c r="U117">
        <f t="shared" si="5"/>
        <v>60</v>
      </c>
      <c r="V117">
        <f t="shared" si="5"/>
        <v>90</v>
      </c>
      <c r="W117">
        <f t="shared" si="5"/>
        <v>27</v>
      </c>
      <c r="X117">
        <f t="shared" si="5"/>
        <v>100</v>
      </c>
      <c r="Y117">
        <f t="shared" si="5"/>
        <v>100</v>
      </c>
      <c r="Z117">
        <f t="shared" si="5"/>
        <v>100</v>
      </c>
      <c r="AA117">
        <f t="shared" si="5"/>
        <v>0</v>
      </c>
      <c r="AB117">
        <f t="shared" si="1"/>
        <v>88.08</v>
      </c>
      <c r="AC117">
        <f>STDEV(B117:Z117)/SQRT(COUNT(B117:Z117))</f>
        <v>3.6317672465802824</v>
      </c>
    </row>
    <row r="118" spans="1:29" ht="12.75" customHeight="1"/>
    <row r="119" spans="1:29" ht="12.75" customHeight="1"/>
    <row r="120" spans="1:29" ht="12.75" customHeight="1"/>
    <row r="121" spans="1:29" ht="12.75" customHeight="1"/>
    <row r="122" spans="1:29" ht="12.75" customHeight="1"/>
    <row r="123" spans="1:29" ht="12.75" customHeight="1"/>
    <row r="124" spans="1:29" ht="12.75" customHeight="1"/>
    <row r="125" spans="1:29" ht="12.75" customHeight="1"/>
    <row r="126" spans="1:29" ht="12.75" customHeight="1"/>
    <row r="127" spans="1:29" ht="12.75" customHeight="1"/>
    <row r="128" spans="1:29" ht="12.75" customHeight="1"/>
    <row r="129" ht="12.75" customHeight="1"/>
    <row r="130" ht="12.75" customHeight="1"/>
    <row r="131" ht="12.75" customHeight="1"/>
  </sheetData>
  <mergeCells count="2">
    <mergeCell ref="A1:AA1"/>
    <mergeCell ref="A2:AA2"/>
  </mergeCells>
  <phoneticPr fontId="8" type="noConversion"/>
  <pageMargins left="0.75" right="0.75" top="1" bottom="1" header="0.5" footer="0.5"/>
  <headerFooter alignWithMargins="0"/>
</worksheet>
</file>

<file path=xl/worksheets/sheet7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AC131"/>
  <sheetViews>
    <sheetView topLeftCell="A103" workbookViewId="0">
      <selection activeCell="AC117" sqref="AC117"/>
    </sheetView>
  </sheetViews>
  <sheetFormatPr baseColWidth="10" defaultRowHeight="13"/>
  <cols>
    <col min="1" max="1" width="25" bestFit="1" customWidth="1"/>
    <col min="2" max="256" width="8.83203125" customWidth="1"/>
  </cols>
  <sheetData>
    <row r="1" spans="1:28" ht="18">
      <c r="A1" s="221" t="s">
        <v>88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spans="1:28">
      <c r="A2" s="222" t="s">
        <v>136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4"/>
    </row>
    <row r="3" spans="1:28">
      <c r="A3" s="1" t="s">
        <v>0</v>
      </c>
      <c r="B3" s="2">
        <v>0</v>
      </c>
      <c r="C3" s="3">
        <v>3</v>
      </c>
      <c r="D3" s="2">
        <v>6</v>
      </c>
      <c r="E3" s="3">
        <v>9</v>
      </c>
      <c r="F3" s="2">
        <v>12</v>
      </c>
      <c r="G3" s="3">
        <v>15</v>
      </c>
      <c r="H3" s="2">
        <v>18</v>
      </c>
      <c r="I3" s="3">
        <v>21</v>
      </c>
      <c r="J3" s="2">
        <v>24</v>
      </c>
      <c r="K3" s="3">
        <v>27</v>
      </c>
      <c r="L3" s="2">
        <v>30</v>
      </c>
      <c r="M3" s="3">
        <v>33</v>
      </c>
      <c r="N3" s="2">
        <v>36</v>
      </c>
      <c r="O3" s="3">
        <v>39</v>
      </c>
      <c r="P3" s="2">
        <v>42</v>
      </c>
      <c r="Q3" s="3">
        <v>45</v>
      </c>
      <c r="R3" s="2">
        <v>48</v>
      </c>
      <c r="S3" s="3">
        <v>51</v>
      </c>
      <c r="T3" s="4">
        <v>54</v>
      </c>
      <c r="U3" s="3">
        <v>57</v>
      </c>
      <c r="V3" s="4">
        <v>60</v>
      </c>
      <c r="W3" s="3">
        <v>63</v>
      </c>
      <c r="X3" s="4">
        <v>66</v>
      </c>
      <c r="Y3" s="3">
        <v>69</v>
      </c>
      <c r="Z3" s="4">
        <v>72</v>
      </c>
      <c r="AA3" s="2" t="s">
        <v>1</v>
      </c>
    </row>
    <row r="4" spans="1:28">
      <c r="A4" s="5" t="s">
        <v>2</v>
      </c>
      <c r="C4" s="7"/>
      <c r="D4" s="6"/>
      <c r="E4" s="7"/>
      <c r="F4" s="6"/>
      <c r="G4" s="7"/>
      <c r="H4" s="6"/>
      <c r="I4" s="7"/>
      <c r="J4" s="6"/>
      <c r="K4" s="7"/>
      <c r="L4" s="6"/>
      <c r="M4" s="7"/>
      <c r="N4" s="6"/>
      <c r="O4" s="7"/>
      <c r="P4" s="6"/>
      <c r="Q4" s="7"/>
      <c r="R4" s="6"/>
      <c r="S4" s="7"/>
      <c r="T4" s="8"/>
      <c r="U4" s="7"/>
      <c r="V4" s="8"/>
      <c r="W4" s="7"/>
      <c r="X4" s="8"/>
      <c r="Y4" s="7"/>
      <c r="Z4" s="8"/>
      <c r="AA4" s="6"/>
    </row>
    <row r="5" spans="1:28" ht="12.75" customHeight="1">
      <c r="A5" s="9" t="s">
        <v>25</v>
      </c>
      <c r="B5" s="10"/>
      <c r="C5" s="11"/>
      <c r="D5" s="6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  <c r="P5" s="10"/>
      <c r="Q5" s="11"/>
      <c r="R5" s="10"/>
      <c r="S5" s="11"/>
      <c r="T5" s="10"/>
      <c r="U5" s="11"/>
      <c r="V5" s="10"/>
      <c r="W5" s="11"/>
      <c r="X5" s="10"/>
      <c r="Y5" s="11"/>
      <c r="Z5" s="10"/>
      <c r="AA5" s="6"/>
      <c r="AB5">
        <f>SUM(B5:AA5)/25</f>
        <v>0</v>
      </c>
    </row>
    <row r="6" spans="1:28" ht="12.75" customHeight="1">
      <c r="A6" s="9" t="s">
        <v>3</v>
      </c>
      <c r="B6" s="10">
        <v>6</v>
      </c>
      <c r="C6" s="11"/>
      <c r="D6" s="10"/>
      <c r="E6" s="11"/>
      <c r="F6" s="10"/>
      <c r="G6" s="11">
        <v>4</v>
      </c>
      <c r="H6" s="10">
        <v>2</v>
      </c>
      <c r="I6" s="11">
        <v>19</v>
      </c>
      <c r="J6" s="10">
        <v>4</v>
      </c>
      <c r="K6" s="11">
        <v>10</v>
      </c>
      <c r="L6" s="10"/>
      <c r="M6" s="11"/>
      <c r="N6" s="10"/>
      <c r="O6" s="11">
        <v>2</v>
      </c>
      <c r="P6" s="10">
        <v>7</v>
      </c>
      <c r="Q6" s="11">
        <v>3</v>
      </c>
      <c r="R6" s="10">
        <v>4</v>
      </c>
      <c r="S6" s="11">
        <v>20</v>
      </c>
      <c r="T6" s="10">
        <v>8</v>
      </c>
      <c r="U6" s="11">
        <v>15</v>
      </c>
      <c r="V6" s="10">
        <v>35</v>
      </c>
      <c r="W6" s="11">
        <v>25</v>
      </c>
      <c r="X6" s="10">
        <v>12</v>
      </c>
      <c r="Y6" s="11">
        <v>1</v>
      </c>
      <c r="Z6" s="10"/>
      <c r="AA6" s="6"/>
      <c r="AB6">
        <f t="shared" ref="AB6:AB71" si="0">SUM(B6:AA6)/25</f>
        <v>7.08</v>
      </c>
    </row>
    <row r="7" spans="1:28" ht="12.75" customHeight="1">
      <c r="A7" s="9" t="s">
        <v>59</v>
      </c>
      <c r="B7" s="10"/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  <c r="P7" s="10"/>
      <c r="Q7" s="11"/>
      <c r="R7" s="10"/>
      <c r="S7" s="11"/>
      <c r="T7" s="10"/>
      <c r="U7" s="11"/>
      <c r="V7" s="10"/>
      <c r="W7" s="11"/>
      <c r="X7" s="10"/>
      <c r="Y7" s="11"/>
      <c r="Z7" s="10"/>
      <c r="AA7" s="6"/>
      <c r="AB7">
        <f t="shared" si="0"/>
        <v>0</v>
      </c>
    </row>
    <row r="8" spans="1:28" ht="12.75" customHeight="1">
      <c r="A8" s="12" t="s">
        <v>4</v>
      </c>
      <c r="B8" s="10">
        <v>15</v>
      </c>
      <c r="C8" s="11">
        <v>26</v>
      </c>
      <c r="D8" s="10"/>
      <c r="E8" s="11"/>
      <c r="F8" s="10">
        <v>2</v>
      </c>
      <c r="G8" s="11">
        <v>25</v>
      </c>
      <c r="H8" s="10">
        <v>1</v>
      </c>
      <c r="I8" s="11">
        <v>8</v>
      </c>
      <c r="J8" s="10"/>
      <c r="K8" s="11"/>
      <c r="L8" s="10"/>
      <c r="M8" s="11"/>
      <c r="N8" s="10"/>
      <c r="O8" s="11"/>
      <c r="P8" s="10"/>
      <c r="Q8" s="11"/>
      <c r="R8" s="10"/>
      <c r="S8" s="11"/>
      <c r="T8" s="10"/>
      <c r="U8" s="11"/>
      <c r="V8" s="10">
        <v>2</v>
      </c>
      <c r="W8" s="11">
        <v>2</v>
      </c>
      <c r="X8" s="10">
        <v>8</v>
      </c>
      <c r="Y8" s="11">
        <v>30</v>
      </c>
      <c r="Z8" s="10">
        <v>3</v>
      </c>
      <c r="AA8" s="6"/>
      <c r="AB8">
        <f t="shared" si="0"/>
        <v>4.88</v>
      </c>
    </row>
    <row r="9" spans="1:28" ht="12.75" customHeight="1">
      <c r="A9" s="9" t="s">
        <v>45</v>
      </c>
      <c r="B9" s="10"/>
      <c r="C9" s="11"/>
      <c r="D9" s="10"/>
      <c r="E9" s="11"/>
      <c r="F9" s="10"/>
      <c r="G9" s="11"/>
      <c r="H9" s="10"/>
      <c r="I9" s="11"/>
      <c r="J9" s="10"/>
      <c r="K9" s="11"/>
      <c r="L9" s="10"/>
      <c r="M9" s="11"/>
      <c r="N9" s="10"/>
      <c r="O9" s="11"/>
      <c r="P9" s="10"/>
      <c r="Q9" s="11"/>
      <c r="R9" s="10"/>
      <c r="S9" s="11"/>
      <c r="T9" s="10"/>
      <c r="U9" s="11"/>
      <c r="V9" s="10"/>
      <c r="W9" s="11"/>
      <c r="X9" s="10"/>
      <c r="Y9" s="11"/>
      <c r="Z9" s="10"/>
      <c r="AA9" s="6"/>
      <c r="AB9">
        <f t="shared" si="0"/>
        <v>0</v>
      </c>
    </row>
    <row r="10" spans="1:28" ht="12.75" customHeight="1">
      <c r="A10" s="24" t="s">
        <v>86</v>
      </c>
      <c r="B10" s="10"/>
      <c r="C10" s="11"/>
      <c r="D10" s="10"/>
      <c r="E10" s="11"/>
      <c r="F10" s="10"/>
      <c r="G10" s="11"/>
      <c r="H10" s="10"/>
      <c r="I10" s="11"/>
      <c r="J10" s="10"/>
      <c r="K10" s="11"/>
      <c r="L10" s="10"/>
      <c r="M10" s="11"/>
      <c r="N10" s="10"/>
      <c r="O10" s="11"/>
      <c r="P10" s="10"/>
      <c r="Q10" s="11"/>
      <c r="R10" s="10"/>
      <c r="S10" s="11"/>
      <c r="T10" s="10"/>
      <c r="U10" s="11"/>
      <c r="V10" s="10"/>
      <c r="W10" s="11"/>
      <c r="X10" s="10"/>
      <c r="Y10" s="11"/>
      <c r="Z10" s="10"/>
      <c r="AA10" s="6"/>
      <c r="AB10">
        <f t="shared" si="0"/>
        <v>0</v>
      </c>
    </row>
    <row r="11" spans="1:28" ht="12.75" customHeight="1">
      <c r="A11" s="9" t="s">
        <v>27</v>
      </c>
      <c r="B11" s="10"/>
      <c r="C11" s="11"/>
      <c r="D11" s="10"/>
      <c r="E11" s="11"/>
      <c r="F11" s="10"/>
      <c r="G11" s="11"/>
      <c r="H11" s="10"/>
      <c r="I11" s="11"/>
      <c r="J11" s="10"/>
      <c r="K11" s="11"/>
      <c r="L11" s="10"/>
      <c r="M11" s="11"/>
      <c r="N11" s="10"/>
      <c r="O11" s="11"/>
      <c r="P11" s="10"/>
      <c r="Q11" s="11"/>
      <c r="R11" s="10"/>
      <c r="S11" s="11"/>
      <c r="T11" s="10"/>
      <c r="U11" s="11"/>
      <c r="V11" s="10"/>
      <c r="W11" s="11"/>
      <c r="X11" s="10"/>
      <c r="Y11" s="11"/>
      <c r="Z11" s="10"/>
      <c r="AA11" s="6"/>
      <c r="AB11">
        <f t="shared" si="0"/>
        <v>0</v>
      </c>
    </row>
    <row r="12" spans="1:28" ht="12.75" customHeight="1">
      <c r="A12" s="14" t="s">
        <v>26</v>
      </c>
      <c r="B12" s="10"/>
      <c r="C12" s="11"/>
      <c r="D12" s="10"/>
      <c r="E12" s="11"/>
      <c r="F12" s="10"/>
      <c r="G12" s="11"/>
      <c r="H12" s="10"/>
      <c r="I12" s="11"/>
      <c r="J12" s="10"/>
      <c r="K12" s="11"/>
      <c r="L12" s="10"/>
      <c r="M12" s="11"/>
      <c r="N12" s="10"/>
      <c r="O12" s="11"/>
      <c r="P12" s="10"/>
      <c r="Q12" s="11"/>
      <c r="R12" s="10"/>
      <c r="S12" s="11"/>
      <c r="T12" s="10"/>
      <c r="U12" s="11"/>
      <c r="V12" s="10"/>
      <c r="W12" s="11"/>
      <c r="X12" s="10"/>
      <c r="Y12" s="11"/>
      <c r="Z12" s="10"/>
      <c r="AA12" s="6"/>
      <c r="AB12">
        <f t="shared" si="0"/>
        <v>0</v>
      </c>
    </row>
    <row r="13" spans="1:28" ht="12.75" customHeight="1">
      <c r="A13" s="13" t="s">
        <v>51</v>
      </c>
      <c r="B13" s="10"/>
      <c r="C13" s="11"/>
      <c r="D13" s="10"/>
      <c r="E13" s="11"/>
      <c r="F13" s="10"/>
      <c r="G13" s="11"/>
      <c r="H13" s="10"/>
      <c r="I13" s="11"/>
      <c r="J13" s="10"/>
      <c r="K13" s="11"/>
      <c r="L13" s="10"/>
      <c r="M13" s="11"/>
      <c r="N13" s="10"/>
      <c r="O13" s="11"/>
      <c r="P13" s="10"/>
      <c r="Q13" s="11"/>
      <c r="R13" s="10"/>
      <c r="S13" s="11"/>
      <c r="T13" s="10"/>
      <c r="U13" s="11"/>
      <c r="V13" s="10"/>
      <c r="W13" s="11"/>
      <c r="X13" s="10"/>
      <c r="Y13" s="11"/>
      <c r="Z13" s="10"/>
      <c r="AA13" s="6"/>
      <c r="AB13">
        <f t="shared" si="0"/>
        <v>0</v>
      </c>
    </row>
    <row r="14" spans="1:28" ht="12.75" customHeight="1">
      <c r="A14" s="14" t="s">
        <v>29</v>
      </c>
      <c r="B14" s="10"/>
      <c r="C14" s="11"/>
      <c r="D14" s="10"/>
      <c r="E14" s="11"/>
      <c r="F14" s="10"/>
      <c r="G14" s="11"/>
      <c r="H14" s="10"/>
      <c r="I14" s="11"/>
      <c r="J14" s="10"/>
      <c r="K14" s="11"/>
      <c r="L14" s="10"/>
      <c r="M14" s="11"/>
      <c r="N14" s="10"/>
      <c r="O14" s="11"/>
      <c r="P14" s="10"/>
      <c r="Q14" s="11"/>
      <c r="R14" s="10"/>
      <c r="S14" s="11"/>
      <c r="T14" s="10"/>
      <c r="U14" s="11"/>
      <c r="V14" s="10"/>
      <c r="W14" s="11"/>
      <c r="X14" s="10"/>
      <c r="Y14" s="11"/>
      <c r="Z14" s="10"/>
      <c r="AA14" s="6"/>
      <c r="AB14">
        <f t="shared" si="0"/>
        <v>0</v>
      </c>
    </row>
    <row r="15" spans="1:28" ht="12.75" customHeight="1">
      <c r="A15" s="13" t="s">
        <v>76</v>
      </c>
      <c r="B15" s="10"/>
      <c r="C15" s="11"/>
      <c r="D15" s="10"/>
      <c r="E15" s="11"/>
      <c r="F15" s="10"/>
      <c r="G15" s="11"/>
      <c r="H15" s="10"/>
      <c r="I15" s="11"/>
      <c r="J15" s="10"/>
      <c r="K15" s="11"/>
      <c r="L15" s="10"/>
      <c r="M15" s="11"/>
      <c r="N15" s="10"/>
      <c r="O15" s="11"/>
      <c r="P15" s="10"/>
      <c r="Q15" s="11"/>
      <c r="R15" s="10"/>
      <c r="S15" s="11"/>
      <c r="T15" s="10"/>
      <c r="U15" s="11"/>
      <c r="V15" s="10"/>
      <c r="W15" s="11"/>
      <c r="X15" s="10"/>
      <c r="Y15" s="11"/>
      <c r="Z15" s="10"/>
      <c r="AA15" s="6"/>
      <c r="AB15">
        <f t="shared" si="0"/>
        <v>0</v>
      </c>
    </row>
    <row r="16" spans="1:28" ht="12.75" customHeight="1">
      <c r="A16" s="13" t="s">
        <v>77</v>
      </c>
      <c r="B16" s="10"/>
      <c r="C16" s="11"/>
      <c r="D16" s="10"/>
      <c r="E16" s="11"/>
      <c r="F16" s="10"/>
      <c r="G16" s="11"/>
      <c r="H16" s="10"/>
      <c r="I16" s="11"/>
      <c r="J16" s="10"/>
      <c r="K16" s="11"/>
      <c r="L16" s="10"/>
      <c r="M16" s="11"/>
      <c r="N16" s="10"/>
      <c r="O16" s="11"/>
      <c r="P16" s="10"/>
      <c r="Q16" s="11"/>
      <c r="R16" s="10"/>
      <c r="S16" s="11"/>
      <c r="T16" s="10"/>
      <c r="U16" s="11"/>
      <c r="V16" s="10"/>
      <c r="W16" s="11"/>
      <c r="X16" s="10"/>
      <c r="Y16" s="11"/>
      <c r="Z16" s="10"/>
      <c r="AA16" s="6"/>
      <c r="AB16">
        <f t="shared" si="0"/>
        <v>0</v>
      </c>
    </row>
    <row r="17" spans="1:28" ht="12.75" customHeight="1">
      <c r="A17" s="9" t="s">
        <v>5</v>
      </c>
      <c r="B17" s="10"/>
      <c r="C17" s="11"/>
      <c r="D17" s="10"/>
      <c r="E17" s="11"/>
      <c r="F17" s="10"/>
      <c r="G17" s="11"/>
      <c r="H17" s="10"/>
      <c r="I17" s="11"/>
      <c r="J17" s="10"/>
      <c r="K17" s="11"/>
      <c r="L17" s="10"/>
      <c r="M17" s="11"/>
      <c r="N17" s="10"/>
      <c r="O17" s="11"/>
      <c r="P17" s="10"/>
      <c r="Q17" s="11"/>
      <c r="R17" s="10"/>
      <c r="S17" s="11"/>
      <c r="T17" s="10"/>
      <c r="U17" s="11"/>
      <c r="V17" s="10"/>
      <c r="W17" s="11"/>
      <c r="X17" s="10">
        <v>28</v>
      </c>
      <c r="Y17" s="11">
        <v>90</v>
      </c>
      <c r="Z17" s="10">
        <v>95</v>
      </c>
      <c r="AA17" s="6"/>
      <c r="AB17">
        <f t="shared" si="0"/>
        <v>8.52</v>
      </c>
    </row>
    <row r="18" spans="1:28" ht="12.75" customHeight="1">
      <c r="A18" s="12" t="s">
        <v>79</v>
      </c>
      <c r="B18" s="10"/>
      <c r="C18" s="11"/>
      <c r="D18" s="10"/>
      <c r="E18" s="11"/>
      <c r="F18" s="10"/>
      <c r="G18" s="11"/>
      <c r="H18" s="10"/>
      <c r="I18" s="11"/>
      <c r="J18" s="10"/>
      <c r="K18" s="11"/>
      <c r="L18" s="10"/>
      <c r="M18" s="11"/>
      <c r="N18" s="10"/>
      <c r="O18" s="11"/>
      <c r="P18" s="10"/>
      <c r="Q18" s="11"/>
      <c r="R18" s="10"/>
      <c r="S18" s="11"/>
      <c r="T18" s="10"/>
      <c r="U18" s="11"/>
      <c r="V18" s="10"/>
      <c r="W18" s="11"/>
      <c r="X18" s="10"/>
      <c r="Y18" s="11"/>
      <c r="Z18" s="10"/>
      <c r="AA18" s="6"/>
      <c r="AB18">
        <f t="shared" si="0"/>
        <v>0</v>
      </c>
    </row>
    <row r="19" spans="1:28" ht="12.75" customHeight="1">
      <c r="A19" s="25" t="s">
        <v>102</v>
      </c>
      <c r="B19" s="10"/>
      <c r="C19" s="11"/>
      <c r="D19" s="10"/>
      <c r="E19" s="11"/>
      <c r="F19" s="10"/>
      <c r="G19" s="11"/>
      <c r="H19" s="10"/>
      <c r="I19" s="11"/>
      <c r="J19" s="10"/>
      <c r="K19" s="11"/>
      <c r="L19" s="10"/>
      <c r="M19" s="11"/>
      <c r="N19" s="10"/>
      <c r="O19" s="11"/>
      <c r="P19" s="10"/>
      <c r="Q19" s="11"/>
      <c r="R19" s="10"/>
      <c r="S19" s="11"/>
      <c r="T19" s="10"/>
      <c r="U19" s="11"/>
      <c r="V19" s="10"/>
      <c r="W19" s="11"/>
      <c r="X19" s="10"/>
      <c r="Y19" s="11"/>
      <c r="Z19" s="10"/>
      <c r="AA19" s="6"/>
    </row>
    <row r="20" spans="1:28" ht="12.75" customHeight="1">
      <c r="A20" s="12" t="s">
        <v>78</v>
      </c>
      <c r="B20" s="10"/>
      <c r="C20" s="11"/>
      <c r="D20" s="10"/>
      <c r="E20" s="11"/>
      <c r="F20" s="10"/>
      <c r="G20" s="11"/>
      <c r="H20" s="10"/>
      <c r="I20" s="11"/>
      <c r="J20" s="10"/>
      <c r="K20" s="11"/>
      <c r="L20" s="10"/>
      <c r="M20" s="11"/>
      <c r="N20" s="10"/>
      <c r="O20" s="11"/>
      <c r="P20" s="10"/>
      <c r="Q20" s="11"/>
      <c r="R20" s="10"/>
      <c r="S20" s="11"/>
      <c r="T20" s="10"/>
      <c r="U20" s="11"/>
      <c r="V20" s="10"/>
      <c r="W20" s="11"/>
      <c r="X20" s="10"/>
      <c r="Y20" s="11"/>
      <c r="Z20" s="10"/>
      <c r="AA20" s="6"/>
      <c r="AB20">
        <f t="shared" si="0"/>
        <v>0</v>
      </c>
    </row>
    <row r="21" spans="1:28" ht="12.75" customHeight="1">
      <c r="A21" s="12" t="s">
        <v>6</v>
      </c>
      <c r="B21" s="10">
        <v>75</v>
      </c>
      <c r="C21" s="11">
        <v>63</v>
      </c>
      <c r="D21" s="10">
        <v>99</v>
      </c>
      <c r="E21" s="11">
        <v>45</v>
      </c>
      <c r="F21" s="10">
        <v>82</v>
      </c>
      <c r="G21" s="11">
        <v>97</v>
      </c>
      <c r="H21" s="10">
        <v>35</v>
      </c>
      <c r="I21" s="11">
        <v>100</v>
      </c>
      <c r="J21" s="10">
        <v>100</v>
      </c>
      <c r="K21" s="11">
        <v>100</v>
      </c>
      <c r="L21" s="10">
        <v>100</v>
      </c>
      <c r="M21" s="11">
        <v>100</v>
      </c>
      <c r="N21" s="10">
        <v>97</v>
      </c>
      <c r="O21" s="11">
        <v>100</v>
      </c>
      <c r="P21" s="10">
        <v>100</v>
      </c>
      <c r="Q21" s="11">
        <v>100</v>
      </c>
      <c r="R21" s="10">
        <v>100</v>
      </c>
      <c r="S21" s="11">
        <v>98</v>
      </c>
      <c r="T21" s="10">
        <v>100</v>
      </c>
      <c r="U21" s="11">
        <v>98</v>
      </c>
      <c r="V21" s="10">
        <v>99</v>
      </c>
      <c r="W21" s="11">
        <v>100</v>
      </c>
      <c r="X21" s="10">
        <v>90</v>
      </c>
      <c r="Y21" s="11">
        <v>58</v>
      </c>
      <c r="Z21" s="10">
        <v>43</v>
      </c>
      <c r="AA21" s="6"/>
      <c r="AB21">
        <f t="shared" si="0"/>
        <v>87.16</v>
      </c>
    </row>
    <row r="22" spans="1:28" ht="12.75" customHeight="1">
      <c r="A22" s="12" t="s">
        <v>7</v>
      </c>
      <c r="B22" s="10"/>
      <c r="C22" s="11"/>
      <c r="D22" s="10"/>
      <c r="E22" s="11"/>
      <c r="F22" s="10"/>
      <c r="G22" s="11"/>
      <c r="H22" s="10"/>
      <c r="I22" s="11"/>
      <c r="J22" s="10"/>
      <c r="K22" s="11"/>
      <c r="L22" s="10"/>
      <c r="M22" s="11"/>
      <c r="N22" s="10"/>
      <c r="O22" s="11"/>
      <c r="P22" s="10"/>
      <c r="Q22" s="11"/>
      <c r="R22" s="10"/>
      <c r="S22" s="11"/>
      <c r="T22" s="10"/>
      <c r="U22" s="11"/>
      <c r="V22" s="10"/>
      <c r="W22" s="11"/>
      <c r="X22" s="10"/>
      <c r="Y22" s="11"/>
      <c r="Z22" s="10"/>
      <c r="AA22" s="6"/>
      <c r="AB22">
        <f t="shared" si="0"/>
        <v>0</v>
      </c>
    </row>
    <row r="23" spans="1:28" ht="12.75" customHeight="1">
      <c r="A23" s="12" t="s">
        <v>85</v>
      </c>
      <c r="B23" s="10"/>
      <c r="C23" s="11"/>
      <c r="D23" s="10">
        <v>15</v>
      </c>
      <c r="E23" s="11">
        <v>60</v>
      </c>
      <c r="F23" s="10">
        <v>25</v>
      </c>
      <c r="G23" s="11">
        <v>2</v>
      </c>
      <c r="H23" s="10">
        <v>100</v>
      </c>
      <c r="I23" s="11"/>
      <c r="J23" s="10"/>
      <c r="K23" s="11"/>
      <c r="L23" s="10"/>
      <c r="M23" s="11"/>
      <c r="N23" s="10"/>
      <c r="O23" s="11"/>
      <c r="P23" s="10"/>
      <c r="Q23" s="11"/>
      <c r="R23" s="10"/>
      <c r="S23" s="11"/>
      <c r="T23" s="10"/>
      <c r="U23" s="11"/>
      <c r="V23" s="10"/>
      <c r="W23" s="11">
        <v>35</v>
      </c>
      <c r="X23" s="10"/>
      <c r="Y23" s="11"/>
      <c r="Z23" s="10"/>
      <c r="AA23" s="6"/>
      <c r="AB23">
        <f t="shared" si="0"/>
        <v>9.48</v>
      </c>
    </row>
    <row r="24" spans="1:28" ht="12.75" customHeight="1">
      <c r="A24" s="12" t="s">
        <v>28</v>
      </c>
      <c r="B24" s="10"/>
      <c r="C24" s="11"/>
      <c r="D24" s="10"/>
      <c r="E24" s="11"/>
      <c r="F24" s="10"/>
      <c r="G24" s="11"/>
      <c r="H24" s="10"/>
      <c r="I24" s="11"/>
      <c r="J24" s="10"/>
      <c r="K24" s="11"/>
      <c r="L24" s="10"/>
      <c r="M24" s="11"/>
      <c r="N24" s="10"/>
      <c r="O24" s="11"/>
      <c r="P24" s="10"/>
      <c r="Q24" s="11"/>
      <c r="R24" s="10"/>
      <c r="S24" s="11"/>
      <c r="T24" s="10"/>
      <c r="U24" s="11"/>
      <c r="V24" s="10"/>
      <c r="W24" s="11"/>
      <c r="X24" s="10"/>
      <c r="Y24" s="11"/>
      <c r="Z24" s="10"/>
      <c r="AA24" s="6"/>
      <c r="AB24">
        <f t="shared" si="0"/>
        <v>0</v>
      </c>
    </row>
    <row r="25" spans="1:28" ht="12.75" customHeight="1">
      <c r="A25" s="9" t="s">
        <v>8</v>
      </c>
      <c r="B25" s="10"/>
      <c r="C25" s="11"/>
      <c r="D25" s="10"/>
      <c r="E25" s="11"/>
      <c r="F25" s="10"/>
      <c r="G25" s="11"/>
      <c r="H25" s="10"/>
      <c r="I25" s="11"/>
      <c r="J25" s="10"/>
      <c r="K25" s="11"/>
      <c r="L25" s="10"/>
      <c r="M25" s="11"/>
      <c r="N25" s="10"/>
      <c r="O25" s="11"/>
      <c r="P25" s="10"/>
      <c r="Q25" s="11">
        <v>5</v>
      </c>
      <c r="R25" s="10"/>
      <c r="S25" s="11"/>
      <c r="T25" s="10"/>
      <c r="U25" s="11"/>
      <c r="V25" s="10"/>
      <c r="W25" s="11">
        <v>2</v>
      </c>
      <c r="X25" s="10"/>
      <c r="Y25" s="11"/>
      <c r="Z25" s="10"/>
      <c r="AA25" s="6"/>
      <c r="AB25">
        <f t="shared" si="0"/>
        <v>0.28000000000000003</v>
      </c>
    </row>
    <row r="26" spans="1:28" ht="12.75" customHeight="1">
      <c r="A26" s="25" t="s">
        <v>131</v>
      </c>
      <c r="B26" s="10"/>
      <c r="C26" s="11"/>
      <c r="D26" s="10"/>
      <c r="E26" s="11"/>
      <c r="F26" s="10"/>
      <c r="G26" s="11"/>
      <c r="H26" s="10"/>
      <c r="I26" s="11"/>
      <c r="J26" s="10"/>
      <c r="K26" s="11"/>
      <c r="L26" s="10"/>
      <c r="M26" s="11"/>
      <c r="N26" s="10"/>
      <c r="O26" s="11"/>
      <c r="P26" s="10"/>
      <c r="Q26" s="11"/>
      <c r="R26" s="10"/>
      <c r="S26" s="11"/>
      <c r="T26" s="10"/>
      <c r="U26" s="11"/>
      <c r="V26" s="10"/>
      <c r="W26" s="11"/>
      <c r="X26" s="10"/>
      <c r="Y26" s="11"/>
      <c r="Z26" s="10"/>
      <c r="AA26" s="6"/>
    </row>
    <row r="27" spans="1:28" ht="12.75" customHeight="1">
      <c r="A27" s="12" t="s">
        <v>23</v>
      </c>
      <c r="B27" s="10"/>
      <c r="C27" s="11"/>
      <c r="D27" s="10"/>
      <c r="E27" s="11"/>
      <c r="F27" s="10"/>
      <c r="G27" s="11"/>
      <c r="H27" s="10"/>
      <c r="I27" s="11"/>
      <c r="J27" s="10"/>
      <c r="K27" s="11"/>
      <c r="L27" s="10"/>
      <c r="M27" s="11"/>
      <c r="N27" s="10"/>
      <c r="O27" s="11"/>
      <c r="P27" s="10"/>
      <c r="Q27" s="11"/>
      <c r="R27" s="10"/>
      <c r="S27" s="11"/>
      <c r="T27" s="10"/>
      <c r="U27" s="11"/>
      <c r="V27" s="10"/>
      <c r="W27" s="11"/>
      <c r="X27" s="10"/>
      <c r="Y27" s="11"/>
      <c r="Z27" s="10">
        <v>50</v>
      </c>
      <c r="AA27" s="6"/>
      <c r="AB27">
        <f t="shared" si="0"/>
        <v>2</v>
      </c>
    </row>
    <row r="28" spans="1:28" ht="12.75" customHeight="1">
      <c r="A28" s="9" t="s">
        <v>71</v>
      </c>
      <c r="B28" s="10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  <c r="P28" s="10"/>
      <c r="Q28" s="11"/>
      <c r="R28" s="10"/>
      <c r="S28" s="11"/>
      <c r="T28" s="10"/>
      <c r="U28" s="11"/>
      <c r="V28" s="10"/>
      <c r="W28" s="11"/>
      <c r="X28" s="10"/>
      <c r="Y28" s="11"/>
      <c r="Z28" s="10"/>
      <c r="AA28" s="6"/>
      <c r="AB28">
        <f t="shared" si="0"/>
        <v>0</v>
      </c>
    </row>
    <row r="29" spans="1:28" ht="12.75" customHeight="1">
      <c r="A29" s="9" t="s">
        <v>83</v>
      </c>
      <c r="B29" s="10"/>
      <c r="C29" s="11"/>
      <c r="D29" s="10"/>
      <c r="E29" s="11"/>
      <c r="F29" s="10"/>
      <c r="G29" s="11"/>
      <c r="H29" s="10"/>
      <c r="I29" s="11"/>
      <c r="J29" s="10"/>
      <c r="K29" s="11"/>
      <c r="L29" s="10"/>
      <c r="M29" s="11"/>
      <c r="N29" s="10"/>
      <c r="O29" s="11"/>
      <c r="P29" s="10"/>
      <c r="Q29" s="11"/>
      <c r="R29" s="10"/>
      <c r="S29" s="11"/>
      <c r="T29" s="10"/>
      <c r="U29" s="11"/>
      <c r="V29" s="10"/>
      <c r="W29" s="11"/>
      <c r="X29" s="10"/>
      <c r="Y29" s="11"/>
      <c r="Z29" s="10"/>
      <c r="AA29" s="6"/>
      <c r="AB29">
        <f t="shared" si="0"/>
        <v>0</v>
      </c>
    </row>
    <row r="30" spans="1:28" ht="12.75" customHeight="1">
      <c r="A30" s="9" t="s">
        <v>128</v>
      </c>
      <c r="B30" s="10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  <c r="P30" s="10"/>
      <c r="Q30" s="11"/>
      <c r="R30" s="10"/>
      <c r="S30" s="11"/>
      <c r="T30" s="10"/>
      <c r="U30" s="11"/>
      <c r="V30" s="10"/>
      <c r="W30" s="11"/>
      <c r="X30" s="10"/>
      <c r="Y30" s="11"/>
      <c r="Z30" s="10"/>
      <c r="AA30" s="6"/>
      <c r="AB30">
        <f t="shared" si="0"/>
        <v>0</v>
      </c>
    </row>
    <row r="31" spans="1:28" ht="12.75" customHeight="1">
      <c r="A31" s="12" t="s">
        <v>84</v>
      </c>
      <c r="B31" s="10"/>
      <c r="C31" s="11"/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O31" s="11"/>
      <c r="P31" s="10"/>
      <c r="Q31" s="11"/>
      <c r="R31" s="10"/>
      <c r="S31" s="11"/>
      <c r="T31" s="10"/>
      <c r="U31" s="11"/>
      <c r="V31" s="10"/>
      <c r="W31" s="11"/>
      <c r="X31" s="10"/>
      <c r="Y31" s="11"/>
      <c r="Z31" s="10"/>
      <c r="AA31" s="6"/>
      <c r="AB31">
        <f t="shared" si="0"/>
        <v>0</v>
      </c>
    </row>
    <row r="32" spans="1:28" ht="12.75" customHeight="1">
      <c r="A32" s="13" t="s">
        <v>33</v>
      </c>
      <c r="B32" s="10"/>
      <c r="C32" s="11"/>
      <c r="D32" s="10"/>
      <c r="E32" s="11"/>
      <c r="F32" s="10"/>
      <c r="G32" s="11"/>
      <c r="H32" s="10"/>
      <c r="I32" s="11"/>
      <c r="J32" s="10"/>
      <c r="K32" s="11"/>
      <c r="L32" s="10"/>
      <c r="M32" s="11"/>
      <c r="N32" s="10"/>
      <c r="O32" s="11"/>
      <c r="P32" s="10"/>
      <c r="Q32" s="11"/>
      <c r="R32" s="10"/>
      <c r="S32" s="11"/>
      <c r="T32" s="10"/>
      <c r="U32" s="11"/>
      <c r="V32" s="10"/>
      <c r="W32" s="11"/>
      <c r="X32" s="10"/>
      <c r="Y32" s="11"/>
      <c r="Z32" s="10"/>
      <c r="AA32" s="6"/>
      <c r="AB32">
        <f t="shared" si="0"/>
        <v>0</v>
      </c>
    </row>
    <row r="33" spans="1:28" ht="12.75" customHeight="1">
      <c r="A33" s="24" t="s">
        <v>93</v>
      </c>
      <c r="B33" s="10"/>
      <c r="C33" s="11"/>
      <c r="D33" s="10"/>
      <c r="E33" s="11"/>
      <c r="F33" s="10"/>
      <c r="G33" s="11"/>
      <c r="H33" s="10"/>
      <c r="I33" s="11"/>
      <c r="J33" s="10"/>
      <c r="K33" s="11"/>
      <c r="L33" s="10"/>
      <c r="M33" s="11"/>
      <c r="N33" s="10"/>
      <c r="O33" s="11"/>
      <c r="P33" s="10"/>
      <c r="Q33" s="11"/>
      <c r="R33" s="10"/>
      <c r="S33" s="11"/>
      <c r="T33" s="10"/>
      <c r="U33" s="11"/>
      <c r="V33" s="10"/>
      <c r="W33" s="11"/>
      <c r="X33" s="10"/>
      <c r="Y33" s="11"/>
      <c r="Z33" s="10"/>
      <c r="AA33" s="6"/>
      <c r="AB33">
        <f t="shared" si="0"/>
        <v>0</v>
      </c>
    </row>
    <row r="34" spans="1:28" ht="12.75" customHeight="1">
      <c r="A34" s="15" t="s">
        <v>9</v>
      </c>
      <c r="B34" s="10">
        <v>40</v>
      </c>
      <c r="C34" s="11">
        <v>6</v>
      </c>
      <c r="D34" s="10"/>
      <c r="E34" s="11"/>
      <c r="F34" s="10"/>
      <c r="G34" s="11"/>
      <c r="H34" s="10"/>
      <c r="I34" s="11">
        <v>4</v>
      </c>
      <c r="J34" s="10"/>
      <c r="K34" s="11"/>
      <c r="L34" s="10"/>
      <c r="M34" s="11"/>
      <c r="N34" s="10">
        <v>10</v>
      </c>
      <c r="O34" s="11"/>
      <c r="P34" s="10"/>
      <c r="Q34" s="11"/>
      <c r="R34" s="10"/>
      <c r="S34" s="11"/>
      <c r="T34" s="10"/>
      <c r="U34" s="11"/>
      <c r="V34" s="10"/>
      <c r="W34" s="11"/>
      <c r="X34" s="10"/>
      <c r="Y34" s="11">
        <v>2</v>
      </c>
      <c r="Z34" s="10">
        <v>3</v>
      </c>
      <c r="AA34" s="6"/>
      <c r="AB34">
        <f t="shared" si="0"/>
        <v>2.6</v>
      </c>
    </row>
    <row r="35" spans="1:28" ht="12.75" customHeight="1">
      <c r="A35" s="15" t="s">
        <v>31</v>
      </c>
      <c r="B35" s="10"/>
      <c r="C35" s="11"/>
      <c r="D35" s="10"/>
      <c r="E35" s="11"/>
      <c r="F35" s="10"/>
      <c r="G35" s="11"/>
      <c r="H35" s="10"/>
      <c r="I35" s="11"/>
      <c r="J35" s="10"/>
      <c r="K35" s="11"/>
      <c r="L35" s="10"/>
      <c r="M35" s="11"/>
      <c r="N35" s="10"/>
      <c r="O35" s="11"/>
      <c r="P35" s="10"/>
      <c r="Q35" s="11"/>
      <c r="R35" s="10"/>
      <c r="S35" s="11"/>
      <c r="T35" s="10"/>
      <c r="U35" s="11"/>
      <c r="V35" s="10"/>
      <c r="W35" s="11"/>
      <c r="X35" s="10"/>
      <c r="Y35" s="11"/>
      <c r="Z35" s="10"/>
      <c r="AA35" s="6"/>
      <c r="AB35">
        <f t="shared" si="0"/>
        <v>0</v>
      </c>
    </row>
    <row r="36" spans="1:28" ht="12.75" customHeight="1">
      <c r="A36" s="15" t="s">
        <v>32</v>
      </c>
      <c r="B36" s="10"/>
      <c r="C36" s="11"/>
      <c r="D36" s="10"/>
      <c r="E36" s="11"/>
      <c r="F36" s="10"/>
      <c r="G36" s="11"/>
      <c r="H36" s="10"/>
      <c r="I36" s="11"/>
      <c r="J36" s="10"/>
      <c r="K36" s="11"/>
      <c r="L36" s="10"/>
      <c r="M36" s="11"/>
      <c r="N36" s="10"/>
      <c r="O36" s="11"/>
      <c r="P36" s="10"/>
      <c r="Q36" s="11"/>
      <c r="R36" s="10"/>
      <c r="S36" s="11"/>
      <c r="T36" s="10"/>
      <c r="U36" s="11"/>
      <c r="V36" s="10"/>
      <c r="W36" s="11"/>
      <c r="X36" s="10"/>
      <c r="Y36" s="11"/>
      <c r="Z36" s="10"/>
      <c r="AA36" s="6"/>
      <c r="AB36">
        <f t="shared" si="0"/>
        <v>0</v>
      </c>
    </row>
    <row r="37" spans="1:28" ht="12.75" customHeight="1">
      <c r="A37" s="15" t="s">
        <v>52</v>
      </c>
      <c r="B37" s="10"/>
      <c r="C37" s="11"/>
      <c r="D37" s="10"/>
      <c r="E37" s="11"/>
      <c r="F37" s="10"/>
      <c r="G37" s="11"/>
      <c r="H37" s="10"/>
      <c r="I37" s="11"/>
      <c r="J37" s="10"/>
      <c r="K37" s="11"/>
      <c r="L37" s="10"/>
      <c r="M37" s="11"/>
      <c r="N37" s="10"/>
      <c r="O37" s="11"/>
      <c r="P37" s="10"/>
      <c r="Q37" s="11"/>
      <c r="R37" s="10"/>
      <c r="S37" s="11"/>
      <c r="T37" s="10"/>
      <c r="U37" s="11"/>
      <c r="V37" s="10"/>
      <c r="W37" s="11"/>
      <c r="X37" s="10"/>
      <c r="Y37" s="11"/>
      <c r="Z37" s="10"/>
      <c r="AA37" s="6"/>
      <c r="AB37">
        <f t="shared" si="0"/>
        <v>0</v>
      </c>
    </row>
    <row r="38" spans="1:28" ht="12.75" customHeight="1">
      <c r="A38" s="16" t="s">
        <v>10</v>
      </c>
      <c r="B38" s="10"/>
      <c r="C38" s="11"/>
      <c r="D38" s="10"/>
      <c r="E38" s="11"/>
      <c r="F38" s="10"/>
      <c r="G38" s="11"/>
      <c r="H38" s="10"/>
      <c r="I38" s="11"/>
      <c r="J38" s="10"/>
      <c r="K38" s="11"/>
      <c r="L38" s="10"/>
      <c r="M38" s="11"/>
      <c r="N38" s="10"/>
      <c r="O38" s="11"/>
      <c r="P38" s="10"/>
      <c r="Q38" s="11"/>
      <c r="R38" s="10"/>
      <c r="S38" s="11"/>
      <c r="T38" s="10"/>
      <c r="U38" s="11"/>
      <c r="V38" s="10"/>
      <c r="W38" s="11"/>
      <c r="X38" s="10"/>
      <c r="Y38" s="11"/>
      <c r="Z38" s="10"/>
      <c r="AA38" s="6"/>
      <c r="AB38">
        <f t="shared" si="0"/>
        <v>0</v>
      </c>
    </row>
    <row r="39" spans="1:28" ht="12.75" customHeight="1">
      <c r="A39" s="15" t="s">
        <v>39</v>
      </c>
      <c r="B39" s="10"/>
      <c r="C39" s="11"/>
      <c r="D39" s="10"/>
      <c r="E39" s="11"/>
      <c r="F39" s="10"/>
      <c r="G39" s="11"/>
      <c r="H39" s="10"/>
      <c r="I39" s="11"/>
      <c r="J39" s="10"/>
      <c r="K39" s="11"/>
      <c r="L39" s="10"/>
      <c r="M39" s="11"/>
      <c r="N39" s="10"/>
      <c r="O39" s="11"/>
      <c r="P39" s="10"/>
      <c r="Q39" s="11"/>
      <c r="R39" s="10"/>
      <c r="S39" s="11"/>
      <c r="T39" s="10"/>
      <c r="U39" s="11"/>
      <c r="V39" s="10"/>
      <c r="W39" s="11"/>
      <c r="X39" s="10"/>
      <c r="Y39" s="11"/>
      <c r="Z39" s="10"/>
      <c r="AA39" s="6"/>
      <c r="AB39">
        <f t="shared" si="0"/>
        <v>0</v>
      </c>
    </row>
    <row r="40" spans="1:28" ht="12.75" customHeight="1">
      <c r="A40" s="15" t="s">
        <v>11</v>
      </c>
      <c r="B40" s="10"/>
      <c r="C40" s="11"/>
      <c r="D40" s="10"/>
      <c r="E40" s="11"/>
      <c r="F40" s="10"/>
      <c r="G40" s="11"/>
      <c r="H40" s="10"/>
      <c r="I40" s="11"/>
      <c r="J40" s="10"/>
      <c r="K40" s="11"/>
      <c r="L40" s="10"/>
      <c r="M40" s="11"/>
      <c r="N40" s="10"/>
      <c r="O40" s="11"/>
      <c r="P40" s="10"/>
      <c r="Q40" s="11"/>
      <c r="R40" s="10"/>
      <c r="S40" s="11"/>
      <c r="T40" s="10"/>
      <c r="U40" s="11"/>
      <c r="V40" s="10"/>
      <c r="W40" s="11"/>
      <c r="X40" s="10"/>
      <c r="Y40" s="11"/>
      <c r="Z40" s="10"/>
      <c r="AA40" s="6"/>
      <c r="AB40">
        <f t="shared" si="0"/>
        <v>0</v>
      </c>
    </row>
    <row r="41" spans="1:28" ht="12.75" customHeight="1">
      <c r="A41" s="16" t="s">
        <v>94</v>
      </c>
      <c r="B41" s="10"/>
      <c r="C41" s="11"/>
      <c r="D41" s="10"/>
      <c r="E41" s="11"/>
      <c r="F41" s="10"/>
      <c r="G41" s="11"/>
      <c r="H41" s="10"/>
      <c r="I41" s="11"/>
      <c r="J41" s="10"/>
      <c r="K41" s="11"/>
      <c r="L41" s="10"/>
      <c r="M41" s="11"/>
      <c r="N41" s="10"/>
      <c r="O41" s="11"/>
      <c r="P41" s="10"/>
      <c r="Q41" s="11"/>
      <c r="R41" s="10"/>
      <c r="S41" s="11"/>
      <c r="T41" s="10"/>
      <c r="U41" s="11"/>
      <c r="V41" s="10"/>
      <c r="W41" s="11"/>
      <c r="X41" s="10"/>
      <c r="Y41" s="11"/>
      <c r="Z41" s="10"/>
      <c r="AA41" s="6"/>
      <c r="AB41">
        <f t="shared" si="0"/>
        <v>0</v>
      </c>
    </row>
    <row r="42" spans="1:28" ht="12.75" customHeight="1">
      <c r="A42" s="16" t="s">
        <v>95</v>
      </c>
      <c r="B42" s="10"/>
      <c r="C42" s="11"/>
      <c r="D42" s="10"/>
      <c r="E42" s="11"/>
      <c r="F42" s="10"/>
      <c r="G42" s="11"/>
      <c r="H42" s="10"/>
      <c r="I42" s="11"/>
      <c r="J42" s="10"/>
      <c r="K42" s="11"/>
      <c r="L42" s="10"/>
      <c r="M42" s="11"/>
      <c r="N42" s="10"/>
      <c r="O42" s="11"/>
      <c r="P42" s="10"/>
      <c r="Q42" s="11"/>
      <c r="R42" s="10"/>
      <c r="S42" s="11"/>
      <c r="T42" s="10"/>
      <c r="U42" s="11"/>
      <c r="V42" s="10"/>
      <c r="W42" s="11"/>
      <c r="X42" s="10"/>
      <c r="Y42" s="11"/>
      <c r="Z42" s="10"/>
      <c r="AA42" s="6"/>
      <c r="AB42">
        <f t="shared" si="0"/>
        <v>0</v>
      </c>
    </row>
    <row r="43" spans="1:28" ht="12.75" customHeight="1">
      <c r="A43" s="15" t="s">
        <v>12</v>
      </c>
      <c r="B43" s="10"/>
      <c r="C43" s="11"/>
      <c r="D43" s="10"/>
      <c r="E43" s="11"/>
      <c r="F43" s="10"/>
      <c r="G43" s="11"/>
      <c r="H43" s="10"/>
      <c r="I43" s="11"/>
      <c r="J43" s="10">
        <v>1</v>
      </c>
      <c r="K43" s="11">
        <v>6</v>
      </c>
      <c r="L43" s="10"/>
      <c r="M43" s="11">
        <v>6</v>
      </c>
      <c r="N43" s="10"/>
      <c r="O43" s="11"/>
      <c r="P43" s="10"/>
      <c r="Q43" s="11"/>
      <c r="R43" s="10"/>
      <c r="S43" s="11"/>
      <c r="T43" s="10"/>
      <c r="U43" s="11"/>
      <c r="V43" s="10"/>
      <c r="W43" s="11"/>
      <c r="X43" s="10"/>
      <c r="Y43" s="11"/>
      <c r="Z43" s="10"/>
      <c r="AA43" s="6"/>
      <c r="AB43">
        <f t="shared" si="0"/>
        <v>0.52</v>
      </c>
    </row>
    <row r="44" spans="1:28" ht="12.75" customHeight="1">
      <c r="A44" s="15" t="s">
        <v>40</v>
      </c>
      <c r="B44" s="10"/>
      <c r="C44" s="11"/>
      <c r="D44" s="10"/>
      <c r="E44" s="11"/>
      <c r="F44" s="10"/>
      <c r="G44" s="11"/>
      <c r="H44" s="10"/>
      <c r="I44" s="11"/>
      <c r="J44" s="10"/>
      <c r="K44" s="11"/>
      <c r="L44" s="10"/>
      <c r="M44" s="11"/>
      <c r="N44" s="10"/>
      <c r="O44" s="11"/>
      <c r="P44" s="10"/>
      <c r="Q44" s="11"/>
      <c r="R44" s="10"/>
      <c r="S44" s="11"/>
      <c r="T44" s="10"/>
      <c r="U44" s="11"/>
      <c r="V44" s="10"/>
      <c r="W44" s="11"/>
      <c r="X44" s="10"/>
      <c r="Y44" s="11"/>
      <c r="Z44" s="10"/>
      <c r="AA44" s="6"/>
      <c r="AB44">
        <f t="shared" si="0"/>
        <v>0</v>
      </c>
    </row>
    <row r="45" spans="1:28" ht="12.75" customHeight="1">
      <c r="A45" s="16" t="s">
        <v>41</v>
      </c>
      <c r="B45" s="10"/>
      <c r="C45" s="11"/>
      <c r="D45" s="10"/>
      <c r="E45" s="11"/>
      <c r="F45" s="10"/>
      <c r="G45" s="11"/>
      <c r="H45" s="10"/>
      <c r="I45" s="11"/>
      <c r="J45" s="10"/>
      <c r="K45" s="11"/>
      <c r="L45" s="10"/>
      <c r="M45" s="11"/>
      <c r="N45" s="10"/>
      <c r="O45" s="11"/>
      <c r="P45" s="10"/>
      <c r="Q45" s="11"/>
      <c r="R45" s="10"/>
      <c r="S45" s="11"/>
      <c r="T45" s="10"/>
      <c r="U45" s="11"/>
      <c r="V45" s="10"/>
      <c r="W45" s="11"/>
      <c r="X45" s="10"/>
      <c r="Y45" s="11"/>
      <c r="Z45" s="10"/>
      <c r="AA45" s="6"/>
      <c r="AB45">
        <f t="shared" si="0"/>
        <v>0</v>
      </c>
    </row>
    <row r="46" spans="1:28" ht="12.75" customHeight="1">
      <c r="A46" s="15" t="s">
        <v>44</v>
      </c>
      <c r="B46" s="10"/>
      <c r="C46" s="11"/>
      <c r="D46" s="10"/>
      <c r="E46" s="11"/>
      <c r="F46" s="10"/>
      <c r="G46" s="11"/>
      <c r="H46" s="10"/>
      <c r="I46" s="11"/>
      <c r="J46" s="10"/>
      <c r="K46" s="11"/>
      <c r="L46" s="10"/>
      <c r="M46" s="11"/>
      <c r="N46" s="10"/>
      <c r="O46" s="11"/>
      <c r="P46" s="10"/>
      <c r="Q46" s="11"/>
      <c r="R46" s="10"/>
      <c r="S46" s="11"/>
      <c r="T46" s="10"/>
      <c r="U46" s="11"/>
      <c r="V46" s="10"/>
      <c r="W46" s="11"/>
      <c r="X46" s="10"/>
      <c r="Y46" s="11"/>
      <c r="Z46" s="10"/>
      <c r="AA46" s="6"/>
      <c r="AB46">
        <f t="shared" si="0"/>
        <v>0</v>
      </c>
    </row>
    <row r="47" spans="1:28" ht="12.75" customHeight="1">
      <c r="A47" s="15" t="s">
        <v>62</v>
      </c>
      <c r="B47" s="10"/>
      <c r="C47" s="11"/>
      <c r="D47" s="10"/>
      <c r="E47" s="11"/>
      <c r="F47" s="10"/>
      <c r="G47" s="11"/>
      <c r="H47" s="10"/>
      <c r="I47" s="11"/>
      <c r="J47" s="10"/>
      <c r="K47" s="11"/>
      <c r="L47" s="10"/>
      <c r="M47" s="11"/>
      <c r="N47" s="10"/>
      <c r="O47" s="11"/>
      <c r="P47" s="10"/>
      <c r="Q47" s="11"/>
      <c r="R47" s="10"/>
      <c r="S47" s="11"/>
      <c r="T47" s="10"/>
      <c r="U47" s="11"/>
      <c r="V47" s="10"/>
      <c r="W47" s="11"/>
      <c r="X47" s="10"/>
      <c r="Y47" s="11"/>
      <c r="Z47" s="10"/>
      <c r="AA47" s="6"/>
      <c r="AB47">
        <f t="shared" si="0"/>
        <v>0</v>
      </c>
    </row>
    <row r="48" spans="1:28" ht="12.75" customHeight="1">
      <c r="A48" s="15" t="s">
        <v>133</v>
      </c>
      <c r="B48" s="10"/>
      <c r="C48" s="11"/>
      <c r="D48" s="10"/>
      <c r="E48" s="11"/>
      <c r="F48" s="10"/>
      <c r="G48" s="11"/>
      <c r="H48" s="10"/>
      <c r="I48" s="11"/>
      <c r="J48" s="10"/>
      <c r="K48" s="11"/>
      <c r="L48" s="10"/>
      <c r="M48" s="11"/>
      <c r="N48" s="10"/>
      <c r="O48" s="11"/>
      <c r="P48" s="10"/>
      <c r="Q48" s="11"/>
      <c r="R48" s="10"/>
      <c r="S48" s="11"/>
      <c r="T48" s="10"/>
      <c r="U48" s="11"/>
      <c r="V48" s="10"/>
      <c r="W48" s="11"/>
      <c r="X48" s="10"/>
      <c r="Y48" s="11"/>
      <c r="Z48" s="10"/>
      <c r="AA48" s="6"/>
    </row>
    <row r="49" spans="1:28" ht="12.75" customHeight="1">
      <c r="A49" s="16" t="s">
        <v>34</v>
      </c>
      <c r="B49" s="10"/>
      <c r="C49" s="11"/>
      <c r="D49" s="10"/>
      <c r="E49" s="11"/>
      <c r="F49" s="10"/>
      <c r="G49" s="11"/>
      <c r="H49" s="10"/>
      <c r="I49" s="11"/>
      <c r="J49" s="10"/>
      <c r="K49" s="11"/>
      <c r="L49" s="10"/>
      <c r="M49" s="11"/>
      <c r="N49" s="10"/>
      <c r="O49" s="11"/>
      <c r="P49" s="10"/>
      <c r="Q49" s="11"/>
      <c r="R49" s="10"/>
      <c r="S49" s="11"/>
      <c r="T49" s="10"/>
      <c r="U49" s="11"/>
      <c r="V49" s="10"/>
      <c r="W49" s="11"/>
      <c r="X49" s="10"/>
      <c r="Y49" s="11"/>
      <c r="Z49" s="10"/>
      <c r="AA49" s="6"/>
      <c r="AB49">
        <f t="shared" si="0"/>
        <v>0</v>
      </c>
    </row>
    <row r="50" spans="1:28" ht="12.75" customHeight="1">
      <c r="A50" s="16" t="s">
        <v>35</v>
      </c>
      <c r="B50" s="10"/>
      <c r="C50" s="11"/>
      <c r="D50" s="10"/>
      <c r="E50" s="11"/>
      <c r="F50" s="10"/>
      <c r="G50" s="11"/>
      <c r="H50" s="10"/>
      <c r="I50" s="11"/>
      <c r="J50" s="10"/>
      <c r="K50" s="11"/>
      <c r="L50" s="10"/>
      <c r="M50" s="11"/>
      <c r="N50" s="10"/>
      <c r="O50" s="11"/>
      <c r="P50" s="10"/>
      <c r="Q50" s="11"/>
      <c r="R50" s="10"/>
      <c r="S50" s="11"/>
      <c r="T50" s="10"/>
      <c r="U50" s="11"/>
      <c r="V50" s="10"/>
      <c r="W50" s="11"/>
      <c r="X50" s="10"/>
      <c r="Y50" s="11"/>
      <c r="Z50" s="10"/>
      <c r="AA50" s="6"/>
      <c r="AB50">
        <f t="shared" si="0"/>
        <v>0</v>
      </c>
    </row>
    <row r="51" spans="1:28" ht="12.75" customHeight="1">
      <c r="A51" s="15" t="s">
        <v>37</v>
      </c>
      <c r="B51" s="10"/>
      <c r="C51" s="11"/>
      <c r="D51" s="10"/>
      <c r="E51" s="11"/>
      <c r="F51" s="10"/>
      <c r="G51" s="11"/>
      <c r="H51" s="10"/>
      <c r="I51" s="11"/>
      <c r="J51" s="10"/>
      <c r="K51" s="11"/>
      <c r="L51" s="10"/>
      <c r="M51" s="11"/>
      <c r="N51" s="10"/>
      <c r="O51" s="11"/>
      <c r="P51" s="10"/>
      <c r="Q51" s="11"/>
      <c r="R51" s="10"/>
      <c r="S51" s="11"/>
      <c r="T51" s="10"/>
      <c r="U51" s="11"/>
      <c r="V51" s="10"/>
      <c r="W51" s="11"/>
      <c r="X51" s="10"/>
      <c r="Y51" s="11"/>
      <c r="Z51" s="10"/>
      <c r="AA51" s="6"/>
      <c r="AB51">
        <f t="shared" si="0"/>
        <v>0</v>
      </c>
    </row>
    <row r="52" spans="1:28" ht="12.75" customHeight="1">
      <c r="A52" s="9" t="s">
        <v>24</v>
      </c>
      <c r="B52" s="10"/>
      <c r="C52" s="11"/>
      <c r="D52" s="10"/>
      <c r="E52" s="11"/>
      <c r="F52" s="10"/>
      <c r="G52" s="11"/>
      <c r="H52" s="10"/>
      <c r="I52" s="11"/>
      <c r="J52" s="10"/>
      <c r="K52" s="11"/>
      <c r="L52" s="10"/>
      <c r="M52" s="11"/>
      <c r="N52" s="10"/>
      <c r="O52" s="11"/>
      <c r="P52" s="10"/>
      <c r="Q52" s="11"/>
      <c r="R52" s="10"/>
      <c r="S52" s="11"/>
      <c r="T52" s="10"/>
      <c r="U52" s="11"/>
      <c r="V52" s="10"/>
      <c r="W52" s="11"/>
      <c r="X52" s="10"/>
      <c r="Y52" s="11"/>
      <c r="Z52" s="10"/>
      <c r="AA52" s="6"/>
      <c r="AB52">
        <f t="shared" si="0"/>
        <v>0</v>
      </c>
    </row>
    <row r="53" spans="1:28" ht="12.75" customHeight="1">
      <c r="A53" s="9" t="s">
        <v>43</v>
      </c>
      <c r="B53" s="10"/>
      <c r="C53" s="11"/>
      <c r="D53" s="10"/>
      <c r="E53" s="11"/>
      <c r="F53" s="10"/>
      <c r="G53" s="11"/>
      <c r="H53" s="10"/>
      <c r="I53" s="11"/>
      <c r="J53" s="10"/>
      <c r="K53" s="11"/>
      <c r="L53" s="10"/>
      <c r="M53" s="11"/>
      <c r="N53" s="10"/>
      <c r="O53" s="11"/>
      <c r="P53" s="10"/>
      <c r="Q53" s="11"/>
      <c r="R53" s="10"/>
      <c r="S53" s="11"/>
      <c r="T53" s="10"/>
      <c r="U53" s="11"/>
      <c r="V53" s="10"/>
      <c r="W53" s="11"/>
      <c r="X53" s="10"/>
      <c r="Y53" s="11"/>
      <c r="Z53" s="10"/>
      <c r="AA53" s="6"/>
      <c r="AB53">
        <f t="shared" si="0"/>
        <v>0</v>
      </c>
    </row>
    <row r="54" spans="1:28" ht="12.75" customHeight="1">
      <c r="A54" s="12" t="s">
        <v>72</v>
      </c>
      <c r="B54" s="10"/>
      <c r="C54" s="11"/>
      <c r="D54" s="10"/>
      <c r="E54" s="11"/>
      <c r="F54" s="10"/>
      <c r="G54" s="11"/>
      <c r="H54" s="10"/>
      <c r="I54" s="11"/>
      <c r="J54" s="10"/>
      <c r="K54" s="11"/>
      <c r="L54" s="10"/>
      <c r="M54" s="11"/>
      <c r="N54" s="10"/>
      <c r="O54" s="11"/>
      <c r="P54" s="10"/>
      <c r="Q54" s="11"/>
      <c r="R54" s="10"/>
      <c r="S54" s="11"/>
      <c r="T54" s="10"/>
      <c r="U54" s="11"/>
      <c r="V54" s="10"/>
      <c r="W54" s="11"/>
      <c r="X54" s="10"/>
      <c r="Y54" s="11"/>
      <c r="Z54" s="10"/>
      <c r="AA54" s="6"/>
      <c r="AB54">
        <f t="shared" si="0"/>
        <v>0</v>
      </c>
    </row>
    <row r="55" spans="1:28" ht="12.75" customHeight="1">
      <c r="A55" s="15" t="s">
        <v>68</v>
      </c>
      <c r="B55" s="10">
        <v>15</v>
      </c>
      <c r="C55" s="11">
        <v>23</v>
      </c>
      <c r="D55" s="10">
        <v>25</v>
      </c>
      <c r="E55" s="11"/>
      <c r="F55" s="10"/>
      <c r="G55" s="11">
        <v>8</v>
      </c>
      <c r="H55" s="10"/>
      <c r="I55" s="11">
        <v>15</v>
      </c>
      <c r="J55" s="10">
        <v>7</v>
      </c>
      <c r="K55" s="11"/>
      <c r="L55" s="10">
        <v>35</v>
      </c>
      <c r="M55" s="11">
        <v>45</v>
      </c>
      <c r="N55" s="10"/>
      <c r="O55" s="11">
        <v>15</v>
      </c>
      <c r="P55" s="10">
        <v>5</v>
      </c>
      <c r="Q55" s="11"/>
      <c r="R55" s="10"/>
      <c r="S55" s="11"/>
      <c r="T55" s="10"/>
      <c r="U55" s="11">
        <v>14</v>
      </c>
      <c r="V55" s="10"/>
      <c r="W55" s="11">
        <v>8</v>
      </c>
      <c r="X55" s="10">
        <v>35</v>
      </c>
      <c r="Y55" s="11">
        <v>19</v>
      </c>
      <c r="Z55" s="10">
        <v>8</v>
      </c>
      <c r="AA55" s="6"/>
      <c r="AB55">
        <f t="shared" si="0"/>
        <v>11.08</v>
      </c>
    </row>
    <row r="56" spans="1:28" ht="12.75" customHeight="1">
      <c r="A56" s="15" t="s">
        <v>82</v>
      </c>
      <c r="B56" s="10"/>
      <c r="C56" s="11"/>
      <c r="D56" s="10"/>
      <c r="E56" s="11"/>
      <c r="F56" s="10"/>
      <c r="G56" s="11"/>
      <c r="H56" s="10"/>
      <c r="I56" s="11"/>
      <c r="J56" s="10"/>
      <c r="K56" s="11"/>
      <c r="L56" s="10"/>
      <c r="M56" s="11"/>
      <c r="N56" s="10"/>
      <c r="O56" s="11"/>
      <c r="P56" s="10"/>
      <c r="Q56" s="11"/>
      <c r="R56" s="10"/>
      <c r="S56" s="11"/>
      <c r="T56" s="10"/>
      <c r="U56" s="11"/>
      <c r="V56" s="10"/>
      <c r="W56" s="11"/>
      <c r="X56" s="10"/>
      <c r="Y56" s="11"/>
      <c r="Z56" s="10"/>
      <c r="AA56" s="6"/>
      <c r="AB56">
        <f t="shared" si="0"/>
        <v>0</v>
      </c>
    </row>
    <row r="57" spans="1:28" ht="12.75" customHeight="1">
      <c r="A57" s="9" t="s">
        <v>63</v>
      </c>
      <c r="B57" s="10"/>
      <c r="C57" s="11"/>
      <c r="D57" s="10"/>
      <c r="E57" s="11"/>
      <c r="F57" s="10"/>
      <c r="G57" s="11"/>
      <c r="H57" s="10"/>
      <c r="I57" s="11"/>
      <c r="J57" s="10"/>
      <c r="K57" s="11"/>
      <c r="L57" s="10"/>
      <c r="M57" s="11"/>
      <c r="N57" s="10"/>
      <c r="O57" s="11"/>
      <c r="P57" s="10"/>
      <c r="Q57" s="11"/>
      <c r="R57" s="10"/>
      <c r="S57" s="11"/>
      <c r="T57" s="10"/>
      <c r="U57" s="11"/>
      <c r="V57" s="10"/>
      <c r="W57" s="11"/>
      <c r="X57" s="10"/>
      <c r="Y57" s="11"/>
      <c r="Z57" s="10"/>
      <c r="AA57" s="6"/>
      <c r="AB57">
        <f t="shared" si="0"/>
        <v>0</v>
      </c>
    </row>
    <row r="58" spans="1:28" ht="12.75" customHeight="1">
      <c r="A58" s="12" t="s">
        <v>30</v>
      </c>
      <c r="B58" s="10">
        <v>5</v>
      </c>
      <c r="C58" s="11">
        <v>4</v>
      </c>
      <c r="D58" s="10"/>
      <c r="E58" s="11"/>
      <c r="F58" s="10"/>
      <c r="G58" s="11"/>
      <c r="H58" s="10"/>
      <c r="I58" s="11">
        <v>1</v>
      </c>
      <c r="J58" s="10"/>
      <c r="K58" s="11">
        <v>3</v>
      </c>
      <c r="L58" s="10"/>
      <c r="M58" s="11">
        <v>5</v>
      </c>
      <c r="N58" s="10"/>
      <c r="O58" s="11"/>
      <c r="P58" s="10"/>
      <c r="Q58" s="11"/>
      <c r="R58" s="10"/>
      <c r="S58" s="11"/>
      <c r="T58" s="10"/>
      <c r="U58" s="11"/>
      <c r="V58" s="10"/>
      <c r="W58" s="11"/>
      <c r="X58" s="10"/>
      <c r="Y58" s="11"/>
      <c r="Z58" s="10"/>
      <c r="AA58" s="6"/>
      <c r="AB58">
        <f t="shared" si="0"/>
        <v>0.72</v>
      </c>
    </row>
    <row r="59" spans="1:28" ht="12.75" customHeight="1">
      <c r="A59" s="9" t="s">
        <v>38</v>
      </c>
      <c r="B59" s="10"/>
      <c r="C59" s="11"/>
      <c r="D59" s="10"/>
      <c r="E59" s="11"/>
      <c r="F59" s="10"/>
      <c r="G59" s="11"/>
      <c r="H59" s="10"/>
      <c r="I59" s="11"/>
      <c r="J59" s="10"/>
      <c r="K59" s="11"/>
      <c r="L59" s="10"/>
      <c r="M59" s="11"/>
      <c r="N59" s="10"/>
      <c r="O59" s="11"/>
      <c r="P59" s="10"/>
      <c r="Q59" s="11"/>
      <c r="R59" s="10"/>
      <c r="S59" s="11"/>
      <c r="T59" s="10"/>
      <c r="U59" s="11"/>
      <c r="V59" s="10"/>
      <c r="W59" s="11"/>
      <c r="X59" s="10"/>
      <c r="Y59" s="11"/>
      <c r="Z59" s="10"/>
      <c r="AA59" s="6"/>
      <c r="AB59">
        <f t="shared" si="0"/>
        <v>0</v>
      </c>
    </row>
    <row r="60" spans="1:28" ht="12.75" customHeight="1">
      <c r="A60" s="9" t="s">
        <v>60</v>
      </c>
      <c r="B60" s="10"/>
      <c r="C60" s="11"/>
      <c r="D60" s="10"/>
      <c r="E60" s="11"/>
      <c r="F60" s="10"/>
      <c r="G60" s="11"/>
      <c r="H60" s="10"/>
      <c r="I60" s="11"/>
      <c r="J60" s="10"/>
      <c r="K60" s="11"/>
      <c r="L60" s="10"/>
      <c r="M60" s="11"/>
      <c r="N60" s="10"/>
      <c r="O60" s="11"/>
      <c r="P60" s="10"/>
      <c r="Q60" s="11"/>
      <c r="R60" s="10"/>
      <c r="S60" s="11"/>
      <c r="T60" s="10"/>
      <c r="U60" s="11"/>
      <c r="V60" s="10"/>
      <c r="W60" s="11"/>
      <c r="X60" s="10"/>
      <c r="Y60" s="11"/>
      <c r="Z60" s="10"/>
      <c r="AA60" s="6"/>
      <c r="AB60">
        <f t="shared" si="0"/>
        <v>0</v>
      </c>
    </row>
    <row r="61" spans="1:28" ht="12.75" customHeight="1">
      <c r="A61" s="9" t="s">
        <v>73</v>
      </c>
      <c r="B61" s="10"/>
      <c r="C61" s="11"/>
      <c r="D61" s="10"/>
      <c r="E61" s="11"/>
      <c r="F61" s="10"/>
      <c r="G61" s="11"/>
      <c r="H61" s="10"/>
      <c r="I61" s="11"/>
      <c r="J61" s="10"/>
      <c r="K61" s="11"/>
      <c r="L61" s="10"/>
      <c r="M61" s="11"/>
      <c r="N61" s="10"/>
      <c r="O61" s="11"/>
      <c r="P61" s="10"/>
      <c r="Q61" s="11"/>
      <c r="R61" s="10"/>
      <c r="S61" s="11"/>
      <c r="T61" s="10"/>
      <c r="U61" s="11"/>
      <c r="V61" s="10"/>
      <c r="W61" s="11"/>
      <c r="X61" s="10"/>
      <c r="Y61" s="11"/>
      <c r="Z61" s="10"/>
      <c r="AA61" s="6"/>
      <c r="AB61">
        <f t="shared" si="0"/>
        <v>0</v>
      </c>
    </row>
    <row r="62" spans="1:28" ht="12.75" customHeight="1">
      <c r="A62" s="9" t="s">
        <v>64</v>
      </c>
      <c r="B62" s="10"/>
      <c r="C62" s="11"/>
      <c r="D62" s="10"/>
      <c r="E62" s="11"/>
      <c r="F62" s="10"/>
      <c r="G62" s="11"/>
      <c r="H62" s="10"/>
      <c r="I62" s="11"/>
      <c r="J62" s="10"/>
      <c r="K62" s="11"/>
      <c r="L62" s="10"/>
      <c r="M62" s="11"/>
      <c r="N62" s="10"/>
      <c r="O62" s="11"/>
      <c r="P62" s="10"/>
      <c r="Q62" s="11"/>
      <c r="R62" s="10"/>
      <c r="S62" s="11"/>
      <c r="T62" s="10"/>
      <c r="U62" s="11"/>
      <c r="V62" s="10"/>
      <c r="W62" s="11"/>
      <c r="X62" s="10"/>
      <c r="Y62" s="11"/>
      <c r="Z62" s="10"/>
      <c r="AA62" s="6"/>
      <c r="AB62">
        <f t="shared" si="0"/>
        <v>0</v>
      </c>
    </row>
    <row r="63" spans="1:28" ht="12.75" customHeight="1">
      <c r="A63" s="9" t="s">
        <v>61</v>
      </c>
      <c r="B63" s="10"/>
      <c r="C63" s="11"/>
      <c r="D63" s="10"/>
      <c r="E63" s="11"/>
      <c r="F63" s="10"/>
      <c r="G63" s="11"/>
      <c r="H63" s="10"/>
      <c r="I63" s="11"/>
      <c r="J63" s="10"/>
      <c r="K63" s="11"/>
      <c r="L63" s="10"/>
      <c r="M63" s="11"/>
      <c r="N63" s="10"/>
      <c r="O63" s="11"/>
      <c r="P63" s="10"/>
      <c r="Q63" s="11"/>
      <c r="R63" s="10"/>
      <c r="S63" s="11"/>
      <c r="T63" s="10"/>
      <c r="U63" s="11"/>
      <c r="V63" s="10"/>
      <c r="W63" s="11"/>
      <c r="X63" s="10"/>
      <c r="Y63" s="11"/>
      <c r="Z63" s="10"/>
      <c r="AA63" s="6"/>
      <c r="AB63">
        <f t="shared" si="0"/>
        <v>0</v>
      </c>
    </row>
    <row r="64" spans="1:28" ht="12.75" customHeight="1">
      <c r="A64" s="16" t="s">
        <v>13</v>
      </c>
      <c r="B64" s="10"/>
      <c r="C64" s="11"/>
      <c r="D64" s="10"/>
      <c r="E64" s="11"/>
      <c r="F64" s="10"/>
      <c r="G64" s="11"/>
      <c r="H64" s="10"/>
      <c r="I64" s="11"/>
      <c r="J64" s="10"/>
      <c r="K64" s="11"/>
      <c r="L64" s="10"/>
      <c r="M64" s="11"/>
      <c r="N64" s="10"/>
      <c r="O64" s="11"/>
      <c r="P64" s="10"/>
      <c r="Q64" s="11"/>
      <c r="R64" s="10"/>
      <c r="S64" s="11"/>
      <c r="T64" s="10"/>
      <c r="U64" s="11"/>
      <c r="V64" s="10"/>
      <c r="W64" s="11"/>
      <c r="X64" s="10"/>
      <c r="Y64" s="11"/>
      <c r="Z64" s="10"/>
      <c r="AA64" s="6"/>
      <c r="AB64">
        <f t="shared" si="0"/>
        <v>0</v>
      </c>
    </row>
    <row r="65" spans="1:28" ht="12.75" customHeight="1">
      <c r="A65" s="16" t="s">
        <v>55</v>
      </c>
      <c r="B65" s="10"/>
      <c r="C65" s="11"/>
      <c r="D65" s="10"/>
      <c r="E65" s="11"/>
      <c r="F65" s="10"/>
      <c r="G65" s="11"/>
      <c r="H65" s="10"/>
      <c r="I65" s="11"/>
      <c r="J65" s="10"/>
      <c r="K65" s="11"/>
      <c r="L65" s="10"/>
      <c r="M65" s="11"/>
      <c r="N65" s="10"/>
      <c r="O65" s="11"/>
      <c r="P65" s="10"/>
      <c r="Q65" s="11"/>
      <c r="R65" s="10"/>
      <c r="S65" s="11"/>
      <c r="T65" s="10"/>
      <c r="U65" s="11"/>
      <c r="V65" s="10"/>
      <c r="W65" s="11"/>
      <c r="X65" s="10"/>
      <c r="Y65" s="11"/>
      <c r="Z65" s="10"/>
      <c r="AA65" s="6"/>
      <c r="AB65">
        <f t="shared" si="0"/>
        <v>0</v>
      </c>
    </row>
    <row r="66" spans="1:28" ht="12.75" customHeight="1">
      <c r="A66" s="15" t="s">
        <v>42</v>
      </c>
      <c r="B66" s="10"/>
      <c r="C66" s="11"/>
      <c r="D66" s="10"/>
      <c r="E66" s="11"/>
      <c r="F66" s="10"/>
      <c r="G66" s="11"/>
      <c r="H66" s="10"/>
      <c r="I66" s="11"/>
      <c r="J66" s="10"/>
      <c r="K66" s="11"/>
      <c r="L66" s="10"/>
      <c r="M66" s="11"/>
      <c r="N66" s="10"/>
      <c r="O66" s="11"/>
      <c r="P66" s="10"/>
      <c r="Q66" s="11"/>
      <c r="R66" s="10"/>
      <c r="S66" s="11"/>
      <c r="T66" s="10"/>
      <c r="U66" s="11"/>
      <c r="V66" s="10"/>
      <c r="W66" s="11"/>
      <c r="X66" s="10"/>
      <c r="Y66" s="11"/>
      <c r="Z66" s="10"/>
      <c r="AA66" s="6"/>
      <c r="AB66">
        <f t="shared" si="0"/>
        <v>0</v>
      </c>
    </row>
    <row r="67" spans="1:28" ht="12.75" customHeight="1">
      <c r="A67" s="15" t="s">
        <v>57</v>
      </c>
      <c r="B67" s="10"/>
      <c r="C67" s="11"/>
      <c r="D67" s="10"/>
      <c r="E67" s="11"/>
      <c r="F67" s="10"/>
      <c r="G67" s="11"/>
      <c r="H67" s="10"/>
      <c r="I67" s="11"/>
      <c r="J67" s="10"/>
      <c r="K67" s="11"/>
      <c r="L67" s="10"/>
      <c r="M67" s="11"/>
      <c r="N67" s="10"/>
      <c r="O67" s="11"/>
      <c r="P67" s="10"/>
      <c r="Q67" s="11"/>
      <c r="R67" s="10"/>
      <c r="S67" s="11"/>
      <c r="T67" s="10"/>
      <c r="U67" s="11"/>
      <c r="V67" s="10"/>
      <c r="W67" s="11"/>
      <c r="X67" s="10"/>
      <c r="Y67" s="11"/>
      <c r="Z67" s="10"/>
      <c r="AA67" s="6"/>
      <c r="AB67">
        <f t="shared" si="0"/>
        <v>0</v>
      </c>
    </row>
    <row r="68" spans="1:28" ht="12.75" customHeight="1">
      <c r="A68" s="16" t="s">
        <v>14</v>
      </c>
      <c r="B68" s="10"/>
      <c r="C68" s="11"/>
      <c r="D68" s="10"/>
      <c r="E68" s="11"/>
      <c r="F68" s="10"/>
      <c r="G68" s="11"/>
      <c r="H68" s="10"/>
      <c r="I68" s="11"/>
      <c r="J68" s="10"/>
      <c r="K68" s="11"/>
      <c r="L68" s="10"/>
      <c r="M68" s="11"/>
      <c r="N68" s="10"/>
      <c r="O68" s="11"/>
      <c r="P68" s="10"/>
      <c r="Q68" s="11"/>
      <c r="R68" s="10"/>
      <c r="S68" s="11"/>
      <c r="T68" s="10"/>
      <c r="U68" s="11"/>
      <c r="V68" s="10"/>
      <c r="W68" s="11"/>
      <c r="X68" s="10"/>
      <c r="Y68" s="11"/>
      <c r="Z68" s="10"/>
      <c r="AA68" s="6"/>
      <c r="AB68">
        <f t="shared" si="0"/>
        <v>0</v>
      </c>
    </row>
    <row r="69" spans="1:28" ht="12.75" customHeight="1">
      <c r="A69" s="16" t="s">
        <v>15</v>
      </c>
      <c r="B69" s="10"/>
      <c r="C69" s="11"/>
      <c r="D69" s="10"/>
      <c r="E69" s="11"/>
      <c r="F69" s="10"/>
      <c r="G69" s="11"/>
      <c r="H69" s="10"/>
      <c r="I69" s="11"/>
      <c r="J69" s="10"/>
      <c r="K69" s="11"/>
      <c r="L69" s="10"/>
      <c r="M69" s="11"/>
      <c r="N69" s="10"/>
      <c r="O69" s="11"/>
      <c r="P69" s="10"/>
      <c r="Q69" s="11"/>
      <c r="R69" s="10"/>
      <c r="S69" s="11"/>
      <c r="T69" s="10"/>
      <c r="U69" s="11"/>
      <c r="V69" s="10"/>
      <c r="W69" s="11"/>
      <c r="X69" s="10"/>
      <c r="Y69" s="11"/>
      <c r="Z69" s="10"/>
      <c r="AA69" s="6"/>
      <c r="AB69">
        <f t="shared" si="0"/>
        <v>0</v>
      </c>
    </row>
    <row r="70" spans="1:28" ht="12.75" customHeight="1">
      <c r="A70" s="16" t="s">
        <v>16</v>
      </c>
      <c r="B70" s="10"/>
      <c r="C70" s="11"/>
      <c r="D70" s="10"/>
      <c r="E70" s="11"/>
      <c r="F70" s="10"/>
      <c r="G70" s="11"/>
      <c r="H70" s="10"/>
      <c r="I70" s="11"/>
      <c r="J70" s="10"/>
      <c r="K70" s="11"/>
      <c r="L70" s="10"/>
      <c r="M70" s="11"/>
      <c r="N70" s="10"/>
      <c r="O70" s="11"/>
      <c r="P70" s="10"/>
      <c r="Q70" s="11"/>
      <c r="R70" s="10"/>
      <c r="S70" s="11"/>
      <c r="T70" s="10"/>
      <c r="U70" s="11"/>
      <c r="V70" s="10"/>
      <c r="W70" s="11"/>
      <c r="X70" s="10"/>
      <c r="Y70" s="11"/>
      <c r="Z70" s="10"/>
      <c r="AA70" s="6"/>
      <c r="AB70">
        <f t="shared" si="0"/>
        <v>0</v>
      </c>
    </row>
    <row r="71" spans="1:28" ht="12.75" customHeight="1">
      <c r="A71" s="15" t="s">
        <v>36</v>
      </c>
      <c r="B71" s="10"/>
      <c r="C71" s="11"/>
      <c r="D71" s="10"/>
      <c r="E71" s="11"/>
      <c r="F71" s="10"/>
      <c r="G71" s="11"/>
      <c r="H71" s="10"/>
      <c r="I71" s="11"/>
      <c r="J71" s="10"/>
      <c r="K71" s="11"/>
      <c r="L71" s="10"/>
      <c r="M71" s="11"/>
      <c r="N71" s="10"/>
      <c r="O71" s="11"/>
      <c r="P71" s="10"/>
      <c r="Q71" s="11"/>
      <c r="R71" s="10"/>
      <c r="S71" s="11"/>
      <c r="T71" s="10"/>
      <c r="U71" s="11"/>
      <c r="V71" s="10"/>
      <c r="W71" s="11"/>
      <c r="X71" s="10"/>
      <c r="Y71" s="11"/>
      <c r="Z71" s="10"/>
      <c r="AA71" s="6"/>
      <c r="AB71">
        <f t="shared" si="0"/>
        <v>0</v>
      </c>
    </row>
    <row r="72" spans="1:28" ht="12.75" customHeight="1">
      <c r="A72" s="16" t="s">
        <v>81</v>
      </c>
      <c r="B72" s="10">
        <v>15</v>
      </c>
      <c r="C72" s="11"/>
      <c r="D72" s="10"/>
      <c r="E72" s="11"/>
      <c r="F72" s="10"/>
      <c r="G72" s="11"/>
      <c r="H72" s="10"/>
      <c r="I72" s="11"/>
      <c r="J72" s="10"/>
      <c r="K72" s="11"/>
      <c r="L72" s="10"/>
      <c r="M72" s="11"/>
      <c r="N72" s="10"/>
      <c r="O72" s="11"/>
      <c r="P72" s="10"/>
      <c r="Q72" s="11"/>
      <c r="R72" s="10"/>
      <c r="S72" s="11"/>
      <c r="T72" s="10"/>
      <c r="U72" s="11"/>
      <c r="V72" s="10"/>
      <c r="W72" s="11"/>
      <c r="X72" s="10"/>
      <c r="Y72" s="11"/>
      <c r="Z72" s="10"/>
      <c r="AA72" s="6"/>
      <c r="AB72">
        <f t="shared" ref="AB72:AB117" si="1">SUM(B72:AA72)/25</f>
        <v>0.6</v>
      </c>
    </row>
    <row r="73" spans="1:28" ht="12.75" customHeight="1">
      <c r="A73" s="16" t="s">
        <v>74</v>
      </c>
      <c r="B73" s="10"/>
      <c r="C73" s="11"/>
      <c r="D73" s="10"/>
      <c r="E73" s="11"/>
      <c r="F73" s="10"/>
      <c r="G73" s="11"/>
      <c r="H73" s="10"/>
      <c r="I73" s="11"/>
      <c r="J73" s="10"/>
      <c r="K73" s="11"/>
      <c r="L73" s="10"/>
      <c r="M73" s="11"/>
      <c r="N73" s="10"/>
      <c r="O73" s="11"/>
      <c r="P73" s="10"/>
      <c r="Q73" s="11"/>
      <c r="R73" s="10"/>
      <c r="S73" s="11"/>
      <c r="T73" s="10"/>
      <c r="U73" s="11"/>
      <c r="V73" s="10"/>
      <c r="W73" s="11"/>
      <c r="X73" s="10"/>
      <c r="Y73" s="11"/>
      <c r="Z73" s="10"/>
      <c r="AA73" s="6"/>
      <c r="AB73">
        <f t="shared" si="1"/>
        <v>0</v>
      </c>
    </row>
    <row r="74" spans="1:28" ht="12.75" customHeight="1">
      <c r="A74" s="16" t="s">
        <v>56</v>
      </c>
      <c r="B74" s="10"/>
      <c r="C74" s="11"/>
      <c r="D74" s="10"/>
      <c r="E74" s="11"/>
      <c r="F74" s="10"/>
      <c r="G74" s="11"/>
      <c r="H74" s="10"/>
      <c r="I74" s="11"/>
      <c r="J74" s="10"/>
      <c r="K74" s="11"/>
      <c r="L74" s="10"/>
      <c r="M74" s="11"/>
      <c r="N74" s="10"/>
      <c r="O74" s="11"/>
      <c r="P74" s="10"/>
      <c r="Q74" s="11"/>
      <c r="R74" s="10"/>
      <c r="S74" s="11"/>
      <c r="T74" s="10"/>
      <c r="U74" s="11"/>
      <c r="V74" s="10"/>
      <c r="W74" s="11"/>
      <c r="X74" s="10"/>
      <c r="Y74" s="11"/>
      <c r="Z74" s="10"/>
      <c r="AA74" s="6"/>
      <c r="AB74">
        <f t="shared" si="1"/>
        <v>0</v>
      </c>
    </row>
    <row r="75" spans="1:28" ht="12.75" customHeight="1">
      <c r="A75" s="16" t="s">
        <v>17</v>
      </c>
      <c r="B75" s="10"/>
      <c r="C75" s="11"/>
      <c r="D75" s="10"/>
      <c r="E75" s="11"/>
      <c r="F75" s="10"/>
      <c r="G75" s="11"/>
      <c r="H75" s="10"/>
      <c r="I75" s="11"/>
      <c r="J75" s="10"/>
      <c r="K75" s="11"/>
      <c r="L75" s="10"/>
      <c r="M75" s="11"/>
      <c r="N75" s="10"/>
      <c r="O75" s="11"/>
      <c r="P75" s="10"/>
      <c r="Q75" s="11"/>
      <c r="R75" s="10"/>
      <c r="S75" s="11"/>
      <c r="T75" s="10"/>
      <c r="U75" s="11"/>
      <c r="V75" s="10"/>
      <c r="W75" s="11"/>
      <c r="X75" s="10"/>
      <c r="Y75" s="11"/>
      <c r="Z75" s="10"/>
      <c r="AA75" s="6"/>
      <c r="AB75">
        <f t="shared" si="1"/>
        <v>0</v>
      </c>
    </row>
    <row r="76" spans="1:28" ht="12.75" customHeight="1">
      <c r="A76" s="16" t="s">
        <v>18</v>
      </c>
      <c r="B76" s="10"/>
      <c r="C76" s="11"/>
      <c r="D76" s="10"/>
      <c r="E76" s="11"/>
      <c r="F76" s="10"/>
      <c r="G76" s="11"/>
      <c r="H76" s="10"/>
      <c r="I76" s="11"/>
      <c r="J76" s="10"/>
      <c r="K76" s="11"/>
      <c r="L76" s="10"/>
      <c r="M76" s="11"/>
      <c r="N76" s="10"/>
      <c r="O76" s="11"/>
      <c r="P76" s="10"/>
      <c r="Q76" s="11"/>
      <c r="R76" s="10"/>
      <c r="S76" s="11"/>
      <c r="T76" s="10"/>
      <c r="U76" s="11"/>
      <c r="V76" s="10"/>
      <c r="W76" s="11"/>
      <c r="X76" s="10"/>
      <c r="Y76" s="11"/>
      <c r="Z76" s="10"/>
      <c r="AA76" s="6"/>
      <c r="AB76">
        <f t="shared" si="1"/>
        <v>0</v>
      </c>
    </row>
    <row r="77" spans="1:28" ht="12.75" customHeight="1">
      <c r="A77" s="15" t="s">
        <v>129</v>
      </c>
      <c r="B77" s="10"/>
      <c r="C77" s="11"/>
      <c r="D77" s="10"/>
      <c r="E77" s="11"/>
      <c r="F77" s="10"/>
      <c r="G77" s="11"/>
      <c r="H77" s="10"/>
      <c r="I77" s="11"/>
      <c r="J77" s="10"/>
      <c r="K77" s="11"/>
      <c r="L77" s="10"/>
      <c r="M77" s="11"/>
      <c r="N77" s="10"/>
      <c r="O77" s="11"/>
      <c r="P77" s="10"/>
      <c r="Q77" s="11"/>
      <c r="R77" s="10"/>
      <c r="S77" s="11"/>
      <c r="T77" s="10"/>
      <c r="U77" s="11"/>
      <c r="V77" s="10"/>
      <c r="W77" s="11"/>
      <c r="X77" s="10"/>
      <c r="Y77" s="11"/>
      <c r="Z77" s="10"/>
      <c r="AA77" s="6"/>
    </row>
    <row r="78" spans="1:28" ht="12.75" customHeight="1">
      <c r="A78" s="16" t="s">
        <v>19</v>
      </c>
      <c r="B78" s="10">
        <v>1</v>
      </c>
      <c r="C78" s="11"/>
      <c r="D78" s="10">
        <v>1</v>
      </c>
      <c r="E78" s="11">
        <v>90</v>
      </c>
      <c r="F78" s="10">
        <v>19</v>
      </c>
      <c r="G78" s="11">
        <v>33</v>
      </c>
      <c r="H78" s="10">
        <v>1</v>
      </c>
      <c r="I78" s="11"/>
      <c r="J78" s="10">
        <v>30</v>
      </c>
      <c r="K78" s="11">
        <v>8</v>
      </c>
      <c r="L78" s="10">
        <v>7</v>
      </c>
      <c r="M78" s="11">
        <v>6</v>
      </c>
      <c r="N78" s="10">
        <v>4</v>
      </c>
      <c r="O78" s="11"/>
      <c r="P78" s="10">
        <v>3</v>
      </c>
      <c r="Q78" s="11">
        <v>5</v>
      </c>
      <c r="R78" s="10">
        <v>2</v>
      </c>
      <c r="S78" s="11">
        <v>3</v>
      </c>
      <c r="T78" s="10">
        <v>7</v>
      </c>
      <c r="U78" s="11">
        <v>4</v>
      </c>
      <c r="V78" s="10"/>
      <c r="W78" s="11"/>
      <c r="X78" s="10"/>
      <c r="Y78" s="11"/>
      <c r="Z78" s="10"/>
      <c r="AA78" s="6"/>
      <c r="AB78">
        <f t="shared" si="1"/>
        <v>8.9600000000000009</v>
      </c>
    </row>
    <row r="79" spans="1:28" ht="12.75" customHeight="1">
      <c r="A79" s="16" t="s">
        <v>20</v>
      </c>
      <c r="B79" s="10"/>
      <c r="C79" s="11"/>
      <c r="D79" s="10"/>
      <c r="E79" s="11"/>
      <c r="F79" s="10"/>
      <c r="G79" s="11"/>
      <c r="H79" s="10"/>
      <c r="I79" s="11"/>
      <c r="J79" s="10"/>
      <c r="K79" s="11"/>
      <c r="L79" s="10"/>
      <c r="M79" s="11"/>
      <c r="N79" s="10"/>
      <c r="O79" s="11"/>
      <c r="P79" s="10"/>
      <c r="Q79" s="11"/>
      <c r="R79" s="10"/>
      <c r="S79" s="11">
        <v>15</v>
      </c>
      <c r="T79" s="10">
        <v>7</v>
      </c>
      <c r="U79" s="11">
        <v>12</v>
      </c>
      <c r="V79" s="10"/>
      <c r="W79" s="11"/>
      <c r="X79" s="10"/>
      <c r="Y79" s="11"/>
      <c r="Z79" s="10"/>
      <c r="AA79" s="6"/>
      <c r="AB79">
        <f t="shared" si="1"/>
        <v>1.36</v>
      </c>
    </row>
    <row r="80" spans="1:28" ht="12.75" customHeight="1">
      <c r="A80" s="16" t="s">
        <v>21</v>
      </c>
      <c r="B80" s="10"/>
      <c r="C80" s="11"/>
      <c r="D80" s="10"/>
      <c r="E80" s="11"/>
      <c r="F80" s="10"/>
      <c r="G80" s="11"/>
      <c r="H80" s="10"/>
      <c r="I80" s="11"/>
      <c r="J80" s="10"/>
      <c r="K80" s="11"/>
      <c r="L80" s="10"/>
      <c r="M80" s="11"/>
      <c r="N80" s="10"/>
      <c r="O80" s="11"/>
      <c r="P80" s="10"/>
      <c r="Q80" s="11"/>
      <c r="R80" s="10"/>
      <c r="S80" s="11"/>
      <c r="T80" s="10"/>
      <c r="U80" s="11"/>
      <c r="V80" s="10"/>
      <c r="W80" s="11"/>
      <c r="X80" s="10"/>
      <c r="Y80" s="11"/>
      <c r="Z80" s="10"/>
      <c r="AA80" s="6"/>
      <c r="AB80">
        <f t="shared" si="1"/>
        <v>0</v>
      </c>
    </row>
    <row r="81" spans="1:28" ht="12.75" customHeight="1">
      <c r="A81" s="15" t="s">
        <v>91</v>
      </c>
      <c r="B81" s="10"/>
      <c r="C81" s="11"/>
      <c r="D81" s="10"/>
      <c r="E81" s="11"/>
      <c r="F81" s="10"/>
      <c r="G81" s="11"/>
      <c r="H81" s="10"/>
      <c r="I81" s="11"/>
      <c r="J81" s="10"/>
      <c r="K81" s="11"/>
      <c r="L81" s="10"/>
      <c r="M81" s="11"/>
      <c r="N81" s="10"/>
      <c r="O81" s="11"/>
      <c r="P81" s="10"/>
      <c r="Q81" s="11"/>
      <c r="R81" s="10"/>
      <c r="S81" s="11"/>
      <c r="T81" s="10"/>
      <c r="U81" s="11"/>
      <c r="V81" s="10"/>
      <c r="W81" s="11"/>
      <c r="X81" s="10"/>
      <c r="Y81" s="11"/>
      <c r="Z81" s="10"/>
      <c r="AA81" s="6"/>
      <c r="AB81">
        <f t="shared" si="1"/>
        <v>0</v>
      </c>
    </row>
    <row r="82" spans="1:28" ht="12.75" customHeight="1">
      <c r="A82" s="15" t="s">
        <v>122</v>
      </c>
      <c r="B82" s="10"/>
      <c r="C82" s="11"/>
      <c r="D82" s="10"/>
      <c r="E82" s="11"/>
      <c r="F82" s="10"/>
      <c r="G82" s="11"/>
      <c r="H82" s="10"/>
      <c r="I82" s="11"/>
      <c r="J82" s="10"/>
      <c r="K82" s="11"/>
      <c r="L82" s="10"/>
      <c r="M82" s="11"/>
      <c r="N82" s="10"/>
      <c r="O82" s="11"/>
      <c r="P82" s="10"/>
      <c r="Q82" s="11"/>
      <c r="R82" s="10"/>
      <c r="S82" s="11"/>
      <c r="T82" s="10"/>
      <c r="U82" s="11"/>
      <c r="V82" s="10"/>
      <c r="W82" s="11"/>
      <c r="X82" s="10"/>
      <c r="Y82" s="11"/>
      <c r="Z82" s="10"/>
      <c r="AA82" s="6"/>
    </row>
    <row r="83" spans="1:28" ht="12.75" customHeight="1">
      <c r="A83" s="16" t="s">
        <v>92</v>
      </c>
      <c r="B83" s="10"/>
      <c r="C83" s="11"/>
      <c r="D83" s="10"/>
      <c r="E83" s="11"/>
      <c r="F83" s="10"/>
      <c r="G83" s="11"/>
      <c r="H83" s="10"/>
      <c r="I83" s="11"/>
      <c r="J83" s="10"/>
      <c r="K83" s="11"/>
      <c r="L83" s="10"/>
      <c r="M83" s="11"/>
      <c r="N83" s="10"/>
      <c r="O83" s="11"/>
      <c r="P83" s="10"/>
      <c r="Q83" s="11"/>
      <c r="R83" s="10"/>
      <c r="S83" s="11"/>
      <c r="T83" s="10"/>
      <c r="U83" s="11"/>
      <c r="V83" s="10"/>
      <c r="W83" s="11"/>
      <c r="X83" s="10"/>
      <c r="Y83" s="11"/>
      <c r="Z83" s="10"/>
      <c r="AA83" s="6"/>
      <c r="AB83">
        <f t="shared" si="1"/>
        <v>0</v>
      </c>
    </row>
    <row r="84" spans="1:28" ht="12.75" customHeight="1">
      <c r="A84" s="15" t="s">
        <v>87</v>
      </c>
      <c r="B84" s="10"/>
      <c r="C84" s="11"/>
      <c r="D84" s="10"/>
      <c r="E84" s="11"/>
      <c r="F84" s="10"/>
      <c r="G84" s="11"/>
      <c r="H84" s="10"/>
      <c r="I84" s="11"/>
      <c r="J84" s="10"/>
      <c r="K84" s="11"/>
      <c r="L84" s="10"/>
      <c r="M84" s="11"/>
      <c r="N84" s="10"/>
      <c r="O84" s="11"/>
      <c r="P84" s="10"/>
      <c r="Q84" s="11"/>
      <c r="R84" s="10"/>
      <c r="S84" s="11"/>
      <c r="T84" s="10"/>
      <c r="U84" s="11"/>
      <c r="V84" s="10"/>
      <c r="W84" s="11"/>
      <c r="X84" s="10"/>
      <c r="Y84" s="11"/>
      <c r="Z84" s="10"/>
      <c r="AA84" s="6"/>
      <c r="AB84">
        <f t="shared" si="1"/>
        <v>0</v>
      </c>
    </row>
    <row r="85" spans="1:28" ht="12.75" customHeight="1">
      <c r="A85" s="16" t="s">
        <v>65</v>
      </c>
      <c r="B85" s="10"/>
      <c r="C85" s="11"/>
      <c r="D85" s="10"/>
      <c r="E85" s="11"/>
      <c r="F85" s="10"/>
      <c r="G85" s="11"/>
      <c r="H85" s="10"/>
      <c r="I85" s="11"/>
      <c r="J85" s="10"/>
      <c r="K85" s="11"/>
      <c r="L85" s="10"/>
      <c r="M85" s="11"/>
      <c r="N85" s="10"/>
      <c r="O85" s="11"/>
      <c r="P85" s="10"/>
      <c r="Q85" s="11"/>
      <c r="R85" s="10"/>
      <c r="S85" s="11"/>
      <c r="T85" s="10"/>
      <c r="U85" s="11"/>
      <c r="V85" s="10"/>
      <c r="W85" s="11"/>
      <c r="X85" s="10"/>
      <c r="Y85" s="11"/>
      <c r="Z85" s="10"/>
      <c r="AA85" s="6"/>
      <c r="AB85">
        <f t="shared" si="1"/>
        <v>0</v>
      </c>
    </row>
    <row r="86" spans="1:28" ht="12.75" customHeight="1">
      <c r="A86" s="15" t="s">
        <v>46</v>
      </c>
      <c r="B86" s="10"/>
      <c r="C86" s="11"/>
      <c r="D86" s="10"/>
      <c r="E86" s="11"/>
      <c r="F86" s="10"/>
      <c r="G86" s="11"/>
      <c r="H86" s="10"/>
      <c r="I86" s="11"/>
      <c r="J86" s="10"/>
      <c r="K86" s="11"/>
      <c r="L86" s="10"/>
      <c r="M86" s="11"/>
      <c r="N86" s="10"/>
      <c r="O86" s="11"/>
      <c r="P86" s="10"/>
      <c r="Q86" s="11"/>
      <c r="R86" s="10"/>
      <c r="S86" s="11"/>
      <c r="T86" s="10"/>
      <c r="U86" s="11"/>
      <c r="V86" s="10"/>
      <c r="W86" s="11"/>
      <c r="X86" s="10"/>
      <c r="Y86" s="11"/>
      <c r="Z86" s="10"/>
      <c r="AA86" s="6"/>
      <c r="AB86">
        <f t="shared" si="1"/>
        <v>0</v>
      </c>
    </row>
    <row r="87" spans="1:28" ht="12.75" customHeight="1">
      <c r="A87" s="16" t="s">
        <v>47</v>
      </c>
      <c r="B87" s="10"/>
      <c r="C87" s="11"/>
      <c r="D87" s="10"/>
      <c r="E87" s="11"/>
      <c r="F87" s="10"/>
      <c r="G87" s="11"/>
      <c r="H87" s="10"/>
      <c r="I87" s="11"/>
      <c r="J87" s="10"/>
      <c r="K87" s="11"/>
      <c r="L87" s="10"/>
      <c r="M87" s="11"/>
      <c r="N87" s="10"/>
      <c r="O87" s="11"/>
      <c r="P87" s="10"/>
      <c r="Q87" s="11"/>
      <c r="R87" s="10"/>
      <c r="S87" s="11"/>
      <c r="T87" s="10"/>
      <c r="U87" s="11"/>
      <c r="V87" s="10"/>
      <c r="W87" s="11"/>
      <c r="X87" s="10"/>
      <c r="Y87" s="11"/>
      <c r="Z87" s="10"/>
      <c r="AA87" s="6"/>
      <c r="AB87">
        <f t="shared" si="1"/>
        <v>0</v>
      </c>
    </row>
    <row r="88" spans="1:28" ht="12.75" customHeight="1">
      <c r="A88" s="16" t="s">
        <v>66</v>
      </c>
      <c r="B88" s="10"/>
      <c r="C88" s="11"/>
      <c r="D88" s="10"/>
      <c r="E88" s="11"/>
      <c r="F88" s="10"/>
      <c r="G88" s="11"/>
      <c r="H88" s="10"/>
      <c r="I88" s="11"/>
      <c r="J88" s="10"/>
      <c r="K88" s="11"/>
      <c r="L88" s="10"/>
      <c r="M88" s="11"/>
      <c r="N88" s="10"/>
      <c r="O88" s="11"/>
      <c r="P88" s="10"/>
      <c r="Q88" s="11"/>
      <c r="R88" s="10"/>
      <c r="S88" s="11"/>
      <c r="T88" s="10"/>
      <c r="U88" s="11"/>
      <c r="V88" s="10"/>
      <c r="W88" s="11"/>
      <c r="X88" s="10"/>
      <c r="Y88" s="11"/>
      <c r="Z88" s="10"/>
      <c r="AA88" s="6"/>
      <c r="AB88">
        <f t="shared" si="1"/>
        <v>0</v>
      </c>
    </row>
    <row r="89" spans="1:28" ht="12.75" customHeight="1">
      <c r="A89" s="15" t="s">
        <v>53</v>
      </c>
      <c r="B89" s="10"/>
      <c r="C89" s="11"/>
      <c r="D89" s="10"/>
      <c r="E89" s="11"/>
      <c r="F89" s="10"/>
      <c r="G89" s="11"/>
      <c r="H89" s="10"/>
      <c r="I89" s="11"/>
      <c r="J89" s="10"/>
      <c r="K89" s="11"/>
      <c r="L89" s="10"/>
      <c r="M89" s="11"/>
      <c r="N89" s="10"/>
      <c r="O89" s="11"/>
      <c r="P89" s="10"/>
      <c r="Q89" s="11"/>
      <c r="R89" s="10"/>
      <c r="S89" s="11"/>
      <c r="T89" s="10"/>
      <c r="U89" s="11"/>
      <c r="V89" s="10"/>
      <c r="W89" s="11"/>
      <c r="X89" s="10"/>
      <c r="Y89" s="11"/>
      <c r="Z89" s="10"/>
      <c r="AA89" s="6"/>
      <c r="AB89">
        <f t="shared" si="1"/>
        <v>0</v>
      </c>
    </row>
    <row r="90" spans="1:28" ht="12.75" customHeight="1">
      <c r="A90" s="15" t="s">
        <v>54</v>
      </c>
      <c r="B90" s="10"/>
      <c r="C90" s="11"/>
      <c r="D90" s="10"/>
      <c r="E90" s="11"/>
      <c r="F90" s="10"/>
      <c r="G90" s="11"/>
      <c r="H90" s="10"/>
      <c r="I90" s="11"/>
      <c r="J90" s="10"/>
      <c r="K90" s="11"/>
      <c r="L90" s="10"/>
      <c r="M90" s="11"/>
      <c r="N90" s="10"/>
      <c r="O90" s="11"/>
      <c r="P90" s="10"/>
      <c r="Q90" s="11"/>
      <c r="R90" s="10"/>
      <c r="S90" s="11"/>
      <c r="T90" s="10"/>
      <c r="U90" s="11"/>
      <c r="V90" s="10"/>
      <c r="W90" s="11"/>
      <c r="X90" s="10"/>
      <c r="Y90" s="11"/>
      <c r="Z90" s="10"/>
      <c r="AA90" s="6"/>
      <c r="AB90">
        <f t="shared" si="1"/>
        <v>0</v>
      </c>
    </row>
    <row r="91" spans="1:28" ht="12.75" customHeight="1">
      <c r="A91" s="15" t="s">
        <v>132</v>
      </c>
      <c r="B91" s="10"/>
      <c r="C91" s="11"/>
      <c r="D91" s="10"/>
      <c r="E91" s="11"/>
      <c r="F91" s="10"/>
      <c r="G91" s="11"/>
      <c r="H91" s="10"/>
      <c r="I91" s="11"/>
      <c r="J91" s="10"/>
      <c r="K91" s="11"/>
      <c r="L91" s="10"/>
      <c r="M91" s="11"/>
      <c r="N91" s="10"/>
      <c r="O91" s="11"/>
      <c r="P91" s="10"/>
      <c r="Q91" s="11"/>
      <c r="R91" s="10"/>
      <c r="S91" s="11"/>
      <c r="T91" s="10"/>
      <c r="U91" s="11"/>
      <c r="V91" s="10"/>
      <c r="W91" s="11"/>
      <c r="X91" s="10"/>
      <c r="Y91" s="11"/>
      <c r="Z91" s="10"/>
      <c r="AA91" s="6"/>
    </row>
    <row r="92" spans="1:28" ht="12.75" customHeight="1">
      <c r="A92" s="16" t="s">
        <v>58</v>
      </c>
      <c r="B92" s="10"/>
      <c r="C92" s="11"/>
      <c r="D92" s="10"/>
      <c r="E92" s="11"/>
      <c r="F92" s="10"/>
      <c r="G92" s="11"/>
      <c r="H92" s="10"/>
      <c r="I92" s="11"/>
      <c r="J92" s="10"/>
      <c r="K92" s="11"/>
      <c r="L92" s="10"/>
      <c r="M92" s="11"/>
      <c r="N92" s="10"/>
      <c r="O92" s="11"/>
      <c r="P92" s="10"/>
      <c r="Q92" s="11"/>
      <c r="R92" s="10"/>
      <c r="S92" s="11"/>
      <c r="T92" s="10"/>
      <c r="U92" s="11"/>
      <c r="V92" s="10"/>
      <c r="W92" s="11"/>
      <c r="X92" s="10"/>
      <c r="Y92" s="11"/>
      <c r="Z92" s="10"/>
      <c r="AA92" s="6"/>
      <c r="AB92">
        <f t="shared" si="1"/>
        <v>0</v>
      </c>
    </row>
    <row r="93" spans="1:28" ht="12.75" customHeight="1">
      <c r="A93" s="15" t="s">
        <v>80</v>
      </c>
      <c r="B93" s="10"/>
      <c r="C93" s="11"/>
      <c r="D93" s="10"/>
      <c r="E93" s="11"/>
      <c r="F93" s="10"/>
      <c r="G93" s="11"/>
      <c r="H93" s="10"/>
      <c r="I93" s="11"/>
      <c r="J93" s="10"/>
      <c r="K93" s="11"/>
      <c r="L93" s="10"/>
      <c r="M93" s="11"/>
      <c r="N93" s="10"/>
      <c r="O93" s="11"/>
      <c r="P93" s="10"/>
      <c r="Q93" s="11"/>
      <c r="R93" s="10"/>
      <c r="S93" s="11"/>
      <c r="T93" s="10"/>
      <c r="U93" s="11"/>
      <c r="V93" s="10"/>
      <c r="W93" s="11"/>
      <c r="X93" s="10"/>
      <c r="Y93" s="11"/>
      <c r="Z93" s="10"/>
      <c r="AA93" s="6"/>
      <c r="AB93">
        <f t="shared" si="1"/>
        <v>0</v>
      </c>
    </row>
    <row r="94" spans="1:28" ht="12.75" customHeight="1">
      <c r="A94" s="15" t="s">
        <v>48</v>
      </c>
      <c r="B94" s="10"/>
      <c r="C94" s="11"/>
      <c r="D94" s="10"/>
      <c r="E94" s="11"/>
      <c r="F94" s="10"/>
      <c r="G94" s="11"/>
      <c r="H94" s="10"/>
      <c r="I94" s="11"/>
      <c r="J94" s="10"/>
      <c r="K94" s="11"/>
      <c r="L94" s="10"/>
      <c r="M94" s="11"/>
      <c r="N94" s="10"/>
      <c r="O94" s="11"/>
      <c r="P94" s="10"/>
      <c r="Q94" s="11"/>
      <c r="R94" s="10"/>
      <c r="S94" s="11"/>
      <c r="T94" s="10"/>
      <c r="U94" s="11"/>
      <c r="V94" s="10"/>
      <c r="W94" s="11"/>
      <c r="X94" s="10"/>
      <c r="Y94" s="11"/>
      <c r="Z94" s="10"/>
      <c r="AA94" s="6"/>
      <c r="AB94">
        <f t="shared" si="1"/>
        <v>0</v>
      </c>
    </row>
    <row r="95" spans="1:28" ht="12.75" customHeight="1">
      <c r="A95" s="16" t="s">
        <v>22</v>
      </c>
      <c r="B95" s="10"/>
      <c r="C95" s="11"/>
      <c r="D95" s="10"/>
      <c r="E95" s="11"/>
      <c r="F95" s="10"/>
      <c r="G95" s="11"/>
      <c r="H95" s="10"/>
      <c r="I95" s="11"/>
      <c r="J95" s="10"/>
      <c r="K95" s="11"/>
      <c r="L95" s="10"/>
      <c r="M95" s="11"/>
      <c r="N95" s="10"/>
      <c r="O95" s="11"/>
      <c r="P95" s="10"/>
      <c r="Q95" s="11"/>
      <c r="R95" s="10"/>
      <c r="S95" s="11"/>
      <c r="T95" s="10"/>
      <c r="U95" s="11"/>
      <c r="V95" s="10"/>
      <c r="W95" s="11"/>
      <c r="X95" s="10"/>
      <c r="Y95" s="11"/>
      <c r="Z95" s="10"/>
      <c r="AA95" s="6"/>
      <c r="AB95">
        <f t="shared" si="1"/>
        <v>0</v>
      </c>
    </row>
    <row r="96" spans="1:28" ht="12.75" customHeight="1">
      <c r="A96" s="15" t="s">
        <v>75</v>
      </c>
      <c r="B96" s="10"/>
      <c r="C96" s="11"/>
      <c r="D96" s="10"/>
      <c r="E96" s="11"/>
      <c r="F96" s="10"/>
      <c r="G96" s="11"/>
      <c r="H96" s="10"/>
      <c r="I96" s="11"/>
      <c r="J96" s="10"/>
      <c r="K96" s="11"/>
      <c r="L96" s="10"/>
      <c r="M96" s="11"/>
      <c r="N96" s="10"/>
      <c r="O96" s="11"/>
      <c r="P96" s="10"/>
      <c r="Q96" s="11"/>
      <c r="R96" s="10"/>
      <c r="S96" s="11"/>
      <c r="T96" s="10"/>
      <c r="U96" s="11"/>
      <c r="V96" s="10"/>
      <c r="W96" s="11"/>
      <c r="X96" s="10"/>
      <c r="Y96" s="11"/>
      <c r="Z96" s="10"/>
      <c r="AA96" s="6"/>
      <c r="AB96">
        <f t="shared" si="1"/>
        <v>0</v>
      </c>
    </row>
    <row r="97" spans="1:28" ht="12.75" customHeight="1">
      <c r="A97" s="16" t="s">
        <v>134</v>
      </c>
      <c r="B97" s="10"/>
      <c r="C97" s="11"/>
      <c r="D97" s="10"/>
      <c r="E97" s="11"/>
      <c r="F97" s="10"/>
      <c r="G97" s="11"/>
      <c r="H97" s="10"/>
      <c r="I97" s="11"/>
      <c r="J97" s="10"/>
      <c r="K97" s="11"/>
      <c r="L97" s="10"/>
      <c r="M97" s="11"/>
      <c r="N97" s="10"/>
      <c r="O97" s="11"/>
      <c r="P97" s="10"/>
      <c r="Q97" s="11"/>
      <c r="R97" s="10"/>
      <c r="S97" s="11"/>
      <c r="T97" s="10"/>
      <c r="U97" s="11"/>
      <c r="V97" s="10"/>
      <c r="W97" s="11"/>
      <c r="X97" s="10"/>
      <c r="Y97" s="11"/>
      <c r="Z97" s="10"/>
      <c r="AA97" s="6"/>
      <c r="AB97">
        <f t="shared" si="1"/>
        <v>0</v>
      </c>
    </row>
    <row r="98" spans="1:28" ht="12.75" customHeight="1">
      <c r="A98" s="15"/>
      <c r="B98" s="10"/>
      <c r="C98" s="11"/>
      <c r="D98" s="10"/>
      <c r="E98" s="11"/>
      <c r="F98" s="10"/>
      <c r="G98" s="11"/>
      <c r="H98" s="10"/>
      <c r="I98" s="11"/>
      <c r="J98" s="10"/>
      <c r="K98" s="11"/>
      <c r="L98" s="10"/>
      <c r="M98" s="11"/>
      <c r="N98" s="10"/>
      <c r="O98" s="11"/>
      <c r="P98" s="10"/>
      <c r="Q98" s="11"/>
      <c r="R98" s="10"/>
      <c r="S98" s="11"/>
      <c r="T98" s="10"/>
      <c r="U98" s="11"/>
      <c r="V98" s="10"/>
      <c r="W98" s="11"/>
      <c r="X98" s="10"/>
      <c r="Y98" s="11"/>
      <c r="Z98" s="10"/>
      <c r="AA98" s="6"/>
      <c r="AB98">
        <f t="shared" si="1"/>
        <v>0</v>
      </c>
    </row>
    <row r="99" spans="1:28" ht="12.75" customHeight="1">
      <c r="A99" s="27" t="s">
        <v>125</v>
      </c>
      <c r="B99" s="10"/>
      <c r="C99" s="11"/>
      <c r="D99" s="10"/>
      <c r="E99" s="11"/>
      <c r="F99" s="10"/>
      <c r="G99" s="11"/>
      <c r="H99" s="10"/>
      <c r="I99" s="11"/>
      <c r="J99" s="10"/>
      <c r="K99" s="11"/>
      <c r="L99" s="10"/>
      <c r="M99" s="11"/>
      <c r="N99" s="10"/>
      <c r="O99" s="11"/>
      <c r="P99" s="10"/>
      <c r="Q99" s="11"/>
      <c r="R99" s="10"/>
      <c r="S99" s="11"/>
      <c r="T99" s="10"/>
      <c r="U99" s="11"/>
      <c r="V99" s="10"/>
      <c r="W99" s="11"/>
      <c r="X99" s="10"/>
      <c r="Y99" s="11"/>
      <c r="Z99" s="10"/>
      <c r="AA99" s="6"/>
      <c r="AB99">
        <f t="shared" si="1"/>
        <v>0</v>
      </c>
    </row>
    <row r="100" spans="1:28" ht="12.75" customHeight="1">
      <c r="A100" s="27" t="s">
        <v>135</v>
      </c>
      <c r="B100" s="10"/>
      <c r="C100" s="11"/>
      <c r="D100" s="10"/>
      <c r="E100" s="11"/>
      <c r="F100" s="10"/>
      <c r="G100" s="11"/>
      <c r="H100" s="10"/>
      <c r="I100" s="11"/>
      <c r="J100" s="10"/>
      <c r="K100" s="11"/>
      <c r="L100" s="10"/>
      <c r="M100" s="11"/>
      <c r="N100" s="10"/>
      <c r="O100" s="11"/>
      <c r="P100" s="10"/>
      <c r="Q100" s="11"/>
      <c r="R100" s="10"/>
      <c r="S100" s="11"/>
      <c r="T100" s="10"/>
      <c r="U100" s="11"/>
      <c r="V100" s="10"/>
      <c r="W100" s="11"/>
      <c r="X100" s="10"/>
      <c r="Y100" s="11"/>
      <c r="Z100" s="10"/>
      <c r="AA100" s="6"/>
    </row>
    <row r="101" spans="1:28" ht="12.75" customHeight="1">
      <c r="A101" s="27" t="s">
        <v>90</v>
      </c>
      <c r="B101" s="10">
        <v>4</v>
      </c>
      <c r="C101" s="11">
        <v>18</v>
      </c>
      <c r="D101" s="10"/>
      <c r="E101" s="11">
        <v>1</v>
      </c>
      <c r="F101" s="10"/>
      <c r="G101" s="11">
        <v>3</v>
      </c>
      <c r="H101" s="10">
        <v>3</v>
      </c>
      <c r="I101" s="11"/>
      <c r="J101" s="10"/>
      <c r="K101" s="11">
        <v>1</v>
      </c>
      <c r="L101" s="10"/>
      <c r="M101" s="11"/>
      <c r="N101" s="10">
        <v>4</v>
      </c>
      <c r="O101" s="11">
        <v>1</v>
      </c>
      <c r="P101" s="10">
        <v>1</v>
      </c>
      <c r="Q101" s="11"/>
      <c r="R101" s="10"/>
      <c r="S101" s="11">
        <v>2</v>
      </c>
      <c r="T101" s="10">
        <v>4</v>
      </c>
      <c r="U101" s="11">
        <v>2</v>
      </c>
      <c r="V101" s="10"/>
      <c r="W101" s="11"/>
      <c r="X101" s="10">
        <v>8</v>
      </c>
      <c r="Y101" s="11">
        <v>45</v>
      </c>
      <c r="Z101" s="10">
        <v>10</v>
      </c>
      <c r="AA101" s="6"/>
      <c r="AB101">
        <f t="shared" si="1"/>
        <v>4.28</v>
      </c>
    </row>
    <row r="102" spans="1:28" ht="12.75" customHeight="1">
      <c r="A102" s="27" t="s">
        <v>67</v>
      </c>
      <c r="B102" s="10"/>
      <c r="C102" s="11"/>
      <c r="D102" s="10"/>
      <c r="E102" s="11"/>
      <c r="F102" s="10"/>
      <c r="G102" s="11"/>
      <c r="H102" s="10"/>
      <c r="I102" s="11"/>
      <c r="J102" s="10"/>
      <c r="K102" s="11"/>
      <c r="L102" s="10"/>
      <c r="M102" s="11"/>
      <c r="N102" s="10"/>
      <c r="O102" s="11"/>
      <c r="P102" s="10"/>
      <c r="Q102" s="11"/>
      <c r="R102" s="10"/>
      <c r="S102" s="11"/>
      <c r="T102" s="10"/>
      <c r="U102" s="11"/>
      <c r="V102" s="10"/>
      <c r="W102" s="11"/>
      <c r="X102" s="10"/>
      <c r="Y102" s="11"/>
      <c r="Z102" s="10"/>
      <c r="AA102" s="6"/>
      <c r="AB102">
        <f t="shared" si="1"/>
        <v>0</v>
      </c>
    </row>
    <row r="103" spans="1:28" ht="12.75" customHeight="1">
      <c r="A103" s="27" t="s">
        <v>50</v>
      </c>
      <c r="B103" s="10"/>
      <c r="C103" s="11"/>
      <c r="D103" s="10"/>
      <c r="E103" s="11"/>
      <c r="F103" s="10"/>
      <c r="G103" s="11">
        <v>5</v>
      </c>
      <c r="H103" s="10"/>
      <c r="I103" s="11"/>
      <c r="J103" s="10"/>
      <c r="K103" s="11">
        <v>6</v>
      </c>
      <c r="L103" s="10"/>
      <c r="M103" s="11"/>
      <c r="N103" s="10"/>
      <c r="O103" s="11"/>
      <c r="P103" s="10"/>
      <c r="Q103" s="11"/>
      <c r="R103" s="10">
        <v>7</v>
      </c>
      <c r="S103" s="11"/>
      <c r="T103" s="10"/>
      <c r="U103" s="11"/>
      <c r="V103" s="10"/>
      <c r="W103" s="11"/>
      <c r="X103" s="10">
        <v>10</v>
      </c>
      <c r="Y103" s="11"/>
      <c r="Z103" s="10"/>
      <c r="AA103" s="6"/>
      <c r="AB103">
        <f t="shared" si="1"/>
        <v>1.1200000000000001</v>
      </c>
    </row>
    <row r="104" spans="1:28" ht="12.75" customHeight="1">
      <c r="A104" s="27" t="s">
        <v>70</v>
      </c>
      <c r="B104" s="10"/>
      <c r="C104" s="11"/>
      <c r="D104" s="10">
        <v>12</v>
      </c>
      <c r="E104" s="11">
        <v>6</v>
      </c>
      <c r="F104" s="10"/>
      <c r="G104" s="11"/>
      <c r="H104" s="10"/>
      <c r="I104" s="11"/>
      <c r="J104" s="10"/>
      <c r="K104" s="11"/>
      <c r="L104" s="10"/>
      <c r="M104" s="11"/>
      <c r="N104" s="10">
        <v>20</v>
      </c>
      <c r="O104" s="11"/>
      <c r="P104" s="10">
        <v>4</v>
      </c>
      <c r="Q104" s="11"/>
      <c r="R104" s="10"/>
      <c r="S104" s="11"/>
      <c r="T104" s="10"/>
      <c r="U104" s="11"/>
      <c r="V104" s="10"/>
      <c r="W104" s="11"/>
      <c r="X104" s="10">
        <v>6</v>
      </c>
      <c r="Y104" s="11"/>
      <c r="Z104" s="10">
        <v>4</v>
      </c>
      <c r="AA104" s="6"/>
      <c r="AB104">
        <f t="shared" si="1"/>
        <v>2.08</v>
      </c>
    </row>
    <row r="105" spans="1:28" ht="12.75" customHeight="1">
      <c r="A105" s="27" t="s">
        <v>49</v>
      </c>
      <c r="B105" s="10"/>
      <c r="C105" s="11"/>
      <c r="D105" s="10"/>
      <c r="E105" s="11"/>
      <c r="F105" s="10"/>
      <c r="G105" s="11"/>
      <c r="H105" s="10"/>
      <c r="I105" s="11"/>
      <c r="J105" s="10"/>
      <c r="K105" s="11"/>
      <c r="L105" s="10"/>
      <c r="M105" s="11"/>
      <c r="N105" s="10"/>
      <c r="O105" s="11"/>
      <c r="P105" s="10"/>
      <c r="Q105" s="11"/>
      <c r="R105" s="10"/>
      <c r="S105" s="11"/>
      <c r="T105" s="10"/>
      <c r="U105" s="11"/>
      <c r="V105" s="10"/>
      <c r="W105" s="11"/>
      <c r="X105" s="10"/>
      <c r="Y105" s="11"/>
      <c r="Z105" s="10"/>
      <c r="AA105" s="6"/>
      <c r="AB105">
        <f t="shared" si="1"/>
        <v>0</v>
      </c>
    </row>
    <row r="106" spans="1:28" ht="12.75" customHeight="1">
      <c r="A106" s="29" t="s">
        <v>103</v>
      </c>
      <c r="B106" s="10"/>
      <c r="C106" s="11"/>
      <c r="D106" s="10"/>
      <c r="E106" s="11"/>
      <c r="F106" s="10"/>
      <c r="G106" s="11"/>
      <c r="H106" s="10"/>
      <c r="I106" s="11"/>
      <c r="J106" s="10"/>
      <c r="K106" s="11"/>
      <c r="L106" s="10"/>
      <c r="M106" s="11"/>
      <c r="N106" s="10"/>
      <c r="O106" s="11"/>
      <c r="P106" s="10"/>
      <c r="Q106" s="11"/>
      <c r="R106" s="10"/>
      <c r="S106" s="11"/>
      <c r="T106" s="10"/>
      <c r="U106" s="11"/>
      <c r="V106" s="10"/>
      <c r="W106" s="11"/>
      <c r="X106" s="10"/>
      <c r="Y106" s="11"/>
      <c r="Z106" s="10"/>
      <c r="AA106" s="6"/>
      <c r="AB106">
        <f t="shared" si="1"/>
        <v>0</v>
      </c>
    </row>
    <row r="107" spans="1:28" ht="12.75" customHeight="1">
      <c r="A107" s="27" t="s">
        <v>121</v>
      </c>
      <c r="B107" s="10"/>
      <c r="C107" s="11"/>
      <c r="D107" s="10"/>
      <c r="E107" s="11"/>
      <c r="F107" s="10"/>
      <c r="G107" s="11"/>
      <c r="H107" s="10"/>
      <c r="I107" s="11"/>
      <c r="J107" s="10"/>
      <c r="K107" s="11"/>
      <c r="L107" s="10"/>
      <c r="M107" s="11"/>
      <c r="N107" s="10"/>
      <c r="O107" s="11"/>
      <c r="P107" s="10"/>
      <c r="Q107" s="11"/>
      <c r="R107" s="10"/>
      <c r="S107" s="11"/>
      <c r="T107" s="10"/>
      <c r="U107" s="11"/>
      <c r="V107" s="10"/>
      <c r="W107" s="11"/>
      <c r="X107" s="10"/>
      <c r="Y107" s="11"/>
      <c r="Z107" s="10"/>
      <c r="AA107" s="6"/>
      <c r="AB107">
        <f t="shared" si="1"/>
        <v>0</v>
      </c>
    </row>
    <row r="108" spans="1:28" ht="12.75" customHeight="1">
      <c r="A108" s="27" t="s">
        <v>126</v>
      </c>
      <c r="B108" s="10"/>
      <c r="C108" s="11"/>
      <c r="D108" s="10"/>
      <c r="E108" s="11"/>
      <c r="F108" s="10"/>
      <c r="G108" s="11"/>
      <c r="H108" s="10"/>
      <c r="I108" s="11"/>
      <c r="J108" s="10"/>
      <c r="K108" s="11"/>
      <c r="L108" s="10"/>
      <c r="M108" s="11"/>
      <c r="N108" s="10"/>
      <c r="O108" s="11"/>
      <c r="P108" s="10"/>
      <c r="Q108" s="11"/>
      <c r="R108" s="10"/>
      <c r="S108" s="11"/>
      <c r="T108" s="10"/>
      <c r="U108" s="11"/>
      <c r="V108" s="10"/>
      <c r="W108" s="11"/>
      <c r="X108" s="10"/>
      <c r="Y108" s="11"/>
      <c r="Z108" s="10"/>
      <c r="AA108" s="6"/>
      <c r="AB108">
        <f t="shared" si="1"/>
        <v>0</v>
      </c>
    </row>
    <row r="109" spans="1:28" ht="12.75" customHeight="1">
      <c r="A109" s="17"/>
      <c r="B109" s="10"/>
      <c r="C109" s="11"/>
      <c r="D109" s="10"/>
      <c r="E109" s="11"/>
      <c r="F109" s="10"/>
      <c r="G109" s="11"/>
      <c r="H109" s="10"/>
      <c r="I109" s="11"/>
      <c r="J109" s="10"/>
      <c r="K109" s="11"/>
      <c r="L109" s="10"/>
      <c r="M109" s="11"/>
      <c r="N109" s="10"/>
      <c r="O109" s="11"/>
      <c r="P109" s="10"/>
      <c r="Q109" s="11"/>
      <c r="R109" s="10"/>
      <c r="S109" s="11"/>
      <c r="T109" s="10"/>
      <c r="U109" s="11"/>
      <c r="V109" s="10"/>
      <c r="W109" s="11"/>
      <c r="X109" s="10"/>
      <c r="Y109" s="11"/>
      <c r="Z109" s="10"/>
      <c r="AA109" s="6"/>
      <c r="AB109">
        <f t="shared" si="1"/>
        <v>0</v>
      </c>
    </row>
    <row r="110" spans="1:28" ht="12.75" customHeight="1">
      <c r="A110" s="17"/>
      <c r="B110" s="10"/>
      <c r="C110" s="11"/>
      <c r="D110" s="10"/>
      <c r="E110" s="11"/>
      <c r="F110" s="10"/>
      <c r="G110" s="11"/>
      <c r="H110" s="10"/>
      <c r="I110" s="11"/>
      <c r="J110" s="10"/>
      <c r="K110" s="11"/>
      <c r="L110" s="10"/>
      <c r="M110" s="11"/>
      <c r="N110" s="10"/>
      <c r="O110" s="11"/>
      <c r="P110" s="10"/>
      <c r="Q110" s="11"/>
      <c r="R110" s="10"/>
      <c r="S110" s="11"/>
      <c r="T110" s="10"/>
      <c r="U110" s="11"/>
      <c r="V110" s="10"/>
      <c r="W110" s="11"/>
      <c r="X110" s="10"/>
      <c r="Y110" s="11"/>
      <c r="Z110" s="10"/>
      <c r="AA110" s="6"/>
      <c r="AB110">
        <f t="shared" si="1"/>
        <v>0</v>
      </c>
    </row>
    <row r="111" spans="1:28" ht="12.75" customHeight="1">
      <c r="A111" s="17"/>
      <c r="B111" s="10"/>
      <c r="C111" s="11"/>
      <c r="D111" s="10"/>
      <c r="E111" s="11"/>
      <c r="F111" s="10"/>
      <c r="G111" s="11"/>
      <c r="H111" s="10"/>
      <c r="I111" s="11"/>
      <c r="J111" s="10"/>
      <c r="K111" s="11"/>
      <c r="L111" s="10"/>
      <c r="M111" s="11"/>
      <c r="N111" s="10"/>
      <c r="O111" s="11"/>
      <c r="P111" s="10"/>
      <c r="Q111" s="11"/>
      <c r="R111" s="10"/>
      <c r="S111" s="11"/>
      <c r="T111" s="10"/>
      <c r="U111" s="11"/>
      <c r="V111" s="10"/>
      <c r="W111" s="11"/>
      <c r="X111" s="10"/>
      <c r="Y111" s="11"/>
      <c r="Z111" s="10"/>
      <c r="AA111" s="6"/>
      <c r="AB111">
        <f t="shared" si="1"/>
        <v>0</v>
      </c>
    </row>
    <row r="112" spans="1:28" ht="12.75" customHeight="1">
      <c r="A112" s="17"/>
      <c r="B112" s="10"/>
      <c r="C112" s="11"/>
      <c r="D112" s="10"/>
      <c r="E112" s="11"/>
      <c r="F112" s="10"/>
      <c r="G112" s="11"/>
      <c r="H112" s="10"/>
      <c r="I112" s="11"/>
      <c r="J112" s="10"/>
      <c r="K112" s="11"/>
      <c r="L112" s="10"/>
      <c r="M112" s="11"/>
      <c r="N112" s="10"/>
      <c r="O112" s="11"/>
      <c r="P112" s="10"/>
      <c r="Q112" s="11"/>
      <c r="R112" s="10"/>
      <c r="S112" s="11"/>
      <c r="T112" s="10"/>
      <c r="U112" s="11"/>
      <c r="V112" s="10"/>
      <c r="W112" s="11"/>
      <c r="X112" s="10"/>
      <c r="Y112" s="11"/>
      <c r="Z112" s="10"/>
      <c r="AA112" s="6"/>
      <c r="AB112">
        <f t="shared" si="1"/>
        <v>0</v>
      </c>
    </row>
    <row r="113" spans="1:29" ht="12.75" customHeight="1">
      <c r="A113" s="17"/>
      <c r="B113" s="18"/>
      <c r="C113" s="19"/>
      <c r="D113" s="19"/>
      <c r="E113" s="19"/>
      <c r="F113" s="20"/>
      <c r="G113" s="20"/>
      <c r="H113" s="20"/>
      <c r="I113" s="20"/>
      <c r="J113" s="20"/>
      <c r="K113" s="20"/>
      <c r="L113" s="19"/>
      <c r="M113" s="19"/>
      <c r="N113" s="19"/>
      <c r="O113" s="19"/>
      <c r="P113" s="19"/>
      <c r="Q113" s="19"/>
      <c r="R113" s="19"/>
      <c r="S113" s="19"/>
      <c r="T113" s="21"/>
      <c r="U113" s="19"/>
      <c r="V113" s="18"/>
      <c r="W113" s="20"/>
      <c r="X113" s="18"/>
      <c r="Y113" s="20"/>
      <c r="Z113" s="22"/>
      <c r="AA113" s="23"/>
      <c r="AB113">
        <f t="shared" si="1"/>
        <v>0</v>
      </c>
      <c r="AC113" t="s">
        <v>139</v>
      </c>
    </row>
    <row r="114" spans="1:29" ht="12.75" customHeight="1">
      <c r="A114" t="s">
        <v>96</v>
      </c>
      <c r="B114">
        <f>SUM(B5:B97)</f>
        <v>172</v>
      </c>
      <c r="C114">
        <f t="shared" ref="C114:Z114" si="2">SUM(C5:C97)</f>
        <v>122</v>
      </c>
      <c r="D114">
        <f t="shared" si="2"/>
        <v>140</v>
      </c>
      <c r="E114">
        <f t="shared" si="2"/>
        <v>195</v>
      </c>
      <c r="F114">
        <f t="shared" si="2"/>
        <v>128</v>
      </c>
      <c r="G114">
        <f t="shared" si="2"/>
        <v>169</v>
      </c>
      <c r="H114">
        <f t="shared" si="2"/>
        <v>139</v>
      </c>
      <c r="I114">
        <f t="shared" si="2"/>
        <v>147</v>
      </c>
      <c r="J114">
        <f t="shared" si="2"/>
        <v>142</v>
      </c>
      <c r="K114">
        <f t="shared" si="2"/>
        <v>127</v>
      </c>
      <c r="L114">
        <f t="shared" si="2"/>
        <v>142</v>
      </c>
      <c r="M114">
        <f t="shared" si="2"/>
        <v>162</v>
      </c>
      <c r="N114">
        <f t="shared" si="2"/>
        <v>111</v>
      </c>
      <c r="O114">
        <f t="shared" si="2"/>
        <v>117</v>
      </c>
      <c r="P114">
        <f t="shared" si="2"/>
        <v>115</v>
      </c>
      <c r="Q114">
        <f t="shared" si="2"/>
        <v>113</v>
      </c>
      <c r="R114">
        <f t="shared" si="2"/>
        <v>106</v>
      </c>
      <c r="S114">
        <f t="shared" si="2"/>
        <v>136</v>
      </c>
      <c r="T114">
        <f t="shared" si="2"/>
        <v>122</v>
      </c>
      <c r="U114">
        <f t="shared" si="2"/>
        <v>143</v>
      </c>
      <c r="V114">
        <f t="shared" si="2"/>
        <v>136</v>
      </c>
      <c r="W114">
        <f t="shared" si="2"/>
        <v>172</v>
      </c>
      <c r="X114">
        <f t="shared" si="2"/>
        <v>173</v>
      </c>
      <c r="Y114">
        <f t="shared" si="2"/>
        <v>200</v>
      </c>
      <c r="Z114">
        <f t="shared" si="2"/>
        <v>202</v>
      </c>
      <c r="AB114">
        <f t="shared" si="1"/>
        <v>145.24</v>
      </c>
      <c r="AC114">
        <f>STDEV(B114:Z114)/SQRT(COUNT(B114:Z114))</f>
        <v>5.6545792652209546</v>
      </c>
    </row>
    <row r="115" spans="1:29" ht="12.75" customHeight="1">
      <c r="A115" t="s">
        <v>97</v>
      </c>
      <c r="B115">
        <f>SUM(B5:B7,B9:B12,B14,B17,B25:B26,B28:B30,B33:B37,B39:B40,B43:B44,B46:B48,B51:B53,B55:B57,B59:B63,B66:B67,B71,B81:B82,B84,B86,B89:B91,B93:B94,B96,B19,B77)</f>
        <v>61</v>
      </c>
      <c r="C115">
        <f t="shared" ref="C115:Z115" si="3">SUM(C5:C7,C9:C12,C14,C17,C25:C26,C28:C30,C33:C37,C39:C40,C43:C44,C46:C48,C51:C53,C55:C57,C59:C63,C66:C67,C71,C81:C82,C84,C86,C89:C91,C93:C94,C96,C19,C77)</f>
        <v>29</v>
      </c>
      <c r="D115">
        <f t="shared" si="3"/>
        <v>25</v>
      </c>
      <c r="E115">
        <f t="shared" si="3"/>
        <v>0</v>
      </c>
      <c r="F115">
        <f t="shared" si="3"/>
        <v>0</v>
      </c>
      <c r="G115">
        <f t="shared" si="3"/>
        <v>12</v>
      </c>
      <c r="H115">
        <f t="shared" si="3"/>
        <v>2</v>
      </c>
      <c r="I115">
        <f t="shared" si="3"/>
        <v>38</v>
      </c>
      <c r="J115">
        <f t="shared" si="3"/>
        <v>12</v>
      </c>
      <c r="K115">
        <f t="shared" si="3"/>
        <v>16</v>
      </c>
      <c r="L115">
        <f t="shared" si="3"/>
        <v>35</v>
      </c>
      <c r="M115">
        <f t="shared" si="3"/>
        <v>51</v>
      </c>
      <c r="N115">
        <f t="shared" si="3"/>
        <v>10</v>
      </c>
      <c r="O115">
        <f t="shared" si="3"/>
        <v>17</v>
      </c>
      <c r="P115">
        <f t="shared" si="3"/>
        <v>12</v>
      </c>
      <c r="Q115">
        <f t="shared" si="3"/>
        <v>8</v>
      </c>
      <c r="R115">
        <f t="shared" si="3"/>
        <v>4</v>
      </c>
      <c r="S115">
        <f t="shared" si="3"/>
        <v>20</v>
      </c>
      <c r="T115">
        <f t="shared" si="3"/>
        <v>8</v>
      </c>
      <c r="U115">
        <f t="shared" si="3"/>
        <v>29</v>
      </c>
      <c r="V115">
        <f t="shared" si="3"/>
        <v>35</v>
      </c>
      <c r="W115">
        <f t="shared" si="3"/>
        <v>35</v>
      </c>
      <c r="X115">
        <f t="shared" si="3"/>
        <v>75</v>
      </c>
      <c r="Y115">
        <f t="shared" si="3"/>
        <v>112</v>
      </c>
      <c r="Z115">
        <f t="shared" si="3"/>
        <v>106</v>
      </c>
      <c r="AA115">
        <f>SUM(AA5:AA7,AA9:AA12,AA14,AA17,AA25,AA28:AA29,AA33:AA37,AA39:AA40,AA43:AA44,AA46:AA47,AA51:AA53,AA55:AA57,AA59:AA63,AA66:AA67,AA71,AA81,AA84,AA86,AA89:AA90,AA93:AA94,AA96,AA19)</f>
        <v>0</v>
      </c>
      <c r="AB115">
        <f>SUM(AB5:AB7,AB9:AB12,AB14,AB17,AB25,AB28:AB29,AB33:AB37,AB39:AB40,AB43:AB44,AB46:AB47,AB51:AB53,AB55:AB57,AB59:AB63,AB66:AB67,AB71,AB81,AB84,AB86,AB89:AB90,AB93:AB94,AB96,AB19)</f>
        <v>30.08</v>
      </c>
      <c r="AC115">
        <f>STDEV(B115:Z115)/SQRT(COUNT(B115:Z115))</f>
        <v>6.0769839010263418</v>
      </c>
    </row>
    <row r="116" spans="1:29" ht="12.75" customHeight="1">
      <c r="A116" t="s">
        <v>98</v>
      </c>
      <c r="B116">
        <f>SUM(B8,B13,B15:B16,B20:B24,B27,B31:B32,B38,B41:B42,B45,B49:B50,B54,B58,B64:B65,B68:B70,B72:B76,B83,B85,B87:B88,B92,B95,B97,B78:B80)</f>
        <v>111</v>
      </c>
      <c r="C116">
        <f t="shared" ref="C116:Z116" si="4">SUM(C8,C13,C15:C16,C20:C24,C27,C31:C32,C38,C41:C42,C45,C49:C50,C54,C58,C64:C65,C68:C70,C72:C76,C83,C85,C87:C88,C92,C95,C97,C78:C80)</f>
        <v>93</v>
      </c>
      <c r="D116">
        <f t="shared" si="4"/>
        <v>115</v>
      </c>
      <c r="E116">
        <f t="shared" si="4"/>
        <v>195</v>
      </c>
      <c r="F116">
        <f t="shared" si="4"/>
        <v>128</v>
      </c>
      <c r="G116">
        <f t="shared" si="4"/>
        <v>157</v>
      </c>
      <c r="H116">
        <f t="shared" si="4"/>
        <v>137</v>
      </c>
      <c r="I116">
        <f t="shared" si="4"/>
        <v>109</v>
      </c>
      <c r="J116">
        <f t="shared" si="4"/>
        <v>130</v>
      </c>
      <c r="K116">
        <f t="shared" si="4"/>
        <v>111</v>
      </c>
      <c r="L116">
        <f t="shared" si="4"/>
        <v>107</v>
      </c>
      <c r="M116">
        <f t="shared" si="4"/>
        <v>111</v>
      </c>
      <c r="N116">
        <f t="shared" si="4"/>
        <v>101</v>
      </c>
      <c r="O116">
        <f t="shared" si="4"/>
        <v>100</v>
      </c>
      <c r="P116">
        <f t="shared" si="4"/>
        <v>103</v>
      </c>
      <c r="Q116">
        <f t="shared" si="4"/>
        <v>105</v>
      </c>
      <c r="R116">
        <f t="shared" si="4"/>
        <v>102</v>
      </c>
      <c r="S116">
        <f t="shared" si="4"/>
        <v>116</v>
      </c>
      <c r="T116">
        <f t="shared" si="4"/>
        <v>114</v>
      </c>
      <c r="U116">
        <f t="shared" si="4"/>
        <v>114</v>
      </c>
      <c r="V116">
        <f t="shared" si="4"/>
        <v>101</v>
      </c>
      <c r="W116">
        <f t="shared" si="4"/>
        <v>137</v>
      </c>
      <c r="X116">
        <f t="shared" si="4"/>
        <v>98</v>
      </c>
      <c r="Y116">
        <f t="shared" si="4"/>
        <v>88</v>
      </c>
      <c r="Z116">
        <f t="shared" si="4"/>
        <v>96</v>
      </c>
      <c r="AB116">
        <f t="shared" si="1"/>
        <v>115.16</v>
      </c>
      <c r="AC116">
        <f>STDEV(B116:Z116)/SQRT(COUNT(B116:Z116))</f>
        <v>4.5770004733813732</v>
      </c>
    </row>
    <row r="117" spans="1:29" ht="12.75" customHeight="1">
      <c r="A117" t="s">
        <v>99</v>
      </c>
      <c r="B117">
        <f>SUM(B99:B108)</f>
        <v>4</v>
      </c>
      <c r="C117">
        <f t="shared" ref="C117:Z117" si="5">SUM(C99:C108)</f>
        <v>18</v>
      </c>
      <c r="D117">
        <f t="shared" si="5"/>
        <v>12</v>
      </c>
      <c r="E117">
        <f t="shared" si="5"/>
        <v>7</v>
      </c>
      <c r="F117">
        <f t="shared" si="5"/>
        <v>0</v>
      </c>
      <c r="G117">
        <f t="shared" si="5"/>
        <v>8</v>
      </c>
      <c r="H117">
        <f t="shared" si="5"/>
        <v>3</v>
      </c>
      <c r="I117">
        <f t="shared" si="5"/>
        <v>0</v>
      </c>
      <c r="J117">
        <f t="shared" si="5"/>
        <v>0</v>
      </c>
      <c r="K117">
        <f t="shared" si="5"/>
        <v>7</v>
      </c>
      <c r="L117">
        <f t="shared" si="5"/>
        <v>0</v>
      </c>
      <c r="M117">
        <f t="shared" si="5"/>
        <v>0</v>
      </c>
      <c r="N117">
        <f t="shared" si="5"/>
        <v>24</v>
      </c>
      <c r="O117">
        <f t="shared" si="5"/>
        <v>1</v>
      </c>
      <c r="P117">
        <f t="shared" si="5"/>
        <v>5</v>
      </c>
      <c r="Q117">
        <f t="shared" si="5"/>
        <v>0</v>
      </c>
      <c r="R117">
        <f t="shared" si="5"/>
        <v>7</v>
      </c>
      <c r="S117">
        <f t="shared" si="5"/>
        <v>2</v>
      </c>
      <c r="T117">
        <f t="shared" si="5"/>
        <v>4</v>
      </c>
      <c r="U117">
        <f t="shared" si="5"/>
        <v>2</v>
      </c>
      <c r="V117">
        <f t="shared" si="5"/>
        <v>0</v>
      </c>
      <c r="W117">
        <f t="shared" si="5"/>
        <v>0</v>
      </c>
      <c r="X117">
        <f t="shared" si="5"/>
        <v>24</v>
      </c>
      <c r="Y117">
        <f t="shared" si="5"/>
        <v>45</v>
      </c>
      <c r="Z117">
        <f t="shared" si="5"/>
        <v>14</v>
      </c>
      <c r="AB117">
        <f t="shared" si="1"/>
        <v>7.48</v>
      </c>
      <c r="AC117">
        <f>STDEV(B117:Z117)/SQRT(COUNT(B117:Z117))</f>
        <v>2.1323852059763189</v>
      </c>
    </row>
    <row r="118" spans="1:29" ht="12.75" customHeight="1"/>
    <row r="119" spans="1:29" ht="12.75" customHeight="1"/>
    <row r="120" spans="1:29" ht="12.75" customHeight="1"/>
    <row r="121" spans="1:29" ht="12.75" customHeight="1"/>
    <row r="122" spans="1:29" ht="12.75" customHeight="1"/>
    <row r="123" spans="1:29" ht="12.75" customHeight="1"/>
    <row r="124" spans="1:29" ht="12.75" customHeight="1"/>
    <row r="125" spans="1:29" ht="12.75" customHeight="1"/>
    <row r="126" spans="1:29" ht="12.75" customHeight="1"/>
    <row r="127" spans="1:29" ht="12.75" customHeight="1"/>
    <row r="128" spans="1:29" ht="12.75" customHeight="1"/>
    <row r="129" ht="12.75" customHeight="1"/>
    <row r="130" ht="12.75" customHeight="1"/>
    <row r="131" ht="12.75" customHeight="1"/>
  </sheetData>
  <mergeCells count="2">
    <mergeCell ref="A1:AA1"/>
    <mergeCell ref="A2:AA2"/>
  </mergeCells>
  <phoneticPr fontId="8" type="noConversion"/>
  <pageMargins left="0.75" right="0.75" top="1" bottom="1" header="0.5" footer="0.5"/>
  <headerFooter alignWithMargins="0"/>
</worksheet>
</file>

<file path=xl/worksheets/sheet7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AC132"/>
  <sheetViews>
    <sheetView topLeftCell="E1" workbookViewId="0">
      <selection activeCell="C35" sqref="C35"/>
    </sheetView>
  </sheetViews>
  <sheetFormatPr baseColWidth="10" defaultRowHeight="13"/>
  <cols>
    <col min="1" max="1" width="25" bestFit="1" customWidth="1"/>
    <col min="2" max="256" width="8.83203125" customWidth="1"/>
  </cols>
  <sheetData>
    <row r="1" spans="1:28" ht="18">
      <c r="A1" s="221" t="s">
        <v>88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spans="1:28">
      <c r="A2" s="222" t="s">
        <v>137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4"/>
    </row>
    <row r="3" spans="1:28">
      <c r="A3" s="1" t="s">
        <v>0</v>
      </c>
      <c r="B3" s="2">
        <v>0</v>
      </c>
      <c r="C3" s="3">
        <v>3</v>
      </c>
      <c r="D3" s="2">
        <v>6</v>
      </c>
      <c r="E3" s="3">
        <v>9</v>
      </c>
      <c r="F3" s="2">
        <v>12</v>
      </c>
      <c r="G3" s="3">
        <v>15</v>
      </c>
      <c r="H3" s="2">
        <v>18</v>
      </c>
      <c r="I3" s="3">
        <v>21</v>
      </c>
      <c r="J3" s="2">
        <v>24</v>
      </c>
      <c r="K3" s="3">
        <v>27</v>
      </c>
      <c r="L3" s="2">
        <v>30</v>
      </c>
      <c r="M3" s="3">
        <v>33</v>
      </c>
      <c r="N3" s="2">
        <v>36</v>
      </c>
      <c r="O3" s="3">
        <v>39</v>
      </c>
      <c r="P3" s="2">
        <v>42</v>
      </c>
      <c r="Q3" s="3">
        <v>45</v>
      </c>
      <c r="R3" s="2">
        <v>48</v>
      </c>
      <c r="S3" s="3">
        <v>51</v>
      </c>
      <c r="T3" s="4">
        <v>54</v>
      </c>
      <c r="U3" s="3">
        <v>57</v>
      </c>
      <c r="V3" s="4">
        <v>60</v>
      </c>
      <c r="W3" s="3">
        <v>63</v>
      </c>
      <c r="X3" s="4">
        <v>66</v>
      </c>
      <c r="Y3" s="3">
        <v>69</v>
      </c>
      <c r="Z3" s="4">
        <v>72</v>
      </c>
      <c r="AA3" s="2" t="s">
        <v>1</v>
      </c>
    </row>
    <row r="4" spans="1:28">
      <c r="A4" s="5" t="s">
        <v>2</v>
      </c>
      <c r="C4" s="7"/>
      <c r="D4" s="6"/>
      <c r="E4" s="7"/>
      <c r="F4" s="6"/>
      <c r="G4" s="7"/>
      <c r="H4" s="6"/>
      <c r="I4" s="7"/>
      <c r="J4" s="6"/>
      <c r="K4" s="7"/>
      <c r="L4" s="6"/>
      <c r="M4" s="7"/>
      <c r="N4" s="6"/>
      <c r="O4" s="7"/>
      <c r="P4" s="6"/>
      <c r="Q4" s="7"/>
      <c r="R4" s="6"/>
      <c r="S4" s="7"/>
      <c r="T4" s="8"/>
      <c r="U4" s="7"/>
      <c r="V4" s="8"/>
      <c r="W4" s="7"/>
      <c r="X4" s="8"/>
      <c r="Y4" s="7"/>
      <c r="Z4" s="8"/>
      <c r="AA4" s="6"/>
    </row>
    <row r="5" spans="1:28" ht="12.75" customHeight="1">
      <c r="A5" s="9" t="s">
        <v>25</v>
      </c>
      <c r="B5" s="10"/>
      <c r="C5" s="11"/>
      <c r="D5" s="6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  <c r="P5" s="10"/>
      <c r="Q5" s="11"/>
      <c r="R5" s="10"/>
      <c r="S5" s="11"/>
      <c r="T5" s="10"/>
      <c r="U5" s="11"/>
      <c r="V5" s="10"/>
      <c r="W5" s="11"/>
      <c r="X5" s="10"/>
      <c r="Y5" s="11"/>
      <c r="Z5" s="10"/>
      <c r="AA5" s="6"/>
      <c r="AB5">
        <f>SUM(B5:AA5)/25</f>
        <v>0</v>
      </c>
    </row>
    <row r="6" spans="1:28" ht="12.75" customHeight="1">
      <c r="A6" s="9" t="s">
        <v>3</v>
      </c>
      <c r="B6" s="10">
        <v>4</v>
      </c>
      <c r="C6" s="11">
        <v>18</v>
      </c>
      <c r="D6" s="10">
        <v>26</v>
      </c>
      <c r="E6" s="11">
        <v>19</v>
      </c>
      <c r="F6" s="10">
        <v>29</v>
      </c>
      <c r="G6" s="11">
        <v>33</v>
      </c>
      <c r="H6" s="10">
        <v>40</v>
      </c>
      <c r="I6" s="11">
        <v>42</v>
      </c>
      <c r="J6" s="10">
        <v>37</v>
      </c>
      <c r="K6" s="11">
        <v>23</v>
      </c>
      <c r="L6" s="10">
        <v>18</v>
      </c>
      <c r="M6" s="11">
        <v>21</v>
      </c>
      <c r="N6" s="10">
        <v>17</v>
      </c>
      <c r="O6" s="11"/>
      <c r="P6" s="10"/>
      <c r="Q6" s="11"/>
      <c r="R6" s="10"/>
      <c r="S6" s="11"/>
      <c r="T6" s="10"/>
      <c r="U6" s="11"/>
      <c r="V6" s="10"/>
      <c r="W6" s="11"/>
      <c r="X6" s="10"/>
      <c r="Y6" s="11"/>
      <c r="Z6" s="10"/>
      <c r="AA6" s="6"/>
      <c r="AB6">
        <f t="shared" ref="AB6:AB72" si="0">SUM(B6:AA6)/25</f>
        <v>13.08</v>
      </c>
    </row>
    <row r="7" spans="1:28" ht="12.75" customHeight="1">
      <c r="A7" s="9" t="s">
        <v>59</v>
      </c>
      <c r="B7" s="10"/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  <c r="P7" s="10"/>
      <c r="Q7" s="11"/>
      <c r="R7" s="10"/>
      <c r="S7" s="11"/>
      <c r="T7" s="10"/>
      <c r="U7" s="11"/>
      <c r="V7" s="10"/>
      <c r="W7" s="11"/>
      <c r="X7" s="10"/>
      <c r="Y7" s="11"/>
      <c r="Z7" s="10"/>
      <c r="AA7" s="6"/>
      <c r="AB7">
        <f t="shared" si="0"/>
        <v>0</v>
      </c>
    </row>
    <row r="8" spans="1:28" s="162" customFormat="1" ht="12.75" customHeight="1">
      <c r="A8" s="12" t="s">
        <v>4</v>
      </c>
      <c r="B8" s="5"/>
      <c r="C8" s="161"/>
      <c r="D8" s="5"/>
      <c r="E8" s="161"/>
      <c r="F8" s="5"/>
      <c r="G8" s="161"/>
      <c r="H8" s="5"/>
      <c r="I8" s="161"/>
      <c r="J8" s="5"/>
      <c r="K8" s="161"/>
      <c r="L8" s="5"/>
      <c r="M8" s="161"/>
      <c r="N8" s="5"/>
      <c r="O8" s="161">
        <v>2</v>
      </c>
      <c r="P8" s="5"/>
      <c r="Q8" s="161"/>
      <c r="R8" s="5"/>
      <c r="S8" s="161"/>
      <c r="T8" s="5">
        <v>3</v>
      </c>
      <c r="U8" s="161"/>
      <c r="V8" s="5"/>
      <c r="W8" s="161"/>
      <c r="X8" s="5"/>
      <c r="Y8" s="161">
        <v>6</v>
      </c>
      <c r="Z8" s="5">
        <v>3</v>
      </c>
      <c r="AA8" s="52"/>
      <c r="AB8" s="162">
        <f t="shared" si="0"/>
        <v>0.56000000000000005</v>
      </c>
    </row>
    <row r="9" spans="1:28" ht="12.75" customHeight="1">
      <c r="A9" s="9" t="s">
        <v>45</v>
      </c>
      <c r="B9" s="10"/>
      <c r="C9" s="11"/>
      <c r="D9" s="10"/>
      <c r="E9" s="11"/>
      <c r="F9" s="10"/>
      <c r="G9" s="11"/>
      <c r="H9" s="10"/>
      <c r="I9" s="11"/>
      <c r="J9" s="10"/>
      <c r="K9" s="11"/>
      <c r="L9" s="10"/>
      <c r="M9" s="11"/>
      <c r="N9" s="10"/>
      <c r="O9" s="11"/>
      <c r="P9" s="10"/>
      <c r="Q9" s="11"/>
      <c r="R9" s="10"/>
      <c r="S9" s="11"/>
      <c r="T9" s="10"/>
      <c r="U9" s="11"/>
      <c r="V9" s="10"/>
      <c r="W9" s="11"/>
      <c r="X9" s="10"/>
      <c r="Y9" s="11"/>
      <c r="Z9" s="10"/>
      <c r="AA9" s="6"/>
      <c r="AB9">
        <f t="shared" si="0"/>
        <v>0</v>
      </c>
    </row>
    <row r="10" spans="1:28" ht="12.75" customHeight="1">
      <c r="A10" s="24" t="s">
        <v>86</v>
      </c>
      <c r="B10" s="10"/>
      <c r="C10" s="11"/>
      <c r="D10" s="10"/>
      <c r="E10" s="11"/>
      <c r="F10" s="10"/>
      <c r="G10" s="11"/>
      <c r="H10" s="10"/>
      <c r="I10" s="11"/>
      <c r="J10" s="10"/>
      <c r="K10" s="11"/>
      <c r="L10" s="10"/>
      <c r="M10" s="11"/>
      <c r="N10" s="10"/>
      <c r="O10" s="11"/>
      <c r="P10" s="10"/>
      <c r="Q10" s="11"/>
      <c r="R10" s="10"/>
      <c r="S10" s="11"/>
      <c r="T10" s="10"/>
      <c r="U10" s="11"/>
      <c r="V10" s="10"/>
      <c r="W10" s="11"/>
      <c r="X10" s="10"/>
      <c r="Y10" s="11"/>
      <c r="Z10" s="10"/>
      <c r="AA10" s="6"/>
      <c r="AB10">
        <f t="shared" si="0"/>
        <v>0</v>
      </c>
    </row>
    <row r="11" spans="1:28" ht="12.75" customHeight="1">
      <c r="A11" s="9" t="s">
        <v>27</v>
      </c>
      <c r="B11" s="10"/>
      <c r="C11" s="11"/>
      <c r="D11" s="10"/>
      <c r="E11" s="11"/>
      <c r="F11" s="10"/>
      <c r="G11" s="11"/>
      <c r="H11" s="10"/>
      <c r="I11" s="11"/>
      <c r="J11" s="10"/>
      <c r="K11" s="11"/>
      <c r="L11" s="10"/>
      <c r="M11" s="11"/>
      <c r="N11" s="10"/>
      <c r="O11" s="11"/>
      <c r="P11" s="10"/>
      <c r="Q11" s="11"/>
      <c r="R11" s="10"/>
      <c r="S11" s="11"/>
      <c r="T11" s="10"/>
      <c r="U11" s="11"/>
      <c r="V11" s="10"/>
      <c r="W11" s="11"/>
      <c r="X11" s="10"/>
      <c r="Y11" s="11"/>
      <c r="Z11" s="10"/>
      <c r="AA11" s="6"/>
      <c r="AB11">
        <f t="shared" si="0"/>
        <v>0</v>
      </c>
    </row>
    <row r="12" spans="1:28" ht="12.75" customHeight="1">
      <c r="A12" s="14" t="s">
        <v>26</v>
      </c>
      <c r="B12" s="10"/>
      <c r="C12" s="11"/>
      <c r="D12" s="10"/>
      <c r="E12" s="11"/>
      <c r="F12" s="10"/>
      <c r="G12" s="11"/>
      <c r="H12" s="10"/>
      <c r="I12" s="11"/>
      <c r="J12" s="10"/>
      <c r="K12" s="11"/>
      <c r="L12" s="10"/>
      <c r="M12" s="11"/>
      <c r="N12" s="10"/>
      <c r="O12" s="11"/>
      <c r="P12" s="10"/>
      <c r="Q12" s="11"/>
      <c r="R12" s="10"/>
      <c r="S12" s="11"/>
      <c r="T12" s="10"/>
      <c r="U12" s="11"/>
      <c r="V12" s="10"/>
      <c r="W12" s="11"/>
      <c r="X12" s="10"/>
      <c r="Y12" s="11"/>
      <c r="Z12" s="10"/>
      <c r="AA12" s="6"/>
      <c r="AB12">
        <f t="shared" si="0"/>
        <v>0</v>
      </c>
    </row>
    <row r="13" spans="1:28" s="162" customFormat="1" ht="12.75" customHeight="1">
      <c r="A13" s="13" t="s">
        <v>51</v>
      </c>
      <c r="B13" s="5"/>
      <c r="C13" s="161"/>
      <c r="D13" s="5"/>
      <c r="E13" s="161"/>
      <c r="F13" s="5"/>
      <c r="G13" s="161"/>
      <c r="H13" s="5"/>
      <c r="I13" s="161"/>
      <c r="J13" s="5"/>
      <c r="K13" s="161"/>
      <c r="L13" s="5"/>
      <c r="M13" s="161"/>
      <c r="N13" s="5"/>
      <c r="O13" s="161"/>
      <c r="P13" s="5"/>
      <c r="Q13" s="161"/>
      <c r="R13" s="5"/>
      <c r="S13" s="161"/>
      <c r="T13" s="5"/>
      <c r="U13" s="161"/>
      <c r="V13" s="5"/>
      <c r="W13" s="161"/>
      <c r="X13" s="5"/>
      <c r="Y13" s="161"/>
      <c r="Z13" s="5"/>
      <c r="AA13" s="52"/>
      <c r="AB13" s="162">
        <f t="shared" si="0"/>
        <v>0</v>
      </c>
    </row>
    <row r="14" spans="1:28" ht="12.75" customHeight="1">
      <c r="A14" s="14" t="s">
        <v>29</v>
      </c>
      <c r="B14" s="10"/>
      <c r="C14" s="11"/>
      <c r="D14" s="10"/>
      <c r="E14" s="11"/>
      <c r="F14" s="10"/>
      <c r="G14" s="11"/>
      <c r="H14" s="10"/>
      <c r="I14" s="11"/>
      <c r="J14" s="10"/>
      <c r="K14" s="11"/>
      <c r="L14" s="10"/>
      <c r="M14" s="11"/>
      <c r="N14" s="10"/>
      <c r="O14" s="11"/>
      <c r="P14" s="10"/>
      <c r="Q14" s="11"/>
      <c r="R14" s="10"/>
      <c r="S14" s="11"/>
      <c r="T14" s="10"/>
      <c r="U14" s="11"/>
      <c r="V14" s="10"/>
      <c r="W14" s="11"/>
      <c r="X14" s="10"/>
      <c r="Y14" s="11"/>
      <c r="Z14" s="10"/>
      <c r="AA14" s="6"/>
      <c r="AB14">
        <f t="shared" si="0"/>
        <v>0</v>
      </c>
    </row>
    <row r="15" spans="1:28" s="162" customFormat="1" ht="12.75" customHeight="1">
      <c r="A15" s="13" t="s">
        <v>76</v>
      </c>
      <c r="B15" s="5"/>
      <c r="C15" s="161"/>
      <c r="D15" s="5"/>
      <c r="E15" s="161"/>
      <c r="F15" s="5"/>
      <c r="G15" s="161"/>
      <c r="H15" s="5"/>
      <c r="I15" s="161"/>
      <c r="J15" s="5"/>
      <c r="K15" s="161"/>
      <c r="L15" s="5"/>
      <c r="M15" s="161"/>
      <c r="N15" s="5"/>
      <c r="O15" s="161"/>
      <c r="P15" s="5"/>
      <c r="Q15" s="161"/>
      <c r="R15" s="5"/>
      <c r="S15" s="161"/>
      <c r="T15" s="5"/>
      <c r="U15" s="161"/>
      <c r="V15" s="5"/>
      <c r="W15" s="161"/>
      <c r="X15" s="5"/>
      <c r="Y15" s="161"/>
      <c r="Z15" s="5"/>
      <c r="AA15" s="52"/>
      <c r="AB15" s="162">
        <f t="shared" si="0"/>
        <v>0</v>
      </c>
    </row>
    <row r="16" spans="1:28" s="162" customFormat="1" ht="12.75" customHeight="1">
      <c r="A16" s="13" t="s">
        <v>77</v>
      </c>
      <c r="B16" s="5"/>
      <c r="C16" s="161"/>
      <c r="D16" s="5"/>
      <c r="E16" s="161"/>
      <c r="F16" s="5"/>
      <c r="G16" s="161"/>
      <c r="H16" s="5"/>
      <c r="I16" s="161"/>
      <c r="J16" s="5"/>
      <c r="K16" s="161"/>
      <c r="L16" s="5"/>
      <c r="M16" s="161"/>
      <c r="N16" s="5"/>
      <c r="O16" s="161"/>
      <c r="P16" s="5"/>
      <c r="Q16" s="161"/>
      <c r="R16" s="5"/>
      <c r="S16" s="161"/>
      <c r="T16" s="5"/>
      <c r="U16" s="161"/>
      <c r="V16" s="5"/>
      <c r="W16" s="161"/>
      <c r="X16" s="5"/>
      <c r="Y16" s="161"/>
      <c r="Z16" s="5"/>
      <c r="AA16" s="52"/>
      <c r="AB16" s="162">
        <f t="shared" si="0"/>
        <v>0</v>
      </c>
    </row>
    <row r="17" spans="1:28" ht="12.75" customHeight="1">
      <c r="A17" s="9" t="s">
        <v>5</v>
      </c>
      <c r="B17" s="10"/>
      <c r="C17" s="11"/>
      <c r="D17" s="10">
        <v>7</v>
      </c>
      <c r="E17" s="11">
        <v>15</v>
      </c>
      <c r="F17" s="10"/>
      <c r="G17" s="11">
        <v>12</v>
      </c>
      <c r="H17" s="10"/>
      <c r="I17" s="11"/>
      <c r="J17" s="10"/>
      <c r="K17" s="11"/>
      <c r="L17" s="10"/>
      <c r="M17" s="11"/>
      <c r="N17" s="10"/>
      <c r="O17" s="11"/>
      <c r="P17" s="10"/>
      <c r="Q17" s="11"/>
      <c r="R17" s="10"/>
      <c r="S17" s="11"/>
      <c r="T17" s="10"/>
      <c r="U17" s="11"/>
      <c r="V17" s="10"/>
      <c r="W17" s="11"/>
      <c r="X17" s="10"/>
      <c r="Y17" s="11">
        <v>14</v>
      </c>
      <c r="Z17" s="10"/>
      <c r="AA17" s="6"/>
      <c r="AB17">
        <f t="shared" si="0"/>
        <v>1.92</v>
      </c>
    </row>
    <row r="18" spans="1:28" s="162" customFormat="1" ht="12.75" customHeight="1">
      <c r="A18" s="12" t="s">
        <v>79</v>
      </c>
      <c r="B18" s="5"/>
      <c r="C18" s="161"/>
      <c r="D18" s="5"/>
      <c r="E18" s="161"/>
      <c r="F18" s="5"/>
      <c r="G18" s="161"/>
      <c r="H18" s="5"/>
      <c r="I18" s="161"/>
      <c r="J18" s="5"/>
      <c r="K18" s="161"/>
      <c r="L18" s="5"/>
      <c r="M18" s="161"/>
      <c r="N18" s="5"/>
      <c r="O18" s="161"/>
      <c r="P18" s="5"/>
      <c r="Q18" s="161"/>
      <c r="R18" s="5"/>
      <c r="S18" s="161"/>
      <c r="T18" s="5"/>
      <c r="U18" s="161"/>
      <c r="V18" s="5"/>
      <c r="W18" s="161"/>
      <c r="X18" s="5"/>
      <c r="Y18" s="161"/>
      <c r="Z18" s="5"/>
      <c r="AA18" s="52"/>
      <c r="AB18" s="162">
        <f t="shared" si="0"/>
        <v>0</v>
      </c>
    </row>
    <row r="19" spans="1:28" ht="12.75" customHeight="1">
      <c r="A19" s="25" t="s">
        <v>102</v>
      </c>
      <c r="B19" s="10"/>
      <c r="C19" s="11"/>
      <c r="D19" s="10"/>
      <c r="E19" s="11"/>
      <c r="F19" s="10"/>
      <c r="G19" s="11"/>
      <c r="H19" s="10"/>
      <c r="I19" s="11"/>
      <c r="J19" s="10"/>
      <c r="K19" s="11"/>
      <c r="L19" s="10"/>
      <c r="M19" s="11"/>
      <c r="N19" s="10"/>
      <c r="O19" s="11"/>
      <c r="P19" s="10"/>
      <c r="Q19" s="11"/>
      <c r="R19" s="10"/>
      <c r="S19" s="11"/>
      <c r="T19" s="10"/>
      <c r="U19" s="11"/>
      <c r="V19" s="10"/>
      <c r="W19" s="11"/>
      <c r="X19" s="10"/>
      <c r="Y19" s="11"/>
      <c r="Z19" s="10"/>
      <c r="AA19" s="6"/>
    </row>
    <row r="20" spans="1:28" s="162" customFormat="1" ht="12.75" customHeight="1">
      <c r="A20" s="12" t="s">
        <v>78</v>
      </c>
      <c r="B20" s="5"/>
      <c r="C20" s="161"/>
      <c r="D20" s="5"/>
      <c r="E20" s="161"/>
      <c r="F20" s="5"/>
      <c r="G20" s="161"/>
      <c r="H20" s="5"/>
      <c r="I20" s="161"/>
      <c r="J20" s="5"/>
      <c r="K20" s="161"/>
      <c r="L20" s="5"/>
      <c r="M20" s="161"/>
      <c r="N20" s="5"/>
      <c r="O20" s="161"/>
      <c r="P20" s="5"/>
      <c r="Q20" s="161"/>
      <c r="R20" s="5"/>
      <c r="S20" s="161"/>
      <c r="T20" s="5"/>
      <c r="U20" s="161"/>
      <c r="V20" s="5"/>
      <c r="W20" s="161"/>
      <c r="X20" s="5"/>
      <c r="Y20" s="161"/>
      <c r="Z20" s="5"/>
      <c r="AA20" s="52"/>
      <c r="AB20" s="162">
        <f t="shared" si="0"/>
        <v>0</v>
      </c>
    </row>
    <row r="21" spans="1:28" s="162" customFormat="1" ht="12.75" customHeight="1">
      <c r="A21" s="12" t="s">
        <v>6</v>
      </c>
      <c r="B21" s="5">
        <v>95</v>
      </c>
      <c r="C21" s="161">
        <v>90</v>
      </c>
      <c r="D21" s="5">
        <v>98</v>
      </c>
      <c r="E21" s="161">
        <v>95</v>
      </c>
      <c r="F21" s="5">
        <v>98</v>
      </c>
      <c r="G21" s="161">
        <v>100</v>
      </c>
      <c r="H21" s="5">
        <v>99</v>
      </c>
      <c r="I21" s="161">
        <v>97</v>
      </c>
      <c r="J21" s="5">
        <v>100</v>
      </c>
      <c r="K21" s="161">
        <v>100</v>
      </c>
      <c r="L21" s="5">
        <v>100</v>
      </c>
      <c r="M21" s="161">
        <v>100</v>
      </c>
      <c r="N21" s="5">
        <v>98</v>
      </c>
      <c r="O21" s="161">
        <v>100</v>
      </c>
      <c r="P21" s="5">
        <v>99</v>
      </c>
      <c r="Q21" s="161">
        <v>98</v>
      </c>
      <c r="R21" s="5">
        <v>100</v>
      </c>
      <c r="S21" s="161">
        <v>100</v>
      </c>
      <c r="T21" s="5">
        <v>100</v>
      </c>
      <c r="U21" s="161">
        <v>99</v>
      </c>
      <c r="V21" s="5">
        <v>100</v>
      </c>
      <c r="W21" s="161">
        <v>100</v>
      </c>
      <c r="X21" s="5">
        <v>100</v>
      </c>
      <c r="Y21" s="161">
        <v>100</v>
      </c>
      <c r="Z21" s="5">
        <v>100</v>
      </c>
      <c r="AA21" s="52"/>
      <c r="AB21" s="162">
        <f t="shared" si="0"/>
        <v>98.64</v>
      </c>
    </row>
    <row r="22" spans="1:28" s="162" customFormat="1" ht="12.75" customHeight="1">
      <c r="A22" s="12" t="s">
        <v>7</v>
      </c>
      <c r="B22" s="5"/>
      <c r="C22" s="161"/>
      <c r="D22" s="5"/>
      <c r="E22" s="161"/>
      <c r="F22" s="5"/>
      <c r="G22" s="161"/>
      <c r="H22" s="5"/>
      <c r="I22" s="161"/>
      <c r="J22" s="5"/>
      <c r="K22" s="161"/>
      <c r="L22" s="5"/>
      <c r="M22" s="161"/>
      <c r="N22" s="5"/>
      <c r="O22" s="161"/>
      <c r="P22" s="5"/>
      <c r="Q22" s="161"/>
      <c r="R22" s="5"/>
      <c r="S22" s="161"/>
      <c r="T22" s="5"/>
      <c r="U22" s="161"/>
      <c r="V22" s="5"/>
      <c r="W22" s="161"/>
      <c r="X22" s="5"/>
      <c r="Y22" s="161"/>
      <c r="Z22" s="5"/>
      <c r="AA22" s="52"/>
      <c r="AB22" s="162">
        <f t="shared" si="0"/>
        <v>0</v>
      </c>
    </row>
    <row r="23" spans="1:28" s="162" customFormat="1" ht="12.75" customHeight="1">
      <c r="A23" s="12" t="s">
        <v>85</v>
      </c>
      <c r="B23" s="5"/>
      <c r="C23" s="161"/>
      <c r="D23" s="5"/>
      <c r="E23" s="161"/>
      <c r="F23" s="5"/>
      <c r="G23" s="161"/>
      <c r="H23" s="5"/>
      <c r="I23" s="161"/>
      <c r="J23" s="5"/>
      <c r="K23" s="161"/>
      <c r="L23" s="5"/>
      <c r="M23" s="161"/>
      <c r="N23" s="5"/>
      <c r="O23" s="161"/>
      <c r="P23" s="5"/>
      <c r="Q23" s="161"/>
      <c r="R23" s="5"/>
      <c r="S23" s="161"/>
      <c r="T23" s="5"/>
      <c r="U23" s="161"/>
      <c r="V23" s="5"/>
      <c r="W23" s="161"/>
      <c r="X23" s="5"/>
      <c r="Y23" s="161"/>
      <c r="Z23" s="5"/>
      <c r="AA23" s="52"/>
      <c r="AB23" s="162">
        <f t="shared" si="0"/>
        <v>0</v>
      </c>
    </row>
    <row r="24" spans="1:28" s="162" customFormat="1" ht="12.75" customHeight="1">
      <c r="A24" s="12" t="s">
        <v>28</v>
      </c>
      <c r="B24" s="5"/>
      <c r="C24" s="161"/>
      <c r="D24" s="5"/>
      <c r="E24" s="161"/>
      <c r="F24" s="5"/>
      <c r="G24" s="161"/>
      <c r="H24" s="5"/>
      <c r="I24" s="161"/>
      <c r="J24" s="5"/>
      <c r="K24" s="161"/>
      <c r="L24" s="5"/>
      <c r="M24" s="161"/>
      <c r="N24" s="5"/>
      <c r="O24" s="161"/>
      <c r="P24" s="5"/>
      <c r="Q24" s="161"/>
      <c r="R24" s="5"/>
      <c r="S24" s="161"/>
      <c r="T24" s="5"/>
      <c r="U24" s="161"/>
      <c r="V24" s="5"/>
      <c r="W24" s="161"/>
      <c r="X24" s="5"/>
      <c r="Y24" s="161"/>
      <c r="Z24" s="5"/>
      <c r="AA24" s="52"/>
      <c r="AB24" s="162">
        <f t="shared" si="0"/>
        <v>0</v>
      </c>
    </row>
    <row r="25" spans="1:28" ht="12.75" customHeight="1">
      <c r="A25" s="9" t="s">
        <v>8</v>
      </c>
      <c r="B25" s="10"/>
      <c r="C25" s="11"/>
      <c r="D25" s="10"/>
      <c r="E25" s="11"/>
      <c r="F25" s="10"/>
      <c r="G25" s="11"/>
      <c r="H25" s="10"/>
      <c r="I25" s="11"/>
      <c r="J25" s="10"/>
      <c r="K25" s="11"/>
      <c r="L25" s="10"/>
      <c r="M25" s="11"/>
      <c r="N25" s="10"/>
      <c r="O25" s="11"/>
      <c r="P25" s="10"/>
      <c r="Q25" s="11"/>
      <c r="R25" s="10"/>
      <c r="S25" s="11"/>
      <c r="T25" s="10"/>
      <c r="U25" s="11"/>
      <c r="V25" s="10"/>
      <c r="W25" s="11"/>
      <c r="X25" s="10"/>
      <c r="Y25" s="11"/>
      <c r="Z25" s="10"/>
      <c r="AA25" s="6"/>
      <c r="AB25">
        <f t="shared" si="0"/>
        <v>0</v>
      </c>
    </row>
    <row r="26" spans="1:28" ht="12.75" customHeight="1">
      <c r="A26" s="25" t="s">
        <v>131</v>
      </c>
      <c r="B26" s="10"/>
      <c r="C26" s="11"/>
      <c r="D26" s="10"/>
      <c r="E26" s="11"/>
      <c r="F26" s="10"/>
      <c r="G26" s="11"/>
      <c r="H26" s="10"/>
      <c r="I26" s="11"/>
      <c r="J26" s="10"/>
      <c r="K26" s="11"/>
      <c r="L26" s="10"/>
      <c r="M26" s="11"/>
      <c r="N26" s="10"/>
      <c r="O26" s="11"/>
      <c r="P26" s="10"/>
      <c r="Q26" s="11"/>
      <c r="R26" s="10"/>
      <c r="S26" s="11"/>
      <c r="T26" s="10"/>
      <c r="U26" s="11"/>
      <c r="V26" s="10"/>
      <c r="W26" s="11"/>
      <c r="X26" s="10"/>
      <c r="Y26" s="11"/>
      <c r="Z26" s="10"/>
      <c r="AA26" s="6"/>
    </row>
    <row r="27" spans="1:28" s="162" customFormat="1" ht="12.75" customHeight="1">
      <c r="A27" s="12" t="s">
        <v>23</v>
      </c>
      <c r="B27" s="5"/>
      <c r="C27" s="161"/>
      <c r="D27" s="5"/>
      <c r="E27" s="161"/>
      <c r="F27" s="5"/>
      <c r="G27" s="161"/>
      <c r="H27" s="5"/>
      <c r="I27" s="161"/>
      <c r="J27" s="5"/>
      <c r="K27" s="161"/>
      <c r="L27" s="5"/>
      <c r="M27" s="161"/>
      <c r="N27" s="5"/>
      <c r="O27" s="161"/>
      <c r="P27" s="5"/>
      <c r="Q27" s="161"/>
      <c r="R27" s="5"/>
      <c r="S27" s="161"/>
      <c r="T27" s="5"/>
      <c r="U27" s="161"/>
      <c r="V27" s="5"/>
      <c r="W27" s="161"/>
      <c r="X27" s="5"/>
      <c r="Y27" s="161"/>
      <c r="Z27" s="5"/>
      <c r="AA27" s="52"/>
      <c r="AB27" s="162">
        <f t="shared" si="0"/>
        <v>0</v>
      </c>
    </row>
    <row r="28" spans="1:28" ht="12.75" customHeight="1">
      <c r="A28" s="9" t="s">
        <v>71</v>
      </c>
      <c r="B28" s="10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  <c r="P28" s="10"/>
      <c r="Q28" s="11"/>
      <c r="R28" s="10"/>
      <c r="S28" s="11"/>
      <c r="T28" s="10"/>
      <c r="U28" s="11"/>
      <c r="V28" s="10"/>
      <c r="W28" s="11"/>
      <c r="X28" s="10"/>
      <c r="Y28" s="11"/>
      <c r="Z28" s="10"/>
      <c r="AA28" s="6"/>
      <c r="AB28">
        <f t="shared" si="0"/>
        <v>0</v>
      </c>
    </row>
    <row r="29" spans="1:28" ht="12.75" customHeight="1">
      <c r="A29" s="9" t="s">
        <v>83</v>
      </c>
      <c r="B29" s="10"/>
      <c r="C29" s="11"/>
      <c r="D29" s="10"/>
      <c r="E29" s="11"/>
      <c r="F29" s="10"/>
      <c r="G29" s="11"/>
      <c r="H29" s="10"/>
      <c r="I29" s="11"/>
      <c r="J29" s="10"/>
      <c r="K29" s="11"/>
      <c r="L29" s="10"/>
      <c r="M29" s="11"/>
      <c r="N29" s="10"/>
      <c r="O29" s="11"/>
      <c r="P29" s="10"/>
      <c r="Q29" s="11"/>
      <c r="R29" s="10"/>
      <c r="S29" s="11"/>
      <c r="T29" s="10"/>
      <c r="U29" s="11"/>
      <c r="V29" s="10"/>
      <c r="W29" s="11"/>
      <c r="X29" s="10"/>
      <c r="Y29" s="11"/>
      <c r="Z29" s="10"/>
      <c r="AA29" s="6"/>
      <c r="AB29">
        <f t="shared" si="0"/>
        <v>0</v>
      </c>
    </row>
    <row r="30" spans="1:28" ht="12.75" customHeight="1">
      <c r="A30" s="9" t="s">
        <v>128</v>
      </c>
      <c r="B30" s="10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  <c r="P30" s="10"/>
      <c r="Q30" s="11"/>
      <c r="R30" s="10"/>
      <c r="S30" s="11"/>
      <c r="T30" s="10"/>
      <c r="U30" s="11"/>
      <c r="V30" s="10"/>
      <c r="W30" s="11"/>
      <c r="X30" s="10"/>
      <c r="Y30" s="11"/>
      <c r="Z30" s="10"/>
      <c r="AA30" s="6"/>
      <c r="AB30">
        <f t="shared" si="0"/>
        <v>0</v>
      </c>
    </row>
    <row r="31" spans="1:28" s="162" customFormat="1" ht="12.75" customHeight="1">
      <c r="A31" s="12" t="s">
        <v>84</v>
      </c>
      <c r="B31" s="5"/>
      <c r="C31" s="161"/>
      <c r="D31" s="5"/>
      <c r="E31" s="161"/>
      <c r="F31" s="5"/>
      <c r="G31" s="161"/>
      <c r="H31" s="5"/>
      <c r="I31" s="161"/>
      <c r="J31" s="5"/>
      <c r="K31" s="161"/>
      <c r="L31" s="5"/>
      <c r="M31" s="161"/>
      <c r="N31" s="5"/>
      <c r="O31" s="161"/>
      <c r="P31" s="5"/>
      <c r="Q31" s="161"/>
      <c r="R31" s="5"/>
      <c r="S31" s="161"/>
      <c r="T31" s="5"/>
      <c r="U31" s="161"/>
      <c r="V31" s="5"/>
      <c r="W31" s="161"/>
      <c r="X31" s="5"/>
      <c r="Y31" s="161"/>
      <c r="Z31" s="5"/>
      <c r="AA31" s="52"/>
      <c r="AB31" s="162">
        <f t="shared" si="0"/>
        <v>0</v>
      </c>
    </row>
    <row r="32" spans="1:28" s="162" customFormat="1" ht="12.75" customHeight="1">
      <c r="A32" s="13" t="s">
        <v>33</v>
      </c>
      <c r="B32" s="5"/>
      <c r="C32" s="161"/>
      <c r="D32" s="5"/>
      <c r="E32" s="161"/>
      <c r="F32" s="5"/>
      <c r="G32" s="161"/>
      <c r="H32" s="5"/>
      <c r="I32" s="161"/>
      <c r="J32" s="5"/>
      <c r="K32" s="161"/>
      <c r="L32" s="5"/>
      <c r="M32" s="161"/>
      <c r="N32" s="5"/>
      <c r="O32" s="161"/>
      <c r="P32" s="5"/>
      <c r="Q32" s="161"/>
      <c r="R32" s="5"/>
      <c r="S32" s="161"/>
      <c r="T32" s="5"/>
      <c r="U32" s="161"/>
      <c r="V32" s="5"/>
      <c r="W32" s="161"/>
      <c r="X32" s="5"/>
      <c r="Y32" s="161"/>
      <c r="Z32" s="5"/>
      <c r="AA32" s="52"/>
      <c r="AB32" s="162">
        <f t="shared" si="0"/>
        <v>0</v>
      </c>
    </row>
    <row r="33" spans="1:28" ht="12.75" customHeight="1">
      <c r="A33" s="24" t="s">
        <v>93</v>
      </c>
      <c r="B33" s="10"/>
      <c r="C33" s="11"/>
      <c r="D33" s="10"/>
      <c r="E33" s="11"/>
      <c r="F33" s="10"/>
      <c r="G33" s="11"/>
      <c r="H33" s="10"/>
      <c r="I33" s="11"/>
      <c r="J33" s="10"/>
      <c r="K33" s="11"/>
      <c r="L33" s="10"/>
      <c r="M33" s="11"/>
      <c r="N33" s="10"/>
      <c r="O33" s="11"/>
      <c r="P33" s="10"/>
      <c r="Q33" s="11"/>
      <c r="R33" s="10"/>
      <c r="S33" s="11"/>
      <c r="T33" s="10"/>
      <c r="U33" s="11"/>
      <c r="V33" s="10"/>
      <c r="W33" s="11"/>
      <c r="X33" s="10"/>
      <c r="Y33" s="11"/>
      <c r="Z33" s="10"/>
      <c r="AA33" s="6"/>
      <c r="AB33">
        <f t="shared" si="0"/>
        <v>0</v>
      </c>
    </row>
    <row r="34" spans="1:28" ht="12.75" customHeight="1">
      <c r="A34" s="15" t="s">
        <v>9</v>
      </c>
      <c r="B34" s="10"/>
      <c r="C34" s="11"/>
      <c r="D34" s="10"/>
      <c r="E34" s="11"/>
      <c r="F34" s="10"/>
      <c r="G34" s="11"/>
      <c r="H34" s="10"/>
      <c r="I34" s="11"/>
      <c r="J34" s="10"/>
      <c r="K34" s="11"/>
      <c r="L34" s="10"/>
      <c r="M34" s="11"/>
      <c r="N34" s="10"/>
      <c r="O34" s="11"/>
      <c r="P34" s="10"/>
      <c r="Q34" s="11"/>
      <c r="R34" s="10"/>
      <c r="S34" s="11"/>
      <c r="T34" s="10"/>
      <c r="U34" s="11"/>
      <c r="V34" s="10"/>
      <c r="W34" s="11"/>
      <c r="X34" s="10"/>
      <c r="Y34" s="11"/>
      <c r="Z34" s="10"/>
      <c r="AA34" s="6"/>
      <c r="AB34">
        <f t="shared" si="0"/>
        <v>0</v>
      </c>
    </row>
    <row r="35" spans="1:28" ht="12.75" customHeight="1">
      <c r="A35" s="15" t="s">
        <v>31</v>
      </c>
      <c r="B35" s="10"/>
      <c r="C35" s="11"/>
      <c r="D35" s="10"/>
      <c r="E35" s="11"/>
      <c r="F35" s="10"/>
      <c r="G35" s="11"/>
      <c r="H35" s="10"/>
      <c r="I35" s="11"/>
      <c r="J35" s="10"/>
      <c r="K35" s="11"/>
      <c r="L35" s="10"/>
      <c r="M35" s="11"/>
      <c r="N35" s="10"/>
      <c r="O35" s="11"/>
      <c r="P35" s="10"/>
      <c r="Q35" s="11"/>
      <c r="R35" s="10"/>
      <c r="S35" s="11"/>
      <c r="T35" s="10"/>
      <c r="U35" s="11"/>
      <c r="V35" s="10"/>
      <c r="W35" s="11"/>
      <c r="X35" s="10"/>
      <c r="Y35" s="11"/>
      <c r="Z35" s="10"/>
      <c r="AA35" s="6"/>
      <c r="AB35">
        <f t="shared" si="0"/>
        <v>0</v>
      </c>
    </row>
    <row r="36" spans="1:28" ht="12.75" customHeight="1">
      <c r="A36" s="15" t="s">
        <v>32</v>
      </c>
      <c r="B36" s="10"/>
      <c r="C36" s="11"/>
      <c r="D36" s="10"/>
      <c r="E36" s="11"/>
      <c r="F36" s="10"/>
      <c r="G36" s="11"/>
      <c r="H36" s="10"/>
      <c r="I36" s="11"/>
      <c r="J36" s="10"/>
      <c r="K36" s="11"/>
      <c r="L36" s="10"/>
      <c r="M36" s="11"/>
      <c r="N36" s="10"/>
      <c r="O36" s="11"/>
      <c r="P36" s="10"/>
      <c r="Q36" s="11"/>
      <c r="R36" s="10"/>
      <c r="S36" s="11"/>
      <c r="T36" s="10"/>
      <c r="U36" s="11"/>
      <c r="V36" s="10"/>
      <c r="W36" s="11"/>
      <c r="X36" s="10"/>
      <c r="Y36" s="11"/>
      <c r="Z36" s="10"/>
      <c r="AA36" s="6"/>
      <c r="AB36">
        <f t="shared" si="0"/>
        <v>0</v>
      </c>
    </row>
    <row r="37" spans="1:28" ht="12.75" customHeight="1">
      <c r="A37" s="15" t="s">
        <v>52</v>
      </c>
      <c r="B37" s="10"/>
      <c r="C37" s="11"/>
      <c r="D37" s="10"/>
      <c r="E37" s="11"/>
      <c r="F37" s="10"/>
      <c r="G37" s="11"/>
      <c r="H37" s="10"/>
      <c r="I37" s="11"/>
      <c r="J37" s="10"/>
      <c r="K37" s="11"/>
      <c r="L37" s="10"/>
      <c r="M37" s="11"/>
      <c r="N37" s="10"/>
      <c r="O37" s="11"/>
      <c r="P37" s="10"/>
      <c r="Q37" s="11"/>
      <c r="R37" s="10"/>
      <c r="S37" s="11"/>
      <c r="T37" s="10"/>
      <c r="U37" s="11"/>
      <c r="V37" s="10"/>
      <c r="W37" s="11"/>
      <c r="X37" s="10"/>
      <c r="Y37" s="11"/>
      <c r="Z37" s="10"/>
      <c r="AA37" s="6"/>
      <c r="AB37">
        <f t="shared" si="0"/>
        <v>0</v>
      </c>
    </row>
    <row r="38" spans="1:28" s="162" customFormat="1" ht="12.75" customHeight="1">
      <c r="A38" s="16" t="s">
        <v>10</v>
      </c>
      <c r="B38" s="5"/>
      <c r="C38" s="161"/>
      <c r="D38" s="5"/>
      <c r="E38" s="161"/>
      <c r="F38" s="5"/>
      <c r="G38" s="161"/>
      <c r="H38" s="5"/>
      <c r="I38" s="161"/>
      <c r="J38" s="5"/>
      <c r="K38" s="161"/>
      <c r="L38" s="5"/>
      <c r="M38" s="161"/>
      <c r="N38" s="5"/>
      <c r="O38" s="161"/>
      <c r="P38" s="5"/>
      <c r="Q38" s="161"/>
      <c r="R38" s="5"/>
      <c r="S38" s="161"/>
      <c r="T38" s="5"/>
      <c r="U38" s="161"/>
      <c r="V38" s="5"/>
      <c r="W38" s="161"/>
      <c r="X38" s="5"/>
      <c r="Y38" s="161"/>
      <c r="Z38" s="5"/>
      <c r="AA38" s="52"/>
      <c r="AB38" s="162">
        <f t="shared" si="0"/>
        <v>0</v>
      </c>
    </row>
    <row r="39" spans="1:28" ht="12.75" customHeight="1">
      <c r="A39" s="15" t="s">
        <v>39</v>
      </c>
      <c r="B39" s="10"/>
      <c r="C39" s="11"/>
      <c r="D39" s="10"/>
      <c r="E39" s="11"/>
      <c r="F39" s="10"/>
      <c r="G39" s="11"/>
      <c r="H39" s="10"/>
      <c r="I39" s="11"/>
      <c r="J39" s="10"/>
      <c r="K39" s="11"/>
      <c r="L39" s="10"/>
      <c r="M39" s="11"/>
      <c r="N39" s="10"/>
      <c r="O39" s="11"/>
      <c r="P39" s="10"/>
      <c r="Q39" s="11"/>
      <c r="R39" s="10"/>
      <c r="S39" s="11"/>
      <c r="T39" s="10"/>
      <c r="U39" s="11"/>
      <c r="V39" s="10"/>
      <c r="W39" s="11"/>
      <c r="X39" s="10"/>
      <c r="Y39" s="11"/>
      <c r="Z39" s="10"/>
      <c r="AA39" s="6"/>
      <c r="AB39">
        <f t="shared" si="0"/>
        <v>0</v>
      </c>
    </row>
    <row r="40" spans="1:28" ht="12.75" customHeight="1">
      <c r="A40" s="15" t="s">
        <v>11</v>
      </c>
      <c r="B40" s="10"/>
      <c r="C40" s="11"/>
      <c r="D40" s="10"/>
      <c r="E40" s="11"/>
      <c r="F40" s="10"/>
      <c r="G40" s="11"/>
      <c r="H40" s="10"/>
      <c r="I40" s="11"/>
      <c r="J40" s="10"/>
      <c r="K40" s="11"/>
      <c r="L40" s="10"/>
      <c r="M40" s="11"/>
      <c r="N40" s="10"/>
      <c r="O40" s="11"/>
      <c r="P40" s="10"/>
      <c r="Q40" s="11"/>
      <c r="R40" s="10"/>
      <c r="S40" s="11"/>
      <c r="T40" s="10"/>
      <c r="U40" s="11"/>
      <c r="V40" s="10"/>
      <c r="W40" s="11"/>
      <c r="X40" s="10"/>
      <c r="Y40" s="11"/>
      <c r="Z40" s="10"/>
      <c r="AA40" s="6"/>
      <c r="AB40">
        <f t="shared" si="0"/>
        <v>0</v>
      </c>
    </row>
    <row r="41" spans="1:28" s="162" customFormat="1" ht="12.75" customHeight="1">
      <c r="A41" s="16" t="s">
        <v>94</v>
      </c>
      <c r="B41" s="5"/>
      <c r="C41" s="161"/>
      <c r="D41" s="5"/>
      <c r="E41" s="161"/>
      <c r="F41" s="5"/>
      <c r="G41" s="161"/>
      <c r="H41" s="5"/>
      <c r="I41" s="161"/>
      <c r="J41" s="5"/>
      <c r="K41" s="161"/>
      <c r="L41" s="5"/>
      <c r="M41" s="161"/>
      <c r="N41" s="5"/>
      <c r="O41" s="161"/>
      <c r="P41" s="5"/>
      <c r="Q41" s="161"/>
      <c r="R41" s="5"/>
      <c r="S41" s="161"/>
      <c r="T41" s="5"/>
      <c r="U41" s="161"/>
      <c r="V41" s="5"/>
      <c r="W41" s="161"/>
      <c r="X41" s="5"/>
      <c r="Y41" s="161"/>
      <c r="Z41" s="5"/>
      <c r="AA41" s="52"/>
      <c r="AB41" s="162">
        <f t="shared" si="0"/>
        <v>0</v>
      </c>
    </row>
    <row r="42" spans="1:28" s="162" customFormat="1" ht="12.75" customHeight="1">
      <c r="A42" s="16" t="s">
        <v>95</v>
      </c>
      <c r="B42" s="5"/>
      <c r="C42" s="161"/>
      <c r="D42" s="5"/>
      <c r="E42" s="161"/>
      <c r="F42" s="5"/>
      <c r="G42" s="161"/>
      <c r="H42" s="5"/>
      <c r="I42" s="161"/>
      <c r="J42" s="5"/>
      <c r="K42" s="161"/>
      <c r="L42" s="5"/>
      <c r="M42" s="161"/>
      <c r="N42" s="5"/>
      <c r="O42" s="161"/>
      <c r="P42" s="5"/>
      <c r="Q42" s="161"/>
      <c r="R42" s="5"/>
      <c r="S42" s="161"/>
      <c r="T42" s="5"/>
      <c r="U42" s="161"/>
      <c r="V42" s="5"/>
      <c r="W42" s="161"/>
      <c r="X42" s="5"/>
      <c r="Y42" s="161"/>
      <c r="Z42" s="5"/>
      <c r="AA42" s="52"/>
      <c r="AB42" s="162">
        <f t="shared" si="0"/>
        <v>0</v>
      </c>
    </row>
    <row r="43" spans="1:28" ht="12.75" customHeight="1">
      <c r="A43" s="15" t="s">
        <v>12</v>
      </c>
      <c r="B43" s="10"/>
      <c r="C43" s="11"/>
      <c r="D43" s="10"/>
      <c r="E43" s="11"/>
      <c r="F43" s="10"/>
      <c r="G43" s="11"/>
      <c r="H43" s="10"/>
      <c r="I43" s="11"/>
      <c r="J43" s="10"/>
      <c r="K43" s="11"/>
      <c r="L43" s="10"/>
      <c r="M43" s="11"/>
      <c r="N43" s="10"/>
      <c r="O43" s="11"/>
      <c r="P43" s="10"/>
      <c r="Q43" s="11"/>
      <c r="R43" s="10"/>
      <c r="S43" s="11"/>
      <c r="T43" s="10"/>
      <c r="U43" s="11"/>
      <c r="V43" s="10"/>
      <c r="W43" s="11"/>
      <c r="X43" s="10"/>
      <c r="Y43" s="11"/>
      <c r="Z43" s="10"/>
      <c r="AA43" s="6"/>
      <c r="AB43">
        <f t="shared" si="0"/>
        <v>0</v>
      </c>
    </row>
    <row r="44" spans="1:28" ht="12.75" customHeight="1">
      <c r="A44" s="15" t="s">
        <v>40</v>
      </c>
      <c r="B44" s="10"/>
      <c r="C44" s="11"/>
      <c r="D44" s="10"/>
      <c r="E44" s="11"/>
      <c r="F44" s="10"/>
      <c r="G44" s="11"/>
      <c r="H44" s="10"/>
      <c r="I44" s="11"/>
      <c r="J44" s="10"/>
      <c r="K44" s="11"/>
      <c r="L44" s="10"/>
      <c r="M44" s="11"/>
      <c r="N44" s="10"/>
      <c r="O44" s="11"/>
      <c r="P44" s="10"/>
      <c r="Q44" s="11"/>
      <c r="R44" s="10"/>
      <c r="S44" s="11"/>
      <c r="T44" s="10"/>
      <c r="U44" s="11"/>
      <c r="V44" s="10"/>
      <c r="W44" s="11"/>
      <c r="X44" s="10"/>
      <c r="Y44" s="11"/>
      <c r="Z44" s="10"/>
      <c r="AA44" s="6"/>
      <c r="AB44">
        <f t="shared" si="0"/>
        <v>0</v>
      </c>
    </row>
    <row r="45" spans="1:28" s="162" customFormat="1" ht="12.75" customHeight="1">
      <c r="A45" s="16" t="s">
        <v>41</v>
      </c>
      <c r="B45" s="5"/>
      <c r="C45" s="161"/>
      <c r="D45" s="5"/>
      <c r="E45" s="161"/>
      <c r="F45" s="5"/>
      <c r="G45" s="161"/>
      <c r="H45" s="5"/>
      <c r="I45" s="161"/>
      <c r="J45" s="5"/>
      <c r="K45" s="161"/>
      <c r="L45" s="5"/>
      <c r="M45" s="161"/>
      <c r="N45" s="5"/>
      <c r="O45" s="161"/>
      <c r="P45" s="5"/>
      <c r="Q45" s="161"/>
      <c r="R45" s="5"/>
      <c r="S45" s="161"/>
      <c r="T45" s="5"/>
      <c r="U45" s="161"/>
      <c r="V45" s="5"/>
      <c r="W45" s="161"/>
      <c r="X45" s="5"/>
      <c r="Y45" s="161"/>
      <c r="Z45" s="5"/>
      <c r="AA45" s="52"/>
      <c r="AB45" s="162">
        <f t="shared" si="0"/>
        <v>0</v>
      </c>
    </row>
    <row r="46" spans="1:28" ht="12.75" customHeight="1">
      <c r="A46" s="15" t="s">
        <v>44</v>
      </c>
      <c r="B46" s="10"/>
      <c r="C46" s="11"/>
      <c r="D46" s="10"/>
      <c r="E46" s="11"/>
      <c r="F46" s="10"/>
      <c r="G46" s="11"/>
      <c r="H46" s="10"/>
      <c r="I46" s="11"/>
      <c r="J46" s="10"/>
      <c r="K46" s="11"/>
      <c r="L46" s="10"/>
      <c r="M46" s="11"/>
      <c r="N46" s="10"/>
      <c r="O46" s="11"/>
      <c r="P46" s="10"/>
      <c r="Q46" s="11"/>
      <c r="R46" s="10"/>
      <c r="S46" s="11"/>
      <c r="T46" s="10"/>
      <c r="U46" s="11"/>
      <c r="V46" s="10"/>
      <c r="W46" s="11"/>
      <c r="X46" s="10"/>
      <c r="Y46" s="11"/>
      <c r="Z46" s="10"/>
      <c r="AA46" s="6"/>
      <c r="AB46">
        <f t="shared" si="0"/>
        <v>0</v>
      </c>
    </row>
    <row r="47" spans="1:28" s="162" customFormat="1" ht="12.75" customHeight="1">
      <c r="A47" s="16" t="s">
        <v>138</v>
      </c>
      <c r="B47" s="5"/>
      <c r="C47" s="161"/>
      <c r="D47" s="5"/>
      <c r="E47" s="161"/>
      <c r="F47" s="5"/>
      <c r="G47" s="161"/>
      <c r="H47" s="5"/>
      <c r="I47" s="161"/>
      <c r="J47" s="5"/>
      <c r="K47" s="161"/>
      <c r="L47" s="5"/>
      <c r="M47" s="161"/>
      <c r="N47" s="5"/>
      <c r="O47" s="161"/>
      <c r="P47" s="5"/>
      <c r="Q47" s="161"/>
      <c r="R47" s="5"/>
      <c r="S47" s="161"/>
      <c r="T47" s="5"/>
      <c r="U47" s="161"/>
      <c r="V47" s="5"/>
      <c r="W47" s="161"/>
      <c r="X47" s="5"/>
      <c r="Y47" s="161"/>
      <c r="Z47" s="5">
        <v>6</v>
      </c>
      <c r="AA47" s="52"/>
    </row>
    <row r="48" spans="1:28" ht="12.75" customHeight="1">
      <c r="A48" s="15" t="s">
        <v>62</v>
      </c>
      <c r="B48" s="10"/>
      <c r="C48" s="11"/>
      <c r="D48" s="10"/>
      <c r="E48" s="11"/>
      <c r="F48" s="10"/>
      <c r="G48" s="11"/>
      <c r="H48" s="10"/>
      <c r="I48" s="11"/>
      <c r="J48" s="10"/>
      <c r="K48" s="11"/>
      <c r="L48" s="10"/>
      <c r="M48" s="11"/>
      <c r="N48" s="10"/>
      <c r="O48" s="11"/>
      <c r="P48" s="10"/>
      <c r="Q48" s="11"/>
      <c r="R48" s="10"/>
      <c r="S48" s="11"/>
      <c r="T48" s="10"/>
      <c r="U48" s="11"/>
      <c r="V48" s="10"/>
      <c r="W48" s="11"/>
      <c r="X48" s="10"/>
      <c r="Y48" s="11"/>
      <c r="Z48" s="10"/>
      <c r="AA48" s="6"/>
      <c r="AB48">
        <f t="shared" si="0"/>
        <v>0</v>
      </c>
    </row>
    <row r="49" spans="1:28" ht="12.75" customHeight="1">
      <c r="A49" s="15" t="s">
        <v>133</v>
      </c>
      <c r="B49" s="10"/>
      <c r="C49" s="11"/>
      <c r="D49" s="10"/>
      <c r="E49" s="11"/>
      <c r="F49" s="10"/>
      <c r="G49" s="11"/>
      <c r="H49" s="10"/>
      <c r="I49" s="11"/>
      <c r="J49" s="10"/>
      <c r="K49" s="11"/>
      <c r="L49" s="10"/>
      <c r="M49" s="11"/>
      <c r="N49" s="10"/>
      <c r="O49" s="11"/>
      <c r="P49" s="10"/>
      <c r="Q49" s="11"/>
      <c r="R49" s="10"/>
      <c r="S49" s="11"/>
      <c r="T49" s="10"/>
      <c r="U49" s="11"/>
      <c r="V49" s="10"/>
      <c r="W49" s="11"/>
      <c r="X49" s="10"/>
      <c r="Y49" s="11"/>
      <c r="Z49" s="10"/>
      <c r="AA49" s="6"/>
    </row>
    <row r="50" spans="1:28" s="162" customFormat="1" ht="12.75" customHeight="1">
      <c r="A50" s="16" t="s">
        <v>34</v>
      </c>
      <c r="B50" s="5"/>
      <c r="C50" s="161"/>
      <c r="D50" s="5"/>
      <c r="E50" s="161"/>
      <c r="F50" s="5"/>
      <c r="G50" s="161"/>
      <c r="H50" s="5"/>
      <c r="I50" s="161"/>
      <c r="J50" s="5"/>
      <c r="K50" s="161"/>
      <c r="L50" s="5"/>
      <c r="M50" s="161"/>
      <c r="N50" s="5"/>
      <c r="O50" s="161"/>
      <c r="P50" s="5"/>
      <c r="Q50" s="161"/>
      <c r="R50" s="5"/>
      <c r="S50" s="161"/>
      <c r="T50" s="5"/>
      <c r="U50" s="161"/>
      <c r="V50" s="5"/>
      <c r="W50" s="161"/>
      <c r="X50" s="5"/>
      <c r="Y50" s="161"/>
      <c r="Z50" s="5"/>
      <c r="AA50" s="52"/>
      <c r="AB50" s="162">
        <f t="shared" si="0"/>
        <v>0</v>
      </c>
    </row>
    <row r="51" spans="1:28" s="162" customFormat="1" ht="12.75" customHeight="1">
      <c r="A51" s="16" t="s">
        <v>35</v>
      </c>
      <c r="B51" s="5"/>
      <c r="C51" s="161"/>
      <c r="D51" s="5"/>
      <c r="E51" s="161"/>
      <c r="F51" s="5"/>
      <c r="G51" s="161"/>
      <c r="H51" s="5"/>
      <c r="I51" s="161"/>
      <c r="J51" s="5"/>
      <c r="K51" s="161"/>
      <c r="L51" s="5"/>
      <c r="M51" s="161"/>
      <c r="N51" s="5"/>
      <c r="O51" s="161"/>
      <c r="P51" s="5"/>
      <c r="Q51" s="161"/>
      <c r="R51" s="5"/>
      <c r="S51" s="161"/>
      <c r="T51" s="5"/>
      <c r="U51" s="161"/>
      <c r="V51" s="5"/>
      <c r="W51" s="161"/>
      <c r="X51" s="5"/>
      <c r="Y51" s="161"/>
      <c r="Z51" s="5"/>
      <c r="AA51" s="52"/>
      <c r="AB51" s="162">
        <f t="shared" si="0"/>
        <v>0</v>
      </c>
    </row>
    <row r="52" spans="1:28" ht="12.75" customHeight="1">
      <c r="A52" s="15" t="s">
        <v>37</v>
      </c>
      <c r="B52" s="10"/>
      <c r="C52" s="11"/>
      <c r="D52" s="10"/>
      <c r="E52" s="11"/>
      <c r="F52" s="10"/>
      <c r="G52" s="11"/>
      <c r="H52" s="10"/>
      <c r="I52" s="11"/>
      <c r="J52" s="10"/>
      <c r="K52" s="11"/>
      <c r="L52" s="10"/>
      <c r="M52" s="11"/>
      <c r="N52" s="10"/>
      <c r="O52" s="11"/>
      <c r="P52" s="10"/>
      <c r="Q52" s="11"/>
      <c r="R52" s="10"/>
      <c r="S52" s="11"/>
      <c r="T52" s="10"/>
      <c r="U52" s="11"/>
      <c r="V52" s="10"/>
      <c r="W52" s="11"/>
      <c r="X52" s="10"/>
      <c r="Y52" s="11"/>
      <c r="Z52" s="10"/>
      <c r="AA52" s="6"/>
      <c r="AB52">
        <f t="shared" si="0"/>
        <v>0</v>
      </c>
    </row>
    <row r="53" spans="1:28" ht="12.75" customHeight="1">
      <c r="A53" s="9" t="s">
        <v>24</v>
      </c>
      <c r="B53" s="10"/>
      <c r="C53" s="11"/>
      <c r="D53" s="10"/>
      <c r="E53" s="11"/>
      <c r="F53" s="10"/>
      <c r="G53" s="11"/>
      <c r="H53" s="10"/>
      <c r="I53" s="11"/>
      <c r="J53" s="10"/>
      <c r="K53" s="11"/>
      <c r="L53" s="10"/>
      <c r="M53" s="11"/>
      <c r="N53" s="10"/>
      <c r="O53" s="11"/>
      <c r="P53" s="10"/>
      <c r="Q53" s="11"/>
      <c r="R53" s="10"/>
      <c r="S53" s="11"/>
      <c r="T53" s="10"/>
      <c r="U53" s="11"/>
      <c r="V53" s="10"/>
      <c r="W53" s="11"/>
      <c r="X53" s="10"/>
      <c r="Y53" s="11"/>
      <c r="Z53" s="10"/>
      <c r="AA53" s="6"/>
      <c r="AB53">
        <f t="shared" si="0"/>
        <v>0</v>
      </c>
    </row>
    <row r="54" spans="1:28" ht="12.75" customHeight="1">
      <c r="A54" s="9" t="s">
        <v>43</v>
      </c>
      <c r="B54" s="10"/>
      <c r="C54" s="11"/>
      <c r="D54" s="10"/>
      <c r="E54" s="11"/>
      <c r="F54" s="10"/>
      <c r="G54" s="11"/>
      <c r="H54" s="10"/>
      <c r="I54" s="11"/>
      <c r="J54" s="10"/>
      <c r="K54" s="11"/>
      <c r="L54" s="10"/>
      <c r="M54" s="11"/>
      <c r="N54" s="10"/>
      <c r="O54" s="11"/>
      <c r="P54" s="10"/>
      <c r="Q54" s="11"/>
      <c r="R54" s="10"/>
      <c r="S54" s="11"/>
      <c r="T54" s="10"/>
      <c r="U54" s="11"/>
      <c r="V54" s="10"/>
      <c r="W54" s="11"/>
      <c r="X54" s="10"/>
      <c r="Y54" s="11"/>
      <c r="Z54" s="10"/>
      <c r="AA54" s="6"/>
      <c r="AB54">
        <f t="shared" si="0"/>
        <v>0</v>
      </c>
    </row>
    <row r="55" spans="1:28" s="162" customFormat="1" ht="12.75" customHeight="1">
      <c r="A55" s="12" t="s">
        <v>72</v>
      </c>
      <c r="B55" s="5"/>
      <c r="C55" s="161"/>
      <c r="D55" s="5"/>
      <c r="E55" s="161"/>
      <c r="F55" s="5"/>
      <c r="G55" s="161"/>
      <c r="H55" s="5"/>
      <c r="I55" s="161"/>
      <c r="J55" s="5"/>
      <c r="K55" s="161"/>
      <c r="L55" s="5"/>
      <c r="M55" s="161"/>
      <c r="N55" s="5"/>
      <c r="O55" s="161"/>
      <c r="P55" s="5"/>
      <c r="Q55" s="161"/>
      <c r="R55" s="5"/>
      <c r="S55" s="161"/>
      <c r="T55" s="5"/>
      <c r="U55" s="161">
        <v>21</v>
      </c>
      <c r="V55" s="5">
        <v>10</v>
      </c>
      <c r="W55" s="161">
        <v>1</v>
      </c>
      <c r="X55" s="5"/>
      <c r="Y55" s="161"/>
      <c r="Z55" s="5">
        <v>19</v>
      </c>
      <c r="AA55" s="52"/>
      <c r="AB55" s="162">
        <f t="shared" si="0"/>
        <v>2.04</v>
      </c>
    </row>
    <row r="56" spans="1:28" ht="12.75" customHeight="1">
      <c r="A56" s="15" t="s">
        <v>68</v>
      </c>
      <c r="B56" s="10"/>
      <c r="C56" s="11"/>
      <c r="D56" s="10"/>
      <c r="E56" s="11"/>
      <c r="F56" s="10"/>
      <c r="G56" s="11"/>
      <c r="H56" s="10"/>
      <c r="I56" s="11"/>
      <c r="J56" s="10"/>
      <c r="K56" s="11"/>
      <c r="L56" s="10"/>
      <c r="M56" s="11"/>
      <c r="N56" s="10"/>
      <c r="O56" s="11"/>
      <c r="P56" s="10"/>
      <c r="Q56" s="11"/>
      <c r="R56" s="10"/>
      <c r="S56" s="11"/>
      <c r="T56" s="10"/>
      <c r="U56" s="11"/>
      <c r="V56" s="10"/>
      <c r="W56" s="11"/>
      <c r="X56" s="10"/>
      <c r="Y56" s="11"/>
      <c r="Z56" s="10"/>
      <c r="AA56" s="6"/>
      <c r="AB56">
        <f t="shared" si="0"/>
        <v>0</v>
      </c>
    </row>
    <row r="57" spans="1:28" ht="12.75" customHeight="1">
      <c r="A57" s="15" t="s">
        <v>82</v>
      </c>
      <c r="B57" s="10"/>
      <c r="C57" s="11"/>
      <c r="D57" s="10"/>
      <c r="E57" s="11"/>
      <c r="F57" s="10"/>
      <c r="G57" s="11"/>
      <c r="H57" s="10"/>
      <c r="I57" s="11"/>
      <c r="J57" s="10"/>
      <c r="K57" s="11"/>
      <c r="L57" s="10"/>
      <c r="M57" s="11"/>
      <c r="N57" s="10"/>
      <c r="O57" s="11"/>
      <c r="P57" s="10"/>
      <c r="Q57" s="11"/>
      <c r="R57" s="10"/>
      <c r="S57" s="11"/>
      <c r="T57" s="10"/>
      <c r="U57" s="11"/>
      <c r="V57" s="10"/>
      <c r="W57" s="11"/>
      <c r="X57" s="10"/>
      <c r="Y57" s="11"/>
      <c r="Z57" s="10"/>
      <c r="AA57" s="6"/>
      <c r="AB57">
        <f t="shared" si="0"/>
        <v>0</v>
      </c>
    </row>
    <row r="58" spans="1:28" ht="12.75" customHeight="1">
      <c r="A58" s="9" t="s">
        <v>63</v>
      </c>
      <c r="B58" s="10"/>
      <c r="C58" s="11"/>
      <c r="D58" s="10"/>
      <c r="E58" s="11"/>
      <c r="F58" s="10"/>
      <c r="G58" s="11"/>
      <c r="H58" s="10"/>
      <c r="I58" s="11"/>
      <c r="J58" s="10"/>
      <c r="K58" s="11"/>
      <c r="L58" s="10"/>
      <c r="M58" s="11"/>
      <c r="N58" s="10"/>
      <c r="O58" s="11"/>
      <c r="P58" s="10"/>
      <c r="Q58" s="11"/>
      <c r="R58" s="10"/>
      <c r="S58" s="11"/>
      <c r="T58" s="10"/>
      <c r="U58" s="11"/>
      <c r="V58" s="10"/>
      <c r="W58" s="11"/>
      <c r="X58" s="10"/>
      <c r="Y58" s="11"/>
      <c r="Z58" s="10"/>
      <c r="AA58" s="6"/>
      <c r="AB58">
        <f t="shared" si="0"/>
        <v>0</v>
      </c>
    </row>
    <row r="59" spans="1:28" s="162" customFormat="1" ht="12.75" customHeight="1">
      <c r="A59" s="12" t="s">
        <v>30</v>
      </c>
      <c r="B59" s="5"/>
      <c r="C59" s="161"/>
      <c r="D59" s="5"/>
      <c r="E59" s="161"/>
      <c r="F59" s="5"/>
      <c r="G59" s="161"/>
      <c r="H59" s="5"/>
      <c r="I59" s="161"/>
      <c r="J59" s="5"/>
      <c r="K59" s="161"/>
      <c r="L59" s="5"/>
      <c r="M59" s="161"/>
      <c r="N59" s="5"/>
      <c r="O59" s="161"/>
      <c r="P59" s="5"/>
      <c r="Q59" s="161"/>
      <c r="R59" s="5"/>
      <c r="S59" s="161"/>
      <c r="T59" s="5"/>
      <c r="U59" s="161"/>
      <c r="V59" s="5"/>
      <c r="W59" s="161"/>
      <c r="X59" s="5"/>
      <c r="Y59" s="161"/>
      <c r="Z59" s="5">
        <v>4</v>
      </c>
      <c r="AA59" s="52"/>
      <c r="AB59" s="162">
        <f t="shared" si="0"/>
        <v>0.16</v>
      </c>
    </row>
    <row r="60" spans="1:28" ht="12.75" customHeight="1">
      <c r="A60" s="9" t="s">
        <v>38</v>
      </c>
      <c r="B60" s="10"/>
      <c r="C60" s="11"/>
      <c r="D60" s="10"/>
      <c r="E60" s="11"/>
      <c r="F60" s="10"/>
      <c r="G60" s="11"/>
      <c r="H60" s="10"/>
      <c r="I60" s="11"/>
      <c r="J60" s="10"/>
      <c r="K60" s="11"/>
      <c r="L60" s="10"/>
      <c r="M60" s="11"/>
      <c r="N60" s="10"/>
      <c r="O60" s="11"/>
      <c r="P60" s="10"/>
      <c r="Q60" s="11"/>
      <c r="R60" s="10"/>
      <c r="S60" s="11"/>
      <c r="T60" s="10"/>
      <c r="U60" s="11"/>
      <c r="V60" s="10"/>
      <c r="W60" s="11"/>
      <c r="X60" s="10"/>
      <c r="Y60" s="11"/>
      <c r="Z60" s="10"/>
      <c r="AA60" s="6"/>
      <c r="AB60">
        <f t="shared" si="0"/>
        <v>0</v>
      </c>
    </row>
    <row r="61" spans="1:28" ht="12.75" customHeight="1">
      <c r="A61" s="9" t="s">
        <v>60</v>
      </c>
      <c r="B61" s="10"/>
      <c r="C61" s="11"/>
      <c r="D61" s="10"/>
      <c r="E61" s="11"/>
      <c r="F61" s="10"/>
      <c r="G61" s="11"/>
      <c r="H61" s="10"/>
      <c r="I61" s="11"/>
      <c r="J61" s="10"/>
      <c r="K61" s="11"/>
      <c r="L61" s="10"/>
      <c r="M61" s="11"/>
      <c r="N61" s="10"/>
      <c r="O61" s="11"/>
      <c r="P61" s="10"/>
      <c r="Q61" s="11"/>
      <c r="R61" s="10"/>
      <c r="S61" s="11"/>
      <c r="T61" s="10"/>
      <c r="U61" s="11"/>
      <c r="V61" s="10"/>
      <c r="W61" s="11"/>
      <c r="X61" s="10"/>
      <c r="Y61" s="11"/>
      <c r="Z61" s="10"/>
      <c r="AA61" s="6"/>
      <c r="AB61">
        <f t="shared" si="0"/>
        <v>0</v>
      </c>
    </row>
    <row r="62" spans="1:28" ht="12.75" customHeight="1">
      <c r="A62" s="9" t="s">
        <v>73</v>
      </c>
      <c r="B62" s="10"/>
      <c r="C62" s="11"/>
      <c r="D62" s="10"/>
      <c r="E62" s="11"/>
      <c r="F62" s="10"/>
      <c r="G62" s="11"/>
      <c r="H62" s="10"/>
      <c r="I62" s="11"/>
      <c r="J62" s="10"/>
      <c r="K62" s="11"/>
      <c r="L62" s="10"/>
      <c r="M62" s="11"/>
      <c r="N62" s="10"/>
      <c r="O62" s="11"/>
      <c r="P62" s="10"/>
      <c r="Q62" s="11"/>
      <c r="R62" s="10"/>
      <c r="S62" s="11"/>
      <c r="T62" s="10"/>
      <c r="U62" s="11"/>
      <c r="V62" s="10"/>
      <c r="W62" s="11"/>
      <c r="X62" s="10"/>
      <c r="Y62" s="11"/>
      <c r="Z62" s="10"/>
      <c r="AA62" s="6"/>
      <c r="AB62">
        <f t="shared" si="0"/>
        <v>0</v>
      </c>
    </row>
    <row r="63" spans="1:28" ht="12.75" customHeight="1">
      <c r="A63" s="9" t="s">
        <v>64</v>
      </c>
      <c r="B63" s="10"/>
      <c r="C63" s="11"/>
      <c r="D63" s="10"/>
      <c r="E63" s="11"/>
      <c r="F63" s="10"/>
      <c r="G63" s="11"/>
      <c r="H63" s="10"/>
      <c r="I63" s="11"/>
      <c r="J63" s="10"/>
      <c r="K63" s="11"/>
      <c r="L63" s="10"/>
      <c r="M63" s="11"/>
      <c r="N63" s="10"/>
      <c r="O63" s="11"/>
      <c r="P63" s="10"/>
      <c r="Q63" s="11"/>
      <c r="R63" s="10"/>
      <c r="S63" s="11"/>
      <c r="T63" s="10"/>
      <c r="U63" s="11"/>
      <c r="V63" s="10"/>
      <c r="W63" s="11"/>
      <c r="X63" s="10"/>
      <c r="Y63" s="11"/>
      <c r="Z63" s="10"/>
      <c r="AA63" s="6"/>
      <c r="AB63">
        <f t="shared" si="0"/>
        <v>0</v>
      </c>
    </row>
    <row r="64" spans="1:28" ht="12.75" customHeight="1">
      <c r="A64" s="9" t="s">
        <v>61</v>
      </c>
      <c r="B64" s="10"/>
      <c r="C64" s="11"/>
      <c r="D64" s="10"/>
      <c r="E64" s="11"/>
      <c r="F64" s="10"/>
      <c r="G64" s="11"/>
      <c r="H64" s="10"/>
      <c r="I64" s="11"/>
      <c r="J64" s="10"/>
      <c r="K64" s="11"/>
      <c r="L64" s="10"/>
      <c r="M64" s="11"/>
      <c r="N64" s="10"/>
      <c r="O64" s="11"/>
      <c r="P64" s="10"/>
      <c r="Q64" s="11"/>
      <c r="R64" s="10"/>
      <c r="S64" s="11"/>
      <c r="T64" s="10"/>
      <c r="U64" s="11"/>
      <c r="V64" s="10"/>
      <c r="W64" s="11"/>
      <c r="X64" s="10"/>
      <c r="Y64" s="11"/>
      <c r="Z64" s="10"/>
      <c r="AA64" s="6"/>
      <c r="AB64">
        <f t="shared" si="0"/>
        <v>0</v>
      </c>
    </row>
    <row r="65" spans="1:28" s="162" customFormat="1" ht="12.75" customHeight="1">
      <c r="A65" s="16" t="s">
        <v>13</v>
      </c>
      <c r="B65" s="5"/>
      <c r="C65" s="161"/>
      <c r="D65" s="5"/>
      <c r="E65" s="161"/>
      <c r="F65" s="5"/>
      <c r="G65" s="161"/>
      <c r="H65" s="5"/>
      <c r="I65" s="161"/>
      <c r="J65" s="5"/>
      <c r="K65" s="161"/>
      <c r="L65" s="5"/>
      <c r="M65" s="161"/>
      <c r="N65" s="5"/>
      <c r="O65" s="161"/>
      <c r="P65" s="5"/>
      <c r="Q65" s="161"/>
      <c r="R65" s="5"/>
      <c r="S65" s="161"/>
      <c r="T65" s="5"/>
      <c r="U65" s="161"/>
      <c r="V65" s="5"/>
      <c r="W65" s="161"/>
      <c r="X65" s="5"/>
      <c r="Y65" s="161"/>
      <c r="Z65" s="5"/>
      <c r="AA65" s="52"/>
      <c r="AB65" s="162">
        <f t="shared" si="0"/>
        <v>0</v>
      </c>
    </row>
    <row r="66" spans="1:28" s="162" customFormat="1" ht="12.75" customHeight="1">
      <c r="A66" s="16" t="s">
        <v>55</v>
      </c>
      <c r="B66" s="5"/>
      <c r="C66" s="161"/>
      <c r="D66" s="5"/>
      <c r="E66" s="161"/>
      <c r="F66" s="5"/>
      <c r="G66" s="161"/>
      <c r="H66" s="5"/>
      <c r="I66" s="161"/>
      <c r="J66" s="5"/>
      <c r="K66" s="161"/>
      <c r="L66" s="5"/>
      <c r="M66" s="161"/>
      <c r="N66" s="5"/>
      <c r="O66" s="161"/>
      <c r="P66" s="5"/>
      <c r="Q66" s="161"/>
      <c r="R66" s="5"/>
      <c r="S66" s="161"/>
      <c r="T66" s="5"/>
      <c r="U66" s="161"/>
      <c r="V66" s="5"/>
      <c r="W66" s="161"/>
      <c r="X66" s="5"/>
      <c r="Y66" s="161"/>
      <c r="Z66" s="5"/>
      <c r="AA66" s="52"/>
      <c r="AB66" s="162">
        <f t="shared" si="0"/>
        <v>0</v>
      </c>
    </row>
    <row r="67" spans="1:28" ht="12.75" customHeight="1">
      <c r="A67" s="15" t="s">
        <v>42</v>
      </c>
      <c r="B67" s="10"/>
      <c r="C67" s="11"/>
      <c r="D67" s="10"/>
      <c r="E67" s="11"/>
      <c r="F67" s="10"/>
      <c r="G67" s="11"/>
      <c r="H67" s="10"/>
      <c r="I67" s="11"/>
      <c r="J67" s="10"/>
      <c r="K67" s="11"/>
      <c r="L67" s="10"/>
      <c r="M67" s="11"/>
      <c r="N67" s="10"/>
      <c r="O67" s="11"/>
      <c r="P67" s="10"/>
      <c r="Q67" s="11"/>
      <c r="R67" s="10"/>
      <c r="S67" s="11"/>
      <c r="T67" s="10"/>
      <c r="U67" s="11"/>
      <c r="V67" s="10"/>
      <c r="W67" s="11"/>
      <c r="X67" s="10"/>
      <c r="Y67" s="11"/>
      <c r="Z67" s="10"/>
      <c r="AA67" s="6"/>
      <c r="AB67">
        <f t="shared" si="0"/>
        <v>0</v>
      </c>
    </row>
    <row r="68" spans="1:28" ht="12.75" customHeight="1">
      <c r="A68" s="15" t="s">
        <v>57</v>
      </c>
      <c r="B68" s="10"/>
      <c r="C68" s="11"/>
      <c r="D68" s="10"/>
      <c r="E68" s="11"/>
      <c r="F68" s="10"/>
      <c r="G68" s="11"/>
      <c r="H68" s="10"/>
      <c r="I68" s="11"/>
      <c r="J68" s="10"/>
      <c r="K68" s="11"/>
      <c r="L68" s="10"/>
      <c r="M68" s="11"/>
      <c r="N68" s="10"/>
      <c r="O68" s="11"/>
      <c r="P68" s="10"/>
      <c r="Q68" s="11"/>
      <c r="R68" s="10"/>
      <c r="S68" s="11"/>
      <c r="T68" s="10"/>
      <c r="U68" s="11"/>
      <c r="V68" s="10"/>
      <c r="W68" s="11"/>
      <c r="X68" s="10"/>
      <c r="Y68" s="11"/>
      <c r="Z68" s="10"/>
      <c r="AA68" s="6"/>
      <c r="AB68">
        <f t="shared" si="0"/>
        <v>0</v>
      </c>
    </row>
    <row r="69" spans="1:28" s="162" customFormat="1" ht="12.75" customHeight="1">
      <c r="A69" s="16" t="s">
        <v>14</v>
      </c>
      <c r="B69" s="5"/>
      <c r="C69" s="161"/>
      <c r="D69" s="5"/>
      <c r="E69" s="161"/>
      <c r="F69" s="5"/>
      <c r="G69" s="161"/>
      <c r="H69" s="5"/>
      <c r="I69" s="161"/>
      <c r="J69" s="5"/>
      <c r="K69" s="161"/>
      <c r="L69" s="5"/>
      <c r="M69" s="161"/>
      <c r="N69" s="5"/>
      <c r="O69" s="161"/>
      <c r="P69" s="5"/>
      <c r="Q69" s="161"/>
      <c r="R69" s="5"/>
      <c r="S69" s="161"/>
      <c r="T69" s="5"/>
      <c r="U69" s="161"/>
      <c r="V69" s="5"/>
      <c r="W69" s="161"/>
      <c r="X69" s="5"/>
      <c r="Y69" s="161"/>
      <c r="Z69" s="5"/>
      <c r="AA69" s="52"/>
      <c r="AB69" s="162">
        <f t="shared" si="0"/>
        <v>0</v>
      </c>
    </row>
    <row r="70" spans="1:28" s="162" customFormat="1" ht="12.75" customHeight="1">
      <c r="A70" s="16" t="s">
        <v>15</v>
      </c>
      <c r="B70" s="5"/>
      <c r="C70" s="161"/>
      <c r="D70" s="5"/>
      <c r="E70" s="161"/>
      <c r="F70" s="5"/>
      <c r="G70" s="161"/>
      <c r="H70" s="5"/>
      <c r="I70" s="161"/>
      <c r="J70" s="5"/>
      <c r="K70" s="161"/>
      <c r="L70" s="5"/>
      <c r="M70" s="161"/>
      <c r="N70" s="5"/>
      <c r="O70" s="161"/>
      <c r="P70" s="5"/>
      <c r="Q70" s="161"/>
      <c r="R70" s="5"/>
      <c r="S70" s="161"/>
      <c r="T70" s="5"/>
      <c r="U70" s="161"/>
      <c r="V70" s="5"/>
      <c r="W70" s="161"/>
      <c r="X70" s="5"/>
      <c r="Y70" s="161"/>
      <c r="Z70" s="5"/>
      <c r="AA70" s="52"/>
      <c r="AB70" s="162">
        <f t="shared" si="0"/>
        <v>0</v>
      </c>
    </row>
    <row r="71" spans="1:28" s="162" customFormat="1" ht="12.75" customHeight="1">
      <c r="A71" s="16" t="s">
        <v>16</v>
      </c>
      <c r="B71" s="5"/>
      <c r="C71" s="161"/>
      <c r="D71" s="5"/>
      <c r="E71" s="161"/>
      <c r="F71" s="5"/>
      <c r="G71" s="161"/>
      <c r="H71" s="5"/>
      <c r="I71" s="161"/>
      <c r="J71" s="5"/>
      <c r="K71" s="161"/>
      <c r="L71" s="5"/>
      <c r="M71" s="161"/>
      <c r="N71" s="5"/>
      <c r="O71" s="161"/>
      <c r="P71" s="5"/>
      <c r="Q71" s="161"/>
      <c r="R71" s="5"/>
      <c r="S71" s="161"/>
      <c r="T71" s="5"/>
      <c r="U71" s="161"/>
      <c r="V71" s="5"/>
      <c r="W71" s="161"/>
      <c r="X71" s="5"/>
      <c r="Y71" s="161"/>
      <c r="Z71" s="5"/>
      <c r="AA71" s="52"/>
      <c r="AB71" s="162">
        <f t="shared" si="0"/>
        <v>0</v>
      </c>
    </row>
    <row r="72" spans="1:28" ht="12.75" customHeight="1">
      <c r="A72" s="15" t="s">
        <v>36</v>
      </c>
      <c r="B72" s="10"/>
      <c r="C72" s="11"/>
      <c r="D72" s="10"/>
      <c r="E72" s="11"/>
      <c r="F72" s="10"/>
      <c r="G72" s="11"/>
      <c r="H72" s="10"/>
      <c r="I72" s="11"/>
      <c r="J72" s="10"/>
      <c r="K72" s="11"/>
      <c r="L72" s="10"/>
      <c r="M72" s="11"/>
      <c r="N72" s="10"/>
      <c r="O72" s="11"/>
      <c r="P72" s="10"/>
      <c r="Q72" s="11"/>
      <c r="R72" s="10"/>
      <c r="S72" s="11"/>
      <c r="T72" s="10"/>
      <c r="U72" s="11"/>
      <c r="V72" s="10"/>
      <c r="W72" s="11"/>
      <c r="X72" s="10"/>
      <c r="Y72" s="11"/>
      <c r="Z72" s="10"/>
      <c r="AA72" s="6"/>
      <c r="AB72">
        <f t="shared" si="0"/>
        <v>0</v>
      </c>
    </row>
    <row r="73" spans="1:28" s="162" customFormat="1" ht="12.75" customHeight="1">
      <c r="A73" s="16" t="s">
        <v>81</v>
      </c>
      <c r="B73" s="5"/>
      <c r="C73" s="161"/>
      <c r="D73" s="5"/>
      <c r="E73" s="161"/>
      <c r="F73" s="5"/>
      <c r="G73" s="161"/>
      <c r="H73" s="5"/>
      <c r="I73" s="161"/>
      <c r="J73" s="5"/>
      <c r="K73" s="161"/>
      <c r="L73" s="5"/>
      <c r="M73" s="161"/>
      <c r="N73" s="5"/>
      <c r="O73" s="161"/>
      <c r="P73" s="5"/>
      <c r="Q73" s="161"/>
      <c r="R73" s="5"/>
      <c r="S73" s="161"/>
      <c r="T73" s="5"/>
      <c r="U73" s="161"/>
      <c r="V73" s="5"/>
      <c r="W73" s="161"/>
      <c r="X73" s="5"/>
      <c r="Y73" s="161"/>
      <c r="Z73" s="5">
        <v>2</v>
      </c>
      <c r="AA73" s="52"/>
      <c r="AB73" s="162">
        <f t="shared" ref="AB73:AB114" si="1">SUM(B73:AA73)/25</f>
        <v>0.08</v>
      </c>
    </row>
    <row r="74" spans="1:28" s="162" customFormat="1" ht="12.75" customHeight="1">
      <c r="A74" s="16" t="s">
        <v>74</v>
      </c>
      <c r="B74" s="5"/>
      <c r="C74" s="161"/>
      <c r="D74" s="5"/>
      <c r="E74" s="161"/>
      <c r="F74" s="5"/>
      <c r="G74" s="161"/>
      <c r="H74" s="5"/>
      <c r="I74" s="161"/>
      <c r="J74" s="5"/>
      <c r="K74" s="161"/>
      <c r="L74" s="5"/>
      <c r="M74" s="161"/>
      <c r="N74" s="5"/>
      <c r="O74" s="161"/>
      <c r="P74" s="5"/>
      <c r="Q74" s="161"/>
      <c r="R74" s="5"/>
      <c r="S74" s="161"/>
      <c r="T74" s="5"/>
      <c r="U74" s="161"/>
      <c r="V74" s="5"/>
      <c r="W74" s="161"/>
      <c r="X74" s="5"/>
      <c r="Y74" s="161"/>
      <c r="Z74" s="5"/>
      <c r="AA74" s="52"/>
      <c r="AB74" s="162">
        <f t="shared" si="1"/>
        <v>0</v>
      </c>
    </row>
    <row r="75" spans="1:28" s="162" customFormat="1" ht="12.75" customHeight="1">
      <c r="A75" s="16" t="s">
        <v>56</v>
      </c>
      <c r="B75" s="5"/>
      <c r="C75" s="161"/>
      <c r="D75" s="5"/>
      <c r="E75" s="161"/>
      <c r="F75" s="5"/>
      <c r="G75" s="161"/>
      <c r="H75" s="5"/>
      <c r="I75" s="161"/>
      <c r="J75" s="5"/>
      <c r="K75" s="161"/>
      <c r="L75" s="5"/>
      <c r="M75" s="161"/>
      <c r="N75" s="5"/>
      <c r="O75" s="161"/>
      <c r="P75" s="5"/>
      <c r="Q75" s="161"/>
      <c r="R75" s="5"/>
      <c r="S75" s="161"/>
      <c r="T75" s="5"/>
      <c r="U75" s="161"/>
      <c r="V75" s="5"/>
      <c r="W75" s="161"/>
      <c r="X75" s="5"/>
      <c r="Y75" s="161"/>
      <c r="Z75" s="5"/>
      <c r="AA75" s="52"/>
      <c r="AB75" s="162">
        <f t="shared" si="1"/>
        <v>0</v>
      </c>
    </row>
    <row r="76" spans="1:28" s="162" customFormat="1" ht="12.75" customHeight="1">
      <c r="A76" s="16" t="s">
        <v>17</v>
      </c>
      <c r="B76" s="5"/>
      <c r="C76" s="161"/>
      <c r="D76" s="5"/>
      <c r="E76" s="161"/>
      <c r="F76" s="5"/>
      <c r="G76" s="161"/>
      <c r="H76" s="5"/>
      <c r="I76" s="161"/>
      <c r="J76" s="5"/>
      <c r="K76" s="161"/>
      <c r="L76" s="5"/>
      <c r="M76" s="161"/>
      <c r="N76" s="5"/>
      <c r="O76" s="161"/>
      <c r="P76" s="5"/>
      <c r="Q76" s="161"/>
      <c r="R76" s="5"/>
      <c r="S76" s="161"/>
      <c r="T76" s="5"/>
      <c r="U76" s="161"/>
      <c r="V76" s="5"/>
      <c r="W76" s="161"/>
      <c r="X76" s="5"/>
      <c r="Y76" s="161"/>
      <c r="Z76" s="5"/>
      <c r="AA76" s="52"/>
      <c r="AB76" s="162">
        <f t="shared" si="1"/>
        <v>0</v>
      </c>
    </row>
    <row r="77" spans="1:28" s="162" customFormat="1" ht="12.75" customHeight="1">
      <c r="A77" s="16" t="s">
        <v>18</v>
      </c>
      <c r="B77" s="5"/>
      <c r="C77" s="161"/>
      <c r="D77" s="5"/>
      <c r="E77" s="161"/>
      <c r="F77" s="5"/>
      <c r="G77" s="161"/>
      <c r="H77" s="5"/>
      <c r="I77" s="161"/>
      <c r="J77" s="5"/>
      <c r="K77" s="161"/>
      <c r="L77" s="5"/>
      <c r="M77" s="161"/>
      <c r="N77" s="5"/>
      <c r="O77" s="161"/>
      <c r="P77" s="5"/>
      <c r="Q77" s="161"/>
      <c r="R77" s="5"/>
      <c r="S77" s="161"/>
      <c r="T77" s="5"/>
      <c r="U77" s="161"/>
      <c r="V77" s="5"/>
      <c r="W77" s="161"/>
      <c r="X77" s="5"/>
      <c r="Y77" s="161"/>
      <c r="Z77" s="5"/>
      <c r="AA77" s="52"/>
      <c r="AB77" s="162">
        <f t="shared" si="1"/>
        <v>0</v>
      </c>
    </row>
    <row r="78" spans="1:28" ht="12.75" customHeight="1">
      <c r="A78" s="15" t="s">
        <v>129</v>
      </c>
      <c r="B78" s="10"/>
      <c r="C78" s="11"/>
      <c r="D78" s="10"/>
      <c r="E78" s="11"/>
      <c r="F78" s="10"/>
      <c r="G78" s="11"/>
      <c r="H78" s="10"/>
      <c r="I78" s="11"/>
      <c r="J78" s="10"/>
      <c r="K78" s="11"/>
      <c r="L78" s="10"/>
      <c r="M78" s="11"/>
      <c r="N78" s="10"/>
      <c r="O78" s="11"/>
      <c r="P78" s="10"/>
      <c r="Q78" s="11"/>
      <c r="R78" s="10"/>
      <c r="S78" s="11"/>
      <c r="T78" s="10"/>
      <c r="U78" s="11"/>
      <c r="V78" s="10"/>
      <c r="W78" s="11"/>
      <c r="X78" s="10"/>
      <c r="Y78" s="11"/>
      <c r="Z78" s="10"/>
      <c r="AA78" s="6"/>
    </row>
    <row r="79" spans="1:28" s="162" customFormat="1" ht="12.75" customHeight="1">
      <c r="A79" s="16" t="s">
        <v>19</v>
      </c>
      <c r="B79" s="5"/>
      <c r="C79" s="161">
        <v>7</v>
      </c>
      <c r="D79" s="5"/>
      <c r="E79" s="161"/>
      <c r="F79" s="5"/>
      <c r="G79" s="161"/>
      <c r="H79" s="5"/>
      <c r="I79" s="161">
        <v>3</v>
      </c>
      <c r="J79" s="5"/>
      <c r="K79" s="161">
        <v>1</v>
      </c>
      <c r="L79" s="5"/>
      <c r="M79" s="161">
        <v>1</v>
      </c>
      <c r="N79" s="5"/>
      <c r="O79" s="161"/>
      <c r="P79" s="5"/>
      <c r="Q79" s="161"/>
      <c r="R79" s="5">
        <v>1</v>
      </c>
      <c r="S79" s="161">
        <v>36</v>
      </c>
      <c r="T79" s="5">
        <v>50</v>
      </c>
      <c r="U79" s="161">
        <v>20</v>
      </c>
      <c r="V79" s="5">
        <v>12</v>
      </c>
      <c r="W79" s="161">
        <v>25</v>
      </c>
      <c r="X79" s="5">
        <v>1</v>
      </c>
      <c r="Y79" s="161">
        <v>7</v>
      </c>
      <c r="Z79" s="5">
        <v>20</v>
      </c>
      <c r="AA79" s="52"/>
      <c r="AB79" s="162">
        <f t="shared" si="1"/>
        <v>7.36</v>
      </c>
    </row>
    <row r="80" spans="1:28" s="162" customFormat="1" ht="12.75" customHeight="1">
      <c r="A80" s="16" t="s">
        <v>20</v>
      </c>
      <c r="B80" s="5"/>
      <c r="C80" s="161"/>
      <c r="D80" s="5"/>
      <c r="E80" s="161"/>
      <c r="F80" s="5"/>
      <c r="G80" s="161"/>
      <c r="H80" s="5"/>
      <c r="I80" s="161"/>
      <c r="J80" s="5"/>
      <c r="K80" s="161"/>
      <c r="L80" s="5"/>
      <c r="M80" s="161"/>
      <c r="N80" s="5"/>
      <c r="O80" s="161"/>
      <c r="P80" s="5"/>
      <c r="Q80" s="161"/>
      <c r="R80" s="5"/>
      <c r="S80" s="161"/>
      <c r="T80" s="5"/>
      <c r="U80" s="161"/>
      <c r="V80" s="5"/>
      <c r="W80" s="161"/>
      <c r="X80" s="5"/>
      <c r="Y80" s="161"/>
      <c r="Z80" s="5"/>
      <c r="AA80" s="52"/>
      <c r="AB80" s="162">
        <f t="shared" si="1"/>
        <v>0</v>
      </c>
    </row>
    <row r="81" spans="1:28" s="162" customFormat="1" ht="12.75" customHeight="1">
      <c r="A81" s="16" t="s">
        <v>21</v>
      </c>
      <c r="B81" s="5"/>
      <c r="C81" s="161"/>
      <c r="D81" s="5"/>
      <c r="E81" s="161"/>
      <c r="F81" s="5"/>
      <c r="G81" s="161"/>
      <c r="H81" s="5"/>
      <c r="I81" s="161"/>
      <c r="J81" s="5"/>
      <c r="K81" s="161"/>
      <c r="L81" s="5"/>
      <c r="M81" s="161"/>
      <c r="N81" s="5"/>
      <c r="O81" s="161"/>
      <c r="P81" s="5"/>
      <c r="Q81" s="161"/>
      <c r="R81" s="5"/>
      <c r="S81" s="161"/>
      <c r="T81" s="5"/>
      <c r="U81" s="161"/>
      <c r="V81" s="5"/>
      <c r="W81" s="161"/>
      <c r="X81" s="5"/>
      <c r="Y81" s="161"/>
      <c r="Z81" s="5"/>
      <c r="AA81" s="52"/>
      <c r="AB81" s="162">
        <f t="shared" si="1"/>
        <v>0</v>
      </c>
    </row>
    <row r="82" spans="1:28" ht="12.75" customHeight="1">
      <c r="A82" s="15" t="s">
        <v>91</v>
      </c>
      <c r="B82" s="10"/>
      <c r="C82" s="11"/>
      <c r="D82" s="10"/>
      <c r="E82" s="11"/>
      <c r="F82" s="10"/>
      <c r="G82" s="11"/>
      <c r="H82" s="10"/>
      <c r="I82" s="11"/>
      <c r="J82" s="10"/>
      <c r="K82" s="11"/>
      <c r="L82" s="10"/>
      <c r="M82" s="11"/>
      <c r="N82" s="10"/>
      <c r="O82" s="11"/>
      <c r="P82" s="10"/>
      <c r="Q82" s="11"/>
      <c r="R82" s="10"/>
      <c r="S82" s="11"/>
      <c r="T82" s="10"/>
      <c r="U82" s="11"/>
      <c r="V82" s="10"/>
      <c r="W82" s="11"/>
      <c r="X82" s="10"/>
      <c r="Y82" s="11"/>
      <c r="Z82" s="10"/>
      <c r="AA82" s="6"/>
      <c r="AB82">
        <f t="shared" si="1"/>
        <v>0</v>
      </c>
    </row>
    <row r="83" spans="1:28" ht="12.75" customHeight="1">
      <c r="A83" s="15" t="s">
        <v>122</v>
      </c>
      <c r="B83" s="10"/>
      <c r="C83" s="11"/>
      <c r="D83" s="10"/>
      <c r="E83" s="11"/>
      <c r="F83" s="10"/>
      <c r="G83" s="11"/>
      <c r="H83" s="10"/>
      <c r="I83" s="11"/>
      <c r="J83" s="10"/>
      <c r="K83" s="11"/>
      <c r="L83" s="10"/>
      <c r="M83" s="11"/>
      <c r="N83" s="10"/>
      <c r="O83" s="11"/>
      <c r="P83" s="10"/>
      <c r="Q83" s="11"/>
      <c r="R83" s="10"/>
      <c r="S83" s="11"/>
      <c r="T83" s="10"/>
      <c r="U83" s="11"/>
      <c r="V83" s="10"/>
      <c r="W83" s="11"/>
      <c r="X83" s="10"/>
      <c r="Y83" s="11"/>
      <c r="Z83" s="10"/>
      <c r="AA83" s="6"/>
    </row>
    <row r="84" spans="1:28" s="162" customFormat="1" ht="12.75" customHeight="1">
      <c r="A84" s="16" t="s">
        <v>92</v>
      </c>
      <c r="B84" s="5"/>
      <c r="C84" s="161"/>
      <c r="D84" s="5"/>
      <c r="E84" s="161"/>
      <c r="F84" s="5"/>
      <c r="G84" s="161"/>
      <c r="H84" s="5"/>
      <c r="I84" s="161"/>
      <c r="J84" s="5"/>
      <c r="K84" s="161"/>
      <c r="L84" s="5"/>
      <c r="M84" s="161"/>
      <c r="N84" s="5"/>
      <c r="O84" s="161"/>
      <c r="P84" s="5"/>
      <c r="Q84" s="161"/>
      <c r="R84" s="5"/>
      <c r="S84" s="161"/>
      <c r="T84" s="5"/>
      <c r="U84" s="161"/>
      <c r="V84" s="5"/>
      <c r="W84" s="161"/>
      <c r="X84" s="5"/>
      <c r="Y84" s="161"/>
      <c r="Z84" s="5"/>
      <c r="AA84" s="52"/>
      <c r="AB84" s="162">
        <f t="shared" si="1"/>
        <v>0</v>
      </c>
    </row>
    <row r="85" spans="1:28" ht="12.75" customHeight="1">
      <c r="A85" s="15" t="s">
        <v>87</v>
      </c>
      <c r="B85" s="10"/>
      <c r="C85" s="11"/>
      <c r="D85" s="10"/>
      <c r="E85" s="11"/>
      <c r="F85" s="10"/>
      <c r="G85" s="11"/>
      <c r="H85" s="10"/>
      <c r="I85" s="11">
        <v>5</v>
      </c>
      <c r="J85" s="10"/>
      <c r="K85" s="11"/>
      <c r="L85" s="10"/>
      <c r="M85" s="11"/>
      <c r="N85" s="10"/>
      <c r="O85" s="11"/>
      <c r="P85" s="10"/>
      <c r="Q85" s="11"/>
      <c r="R85" s="10"/>
      <c r="S85" s="11"/>
      <c r="T85" s="10"/>
      <c r="U85" s="11"/>
      <c r="V85" s="10"/>
      <c r="W85" s="11"/>
      <c r="X85" s="10"/>
      <c r="Y85" s="11"/>
      <c r="Z85" s="10"/>
      <c r="AA85" s="6"/>
      <c r="AB85">
        <f t="shared" si="1"/>
        <v>0.2</v>
      </c>
    </row>
    <row r="86" spans="1:28" s="162" customFormat="1" ht="12.75" customHeight="1">
      <c r="A86" s="16" t="s">
        <v>65</v>
      </c>
      <c r="B86" s="5"/>
      <c r="C86" s="161"/>
      <c r="D86" s="5"/>
      <c r="E86" s="161"/>
      <c r="F86" s="5"/>
      <c r="G86" s="161"/>
      <c r="H86" s="5"/>
      <c r="I86" s="161"/>
      <c r="J86" s="5"/>
      <c r="K86" s="161"/>
      <c r="L86" s="5"/>
      <c r="M86" s="161"/>
      <c r="N86" s="5"/>
      <c r="O86" s="161"/>
      <c r="P86" s="5"/>
      <c r="Q86" s="161"/>
      <c r="R86" s="5"/>
      <c r="S86" s="161"/>
      <c r="T86" s="5"/>
      <c r="U86" s="161"/>
      <c r="V86" s="5"/>
      <c r="W86" s="161"/>
      <c r="X86" s="5"/>
      <c r="Y86" s="161"/>
      <c r="Z86" s="5"/>
      <c r="AA86" s="52"/>
      <c r="AB86" s="162">
        <f t="shared" si="1"/>
        <v>0</v>
      </c>
    </row>
    <row r="87" spans="1:28" ht="12.75" customHeight="1">
      <c r="A87" s="15" t="s">
        <v>46</v>
      </c>
      <c r="B87" s="10"/>
      <c r="C87" s="11"/>
      <c r="D87" s="10"/>
      <c r="E87" s="11"/>
      <c r="F87" s="10"/>
      <c r="G87" s="11"/>
      <c r="H87" s="10"/>
      <c r="I87" s="11"/>
      <c r="J87" s="10"/>
      <c r="K87" s="11"/>
      <c r="L87" s="10"/>
      <c r="M87" s="11"/>
      <c r="N87" s="10"/>
      <c r="O87" s="11"/>
      <c r="P87" s="10"/>
      <c r="Q87" s="11"/>
      <c r="R87" s="10"/>
      <c r="S87" s="11"/>
      <c r="T87" s="10"/>
      <c r="U87" s="11"/>
      <c r="V87" s="10"/>
      <c r="W87" s="11"/>
      <c r="X87" s="10"/>
      <c r="Y87" s="11"/>
      <c r="Z87" s="10"/>
      <c r="AA87" s="6"/>
      <c r="AB87">
        <f t="shared" si="1"/>
        <v>0</v>
      </c>
    </row>
    <row r="88" spans="1:28" s="162" customFormat="1" ht="12.75" customHeight="1">
      <c r="A88" s="16" t="s">
        <v>47</v>
      </c>
      <c r="B88" s="5"/>
      <c r="C88" s="161"/>
      <c r="D88" s="5"/>
      <c r="E88" s="161"/>
      <c r="F88" s="5"/>
      <c r="G88" s="161"/>
      <c r="H88" s="5"/>
      <c r="I88" s="161"/>
      <c r="J88" s="5"/>
      <c r="K88" s="161"/>
      <c r="L88" s="5"/>
      <c r="M88" s="161"/>
      <c r="N88" s="5"/>
      <c r="O88" s="161"/>
      <c r="P88" s="5"/>
      <c r="Q88" s="161"/>
      <c r="R88" s="5"/>
      <c r="S88" s="161"/>
      <c r="T88" s="5"/>
      <c r="U88" s="161"/>
      <c r="V88" s="5"/>
      <c r="W88" s="161"/>
      <c r="X88" s="5"/>
      <c r="Y88" s="161"/>
      <c r="Z88" s="5"/>
      <c r="AA88" s="52"/>
      <c r="AB88" s="162">
        <f t="shared" si="1"/>
        <v>0</v>
      </c>
    </row>
    <row r="89" spans="1:28" s="162" customFormat="1" ht="12.75" customHeight="1">
      <c r="A89" s="16" t="s">
        <v>66</v>
      </c>
      <c r="B89" s="5"/>
      <c r="C89" s="161"/>
      <c r="D89" s="5"/>
      <c r="E89" s="161"/>
      <c r="F89" s="5"/>
      <c r="G89" s="161"/>
      <c r="H89" s="5"/>
      <c r="I89" s="161"/>
      <c r="J89" s="5"/>
      <c r="K89" s="161"/>
      <c r="L89" s="5"/>
      <c r="M89" s="161"/>
      <c r="N89" s="5"/>
      <c r="O89" s="161"/>
      <c r="P89" s="5"/>
      <c r="Q89" s="161"/>
      <c r="R89" s="5"/>
      <c r="S89" s="161"/>
      <c r="T89" s="5"/>
      <c r="U89" s="161"/>
      <c r="V89" s="5"/>
      <c r="W89" s="161"/>
      <c r="X89" s="5"/>
      <c r="Y89" s="161"/>
      <c r="Z89" s="5"/>
      <c r="AA89" s="52"/>
      <c r="AB89" s="162">
        <f t="shared" si="1"/>
        <v>0</v>
      </c>
    </row>
    <row r="90" spans="1:28" ht="12.75" customHeight="1">
      <c r="A90" s="15" t="s">
        <v>53</v>
      </c>
      <c r="B90" s="10"/>
      <c r="C90" s="11"/>
      <c r="D90" s="10"/>
      <c r="E90" s="11"/>
      <c r="F90" s="10"/>
      <c r="G90" s="11"/>
      <c r="H90" s="10"/>
      <c r="I90" s="11"/>
      <c r="J90" s="10"/>
      <c r="K90" s="11"/>
      <c r="L90" s="10"/>
      <c r="M90" s="11"/>
      <c r="N90" s="10"/>
      <c r="O90" s="11"/>
      <c r="P90" s="10"/>
      <c r="Q90" s="11"/>
      <c r="R90" s="10"/>
      <c r="S90" s="11"/>
      <c r="T90" s="10"/>
      <c r="U90" s="11"/>
      <c r="V90" s="10"/>
      <c r="W90" s="11"/>
      <c r="X90" s="10"/>
      <c r="Y90" s="11"/>
      <c r="Z90" s="10"/>
      <c r="AA90" s="6"/>
      <c r="AB90">
        <f t="shared" si="1"/>
        <v>0</v>
      </c>
    </row>
    <row r="91" spans="1:28" ht="12.75" customHeight="1">
      <c r="A91" s="15" t="s">
        <v>54</v>
      </c>
      <c r="B91" s="10"/>
      <c r="C91" s="11"/>
      <c r="D91" s="10"/>
      <c r="E91" s="11"/>
      <c r="F91" s="10"/>
      <c r="G91" s="11"/>
      <c r="H91" s="10"/>
      <c r="I91" s="11"/>
      <c r="J91" s="10"/>
      <c r="K91" s="11"/>
      <c r="L91" s="10"/>
      <c r="M91" s="11"/>
      <c r="N91" s="10"/>
      <c r="O91" s="11"/>
      <c r="P91" s="10"/>
      <c r="Q91" s="11"/>
      <c r="R91" s="10"/>
      <c r="S91" s="11"/>
      <c r="T91" s="10"/>
      <c r="U91" s="11"/>
      <c r="V91" s="10"/>
      <c r="W91" s="11"/>
      <c r="X91" s="10"/>
      <c r="Y91" s="11"/>
      <c r="Z91" s="10"/>
      <c r="AA91" s="6"/>
      <c r="AB91">
        <f t="shared" si="1"/>
        <v>0</v>
      </c>
    </row>
    <row r="92" spans="1:28" ht="12.75" customHeight="1">
      <c r="A92" s="15" t="s">
        <v>132</v>
      </c>
      <c r="B92" s="10"/>
      <c r="C92" s="11"/>
      <c r="D92" s="10"/>
      <c r="E92" s="11"/>
      <c r="F92" s="10"/>
      <c r="G92" s="11"/>
      <c r="H92" s="10"/>
      <c r="I92" s="11"/>
      <c r="J92" s="10"/>
      <c r="K92" s="11"/>
      <c r="L92" s="10"/>
      <c r="M92" s="11"/>
      <c r="N92" s="10"/>
      <c r="O92" s="11"/>
      <c r="P92" s="10"/>
      <c r="Q92" s="11"/>
      <c r="R92" s="10"/>
      <c r="S92" s="11"/>
      <c r="T92" s="10"/>
      <c r="U92" s="11"/>
      <c r="V92" s="10"/>
      <c r="W92" s="11"/>
      <c r="X92" s="10"/>
      <c r="Y92" s="11"/>
      <c r="Z92" s="10"/>
      <c r="AA92" s="6"/>
    </row>
    <row r="93" spans="1:28" s="162" customFormat="1" ht="12.75" customHeight="1">
      <c r="A93" s="16" t="s">
        <v>58</v>
      </c>
      <c r="B93" s="5"/>
      <c r="C93" s="161"/>
      <c r="D93" s="5"/>
      <c r="E93" s="161"/>
      <c r="F93" s="5"/>
      <c r="G93" s="161"/>
      <c r="H93" s="5"/>
      <c r="I93" s="161"/>
      <c r="J93" s="5"/>
      <c r="K93" s="161"/>
      <c r="L93" s="5"/>
      <c r="M93" s="161"/>
      <c r="N93" s="5"/>
      <c r="O93" s="161"/>
      <c r="P93" s="5"/>
      <c r="Q93" s="161"/>
      <c r="R93" s="5"/>
      <c r="S93" s="161"/>
      <c r="T93" s="5"/>
      <c r="U93" s="161"/>
      <c r="V93" s="5"/>
      <c r="W93" s="161"/>
      <c r="X93" s="5"/>
      <c r="Y93" s="161"/>
      <c r="Z93" s="5"/>
      <c r="AA93" s="52"/>
      <c r="AB93" s="162">
        <f t="shared" si="1"/>
        <v>0</v>
      </c>
    </row>
    <row r="94" spans="1:28" ht="12.75" customHeight="1">
      <c r="A94" s="15" t="s">
        <v>80</v>
      </c>
      <c r="B94" s="10"/>
      <c r="C94" s="11"/>
      <c r="D94" s="10"/>
      <c r="E94" s="11"/>
      <c r="F94" s="10"/>
      <c r="G94" s="11"/>
      <c r="H94" s="10"/>
      <c r="I94" s="11"/>
      <c r="J94" s="10"/>
      <c r="K94" s="11"/>
      <c r="L94" s="10"/>
      <c r="M94" s="11"/>
      <c r="N94" s="10"/>
      <c r="O94" s="11"/>
      <c r="P94" s="10"/>
      <c r="Q94" s="11"/>
      <c r="R94" s="10"/>
      <c r="S94" s="11"/>
      <c r="T94" s="10"/>
      <c r="U94" s="11"/>
      <c r="V94" s="10"/>
      <c r="W94" s="11"/>
      <c r="X94" s="10"/>
      <c r="Y94" s="11"/>
      <c r="Z94" s="10"/>
      <c r="AA94" s="6"/>
      <c r="AB94">
        <f t="shared" si="1"/>
        <v>0</v>
      </c>
    </row>
    <row r="95" spans="1:28" ht="12.75" customHeight="1">
      <c r="A95" s="15" t="s">
        <v>48</v>
      </c>
      <c r="B95" s="10"/>
      <c r="C95" s="11"/>
      <c r="D95" s="10"/>
      <c r="E95" s="11"/>
      <c r="F95" s="10"/>
      <c r="G95" s="11"/>
      <c r="H95" s="10"/>
      <c r="I95" s="11"/>
      <c r="J95" s="10"/>
      <c r="K95" s="11"/>
      <c r="L95" s="10"/>
      <c r="M95" s="11"/>
      <c r="N95" s="10"/>
      <c r="O95" s="11"/>
      <c r="P95" s="10"/>
      <c r="Q95" s="11"/>
      <c r="R95" s="10"/>
      <c r="S95" s="11"/>
      <c r="T95" s="10"/>
      <c r="U95" s="11"/>
      <c r="V95" s="10"/>
      <c r="W95" s="11"/>
      <c r="X95" s="10"/>
      <c r="Y95" s="11"/>
      <c r="Z95" s="10"/>
      <c r="AA95" s="6"/>
      <c r="AB95">
        <f t="shared" si="1"/>
        <v>0</v>
      </c>
    </row>
    <row r="96" spans="1:28" s="162" customFormat="1" ht="12.75" customHeight="1">
      <c r="A96" s="16" t="s">
        <v>22</v>
      </c>
      <c r="B96" s="5"/>
      <c r="C96" s="161"/>
      <c r="D96" s="5"/>
      <c r="E96" s="161"/>
      <c r="F96" s="5"/>
      <c r="G96" s="161"/>
      <c r="H96" s="5"/>
      <c r="I96" s="161"/>
      <c r="J96" s="5"/>
      <c r="K96" s="161"/>
      <c r="L96" s="5"/>
      <c r="M96" s="161"/>
      <c r="N96" s="5"/>
      <c r="O96" s="161"/>
      <c r="P96" s="5"/>
      <c r="Q96" s="161"/>
      <c r="R96" s="5"/>
      <c r="S96" s="161"/>
      <c r="T96" s="5"/>
      <c r="U96" s="161"/>
      <c r="V96" s="5"/>
      <c r="W96" s="161"/>
      <c r="X96" s="5"/>
      <c r="Y96" s="161"/>
      <c r="Z96" s="5"/>
      <c r="AA96" s="52"/>
      <c r="AB96" s="162">
        <f t="shared" si="1"/>
        <v>0</v>
      </c>
    </row>
    <row r="97" spans="1:28" ht="12.75" customHeight="1">
      <c r="A97" s="15" t="s">
        <v>75</v>
      </c>
      <c r="B97" s="10"/>
      <c r="C97" s="11"/>
      <c r="D97" s="10"/>
      <c r="E97" s="11"/>
      <c r="F97" s="10"/>
      <c r="G97" s="11"/>
      <c r="H97" s="10"/>
      <c r="I97" s="11"/>
      <c r="J97" s="10"/>
      <c r="K97" s="11"/>
      <c r="L97" s="10"/>
      <c r="M97" s="11"/>
      <c r="N97" s="10"/>
      <c r="O97" s="11"/>
      <c r="P97" s="10"/>
      <c r="Q97" s="11"/>
      <c r="R97" s="10"/>
      <c r="S97" s="11"/>
      <c r="T97" s="10"/>
      <c r="U97" s="11"/>
      <c r="V97" s="10"/>
      <c r="W97" s="11"/>
      <c r="X97" s="10"/>
      <c r="Y97" s="11"/>
      <c r="Z97" s="10"/>
      <c r="AA97" s="6"/>
      <c r="AB97">
        <f t="shared" si="1"/>
        <v>0</v>
      </c>
    </row>
    <row r="98" spans="1:28" s="162" customFormat="1" ht="12.75" customHeight="1">
      <c r="A98" s="16" t="s">
        <v>134</v>
      </c>
      <c r="B98" s="5"/>
      <c r="C98" s="161"/>
      <c r="D98" s="5"/>
      <c r="E98" s="161"/>
      <c r="F98" s="5"/>
      <c r="G98" s="161"/>
      <c r="H98" s="5"/>
      <c r="I98" s="161"/>
      <c r="J98" s="5"/>
      <c r="K98" s="161"/>
      <c r="L98" s="5"/>
      <c r="M98" s="161"/>
      <c r="N98" s="5"/>
      <c r="O98" s="161"/>
      <c r="P98" s="5"/>
      <c r="Q98" s="161"/>
      <c r="R98" s="5"/>
      <c r="S98" s="161"/>
      <c r="T98" s="5"/>
      <c r="U98" s="161"/>
      <c r="V98" s="5"/>
      <c r="W98" s="161"/>
      <c r="X98" s="5"/>
      <c r="Y98" s="161"/>
      <c r="Z98" s="5"/>
      <c r="AA98" s="52"/>
      <c r="AB98" s="162">
        <f t="shared" si="1"/>
        <v>0</v>
      </c>
    </row>
    <row r="99" spans="1:28" ht="12.75" customHeight="1">
      <c r="A99" s="15"/>
      <c r="B99" s="10"/>
      <c r="C99" s="11"/>
      <c r="D99" s="10"/>
      <c r="E99" s="11"/>
      <c r="F99" s="10"/>
      <c r="G99" s="11"/>
      <c r="H99" s="10"/>
      <c r="I99" s="11"/>
      <c r="J99" s="10"/>
      <c r="K99" s="11"/>
      <c r="L99" s="10"/>
      <c r="M99" s="11"/>
      <c r="N99" s="10"/>
      <c r="O99" s="11"/>
      <c r="P99" s="10"/>
      <c r="Q99" s="11"/>
      <c r="R99" s="10"/>
      <c r="S99" s="11"/>
      <c r="T99" s="10"/>
      <c r="U99" s="11"/>
      <c r="V99" s="10"/>
      <c r="W99" s="11"/>
      <c r="X99" s="10"/>
      <c r="Y99" s="11"/>
      <c r="Z99" s="10"/>
      <c r="AA99" s="6"/>
      <c r="AB99">
        <f t="shared" si="1"/>
        <v>0</v>
      </c>
    </row>
    <row r="100" spans="1:28" ht="12.75" customHeight="1">
      <c r="A100" s="27" t="s">
        <v>125</v>
      </c>
      <c r="B100" s="10"/>
      <c r="C100" s="11"/>
      <c r="D100" s="10"/>
      <c r="E100" s="11"/>
      <c r="F100" s="10"/>
      <c r="G100" s="11"/>
      <c r="H100" s="10"/>
      <c r="I100" s="11"/>
      <c r="J100" s="10"/>
      <c r="K100" s="11"/>
      <c r="L100" s="10"/>
      <c r="M100" s="11"/>
      <c r="N100" s="10"/>
      <c r="O100" s="11"/>
      <c r="P100" s="10"/>
      <c r="Q100" s="11"/>
      <c r="R100" s="10"/>
      <c r="S100" s="11"/>
      <c r="T100" s="10"/>
      <c r="U100" s="11"/>
      <c r="V100" s="10"/>
      <c r="W100" s="11"/>
      <c r="X100" s="10"/>
      <c r="Y100" s="11"/>
      <c r="Z100" s="10"/>
      <c r="AA100" s="6"/>
      <c r="AB100">
        <f t="shared" si="1"/>
        <v>0</v>
      </c>
    </row>
    <row r="101" spans="1:28" ht="12.75" customHeight="1">
      <c r="A101" s="27" t="s">
        <v>135</v>
      </c>
      <c r="B101" s="10"/>
      <c r="C101" s="11"/>
      <c r="D101" s="10"/>
      <c r="E101" s="11"/>
      <c r="F101" s="10"/>
      <c r="G101" s="11"/>
      <c r="H101" s="10"/>
      <c r="I101" s="11"/>
      <c r="J101" s="10"/>
      <c r="K101" s="11"/>
      <c r="L101" s="10"/>
      <c r="M101" s="11"/>
      <c r="N101" s="10"/>
      <c r="O101" s="11"/>
      <c r="P101" s="10"/>
      <c r="Q101" s="11"/>
      <c r="R101" s="10"/>
      <c r="S101" s="11"/>
      <c r="T101" s="10"/>
      <c r="U101" s="11"/>
      <c r="V101" s="10"/>
      <c r="W101" s="11"/>
      <c r="X101" s="10"/>
      <c r="Y101" s="11"/>
      <c r="Z101" s="10"/>
      <c r="AA101" s="6"/>
    </row>
    <row r="102" spans="1:28" ht="12.75" customHeight="1">
      <c r="A102" s="17" t="s">
        <v>90</v>
      </c>
      <c r="B102" s="10"/>
      <c r="C102" s="11">
        <v>8</v>
      </c>
      <c r="D102" s="10">
        <v>3</v>
      </c>
      <c r="E102" s="11">
        <v>6</v>
      </c>
      <c r="F102" s="10">
        <v>4</v>
      </c>
      <c r="G102" s="11"/>
      <c r="H102" s="10"/>
      <c r="I102" s="11">
        <v>2</v>
      </c>
      <c r="J102" s="10"/>
      <c r="K102" s="11"/>
      <c r="L102" s="10"/>
      <c r="M102" s="11">
        <v>1</v>
      </c>
      <c r="N102" s="10"/>
      <c r="O102" s="11"/>
      <c r="P102" s="10">
        <v>1</v>
      </c>
      <c r="Q102" s="11">
        <v>2</v>
      </c>
      <c r="R102" s="10"/>
      <c r="S102" s="11"/>
      <c r="T102" s="10"/>
      <c r="U102" s="11">
        <v>3</v>
      </c>
      <c r="V102" s="10"/>
      <c r="W102" s="11">
        <v>1</v>
      </c>
      <c r="X102" s="10"/>
      <c r="Y102" s="11">
        <v>1</v>
      </c>
      <c r="Z102" s="10"/>
      <c r="AA102" s="6"/>
      <c r="AB102">
        <f t="shared" si="1"/>
        <v>1.28</v>
      </c>
    </row>
    <row r="103" spans="1:28" ht="12.75" customHeight="1">
      <c r="A103" s="17" t="s">
        <v>67</v>
      </c>
      <c r="B103" s="10"/>
      <c r="C103" s="11"/>
      <c r="D103" s="10"/>
      <c r="E103" s="11"/>
      <c r="F103" s="10"/>
      <c r="G103" s="11"/>
      <c r="H103" s="10"/>
      <c r="I103" s="11"/>
      <c r="J103" s="10"/>
      <c r="K103" s="11"/>
      <c r="L103" s="10"/>
      <c r="M103" s="11"/>
      <c r="N103" s="10"/>
      <c r="O103" s="11"/>
      <c r="P103" s="10"/>
      <c r="Q103" s="11"/>
      <c r="R103" s="10"/>
      <c r="S103" s="11"/>
      <c r="T103" s="10"/>
      <c r="U103" s="11"/>
      <c r="V103" s="10"/>
      <c r="W103" s="11"/>
      <c r="X103" s="10"/>
      <c r="Y103" s="11"/>
      <c r="Z103" s="10"/>
      <c r="AA103" s="6"/>
      <c r="AB103">
        <f t="shared" si="1"/>
        <v>0</v>
      </c>
    </row>
    <row r="104" spans="1:28" ht="12.75" customHeight="1">
      <c r="A104" s="17" t="s">
        <v>50</v>
      </c>
      <c r="B104" s="10">
        <v>10</v>
      </c>
      <c r="C104" s="11"/>
      <c r="D104" s="10">
        <v>3</v>
      </c>
      <c r="E104" s="11">
        <v>2</v>
      </c>
      <c r="F104" s="10"/>
      <c r="G104" s="11"/>
      <c r="H104" s="10">
        <v>1</v>
      </c>
      <c r="I104" s="11">
        <v>1</v>
      </c>
      <c r="J104" s="10"/>
      <c r="K104" s="11"/>
      <c r="L104" s="10"/>
      <c r="M104" s="11"/>
      <c r="N104" s="10">
        <v>2</v>
      </c>
      <c r="O104" s="11"/>
      <c r="P104" s="10"/>
      <c r="Q104" s="11">
        <v>4</v>
      </c>
      <c r="R104" s="10"/>
      <c r="S104" s="11"/>
      <c r="T104" s="10"/>
      <c r="U104" s="11"/>
      <c r="V104" s="10"/>
      <c r="W104" s="11"/>
      <c r="X104" s="10"/>
      <c r="Y104" s="11"/>
      <c r="Z104" s="10"/>
      <c r="AA104" s="6"/>
      <c r="AB104">
        <f t="shared" si="1"/>
        <v>0.92</v>
      </c>
    </row>
    <row r="105" spans="1:28" ht="12.75" customHeight="1">
      <c r="A105" s="17" t="s">
        <v>70</v>
      </c>
      <c r="B105" s="10"/>
      <c r="C105" s="11"/>
      <c r="D105" s="10"/>
      <c r="E105" s="11"/>
      <c r="F105" s="10"/>
      <c r="G105" s="11"/>
      <c r="H105" s="10"/>
      <c r="I105" s="11"/>
      <c r="J105" s="10">
        <v>6</v>
      </c>
      <c r="K105" s="11"/>
      <c r="L105" s="10">
        <v>4</v>
      </c>
      <c r="M105" s="11"/>
      <c r="N105" s="10"/>
      <c r="O105" s="11">
        <v>4</v>
      </c>
      <c r="P105" s="10">
        <v>2</v>
      </c>
      <c r="Q105" s="11"/>
      <c r="R105" s="10">
        <v>7</v>
      </c>
      <c r="S105" s="11">
        <v>14</v>
      </c>
      <c r="T105" s="10"/>
      <c r="U105" s="11">
        <v>3</v>
      </c>
      <c r="V105" s="10">
        <v>16</v>
      </c>
      <c r="W105" s="11">
        <v>4</v>
      </c>
      <c r="X105" s="10"/>
      <c r="Y105" s="11">
        <v>2</v>
      </c>
      <c r="Z105" s="10"/>
      <c r="AA105" s="6"/>
      <c r="AB105">
        <f t="shared" si="1"/>
        <v>2.48</v>
      </c>
    </row>
    <row r="106" spans="1:28" ht="12.75" customHeight="1">
      <c r="A106" s="17" t="s">
        <v>49</v>
      </c>
      <c r="B106" s="10"/>
      <c r="C106" s="11"/>
      <c r="D106" s="10"/>
      <c r="E106" s="11"/>
      <c r="F106" s="10"/>
      <c r="G106" s="11"/>
      <c r="H106" s="10"/>
      <c r="I106" s="11"/>
      <c r="J106" s="10"/>
      <c r="K106" s="11"/>
      <c r="L106" s="10"/>
      <c r="M106" s="11"/>
      <c r="N106" s="10"/>
      <c r="O106" s="11"/>
      <c r="P106" s="10"/>
      <c r="Q106" s="11"/>
      <c r="R106" s="10"/>
      <c r="S106" s="11"/>
      <c r="T106" s="10"/>
      <c r="U106" s="11"/>
      <c r="V106" s="10"/>
      <c r="W106" s="11"/>
      <c r="X106" s="10"/>
      <c r="Y106" s="11"/>
      <c r="Z106" s="10"/>
      <c r="AA106" s="6"/>
      <c r="AB106">
        <f t="shared" si="1"/>
        <v>0</v>
      </c>
    </row>
    <row r="107" spans="1:28" ht="12.75" customHeight="1">
      <c r="A107" s="26" t="s">
        <v>103</v>
      </c>
      <c r="B107" s="10"/>
      <c r="C107" s="11"/>
      <c r="D107" s="10"/>
      <c r="E107" s="11"/>
      <c r="F107" s="10"/>
      <c r="G107" s="11"/>
      <c r="H107" s="10"/>
      <c r="I107" s="11"/>
      <c r="J107" s="10"/>
      <c r="K107" s="11"/>
      <c r="L107" s="10"/>
      <c r="M107" s="11"/>
      <c r="N107" s="10"/>
      <c r="O107" s="11"/>
      <c r="P107" s="10"/>
      <c r="Q107" s="11"/>
      <c r="R107" s="10"/>
      <c r="S107" s="11"/>
      <c r="T107" s="10"/>
      <c r="U107" s="11"/>
      <c r="V107" s="10"/>
      <c r="W107" s="11"/>
      <c r="X107" s="10"/>
      <c r="Y107" s="11"/>
      <c r="Z107" s="10"/>
      <c r="AA107" s="6"/>
      <c r="AB107">
        <f t="shared" si="1"/>
        <v>0</v>
      </c>
    </row>
    <row r="108" spans="1:28" ht="12.75" customHeight="1">
      <c r="A108" s="28" t="s">
        <v>121</v>
      </c>
      <c r="B108" s="10"/>
      <c r="C108" s="11"/>
      <c r="D108" s="10"/>
      <c r="E108" s="11"/>
      <c r="F108" s="10"/>
      <c r="G108" s="11"/>
      <c r="H108" s="10"/>
      <c r="I108" s="11"/>
      <c r="J108" s="10"/>
      <c r="K108" s="11"/>
      <c r="L108" s="10"/>
      <c r="M108" s="11"/>
      <c r="N108" s="10"/>
      <c r="O108" s="11"/>
      <c r="P108" s="10"/>
      <c r="Q108" s="11"/>
      <c r="R108" s="10"/>
      <c r="S108" s="11"/>
      <c r="T108" s="10"/>
      <c r="U108" s="11"/>
      <c r="V108" s="10"/>
      <c r="W108" s="11"/>
      <c r="X108" s="10"/>
      <c r="Y108" s="11"/>
      <c r="Z108" s="10"/>
      <c r="AA108" s="6"/>
      <c r="AB108">
        <f t="shared" si="1"/>
        <v>0</v>
      </c>
    </row>
    <row r="109" spans="1:28" ht="12.75" customHeight="1">
      <c r="A109" s="27" t="s">
        <v>126</v>
      </c>
      <c r="B109" s="10"/>
      <c r="C109" s="11"/>
      <c r="D109" s="10"/>
      <c r="E109" s="11"/>
      <c r="F109" s="10"/>
      <c r="G109" s="11"/>
      <c r="H109" s="10"/>
      <c r="I109" s="11"/>
      <c r="J109" s="10"/>
      <c r="K109" s="11"/>
      <c r="L109" s="10"/>
      <c r="M109" s="11"/>
      <c r="N109" s="10"/>
      <c r="O109" s="11"/>
      <c r="P109" s="10"/>
      <c r="Q109" s="11"/>
      <c r="R109" s="10"/>
      <c r="S109" s="11"/>
      <c r="T109" s="10"/>
      <c r="U109" s="11"/>
      <c r="V109" s="10"/>
      <c r="W109" s="11"/>
      <c r="X109" s="10"/>
      <c r="Y109" s="11"/>
      <c r="Z109" s="10"/>
      <c r="AA109" s="6"/>
      <c r="AB109">
        <f t="shared" si="1"/>
        <v>0</v>
      </c>
    </row>
    <row r="110" spans="1:28" ht="12.75" customHeight="1">
      <c r="A110" s="17"/>
      <c r="B110" s="10"/>
      <c r="C110" s="11"/>
      <c r="D110" s="10"/>
      <c r="E110" s="11"/>
      <c r="F110" s="10"/>
      <c r="G110" s="11"/>
      <c r="H110" s="10"/>
      <c r="I110" s="11"/>
      <c r="J110" s="10"/>
      <c r="K110" s="11"/>
      <c r="L110" s="10"/>
      <c r="M110" s="11"/>
      <c r="N110" s="10"/>
      <c r="O110" s="11"/>
      <c r="P110" s="10"/>
      <c r="Q110" s="11"/>
      <c r="R110" s="10"/>
      <c r="S110" s="11"/>
      <c r="T110" s="10"/>
      <c r="U110" s="11"/>
      <c r="V110" s="10"/>
      <c r="W110" s="11"/>
      <c r="X110" s="10"/>
      <c r="Y110" s="11"/>
      <c r="Z110" s="10"/>
      <c r="AA110" s="6"/>
      <c r="AB110">
        <f t="shared" si="1"/>
        <v>0</v>
      </c>
    </row>
    <row r="111" spans="1:28" ht="12.75" customHeight="1">
      <c r="A111" s="17"/>
      <c r="B111" s="10"/>
      <c r="C111" s="11"/>
      <c r="D111" s="10"/>
      <c r="E111" s="11"/>
      <c r="F111" s="10"/>
      <c r="G111" s="11"/>
      <c r="H111" s="10"/>
      <c r="I111" s="11"/>
      <c r="J111" s="10"/>
      <c r="K111" s="11"/>
      <c r="L111" s="10"/>
      <c r="M111" s="11"/>
      <c r="N111" s="10"/>
      <c r="O111" s="11"/>
      <c r="P111" s="10"/>
      <c r="Q111" s="11"/>
      <c r="R111" s="10"/>
      <c r="S111" s="11"/>
      <c r="T111" s="10"/>
      <c r="U111" s="11"/>
      <c r="V111" s="10"/>
      <c r="W111" s="11"/>
      <c r="X111" s="10"/>
      <c r="Y111" s="11"/>
      <c r="Z111" s="10"/>
      <c r="AA111" s="6"/>
      <c r="AB111">
        <f t="shared" si="1"/>
        <v>0</v>
      </c>
    </row>
    <row r="112" spans="1:28" ht="12.75" customHeight="1">
      <c r="A112" s="17"/>
      <c r="B112" s="10"/>
      <c r="C112" s="11"/>
      <c r="D112" s="10"/>
      <c r="E112" s="11"/>
      <c r="F112" s="10"/>
      <c r="G112" s="11"/>
      <c r="H112" s="10"/>
      <c r="I112" s="11"/>
      <c r="J112" s="10"/>
      <c r="K112" s="11"/>
      <c r="L112" s="10"/>
      <c r="M112" s="11"/>
      <c r="N112" s="10"/>
      <c r="O112" s="11"/>
      <c r="P112" s="10"/>
      <c r="Q112" s="11"/>
      <c r="R112" s="10"/>
      <c r="S112" s="11"/>
      <c r="T112" s="10"/>
      <c r="U112" s="11"/>
      <c r="V112" s="10"/>
      <c r="W112" s="11"/>
      <c r="X112" s="10"/>
      <c r="Y112" s="11"/>
      <c r="Z112" s="10"/>
      <c r="AA112" s="6"/>
      <c r="AB112">
        <f t="shared" si="1"/>
        <v>0</v>
      </c>
    </row>
    <row r="113" spans="1:29" ht="12.75" customHeight="1">
      <c r="A113" s="17"/>
      <c r="B113" s="10"/>
      <c r="C113" s="11"/>
      <c r="D113" s="10"/>
      <c r="E113" s="11"/>
      <c r="F113" s="10"/>
      <c r="G113" s="11"/>
      <c r="H113" s="10"/>
      <c r="I113" s="11"/>
      <c r="J113" s="10"/>
      <c r="K113" s="11"/>
      <c r="L113" s="10"/>
      <c r="M113" s="11"/>
      <c r="N113" s="10"/>
      <c r="O113" s="11"/>
      <c r="P113" s="10"/>
      <c r="Q113" s="11"/>
      <c r="R113" s="10"/>
      <c r="S113" s="11"/>
      <c r="T113" s="10"/>
      <c r="U113" s="11"/>
      <c r="V113" s="10"/>
      <c r="W113" s="11"/>
      <c r="X113" s="10"/>
      <c r="Y113" s="11"/>
      <c r="Z113" s="10"/>
      <c r="AA113" s="6"/>
      <c r="AB113">
        <f t="shared" si="1"/>
        <v>0</v>
      </c>
    </row>
    <row r="114" spans="1:29" ht="12.75" customHeight="1">
      <c r="A114" s="17"/>
      <c r="B114" s="18"/>
      <c r="C114" s="19"/>
      <c r="D114" s="19"/>
      <c r="E114" s="19"/>
      <c r="F114" s="20"/>
      <c r="G114" s="20"/>
      <c r="H114" s="20"/>
      <c r="I114" s="20"/>
      <c r="J114" s="20"/>
      <c r="K114" s="20"/>
      <c r="L114" s="19"/>
      <c r="M114" s="19"/>
      <c r="N114" s="19"/>
      <c r="O114" s="19"/>
      <c r="P114" s="19"/>
      <c r="Q114" s="19"/>
      <c r="R114" s="19"/>
      <c r="S114" s="19"/>
      <c r="T114" s="21"/>
      <c r="U114" s="19"/>
      <c r="V114" s="18"/>
      <c r="W114" s="20"/>
      <c r="X114" s="18"/>
      <c r="Y114" s="20"/>
      <c r="Z114" s="22"/>
      <c r="AA114" s="23"/>
      <c r="AB114">
        <f t="shared" si="1"/>
        <v>0</v>
      </c>
      <c r="AC114" t="s">
        <v>139</v>
      </c>
    </row>
    <row r="115" spans="1:29" ht="12.75" customHeight="1">
      <c r="A115" t="s">
        <v>96</v>
      </c>
      <c r="B115">
        <f>SUM(B5:B98)</f>
        <v>99</v>
      </c>
      <c r="C115">
        <f t="shared" ref="C115:Z115" si="2">SUM(C5:C98)</f>
        <v>115</v>
      </c>
      <c r="D115">
        <f t="shared" si="2"/>
        <v>131</v>
      </c>
      <c r="E115">
        <f t="shared" si="2"/>
        <v>129</v>
      </c>
      <c r="F115">
        <f t="shared" si="2"/>
        <v>127</v>
      </c>
      <c r="G115">
        <f t="shared" si="2"/>
        <v>145</v>
      </c>
      <c r="H115">
        <f t="shared" si="2"/>
        <v>139</v>
      </c>
      <c r="I115">
        <f t="shared" si="2"/>
        <v>147</v>
      </c>
      <c r="J115">
        <f t="shared" si="2"/>
        <v>137</v>
      </c>
      <c r="K115">
        <f t="shared" si="2"/>
        <v>124</v>
      </c>
      <c r="L115">
        <f t="shared" si="2"/>
        <v>118</v>
      </c>
      <c r="M115">
        <f t="shared" si="2"/>
        <v>122</v>
      </c>
      <c r="N115">
        <f t="shared" si="2"/>
        <v>115</v>
      </c>
      <c r="O115">
        <f t="shared" si="2"/>
        <v>102</v>
      </c>
      <c r="P115">
        <f t="shared" si="2"/>
        <v>99</v>
      </c>
      <c r="Q115">
        <f t="shared" si="2"/>
        <v>98</v>
      </c>
      <c r="R115">
        <f t="shared" si="2"/>
        <v>101</v>
      </c>
      <c r="S115">
        <f t="shared" si="2"/>
        <v>136</v>
      </c>
      <c r="T115">
        <f t="shared" si="2"/>
        <v>153</v>
      </c>
      <c r="U115">
        <f t="shared" si="2"/>
        <v>140</v>
      </c>
      <c r="V115">
        <f t="shared" si="2"/>
        <v>122</v>
      </c>
      <c r="W115">
        <f t="shared" si="2"/>
        <v>126</v>
      </c>
      <c r="X115">
        <f t="shared" si="2"/>
        <v>101</v>
      </c>
      <c r="Y115">
        <f t="shared" si="2"/>
        <v>127</v>
      </c>
      <c r="Z115">
        <f t="shared" si="2"/>
        <v>154</v>
      </c>
      <c r="AA115">
        <f>AVERAGE(B115:Z115)</f>
        <v>124.28</v>
      </c>
      <c r="AB115">
        <f>(AA115/128.96)*100</f>
        <v>96.370967741935473</v>
      </c>
      <c r="AC115">
        <f>STDEV(B115:Z115)/SQRT(COUNT(B115:Z115))</f>
        <v>3.4816279717013559</v>
      </c>
    </row>
    <row r="116" spans="1:29" ht="12.75" customHeight="1">
      <c r="A116" t="s">
        <v>97</v>
      </c>
      <c r="B116">
        <f>SUM(B5:B7,B9:B12,B14,B17,B25:B26,B28:B30,B33:B37,B39:B40,B43:B44,B48:B49,B52:B54,B56:B58,B60:B64,B67:B68,B72,B82:B83,B85,B87,B90:B92,B94:B95,B97,B19,B46,B78,)</f>
        <v>4</v>
      </c>
      <c r="C116">
        <f t="shared" ref="C116:Z116" si="3">SUM(C5:C7,C9:C12,C14,C17,C25:C26,C28:C30,C33:C37,C39:C40,C43:C44,C48:C49,C52:C54,C56:C58,C60:C64,C67:C68,C72,C82:C83,C85,C87,C90:C92,C94:C95,C97,C19,C46,C78,)</f>
        <v>18</v>
      </c>
      <c r="D116">
        <f t="shared" si="3"/>
        <v>33</v>
      </c>
      <c r="E116">
        <f t="shared" si="3"/>
        <v>34</v>
      </c>
      <c r="F116">
        <f t="shared" si="3"/>
        <v>29</v>
      </c>
      <c r="G116">
        <f t="shared" si="3"/>
        <v>45</v>
      </c>
      <c r="H116">
        <f t="shared" si="3"/>
        <v>40</v>
      </c>
      <c r="I116">
        <f t="shared" si="3"/>
        <v>47</v>
      </c>
      <c r="J116">
        <f t="shared" si="3"/>
        <v>37</v>
      </c>
      <c r="K116">
        <f t="shared" si="3"/>
        <v>23</v>
      </c>
      <c r="L116">
        <f t="shared" si="3"/>
        <v>18</v>
      </c>
      <c r="M116">
        <f t="shared" si="3"/>
        <v>21</v>
      </c>
      <c r="N116">
        <f t="shared" si="3"/>
        <v>17</v>
      </c>
      <c r="O116">
        <f t="shared" si="3"/>
        <v>0</v>
      </c>
      <c r="P116">
        <f t="shared" si="3"/>
        <v>0</v>
      </c>
      <c r="Q116">
        <f t="shared" si="3"/>
        <v>0</v>
      </c>
      <c r="R116">
        <f t="shared" si="3"/>
        <v>0</v>
      </c>
      <c r="S116">
        <f t="shared" si="3"/>
        <v>0</v>
      </c>
      <c r="T116">
        <f t="shared" si="3"/>
        <v>0</v>
      </c>
      <c r="U116">
        <f t="shared" si="3"/>
        <v>0</v>
      </c>
      <c r="V116">
        <f t="shared" si="3"/>
        <v>0</v>
      </c>
      <c r="W116">
        <f t="shared" si="3"/>
        <v>0</v>
      </c>
      <c r="X116">
        <f t="shared" si="3"/>
        <v>0</v>
      </c>
      <c r="Y116">
        <f t="shared" si="3"/>
        <v>14</v>
      </c>
      <c r="Z116">
        <f t="shared" si="3"/>
        <v>0</v>
      </c>
      <c r="AA116">
        <f>AVERAGE(B116:Z116)</f>
        <v>15.2</v>
      </c>
      <c r="AB116">
        <f>(AA116/128.96)*100</f>
        <v>11.786600496277915</v>
      </c>
      <c r="AC116">
        <f>STDEV(B116:Z116)/SQRT(COUNT(B116:Z116))</f>
        <v>3.324655370611115</v>
      </c>
    </row>
    <row r="117" spans="1:29" ht="12.75" customHeight="1">
      <c r="A117" t="s">
        <v>98</v>
      </c>
      <c r="B117">
        <f>SUM(B8,B13,B15:B16,B20:B24,B27,B30:B32,B38,B41:B42,B45,B50:B51,B55,B59,B65:B66,B69:B71,B73:B77,B84,B86,B88:B89,B93,B96,B18,B47,B79:B81,B98)</f>
        <v>95</v>
      </c>
      <c r="C117">
        <f t="shared" ref="C117:Z117" si="4">SUM(C8,C13,C15:C16,C20:C24,C27,C30:C32,C38,C41:C42,C45,C50:C51,C55,C59,C65:C66,C69:C71,C73:C77,C84,C86,C88:C89,C93,C96,C18,C47,C79:C81,C98)</f>
        <v>97</v>
      </c>
      <c r="D117">
        <f t="shared" si="4"/>
        <v>98</v>
      </c>
      <c r="E117">
        <f t="shared" si="4"/>
        <v>95</v>
      </c>
      <c r="F117">
        <f t="shared" si="4"/>
        <v>98</v>
      </c>
      <c r="G117">
        <f t="shared" si="4"/>
        <v>100</v>
      </c>
      <c r="H117">
        <f t="shared" si="4"/>
        <v>99</v>
      </c>
      <c r="I117">
        <f t="shared" si="4"/>
        <v>100</v>
      </c>
      <c r="J117">
        <f t="shared" si="4"/>
        <v>100</v>
      </c>
      <c r="K117">
        <f t="shared" si="4"/>
        <v>101</v>
      </c>
      <c r="L117">
        <f t="shared" si="4"/>
        <v>100</v>
      </c>
      <c r="M117">
        <f t="shared" si="4"/>
        <v>101</v>
      </c>
      <c r="N117">
        <f t="shared" si="4"/>
        <v>98</v>
      </c>
      <c r="O117">
        <f t="shared" si="4"/>
        <v>102</v>
      </c>
      <c r="P117">
        <f t="shared" si="4"/>
        <v>99</v>
      </c>
      <c r="Q117">
        <f t="shared" si="4"/>
        <v>98</v>
      </c>
      <c r="R117">
        <f t="shared" si="4"/>
        <v>101</v>
      </c>
      <c r="S117">
        <f t="shared" si="4"/>
        <v>136</v>
      </c>
      <c r="T117">
        <f t="shared" si="4"/>
        <v>153</v>
      </c>
      <c r="U117">
        <f t="shared" si="4"/>
        <v>140</v>
      </c>
      <c r="V117">
        <f t="shared" si="4"/>
        <v>122</v>
      </c>
      <c r="W117">
        <f t="shared" si="4"/>
        <v>126</v>
      </c>
      <c r="X117">
        <f t="shared" si="4"/>
        <v>101</v>
      </c>
      <c r="Y117">
        <f t="shared" si="4"/>
        <v>113</v>
      </c>
      <c r="Z117">
        <f t="shared" si="4"/>
        <v>154</v>
      </c>
      <c r="AA117">
        <f>AVERAGE(B117:Z117)</f>
        <v>109.08</v>
      </c>
      <c r="AB117">
        <f>(AA117/128.96)*100</f>
        <v>84.58436724565756</v>
      </c>
      <c r="AC117">
        <f>STDEV(B117:Z117)/SQRT(COUNT(B117:Z117))</f>
        <v>3.64550865220937</v>
      </c>
    </row>
    <row r="118" spans="1:29" ht="12.75" customHeight="1">
      <c r="A118" t="s">
        <v>99</v>
      </c>
      <c r="B118">
        <f>SUM(B100:B109)</f>
        <v>10</v>
      </c>
      <c r="C118">
        <f t="shared" ref="C118:Z118" si="5">SUM(C100:C109)</f>
        <v>8</v>
      </c>
      <c r="D118">
        <f t="shared" si="5"/>
        <v>6</v>
      </c>
      <c r="E118">
        <f t="shared" si="5"/>
        <v>8</v>
      </c>
      <c r="F118">
        <f t="shared" si="5"/>
        <v>4</v>
      </c>
      <c r="G118">
        <f t="shared" si="5"/>
        <v>0</v>
      </c>
      <c r="H118">
        <f t="shared" si="5"/>
        <v>1</v>
      </c>
      <c r="I118">
        <f t="shared" si="5"/>
        <v>3</v>
      </c>
      <c r="J118">
        <f t="shared" si="5"/>
        <v>6</v>
      </c>
      <c r="K118">
        <f t="shared" si="5"/>
        <v>0</v>
      </c>
      <c r="L118">
        <f t="shared" si="5"/>
        <v>4</v>
      </c>
      <c r="M118">
        <f t="shared" si="5"/>
        <v>1</v>
      </c>
      <c r="N118">
        <f t="shared" si="5"/>
        <v>2</v>
      </c>
      <c r="O118">
        <f t="shared" si="5"/>
        <v>4</v>
      </c>
      <c r="P118">
        <f t="shared" si="5"/>
        <v>3</v>
      </c>
      <c r="Q118">
        <f t="shared" si="5"/>
        <v>6</v>
      </c>
      <c r="R118">
        <f t="shared" si="5"/>
        <v>7</v>
      </c>
      <c r="S118">
        <f t="shared" si="5"/>
        <v>14</v>
      </c>
      <c r="T118">
        <f t="shared" si="5"/>
        <v>0</v>
      </c>
      <c r="U118">
        <f t="shared" si="5"/>
        <v>6</v>
      </c>
      <c r="V118">
        <f t="shared" si="5"/>
        <v>16</v>
      </c>
      <c r="W118">
        <f t="shared" si="5"/>
        <v>5</v>
      </c>
      <c r="X118">
        <f t="shared" si="5"/>
        <v>0</v>
      </c>
      <c r="Y118">
        <f t="shared" si="5"/>
        <v>3</v>
      </c>
      <c r="Z118">
        <f t="shared" si="5"/>
        <v>0</v>
      </c>
      <c r="AA118">
        <f>AVERAGE(B118:Z118)</f>
        <v>4.68</v>
      </c>
      <c r="AB118">
        <f>(AA118/128.96)*100</f>
        <v>3.6290322580645156</v>
      </c>
      <c r="AC118">
        <f>STDEV(B118:Z118)/SQRT(COUNT(B118:Z118))</f>
        <v>0.84797798713567263</v>
      </c>
    </row>
    <row r="119" spans="1:29" ht="12.75" customHeight="1">
      <c r="AA119">
        <f>SUM(AA116:AA118)</f>
        <v>128.96</v>
      </c>
      <c r="AB119">
        <f>SUM(AB116:AB118)</f>
        <v>99.999999999999986</v>
      </c>
    </row>
    <row r="120" spans="1:29" ht="12.75" customHeight="1">
      <c r="AB120" s="162"/>
    </row>
    <row r="121" spans="1:29" ht="12.75" customHeight="1"/>
    <row r="122" spans="1:29" ht="12.75" customHeight="1"/>
    <row r="123" spans="1:29" ht="12.75" customHeight="1"/>
    <row r="124" spans="1:29" ht="12.75" customHeight="1"/>
    <row r="125" spans="1:29" ht="12.75" customHeight="1"/>
    <row r="126" spans="1:29" ht="12.75" customHeight="1"/>
    <row r="127" spans="1:29" ht="12.75" customHeight="1"/>
    <row r="128" spans="1:29" ht="12.75" customHeight="1"/>
    <row r="129" ht="12.75" customHeight="1"/>
    <row r="130" ht="12.75" customHeight="1"/>
    <row r="131" ht="12.75" customHeight="1"/>
    <row r="132" ht="12.75" customHeight="1"/>
  </sheetData>
  <mergeCells count="2">
    <mergeCell ref="A1:AA1"/>
    <mergeCell ref="A2:AA2"/>
  </mergeCells>
  <phoneticPr fontId="8" type="noConversion"/>
  <pageMargins left="0.75" right="0.75" top="1" bottom="1" header="0.5" footer="0.5"/>
  <headerFooter alignWithMargins="0"/>
</worksheet>
</file>

<file path=xl/worksheets/sheet7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V41"/>
  <sheetViews>
    <sheetView topLeftCell="A13" workbookViewId="0">
      <selection activeCell="AJ48" sqref="AJ48"/>
    </sheetView>
  </sheetViews>
  <sheetFormatPr baseColWidth="10" defaultRowHeight="13"/>
  <cols>
    <col min="1" max="1" width="20.1640625" bestFit="1" customWidth="1"/>
    <col min="2" max="26" width="4" bestFit="1" customWidth="1"/>
    <col min="27" max="27" width="2" bestFit="1" customWidth="1"/>
    <col min="28" max="28" width="7" bestFit="1" customWidth="1"/>
    <col min="29" max="45" width="8.83203125" customWidth="1"/>
    <col min="46" max="46" width="11.5" bestFit="1" customWidth="1"/>
    <col min="47" max="47" width="15.5" bestFit="1" customWidth="1"/>
    <col min="48" max="48" width="15.33203125" bestFit="1" customWidth="1"/>
    <col min="49" max="256" width="8.83203125" customWidth="1"/>
  </cols>
  <sheetData>
    <row r="1" spans="1:48">
      <c r="A1" t="s">
        <v>110</v>
      </c>
    </row>
    <row r="2" spans="1:48">
      <c r="B2" s="2">
        <v>0</v>
      </c>
      <c r="C2" s="3">
        <v>3</v>
      </c>
      <c r="D2" s="2">
        <v>6</v>
      </c>
      <c r="E2" s="3">
        <v>9</v>
      </c>
      <c r="F2" s="2">
        <v>12</v>
      </c>
      <c r="G2" s="3">
        <v>15</v>
      </c>
      <c r="H2" s="2">
        <v>18</v>
      </c>
      <c r="I2" s="3">
        <v>21</v>
      </c>
      <c r="J2" s="2">
        <v>24</v>
      </c>
      <c r="K2" s="3">
        <v>27</v>
      </c>
      <c r="L2" s="2">
        <v>30</v>
      </c>
      <c r="M2" s="3">
        <v>33</v>
      </c>
      <c r="N2" s="2">
        <v>36</v>
      </c>
      <c r="O2" s="3">
        <v>39</v>
      </c>
      <c r="P2" s="2">
        <v>42</v>
      </c>
      <c r="Q2" s="3">
        <v>45</v>
      </c>
      <c r="R2" s="2">
        <v>48</v>
      </c>
      <c r="S2" s="3">
        <v>51</v>
      </c>
      <c r="T2" s="4">
        <v>54</v>
      </c>
      <c r="U2" s="3">
        <v>57</v>
      </c>
      <c r="V2" s="4">
        <v>60</v>
      </c>
      <c r="W2" s="3">
        <v>63</v>
      </c>
      <c r="X2" s="4">
        <v>66</v>
      </c>
      <c r="Y2" s="3">
        <v>69</v>
      </c>
      <c r="Z2" s="4">
        <v>72</v>
      </c>
    </row>
    <row r="3" spans="1:48">
      <c r="A3" t="s">
        <v>97</v>
      </c>
      <c r="B3">
        <v>0</v>
      </c>
      <c r="C3">
        <v>0</v>
      </c>
      <c r="D3">
        <v>0</v>
      </c>
      <c r="E3">
        <v>0</v>
      </c>
      <c r="F3">
        <v>0</v>
      </c>
      <c r="G3">
        <v>9</v>
      </c>
      <c r="H3">
        <v>0</v>
      </c>
      <c r="I3">
        <v>0</v>
      </c>
      <c r="J3">
        <v>0</v>
      </c>
      <c r="K3">
        <v>0</v>
      </c>
      <c r="L3">
        <v>0</v>
      </c>
      <c r="M3">
        <v>8</v>
      </c>
      <c r="N3">
        <v>90</v>
      </c>
      <c r="O3">
        <v>23</v>
      </c>
      <c r="P3">
        <v>0</v>
      </c>
      <c r="Q3">
        <v>0</v>
      </c>
      <c r="R3">
        <v>0</v>
      </c>
      <c r="S3">
        <v>0</v>
      </c>
      <c r="T3">
        <v>25</v>
      </c>
      <c r="U3">
        <v>7</v>
      </c>
      <c r="V3">
        <v>50</v>
      </c>
      <c r="W3">
        <v>75</v>
      </c>
      <c r="X3">
        <v>0</v>
      </c>
      <c r="Y3">
        <v>0</v>
      </c>
      <c r="Z3">
        <v>1</v>
      </c>
      <c r="AB3">
        <v>11.52</v>
      </c>
      <c r="AT3" t="s">
        <v>117</v>
      </c>
      <c r="AU3" t="s">
        <v>118</v>
      </c>
      <c r="AV3" t="s">
        <v>119</v>
      </c>
    </row>
    <row r="4" spans="1:48">
      <c r="A4" t="s">
        <v>98</v>
      </c>
      <c r="B4">
        <v>118</v>
      </c>
      <c r="C4">
        <v>250</v>
      </c>
      <c r="D4">
        <v>209</v>
      </c>
      <c r="E4">
        <v>195</v>
      </c>
      <c r="F4">
        <v>172</v>
      </c>
      <c r="G4">
        <v>240</v>
      </c>
      <c r="H4">
        <v>188</v>
      </c>
      <c r="I4">
        <v>165</v>
      </c>
      <c r="J4">
        <v>128</v>
      </c>
      <c r="K4">
        <v>125</v>
      </c>
      <c r="L4">
        <v>102</v>
      </c>
      <c r="M4">
        <v>132</v>
      </c>
      <c r="N4">
        <v>65</v>
      </c>
      <c r="O4">
        <v>77</v>
      </c>
      <c r="P4">
        <v>120</v>
      </c>
      <c r="Q4">
        <v>160</v>
      </c>
      <c r="R4">
        <v>218</v>
      </c>
      <c r="S4">
        <v>168</v>
      </c>
      <c r="T4">
        <v>155</v>
      </c>
      <c r="U4">
        <v>145</v>
      </c>
      <c r="V4">
        <v>132</v>
      </c>
      <c r="W4">
        <v>73</v>
      </c>
      <c r="X4">
        <v>223</v>
      </c>
      <c r="Y4">
        <v>154</v>
      </c>
      <c r="Z4">
        <v>168</v>
      </c>
      <c r="AB4">
        <v>155.28</v>
      </c>
      <c r="AS4">
        <v>1</v>
      </c>
      <c r="AT4">
        <v>11.52</v>
      </c>
      <c r="AU4">
        <v>155.28</v>
      </c>
      <c r="AV4">
        <v>15.72</v>
      </c>
    </row>
    <row r="5" spans="1:48">
      <c r="A5" t="s">
        <v>99</v>
      </c>
      <c r="B5">
        <v>45</v>
      </c>
      <c r="C5">
        <v>40</v>
      </c>
      <c r="D5">
        <v>67</v>
      </c>
      <c r="E5">
        <v>50</v>
      </c>
      <c r="F5">
        <v>47</v>
      </c>
      <c r="G5">
        <v>25</v>
      </c>
      <c r="H5">
        <v>20</v>
      </c>
      <c r="I5">
        <v>20</v>
      </c>
      <c r="J5">
        <v>10</v>
      </c>
      <c r="K5">
        <v>5</v>
      </c>
      <c r="L5">
        <v>3</v>
      </c>
      <c r="M5">
        <v>2</v>
      </c>
      <c r="N5">
        <v>5</v>
      </c>
      <c r="O5">
        <v>25</v>
      </c>
      <c r="P5">
        <v>17</v>
      </c>
      <c r="Q5">
        <v>0</v>
      </c>
      <c r="R5">
        <v>0</v>
      </c>
      <c r="S5">
        <v>0</v>
      </c>
      <c r="T5">
        <v>0</v>
      </c>
      <c r="U5">
        <v>0</v>
      </c>
      <c r="V5">
        <v>5</v>
      </c>
      <c r="W5">
        <v>0</v>
      </c>
      <c r="X5">
        <v>0</v>
      </c>
      <c r="Y5">
        <v>7</v>
      </c>
      <c r="Z5">
        <v>0</v>
      </c>
      <c r="AB5">
        <v>15.72</v>
      </c>
      <c r="AS5">
        <v>2</v>
      </c>
      <c r="AT5">
        <v>30.4</v>
      </c>
      <c r="AU5">
        <v>102.88</v>
      </c>
      <c r="AV5">
        <v>28.04</v>
      </c>
    </row>
    <row r="6" spans="1:48">
      <c r="AS6">
        <v>3</v>
      </c>
      <c r="AT6">
        <v>2.48</v>
      </c>
      <c r="AU6">
        <v>109.08</v>
      </c>
      <c r="AV6">
        <v>40.32</v>
      </c>
    </row>
    <row r="7" spans="1:48">
      <c r="A7" t="s">
        <v>111</v>
      </c>
      <c r="AS7">
        <v>4</v>
      </c>
      <c r="AT7">
        <v>20.239999999999998</v>
      </c>
      <c r="AU7">
        <v>87.68</v>
      </c>
      <c r="AV7">
        <v>3.36</v>
      </c>
    </row>
    <row r="8" spans="1:48">
      <c r="B8" s="2">
        <v>0</v>
      </c>
      <c r="C8" s="3">
        <v>3</v>
      </c>
      <c r="D8" s="2">
        <v>6</v>
      </c>
      <c r="E8" s="3">
        <v>9</v>
      </c>
      <c r="F8" s="2">
        <v>12</v>
      </c>
      <c r="G8" s="3">
        <v>15</v>
      </c>
      <c r="H8" s="2">
        <v>18</v>
      </c>
      <c r="I8" s="3">
        <v>21</v>
      </c>
      <c r="J8" s="2">
        <v>24</v>
      </c>
      <c r="K8" s="3">
        <v>27</v>
      </c>
      <c r="L8" s="2">
        <v>30</v>
      </c>
      <c r="M8" s="3">
        <v>33</v>
      </c>
      <c r="N8" s="2">
        <v>36</v>
      </c>
      <c r="O8" s="3">
        <v>39</v>
      </c>
      <c r="P8" s="2">
        <v>42</v>
      </c>
      <c r="Q8" s="3">
        <v>45</v>
      </c>
      <c r="R8" s="2">
        <v>48</v>
      </c>
      <c r="S8" s="3">
        <v>51</v>
      </c>
      <c r="T8" s="4">
        <v>54</v>
      </c>
      <c r="U8" s="3">
        <v>57</v>
      </c>
      <c r="V8" s="4">
        <v>60</v>
      </c>
      <c r="W8" s="3">
        <v>63</v>
      </c>
      <c r="X8" s="4">
        <v>66</v>
      </c>
      <c r="Y8" s="3">
        <v>69</v>
      </c>
      <c r="Z8" s="4">
        <v>72</v>
      </c>
      <c r="AS8">
        <v>5</v>
      </c>
      <c r="AT8">
        <v>6.08</v>
      </c>
      <c r="AU8">
        <v>88.32</v>
      </c>
      <c r="AV8">
        <v>15.64</v>
      </c>
    </row>
    <row r="9" spans="1:48">
      <c r="A9" t="s">
        <v>97</v>
      </c>
      <c r="B9">
        <v>7</v>
      </c>
      <c r="C9">
        <v>1</v>
      </c>
      <c r="D9">
        <v>26</v>
      </c>
      <c r="E9">
        <v>50</v>
      </c>
      <c r="F9">
        <v>90</v>
      </c>
      <c r="G9">
        <v>96</v>
      </c>
      <c r="H9">
        <v>90</v>
      </c>
      <c r="I9">
        <v>30</v>
      </c>
      <c r="J9">
        <v>33</v>
      </c>
      <c r="K9">
        <v>20</v>
      </c>
      <c r="L9">
        <v>29</v>
      </c>
      <c r="M9">
        <v>57</v>
      </c>
      <c r="N9">
        <v>15</v>
      </c>
      <c r="O9">
        <v>44</v>
      </c>
      <c r="P9">
        <v>68</v>
      </c>
      <c r="Q9">
        <v>24</v>
      </c>
      <c r="R9">
        <v>35</v>
      </c>
      <c r="S9">
        <v>23</v>
      </c>
      <c r="T9">
        <v>0</v>
      </c>
      <c r="U9">
        <v>22</v>
      </c>
      <c r="V9">
        <v>0</v>
      </c>
      <c r="W9">
        <v>0</v>
      </c>
      <c r="X9">
        <v>0</v>
      </c>
      <c r="Y9">
        <v>0</v>
      </c>
      <c r="Z9">
        <v>0</v>
      </c>
      <c r="AB9">
        <v>30.4</v>
      </c>
      <c r="AS9">
        <v>6</v>
      </c>
      <c r="AT9">
        <v>28.88</v>
      </c>
      <c r="AU9">
        <v>99.64</v>
      </c>
      <c r="AV9">
        <v>7.04</v>
      </c>
    </row>
    <row r="10" spans="1:48">
      <c r="A10" t="s">
        <v>98</v>
      </c>
      <c r="B10">
        <v>108</v>
      </c>
      <c r="C10">
        <v>120</v>
      </c>
      <c r="D10">
        <v>79</v>
      </c>
      <c r="E10">
        <v>70</v>
      </c>
      <c r="F10">
        <v>69</v>
      </c>
      <c r="G10">
        <v>77</v>
      </c>
      <c r="H10">
        <v>38</v>
      </c>
      <c r="I10">
        <v>124</v>
      </c>
      <c r="J10">
        <v>109</v>
      </c>
      <c r="K10">
        <v>140</v>
      </c>
      <c r="L10">
        <v>121</v>
      </c>
      <c r="M10">
        <v>121</v>
      </c>
      <c r="N10">
        <v>152</v>
      </c>
      <c r="O10">
        <v>135</v>
      </c>
      <c r="P10">
        <v>106</v>
      </c>
      <c r="Q10">
        <v>118</v>
      </c>
      <c r="R10">
        <v>104</v>
      </c>
      <c r="S10">
        <v>102</v>
      </c>
      <c r="T10">
        <v>88</v>
      </c>
      <c r="U10">
        <v>85</v>
      </c>
      <c r="V10">
        <v>105</v>
      </c>
      <c r="W10">
        <v>105</v>
      </c>
      <c r="X10">
        <v>87</v>
      </c>
      <c r="Y10">
        <v>89</v>
      </c>
      <c r="Z10">
        <v>120</v>
      </c>
      <c r="AB10">
        <v>102.88</v>
      </c>
      <c r="AS10">
        <v>7</v>
      </c>
      <c r="AT10">
        <v>28.08</v>
      </c>
      <c r="AU10">
        <v>97.12</v>
      </c>
      <c r="AV10">
        <v>4.24</v>
      </c>
    </row>
    <row r="11" spans="1:48">
      <c r="A11" t="s">
        <v>99</v>
      </c>
      <c r="B11">
        <v>44</v>
      </c>
      <c r="C11">
        <v>33</v>
      </c>
      <c r="D11">
        <v>79</v>
      </c>
      <c r="E11">
        <v>16</v>
      </c>
      <c r="F11">
        <v>30</v>
      </c>
      <c r="G11">
        <v>39</v>
      </c>
      <c r="H11">
        <v>21</v>
      </c>
      <c r="I11">
        <v>25</v>
      </c>
      <c r="J11">
        <v>25</v>
      </c>
      <c r="K11">
        <v>20</v>
      </c>
      <c r="L11">
        <v>60</v>
      </c>
      <c r="M11">
        <v>19</v>
      </c>
      <c r="N11">
        <v>25</v>
      </c>
      <c r="O11">
        <v>14</v>
      </c>
      <c r="P11">
        <v>28</v>
      </c>
      <c r="Q11">
        <v>19</v>
      </c>
      <c r="R11">
        <v>8</v>
      </c>
      <c r="S11">
        <v>14</v>
      </c>
      <c r="T11">
        <v>53</v>
      </c>
      <c r="U11">
        <v>35</v>
      </c>
      <c r="V11">
        <v>24</v>
      </c>
      <c r="W11">
        <v>13</v>
      </c>
      <c r="X11">
        <v>23</v>
      </c>
      <c r="Y11">
        <v>26</v>
      </c>
      <c r="Z11">
        <v>8</v>
      </c>
      <c r="AB11">
        <v>28.04</v>
      </c>
    </row>
    <row r="13" spans="1:48">
      <c r="A13" t="s">
        <v>112</v>
      </c>
    </row>
    <row r="14" spans="1:48">
      <c r="B14" s="2">
        <v>0</v>
      </c>
      <c r="C14" s="3">
        <v>3</v>
      </c>
      <c r="D14" s="2">
        <v>6</v>
      </c>
      <c r="E14" s="3">
        <v>9</v>
      </c>
      <c r="F14" s="2">
        <v>12</v>
      </c>
      <c r="G14" s="3">
        <v>15</v>
      </c>
      <c r="H14" s="2">
        <v>18</v>
      </c>
      <c r="I14" s="3">
        <v>21</v>
      </c>
      <c r="J14" s="2">
        <v>24</v>
      </c>
      <c r="K14" s="3">
        <v>27</v>
      </c>
      <c r="L14" s="2">
        <v>30</v>
      </c>
      <c r="M14" s="3">
        <v>33</v>
      </c>
      <c r="N14" s="2">
        <v>36</v>
      </c>
      <c r="O14" s="3">
        <v>39</v>
      </c>
      <c r="P14" s="2">
        <v>42</v>
      </c>
      <c r="Q14" s="3">
        <v>45</v>
      </c>
      <c r="R14" s="2">
        <v>48</v>
      </c>
      <c r="S14" s="3">
        <v>51</v>
      </c>
      <c r="T14" s="4">
        <v>54</v>
      </c>
      <c r="U14" s="3">
        <v>57</v>
      </c>
      <c r="V14" s="4">
        <v>60</v>
      </c>
      <c r="W14" s="3">
        <v>63</v>
      </c>
      <c r="X14" s="4">
        <v>66</v>
      </c>
      <c r="Y14" s="3">
        <v>69</v>
      </c>
      <c r="Z14" s="4">
        <v>72</v>
      </c>
    </row>
    <row r="15" spans="1:48">
      <c r="A15" t="s">
        <v>97</v>
      </c>
      <c r="B15">
        <v>9</v>
      </c>
      <c r="C15">
        <v>0</v>
      </c>
      <c r="D15">
        <v>0</v>
      </c>
      <c r="E15">
        <v>5</v>
      </c>
      <c r="F15">
        <v>15</v>
      </c>
      <c r="G15">
        <v>2</v>
      </c>
      <c r="H15">
        <v>35</v>
      </c>
      <c r="I15">
        <v>13</v>
      </c>
      <c r="J15">
        <v>0</v>
      </c>
      <c r="K15">
        <v>0</v>
      </c>
      <c r="L15">
        <v>2</v>
      </c>
      <c r="M15">
        <v>0</v>
      </c>
      <c r="N15">
        <v>9</v>
      </c>
      <c r="O15">
        <v>2</v>
      </c>
      <c r="P15">
        <v>0</v>
      </c>
      <c r="Q15">
        <v>0</v>
      </c>
      <c r="R15">
        <v>0</v>
      </c>
      <c r="S15">
        <v>10</v>
      </c>
      <c r="T15">
        <v>0</v>
      </c>
      <c r="U15">
        <v>40</v>
      </c>
      <c r="V15">
        <v>0</v>
      </c>
      <c r="W15">
        <v>0</v>
      </c>
      <c r="X15">
        <v>0</v>
      </c>
      <c r="Y15">
        <v>22</v>
      </c>
      <c r="Z15">
        <v>0</v>
      </c>
      <c r="AA15">
        <v>0</v>
      </c>
      <c r="AB15">
        <v>2.48</v>
      </c>
    </row>
    <row r="16" spans="1:48">
      <c r="A16" t="s">
        <v>98</v>
      </c>
      <c r="B16">
        <v>123</v>
      </c>
      <c r="C16">
        <v>95</v>
      </c>
      <c r="D16">
        <v>85</v>
      </c>
      <c r="E16">
        <v>80</v>
      </c>
      <c r="F16">
        <v>55</v>
      </c>
      <c r="G16">
        <v>82</v>
      </c>
      <c r="H16">
        <v>130</v>
      </c>
      <c r="I16">
        <v>97</v>
      </c>
      <c r="J16">
        <v>165</v>
      </c>
      <c r="K16">
        <v>175</v>
      </c>
      <c r="L16">
        <v>95</v>
      </c>
      <c r="M16">
        <v>108</v>
      </c>
      <c r="N16">
        <v>116</v>
      </c>
      <c r="O16">
        <v>106</v>
      </c>
      <c r="P16">
        <v>83</v>
      </c>
      <c r="Q16">
        <v>187</v>
      </c>
      <c r="R16">
        <v>157</v>
      </c>
      <c r="S16">
        <v>120</v>
      </c>
      <c r="T16">
        <v>150</v>
      </c>
      <c r="U16">
        <v>140</v>
      </c>
      <c r="V16">
        <v>86</v>
      </c>
      <c r="W16">
        <v>95</v>
      </c>
      <c r="X16">
        <v>30</v>
      </c>
      <c r="Y16">
        <v>37</v>
      </c>
      <c r="Z16">
        <v>130</v>
      </c>
      <c r="AB16">
        <v>109.08</v>
      </c>
    </row>
    <row r="17" spans="1:28">
      <c r="A17" t="s">
        <v>99</v>
      </c>
      <c r="B17">
        <v>75</v>
      </c>
      <c r="C17">
        <v>32</v>
      </c>
      <c r="D17">
        <v>44</v>
      </c>
      <c r="E17">
        <v>51</v>
      </c>
      <c r="F17">
        <v>62</v>
      </c>
      <c r="G17">
        <v>32</v>
      </c>
      <c r="H17">
        <v>25</v>
      </c>
      <c r="I17">
        <v>19</v>
      </c>
      <c r="J17">
        <v>13</v>
      </c>
      <c r="K17">
        <v>7</v>
      </c>
      <c r="L17">
        <v>34</v>
      </c>
      <c r="M17">
        <v>25</v>
      </c>
      <c r="N17">
        <v>12</v>
      </c>
      <c r="O17">
        <v>23</v>
      </c>
      <c r="P17">
        <v>30</v>
      </c>
      <c r="Q17">
        <v>33</v>
      </c>
      <c r="R17">
        <v>65</v>
      </c>
      <c r="S17">
        <v>55</v>
      </c>
      <c r="T17">
        <v>48</v>
      </c>
      <c r="U17">
        <v>29</v>
      </c>
      <c r="V17">
        <v>30</v>
      </c>
      <c r="W17">
        <v>39</v>
      </c>
      <c r="X17">
        <v>85</v>
      </c>
      <c r="Y17">
        <v>75</v>
      </c>
      <c r="Z17">
        <v>65</v>
      </c>
      <c r="AB17">
        <v>40.32</v>
      </c>
    </row>
    <row r="19" spans="1:28">
      <c r="A19" t="s">
        <v>113</v>
      </c>
    </row>
    <row r="20" spans="1:28">
      <c r="B20" s="2">
        <v>0</v>
      </c>
      <c r="C20" s="3">
        <v>3</v>
      </c>
      <c r="D20" s="2">
        <v>6</v>
      </c>
      <c r="E20" s="3">
        <v>9</v>
      </c>
      <c r="F20" s="2">
        <v>12</v>
      </c>
      <c r="G20" s="3">
        <v>15</v>
      </c>
      <c r="H20" s="2">
        <v>18</v>
      </c>
      <c r="I20" s="3">
        <v>21</v>
      </c>
      <c r="J20" s="2">
        <v>24</v>
      </c>
      <c r="K20" s="3">
        <v>27</v>
      </c>
      <c r="L20" s="2">
        <v>30</v>
      </c>
      <c r="M20" s="3">
        <v>33</v>
      </c>
      <c r="N20" s="2">
        <v>36</v>
      </c>
      <c r="O20" s="3">
        <v>39</v>
      </c>
      <c r="P20" s="2">
        <v>42</v>
      </c>
      <c r="Q20" s="3">
        <v>45</v>
      </c>
      <c r="R20" s="2">
        <v>48</v>
      </c>
      <c r="S20" s="3">
        <v>51</v>
      </c>
      <c r="T20" s="4">
        <v>54</v>
      </c>
      <c r="U20" s="3">
        <v>57</v>
      </c>
      <c r="V20" s="4">
        <v>60</v>
      </c>
      <c r="W20" s="3">
        <v>63</v>
      </c>
      <c r="X20" s="4">
        <v>66</v>
      </c>
      <c r="Y20" s="3">
        <v>69</v>
      </c>
      <c r="Z20" s="4">
        <v>72</v>
      </c>
    </row>
    <row r="21" spans="1:28">
      <c r="A21" t="s">
        <v>97</v>
      </c>
      <c r="B21">
        <v>40</v>
      </c>
      <c r="C21">
        <v>1</v>
      </c>
      <c r="D21">
        <v>45</v>
      </c>
      <c r="E21">
        <v>5</v>
      </c>
      <c r="F21">
        <v>0</v>
      </c>
      <c r="G21">
        <v>25</v>
      </c>
      <c r="H21">
        <v>0</v>
      </c>
      <c r="I21">
        <v>90</v>
      </c>
      <c r="J21">
        <v>0</v>
      </c>
      <c r="K21">
        <v>0</v>
      </c>
      <c r="L21">
        <v>0</v>
      </c>
      <c r="M21">
        <v>0</v>
      </c>
      <c r="N21">
        <v>3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100</v>
      </c>
      <c r="Y21">
        <v>100</v>
      </c>
      <c r="Z21">
        <v>97</v>
      </c>
      <c r="AA21">
        <v>0</v>
      </c>
      <c r="AB21">
        <v>20.239999999999998</v>
      </c>
    </row>
    <row r="22" spans="1:28">
      <c r="A22" t="s">
        <v>98</v>
      </c>
      <c r="B22">
        <v>92</v>
      </c>
      <c r="C22">
        <v>96</v>
      </c>
      <c r="D22">
        <v>105</v>
      </c>
      <c r="E22">
        <v>124</v>
      </c>
      <c r="F22">
        <v>110</v>
      </c>
      <c r="G22">
        <v>84</v>
      </c>
      <c r="H22">
        <v>103</v>
      </c>
      <c r="I22">
        <v>9</v>
      </c>
      <c r="J22">
        <v>104</v>
      </c>
      <c r="K22">
        <v>102</v>
      </c>
      <c r="L22">
        <v>80</v>
      </c>
      <c r="M22">
        <v>10</v>
      </c>
      <c r="N22">
        <v>100</v>
      </c>
      <c r="O22">
        <v>100</v>
      </c>
      <c r="P22">
        <v>135</v>
      </c>
      <c r="Q22">
        <v>138</v>
      </c>
      <c r="R22">
        <v>100</v>
      </c>
      <c r="S22">
        <v>100</v>
      </c>
      <c r="T22">
        <v>100</v>
      </c>
      <c r="U22">
        <v>108</v>
      </c>
      <c r="V22">
        <v>103</v>
      </c>
      <c r="W22">
        <v>103</v>
      </c>
      <c r="X22">
        <v>20</v>
      </c>
      <c r="Y22">
        <v>0</v>
      </c>
      <c r="Z22">
        <v>66</v>
      </c>
      <c r="AB22">
        <v>87.68</v>
      </c>
    </row>
    <row r="23" spans="1:28">
      <c r="A23" t="s">
        <v>99</v>
      </c>
      <c r="B23">
        <v>0</v>
      </c>
      <c r="C23">
        <v>25</v>
      </c>
      <c r="D23">
        <v>3</v>
      </c>
      <c r="E23">
        <v>1</v>
      </c>
      <c r="F23">
        <v>4</v>
      </c>
      <c r="G23">
        <v>15</v>
      </c>
      <c r="H23">
        <v>4</v>
      </c>
      <c r="I23">
        <v>18</v>
      </c>
      <c r="J23">
        <v>0</v>
      </c>
      <c r="K23">
        <v>0</v>
      </c>
      <c r="L23">
        <v>0</v>
      </c>
      <c r="M23">
        <v>0</v>
      </c>
      <c r="N23">
        <v>5</v>
      </c>
      <c r="O23">
        <v>0</v>
      </c>
      <c r="P23">
        <v>3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5</v>
      </c>
      <c r="X23">
        <v>0</v>
      </c>
      <c r="Y23">
        <v>0</v>
      </c>
      <c r="Z23">
        <v>0</v>
      </c>
      <c r="AB23">
        <v>3.36</v>
      </c>
    </row>
    <row r="25" spans="1:28">
      <c r="A25" t="s">
        <v>114</v>
      </c>
    </row>
    <row r="26" spans="1:28">
      <c r="B26" s="2">
        <v>0</v>
      </c>
      <c r="C26" s="3">
        <v>3</v>
      </c>
      <c r="D26" s="2">
        <v>6</v>
      </c>
      <c r="E26" s="3">
        <v>9</v>
      </c>
      <c r="F26" s="2">
        <v>12</v>
      </c>
      <c r="G26" s="3">
        <v>15</v>
      </c>
      <c r="H26" s="2">
        <v>18</v>
      </c>
      <c r="I26" s="3">
        <v>21</v>
      </c>
      <c r="J26" s="2">
        <v>24</v>
      </c>
      <c r="K26" s="3">
        <v>27</v>
      </c>
      <c r="L26" s="2">
        <v>30</v>
      </c>
      <c r="M26" s="3">
        <v>33</v>
      </c>
      <c r="N26" s="2">
        <v>36</v>
      </c>
      <c r="O26" s="3">
        <v>39</v>
      </c>
      <c r="P26" s="2">
        <v>42</v>
      </c>
      <c r="Q26" s="3">
        <v>45</v>
      </c>
      <c r="R26" s="2">
        <v>48</v>
      </c>
      <c r="S26" s="3">
        <v>51</v>
      </c>
      <c r="T26" s="4">
        <v>54</v>
      </c>
      <c r="U26" s="3">
        <v>57</v>
      </c>
      <c r="V26" s="4">
        <v>60</v>
      </c>
      <c r="W26" s="3">
        <v>63</v>
      </c>
      <c r="X26" s="4">
        <v>66</v>
      </c>
      <c r="Y26" s="3">
        <v>69</v>
      </c>
      <c r="Z26" s="4">
        <v>72</v>
      </c>
    </row>
    <row r="27" spans="1:28">
      <c r="A27" t="s">
        <v>97</v>
      </c>
      <c r="B27">
        <v>15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</v>
      </c>
      <c r="V27">
        <v>24</v>
      </c>
      <c r="W27">
        <v>11</v>
      </c>
      <c r="X27">
        <v>32</v>
      </c>
      <c r="Y27">
        <v>34</v>
      </c>
      <c r="Z27">
        <v>30</v>
      </c>
      <c r="AB27">
        <v>6.08</v>
      </c>
    </row>
    <row r="28" spans="1:28">
      <c r="A28" t="s">
        <v>98</v>
      </c>
      <c r="B28">
        <v>65</v>
      </c>
      <c r="C28">
        <v>85</v>
      </c>
      <c r="D28">
        <v>9</v>
      </c>
      <c r="E28">
        <v>68</v>
      </c>
      <c r="F28">
        <v>95</v>
      </c>
      <c r="G28">
        <v>90</v>
      </c>
      <c r="H28">
        <v>90</v>
      </c>
      <c r="I28">
        <v>85</v>
      </c>
      <c r="J28">
        <v>90</v>
      </c>
      <c r="K28">
        <v>95</v>
      </c>
      <c r="L28">
        <v>90</v>
      </c>
      <c r="M28">
        <v>99</v>
      </c>
      <c r="N28">
        <v>95</v>
      </c>
      <c r="O28">
        <v>90</v>
      </c>
      <c r="P28">
        <v>80</v>
      </c>
      <c r="Q28">
        <v>85</v>
      </c>
      <c r="R28">
        <v>95</v>
      </c>
      <c r="S28">
        <v>80</v>
      </c>
      <c r="T28">
        <v>95</v>
      </c>
      <c r="U28">
        <v>106</v>
      </c>
      <c r="V28">
        <v>118</v>
      </c>
      <c r="W28">
        <v>108</v>
      </c>
      <c r="X28">
        <v>94</v>
      </c>
      <c r="Y28">
        <v>97</v>
      </c>
      <c r="Z28">
        <v>104</v>
      </c>
      <c r="AB28">
        <v>88.32</v>
      </c>
    </row>
    <row r="29" spans="1:28">
      <c r="A29" t="s">
        <v>99</v>
      </c>
      <c r="B29">
        <v>41</v>
      </c>
      <c r="C29">
        <v>15</v>
      </c>
      <c r="D29">
        <v>91</v>
      </c>
      <c r="E29">
        <v>48</v>
      </c>
      <c r="F29">
        <v>5</v>
      </c>
      <c r="G29">
        <v>10</v>
      </c>
      <c r="H29">
        <v>35</v>
      </c>
      <c r="I29">
        <v>15</v>
      </c>
      <c r="J29">
        <v>10</v>
      </c>
      <c r="K29">
        <v>5</v>
      </c>
      <c r="L29">
        <v>10</v>
      </c>
      <c r="M29">
        <v>7</v>
      </c>
      <c r="N29">
        <v>5</v>
      </c>
      <c r="O29">
        <v>10</v>
      </c>
      <c r="P29">
        <v>20</v>
      </c>
      <c r="Q29">
        <v>15</v>
      </c>
      <c r="R29">
        <v>5</v>
      </c>
      <c r="S29">
        <v>30</v>
      </c>
      <c r="T29">
        <v>5</v>
      </c>
      <c r="U29">
        <v>0</v>
      </c>
      <c r="V29">
        <v>2</v>
      </c>
      <c r="W29">
        <v>5</v>
      </c>
      <c r="X29">
        <v>2</v>
      </c>
      <c r="Y29">
        <v>0</v>
      </c>
      <c r="Z29">
        <v>0</v>
      </c>
      <c r="AB29">
        <v>15.64</v>
      </c>
    </row>
    <row r="31" spans="1:28">
      <c r="A31" t="s">
        <v>115</v>
      </c>
    </row>
    <row r="32" spans="1:28">
      <c r="B32" s="2">
        <v>0</v>
      </c>
      <c r="C32" s="3">
        <v>3</v>
      </c>
      <c r="D32" s="2">
        <v>6</v>
      </c>
      <c r="E32" s="3">
        <v>9</v>
      </c>
      <c r="F32" s="2">
        <v>12</v>
      </c>
      <c r="G32" s="3">
        <v>15</v>
      </c>
      <c r="H32" s="2">
        <v>18</v>
      </c>
      <c r="I32" s="3">
        <v>21</v>
      </c>
      <c r="J32" s="2">
        <v>24</v>
      </c>
      <c r="K32" s="3">
        <v>27</v>
      </c>
      <c r="L32" s="2">
        <v>30</v>
      </c>
      <c r="M32" s="3">
        <v>33</v>
      </c>
      <c r="N32" s="2">
        <v>36</v>
      </c>
      <c r="O32" s="3">
        <v>39</v>
      </c>
      <c r="P32" s="2">
        <v>42</v>
      </c>
      <c r="Q32" s="3">
        <v>45</v>
      </c>
      <c r="R32" s="2">
        <v>48</v>
      </c>
      <c r="S32" s="3">
        <v>51</v>
      </c>
      <c r="T32" s="4">
        <v>54</v>
      </c>
      <c r="U32" s="3">
        <v>57</v>
      </c>
      <c r="V32" s="4">
        <v>60</v>
      </c>
      <c r="W32" s="3">
        <v>63</v>
      </c>
      <c r="X32" s="4">
        <v>66</v>
      </c>
      <c r="Y32" s="3">
        <v>69</v>
      </c>
      <c r="Z32" s="4">
        <v>72</v>
      </c>
    </row>
    <row r="33" spans="1:28">
      <c r="A33" t="s">
        <v>97</v>
      </c>
      <c r="B33">
        <v>38</v>
      </c>
      <c r="C33">
        <v>25</v>
      </c>
      <c r="D33">
        <v>16</v>
      </c>
      <c r="E33">
        <v>0</v>
      </c>
      <c r="F33">
        <v>18</v>
      </c>
      <c r="G33">
        <v>0</v>
      </c>
      <c r="H33">
        <v>0</v>
      </c>
      <c r="I33">
        <v>36</v>
      </c>
      <c r="J33">
        <v>20</v>
      </c>
      <c r="K33">
        <v>16</v>
      </c>
      <c r="L33">
        <v>14</v>
      </c>
      <c r="M33">
        <v>41</v>
      </c>
      <c r="N33">
        <v>13</v>
      </c>
      <c r="O33">
        <v>6</v>
      </c>
      <c r="P33">
        <v>35</v>
      </c>
      <c r="Q33">
        <v>26</v>
      </c>
      <c r="R33">
        <v>0</v>
      </c>
      <c r="S33">
        <v>22</v>
      </c>
      <c r="T33">
        <v>20</v>
      </c>
      <c r="U33">
        <v>133</v>
      </c>
      <c r="V33">
        <v>59</v>
      </c>
      <c r="W33">
        <v>53</v>
      </c>
      <c r="X33">
        <v>70</v>
      </c>
      <c r="Y33">
        <v>20</v>
      </c>
      <c r="Z33">
        <v>41</v>
      </c>
      <c r="AA33">
        <v>0</v>
      </c>
      <c r="AB33">
        <v>28.88</v>
      </c>
    </row>
    <row r="34" spans="1:28">
      <c r="A34" t="s">
        <v>98</v>
      </c>
      <c r="B34">
        <v>86</v>
      </c>
      <c r="C34">
        <v>66</v>
      </c>
      <c r="D34">
        <v>132</v>
      </c>
      <c r="E34">
        <v>138</v>
      </c>
      <c r="F34">
        <v>127</v>
      </c>
      <c r="G34">
        <v>125</v>
      </c>
      <c r="H34">
        <v>117</v>
      </c>
      <c r="I34">
        <v>95</v>
      </c>
      <c r="J34">
        <v>126</v>
      </c>
      <c r="K34">
        <v>120</v>
      </c>
      <c r="L34">
        <v>97</v>
      </c>
      <c r="M34">
        <v>90</v>
      </c>
      <c r="N34">
        <v>120</v>
      </c>
      <c r="O34">
        <v>110</v>
      </c>
      <c r="P34">
        <v>115</v>
      </c>
      <c r="Q34">
        <v>100</v>
      </c>
      <c r="R34">
        <v>102</v>
      </c>
      <c r="S34">
        <v>103</v>
      </c>
      <c r="T34">
        <v>97</v>
      </c>
      <c r="U34">
        <v>97</v>
      </c>
      <c r="V34">
        <v>86</v>
      </c>
      <c r="W34">
        <v>88</v>
      </c>
      <c r="X34">
        <v>40</v>
      </c>
      <c r="Y34">
        <v>34</v>
      </c>
      <c r="Z34">
        <v>80</v>
      </c>
      <c r="AB34">
        <v>99.64</v>
      </c>
    </row>
    <row r="35" spans="1:28">
      <c r="A35" t="s">
        <v>99</v>
      </c>
      <c r="B35">
        <v>0</v>
      </c>
      <c r="C35">
        <v>32</v>
      </c>
      <c r="D35">
        <v>10</v>
      </c>
      <c r="E35">
        <v>10</v>
      </c>
      <c r="F35">
        <v>0</v>
      </c>
      <c r="G35">
        <v>5</v>
      </c>
      <c r="H35">
        <v>0</v>
      </c>
      <c r="I35">
        <v>2</v>
      </c>
      <c r="J35">
        <v>2</v>
      </c>
      <c r="K35">
        <v>5</v>
      </c>
      <c r="L35">
        <v>0</v>
      </c>
      <c r="M35">
        <v>3</v>
      </c>
      <c r="N35">
        <v>0</v>
      </c>
      <c r="O35">
        <v>0</v>
      </c>
      <c r="P35">
        <v>4</v>
      </c>
      <c r="Q35">
        <v>0</v>
      </c>
      <c r="R35">
        <v>0</v>
      </c>
      <c r="S35">
        <v>0</v>
      </c>
      <c r="T35">
        <v>0</v>
      </c>
      <c r="U35">
        <v>8</v>
      </c>
      <c r="V35">
        <v>0</v>
      </c>
      <c r="W35">
        <v>0</v>
      </c>
      <c r="X35">
        <v>50</v>
      </c>
      <c r="Y35">
        <v>45</v>
      </c>
      <c r="Z35">
        <v>0</v>
      </c>
      <c r="AB35">
        <v>7.04</v>
      </c>
    </row>
    <row r="37" spans="1:28">
      <c r="A37" t="s">
        <v>116</v>
      </c>
    </row>
    <row r="38" spans="1:28">
      <c r="B38" s="2">
        <v>0</v>
      </c>
      <c r="C38" s="3">
        <v>3</v>
      </c>
      <c r="D38" s="2">
        <v>6</v>
      </c>
      <c r="E38" s="3">
        <v>9</v>
      </c>
      <c r="F38" s="2">
        <v>12</v>
      </c>
      <c r="G38" s="3">
        <v>15</v>
      </c>
      <c r="H38" s="2">
        <v>18</v>
      </c>
      <c r="I38" s="3">
        <v>21</v>
      </c>
      <c r="J38" s="2">
        <v>24</v>
      </c>
      <c r="K38" s="3">
        <v>27</v>
      </c>
      <c r="L38" s="2">
        <v>30</v>
      </c>
      <c r="M38" s="3">
        <v>33</v>
      </c>
      <c r="N38" s="2">
        <v>36</v>
      </c>
      <c r="O38" s="3">
        <v>39</v>
      </c>
      <c r="P38" s="2">
        <v>42</v>
      </c>
      <c r="Q38" s="3">
        <v>45</v>
      </c>
      <c r="R38" s="2">
        <v>48</v>
      </c>
      <c r="S38" s="3">
        <v>51</v>
      </c>
      <c r="T38" s="4">
        <v>54</v>
      </c>
      <c r="U38" s="3">
        <v>57</v>
      </c>
      <c r="V38" s="4">
        <v>60</v>
      </c>
      <c r="W38" s="3">
        <v>63</v>
      </c>
      <c r="X38" s="4">
        <v>66</v>
      </c>
      <c r="Y38" s="3">
        <v>69</v>
      </c>
      <c r="Z38" s="4">
        <v>72</v>
      </c>
    </row>
    <row r="39" spans="1:28">
      <c r="A39" t="s">
        <v>97</v>
      </c>
      <c r="B39">
        <v>35</v>
      </c>
      <c r="C39">
        <v>46</v>
      </c>
      <c r="D39">
        <v>56</v>
      </c>
      <c r="E39">
        <v>38</v>
      </c>
      <c r="F39">
        <v>103</v>
      </c>
      <c r="G39">
        <v>36</v>
      </c>
      <c r="H39">
        <v>66</v>
      </c>
      <c r="I39">
        <v>64</v>
      </c>
      <c r="J39">
        <v>60</v>
      </c>
      <c r="K39">
        <v>57</v>
      </c>
      <c r="L39">
        <v>45</v>
      </c>
      <c r="M39">
        <v>53</v>
      </c>
      <c r="N39">
        <v>2</v>
      </c>
      <c r="O39">
        <v>0</v>
      </c>
      <c r="P39">
        <v>0</v>
      </c>
      <c r="Q39">
        <v>0</v>
      </c>
      <c r="R39">
        <v>0</v>
      </c>
      <c r="S39">
        <v>0</v>
      </c>
      <c r="T39">
        <v>8</v>
      </c>
      <c r="U39">
        <v>0</v>
      </c>
      <c r="V39">
        <v>0</v>
      </c>
      <c r="W39">
        <v>0</v>
      </c>
      <c r="X39">
        <v>33</v>
      </c>
      <c r="Y39">
        <v>0</v>
      </c>
      <c r="Z39">
        <v>0</v>
      </c>
      <c r="AA39">
        <v>0</v>
      </c>
      <c r="AB39">
        <v>28.08</v>
      </c>
    </row>
    <row r="40" spans="1:28">
      <c r="A40" t="s">
        <v>98</v>
      </c>
      <c r="B40">
        <v>94</v>
      </c>
      <c r="C40">
        <v>93</v>
      </c>
      <c r="D40">
        <v>80</v>
      </c>
      <c r="E40">
        <v>90</v>
      </c>
      <c r="F40">
        <v>30</v>
      </c>
      <c r="G40">
        <v>95</v>
      </c>
      <c r="H40">
        <v>90</v>
      </c>
      <c r="I40">
        <v>90</v>
      </c>
      <c r="J40">
        <v>98</v>
      </c>
      <c r="K40">
        <v>93</v>
      </c>
      <c r="L40">
        <v>78</v>
      </c>
      <c r="M40">
        <v>85</v>
      </c>
      <c r="N40">
        <v>102</v>
      </c>
      <c r="O40">
        <v>85</v>
      </c>
      <c r="P40">
        <v>100</v>
      </c>
      <c r="Q40">
        <v>129</v>
      </c>
      <c r="R40">
        <v>138</v>
      </c>
      <c r="S40">
        <v>135</v>
      </c>
      <c r="T40">
        <v>115</v>
      </c>
      <c r="U40">
        <v>135</v>
      </c>
      <c r="V40">
        <v>115</v>
      </c>
      <c r="W40">
        <v>113</v>
      </c>
      <c r="X40">
        <v>92</v>
      </c>
      <c r="Y40">
        <v>100</v>
      </c>
      <c r="Z40">
        <v>53</v>
      </c>
      <c r="AB40">
        <v>97.12</v>
      </c>
    </row>
    <row r="41" spans="1:28">
      <c r="A41" t="s">
        <v>99</v>
      </c>
      <c r="B41">
        <v>4</v>
      </c>
      <c r="C41">
        <v>2</v>
      </c>
      <c r="D41">
        <v>2</v>
      </c>
      <c r="E41">
        <v>1</v>
      </c>
      <c r="F41">
        <v>10</v>
      </c>
      <c r="G41">
        <v>0</v>
      </c>
      <c r="H41">
        <v>2</v>
      </c>
      <c r="I41">
        <v>0</v>
      </c>
      <c r="J41">
        <v>0</v>
      </c>
      <c r="K41">
        <v>0</v>
      </c>
      <c r="L41">
        <v>16</v>
      </c>
      <c r="M41">
        <v>0</v>
      </c>
      <c r="N41">
        <v>1</v>
      </c>
      <c r="O41">
        <v>15</v>
      </c>
      <c r="P41">
        <v>0</v>
      </c>
      <c r="Q41">
        <v>0</v>
      </c>
      <c r="R41">
        <v>0</v>
      </c>
      <c r="S41">
        <v>0</v>
      </c>
      <c r="T41">
        <v>3</v>
      </c>
      <c r="U41">
        <v>0</v>
      </c>
      <c r="V41">
        <v>0</v>
      </c>
      <c r="W41">
        <v>0</v>
      </c>
      <c r="X41">
        <v>0</v>
      </c>
      <c r="Y41">
        <v>0</v>
      </c>
      <c r="Z41">
        <v>50</v>
      </c>
      <c r="AB41">
        <v>4.24</v>
      </c>
    </row>
  </sheetData>
  <phoneticPr fontId="8" type="noConversion"/>
  <pageMargins left="0.75" right="0.75" top="1" bottom="1" header="0.5" footer="0.5"/>
  <headerFooter alignWithMargins="0"/>
  <drawing r:id="rId1"/>
</worksheet>
</file>

<file path=xl/worksheets/sheet7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AC110"/>
  <sheetViews>
    <sheetView workbookViewId="0">
      <pane xSplit="1" ySplit="4" topLeftCell="B92" activePane="bottomRight" state="frozen"/>
      <selection activeCell="AJ48" sqref="AJ48"/>
      <selection pane="topRight" activeCell="AJ48" sqref="AJ48"/>
      <selection pane="bottomLeft" activeCell="AJ48" sqref="AJ48"/>
      <selection pane="bottomRight" activeCell="AJ48" sqref="AJ48"/>
    </sheetView>
  </sheetViews>
  <sheetFormatPr baseColWidth="10" defaultRowHeight="13"/>
  <cols>
    <col min="1" max="1" width="35.33203125" bestFit="1" customWidth="1"/>
    <col min="2" max="256" width="8.83203125" customWidth="1"/>
  </cols>
  <sheetData>
    <row r="1" spans="1:28" ht="18">
      <c r="A1" s="221" t="s">
        <v>88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spans="1:28">
      <c r="A2" s="222" t="s">
        <v>89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4"/>
    </row>
    <row r="3" spans="1:28">
      <c r="A3" s="1" t="s">
        <v>0</v>
      </c>
      <c r="B3" s="2">
        <v>0</v>
      </c>
      <c r="C3" s="3">
        <v>3</v>
      </c>
      <c r="D3" s="2">
        <v>6</v>
      </c>
      <c r="E3" s="3">
        <v>9</v>
      </c>
      <c r="F3" s="2">
        <v>12</v>
      </c>
      <c r="G3" s="3">
        <v>15</v>
      </c>
      <c r="H3" s="2">
        <v>18</v>
      </c>
      <c r="I3" s="3">
        <v>21</v>
      </c>
      <c r="J3" s="2">
        <v>24</v>
      </c>
      <c r="K3" s="3">
        <v>27</v>
      </c>
      <c r="L3" s="2">
        <v>30</v>
      </c>
      <c r="M3" s="3">
        <v>33</v>
      </c>
      <c r="N3" s="2">
        <v>36</v>
      </c>
      <c r="O3" s="3">
        <v>39</v>
      </c>
      <c r="P3" s="2">
        <v>42</v>
      </c>
      <c r="Q3" s="3">
        <v>45</v>
      </c>
      <c r="R3" s="2">
        <v>48</v>
      </c>
      <c r="S3" s="3">
        <v>51</v>
      </c>
      <c r="T3" s="4">
        <v>54</v>
      </c>
      <c r="U3" s="3">
        <v>57</v>
      </c>
      <c r="V3" s="4">
        <v>60</v>
      </c>
      <c r="W3" s="3">
        <v>63</v>
      </c>
      <c r="X3" s="4">
        <v>66</v>
      </c>
      <c r="Y3" s="3">
        <v>69</v>
      </c>
      <c r="Z3" s="4">
        <v>72</v>
      </c>
      <c r="AA3" s="2" t="s">
        <v>1</v>
      </c>
    </row>
    <row r="4" spans="1:28" ht="12.75" customHeight="1">
      <c r="A4" s="5" t="s">
        <v>2</v>
      </c>
      <c r="B4" s="6"/>
      <c r="C4" s="7"/>
      <c r="D4" s="6"/>
      <c r="E4" s="7"/>
      <c r="F4" s="6"/>
      <c r="G4" s="7"/>
      <c r="H4" s="6"/>
      <c r="I4" s="7"/>
      <c r="J4" s="6"/>
      <c r="K4" s="7"/>
      <c r="L4" s="6"/>
      <c r="M4" s="7"/>
      <c r="N4" s="6"/>
      <c r="O4" s="7"/>
      <c r="P4" s="6"/>
      <c r="Q4" s="7"/>
      <c r="R4" s="6"/>
      <c r="S4" s="7"/>
      <c r="T4" s="8"/>
      <c r="U4" s="7"/>
      <c r="V4" s="8"/>
      <c r="W4" s="7"/>
      <c r="X4" s="8"/>
      <c r="Y4" s="7"/>
      <c r="Z4" s="8"/>
      <c r="AA4" s="6"/>
    </row>
    <row r="5" spans="1:28" ht="12.75" customHeight="1">
      <c r="A5" s="9" t="s">
        <v>25</v>
      </c>
      <c r="B5" s="10"/>
      <c r="C5" s="11"/>
      <c r="D5" s="10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  <c r="P5" s="10"/>
      <c r="Q5" s="11"/>
      <c r="R5" s="10"/>
      <c r="S5" s="11"/>
      <c r="T5" s="10"/>
      <c r="U5" s="11"/>
      <c r="V5" s="10"/>
      <c r="W5" s="11"/>
      <c r="X5" s="10"/>
      <c r="Y5" s="11"/>
      <c r="Z5" s="10"/>
      <c r="AA5" s="6"/>
      <c r="AB5">
        <f>SUM(B5:AA5)/25</f>
        <v>0</v>
      </c>
    </row>
    <row r="6" spans="1:28" ht="12.75" customHeight="1">
      <c r="A6" s="9" t="s">
        <v>3</v>
      </c>
      <c r="B6" s="10"/>
      <c r="C6" s="11"/>
      <c r="D6" s="10"/>
      <c r="E6" s="11"/>
      <c r="F6" s="10"/>
      <c r="G6" s="11"/>
      <c r="H6" s="10"/>
      <c r="I6" s="11"/>
      <c r="J6" s="10"/>
      <c r="K6" s="11"/>
      <c r="L6" s="10"/>
      <c r="M6" s="11"/>
      <c r="N6" s="10"/>
      <c r="O6" s="11"/>
      <c r="P6" s="10"/>
      <c r="Q6" s="11"/>
      <c r="R6" s="10"/>
      <c r="S6" s="11"/>
      <c r="T6" s="10"/>
      <c r="U6" s="11"/>
      <c r="V6" s="10"/>
      <c r="W6" s="11"/>
      <c r="X6" s="10"/>
      <c r="Y6" s="11"/>
      <c r="Z6" s="10"/>
      <c r="AA6" s="6"/>
      <c r="AB6">
        <f t="shared" ref="AB6:AB69" si="0">SUM(B6:AA6)/25</f>
        <v>0</v>
      </c>
    </row>
    <row r="7" spans="1:28" ht="12.75" customHeight="1">
      <c r="A7" s="9" t="s">
        <v>59</v>
      </c>
      <c r="B7" s="10"/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  <c r="P7" s="10"/>
      <c r="Q7" s="11"/>
      <c r="R7" s="10"/>
      <c r="S7" s="11"/>
      <c r="T7" s="10"/>
      <c r="U7" s="11"/>
      <c r="V7" s="10"/>
      <c r="W7" s="11"/>
      <c r="X7" s="10"/>
      <c r="Y7" s="11"/>
      <c r="Z7" s="10"/>
      <c r="AA7" s="6"/>
      <c r="AB7">
        <f t="shared" si="0"/>
        <v>0</v>
      </c>
    </row>
    <row r="8" spans="1:28" ht="12.75" customHeight="1">
      <c r="A8" s="12" t="s">
        <v>4</v>
      </c>
      <c r="B8" s="10"/>
      <c r="C8" s="11"/>
      <c r="D8" s="10"/>
      <c r="E8" s="11"/>
      <c r="F8" s="10"/>
      <c r="G8" s="11"/>
      <c r="H8" s="10"/>
      <c r="I8" s="11"/>
      <c r="J8" s="10"/>
      <c r="K8" s="11"/>
      <c r="L8" s="10"/>
      <c r="M8" s="11"/>
      <c r="N8" s="10"/>
      <c r="O8" s="11"/>
      <c r="P8" s="10"/>
      <c r="Q8" s="11"/>
      <c r="R8" s="10"/>
      <c r="S8" s="11"/>
      <c r="T8" s="10"/>
      <c r="U8" s="11"/>
      <c r="V8" s="10"/>
      <c r="W8" s="11"/>
      <c r="X8" s="10"/>
      <c r="Y8" s="11"/>
      <c r="Z8" s="10"/>
      <c r="AA8" s="6"/>
      <c r="AB8">
        <f t="shared" si="0"/>
        <v>0</v>
      </c>
    </row>
    <row r="9" spans="1:28" ht="12.75" customHeight="1">
      <c r="A9" s="9" t="s">
        <v>45</v>
      </c>
      <c r="B9" s="10"/>
      <c r="C9" s="11"/>
      <c r="D9" s="10"/>
      <c r="E9" s="11"/>
      <c r="F9" s="10"/>
      <c r="G9" s="11"/>
      <c r="H9" s="10"/>
      <c r="I9" s="11"/>
      <c r="J9" s="10"/>
      <c r="K9" s="11"/>
      <c r="L9" s="10"/>
      <c r="M9" s="11"/>
      <c r="N9" s="10"/>
      <c r="O9" s="11"/>
      <c r="P9" s="10"/>
      <c r="Q9" s="11"/>
      <c r="R9" s="10"/>
      <c r="S9" s="11"/>
      <c r="T9" s="10"/>
      <c r="U9" s="11"/>
      <c r="V9" s="10"/>
      <c r="W9" s="11"/>
      <c r="X9" s="10"/>
      <c r="Y9" s="11"/>
      <c r="Z9" s="10"/>
      <c r="AA9" s="6"/>
      <c r="AB9">
        <f t="shared" si="0"/>
        <v>0</v>
      </c>
    </row>
    <row r="10" spans="1:28" ht="12.75" customHeight="1">
      <c r="A10" s="24" t="s">
        <v>86</v>
      </c>
      <c r="B10" s="10"/>
      <c r="C10" s="11"/>
      <c r="D10" s="10"/>
      <c r="E10" s="11"/>
      <c r="F10" s="10"/>
      <c r="G10" s="11"/>
      <c r="H10" s="10"/>
      <c r="I10" s="11"/>
      <c r="J10" s="10"/>
      <c r="K10" s="11"/>
      <c r="L10" s="10"/>
      <c r="M10" s="11"/>
      <c r="N10" s="10"/>
      <c r="O10" s="11"/>
      <c r="P10" s="10"/>
      <c r="Q10" s="11"/>
      <c r="R10" s="10"/>
      <c r="S10" s="11"/>
      <c r="T10" s="10"/>
      <c r="U10" s="11"/>
      <c r="V10" s="10"/>
      <c r="W10" s="11"/>
      <c r="X10" s="10"/>
      <c r="Y10" s="11"/>
      <c r="Z10" s="10"/>
      <c r="AA10" s="6"/>
      <c r="AB10">
        <f t="shared" si="0"/>
        <v>0</v>
      </c>
    </row>
    <row r="11" spans="1:28" ht="12.75" customHeight="1">
      <c r="A11" s="9" t="s">
        <v>27</v>
      </c>
      <c r="B11" s="10"/>
      <c r="C11" s="11"/>
      <c r="D11" s="10"/>
      <c r="E11" s="11"/>
      <c r="F11" s="10"/>
      <c r="G11" s="11"/>
      <c r="H11" s="10"/>
      <c r="I11" s="11"/>
      <c r="J11" s="10"/>
      <c r="K11" s="11"/>
      <c r="L11" s="10"/>
      <c r="M11" s="11"/>
      <c r="N11" s="10"/>
      <c r="O11" s="11"/>
      <c r="P11" s="10"/>
      <c r="Q11" s="11"/>
      <c r="R11" s="10"/>
      <c r="S11" s="11"/>
      <c r="T11" s="10"/>
      <c r="U11" s="11"/>
      <c r="V11" s="10"/>
      <c r="W11" s="11"/>
      <c r="X11" s="10"/>
      <c r="Y11" s="11"/>
      <c r="Z11" s="10"/>
      <c r="AA11" s="6"/>
      <c r="AB11">
        <f t="shared" si="0"/>
        <v>0</v>
      </c>
    </row>
    <row r="12" spans="1:28" ht="12.75" customHeight="1">
      <c r="A12" s="14" t="s">
        <v>26</v>
      </c>
      <c r="B12" s="10"/>
      <c r="C12" s="11"/>
      <c r="D12" s="10"/>
      <c r="E12" s="11"/>
      <c r="F12" s="10"/>
      <c r="G12" s="11"/>
      <c r="H12" s="10"/>
      <c r="I12" s="11"/>
      <c r="J12" s="10"/>
      <c r="K12" s="11"/>
      <c r="L12" s="10"/>
      <c r="M12" s="11"/>
      <c r="N12" s="10"/>
      <c r="O12" s="11"/>
      <c r="P12" s="10"/>
      <c r="Q12" s="11"/>
      <c r="R12" s="10"/>
      <c r="S12" s="11"/>
      <c r="T12" s="10"/>
      <c r="U12" s="11"/>
      <c r="V12" s="10"/>
      <c r="W12" s="11"/>
      <c r="X12" s="10"/>
      <c r="Y12" s="11"/>
      <c r="Z12" s="10"/>
      <c r="AA12" s="6"/>
      <c r="AB12">
        <f t="shared" si="0"/>
        <v>0</v>
      </c>
    </row>
    <row r="13" spans="1:28" ht="12.75" customHeight="1">
      <c r="A13" s="13" t="s">
        <v>51</v>
      </c>
      <c r="B13" s="10"/>
      <c r="C13" s="11"/>
      <c r="D13" s="10"/>
      <c r="E13" s="11"/>
      <c r="F13" s="10"/>
      <c r="G13" s="11"/>
      <c r="H13" s="10"/>
      <c r="I13" s="11"/>
      <c r="J13" s="10"/>
      <c r="K13" s="11"/>
      <c r="L13" s="10"/>
      <c r="M13" s="11"/>
      <c r="N13" s="10"/>
      <c r="O13" s="11"/>
      <c r="P13" s="10"/>
      <c r="Q13" s="11"/>
      <c r="R13" s="10"/>
      <c r="S13" s="11"/>
      <c r="T13" s="10"/>
      <c r="U13" s="11"/>
      <c r="V13" s="10"/>
      <c r="W13" s="11"/>
      <c r="X13" s="10"/>
      <c r="Y13" s="11"/>
      <c r="Z13" s="10"/>
      <c r="AA13" s="6"/>
      <c r="AB13">
        <f t="shared" si="0"/>
        <v>0</v>
      </c>
    </row>
    <row r="14" spans="1:28" ht="12.75" customHeight="1">
      <c r="A14" s="14" t="s">
        <v>29</v>
      </c>
      <c r="B14" s="10"/>
      <c r="C14" s="11"/>
      <c r="D14" s="10"/>
      <c r="E14" s="11"/>
      <c r="F14" s="10"/>
      <c r="G14" s="11"/>
      <c r="H14" s="10"/>
      <c r="I14" s="11"/>
      <c r="J14" s="10"/>
      <c r="K14" s="11"/>
      <c r="L14" s="10"/>
      <c r="M14" s="11"/>
      <c r="N14" s="10"/>
      <c r="O14" s="11"/>
      <c r="P14" s="10"/>
      <c r="Q14" s="11"/>
      <c r="R14" s="10"/>
      <c r="S14" s="11"/>
      <c r="T14" s="10"/>
      <c r="U14" s="11"/>
      <c r="V14" s="10"/>
      <c r="W14" s="11"/>
      <c r="X14" s="10"/>
      <c r="Y14" s="11"/>
      <c r="Z14" s="10"/>
      <c r="AA14" s="6"/>
      <c r="AB14">
        <f t="shared" si="0"/>
        <v>0</v>
      </c>
    </row>
    <row r="15" spans="1:28" ht="12.75" customHeight="1">
      <c r="A15" s="13" t="s">
        <v>76</v>
      </c>
      <c r="B15" s="10"/>
      <c r="C15" s="11">
        <v>2</v>
      </c>
      <c r="D15" s="10">
        <v>3</v>
      </c>
      <c r="E15" s="11"/>
      <c r="F15" s="10"/>
      <c r="G15" s="11"/>
      <c r="H15" s="10"/>
      <c r="I15" s="11">
        <v>2</v>
      </c>
      <c r="J15" s="10"/>
      <c r="K15" s="11"/>
      <c r="L15" s="10"/>
      <c r="M15" s="11"/>
      <c r="N15" s="10"/>
      <c r="O15" s="11"/>
      <c r="P15" s="10"/>
      <c r="Q15" s="11"/>
      <c r="R15" s="10"/>
      <c r="S15" s="11"/>
      <c r="T15" s="10"/>
      <c r="U15" s="11"/>
      <c r="V15" s="10"/>
      <c r="W15" s="11"/>
      <c r="X15" s="10"/>
      <c r="Y15" s="11"/>
      <c r="Z15" s="10"/>
      <c r="AA15" s="6"/>
      <c r="AB15">
        <f t="shared" si="0"/>
        <v>0.28000000000000003</v>
      </c>
    </row>
    <row r="16" spans="1:28" ht="12.75" customHeight="1">
      <c r="A16" s="13" t="s">
        <v>77</v>
      </c>
      <c r="B16" s="10"/>
      <c r="C16" s="11">
        <v>1</v>
      </c>
      <c r="D16" s="10">
        <v>4</v>
      </c>
      <c r="E16" s="11">
        <v>10</v>
      </c>
      <c r="F16" s="10">
        <v>8</v>
      </c>
      <c r="G16" s="11">
        <v>15</v>
      </c>
      <c r="H16" s="10">
        <v>5</v>
      </c>
      <c r="I16" s="11"/>
      <c r="J16" s="10"/>
      <c r="K16" s="11"/>
      <c r="L16" s="10"/>
      <c r="M16" s="11"/>
      <c r="N16" s="10"/>
      <c r="O16" s="11"/>
      <c r="P16" s="10"/>
      <c r="Q16" s="11"/>
      <c r="R16" s="10"/>
      <c r="S16" s="11"/>
      <c r="T16" s="10"/>
      <c r="U16" s="11"/>
      <c r="V16" s="10"/>
      <c r="W16" s="11"/>
      <c r="X16" s="10"/>
      <c r="Y16" s="11"/>
      <c r="Z16" s="10"/>
      <c r="AA16" s="6"/>
      <c r="AB16">
        <f t="shared" si="0"/>
        <v>1.72</v>
      </c>
    </row>
    <row r="17" spans="1:28" ht="12.75" customHeight="1">
      <c r="A17" s="9" t="s">
        <v>5</v>
      </c>
      <c r="B17" s="10"/>
      <c r="C17" s="11"/>
      <c r="D17" s="10"/>
      <c r="E17" s="11"/>
      <c r="F17" s="10"/>
      <c r="G17" s="11">
        <v>9</v>
      </c>
      <c r="H17" s="10"/>
      <c r="I17" s="11"/>
      <c r="J17" s="10"/>
      <c r="K17" s="11"/>
      <c r="L17" s="10"/>
      <c r="M17" s="11">
        <v>8</v>
      </c>
      <c r="N17" s="10">
        <v>90</v>
      </c>
      <c r="O17" s="11">
        <v>23</v>
      </c>
      <c r="P17" s="10"/>
      <c r="Q17" s="11"/>
      <c r="R17" s="10"/>
      <c r="S17" s="11"/>
      <c r="T17" s="10"/>
      <c r="U17" s="11"/>
      <c r="V17" s="10"/>
      <c r="W17" s="11"/>
      <c r="X17" s="10"/>
      <c r="Y17" s="11"/>
      <c r="Z17" s="10"/>
      <c r="AA17" s="6"/>
      <c r="AB17">
        <f t="shared" si="0"/>
        <v>5.2</v>
      </c>
    </row>
    <row r="18" spans="1:28" ht="12.75" customHeight="1">
      <c r="A18" s="12" t="s">
        <v>79</v>
      </c>
      <c r="B18" s="10"/>
      <c r="C18" s="11"/>
      <c r="D18" s="10"/>
      <c r="E18" s="11"/>
      <c r="F18" s="10"/>
      <c r="G18" s="11"/>
      <c r="H18" s="10"/>
      <c r="I18" s="11"/>
      <c r="J18" s="10"/>
      <c r="K18" s="11"/>
      <c r="L18" s="10"/>
      <c r="M18" s="11"/>
      <c r="N18" s="10"/>
      <c r="O18" s="11">
        <v>1</v>
      </c>
      <c r="P18" s="10">
        <v>3</v>
      </c>
      <c r="Q18" s="11">
        <v>25</v>
      </c>
      <c r="R18" s="10"/>
      <c r="S18" s="11"/>
      <c r="T18" s="10"/>
      <c r="U18" s="11"/>
      <c r="V18" s="10"/>
      <c r="W18" s="11"/>
      <c r="X18" s="10"/>
      <c r="Y18" s="11">
        <v>10</v>
      </c>
      <c r="Z18" s="10"/>
      <c r="AA18" s="6"/>
      <c r="AB18">
        <f t="shared" si="0"/>
        <v>1.56</v>
      </c>
    </row>
    <row r="19" spans="1:28" ht="12.75" customHeight="1">
      <c r="A19" s="12" t="s">
        <v>78</v>
      </c>
      <c r="B19" s="10"/>
      <c r="C19" s="11"/>
      <c r="D19" s="10"/>
      <c r="E19" s="11">
        <v>7</v>
      </c>
      <c r="F19" s="10"/>
      <c r="G19" s="11"/>
      <c r="H19" s="10"/>
      <c r="I19" s="11"/>
      <c r="J19" s="10"/>
      <c r="K19" s="11"/>
      <c r="L19" s="10"/>
      <c r="M19" s="11"/>
      <c r="N19" s="10"/>
      <c r="O19" s="11"/>
      <c r="P19" s="10"/>
      <c r="Q19" s="11"/>
      <c r="R19" s="10"/>
      <c r="S19" s="11"/>
      <c r="T19" s="10"/>
      <c r="U19" s="11"/>
      <c r="V19" s="10"/>
      <c r="W19" s="11"/>
      <c r="X19" s="10"/>
      <c r="Y19" s="11"/>
      <c r="Z19" s="10"/>
      <c r="AA19" s="6"/>
      <c r="AB19">
        <f t="shared" si="0"/>
        <v>0.28000000000000003</v>
      </c>
    </row>
    <row r="20" spans="1:28" ht="12.75" customHeight="1">
      <c r="A20" s="12" t="s">
        <v>6</v>
      </c>
      <c r="B20" s="10">
        <v>83</v>
      </c>
      <c r="C20" s="11">
        <v>87</v>
      </c>
      <c r="D20" s="10">
        <v>90</v>
      </c>
      <c r="E20" s="11">
        <v>95</v>
      </c>
      <c r="F20" s="10">
        <v>95</v>
      </c>
      <c r="G20" s="11">
        <v>95</v>
      </c>
      <c r="H20" s="10">
        <v>95</v>
      </c>
      <c r="I20" s="11">
        <v>98</v>
      </c>
      <c r="J20" s="10">
        <v>98</v>
      </c>
      <c r="K20" s="11">
        <v>100</v>
      </c>
      <c r="L20" s="10">
        <v>100</v>
      </c>
      <c r="M20" s="11">
        <v>95</v>
      </c>
      <c r="N20" s="10">
        <v>50</v>
      </c>
      <c r="O20" s="11">
        <v>75</v>
      </c>
      <c r="P20" s="10">
        <v>90</v>
      </c>
      <c r="Q20" s="11">
        <v>100</v>
      </c>
      <c r="R20" s="10">
        <v>90</v>
      </c>
      <c r="S20" s="11">
        <v>95</v>
      </c>
      <c r="T20" s="10">
        <v>85</v>
      </c>
      <c r="U20" s="11">
        <v>100</v>
      </c>
      <c r="V20" s="10">
        <v>80</v>
      </c>
      <c r="W20" s="11">
        <v>45</v>
      </c>
      <c r="X20" s="10">
        <v>98</v>
      </c>
      <c r="Y20" s="11">
        <v>85</v>
      </c>
      <c r="Z20" s="10">
        <v>98</v>
      </c>
      <c r="AA20" s="6"/>
      <c r="AB20">
        <f t="shared" si="0"/>
        <v>88.88</v>
      </c>
    </row>
    <row r="21" spans="1:28" ht="12.75" customHeight="1">
      <c r="A21" s="12" t="s">
        <v>7</v>
      </c>
      <c r="B21" s="10"/>
      <c r="C21" s="11"/>
      <c r="D21" s="10"/>
      <c r="E21" s="11"/>
      <c r="F21" s="10"/>
      <c r="G21" s="11"/>
      <c r="H21" s="10"/>
      <c r="I21" s="11"/>
      <c r="J21" s="10"/>
      <c r="K21" s="11"/>
      <c r="L21" s="10"/>
      <c r="M21" s="11"/>
      <c r="N21" s="10"/>
      <c r="O21" s="11"/>
      <c r="P21" s="10"/>
      <c r="Q21" s="11"/>
      <c r="R21" s="10"/>
      <c r="S21" s="11"/>
      <c r="T21" s="10"/>
      <c r="U21" s="11"/>
      <c r="V21" s="10"/>
      <c r="W21" s="11"/>
      <c r="X21" s="10"/>
      <c r="Y21" s="11"/>
      <c r="Z21" s="10"/>
      <c r="AA21" s="6"/>
      <c r="AB21">
        <f t="shared" si="0"/>
        <v>0</v>
      </c>
    </row>
    <row r="22" spans="1:28" ht="12.75" customHeight="1">
      <c r="A22" s="12" t="s">
        <v>85</v>
      </c>
      <c r="B22" s="10"/>
      <c r="C22" s="11"/>
      <c r="D22" s="10"/>
      <c r="E22" s="11"/>
      <c r="F22" s="10"/>
      <c r="G22" s="11"/>
      <c r="H22" s="10"/>
      <c r="I22" s="11"/>
      <c r="J22" s="10"/>
      <c r="K22" s="11"/>
      <c r="L22" s="10"/>
      <c r="M22" s="11"/>
      <c r="N22" s="10"/>
      <c r="O22" s="11"/>
      <c r="P22" s="10"/>
      <c r="Q22" s="11"/>
      <c r="R22" s="10"/>
      <c r="S22" s="11"/>
      <c r="T22" s="10"/>
      <c r="U22" s="11"/>
      <c r="V22" s="10"/>
      <c r="W22" s="11"/>
      <c r="X22" s="10"/>
      <c r="Y22" s="11"/>
      <c r="Z22" s="10"/>
      <c r="AA22" s="6"/>
      <c r="AB22">
        <f t="shared" si="0"/>
        <v>0</v>
      </c>
    </row>
    <row r="23" spans="1:28" ht="12.75" customHeight="1">
      <c r="A23" s="12" t="s">
        <v>28</v>
      </c>
      <c r="B23" s="10"/>
      <c r="C23" s="11"/>
      <c r="D23" s="10"/>
      <c r="E23" s="11"/>
      <c r="F23" s="10"/>
      <c r="G23" s="11"/>
      <c r="H23" s="10"/>
      <c r="I23" s="11"/>
      <c r="J23" s="10"/>
      <c r="K23" s="11"/>
      <c r="L23" s="10"/>
      <c r="M23" s="11"/>
      <c r="N23" s="10"/>
      <c r="O23" s="11"/>
      <c r="P23" s="10"/>
      <c r="Q23" s="11"/>
      <c r="R23" s="10"/>
      <c r="S23" s="11"/>
      <c r="T23" s="10"/>
      <c r="U23" s="11"/>
      <c r="V23" s="10"/>
      <c r="W23" s="11"/>
      <c r="X23" s="10"/>
      <c r="Y23" s="11"/>
      <c r="Z23" s="10"/>
      <c r="AA23" s="6"/>
      <c r="AB23">
        <f t="shared" si="0"/>
        <v>0</v>
      </c>
    </row>
    <row r="24" spans="1:28" ht="12.75" customHeight="1">
      <c r="A24" s="9" t="s">
        <v>8</v>
      </c>
      <c r="B24" s="10"/>
      <c r="C24" s="11"/>
      <c r="D24" s="10"/>
      <c r="E24" s="11"/>
      <c r="F24" s="10"/>
      <c r="G24" s="11"/>
      <c r="H24" s="10"/>
      <c r="I24" s="11"/>
      <c r="J24" s="10"/>
      <c r="K24" s="11"/>
      <c r="L24" s="10"/>
      <c r="M24" s="11"/>
      <c r="N24" s="10"/>
      <c r="O24" s="11"/>
      <c r="P24" s="10"/>
      <c r="Q24" s="11"/>
      <c r="R24" s="10"/>
      <c r="S24" s="11"/>
      <c r="T24" s="10"/>
      <c r="U24" s="11"/>
      <c r="V24" s="10"/>
      <c r="W24" s="11"/>
      <c r="X24" s="10"/>
      <c r="Y24" s="11"/>
      <c r="Z24" s="10"/>
      <c r="AA24" s="6"/>
      <c r="AB24">
        <f t="shared" si="0"/>
        <v>0</v>
      </c>
    </row>
    <row r="25" spans="1:28" ht="12.75" customHeight="1">
      <c r="A25" s="12" t="s">
        <v>23</v>
      </c>
      <c r="B25" s="10"/>
      <c r="C25" s="11"/>
      <c r="D25" s="10"/>
      <c r="E25" s="11"/>
      <c r="F25" s="10"/>
      <c r="G25" s="11"/>
      <c r="H25" s="10"/>
      <c r="I25" s="11"/>
      <c r="J25" s="10"/>
      <c r="K25" s="11"/>
      <c r="L25" s="10"/>
      <c r="M25" s="11"/>
      <c r="N25" s="10"/>
      <c r="O25" s="11"/>
      <c r="P25" s="10"/>
      <c r="Q25" s="11"/>
      <c r="R25" s="10"/>
      <c r="S25" s="11"/>
      <c r="T25" s="10"/>
      <c r="U25" s="11"/>
      <c r="V25" s="10"/>
      <c r="W25" s="11"/>
      <c r="X25" s="10"/>
      <c r="Y25" s="11"/>
      <c r="Z25" s="10"/>
      <c r="AA25" s="6"/>
      <c r="AB25">
        <f t="shared" si="0"/>
        <v>0</v>
      </c>
    </row>
    <row r="26" spans="1:28" ht="12.75" customHeight="1">
      <c r="A26" s="9" t="s">
        <v>71</v>
      </c>
      <c r="B26" s="10"/>
      <c r="C26" s="11"/>
      <c r="D26" s="10"/>
      <c r="E26" s="11"/>
      <c r="F26" s="10"/>
      <c r="G26" s="11"/>
      <c r="H26" s="10"/>
      <c r="I26" s="11"/>
      <c r="J26" s="10"/>
      <c r="K26" s="11"/>
      <c r="L26" s="10"/>
      <c r="M26" s="11"/>
      <c r="N26" s="10"/>
      <c r="O26" s="11"/>
      <c r="P26" s="10"/>
      <c r="Q26" s="11"/>
      <c r="R26" s="10"/>
      <c r="S26" s="11"/>
      <c r="T26" s="10"/>
      <c r="U26" s="11"/>
      <c r="V26" s="10"/>
      <c r="W26" s="11"/>
      <c r="X26" s="10"/>
      <c r="Y26" s="11"/>
      <c r="Z26" s="10"/>
      <c r="AA26" s="6"/>
      <c r="AB26">
        <f t="shared" si="0"/>
        <v>0</v>
      </c>
    </row>
    <row r="27" spans="1:28" ht="12.75" customHeight="1">
      <c r="A27" s="9" t="s">
        <v>83</v>
      </c>
      <c r="B27" s="10"/>
      <c r="C27" s="11"/>
      <c r="D27" s="10"/>
      <c r="E27" s="11"/>
      <c r="F27" s="10"/>
      <c r="G27" s="11"/>
      <c r="H27" s="10"/>
      <c r="I27" s="11"/>
      <c r="J27" s="10"/>
      <c r="K27" s="11"/>
      <c r="L27" s="10"/>
      <c r="M27" s="11"/>
      <c r="N27" s="10"/>
      <c r="O27" s="11"/>
      <c r="P27" s="10"/>
      <c r="Q27" s="11"/>
      <c r="R27" s="10"/>
      <c r="S27" s="11"/>
      <c r="T27" s="10"/>
      <c r="U27" s="11"/>
      <c r="V27" s="10"/>
      <c r="W27" s="11"/>
      <c r="X27" s="10"/>
      <c r="Y27" s="11"/>
      <c r="Z27" s="10"/>
      <c r="AA27" s="6"/>
      <c r="AB27">
        <f t="shared" si="0"/>
        <v>0</v>
      </c>
    </row>
    <row r="28" spans="1:28" ht="12.75" customHeight="1">
      <c r="A28" s="9" t="s">
        <v>69</v>
      </c>
      <c r="B28" s="10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  <c r="P28" s="10"/>
      <c r="Q28" s="11"/>
      <c r="R28" s="10"/>
      <c r="S28" s="11"/>
      <c r="T28" s="10"/>
      <c r="U28" s="11"/>
      <c r="V28" s="10"/>
      <c r="W28" s="11"/>
      <c r="X28" s="10"/>
      <c r="Y28" s="11"/>
      <c r="Z28" s="10"/>
      <c r="AA28" s="6"/>
      <c r="AB28">
        <f t="shared" si="0"/>
        <v>0</v>
      </c>
    </row>
    <row r="29" spans="1:28" ht="12.75" customHeight="1">
      <c r="A29" s="12" t="s">
        <v>84</v>
      </c>
      <c r="B29" s="10"/>
      <c r="C29" s="11"/>
      <c r="D29" s="10"/>
      <c r="E29" s="11"/>
      <c r="F29" s="10"/>
      <c r="G29" s="11"/>
      <c r="H29" s="10"/>
      <c r="I29" s="11"/>
      <c r="J29" s="10"/>
      <c r="K29" s="11"/>
      <c r="L29" s="10"/>
      <c r="M29" s="11"/>
      <c r="N29" s="10"/>
      <c r="O29" s="11"/>
      <c r="P29" s="10"/>
      <c r="Q29" s="11"/>
      <c r="R29" s="10"/>
      <c r="S29" s="11"/>
      <c r="T29" s="10"/>
      <c r="U29" s="11"/>
      <c r="V29" s="10"/>
      <c r="W29" s="11"/>
      <c r="X29" s="10"/>
      <c r="Y29" s="11"/>
      <c r="Z29" s="10"/>
      <c r="AA29" s="6"/>
      <c r="AB29">
        <f t="shared" si="0"/>
        <v>0</v>
      </c>
    </row>
    <row r="30" spans="1:28" ht="12.75" customHeight="1">
      <c r="A30" s="13" t="s">
        <v>33</v>
      </c>
      <c r="B30" s="10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  <c r="P30" s="10"/>
      <c r="Q30" s="11"/>
      <c r="R30" s="10"/>
      <c r="S30" s="11"/>
      <c r="T30" s="10"/>
      <c r="U30" s="11"/>
      <c r="V30" s="10"/>
      <c r="W30" s="11"/>
      <c r="X30" s="10"/>
      <c r="Y30" s="11"/>
      <c r="Z30" s="10"/>
      <c r="AA30" s="6"/>
      <c r="AB30">
        <f t="shared" si="0"/>
        <v>0</v>
      </c>
    </row>
    <row r="31" spans="1:28" ht="12.75" customHeight="1">
      <c r="A31" s="24" t="s">
        <v>93</v>
      </c>
      <c r="B31" s="10"/>
      <c r="C31" s="11"/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O31" s="11"/>
      <c r="P31" s="10"/>
      <c r="Q31" s="11"/>
      <c r="R31" s="10"/>
      <c r="S31" s="11"/>
      <c r="T31" s="10"/>
      <c r="U31" s="11"/>
      <c r="V31" s="10"/>
      <c r="W31" s="11"/>
      <c r="X31" s="10"/>
      <c r="Y31" s="11"/>
      <c r="Z31" s="10">
        <v>1</v>
      </c>
      <c r="AA31" s="6"/>
      <c r="AB31">
        <f t="shared" si="0"/>
        <v>0.04</v>
      </c>
    </row>
    <row r="32" spans="1:28" ht="12.75" customHeight="1">
      <c r="A32" s="15" t="s">
        <v>9</v>
      </c>
      <c r="B32" s="10"/>
      <c r="C32" s="11"/>
      <c r="D32" s="10"/>
      <c r="E32" s="11"/>
      <c r="F32" s="10"/>
      <c r="G32" s="11"/>
      <c r="H32" s="10"/>
      <c r="I32" s="11"/>
      <c r="J32" s="10"/>
      <c r="K32" s="11"/>
      <c r="L32" s="10"/>
      <c r="M32" s="11"/>
      <c r="N32" s="10"/>
      <c r="O32" s="11"/>
      <c r="P32" s="10"/>
      <c r="Q32" s="11"/>
      <c r="R32" s="10"/>
      <c r="S32" s="11"/>
      <c r="T32" s="10"/>
      <c r="U32" s="11"/>
      <c r="V32" s="10"/>
      <c r="W32" s="11"/>
      <c r="X32" s="10"/>
      <c r="Y32" s="11"/>
      <c r="Z32" s="10"/>
      <c r="AA32" s="6"/>
      <c r="AB32">
        <f t="shared" si="0"/>
        <v>0</v>
      </c>
    </row>
    <row r="33" spans="1:28" ht="12.75" customHeight="1">
      <c r="A33" s="15" t="s">
        <v>31</v>
      </c>
      <c r="B33" s="10"/>
      <c r="C33" s="11"/>
      <c r="D33" s="10"/>
      <c r="E33" s="11"/>
      <c r="F33" s="10"/>
      <c r="G33" s="11"/>
      <c r="H33" s="10"/>
      <c r="I33" s="11"/>
      <c r="J33" s="10"/>
      <c r="K33" s="11"/>
      <c r="L33" s="10"/>
      <c r="M33" s="11"/>
      <c r="N33" s="10"/>
      <c r="O33" s="11"/>
      <c r="P33" s="10"/>
      <c r="Q33" s="11"/>
      <c r="R33" s="10"/>
      <c r="S33" s="11"/>
      <c r="T33" s="10"/>
      <c r="U33" s="11"/>
      <c r="V33" s="10"/>
      <c r="W33" s="11"/>
      <c r="X33" s="10"/>
      <c r="Y33" s="11"/>
      <c r="Z33" s="10"/>
      <c r="AA33" s="6"/>
      <c r="AB33">
        <f t="shared" si="0"/>
        <v>0</v>
      </c>
    </row>
    <row r="34" spans="1:28" ht="12.75" customHeight="1">
      <c r="A34" s="15" t="s">
        <v>32</v>
      </c>
      <c r="B34" s="10"/>
      <c r="C34" s="11"/>
      <c r="D34" s="10"/>
      <c r="E34" s="11"/>
      <c r="F34" s="10"/>
      <c r="G34" s="11"/>
      <c r="H34" s="10"/>
      <c r="I34" s="11"/>
      <c r="J34" s="10"/>
      <c r="K34" s="11"/>
      <c r="L34" s="10"/>
      <c r="M34" s="11"/>
      <c r="N34" s="10"/>
      <c r="O34" s="11"/>
      <c r="P34" s="10"/>
      <c r="Q34" s="11"/>
      <c r="R34" s="10"/>
      <c r="S34" s="11"/>
      <c r="T34" s="10"/>
      <c r="U34" s="11"/>
      <c r="V34" s="10"/>
      <c r="W34" s="11"/>
      <c r="X34" s="10"/>
      <c r="Y34" s="11"/>
      <c r="Z34" s="10"/>
      <c r="AA34" s="6"/>
      <c r="AB34">
        <f t="shared" si="0"/>
        <v>0</v>
      </c>
    </row>
    <row r="35" spans="1:28" ht="12.75" customHeight="1">
      <c r="A35" s="15" t="s">
        <v>52</v>
      </c>
      <c r="B35" s="10"/>
      <c r="C35" s="11"/>
      <c r="D35" s="10"/>
      <c r="E35" s="11"/>
      <c r="F35" s="10"/>
      <c r="G35" s="11"/>
      <c r="H35" s="10"/>
      <c r="I35" s="11"/>
      <c r="J35" s="10"/>
      <c r="K35" s="11"/>
      <c r="L35" s="10"/>
      <c r="M35" s="11"/>
      <c r="N35" s="10"/>
      <c r="O35" s="11"/>
      <c r="P35" s="10"/>
      <c r="Q35" s="11"/>
      <c r="R35" s="10"/>
      <c r="S35" s="11"/>
      <c r="T35" s="10"/>
      <c r="U35" s="11"/>
      <c r="V35" s="10"/>
      <c r="W35" s="11"/>
      <c r="X35" s="10"/>
      <c r="Y35" s="11"/>
      <c r="Z35" s="10"/>
      <c r="AA35" s="6"/>
      <c r="AB35">
        <f t="shared" si="0"/>
        <v>0</v>
      </c>
    </row>
    <row r="36" spans="1:28" ht="12.75" customHeight="1">
      <c r="A36" s="16" t="s">
        <v>10</v>
      </c>
      <c r="B36" s="10"/>
      <c r="C36" s="11"/>
      <c r="D36" s="10"/>
      <c r="E36" s="11"/>
      <c r="F36" s="10"/>
      <c r="G36" s="11"/>
      <c r="H36" s="10"/>
      <c r="I36" s="11"/>
      <c r="J36" s="10"/>
      <c r="K36" s="11"/>
      <c r="L36" s="10"/>
      <c r="M36" s="11"/>
      <c r="N36" s="10"/>
      <c r="O36" s="11"/>
      <c r="P36" s="10"/>
      <c r="Q36" s="11"/>
      <c r="R36" s="10"/>
      <c r="S36" s="11"/>
      <c r="T36" s="10"/>
      <c r="U36" s="11"/>
      <c r="V36" s="10"/>
      <c r="W36" s="11"/>
      <c r="X36" s="10"/>
      <c r="Y36" s="11"/>
      <c r="Z36" s="10"/>
      <c r="AA36" s="6"/>
      <c r="AB36">
        <f t="shared" si="0"/>
        <v>0</v>
      </c>
    </row>
    <row r="37" spans="1:28" ht="12.75" customHeight="1">
      <c r="A37" s="15" t="s">
        <v>39</v>
      </c>
      <c r="B37" s="10"/>
      <c r="C37" s="11"/>
      <c r="D37" s="10"/>
      <c r="E37" s="11"/>
      <c r="F37" s="10"/>
      <c r="G37" s="11"/>
      <c r="H37" s="10"/>
      <c r="I37" s="11"/>
      <c r="J37" s="10"/>
      <c r="K37" s="11"/>
      <c r="L37" s="10"/>
      <c r="M37" s="11"/>
      <c r="N37" s="10"/>
      <c r="O37" s="11"/>
      <c r="P37" s="10"/>
      <c r="Q37" s="11"/>
      <c r="R37" s="10"/>
      <c r="S37" s="11"/>
      <c r="T37" s="10"/>
      <c r="U37" s="11"/>
      <c r="V37" s="10"/>
      <c r="W37" s="11"/>
      <c r="X37" s="10"/>
      <c r="Y37" s="11"/>
      <c r="Z37" s="10"/>
      <c r="AA37" s="6"/>
      <c r="AB37">
        <f t="shared" si="0"/>
        <v>0</v>
      </c>
    </row>
    <row r="38" spans="1:28" ht="12.75" customHeight="1">
      <c r="A38" s="15" t="s">
        <v>11</v>
      </c>
      <c r="B38" s="10"/>
      <c r="C38" s="11"/>
      <c r="D38" s="10"/>
      <c r="E38" s="11"/>
      <c r="F38" s="10"/>
      <c r="G38" s="11"/>
      <c r="H38" s="10"/>
      <c r="I38" s="11"/>
      <c r="J38" s="10"/>
      <c r="K38" s="11"/>
      <c r="L38" s="10"/>
      <c r="M38" s="11"/>
      <c r="N38" s="10"/>
      <c r="O38" s="11"/>
      <c r="P38" s="10"/>
      <c r="Q38" s="11"/>
      <c r="R38" s="10"/>
      <c r="S38" s="11"/>
      <c r="T38" s="10"/>
      <c r="U38" s="11"/>
      <c r="V38" s="10"/>
      <c r="W38" s="11"/>
      <c r="X38" s="10"/>
      <c r="Y38" s="11"/>
      <c r="Z38" s="10"/>
      <c r="AA38" s="6"/>
      <c r="AB38">
        <f t="shared" si="0"/>
        <v>0</v>
      </c>
    </row>
    <row r="39" spans="1:28" ht="12.75" customHeight="1">
      <c r="A39" s="16" t="s">
        <v>94</v>
      </c>
      <c r="B39" s="10">
        <v>20</v>
      </c>
      <c r="C39" s="11">
        <v>80</v>
      </c>
      <c r="D39" s="10">
        <v>90</v>
      </c>
      <c r="E39" s="11">
        <v>75</v>
      </c>
      <c r="F39" s="10">
        <v>55</v>
      </c>
      <c r="G39" s="11">
        <v>90</v>
      </c>
      <c r="H39" s="10">
        <v>60</v>
      </c>
      <c r="I39" s="11"/>
      <c r="J39" s="10"/>
      <c r="K39" s="11"/>
      <c r="L39" s="10"/>
      <c r="M39" s="11"/>
      <c r="N39" s="10"/>
      <c r="O39" s="11"/>
      <c r="P39" s="10"/>
      <c r="Q39" s="11"/>
      <c r="R39" s="10"/>
      <c r="S39" s="11"/>
      <c r="T39" s="10"/>
      <c r="U39" s="11"/>
      <c r="V39" s="10"/>
      <c r="W39" s="11"/>
      <c r="X39" s="10"/>
      <c r="Y39" s="11"/>
      <c r="Z39" s="10"/>
      <c r="AA39" s="6"/>
      <c r="AB39">
        <f t="shared" si="0"/>
        <v>18.8</v>
      </c>
    </row>
    <row r="40" spans="1:28" ht="12.75" customHeight="1">
      <c r="A40" s="16" t="s">
        <v>95</v>
      </c>
      <c r="B40" s="10"/>
      <c r="C40" s="11"/>
      <c r="D40" s="10"/>
      <c r="E40" s="11">
        <v>5</v>
      </c>
      <c r="F40" s="10"/>
      <c r="G40" s="11"/>
      <c r="H40" s="10"/>
      <c r="I40" s="11"/>
      <c r="J40" s="10"/>
      <c r="K40" s="11"/>
      <c r="L40" s="10"/>
      <c r="M40" s="11"/>
      <c r="N40" s="10"/>
      <c r="O40" s="11"/>
      <c r="P40" s="10"/>
      <c r="Q40" s="11"/>
      <c r="R40" s="10"/>
      <c r="S40" s="11"/>
      <c r="T40" s="10"/>
      <c r="U40" s="11"/>
      <c r="V40" s="10"/>
      <c r="W40" s="11"/>
      <c r="X40" s="10"/>
      <c r="Y40" s="11"/>
      <c r="Z40" s="10"/>
      <c r="AA40" s="6"/>
      <c r="AB40">
        <f t="shared" si="0"/>
        <v>0.2</v>
      </c>
    </row>
    <row r="41" spans="1:28" ht="12.75" customHeight="1">
      <c r="A41" s="15" t="s">
        <v>12</v>
      </c>
      <c r="B41" s="10"/>
      <c r="C41" s="11"/>
      <c r="D41" s="10"/>
      <c r="E41" s="11"/>
      <c r="F41" s="10"/>
      <c r="G41" s="11"/>
      <c r="H41" s="10"/>
      <c r="I41" s="11"/>
      <c r="J41" s="10"/>
      <c r="K41" s="11"/>
      <c r="L41" s="10"/>
      <c r="M41" s="11"/>
      <c r="N41" s="10"/>
      <c r="O41" s="11"/>
      <c r="P41" s="10"/>
      <c r="Q41" s="11"/>
      <c r="R41" s="10"/>
      <c r="S41" s="11"/>
      <c r="T41" s="10"/>
      <c r="U41" s="11"/>
      <c r="V41" s="10"/>
      <c r="W41" s="11"/>
      <c r="X41" s="10"/>
      <c r="Y41" s="11"/>
      <c r="Z41" s="10"/>
      <c r="AA41" s="6"/>
      <c r="AB41">
        <f t="shared" si="0"/>
        <v>0</v>
      </c>
    </row>
    <row r="42" spans="1:28" ht="12.75" customHeight="1">
      <c r="A42" s="15" t="s">
        <v>40</v>
      </c>
      <c r="B42" s="10"/>
      <c r="C42" s="11"/>
      <c r="D42" s="10"/>
      <c r="E42" s="11"/>
      <c r="F42" s="10"/>
      <c r="G42" s="11"/>
      <c r="H42" s="10"/>
      <c r="I42" s="11"/>
      <c r="J42" s="10"/>
      <c r="K42" s="11"/>
      <c r="L42" s="10"/>
      <c r="M42" s="11"/>
      <c r="N42" s="10"/>
      <c r="O42" s="11"/>
      <c r="P42" s="10"/>
      <c r="Q42" s="11"/>
      <c r="R42" s="10"/>
      <c r="S42" s="11"/>
      <c r="T42" s="10"/>
      <c r="U42" s="11"/>
      <c r="V42" s="10"/>
      <c r="W42" s="11"/>
      <c r="X42" s="10"/>
      <c r="Y42" s="11"/>
      <c r="Z42" s="10"/>
      <c r="AA42" s="6"/>
      <c r="AB42">
        <f t="shared" si="0"/>
        <v>0</v>
      </c>
    </row>
    <row r="43" spans="1:28" ht="12.75" customHeight="1">
      <c r="A43" s="16" t="s">
        <v>41</v>
      </c>
      <c r="B43" s="10"/>
      <c r="C43" s="11"/>
      <c r="D43" s="10"/>
      <c r="E43" s="11"/>
      <c r="F43" s="10"/>
      <c r="G43" s="11"/>
      <c r="H43" s="10"/>
      <c r="I43" s="11"/>
      <c r="J43" s="10"/>
      <c r="K43" s="11"/>
      <c r="L43" s="10"/>
      <c r="M43" s="11"/>
      <c r="N43" s="10"/>
      <c r="O43" s="11"/>
      <c r="P43" s="10"/>
      <c r="Q43" s="11"/>
      <c r="R43" s="10"/>
      <c r="S43" s="11"/>
      <c r="T43" s="10"/>
      <c r="U43" s="11"/>
      <c r="V43" s="10"/>
      <c r="W43" s="11"/>
      <c r="X43" s="10"/>
      <c r="Y43" s="11"/>
      <c r="Z43" s="10"/>
      <c r="AA43" s="6"/>
      <c r="AB43">
        <f t="shared" si="0"/>
        <v>0</v>
      </c>
    </row>
    <row r="44" spans="1:28" ht="12.75" customHeight="1">
      <c r="A44" s="15" t="s">
        <v>44</v>
      </c>
      <c r="B44" s="10"/>
      <c r="C44" s="11"/>
      <c r="D44" s="10"/>
      <c r="E44" s="11"/>
      <c r="F44" s="10"/>
      <c r="G44" s="11"/>
      <c r="H44" s="10"/>
      <c r="I44" s="11"/>
      <c r="J44" s="10"/>
      <c r="K44" s="11"/>
      <c r="L44" s="10"/>
      <c r="M44" s="11"/>
      <c r="N44" s="10"/>
      <c r="O44" s="11"/>
      <c r="P44" s="10"/>
      <c r="Q44" s="11"/>
      <c r="R44" s="10"/>
      <c r="S44" s="11"/>
      <c r="T44" s="10"/>
      <c r="U44" s="11"/>
      <c r="V44" s="10"/>
      <c r="W44" s="11"/>
      <c r="X44" s="10"/>
      <c r="Y44" s="11"/>
      <c r="Z44" s="10"/>
      <c r="AA44" s="6"/>
      <c r="AB44">
        <f t="shared" si="0"/>
        <v>0</v>
      </c>
    </row>
    <row r="45" spans="1:28" ht="12.75" customHeight="1">
      <c r="A45" s="15" t="s">
        <v>62</v>
      </c>
      <c r="B45" s="10"/>
      <c r="C45" s="11"/>
      <c r="D45" s="10"/>
      <c r="E45" s="11"/>
      <c r="F45" s="10"/>
      <c r="G45" s="11"/>
      <c r="H45" s="10"/>
      <c r="I45" s="11"/>
      <c r="J45" s="10"/>
      <c r="K45" s="11"/>
      <c r="L45" s="10"/>
      <c r="M45" s="11"/>
      <c r="N45" s="10"/>
      <c r="O45" s="11"/>
      <c r="P45" s="10"/>
      <c r="Q45" s="11"/>
      <c r="R45" s="10"/>
      <c r="S45" s="11"/>
      <c r="T45" s="10"/>
      <c r="U45" s="11"/>
      <c r="V45" s="10"/>
      <c r="W45" s="11"/>
      <c r="X45" s="10"/>
      <c r="Y45" s="11"/>
      <c r="Z45" s="10"/>
      <c r="AA45" s="6"/>
      <c r="AB45">
        <f t="shared" si="0"/>
        <v>0</v>
      </c>
    </row>
    <row r="46" spans="1:28" ht="12.75" customHeight="1">
      <c r="A46" s="16" t="s">
        <v>34</v>
      </c>
      <c r="B46" s="10"/>
      <c r="C46" s="11"/>
      <c r="D46" s="10"/>
      <c r="E46" s="11"/>
      <c r="F46" s="10"/>
      <c r="G46" s="11"/>
      <c r="H46" s="10"/>
      <c r="I46" s="11"/>
      <c r="J46" s="10"/>
      <c r="K46" s="11"/>
      <c r="L46" s="10"/>
      <c r="M46" s="11"/>
      <c r="N46" s="10"/>
      <c r="O46" s="11"/>
      <c r="P46" s="10"/>
      <c r="Q46" s="11"/>
      <c r="R46" s="10"/>
      <c r="S46" s="11"/>
      <c r="T46" s="10"/>
      <c r="U46" s="11"/>
      <c r="V46" s="10"/>
      <c r="W46" s="11"/>
      <c r="X46" s="10"/>
      <c r="Y46" s="11"/>
      <c r="Z46" s="10"/>
      <c r="AA46" s="6"/>
      <c r="AB46">
        <f t="shared" si="0"/>
        <v>0</v>
      </c>
    </row>
    <row r="47" spans="1:28" ht="12.75" customHeight="1">
      <c r="A47" s="16" t="s">
        <v>35</v>
      </c>
      <c r="B47" s="10"/>
      <c r="C47" s="11"/>
      <c r="D47" s="10"/>
      <c r="E47" s="11"/>
      <c r="F47" s="10"/>
      <c r="G47" s="11"/>
      <c r="H47" s="10"/>
      <c r="I47" s="11"/>
      <c r="J47" s="10"/>
      <c r="K47" s="11"/>
      <c r="L47" s="10"/>
      <c r="M47" s="11"/>
      <c r="N47" s="10"/>
      <c r="O47" s="11"/>
      <c r="P47" s="10"/>
      <c r="Q47" s="11"/>
      <c r="R47" s="10"/>
      <c r="S47" s="11"/>
      <c r="T47" s="10"/>
      <c r="U47" s="11"/>
      <c r="V47" s="10"/>
      <c r="W47" s="11"/>
      <c r="X47" s="10"/>
      <c r="Y47" s="11"/>
      <c r="Z47" s="10"/>
      <c r="AA47" s="6"/>
      <c r="AB47">
        <f t="shared" si="0"/>
        <v>0</v>
      </c>
    </row>
    <row r="48" spans="1:28" ht="12.75" customHeight="1">
      <c r="A48" s="15" t="s">
        <v>37</v>
      </c>
      <c r="B48" s="10"/>
      <c r="C48" s="11"/>
      <c r="D48" s="10"/>
      <c r="E48" s="11"/>
      <c r="F48" s="10"/>
      <c r="G48" s="11"/>
      <c r="H48" s="10"/>
      <c r="I48" s="11"/>
      <c r="J48" s="10"/>
      <c r="K48" s="11"/>
      <c r="L48" s="10"/>
      <c r="M48" s="11"/>
      <c r="N48" s="10"/>
      <c r="O48" s="11"/>
      <c r="P48" s="10"/>
      <c r="Q48" s="11"/>
      <c r="R48" s="10"/>
      <c r="S48" s="11"/>
      <c r="T48" s="10"/>
      <c r="U48" s="11"/>
      <c r="V48" s="10"/>
      <c r="W48" s="11"/>
      <c r="X48" s="10"/>
      <c r="Y48" s="11"/>
      <c r="Z48" s="10"/>
      <c r="AA48" s="6"/>
      <c r="AB48">
        <f t="shared" si="0"/>
        <v>0</v>
      </c>
    </row>
    <row r="49" spans="1:28" ht="12.75" customHeight="1">
      <c r="A49" s="9" t="s">
        <v>24</v>
      </c>
      <c r="B49" s="10"/>
      <c r="C49" s="11"/>
      <c r="D49" s="10"/>
      <c r="E49" s="11"/>
      <c r="F49" s="10"/>
      <c r="G49" s="11"/>
      <c r="H49" s="10"/>
      <c r="I49" s="11"/>
      <c r="J49" s="10"/>
      <c r="K49" s="11"/>
      <c r="L49" s="10"/>
      <c r="M49" s="11"/>
      <c r="N49" s="10"/>
      <c r="O49" s="11"/>
      <c r="P49" s="10"/>
      <c r="Q49" s="11"/>
      <c r="R49" s="10"/>
      <c r="S49" s="11"/>
      <c r="T49" s="10"/>
      <c r="U49" s="11"/>
      <c r="V49" s="10"/>
      <c r="W49" s="11"/>
      <c r="X49" s="10"/>
      <c r="Y49" s="11"/>
      <c r="Z49" s="10"/>
      <c r="AA49" s="6"/>
      <c r="AB49">
        <f t="shared" si="0"/>
        <v>0</v>
      </c>
    </row>
    <row r="50" spans="1:28" ht="12.75" customHeight="1">
      <c r="A50" s="9" t="s">
        <v>43</v>
      </c>
      <c r="B50" s="10"/>
      <c r="C50" s="11"/>
      <c r="D50" s="10"/>
      <c r="E50" s="11"/>
      <c r="F50" s="10"/>
      <c r="G50" s="11"/>
      <c r="H50" s="10"/>
      <c r="I50" s="11"/>
      <c r="J50" s="10"/>
      <c r="K50" s="11"/>
      <c r="L50" s="10"/>
      <c r="M50" s="11"/>
      <c r="N50" s="10"/>
      <c r="O50" s="11"/>
      <c r="P50" s="10"/>
      <c r="Q50" s="11"/>
      <c r="R50" s="10"/>
      <c r="S50" s="11"/>
      <c r="T50" s="10"/>
      <c r="U50" s="11"/>
      <c r="V50" s="10"/>
      <c r="W50" s="11"/>
      <c r="X50" s="10"/>
      <c r="Y50" s="11"/>
      <c r="Z50" s="10"/>
      <c r="AA50" s="6"/>
      <c r="AB50">
        <f t="shared" si="0"/>
        <v>0</v>
      </c>
    </row>
    <row r="51" spans="1:28" ht="12.75" customHeight="1">
      <c r="A51" s="12" t="s">
        <v>72</v>
      </c>
      <c r="B51" s="10"/>
      <c r="C51" s="11"/>
      <c r="D51" s="10"/>
      <c r="E51" s="11"/>
      <c r="F51" s="10"/>
      <c r="G51" s="11"/>
      <c r="H51" s="10"/>
      <c r="I51" s="11"/>
      <c r="J51" s="10"/>
      <c r="K51" s="11"/>
      <c r="L51" s="10"/>
      <c r="M51" s="11"/>
      <c r="N51" s="10"/>
      <c r="O51" s="11"/>
      <c r="P51" s="10"/>
      <c r="Q51" s="11"/>
      <c r="R51" s="10"/>
      <c r="S51" s="11"/>
      <c r="T51" s="10"/>
      <c r="U51" s="11"/>
      <c r="V51" s="10"/>
      <c r="W51" s="11"/>
      <c r="X51" s="10"/>
      <c r="Y51" s="11"/>
      <c r="Z51" s="10"/>
      <c r="AA51" s="6"/>
      <c r="AB51">
        <f t="shared" si="0"/>
        <v>0</v>
      </c>
    </row>
    <row r="52" spans="1:28" ht="12.75" customHeight="1">
      <c r="A52" s="15" t="s">
        <v>68</v>
      </c>
      <c r="B52" s="10"/>
      <c r="C52" s="11"/>
      <c r="D52" s="10"/>
      <c r="E52" s="11"/>
      <c r="F52" s="10"/>
      <c r="G52" s="11"/>
      <c r="H52" s="10"/>
      <c r="I52" s="11"/>
      <c r="J52" s="10"/>
      <c r="K52" s="11"/>
      <c r="L52" s="10"/>
      <c r="M52" s="11"/>
      <c r="N52" s="10"/>
      <c r="O52" s="11"/>
      <c r="P52" s="10"/>
      <c r="Q52" s="11"/>
      <c r="R52" s="10"/>
      <c r="S52" s="11"/>
      <c r="T52" s="10"/>
      <c r="U52" s="11"/>
      <c r="V52" s="10"/>
      <c r="W52" s="11"/>
      <c r="X52" s="10"/>
      <c r="Y52" s="11"/>
      <c r="Z52" s="10"/>
      <c r="AA52" s="6"/>
      <c r="AB52">
        <f t="shared" si="0"/>
        <v>0</v>
      </c>
    </row>
    <row r="53" spans="1:28" ht="12.75" customHeight="1">
      <c r="A53" s="15" t="s">
        <v>82</v>
      </c>
      <c r="B53" s="10"/>
      <c r="C53" s="11"/>
      <c r="D53" s="10"/>
      <c r="E53" s="11"/>
      <c r="F53" s="10"/>
      <c r="G53" s="11"/>
      <c r="H53" s="10"/>
      <c r="I53" s="11"/>
      <c r="J53" s="10"/>
      <c r="K53" s="11"/>
      <c r="L53" s="10"/>
      <c r="M53" s="11"/>
      <c r="N53" s="10"/>
      <c r="O53" s="11"/>
      <c r="P53" s="10"/>
      <c r="Q53" s="11"/>
      <c r="R53" s="10"/>
      <c r="S53" s="11"/>
      <c r="T53" s="10"/>
      <c r="U53" s="11"/>
      <c r="V53" s="10"/>
      <c r="W53" s="11"/>
      <c r="X53" s="10"/>
      <c r="Y53" s="11"/>
      <c r="Z53" s="10"/>
      <c r="AA53" s="6"/>
      <c r="AB53">
        <f t="shared" si="0"/>
        <v>0</v>
      </c>
    </row>
    <row r="54" spans="1:28" ht="12.75" customHeight="1">
      <c r="A54" s="9" t="s">
        <v>63</v>
      </c>
      <c r="B54" s="10"/>
      <c r="C54" s="11"/>
      <c r="D54" s="10"/>
      <c r="E54" s="11"/>
      <c r="F54" s="10"/>
      <c r="G54" s="11"/>
      <c r="H54" s="10"/>
      <c r="I54" s="11"/>
      <c r="J54" s="10"/>
      <c r="K54" s="11"/>
      <c r="L54" s="10"/>
      <c r="M54" s="11"/>
      <c r="N54" s="10"/>
      <c r="O54" s="11"/>
      <c r="P54" s="10"/>
      <c r="Q54" s="11"/>
      <c r="R54" s="10"/>
      <c r="S54" s="11"/>
      <c r="T54" s="10"/>
      <c r="U54" s="11"/>
      <c r="V54" s="10"/>
      <c r="W54" s="11"/>
      <c r="X54" s="10"/>
      <c r="Y54" s="11"/>
      <c r="Z54" s="10"/>
      <c r="AA54" s="6"/>
      <c r="AB54">
        <f t="shared" si="0"/>
        <v>0</v>
      </c>
    </row>
    <row r="55" spans="1:28" ht="12.75" customHeight="1">
      <c r="A55" s="12" t="s">
        <v>30</v>
      </c>
      <c r="B55" s="10"/>
      <c r="C55" s="11"/>
      <c r="D55" s="10">
        <v>2</v>
      </c>
      <c r="E55" s="11"/>
      <c r="F55" s="10"/>
      <c r="G55" s="11"/>
      <c r="H55" s="10"/>
      <c r="I55" s="11"/>
      <c r="J55" s="10"/>
      <c r="K55" s="11"/>
      <c r="L55" s="10"/>
      <c r="M55" s="11"/>
      <c r="N55" s="10"/>
      <c r="O55" s="11"/>
      <c r="P55" s="10"/>
      <c r="Q55" s="11"/>
      <c r="R55" s="10"/>
      <c r="S55" s="11"/>
      <c r="T55" s="10"/>
      <c r="U55" s="11"/>
      <c r="V55" s="10"/>
      <c r="W55" s="11"/>
      <c r="X55" s="10"/>
      <c r="Y55" s="11"/>
      <c r="Z55" s="10"/>
      <c r="AA55" s="6"/>
      <c r="AB55">
        <f t="shared" si="0"/>
        <v>0.08</v>
      </c>
    </row>
    <row r="56" spans="1:28" ht="12.75" customHeight="1">
      <c r="A56" s="9" t="s">
        <v>38</v>
      </c>
      <c r="B56" s="10"/>
      <c r="C56" s="11"/>
      <c r="D56" s="10"/>
      <c r="E56" s="11"/>
      <c r="F56" s="10"/>
      <c r="G56" s="11"/>
      <c r="H56" s="10"/>
      <c r="I56" s="11"/>
      <c r="J56" s="10"/>
      <c r="K56" s="11"/>
      <c r="L56" s="10"/>
      <c r="M56" s="11"/>
      <c r="N56" s="10"/>
      <c r="O56" s="11"/>
      <c r="P56" s="10"/>
      <c r="Q56" s="11"/>
      <c r="R56" s="10"/>
      <c r="S56" s="11"/>
      <c r="T56" s="10"/>
      <c r="U56" s="11"/>
      <c r="V56" s="10"/>
      <c r="W56" s="11"/>
      <c r="X56" s="10"/>
      <c r="Y56" s="11"/>
      <c r="Z56" s="10"/>
      <c r="AA56" s="6"/>
      <c r="AB56">
        <f t="shared" si="0"/>
        <v>0</v>
      </c>
    </row>
    <row r="57" spans="1:28" ht="12.75" customHeight="1">
      <c r="A57" s="9" t="s">
        <v>60</v>
      </c>
      <c r="B57" s="10"/>
      <c r="C57" s="11"/>
      <c r="D57" s="10"/>
      <c r="E57" s="11"/>
      <c r="F57" s="10"/>
      <c r="G57" s="11"/>
      <c r="H57" s="10"/>
      <c r="I57" s="11"/>
      <c r="J57" s="10"/>
      <c r="K57" s="11"/>
      <c r="L57" s="10"/>
      <c r="M57" s="11"/>
      <c r="N57" s="10"/>
      <c r="O57" s="11"/>
      <c r="P57" s="10"/>
      <c r="Q57" s="11"/>
      <c r="R57" s="10"/>
      <c r="S57" s="11"/>
      <c r="T57" s="10"/>
      <c r="U57" s="11"/>
      <c r="V57" s="10"/>
      <c r="W57" s="11"/>
      <c r="X57" s="10"/>
      <c r="Y57" s="11"/>
      <c r="Z57" s="10"/>
      <c r="AA57" s="6"/>
      <c r="AB57">
        <f t="shared" si="0"/>
        <v>0</v>
      </c>
    </row>
    <row r="58" spans="1:28" ht="12.75" customHeight="1">
      <c r="A58" s="9" t="s">
        <v>73</v>
      </c>
      <c r="B58" s="10"/>
      <c r="C58" s="11"/>
      <c r="D58" s="10"/>
      <c r="E58" s="11"/>
      <c r="F58" s="10"/>
      <c r="G58" s="11"/>
      <c r="H58" s="10"/>
      <c r="I58" s="11"/>
      <c r="J58" s="10"/>
      <c r="K58" s="11"/>
      <c r="L58" s="10"/>
      <c r="M58" s="11"/>
      <c r="N58" s="10"/>
      <c r="O58" s="11"/>
      <c r="P58" s="10"/>
      <c r="Q58" s="11"/>
      <c r="R58" s="10"/>
      <c r="S58" s="11"/>
      <c r="T58" s="10"/>
      <c r="U58" s="11"/>
      <c r="V58" s="10"/>
      <c r="W58" s="11"/>
      <c r="X58" s="10"/>
      <c r="Y58" s="11"/>
      <c r="Z58" s="10"/>
      <c r="AA58" s="6"/>
      <c r="AB58">
        <f t="shared" si="0"/>
        <v>0</v>
      </c>
    </row>
    <row r="59" spans="1:28" ht="12.75" customHeight="1">
      <c r="A59" s="9" t="s">
        <v>64</v>
      </c>
      <c r="B59" s="10"/>
      <c r="C59" s="11"/>
      <c r="D59" s="10"/>
      <c r="E59" s="11"/>
      <c r="F59" s="10"/>
      <c r="G59" s="11"/>
      <c r="H59" s="10"/>
      <c r="I59" s="11"/>
      <c r="J59" s="10"/>
      <c r="K59" s="11"/>
      <c r="L59" s="10"/>
      <c r="M59" s="11"/>
      <c r="N59" s="10"/>
      <c r="O59" s="11"/>
      <c r="P59" s="10"/>
      <c r="Q59" s="11"/>
      <c r="R59" s="10"/>
      <c r="S59" s="11"/>
      <c r="T59" s="10"/>
      <c r="U59" s="11"/>
      <c r="V59" s="10"/>
      <c r="W59" s="11"/>
      <c r="X59" s="10"/>
      <c r="Y59" s="11"/>
      <c r="Z59" s="10"/>
      <c r="AA59" s="6"/>
      <c r="AB59">
        <f t="shared" si="0"/>
        <v>0</v>
      </c>
    </row>
    <row r="60" spans="1:28" ht="12.75" customHeight="1">
      <c r="A60" s="9" t="s">
        <v>61</v>
      </c>
      <c r="B60" s="10"/>
      <c r="C60" s="11"/>
      <c r="D60" s="10"/>
      <c r="E60" s="11"/>
      <c r="F60" s="10"/>
      <c r="G60" s="11"/>
      <c r="H60" s="10"/>
      <c r="I60" s="11"/>
      <c r="J60" s="10"/>
      <c r="K60" s="11"/>
      <c r="L60" s="10"/>
      <c r="M60" s="11"/>
      <c r="N60" s="10"/>
      <c r="O60" s="11"/>
      <c r="P60" s="10"/>
      <c r="Q60" s="11"/>
      <c r="R60" s="10"/>
      <c r="S60" s="11"/>
      <c r="T60" s="10"/>
      <c r="U60" s="11"/>
      <c r="V60" s="10"/>
      <c r="W60" s="11"/>
      <c r="X60" s="10"/>
      <c r="Y60" s="11"/>
      <c r="Z60" s="10"/>
      <c r="AA60" s="6"/>
      <c r="AB60">
        <f t="shared" si="0"/>
        <v>0</v>
      </c>
    </row>
    <row r="61" spans="1:28" ht="12.75" customHeight="1">
      <c r="A61" s="16" t="s">
        <v>13</v>
      </c>
      <c r="B61" s="10"/>
      <c r="C61" s="11"/>
      <c r="D61" s="10"/>
      <c r="E61" s="11"/>
      <c r="F61" s="10"/>
      <c r="G61" s="11"/>
      <c r="H61" s="10"/>
      <c r="I61" s="11"/>
      <c r="J61" s="10"/>
      <c r="K61" s="11"/>
      <c r="L61" s="10"/>
      <c r="M61" s="11"/>
      <c r="N61" s="10"/>
      <c r="O61" s="11"/>
      <c r="P61" s="10"/>
      <c r="Q61" s="11"/>
      <c r="R61" s="10"/>
      <c r="S61" s="11"/>
      <c r="T61" s="10"/>
      <c r="U61" s="11"/>
      <c r="V61" s="10"/>
      <c r="W61" s="11"/>
      <c r="X61" s="10"/>
      <c r="Y61" s="11"/>
      <c r="Z61" s="10"/>
      <c r="AA61" s="6"/>
      <c r="AB61">
        <f t="shared" si="0"/>
        <v>0</v>
      </c>
    </row>
    <row r="62" spans="1:28" ht="12.75" customHeight="1">
      <c r="A62" s="16" t="s">
        <v>55</v>
      </c>
      <c r="B62" s="10"/>
      <c r="C62" s="11"/>
      <c r="D62" s="10"/>
      <c r="E62" s="11"/>
      <c r="F62" s="10"/>
      <c r="G62" s="11"/>
      <c r="H62" s="10"/>
      <c r="I62" s="11"/>
      <c r="J62" s="10"/>
      <c r="K62" s="11"/>
      <c r="L62" s="10"/>
      <c r="M62" s="11"/>
      <c r="N62" s="10"/>
      <c r="O62" s="11"/>
      <c r="P62" s="10"/>
      <c r="Q62" s="11"/>
      <c r="R62" s="10"/>
      <c r="S62" s="11"/>
      <c r="T62" s="10"/>
      <c r="U62" s="11"/>
      <c r="V62" s="10"/>
      <c r="W62" s="11"/>
      <c r="X62" s="10"/>
      <c r="Y62" s="11"/>
      <c r="Z62" s="10"/>
      <c r="AA62" s="6"/>
      <c r="AB62">
        <f t="shared" si="0"/>
        <v>0</v>
      </c>
    </row>
    <row r="63" spans="1:28" ht="12.75" customHeight="1">
      <c r="A63" s="15" t="s">
        <v>42</v>
      </c>
      <c r="B63" s="10"/>
      <c r="C63" s="11"/>
      <c r="D63" s="10"/>
      <c r="E63" s="11"/>
      <c r="F63" s="10"/>
      <c r="G63" s="11"/>
      <c r="H63" s="10"/>
      <c r="I63" s="11"/>
      <c r="J63" s="10"/>
      <c r="K63" s="11"/>
      <c r="L63" s="10"/>
      <c r="M63" s="11"/>
      <c r="N63" s="10"/>
      <c r="O63" s="11"/>
      <c r="P63" s="10"/>
      <c r="Q63" s="11"/>
      <c r="R63" s="10"/>
      <c r="S63" s="11"/>
      <c r="T63" s="10"/>
      <c r="U63" s="11"/>
      <c r="V63" s="10"/>
      <c r="W63" s="11"/>
      <c r="X63" s="10"/>
      <c r="Y63" s="11"/>
      <c r="Z63" s="10"/>
      <c r="AA63" s="6"/>
      <c r="AB63">
        <f t="shared" si="0"/>
        <v>0</v>
      </c>
    </row>
    <row r="64" spans="1:28" ht="12.75" customHeight="1">
      <c r="A64" s="15" t="s">
        <v>57</v>
      </c>
      <c r="B64" s="10"/>
      <c r="C64" s="11"/>
      <c r="D64" s="10"/>
      <c r="E64" s="11"/>
      <c r="F64" s="10"/>
      <c r="G64" s="11"/>
      <c r="H64" s="10"/>
      <c r="I64" s="11"/>
      <c r="J64" s="10"/>
      <c r="K64" s="11"/>
      <c r="L64" s="10"/>
      <c r="M64" s="11"/>
      <c r="N64" s="10"/>
      <c r="O64" s="11"/>
      <c r="P64" s="10"/>
      <c r="Q64" s="11"/>
      <c r="R64" s="10"/>
      <c r="S64" s="11"/>
      <c r="T64" s="10"/>
      <c r="U64" s="11"/>
      <c r="V64" s="10"/>
      <c r="W64" s="11"/>
      <c r="X64" s="10"/>
      <c r="Y64" s="11"/>
      <c r="Z64" s="10"/>
      <c r="AA64" s="6"/>
      <c r="AB64">
        <f t="shared" si="0"/>
        <v>0</v>
      </c>
    </row>
    <row r="65" spans="1:28" ht="12.75" customHeight="1">
      <c r="A65" s="16" t="s">
        <v>14</v>
      </c>
      <c r="B65" s="10"/>
      <c r="C65" s="11"/>
      <c r="D65" s="10"/>
      <c r="E65" s="11"/>
      <c r="F65" s="10"/>
      <c r="G65" s="11"/>
      <c r="H65" s="10"/>
      <c r="I65" s="11"/>
      <c r="J65" s="10"/>
      <c r="K65" s="11"/>
      <c r="L65" s="10"/>
      <c r="M65" s="11"/>
      <c r="N65" s="10"/>
      <c r="O65" s="11"/>
      <c r="P65" s="10"/>
      <c r="Q65" s="11"/>
      <c r="R65" s="10"/>
      <c r="S65" s="11"/>
      <c r="T65" s="10"/>
      <c r="U65" s="11"/>
      <c r="V65" s="10"/>
      <c r="W65" s="11"/>
      <c r="X65" s="10"/>
      <c r="Y65" s="11"/>
      <c r="Z65" s="10"/>
      <c r="AA65" s="6"/>
      <c r="AB65">
        <f t="shared" si="0"/>
        <v>0</v>
      </c>
    </row>
    <row r="66" spans="1:28" ht="12.75" customHeight="1">
      <c r="A66" s="16" t="s">
        <v>15</v>
      </c>
      <c r="B66" s="10"/>
      <c r="C66" s="11"/>
      <c r="D66" s="10"/>
      <c r="E66" s="11"/>
      <c r="F66" s="10"/>
      <c r="G66" s="11"/>
      <c r="H66" s="10"/>
      <c r="I66" s="11"/>
      <c r="J66" s="10"/>
      <c r="K66" s="11"/>
      <c r="L66" s="10"/>
      <c r="M66" s="11"/>
      <c r="N66" s="10"/>
      <c r="O66" s="11"/>
      <c r="P66" s="10"/>
      <c r="Q66" s="11"/>
      <c r="R66" s="10"/>
      <c r="S66" s="11"/>
      <c r="T66" s="10"/>
      <c r="U66" s="11"/>
      <c r="V66" s="10"/>
      <c r="W66" s="11"/>
      <c r="X66" s="10"/>
      <c r="Y66" s="11"/>
      <c r="Z66" s="10"/>
      <c r="AA66" s="6"/>
      <c r="AB66">
        <f t="shared" si="0"/>
        <v>0</v>
      </c>
    </row>
    <row r="67" spans="1:28" ht="12.75" customHeight="1">
      <c r="A67" s="16" t="s">
        <v>16</v>
      </c>
      <c r="B67" s="10"/>
      <c r="C67" s="11"/>
      <c r="D67" s="10"/>
      <c r="E67" s="11"/>
      <c r="F67" s="10"/>
      <c r="G67" s="11"/>
      <c r="H67" s="10"/>
      <c r="I67" s="11"/>
      <c r="J67" s="10"/>
      <c r="K67" s="11"/>
      <c r="L67" s="10"/>
      <c r="M67" s="11"/>
      <c r="N67" s="10"/>
      <c r="O67" s="11"/>
      <c r="P67" s="10"/>
      <c r="Q67" s="11"/>
      <c r="R67" s="10"/>
      <c r="S67" s="11"/>
      <c r="T67" s="10"/>
      <c r="U67" s="11"/>
      <c r="V67" s="10"/>
      <c r="W67" s="11"/>
      <c r="X67" s="10"/>
      <c r="Y67" s="11"/>
      <c r="Z67" s="10"/>
      <c r="AA67" s="6"/>
      <c r="AB67">
        <f t="shared" si="0"/>
        <v>0</v>
      </c>
    </row>
    <row r="68" spans="1:28" ht="12.75" customHeight="1">
      <c r="A68" s="15" t="s">
        <v>36</v>
      </c>
      <c r="B68" s="10"/>
      <c r="C68" s="11"/>
      <c r="D68" s="10"/>
      <c r="E68" s="11"/>
      <c r="F68" s="10"/>
      <c r="G68" s="11"/>
      <c r="H68" s="10"/>
      <c r="I68" s="11"/>
      <c r="J68" s="10"/>
      <c r="K68" s="11"/>
      <c r="L68" s="10"/>
      <c r="M68" s="11"/>
      <c r="N68" s="10"/>
      <c r="O68" s="11"/>
      <c r="P68" s="10"/>
      <c r="Q68" s="11"/>
      <c r="R68" s="10"/>
      <c r="S68" s="11"/>
      <c r="T68" s="10"/>
      <c r="U68" s="11"/>
      <c r="V68" s="10"/>
      <c r="W68" s="11"/>
      <c r="X68" s="10"/>
      <c r="Y68" s="11"/>
      <c r="Z68" s="10"/>
      <c r="AA68" s="6"/>
      <c r="AB68">
        <f t="shared" si="0"/>
        <v>0</v>
      </c>
    </row>
    <row r="69" spans="1:28" ht="12.75" customHeight="1">
      <c r="A69" s="16" t="s">
        <v>81</v>
      </c>
      <c r="B69" s="10"/>
      <c r="C69" s="11"/>
      <c r="D69" s="10"/>
      <c r="E69" s="11"/>
      <c r="F69" s="10"/>
      <c r="G69" s="11"/>
      <c r="H69" s="10"/>
      <c r="I69" s="11"/>
      <c r="J69" s="10"/>
      <c r="K69" s="11"/>
      <c r="L69" s="10"/>
      <c r="M69" s="11"/>
      <c r="N69" s="10"/>
      <c r="O69" s="11"/>
      <c r="P69" s="10"/>
      <c r="Q69" s="11"/>
      <c r="R69" s="10"/>
      <c r="S69" s="11"/>
      <c r="T69" s="10"/>
      <c r="U69" s="11"/>
      <c r="V69" s="10"/>
      <c r="W69" s="11"/>
      <c r="X69" s="10"/>
      <c r="Y69" s="11"/>
      <c r="Z69" s="10"/>
      <c r="AA69" s="6"/>
      <c r="AB69">
        <f t="shared" si="0"/>
        <v>0</v>
      </c>
    </row>
    <row r="70" spans="1:28" ht="12.75" customHeight="1">
      <c r="A70" s="16" t="s">
        <v>74</v>
      </c>
      <c r="B70" s="10"/>
      <c r="C70" s="11"/>
      <c r="D70" s="10"/>
      <c r="E70" s="11">
        <v>3</v>
      </c>
      <c r="F70" s="10"/>
      <c r="G70" s="11"/>
      <c r="H70" s="10"/>
      <c r="I70" s="11"/>
      <c r="J70" s="10"/>
      <c r="K70" s="11"/>
      <c r="L70" s="10"/>
      <c r="M70" s="11"/>
      <c r="N70" s="10"/>
      <c r="O70" s="11"/>
      <c r="P70" s="10"/>
      <c r="Q70" s="11"/>
      <c r="R70" s="10"/>
      <c r="S70" s="11"/>
      <c r="T70" s="10"/>
      <c r="U70" s="11"/>
      <c r="V70" s="10"/>
      <c r="W70" s="11"/>
      <c r="X70" s="10"/>
      <c r="Y70" s="11"/>
      <c r="Z70" s="10"/>
      <c r="AA70" s="6"/>
      <c r="AB70">
        <f t="shared" ref="AB70:AB110" si="1">SUM(B70:AA70)/25</f>
        <v>0.12</v>
      </c>
    </row>
    <row r="71" spans="1:28" ht="12.75" customHeight="1">
      <c r="A71" s="16" t="s">
        <v>56</v>
      </c>
      <c r="B71" s="10"/>
      <c r="C71" s="11"/>
      <c r="D71" s="10"/>
      <c r="E71" s="11"/>
      <c r="F71" s="10"/>
      <c r="G71" s="11"/>
      <c r="H71" s="10"/>
      <c r="I71" s="11"/>
      <c r="J71" s="10"/>
      <c r="K71" s="11"/>
      <c r="L71" s="10"/>
      <c r="M71" s="11"/>
      <c r="N71" s="10"/>
      <c r="O71" s="11"/>
      <c r="P71" s="10"/>
      <c r="Q71" s="11"/>
      <c r="R71" s="10"/>
      <c r="S71" s="11"/>
      <c r="T71" s="10"/>
      <c r="U71" s="11"/>
      <c r="V71" s="10"/>
      <c r="W71" s="11"/>
      <c r="X71" s="10"/>
      <c r="Y71" s="11"/>
      <c r="Z71" s="10"/>
      <c r="AA71" s="6"/>
      <c r="AB71">
        <f t="shared" si="1"/>
        <v>0</v>
      </c>
    </row>
    <row r="72" spans="1:28" ht="12.75" customHeight="1">
      <c r="A72" s="16" t="s">
        <v>17</v>
      </c>
      <c r="B72" s="10"/>
      <c r="C72" s="11"/>
      <c r="D72" s="10"/>
      <c r="E72" s="11"/>
      <c r="F72" s="10"/>
      <c r="G72" s="11"/>
      <c r="H72" s="10"/>
      <c r="I72" s="11"/>
      <c r="J72" s="10"/>
      <c r="K72" s="11"/>
      <c r="L72" s="10"/>
      <c r="M72" s="11"/>
      <c r="N72" s="10"/>
      <c r="O72" s="11"/>
      <c r="P72" s="10"/>
      <c r="Q72" s="11"/>
      <c r="R72" s="10"/>
      <c r="S72" s="11"/>
      <c r="T72" s="10"/>
      <c r="U72" s="11"/>
      <c r="V72" s="10"/>
      <c r="W72" s="11"/>
      <c r="X72" s="10"/>
      <c r="Y72" s="11"/>
      <c r="Z72" s="10"/>
      <c r="AA72" s="6"/>
      <c r="AB72">
        <f t="shared" si="1"/>
        <v>0</v>
      </c>
    </row>
    <row r="73" spans="1:28" ht="12.75" customHeight="1">
      <c r="A73" s="16" t="s">
        <v>18</v>
      </c>
      <c r="B73" s="10"/>
      <c r="C73" s="11"/>
      <c r="D73" s="10"/>
      <c r="E73" s="11"/>
      <c r="F73" s="10"/>
      <c r="G73" s="11"/>
      <c r="H73" s="10"/>
      <c r="I73" s="11"/>
      <c r="J73" s="10"/>
      <c r="K73" s="11"/>
      <c r="L73" s="10"/>
      <c r="M73" s="11"/>
      <c r="N73" s="10"/>
      <c r="O73" s="11"/>
      <c r="P73" s="10"/>
      <c r="Q73" s="11"/>
      <c r="R73" s="10"/>
      <c r="S73" s="11"/>
      <c r="T73" s="10"/>
      <c r="U73" s="11"/>
      <c r="V73" s="10"/>
      <c r="W73" s="11"/>
      <c r="X73" s="10"/>
      <c r="Y73" s="11"/>
      <c r="Z73" s="10"/>
      <c r="AA73" s="6"/>
      <c r="AB73">
        <f t="shared" si="1"/>
        <v>0</v>
      </c>
    </row>
    <row r="74" spans="1:28" ht="12.75" customHeight="1">
      <c r="A74" s="16" t="s">
        <v>19</v>
      </c>
      <c r="B74" s="10"/>
      <c r="C74" s="11">
        <v>3</v>
      </c>
      <c r="D74" s="10"/>
      <c r="E74" s="11"/>
      <c r="F74" s="10">
        <v>4</v>
      </c>
      <c r="G74" s="11"/>
      <c r="H74" s="10"/>
      <c r="I74" s="11"/>
      <c r="J74" s="10">
        <v>7</v>
      </c>
      <c r="K74" s="11">
        <v>20</v>
      </c>
      <c r="L74" s="10"/>
      <c r="M74" s="11">
        <v>17</v>
      </c>
      <c r="N74" s="10">
        <v>5</v>
      </c>
      <c r="O74" s="11"/>
      <c r="P74" s="10">
        <v>25</v>
      </c>
      <c r="Q74" s="11">
        <v>15</v>
      </c>
      <c r="R74" s="10">
        <v>53</v>
      </c>
      <c r="S74" s="11">
        <v>40</v>
      </c>
      <c r="T74" s="10">
        <v>30</v>
      </c>
      <c r="U74" s="11">
        <v>15</v>
      </c>
      <c r="V74" s="10">
        <v>12</v>
      </c>
      <c r="W74" s="11">
        <v>10</v>
      </c>
      <c r="X74" s="10">
        <v>55</v>
      </c>
      <c r="Y74" s="11">
        <v>25</v>
      </c>
      <c r="Z74" s="10">
        <v>25</v>
      </c>
      <c r="AA74" s="6"/>
      <c r="AB74">
        <f t="shared" si="1"/>
        <v>14.44</v>
      </c>
    </row>
    <row r="75" spans="1:28" ht="12.75" customHeight="1">
      <c r="A75" s="16" t="s">
        <v>20</v>
      </c>
      <c r="B75" s="10"/>
      <c r="C75" s="11"/>
      <c r="D75" s="10"/>
      <c r="E75" s="11"/>
      <c r="F75" s="10"/>
      <c r="G75" s="11"/>
      <c r="H75" s="10"/>
      <c r="I75" s="11"/>
      <c r="J75" s="10"/>
      <c r="K75" s="11"/>
      <c r="L75" s="10"/>
      <c r="M75" s="11"/>
      <c r="N75" s="10"/>
      <c r="O75" s="11"/>
      <c r="P75" s="10"/>
      <c r="Q75" s="11"/>
      <c r="R75" s="10"/>
      <c r="S75" s="11"/>
      <c r="T75" s="10"/>
      <c r="U75" s="11"/>
      <c r="V75" s="10"/>
      <c r="W75" s="11"/>
      <c r="X75" s="10"/>
      <c r="Y75" s="11"/>
      <c r="Z75" s="10"/>
      <c r="AA75" s="6"/>
      <c r="AB75">
        <f t="shared" si="1"/>
        <v>0</v>
      </c>
    </row>
    <row r="76" spans="1:28" ht="12.75" customHeight="1">
      <c r="A76" s="16" t="s">
        <v>21</v>
      </c>
      <c r="B76" s="10"/>
      <c r="C76" s="11"/>
      <c r="D76" s="10"/>
      <c r="E76" s="11"/>
      <c r="F76" s="10"/>
      <c r="G76" s="11"/>
      <c r="H76" s="10"/>
      <c r="I76" s="11"/>
      <c r="J76" s="10"/>
      <c r="K76" s="11"/>
      <c r="L76" s="10"/>
      <c r="M76" s="11"/>
      <c r="N76" s="10"/>
      <c r="O76" s="11"/>
      <c r="P76" s="10"/>
      <c r="Q76" s="11"/>
      <c r="R76" s="10"/>
      <c r="S76" s="11"/>
      <c r="T76" s="10"/>
      <c r="U76" s="11"/>
      <c r="V76" s="10"/>
      <c r="W76" s="11"/>
      <c r="X76" s="10"/>
      <c r="Y76" s="11"/>
      <c r="Z76" s="10"/>
      <c r="AA76" s="6"/>
      <c r="AB76">
        <f t="shared" si="1"/>
        <v>0</v>
      </c>
    </row>
    <row r="77" spans="1:28" ht="12.75" customHeight="1">
      <c r="A77" s="15" t="s">
        <v>91</v>
      </c>
      <c r="B77" s="10"/>
      <c r="C77" s="11"/>
      <c r="D77" s="10"/>
      <c r="E77" s="11"/>
      <c r="F77" s="10"/>
      <c r="G77" s="11"/>
      <c r="H77" s="10"/>
      <c r="I77" s="11"/>
      <c r="J77" s="10"/>
      <c r="K77" s="11"/>
      <c r="L77" s="10"/>
      <c r="M77" s="11"/>
      <c r="N77" s="10"/>
      <c r="O77" s="11"/>
      <c r="P77" s="10"/>
      <c r="Q77" s="11"/>
      <c r="R77" s="10"/>
      <c r="S77" s="11"/>
      <c r="T77" s="10"/>
      <c r="U77" s="11"/>
      <c r="V77" s="10">
        <v>50</v>
      </c>
      <c r="W77" s="11">
        <v>75</v>
      </c>
      <c r="X77" s="10"/>
      <c r="Y77" s="11"/>
      <c r="Z77" s="10"/>
      <c r="AA77" s="6"/>
      <c r="AB77">
        <f t="shared" si="1"/>
        <v>5</v>
      </c>
    </row>
    <row r="78" spans="1:28" ht="12.75" customHeight="1">
      <c r="A78" s="16" t="s">
        <v>92</v>
      </c>
      <c r="B78" s="10"/>
      <c r="C78" s="11"/>
      <c r="D78" s="10"/>
      <c r="E78" s="11"/>
      <c r="F78" s="10"/>
      <c r="G78" s="11"/>
      <c r="H78" s="10"/>
      <c r="I78" s="11"/>
      <c r="J78" s="10"/>
      <c r="K78" s="11"/>
      <c r="L78" s="10"/>
      <c r="M78" s="11"/>
      <c r="N78" s="10"/>
      <c r="O78" s="11"/>
      <c r="P78" s="10"/>
      <c r="Q78" s="11"/>
      <c r="R78" s="10"/>
      <c r="S78" s="11"/>
      <c r="T78" s="10"/>
      <c r="U78" s="11"/>
      <c r="V78" s="10"/>
      <c r="W78" s="11"/>
      <c r="X78" s="10"/>
      <c r="Y78" s="11">
        <v>14</v>
      </c>
      <c r="Z78" s="10"/>
      <c r="AA78" s="6"/>
      <c r="AB78">
        <f t="shared" si="1"/>
        <v>0.56000000000000005</v>
      </c>
    </row>
    <row r="79" spans="1:28" ht="12.75" customHeight="1">
      <c r="A79" s="15" t="s">
        <v>87</v>
      </c>
      <c r="B79" s="10"/>
      <c r="C79" s="11"/>
      <c r="D79" s="10"/>
      <c r="E79" s="11"/>
      <c r="F79" s="10"/>
      <c r="G79" s="11"/>
      <c r="H79" s="10"/>
      <c r="I79" s="11"/>
      <c r="J79" s="10"/>
      <c r="K79" s="11"/>
      <c r="L79" s="10"/>
      <c r="M79" s="11"/>
      <c r="N79" s="10"/>
      <c r="O79" s="11"/>
      <c r="P79" s="10"/>
      <c r="Q79" s="11"/>
      <c r="R79" s="10"/>
      <c r="S79" s="11"/>
      <c r="T79" s="10"/>
      <c r="U79" s="11"/>
      <c r="V79" s="10"/>
      <c r="W79" s="11"/>
      <c r="X79" s="10"/>
      <c r="Y79" s="11"/>
      <c r="Z79" s="10"/>
      <c r="AA79" s="6"/>
      <c r="AB79">
        <f t="shared" si="1"/>
        <v>0</v>
      </c>
    </row>
    <row r="80" spans="1:28" ht="12.75" customHeight="1">
      <c r="A80" s="16" t="s">
        <v>65</v>
      </c>
      <c r="B80" s="10"/>
      <c r="C80" s="11"/>
      <c r="D80" s="10"/>
      <c r="E80" s="11"/>
      <c r="F80" s="10"/>
      <c r="G80" s="11"/>
      <c r="H80" s="10"/>
      <c r="I80" s="11"/>
      <c r="J80" s="10"/>
      <c r="K80" s="11"/>
      <c r="L80" s="10"/>
      <c r="M80" s="11"/>
      <c r="N80" s="10"/>
      <c r="O80" s="11"/>
      <c r="P80" s="10"/>
      <c r="Q80" s="11"/>
      <c r="R80" s="10"/>
      <c r="S80" s="11"/>
      <c r="T80" s="10"/>
      <c r="U80" s="11"/>
      <c r="V80" s="10"/>
      <c r="W80" s="11"/>
      <c r="X80" s="10"/>
      <c r="Y80" s="11"/>
      <c r="Z80" s="10"/>
      <c r="AA80" s="6"/>
      <c r="AB80">
        <f t="shared" si="1"/>
        <v>0</v>
      </c>
    </row>
    <row r="81" spans="1:28" ht="12.75" customHeight="1">
      <c r="A81" s="15" t="s">
        <v>46</v>
      </c>
      <c r="B81" s="10"/>
      <c r="C81" s="11"/>
      <c r="D81" s="10"/>
      <c r="E81" s="11"/>
      <c r="F81" s="10"/>
      <c r="G81" s="11"/>
      <c r="H81" s="10"/>
      <c r="I81" s="11"/>
      <c r="J81" s="10"/>
      <c r="K81" s="11"/>
      <c r="L81" s="10"/>
      <c r="M81" s="11"/>
      <c r="N81" s="10"/>
      <c r="O81" s="11"/>
      <c r="P81" s="10"/>
      <c r="Q81" s="11"/>
      <c r="R81" s="10"/>
      <c r="S81" s="11"/>
      <c r="T81" s="10"/>
      <c r="U81" s="11"/>
      <c r="V81" s="10"/>
      <c r="W81" s="11"/>
      <c r="X81" s="10"/>
      <c r="Y81" s="11"/>
      <c r="Z81" s="10"/>
      <c r="AA81" s="6"/>
      <c r="AB81">
        <f t="shared" si="1"/>
        <v>0</v>
      </c>
    </row>
    <row r="82" spans="1:28" ht="12.75" customHeight="1">
      <c r="A82" s="16" t="s">
        <v>47</v>
      </c>
      <c r="B82" s="10"/>
      <c r="C82" s="11"/>
      <c r="D82" s="10"/>
      <c r="E82" s="11"/>
      <c r="F82" s="10"/>
      <c r="G82" s="11"/>
      <c r="H82" s="10"/>
      <c r="I82" s="11"/>
      <c r="J82" s="10"/>
      <c r="K82" s="11"/>
      <c r="L82" s="10"/>
      <c r="M82" s="11"/>
      <c r="N82" s="10"/>
      <c r="O82" s="11"/>
      <c r="P82" s="10"/>
      <c r="Q82" s="11"/>
      <c r="R82" s="10"/>
      <c r="S82" s="11"/>
      <c r="T82" s="10"/>
      <c r="U82" s="11"/>
      <c r="V82" s="10"/>
      <c r="W82" s="11"/>
      <c r="X82" s="10"/>
      <c r="Y82" s="11"/>
      <c r="Z82" s="10"/>
      <c r="AA82" s="6"/>
      <c r="AB82">
        <f t="shared" si="1"/>
        <v>0</v>
      </c>
    </row>
    <row r="83" spans="1:28" ht="12.75" customHeight="1">
      <c r="A83" s="16" t="s">
        <v>66</v>
      </c>
      <c r="B83" s="10"/>
      <c r="C83" s="11"/>
      <c r="D83" s="10"/>
      <c r="E83" s="11"/>
      <c r="F83" s="10"/>
      <c r="G83" s="11"/>
      <c r="H83" s="10"/>
      <c r="I83" s="11"/>
      <c r="J83" s="10"/>
      <c r="K83" s="11"/>
      <c r="L83" s="10"/>
      <c r="M83" s="11"/>
      <c r="N83" s="10"/>
      <c r="O83" s="11"/>
      <c r="P83" s="10"/>
      <c r="Q83" s="11"/>
      <c r="R83" s="10"/>
      <c r="S83" s="11"/>
      <c r="T83" s="10"/>
      <c r="U83" s="11"/>
      <c r="V83" s="10"/>
      <c r="W83" s="11"/>
      <c r="X83" s="10"/>
      <c r="Y83" s="11"/>
      <c r="Z83" s="10"/>
      <c r="AA83" s="6"/>
      <c r="AB83">
        <f t="shared" si="1"/>
        <v>0</v>
      </c>
    </row>
    <row r="84" spans="1:28" ht="12.75" customHeight="1">
      <c r="A84" s="15" t="s">
        <v>53</v>
      </c>
      <c r="B84" s="10"/>
      <c r="C84" s="11"/>
      <c r="D84" s="10"/>
      <c r="E84" s="11"/>
      <c r="F84" s="10"/>
      <c r="G84" s="11"/>
      <c r="H84" s="10"/>
      <c r="I84" s="11"/>
      <c r="J84" s="10"/>
      <c r="K84" s="11"/>
      <c r="L84" s="10"/>
      <c r="M84" s="11"/>
      <c r="N84" s="10"/>
      <c r="O84" s="11"/>
      <c r="P84" s="10"/>
      <c r="Q84" s="11"/>
      <c r="R84" s="10"/>
      <c r="S84" s="11"/>
      <c r="T84" s="10"/>
      <c r="U84" s="11"/>
      <c r="V84" s="10"/>
      <c r="W84" s="11"/>
      <c r="X84" s="10"/>
      <c r="Y84" s="11"/>
      <c r="Z84" s="10"/>
      <c r="AA84" s="6"/>
      <c r="AB84">
        <f t="shared" si="1"/>
        <v>0</v>
      </c>
    </row>
    <row r="85" spans="1:28" ht="12.75" customHeight="1">
      <c r="A85" s="15" t="s">
        <v>54</v>
      </c>
      <c r="B85" s="10"/>
      <c r="C85" s="11"/>
      <c r="D85" s="10"/>
      <c r="E85" s="11"/>
      <c r="F85" s="10"/>
      <c r="G85" s="11"/>
      <c r="H85" s="10"/>
      <c r="I85" s="11"/>
      <c r="J85" s="10"/>
      <c r="K85" s="11"/>
      <c r="L85" s="10"/>
      <c r="M85" s="11"/>
      <c r="N85" s="10"/>
      <c r="O85" s="11"/>
      <c r="P85" s="10"/>
      <c r="Q85" s="11"/>
      <c r="R85" s="10"/>
      <c r="S85" s="11"/>
      <c r="T85" s="10"/>
      <c r="U85" s="11"/>
      <c r="V85" s="10"/>
      <c r="W85" s="11"/>
      <c r="X85" s="10"/>
      <c r="Y85" s="11"/>
      <c r="Z85" s="10"/>
      <c r="AA85" s="6"/>
      <c r="AB85">
        <f t="shared" si="1"/>
        <v>0</v>
      </c>
    </row>
    <row r="86" spans="1:28" ht="12.75" customHeight="1">
      <c r="A86" s="16" t="s">
        <v>58</v>
      </c>
      <c r="B86" s="10"/>
      <c r="C86" s="11"/>
      <c r="D86" s="10"/>
      <c r="E86" s="11"/>
      <c r="F86" s="10"/>
      <c r="G86" s="11"/>
      <c r="H86" s="10"/>
      <c r="I86" s="11"/>
      <c r="J86" s="10"/>
      <c r="K86" s="11"/>
      <c r="L86" s="10"/>
      <c r="M86" s="11"/>
      <c r="N86" s="10"/>
      <c r="O86" s="11"/>
      <c r="P86" s="10"/>
      <c r="Q86" s="11"/>
      <c r="R86" s="10"/>
      <c r="S86" s="11"/>
      <c r="T86" s="10"/>
      <c r="U86" s="11"/>
      <c r="V86" s="10"/>
      <c r="W86" s="11"/>
      <c r="X86" s="10"/>
      <c r="Y86" s="11"/>
      <c r="Z86" s="10"/>
      <c r="AA86" s="6"/>
      <c r="AB86">
        <f t="shared" si="1"/>
        <v>0</v>
      </c>
    </row>
    <row r="87" spans="1:28" ht="12.75" customHeight="1">
      <c r="A87" s="15" t="s">
        <v>80</v>
      </c>
      <c r="B87" s="10"/>
      <c r="C87" s="11"/>
      <c r="D87" s="10"/>
      <c r="E87" s="11"/>
      <c r="F87" s="10"/>
      <c r="G87" s="11"/>
      <c r="H87" s="10"/>
      <c r="I87" s="11"/>
      <c r="J87" s="10"/>
      <c r="K87" s="11"/>
      <c r="L87" s="10"/>
      <c r="M87" s="11"/>
      <c r="N87" s="10"/>
      <c r="O87" s="11"/>
      <c r="P87" s="10"/>
      <c r="Q87" s="11"/>
      <c r="R87" s="10"/>
      <c r="S87" s="11"/>
      <c r="T87" s="10">
        <v>25</v>
      </c>
      <c r="U87" s="11">
        <v>7</v>
      </c>
      <c r="V87" s="10"/>
      <c r="W87" s="11"/>
      <c r="X87" s="10"/>
      <c r="Y87" s="11"/>
      <c r="Z87" s="10"/>
      <c r="AA87" s="6"/>
      <c r="AB87">
        <f t="shared" si="1"/>
        <v>1.28</v>
      </c>
    </row>
    <row r="88" spans="1:28" ht="12.75" customHeight="1">
      <c r="A88" s="15" t="s">
        <v>48</v>
      </c>
      <c r="B88" s="10"/>
      <c r="C88" s="11"/>
      <c r="D88" s="10"/>
      <c r="E88" s="11"/>
      <c r="F88" s="10"/>
      <c r="G88" s="11"/>
      <c r="H88" s="10"/>
      <c r="I88" s="11"/>
      <c r="J88" s="10"/>
      <c r="K88" s="11"/>
      <c r="L88" s="10"/>
      <c r="M88" s="11"/>
      <c r="N88" s="10"/>
      <c r="O88" s="11"/>
      <c r="P88" s="10"/>
      <c r="Q88" s="11"/>
      <c r="R88" s="10"/>
      <c r="S88" s="11"/>
      <c r="T88" s="10"/>
      <c r="U88" s="11"/>
      <c r="V88" s="10"/>
      <c r="W88" s="11"/>
      <c r="X88" s="10"/>
      <c r="Y88" s="11"/>
      <c r="Z88" s="10"/>
      <c r="AA88" s="6"/>
      <c r="AB88">
        <f t="shared" si="1"/>
        <v>0</v>
      </c>
    </row>
    <row r="89" spans="1:28" ht="12.75" customHeight="1">
      <c r="A89" s="16" t="s">
        <v>22</v>
      </c>
      <c r="B89" s="10">
        <v>15</v>
      </c>
      <c r="C89" s="11">
        <v>77</v>
      </c>
      <c r="D89" s="10">
        <v>20</v>
      </c>
      <c r="E89" s="11"/>
      <c r="F89" s="10">
        <v>10</v>
      </c>
      <c r="G89" s="11">
        <v>40</v>
      </c>
      <c r="H89" s="10">
        <v>28</v>
      </c>
      <c r="I89" s="11">
        <v>65</v>
      </c>
      <c r="J89" s="10">
        <v>23</v>
      </c>
      <c r="K89" s="11">
        <v>5</v>
      </c>
      <c r="L89" s="10">
        <v>2</v>
      </c>
      <c r="M89" s="11">
        <v>20</v>
      </c>
      <c r="N89" s="10">
        <v>10</v>
      </c>
      <c r="O89" s="11">
        <v>1</v>
      </c>
      <c r="P89" s="10">
        <v>2</v>
      </c>
      <c r="Q89" s="11">
        <v>20</v>
      </c>
      <c r="R89" s="10">
        <v>75</v>
      </c>
      <c r="S89" s="11">
        <v>33</v>
      </c>
      <c r="T89" s="10">
        <v>40</v>
      </c>
      <c r="U89" s="11">
        <v>30</v>
      </c>
      <c r="V89" s="10">
        <v>40</v>
      </c>
      <c r="W89" s="11">
        <v>18</v>
      </c>
      <c r="X89" s="10">
        <v>70</v>
      </c>
      <c r="Y89" s="11">
        <v>20</v>
      </c>
      <c r="Z89" s="10">
        <v>45</v>
      </c>
      <c r="AA89" s="6"/>
      <c r="AB89">
        <f t="shared" si="1"/>
        <v>28.36</v>
      </c>
    </row>
    <row r="90" spans="1:28" ht="12.75" customHeight="1">
      <c r="A90" s="15" t="s">
        <v>75</v>
      </c>
      <c r="B90" s="10"/>
      <c r="C90" s="11"/>
      <c r="D90" s="10"/>
      <c r="E90" s="11"/>
      <c r="F90" s="10"/>
      <c r="G90" s="11"/>
      <c r="H90" s="10"/>
      <c r="I90" s="11"/>
      <c r="J90" s="10"/>
      <c r="K90" s="11"/>
      <c r="L90" s="10"/>
      <c r="M90" s="11"/>
      <c r="N90" s="10"/>
      <c r="O90" s="11"/>
      <c r="P90" s="10"/>
      <c r="Q90" s="11"/>
      <c r="R90" s="10"/>
      <c r="S90" s="11"/>
      <c r="T90" s="10"/>
      <c r="U90" s="11"/>
      <c r="V90" s="10"/>
      <c r="W90" s="11"/>
      <c r="X90" s="10"/>
      <c r="Y90" s="11"/>
      <c r="Z90" s="10"/>
      <c r="AA90" s="6"/>
      <c r="AB90">
        <f t="shared" si="1"/>
        <v>0</v>
      </c>
    </row>
    <row r="91" spans="1:28" ht="12.75" customHeight="1">
      <c r="A91" s="15"/>
      <c r="B91" s="10"/>
      <c r="C91" s="11"/>
      <c r="D91" s="10"/>
      <c r="E91" s="11"/>
      <c r="F91" s="10"/>
      <c r="G91" s="11"/>
      <c r="H91" s="10"/>
      <c r="I91" s="11"/>
      <c r="J91" s="10"/>
      <c r="K91" s="11"/>
      <c r="L91" s="10"/>
      <c r="M91" s="11"/>
      <c r="N91" s="10"/>
      <c r="O91" s="11"/>
      <c r="P91" s="10"/>
      <c r="Q91" s="11"/>
      <c r="R91" s="10"/>
      <c r="S91" s="11"/>
      <c r="T91" s="10"/>
      <c r="U91" s="11"/>
      <c r="V91" s="10"/>
      <c r="W91" s="11"/>
      <c r="X91" s="10"/>
      <c r="Y91" s="11"/>
      <c r="Z91" s="10"/>
      <c r="AA91" s="6"/>
      <c r="AB91">
        <f t="shared" si="1"/>
        <v>0</v>
      </c>
    </row>
    <row r="92" spans="1:28" ht="12.75" customHeight="1">
      <c r="A92" s="15"/>
      <c r="B92" s="10"/>
      <c r="C92" s="11"/>
      <c r="D92" s="10"/>
      <c r="E92" s="11"/>
      <c r="F92" s="10"/>
      <c r="G92" s="11"/>
      <c r="H92" s="10"/>
      <c r="I92" s="11"/>
      <c r="J92" s="10"/>
      <c r="K92" s="11"/>
      <c r="L92" s="10"/>
      <c r="M92" s="11"/>
      <c r="N92" s="10"/>
      <c r="O92" s="11"/>
      <c r="P92" s="10"/>
      <c r="Q92" s="11"/>
      <c r="R92" s="10"/>
      <c r="S92" s="11"/>
      <c r="T92" s="10"/>
      <c r="U92" s="11"/>
      <c r="V92" s="10"/>
      <c r="W92" s="11"/>
      <c r="X92" s="10"/>
      <c r="Y92" s="11"/>
      <c r="Z92" s="10"/>
      <c r="AA92" s="6"/>
      <c r="AB92">
        <f t="shared" si="1"/>
        <v>0</v>
      </c>
    </row>
    <row r="93" spans="1:28" ht="12.75" customHeight="1">
      <c r="A93" s="17"/>
      <c r="B93" s="10"/>
      <c r="C93" s="11"/>
      <c r="D93" s="10"/>
      <c r="E93" s="11"/>
      <c r="F93" s="10"/>
      <c r="G93" s="11"/>
      <c r="H93" s="10"/>
      <c r="I93" s="11"/>
      <c r="J93" s="10"/>
      <c r="K93" s="11"/>
      <c r="L93" s="10"/>
      <c r="M93" s="11"/>
      <c r="N93" s="10"/>
      <c r="O93" s="11"/>
      <c r="P93" s="10"/>
      <c r="Q93" s="11"/>
      <c r="R93" s="10"/>
      <c r="S93" s="11"/>
      <c r="T93" s="10"/>
      <c r="U93" s="11"/>
      <c r="V93" s="10"/>
      <c r="W93" s="11"/>
      <c r="X93" s="10"/>
      <c r="Y93" s="11"/>
      <c r="Z93" s="10"/>
      <c r="AA93" s="6"/>
      <c r="AB93">
        <f t="shared" si="1"/>
        <v>0</v>
      </c>
    </row>
    <row r="94" spans="1:28" ht="12.75" customHeight="1">
      <c r="A94" s="17" t="s">
        <v>90</v>
      </c>
      <c r="B94" s="10"/>
      <c r="C94" s="11"/>
      <c r="D94" s="10"/>
      <c r="E94" s="11"/>
      <c r="F94" s="10"/>
      <c r="G94" s="11"/>
      <c r="H94" s="10"/>
      <c r="I94" s="11"/>
      <c r="J94" s="10"/>
      <c r="K94" s="11"/>
      <c r="L94" s="10"/>
      <c r="M94" s="11"/>
      <c r="N94" s="10"/>
      <c r="O94" s="11">
        <v>25</v>
      </c>
      <c r="P94" s="10"/>
      <c r="Q94" s="11"/>
      <c r="R94" s="10"/>
      <c r="S94" s="11"/>
      <c r="T94" s="10"/>
      <c r="U94" s="11"/>
      <c r="V94" s="10"/>
      <c r="W94" s="11"/>
      <c r="X94" s="10"/>
      <c r="Y94" s="11">
        <v>7</v>
      </c>
      <c r="Z94" s="10"/>
      <c r="AA94" s="6"/>
      <c r="AB94">
        <f t="shared" si="1"/>
        <v>1.28</v>
      </c>
    </row>
    <row r="95" spans="1:28" ht="12.75" customHeight="1">
      <c r="A95" s="17" t="s">
        <v>67</v>
      </c>
      <c r="B95" s="10"/>
      <c r="C95" s="11"/>
      <c r="D95" s="10"/>
      <c r="E95" s="11"/>
      <c r="F95" s="10"/>
      <c r="G95" s="11"/>
      <c r="H95" s="10"/>
      <c r="I95" s="11"/>
      <c r="J95" s="10"/>
      <c r="K95" s="11"/>
      <c r="L95" s="10"/>
      <c r="M95" s="11"/>
      <c r="N95" s="10"/>
      <c r="O95" s="11"/>
      <c r="P95" s="10"/>
      <c r="Q95" s="11"/>
      <c r="R95" s="10"/>
      <c r="S95" s="11"/>
      <c r="T95" s="10"/>
      <c r="U95" s="11"/>
      <c r="V95" s="10"/>
      <c r="W95" s="11"/>
      <c r="X95" s="10"/>
      <c r="Y95" s="11"/>
      <c r="Z95" s="10"/>
      <c r="AA95" s="6"/>
      <c r="AB95">
        <f t="shared" si="1"/>
        <v>0</v>
      </c>
    </row>
    <row r="96" spans="1:28" ht="12.75" customHeight="1">
      <c r="A96" s="17" t="s">
        <v>50</v>
      </c>
      <c r="B96" s="10"/>
      <c r="C96" s="11"/>
      <c r="D96" s="10"/>
      <c r="E96" s="11"/>
      <c r="F96" s="10"/>
      <c r="G96" s="11"/>
      <c r="H96" s="10"/>
      <c r="I96" s="11"/>
      <c r="J96" s="10"/>
      <c r="K96" s="11"/>
      <c r="L96" s="10"/>
      <c r="M96" s="11"/>
      <c r="N96" s="10"/>
      <c r="O96" s="11"/>
      <c r="P96" s="10"/>
      <c r="Q96" s="11"/>
      <c r="R96" s="10"/>
      <c r="S96" s="11"/>
      <c r="T96" s="10"/>
      <c r="U96" s="11"/>
      <c r="V96" s="10"/>
      <c r="W96" s="11"/>
      <c r="X96" s="10"/>
      <c r="Y96" s="11"/>
      <c r="Z96" s="10"/>
      <c r="AA96" s="6"/>
      <c r="AB96">
        <f t="shared" si="1"/>
        <v>0</v>
      </c>
    </row>
    <row r="97" spans="1:29" ht="12.75" customHeight="1">
      <c r="A97" s="17" t="s">
        <v>70</v>
      </c>
      <c r="B97" s="10">
        <v>45</v>
      </c>
      <c r="C97" s="11">
        <v>40</v>
      </c>
      <c r="D97" s="10">
        <v>67</v>
      </c>
      <c r="E97" s="11">
        <v>50</v>
      </c>
      <c r="F97" s="10">
        <v>47</v>
      </c>
      <c r="G97" s="11">
        <v>25</v>
      </c>
      <c r="H97" s="10">
        <v>20</v>
      </c>
      <c r="I97" s="11">
        <v>20</v>
      </c>
      <c r="J97" s="10">
        <v>10</v>
      </c>
      <c r="K97" s="11">
        <v>5</v>
      </c>
      <c r="L97" s="10">
        <v>3</v>
      </c>
      <c r="M97" s="11">
        <v>2</v>
      </c>
      <c r="N97" s="10">
        <v>5</v>
      </c>
      <c r="O97" s="11"/>
      <c r="P97" s="10">
        <v>17</v>
      </c>
      <c r="Q97" s="11"/>
      <c r="R97" s="10"/>
      <c r="S97" s="11"/>
      <c r="T97" s="10"/>
      <c r="U97" s="11"/>
      <c r="V97" s="10">
        <v>5</v>
      </c>
      <c r="W97" s="11"/>
      <c r="X97" s="10"/>
      <c r="Y97" s="11"/>
      <c r="Z97" s="10"/>
      <c r="AA97" s="6"/>
      <c r="AB97">
        <f t="shared" si="1"/>
        <v>14.44</v>
      </c>
    </row>
    <row r="98" spans="1:29" ht="12.75" customHeight="1">
      <c r="A98" s="17" t="s">
        <v>49</v>
      </c>
      <c r="B98" s="10"/>
      <c r="C98" s="11"/>
      <c r="D98" s="10"/>
      <c r="E98" s="11"/>
      <c r="F98" s="10"/>
      <c r="G98" s="11"/>
      <c r="H98" s="10"/>
      <c r="I98" s="11"/>
      <c r="J98" s="10"/>
      <c r="K98" s="11"/>
      <c r="L98" s="10"/>
      <c r="M98" s="11"/>
      <c r="N98" s="10"/>
      <c r="O98" s="11"/>
      <c r="P98" s="10"/>
      <c r="Q98" s="11"/>
      <c r="R98" s="10"/>
      <c r="S98" s="11"/>
      <c r="T98" s="10"/>
      <c r="U98" s="11"/>
      <c r="V98" s="10"/>
      <c r="W98" s="11"/>
      <c r="X98" s="10"/>
      <c r="Y98" s="11"/>
      <c r="Z98" s="10"/>
      <c r="AA98" s="6"/>
      <c r="AB98">
        <f t="shared" si="1"/>
        <v>0</v>
      </c>
    </row>
    <row r="99" spans="1:29" ht="12.75" customHeight="1">
      <c r="B99" s="10"/>
      <c r="C99" s="11"/>
      <c r="D99" s="10"/>
      <c r="E99" s="11"/>
      <c r="F99" s="10"/>
      <c r="G99" s="11"/>
      <c r="H99" s="10"/>
      <c r="I99" s="11"/>
      <c r="J99" s="10"/>
      <c r="K99" s="11"/>
      <c r="L99" s="10"/>
      <c r="M99" s="11"/>
      <c r="N99" s="10"/>
      <c r="O99" s="11"/>
      <c r="P99" s="10"/>
      <c r="Q99" s="11"/>
      <c r="R99" s="10"/>
      <c r="S99" s="11"/>
      <c r="T99" s="10"/>
      <c r="U99" s="11"/>
      <c r="V99" s="10"/>
      <c r="W99" s="11"/>
      <c r="X99" s="10"/>
      <c r="Y99" s="11"/>
      <c r="Z99" s="10"/>
      <c r="AA99" s="6"/>
      <c r="AB99">
        <f t="shared" si="1"/>
        <v>0</v>
      </c>
    </row>
    <row r="100" spans="1:29" ht="12.75" customHeight="1">
      <c r="A100" s="17"/>
      <c r="B100" s="10"/>
      <c r="C100" s="11"/>
      <c r="D100" s="10"/>
      <c r="E100" s="11"/>
      <c r="F100" s="10"/>
      <c r="G100" s="11"/>
      <c r="H100" s="10"/>
      <c r="I100" s="11"/>
      <c r="J100" s="10"/>
      <c r="K100" s="11"/>
      <c r="L100" s="10"/>
      <c r="M100" s="11"/>
      <c r="N100" s="10"/>
      <c r="O100" s="11"/>
      <c r="P100" s="10"/>
      <c r="Q100" s="11"/>
      <c r="R100" s="10"/>
      <c r="S100" s="11"/>
      <c r="T100" s="10"/>
      <c r="U100" s="11"/>
      <c r="V100" s="10"/>
      <c r="W100" s="11"/>
      <c r="X100" s="10"/>
      <c r="Y100" s="11"/>
      <c r="Z100" s="10"/>
      <c r="AA100" s="6"/>
      <c r="AB100">
        <f t="shared" si="1"/>
        <v>0</v>
      </c>
    </row>
    <row r="101" spans="1:29" ht="12.75" customHeight="1">
      <c r="A101" s="17"/>
      <c r="B101" s="10"/>
      <c r="C101" s="11"/>
      <c r="D101" s="10"/>
      <c r="E101" s="11"/>
      <c r="F101" s="10"/>
      <c r="G101" s="11"/>
      <c r="H101" s="10"/>
      <c r="I101" s="11"/>
      <c r="J101" s="10"/>
      <c r="K101" s="11"/>
      <c r="L101" s="10"/>
      <c r="M101" s="11"/>
      <c r="N101" s="10"/>
      <c r="O101" s="11"/>
      <c r="P101" s="10"/>
      <c r="Q101" s="11"/>
      <c r="R101" s="10"/>
      <c r="S101" s="11"/>
      <c r="T101" s="10"/>
      <c r="U101" s="11"/>
      <c r="V101" s="10"/>
      <c r="W101" s="11"/>
      <c r="X101" s="10"/>
      <c r="Y101" s="11"/>
      <c r="Z101" s="10"/>
      <c r="AA101" s="6"/>
      <c r="AB101">
        <f t="shared" si="1"/>
        <v>0</v>
      </c>
    </row>
    <row r="102" spans="1:29" ht="12.75" customHeight="1">
      <c r="A102" s="17"/>
      <c r="B102" s="10"/>
      <c r="C102" s="11"/>
      <c r="D102" s="10"/>
      <c r="E102" s="11"/>
      <c r="F102" s="10"/>
      <c r="G102" s="11"/>
      <c r="H102" s="10"/>
      <c r="I102" s="11"/>
      <c r="J102" s="10"/>
      <c r="K102" s="11"/>
      <c r="L102" s="10"/>
      <c r="M102" s="11"/>
      <c r="N102" s="10"/>
      <c r="O102" s="11"/>
      <c r="P102" s="10"/>
      <c r="Q102" s="11"/>
      <c r="R102" s="10"/>
      <c r="S102" s="11"/>
      <c r="T102" s="10"/>
      <c r="U102" s="11"/>
      <c r="V102" s="10"/>
      <c r="W102" s="11"/>
      <c r="X102" s="10"/>
      <c r="Y102" s="11"/>
      <c r="Z102" s="10"/>
      <c r="AA102" s="6"/>
      <c r="AB102">
        <f t="shared" si="1"/>
        <v>0</v>
      </c>
    </row>
    <row r="103" spans="1:29" ht="12.75" customHeight="1">
      <c r="A103" s="17"/>
      <c r="B103" s="10"/>
      <c r="C103" s="11"/>
      <c r="D103" s="10"/>
      <c r="E103" s="11"/>
      <c r="F103" s="10"/>
      <c r="G103" s="11"/>
      <c r="H103" s="10"/>
      <c r="I103" s="11"/>
      <c r="J103" s="10"/>
      <c r="K103" s="11"/>
      <c r="L103" s="10"/>
      <c r="M103" s="11"/>
      <c r="N103" s="10"/>
      <c r="O103" s="11"/>
      <c r="P103" s="10"/>
      <c r="Q103" s="11"/>
      <c r="R103" s="10"/>
      <c r="S103" s="11"/>
      <c r="T103" s="10"/>
      <c r="U103" s="11"/>
      <c r="V103" s="10"/>
      <c r="W103" s="11"/>
      <c r="X103" s="10"/>
      <c r="Y103" s="11"/>
      <c r="Z103" s="10"/>
      <c r="AA103" s="6"/>
      <c r="AB103">
        <f t="shared" si="1"/>
        <v>0</v>
      </c>
    </row>
    <row r="104" spans="1:29" ht="12.75" customHeight="1">
      <c r="A104" s="17"/>
      <c r="B104" s="10"/>
      <c r="C104" s="11"/>
      <c r="D104" s="10"/>
      <c r="E104" s="11"/>
      <c r="F104" s="10"/>
      <c r="G104" s="11"/>
      <c r="H104" s="10"/>
      <c r="I104" s="11"/>
      <c r="J104" s="10"/>
      <c r="K104" s="11"/>
      <c r="L104" s="10"/>
      <c r="M104" s="11"/>
      <c r="N104" s="10"/>
      <c r="O104" s="11"/>
      <c r="P104" s="10"/>
      <c r="Q104" s="11"/>
      <c r="R104" s="10"/>
      <c r="S104" s="11"/>
      <c r="T104" s="10"/>
      <c r="U104" s="11"/>
      <c r="V104" s="10"/>
      <c r="W104" s="11"/>
      <c r="X104" s="10"/>
      <c r="Y104" s="11"/>
      <c r="Z104" s="10"/>
      <c r="AA104" s="6"/>
      <c r="AB104">
        <f t="shared" si="1"/>
        <v>0</v>
      </c>
    </row>
    <row r="105" spans="1:29" ht="12.75" customHeight="1">
      <c r="A105" s="17"/>
      <c r="B105" s="10"/>
      <c r="C105" s="11"/>
      <c r="D105" s="10"/>
      <c r="E105" s="11"/>
      <c r="F105" s="10"/>
      <c r="G105" s="11"/>
      <c r="H105" s="10"/>
      <c r="I105" s="11"/>
      <c r="J105" s="10"/>
      <c r="K105" s="11"/>
      <c r="L105" s="10"/>
      <c r="M105" s="11"/>
      <c r="N105" s="10"/>
      <c r="O105" s="11"/>
      <c r="P105" s="10"/>
      <c r="Q105" s="11"/>
      <c r="R105" s="10"/>
      <c r="S105" s="11"/>
      <c r="T105" s="10"/>
      <c r="U105" s="11"/>
      <c r="V105" s="10"/>
      <c r="W105" s="11"/>
      <c r="X105" s="10"/>
      <c r="Y105" s="11"/>
      <c r="Z105" s="10"/>
      <c r="AA105" s="6"/>
      <c r="AB105">
        <f t="shared" si="1"/>
        <v>0</v>
      </c>
    </row>
    <row r="106" spans="1:29" ht="12.75" customHeight="1">
      <c r="A106" s="17"/>
      <c r="B106" s="18"/>
      <c r="C106" s="19"/>
      <c r="D106" s="19"/>
      <c r="E106" s="19"/>
      <c r="F106" s="20"/>
      <c r="G106" s="20"/>
      <c r="H106" s="20"/>
      <c r="I106" s="20"/>
      <c r="J106" s="20"/>
      <c r="K106" s="20"/>
      <c r="L106" s="19"/>
      <c r="M106" s="19"/>
      <c r="N106" s="19"/>
      <c r="O106" s="19"/>
      <c r="P106" s="19"/>
      <c r="Q106" s="19"/>
      <c r="R106" s="19"/>
      <c r="S106" s="19"/>
      <c r="T106" s="21"/>
      <c r="U106" s="19"/>
      <c r="V106" s="18"/>
      <c r="W106" s="20"/>
      <c r="X106" s="18"/>
      <c r="Y106" s="20"/>
      <c r="Z106" s="22"/>
      <c r="AA106" s="23"/>
      <c r="AB106">
        <f t="shared" si="1"/>
        <v>0</v>
      </c>
      <c r="AC106" t="s">
        <v>139</v>
      </c>
    </row>
    <row r="107" spans="1:29">
      <c r="A107" t="s">
        <v>96</v>
      </c>
      <c r="B107">
        <f>SUM(B5:B90)</f>
        <v>118</v>
      </c>
      <c r="C107">
        <f t="shared" ref="C107:Z107" si="2">SUM(C5:C90)</f>
        <v>250</v>
      </c>
      <c r="D107">
        <f t="shared" si="2"/>
        <v>209</v>
      </c>
      <c r="E107">
        <f t="shared" si="2"/>
        <v>195</v>
      </c>
      <c r="F107">
        <f t="shared" si="2"/>
        <v>172</v>
      </c>
      <c r="G107">
        <f t="shared" si="2"/>
        <v>249</v>
      </c>
      <c r="H107">
        <f t="shared" si="2"/>
        <v>188</v>
      </c>
      <c r="I107">
        <f t="shared" si="2"/>
        <v>165</v>
      </c>
      <c r="J107">
        <f t="shared" si="2"/>
        <v>128</v>
      </c>
      <c r="K107">
        <f t="shared" si="2"/>
        <v>125</v>
      </c>
      <c r="L107">
        <f t="shared" si="2"/>
        <v>102</v>
      </c>
      <c r="M107">
        <f t="shared" si="2"/>
        <v>140</v>
      </c>
      <c r="N107">
        <f t="shared" si="2"/>
        <v>155</v>
      </c>
      <c r="O107">
        <f t="shared" si="2"/>
        <v>100</v>
      </c>
      <c r="P107">
        <f t="shared" si="2"/>
        <v>120</v>
      </c>
      <c r="Q107">
        <f t="shared" si="2"/>
        <v>160</v>
      </c>
      <c r="R107">
        <f t="shared" si="2"/>
        <v>218</v>
      </c>
      <c r="S107">
        <f t="shared" si="2"/>
        <v>168</v>
      </c>
      <c r="T107">
        <f t="shared" si="2"/>
        <v>180</v>
      </c>
      <c r="U107">
        <f t="shared" si="2"/>
        <v>152</v>
      </c>
      <c r="V107">
        <f t="shared" si="2"/>
        <v>182</v>
      </c>
      <c r="W107">
        <f t="shared" si="2"/>
        <v>148</v>
      </c>
      <c r="X107">
        <f t="shared" si="2"/>
        <v>223</v>
      </c>
      <c r="Y107">
        <f t="shared" si="2"/>
        <v>154</v>
      </c>
      <c r="Z107">
        <f t="shared" si="2"/>
        <v>169</v>
      </c>
      <c r="AB107">
        <f t="shared" si="1"/>
        <v>166.8</v>
      </c>
      <c r="AC107">
        <f>STDEV(B107:Z107)/(SQRT(COUNT(B107:Z107)))</f>
        <v>8.2716382899640859</v>
      </c>
    </row>
    <row r="108" spans="1:29">
      <c r="A108" t="s">
        <v>97</v>
      </c>
      <c r="B108">
        <f>SUM(B5:B7,B9:B12,B14,B17,B24,B26:B27,B31:B35,B37:B38,B41:B42,B44:B45,B48:B50,B52:B54,B56:B60,B63:B64,B68,B77,B79,B81,B84:B85,B87:B88,B90,)</f>
        <v>0</v>
      </c>
      <c r="C108">
        <f t="shared" ref="C108:Z108" si="3">SUM(C5:C7,C9:C12,C14,C17,C24,C26:C27,C31:C35,C37:C38,C41:C42,C44:C45,C48:C50,C52:C54,C56:C60,C63:C64,C68,C77,C79,C81,C84:C85,C87:C88,C90,)</f>
        <v>0</v>
      </c>
      <c r="D108">
        <f t="shared" si="3"/>
        <v>0</v>
      </c>
      <c r="E108">
        <f t="shared" si="3"/>
        <v>0</v>
      </c>
      <c r="F108">
        <f t="shared" si="3"/>
        <v>0</v>
      </c>
      <c r="G108">
        <f t="shared" si="3"/>
        <v>9</v>
      </c>
      <c r="H108">
        <f t="shared" si="3"/>
        <v>0</v>
      </c>
      <c r="I108">
        <f t="shared" si="3"/>
        <v>0</v>
      </c>
      <c r="J108">
        <f t="shared" si="3"/>
        <v>0</v>
      </c>
      <c r="K108">
        <f t="shared" si="3"/>
        <v>0</v>
      </c>
      <c r="L108">
        <f t="shared" si="3"/>
        <v>0</v>
      </c>
      <c r="M108">
        <f t="shared" si="3"/>
        <v>8</v>
      </c>
      <c r="N108">
        <f t="shared" si="3"/>
        <v>90</v>
      </c>
      <c r="O108">
        <f t="shared" si="3"/>
        <v>23</v>
      </c>
      <c r="P108">
        <f t="shared" si="3"/>
        <v>0</v>
      </c>
      <c r="Q108">
        <f t="shared" si="3"/>
        <v>0</v>
      </c>
      <c r="R108">
        <f t="shared" si="3"/>
        <v>0</v>
      </c>
      <c r="S108">
        <f t="shared" si="3"/>
        <v>0</v>
      </c>
      <c r="T108">
        <f t="shared" si="3"/>
        <v>25</v>
      </c>
      <c r="U108">
        <f t="shared" si="3"/>
        <v>7</v>
      </c>
      <c r="V108">
        <f t="shared" si="3"/>
        <v>50</v>
      </c>
      <c r="W108">
        <f t="shared" si="3"/>
        <v>75</v>
      </c>
      <c r="X108">
        <f t="shared" si="3"/>
        <v>0</v>
      </c>
      <c r="Y108">
        <f t="shared" si="3"/>
        <v>0</v>
      </c>
      <c r="Z108">
        <f t="shared" si="3"/>
        <v>1</v>
      </c>
      <c r="AB108">
        <f t="shared" si="1"/>
        <v>11.52</v>
      </c>
      <c r="AC108">
        <f>STDEV(B108:Z108)/(SQRT(COUNT(B108:Z108)))</f>
        <v>4.8744640731058837</v>
      </c>
    </row>
    <row r="109" spans="1:29">
      <c r="A109" t="s">
        <v>98</v>
      </c>
      <c r="B109">
        <f>SUM(B8,B13,B15:B16,B18:B23,B25,B28:B30,B36,B39:B40,B43,B46:B47,B51,B55,B61:B62,B65:B67,B69:B76,B78,B80,B82:B83,B86,B89,)</f>
        <v>118</v>
      </c>
      <c r="C109">
        <f t="shared" ref="C109:Z109" si="4">SUM(C8,C13,C15:C16,C18:C23,C25,C28:C30,C36,C39:C40,C43,C46:C47,C51,C55,C61:C62,C65:C67,C69:C76,C78,C80,C82:C83,C86,C89,)</f>
        <v>250</v>
      </c>
      <c r="D109">
        <f t="shared" si="4"/>
        <v>209</v>
      </c>
      <c r="E109">
        <f t="shared" si="4"/>
        <v>195</v>
      </c>
      <c r="F109">
        <f t="shared" si="4"/>
        <v>172</v>
      </c>
      <c r="G109">
        <f t="shared" si="4"/>
        <v>240</v>
      </c>
      <c r="H109">
        <f t="shared" si="4"/>
        <v>188</v>
      </c>
      <c r="I109">
        <f t="shared" si="4"/>
        <v>165</v>
      </c>
      <c r="J109">
        <f t="shared" si="4"/>
        <v>128</v>
      </c>
      <c r="K109">
        <f t="shared" si="4"/>
        <v>125</v>
      </c>
      <c r="L109">
        <f t="shared" si="4"/>
        <v>102</v>
      </c>
      <c r="M109">
        <f t="shared" si="4"/>
        <v>132</v>
      </c>
      <c r="N109">
        <f t="shared" si="4"/>
        <v>65</v>
      </c>
      <c r="O109">
        <f t="shared" si="4"/>
        <v>77</v>
      </c>
      <c r="P109">
        <f t="shared" si="4"/>
        <v>120</v>
      </c>
      <c r="Q109">
        <f t="shared" si="4"/>
        <v>160</v>
      </c>
      <c r="R109">
        <f t="shared" si="4"/>
        <v>218</v>
      </c>
      <c r="S109">
        <f t="shared" si="4"/>
        <v>168</v>
      </c>
      <c r="T109">
        <f t="shared" si="4"/>
        <v>155</v>
      </c>
      <c r="U109">
        <f t="shared" si="4"/>
        <v>145</v>
      </c>
      <c r="V109">
        <f t="shared" si="4"/>
        <v>132</v>
      </c>
      <c r="W109">
        <f t="shared" si="4"/>
        <v>73</v>
      </c>
      <c r="X109">
        <f t="shared" si="4"/>
        <v>223</v>
      </c>
      <c r="Y109">
        <f t="shared" si="4"/>
        <v>154</v>
      </c>
      <c r="Z109">
        <f t="shared" si="4"/>
        <v>168</v>
      </c>
      <c r="AB109">
        <f t="shared" si="1"/>
        <v>155.28</v>
      </c>
      <c r="AC109">
        <f>STDEV(B109:Z109)/(SQRT(COUNT(B109:Z109)))</f>
        <v>10.024722772559185</v>
      </c>
    </row>
    <row r="110" spans="1:29">
      <c r="A110" t="s">
        <v>99</v>
      </c>
      <c r="B110">
        <f>SUM(B94:B98)</f>
        <v>45</v>
      </c>
      <c r="C110">
        <f t="shared" ref="C110:Z110" si="5">SUM(C94:C98)</f>
        <v>40</v>
      </c>
      <c r="D110">
        <f t="shared" si="5"/>
        <v>67</v>
      </c>
      <c r="E110">
        <f t="shared" si="5"/>
        <v>50</v>
      </c>
      <c r="F110">
        <f t="shared" si="5"/>
        <v>47</v>
      </c>
      <c r="G110">
        <f t="shared" si="5"/>
        <v>25</v>
      </c>
      <c r="H110">
        <f t="shared" si="5"/>
        <v>20</v>
      </c>
      <c r="I110">
        <f t="shared" si="5"/>
        <v>20</v>
      </c>
      <c r="J110">
        <f t="shared" si="5"/>
        <v>10</v>
      </c>
      <c r="K110">
        <f t="shared" si="5"/>
        <v>5</v>
      </c>
      <c r="L110">
        <f t="shared" si="5"/>
        <v>3</v>
      </c>
      <c r="M110">
        <f t="shared" si="5"/>
        <v>2</v>
      </c>
      <c r="N110">
        <f t="shared" si="5"/>
        <v>5</v>
      </c>
      <c r="O110">
        <f t="shared" si="5"/>
        <v>25</v>
      </c>
      <c r="P110">
        <f t="shared" si="5"/>
        <v>17</v>
      </c>
      <c r="Q110">
        <f t="shared" si="5"/>
        <v>0</v>
      </c>
      <c r="R110">
        <f t="shared" si="5"/>
        <v>0</v>
      </c>
      <c r="S110">
        <f t="shared" si="5"/>
        <v>0</v>
      </c>
      <c r="T110">
        <f t="shared" si="5"/>
        <v>0</v>
      </c>
      <c r="U110">
        <f t="shared" si="5"/>
        <v>0</v>
      </c>
      <c r="V110">
        <f t="shared" si="5"/>
        <v>5</v>
      </c>
      <c r="W110">
        <f t="shared" si="5"/>
        <v>0</v>
      </c>
      <c r="X110">
        <f t="shared" si="5"/>
        <v>0</v>
      </c>
      <c r="Y110">
        <f t="shared" si="5"/>
        <v>7</v>
      </c>
      <c r="Z110">
        <f t="shared" si="5"/>
        <v>0</v>
      </c>
      <c r="AB110">
        <f t="shared" si="1"/>
        <v>15.72</v>
      </c>
      <c r="AC110">
        <f>STDEV(B110:Z110)/(SQRT(COUNT(B110:Z110)))</f>
        <v>3.9202550937407126</v>
      </c>
    </row>
  </sheetData>
  <mergeCells count="2">
    <mergeCell ref="A1:AA1"/>
    <mergeCell ref="A2:AA2"/>
  </mergeCells>
  <phoneticPr fontId="8" type="noConversion"/>
  <pageMargins left="0.75" right="0.75" top="1" bottom="1" header="0.5" footer="0.5"/>
  <pageSetup orientation="portrait" horizontalDpi="200" verticalDpi="200" copies="0"/>
  <headerFooter alignWithMargins="0"/>
</worksheet>
</file>

<file path=xl/worksheets/sheet7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AC206"/>
  <sheetViews>
    <sheetView workbookViewId="0">
      <pane xSplit="1" ySplit="4" topLeftCell="P60" activePane="bottomRight" state="frozen"/>
      <selection activeCell="AJ48" sqref="AJ48"/>
      <selection pane="topRight" activeCell="AJ48" sqref="AJ48"/>
      <selection pane="bottomLeft" activeCell="AJ48" sqref="AJ48"/>
      <selection pane="bottomRight" activeCell="G74" sqref="G74"/>
    </sheetView>
  </sheetViews>
  <sheetFormatPr baseColWidth="10" defaultRowHeight="13"/>
  <cols>
    <col min="1" max="1" width="25" bestFit="1" customWidth="1"/>
    <col min="2" max="256" width="8.83203125" customWidth="1"/>
  </cols>
  <sheetData>
    <row r="1" spans="1:28" ht="18">
      <c r="A1" s="221" t="s">
        <v>88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spans="1:28">
      <c r="A2" s="222" t="s">
        <v>100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4"/>
    </row>
    <row r="3" spans="1:28">
      <c r="A3" s="1" t="s">
        <v>0</v>
      </c>
      <c r="B3" s="2">
        <v>0</v>
      </c>
      <c r="C3" s="3">
        <v>3</v>
      </c>
      <c r="D3" s="2">
        <v>6</v>
      </c>
      <c r="E3" s="3">
        <v>9</v>
      </c>
      <c r="F3" s="2">
        <v>12</v>
      </c>
      <c r="G3" s="3">
        <v>15</v>
      </c>
      <c r="H3" s="2">
        <v>18</v>
      </c>
      <c r="I3" s="3">
        <v>21</v>
      </c>
      <c r="J3" s="2">
        <v>24</v>
      </c>
      <c r="K3" s="3">
        <v>27</v>
      </c>
      <c r="L3" s="2">
        <v>30</v>
      </c>
      <c r="M3" s="3">
        <v>33</v>
      </c>
      <c r="N3" s="2">
        <v>36</v>
      </c>
      <c r="O3" s="3">
        <v>39</v>
      </c>
      <c r="P3" s="2">
        <v>42</v>
      </c>
      <c r="Q3" s="3">
        <v>45</v>
      </c>
      <c r="R3" s="2">
        <v>48</v>
      </c>
      <c r="S3" s="3">
        <v>51</v>
      </c>
      <c r="T3" s="4">
        <v>54</v>
      </c>
      <c r="U3" s="3">
        <v>57</v>
      </c>
      <c r="V3" s="4">
        <v>60</v>
      </c>
      <c r="W3" s="3">
        <v>63</v>
      </c>
      <c r="X3" s="4">
        <v>66</v>
      </c>
      <c r="Y3" s="3">
        <v>69</v>
      </c>
      <c r="Z3" s="4">
        <v>72</v>
      </c>
      <c r="AA3" s="2" t="s">
        <v>1</v>
      </c>
    </row>
    <row r="4" spans="1:28" ht="12.75" customHeight="1">
      <c r="A4" s="5" t="s">
        <v>2</v>
      </c>
      <c r="B4" s="6"/>
      <c r="C4" s="7"/>
      <c r="D4" s="6"/>
      <c r="E4" s="7"/>
      <c r="F4" s="6"/>
      <c r="G4" s="7"/>
      <c r="H4" s="6"/>
      <c r="I4" s="7"/>
      <c r="J4" s="6"/>
      <c r="K4" s="7"/>
      <c r="L4" s="6"/>
      <c r="M4" s="7"/>
      <c r="N4" s="6"/>
      <c r="O4" s="7"/>
      <c r="P4" s="6"/>
      <c r="Q4" s="7"/>
      <c r="R4" s="6"/>
      <c r="S4" s="7"/>
      <c r="T4" s="8"/>
      <c r="U4" s="7"/>
      <c r="V4" s="8"/>
      <c r="W4" s="7"/>
      <c r="X4" s="8"/>
      <c r="Y4" s="7"/>
      <c r="Z4" s="8"/>
      <c r="AA4" s="6"/>
    </row>
    <row r="5" spans="1:28" ht="12.75" customHeight="1">
      <c r="A5" s="9" t="s">
        <v>25</v>
      </c>
      <c r="B5" s="10"/>
      <c r="C5" s="11"/>
      <c r="D5" s="10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  <c r="P5" s="10"/>
      <c r="Q5" s="11"/>
      <c r="R5" s="10"/>
      <c r="S5" s="11"/>
      <c r="T5" s="10"/>
      <c r="U5" s="11"/>
      <c r="V5" s="10"/>
      <c r="W5" s="11"/>
      <c r="X5" s="10"/>
      <c r="Y5" s="11"/>
      <c r="Z5" s="10"/>
      <c r="AA5" s="6"/>
      <c r="AB5">
        <f>SUM(B5:AA5)/25</f>
        <v>0</v>
      </c>
    </row>
    <row r="6" spans="1:28" ht="12.75" customHeight="1">
      <c r="A6" s="9" t="s">
        <v>3</v>
      </c>
      <c r="B6" s="10">
        <v>7</v>
      </c>
      <c r="C6" s="11">
        <v>1</v>
      </c>
      <c r="D6" s="10">
        <v>6</v>
      </c>
      <c r="E6" s="11">
        <v>10</v>
      </c>
      <c r="F6" s="10">
        <v>15</v>
      </c>
      <c r="G6" s="11">
        <v>6</v>
      </c>
      <c r="H6" s="10">
        <v>10</v>
      </c>
      <c r="I6" s="11">
        <v>30</v>
      </c>
      <c r="J6" s="10">
        <v>25</v>
      </c>
      <c r="K6" s="11">
        <v>20</v>
      </c>
      <c r="L6" s="10">
        <v>29</v>
      </c>
      <c r="M6" s="11">
        <v>22</v>
      </c>
      <c r="N6" s="10">
        <v>15</v>
      </c>
      <c r="O6" s="11">
        <v>29</v>
      </c>
      <c r="P6" s="10">
        <v>38</v>
      </c>
      <c r="Q6" s="11">
        <v>14</v>
      </c>
      <c r="R6" s="10">
        <v>35</v>
      </c>
      <c r="S6" s="11">
        <v>23</v>
      </c>
      <c r="T6" s="10"/>
      <c r="U6" s="11">
        <v>22</v>
      </c>
      <c r="V6" s="10"/>
      <c r="W6" s="11"/>
      <c r="X6" s="10"/>
      <c r="Y6" s="11"/>
      <c r="Z6" s="10"/>
      <c r="AA6" s="6"/>
      <c r="AB6">
        <f t="shared" ref="AB6:AB69" si="0">SUM(B6:AA6)/25</f>
        <v>14.28</v>
      </c>
    </row>
    <row r="7" spans="1:28" ht="12.75" customHeight="1">
      <c r="A7" s="9" t="s">
        <v>59</v>
      </c>
      <c r="B7" s="10"/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  <c r="P7" s="10"/>
      <c r="Q7" s="11"/>
      <c r="R7" s="10"/>
      <c r="S7" s="11"/>
      <c r="T7" s="10"/>
      <c r="U7" s="11"/>
      <c r="V7" s="10"/>
      <c r="W7" s="11"/>
      <c r="X7" s="10"/>
      <c r="Y7" s="11"/>
      <c r="Z7" s="10"/>
      <c r="AA7" s="6"/>
      <c r="AB7">
        <f t="shared" si="0"/>
        <v>0</v>
      </c>
    </row>
    <row r="8" spans="1:28" s="162" customFormat="1" ht="12.75" customHeight="1">
      <c r="A8" s="12" t="s">
        <v>4</v>
      </c>
      <c r="B8" s="5"/>
      <c r="C8" s="161"/>
      <c r="D8" s="5"/>
      <c r="E8" s="161"/>
      <c r="F8" s="5">
        <v>3</v>
      </c>
      <c r="G8" s="161">
        <v>9</v>
      </c>
      <c r="H8" s="5"/>
      <c r="I8" s="161"/>
      <c r="J8" s="5"/>
      <c r="K8" s="161"/>
      <c r="L8" s="5"/>
      <c r="M8" s="161"/>
      <c r="N8" s="5"/>
      <c r="O8" s="161"/>
      <c r="P8" s="5"/>
      <c r="Q8" s="161"/>
      <c r="R8" s="5"/>
      <c r="S8" s="161"/>
      <c r="T8" s="5"/>
      <c r="U8" s="161"/>
      <c r="V8" s="5"/>
      <c r="W8" s="161"/>
      <c r="X8" s="5"/>
      <c r="Y8" s="161"/>
      <c r="Z8" s="5"/>
      <c r="AA8" s="52"/>
      <c r="AB8" s="162">
        <f t="shared" si="0"/>
        <v>0.48</v>
      </c>
    </row>
    <row r="9" spans="1:28" ht="12.75" customHeight="1">
      <c r="A9" s="9" t="s">
        <v>45</v>
      </c>
      <c r="B9" s="10"/>
      <c r="C9" s="11"/>
      <c r="D9" s="10"/>
      <c r="E9" s="11"/>
      <c r="F9" s="10"/>
      <c r="G9" s="11"/>
      <c r="H9" s="10"/>
      <c r="I9" s="11"/>
      <c r="J9" s="10"/>
      <c r="K9" s="11"/>
      <c r="L9" s="10"/>
      <c r="M9" s="11"/>
      <c r="N9" s="10"/>
      <c r="O9" s="11"/>
      <c r="P9" s="10"/>
      <c r="Q9" s="11"/>
      <c r="R9" s="10"/>
      <c r="S9" s="11"/>
      <c r="T9" s="10"/>
      <c r="U9" s="11"/>
      <c r="V9" s="10"/>
      <c r="W9" s="11"/>
      <c r="X9" s="10"/>
      <c r="Y9" s="11"/>
      <c r="Z9" s="10"/>
      <c r="AA9" s="6"/>
      <c r="AB9">
        <f t="shared" si="0"/>
        <v>0</v>
      </c>
    </row>
    <row r="10" spans="1:28" ht="12.75" customHeight="1">
      <c r="A10" s="24" t="s">
        <v>86</v>
      </c>
      <c r="B10" s="10"/>
      <c r="C10" s="11"/>
      <c r="D10" s="10"/>
      <c r="E10" s="11"/>
      <c r="F10" s="10"/>
      <c r="G10" s="11"/>
      <c r="H10" s="10"/>
      <c r="I10" s="11"/>
      <c r="J10" s="10"/>
      <c r="K10" s="11"/>
      <c r="L10" s="10"/>
      <c r="M10" s="11"/>
      <c r="N10" s="10"/>
      <c r="O10" s="11"/>
      <c r="P10" s="10"/>
      <c r="Q10" s="11"/>
      <c r="R10" s="10"/>
      <c r="S10" s="11"/>
      <c r="T10" s="10"/>
      <c r="U10" s="11"/>
      <c r="V10" s="10"/>
      <c r="W10" s="11"/>
      <c r="X10" s="10"/>
      <c r="Y10" s="11"/>
      <c r="Z10" s="10"/>
      <c r="AA10" s="6"/>
      <c r="AB10">
        <f t="shared" si="0"/>
        <v>0</v>
      </c>
    </row>
    <row r="11" spans="1:28" ht="12.75" customHeight="1">
      <c r="A11" s="9" t="s">
        <v>27</v>
      </c>
      <c r="B11" s="10"/>
      <c r="C11" s="11"/>
      <c r="D11" s="10"/>
      <c r="E11" s="11"/>
      <c r="F11" s="10"/>
      <c r="G11" s="11"/>
      <c r="H11" s="10"/>
      <c r="I11" s="11"/>
      <c r="J11" s="10"/>
      <c r="K11" s="11"/>
      <c r="L11" s="10"/>
      <c r="M11" s="11"/>
      <c r="N11" s="10"/>
      <c r="O11" s="11"/>
      <c r="P11" s="10"/>
      <c r="Q11" s="11"/>
      <c r="R11" s="10"/>
      <c r="S11" s="11"/>
      <c r="T11" s="10"/>
      <c r="U11" s="11"/>
      <c r="V11" s="10"/>
      <c r="W11" s="11"/>
      <c r="X11" s="10"/>
      <c r="Y11" s="11"/>
      <c r="Z11" s="10"/>
      <c r="AA11" s="6"/>
      <c r="AB11">
        <f t="shared" si="0"/>
        <v>0</v>
      </c>
    </row>
    <row r="12" spans="1:28" ht="12.75" customHeight="1">
      <c r="A12" s="14" t="s">
        <v>26</v>
      </c>
      <c r="B12" s="10"/>
      <c r="C12" s="11"/>
      <c r="D12" s="10"/>
      <c r="E12" s="11"/>
      <c r="F12" s="10"/>
      <c r="G12" s="11"/>
      <c r="H12" s="10"/>
      <c r="I12" s="11"/>
      <c r="J12" s="10"/>
      <c r="K12" s="11"/>
      <c r="L12" s="10"/>
      <c r="M12" s="11"/>
      <c r="N12" s="10"/>
      <c r="O12" s="11"/>
      <c r="P12" s="10"/>
      <c r="Q12" s="11"/>
      <c r="R12" s="10"/>
      <c r="S12" s="11"/>
      <c r="T12" s="10"/>
      <c r="U12" s="11"/>
      <c r="V12" s="10"/>
      <c r="W12" s="11"/>
      <c r="X12" s="10"/>
      <c r="Y12" s="11"/>
      <c r="Z12" s="10"/>
      <c r="AA12" s="6"/>
      <c r="AB12">
        <f t="shared" si="0"/>
        <v>0</v>
      </c>
    </row>
    <row r="13" spans="1:28" s="162" customFormat="1" ht="12.75" customHeight="1">
      <c r="A13" s="13" t="s">
        <v>51</v>
      </c>
      <c r="B13" s="5"/>
      <c r="C13" s="161"/>
      <c r="D13" s="5"/>
      <c r="E13" s="161"/>
      <c r="F13" s="5"/>
      <c r="G13" s="161"/>
      <c r="H13" s="5"/>
      <c r="I13" s="161"/>
      <c r="J13" s="5"/>
      <c r="K13" s="161"/>
      <c r="L13" s="5"/>
      <c r="M13" s="161"/>
      <c r="N13" s="5"/>
      <c r="O13" s="161"/>
      <c r="P13" s="5"/>
      <c r="Q13" s="161"/>
      <c r="R13" s="5"/>
      <c r="S13" s="161"/>
      <c r="T13" s="5"/>
      <c r="U13" s="161"/>
      <c r="V13" s="5"/>
      <c r="W13" s="161"/>
      <c r="X13" s="5"/>
      <c r="Y13" s="161"/>
      <c r="Z13" s="5"/>
      <c r="AA13" s="52"/>
      <c r="AB13" s="162">
        <f t="shared" si="0"/>
        <v>0</v>
      </c>
    </row>
    <row r="14" spans="1:28" ht="12.75" customHeight="1">
      <c r="A14" s="14" t="s">
        <v>29</v>
      </c>
      <c r="B14" s="10"/>
      <c r="C14" s="11"/>
      <c r="D14" s="10"/>
      <c r="E14" s="11"/>
      <c r="F14" s="10"/>
      <c r="G14" s="11"/>
      <c r="H14" s="10"/>
      <c r="I14" s="11"/>
      <c r="J14" s="10"/>
      <c r="K14" s="11"/>
      <c r="L14" s="10"/>
      <c r="M14" s="11"/>
      <c r="N14" s="10"/>
      <c r="O14" s="11"/>
      <c r="P14" s="10"/>
      <c r="Q14" s="11"/>
      <c r="R14" s="10"/>
      <c r="S14" s="11"/>
      <c r="T14" s="10"/>
      <c r="U14" s="11"/>
      <c r="V14" s="10"/>
      <c r="W14" s="11"/>
      <c r="X14" s="10"/>
      <c r="Y14" s="11"/>
      <c r="Z14" s="10"/>
      <c r="AA14" s="6"/>
      <c r="AB14">
        <f t="shared" si="0"/>
        <v>0</v>
      </c>
    </row>
    <row r="15" spans="1:28" s="162" customFormat="1" ht="12.75" customHeight="1">
      <c r="A15" s="13" t="s">
        <v>76</v>
      </c>
      <c r="B15" s="5"/>
      <c r="C15" s="161"/>
      <c r="D15" s="5"/>
      <c r="E15" s="161"/>
      <c r="F15" s="5"/>
      <c r="G15" s="161"/>
      <c r="H15" s="5"/>
      <c r="I15" s="161"/>
      <c r="J15" s="5"/>
      <c r="K15" s="161"/>
      <c r="L15" s="5"/>
      <c r="M15" s="161"/>
      <c r="N15" s="5"/>
      <c r="O15" s="161"/>
      <c r="P15" s="5"/>
      <c r="Q15" s="161"/>
      <c r="R15" s="5"/>
      <c r="S15" s="161"/>
      <c r="T15" s="5"/>
      <c r="U15" s="161"/>
      <c r="V15" s="5"/>
      <c r="W15" s="161"/>
      <c r="X15" s="5"/>
      <c r="Y15" s="161"/>
      <c r="Z15" s="5"/>
      <c r="AA15" s="52"/>
      <c r="AB15" s="162">
        <f t="shared" si="0"/>
        <v>0</v>
      </c>
    </row>
    <row r="16" spans="1:28" s="162" customFormat="1" ht="12.75" customHeight="1">
      <c r="A16" s="13" t="s">
        <v>77</v>
      </c>
      <c r="B16" s="5"/>
      <c r="C16" s="161"/>
      <c r="D16" s="5"/>
      <c r="E16" s="161"/>
      <c r="F16" s="5"/>
      <c r="G16" s="161"/>
      <c r="H16" s="5"/>
      <c r="I16" s="161"/>
      <c r="J16" s="5"/>
      <c r="K16" s="161"/>
      <c r="L16" s="5">
        <v>1</v>
      </c>
      <c r="M16" s="161"/>
      <c r="N16" s="5"/>
      <c r="O16" s="161"/>
      <c r="P16" s="5"/>
      <c r="Q16" s="161"/>
      <c r="R16" s="5"/>
      <c r="S16" s="161"/>
      <c r="T16" s="5"/>
      <c r="U16" s="161"/>
      <c r="V16" s="5"/>
      <c r="W16" s="161"/>
      <c r="X16" s="5"/>
      <c r="Y16" s="161"/>
      <c r="Z16" s="5"/>
      <c r="AA16" s="52"/>
      <c r="AB16" s="162">
        <f t="shared" si="0"/>
        <v>0.04</v>
      </c>
    </row>
    <row r="17" spans="1:28" ht="12.75" customHeight="1">
      <c r="A17" s="9" t="s">
        <v>5</v>
      </c>
      <c r="B17" s="10"/>
      <c r="C17" s="11"/>
      <c r="D17" s="10">
        <v>20</v>
      </c>
      <c r="E17" s="11">
        <v>40</v>
      </c>
      <c r="F17" s="10">
        <v>75</v>
      </c>
      <c r="G17" s="11">
        <v>90</v>
      </c>
      <c r="H17" s="10">
        <v>80</v>
      </c>
      <c r="I17" s="11"/>
      <c r="J17" s="10"/>
      <c r="K17" s="11"/>
      <c r="L17" s="10"/>
      <c r="M17" s="11"/>
      <c r="N17" s="10"/>
      <c r="O17" s="11"/>
      <c r="P17" s="10"/>
      <c r="Q17" s="11"/>
      <c r="R17" s="10"/>
      <c r="S17" s="11"/>
      <c r="T17" s="10"/>
      <c r="U17" s="11"/>
      <c r="V17" s="10"/>
      <c r="W17" s="11"/>
      <c r="X17" s="10"/>
      <c r="Y17" s="11"/>
      <c r="Z17" s="10"/>
      <c r="AA17" s="6"/>
      <c r="AB17">
        <f t="shared" si="0"/>
        <v>12.2</v>
      </c>
    </row>
    <row r="18" spans="1:28" s="162" customFormat="1" ht="12.75" customHeight="1">
      <c r="A18" s="12" t="s">
        <v>79</v>
      </c>
      <c r="B18" s="5"/>
      <c r="C18" s="161"/>
      <c r="D18" s="5"/>
      <c r="E18" s="161"/>
      <c r="F18" s="5"/>
      <c r="G18" s="161"/>
      <c r="H18" s="5"/>
      <c r="I18" s="161"/>
      <c r="J18" s="5"/>
      <c r="K18" s="161"/>
      <c r="L18" s="5"/>
      <c r="M18" s="161"/>
      <c r="N18" s="5"/>
      <c r="O18" s="161"/>
      <c r="P18" s="5"/>
      <c r="Q18" s="161"/>
      <c r="R18" s="5"/>
      <c r="S18" s="161"/>
      <c r="T18" s="5"/>
      <c r="U18" s="161"/>
      <c r="V18" s="5"/>
      <c r="W18" s="161"/>
      <c r="X18" s="5"/>
      <c r="Y18" s="161"/>
      <c r="Z18" s="5"/>
      <c r="AA18" s="52"/>
      <c r="AB18" s="162">
        <f t="shared" si="0"/>
        <v>0</v>
      </c>
    </row>
    <row r="19" spans="1:28" s="162" customFormat="1" ht="12.75" customHeight="1">
      <c r="A19" s="12" t="s">
        <v>78</v>
      </c>
      <c r="B19" s="5"/>
      <c r="C19" s="161"/>
      <c r="D19" s="5"/>
      <c r="E19" s="161"/>
      <c r="F19" s="5"/>
      <c r="G19" s="161"/>
      <c r="H19" s="5"/>
      <c r="I19" s="161"/>
      <c r="J19" s="5"/>
      <c r="K19" s="161"/>
      <c r="L19" s="5"/>
      <c r="M19" s="161"/>
      <c r="N19" s="5"/>
      <c r="O19" s="161"/>
      <c r="P19" s="5"/>
      <c r="Q19" s="161"/>
      <c r="R19" s="5"/>
      <c r="S19" s="161"/>
      <c r="T19" s="5"/>
      <c r="U19" s="161"/>
      <c r="V19" s="5"/>
      <c r="W19" s="161"/>
      <c r="X19" s="5"/>
      <c r="Y19" s="161"/>
      <c r="Z19" s="5"/>
      <c r="AA19" s="52"/>
      <c r="AB19" s="162">
        <f t="shared" si="0"/>
        <v>0</v>
      </c>
    </row>
    <row r="20" spans="1:28" s="162" customFormat="1" ht="12.75" customHeight="1">
      <c r="A20" s="12" t="s">
        <v>6</v>
      </c>
      <c r="B20" s="5">
        <v>90</v>
      </c>
      <c r="C20" s="161">
        <v>50</v>
      </c>
      <c r="D20" s="5">
        <v>57</v>
      </c>
      <c r="E20" s="161">
        <v>70</v>
      </c>
      <c r="F20" s="5">
        <v>65</v>
      </c>
      <c r="G20" s="161">
        <v>60</v>
      </c>
      <c r="H20" s="5">
        <v>35</v>
      </c>
      <c r="I20" s="161">
        <v>95</v>
      </c>
      <c r="J20" s="5">
        <v>90</v>
      </c>
      <c r="K20" s="161">
        <v>95</v>
      </c>
      <c r="L20" s="5">
        <v>80</v>
      </c>
      <c r="M20" s="161">
        <v>95</v>
      </c>
      <c r="N20" s="5">
        <v>87</v>
      </c>
      <c r="O20" s="161">
        <v>95</v>
      </c>
      <c r="P20" s="5">
        <v>90</v>
      </c>
      <c r="Q20" s="161">
        <v>90</v>
      </c>
      <c r="R20" s="5">
        <v>95</v>
      </c>
      <c r="S20" s="161">
        <v>87</v>
      </c>
      <c r="T20" s="5">
        <v>55</v>
      </c>
      <c r="U20" s="161">
        <v>70</v>
      </c>
      <c r="V20" s="5">
        <v>85</v>
      </c>
      <c r="W20" s="161">
        <v>95</v>
      </c>
      <c r="X20" s="5">
        <v>80</v>
      </c>
      <c r="Y20" s="161">
        <v>87</v>
      </c>
      <c r="Z20" s="5">
        <v>100</v>
      </c>
      <c r="AA20" s="52"/>
      <c r="AB20" s="162">
        <f t="shared" si="0"/>
        <v>79.92</v>
      </c>
    </row>
    <row r="21" spans="1:28" s="162" customFormat="1" ht="12.75" customHeight="1">
      <c r="A21" s="12" t="s">
        <v>7</v>
      </c>
      <c r="B21" s="5"/>
      <c r="C21" s="161"/>
      <c r="D21" s="5"/>
      <c r="E21" s="161"/>
      <c r="F21" s="5"/>
      <c r="G21" s="161"/>
      <c r="H21" s="5"/>
      <c r="I21" s="161"/>
      <c r="J21" s="5"/>
      <c r="K21" s="161"/>
      <c r="L21" s="5"/>
      <c r="M21" s="161"/>
      <c r="N21" s="5"/>
      <c r="O21" s="161"/>
      <c r="P21" s="5"/>
      <c r="Q21" s="161"/>
      <c r="R21" s="5"/>
      <c r="S21" s="161"/>
      <c r="T21" s="5"/>
      <c r="U21" s="161"/>
      <c r="V21" s="5"/>
      <c r="W21" s="161"/>
      <c r="X21" s="5"/>
      <c r="Y21" s="161"/>
      <c r="Z21" s="5"/>
      <c r="AA21" s="52"/>
      <c r="AB21" s="162">
        <f t="shared" si="0"/>
        <v>0</v>
      </c>
    </row>
    <row r="22" spans="1:28" s="162" customFormat="1" ht="12.75" customHeight="1">
      <c r="A22" s="12" t="s">
        <v>85</v>
      </c>
      <c r="B22" s="5"/>
      <c r="C22" s="161"/>
      <c r="D22" s="5"/>
      <c r="E22" s="161"/>
      <c r="F22" s="5"/>
      <c r="G22" s="161"/>
      <c r="H22" s="5"/>
      <c r="I22" s="161"/>
      <c r="J22" s="5"/>
      <c r="K22" s="161"/>
      <c r="L22" s="5"/>
      <c r="M22" s="161"/>
      <c r="N22" s="5"/>
      <c r="O22" s="161"/>
      <c r="P22" s="5"/>
      <c r="Q22" s="161"/>
      <c r="R22" s="5"/>
      <c r="S22" s="161"/>
      <c r="T22" s="5"/>
      <c r="U22" s="161"/>
      <c r="V22" s="5"/>
      <c r="W22" s="161"/>
      <c r="X22" s="5"/>
      <c r="Y22" s="161"/>
      <c r="Z22" s="5"/>
      <c r="AA22" s="52"/>
      <c r="AB22" s="162">
        <f t="shared" si="0"/>
        <v>0</v>
      </c>
    </row>
    <row r="23" spans="1:28" s="162" customFormat="1" ht="12.75" customHeight="1">
      <c r="A23" s="12" t="s">
        <v>28</v>
      </c>
      <c r="B23" s="5"/>
      <c r="C23" s="161"/>
      <c r="D23" s="5"/>
      <c r="E23" s="161"/>
      <c r="F23" s="5"/>
      <c r="G23" s="161"/>
      <c r="H23" s="5"/>
      <c r="I23" s="161"/>
      <c r="J23" s="5"/>
      <c r="K23" s="161"/>
      <c r="L23" s="5"/>
      <c r="M23" s="161"/>
      <c r="N23" s="5"/>
      <c r="O23" s="161"/>
      <c r="P23" s="5"/>
      <c r="Q23" s="161"/>
      <c r="R23" s="5"/>
      <c r="S23" s="161"/>
      <c r="T23" s="5"/>
      <c r="U23" s="161"/>
      <c r="V23" s="5"/>
      <c r="W23" s="161"/>
      <c r="X23" s="5"/>
      <c r="Y23" s="161"/>
      <c r="Z23" s="5"/>
      <c r="AA23" s="52"/>
      <c r="AB23" s="162">
        <f t="shared" si="0"/>
        <v>0</v>
      </c>
    </row>
    <row r="24" spans="1:28" ht="12.75" customHeight="1">
      <c r="A24" s="9" t="s">
        <v>8</v>
      </c>
      <c r="B24" s="10"/>
      <c r="C24" s="11"/>
      <c r="D24" s="10"/>
      <c r="E24" s="11"/>
      <c r="F24" s="10"/>
      <c r="G24" s="11"/>
      <c r="H24" s="10"/>
      <c r="I24" s="11"/>
      <c r="J24" s="10"/>
      <c r="K24" s="11"/>
      <c r="L24" s="10"/>
      <c r="M24" s="11"/>
      <c r="N24" s="10"/>
      <c r="O24" s="11"/>
      <c r="P24" s="10"/>
      <c r="Q24" s="11"/>
      <c r="R24" s="10"/>
      <c r="S24" s="11"/>
      <c r="T24" s="10"/>
      <c r="U24" s="11"/>
      <c r="V24" s="10"/>
      <c r="W24" s="11"/>
      <c r="X24" s="10"/>
      <c r="Y24" s="11"/>
      <c r="Z24" s="10"/>
      <c r="AA24" s="6"/>
      <c r="AB24">
        <f t="shared" si="0"/>
        <v>0</v>
      </c>
    </row>
    <row r="25" spans="1:28" s="162" customFormat="1" ht="12.75" customHeight="1">
      <c r="A25" s="12" t="s">
        <v>23</v>
      </c>
      <c r="B25" s="5"/>
      <c r="C25" s="161"/>
      <c r="D25" s="5"/>
      <c r="E25" s="161"/>
      <c r="F25" s="5"/>
      <c r="G25" s="161"/>
      <c r="H25" s="5"/>
      <c r="I25" s="161"/>
      <c r="J25" s="5"/>
      <c r="K25" s="161"/>
      <c r="L25" s="5"/>
      <c r="M25" s="161"/>
      <c r="N25" s="5"/>
      <c r="O25" s="161"/>
      <c r="P25" s="5"/>
      <c r="Q25" s="161"/>
      <c r="R25" s="5"/>
      <c r="S25" s="161"/>
      <c r="T25" s="5"/>
      <c r="U25" s="161"/>
      <c r="V25" s="5"/>
      <c r="W25" s="161"/>
      <c r="X25" s="5"/>
      <c r="Y25" s="161"/>
      <c r="Z25" s="5"/>
      <c r="AA25" s="52"/>
      <c r="AB25" s="162">
        <f t="shared" si="0"/>
        <v>0</v>
      </c>
    </row>
    <row r="26" spans="1:28" ht="12.75" customHeight="1">
      <c r="A26" s="9" t="s">
        <v>71</v>
      </c>
      <c r="B26" s="10"/>
      <c r="C26" s="11"/>
      <c r="D26" s="10"/>
      <c r="E26" s="11"/>
      <c r="F26" s="10"/>
      <c r="G26" s="11"/>
      <c r="H26" s="10"/>
      <c r="I26" s="11"/>
      <c r="J26" s="10"/>
      <c r="K26" s="11"/>
      <c r="L26" s="10"/>
      <c r="M26" s="11"/>
      <c r="N26" s="10"/>
      <c r="O26" s="11"/>
      <c r="P26" s="10"/>
      <c r="Q26" s="11"/>
      <c r="R26" s="10"/>
      <c r="S26" s="11"/>
      <c r="T26" s="10"/>
      <c r="U26" s="11"/>
      <c r="V26" s="10"/>
      <c r="W26" s="11"/>
      <c r="X26" s="10"/>
      <c r="Y26" s="11"/>
      <c r="Z26" s="10"/>
      <c r="AA26" s="6"/>
      <c r="AB26">
        <f t="shared" si="0"/>
        <v>0</v>
      </c>
    </row>
    <row r="27" spans="1:28" ht="12.75" customHeight="1">
      <c r="A27" s="9" t="s">
        <v>83</v>
      </c>
      <c r="B27" s="10"/>
      <c r="C27" s="11"/>
      <c r="D27" s="10"/>
      <c r="E27" s="11"/>
      <c r="F27" s="10"/>
      <c r="G27" s="11"/>
      <c r="H27" s="10"/>
      <c r="I27" s="11"/>
      <c r="J27" s="10"/>
      <c r="K27" s="11"/>
      <c r="L27" s="10"/>
      <c r="M27" s="11"/>
      <c r="N27" s="10"/>
      <c r="O27" s="11"/>
      <c r="P27" s="10"/>
      <c r="Q27" s="11"/>
      <c r="R27" s="10"/>
      <c r="S27" s="11"/>
      <c r="T27" s="10"/>
      <c r="U27" s="11"/>
      <c r="V27" s="10"/>
      <c r="W27" s="11"/>
      <c r="X27" s="10"/>
      <c r="Y27" s="11"/>
      <c r="Z27" s="10"/>
      <c r="AA27" s="6"/>
      <c r="AB27">
        <f t="shared" si="0"/>
        <v>0</v>
      </c>
    </row>
    <row r="28" spans="1:28" ht="12.75" customHeight="1">
      <c r="A28" s="9" t="s">
        <v>69</v>
      </c>
      <c r="B28" s="10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  <c r="P28" s="10"/>
      <c r="Q28" s="11"/>
      <c r="R28" s="10"/>
      <c r="S28" s="11"/>
      <c r="T28" s="10"/>
      <c r="U28" s="11"/>
      <c r="V28" s="10"/>
      <c r="W28" s="11"/>
      <c r="X28" s="10"/>
      <c r="Y28" s="11"/>
      <c r="Z28" s="10"/>
      <c r="AA28" s="6"/>
      <c r="AB28">
        <f t="shared" si="0"/>
        <v>0</v>
      </c>
    </row>
    <row r="29" spans="1:28" s="162" customFormat="1" ht="12.75" customHeight="1">
      <c r="A29" s="12" t="s">
        <v>84</v>
      </c>
      <c r="B29" s="5"/>
      <c r="C29" s="161"/>
      <c r="D29" s="5"/>
      <c r="E29" s="161"/>
      <c r="F29" s="5"/>
      <c r="G29" s="161"/>
      <c r="H29" s="5"/>
      <c r="I29" s="161"/>
      <c r="J29" s="5"/>
      <c r="K29" s="161"/>
      <c r="L29" s="5"/>
      <c r="M29" s="161"/>
      <c r="N29" s="5"/>
      <c r="O29" s="161"/>
      <c r="P29" s="5"/>
      <c r="Q29" s="161"/>
      <c r="R29" s="5"/>
      <c r="S29" s="161"/>
      <c r="T29" s="5"/>
      <c r="U29" s="161"/>
      <c r="V29" s="5"/>
      <c r="W29" s="161"/>
      <c r="X29" s="5"/>
      <c r="Y29" s="161"/>
      <c r="Z29" s="5"/>
      <c r="AA29" s="52"/>
      <c r="AB29" s="162">
        <f t="shared" si="0"/>
        <v>0</v>
      </c>
    </row>
    <row r="30" spans="1:28" s="162" customFormat="1" ht="12.75" customHeight="1">
      <c r="A30" s="13" t="s">
        <v>33</v>
      </c>
      <c r="B30" s="5"/>
      <c r="C30" s="161"/>
      <c r="D30" s="5"/>
      <c r="E30" s="161"/>
      <c r="F30" s="5"/>
      <c r="G30" s="161"/>
      <c r="H30" s="5"/>
      <c r="I30" s="161"/>
      <c r="J30" s="5"/>
      <c r="K30" s="161"/>
      <c r="L30" s="5"/>
      <c r="M30" s="161"/>
      <c r="N30" s="5"/>
      <c r="O30" s="161"/>
      <c r="P30" s="5"/>
      <c r="Q30" s="161"/>
      <c r="R30" s="5"/>
      <c r="S30" s="161"/>
      <c r="T30" s="5"/>
      <c r="U30" s="161"/>
      <c r="V30" s="5"/>
      <c r="W30" s="161"/>
      <c r="X30" s="5"/>
      <c r="Y30" s="161"/>
      <c r="Z30" s="5"/>
      <c r="AA30" s="52"/>
      <c r="AB30" s="162">
        <f t="shared" si="0"/>
        <v>0</v>
      </c>
    </row>
    <row r="31" spans="1:28" ht="12.75" customHeight="1">
      <c r="A31" s="24" t="s">
        <v>93</v>
      </c>
      <c r="B31" s="10"/>
      <c r="C31" s="11"/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O31" s="11"/>
      <c r="P31" s="10"/>
      <c r="Q31" s="11"/>
      <c r="R31" s="10"/>
      <c r="S31" s="11"/>
      <c r="T31" s="10"/>
      <c r="U31" s="11"/>
      <c r="V31" s="10"/>
      <c r="W31" s="11"/>
      <c r="X31" s="10"/>
      <c r="Y31" s="11"/>
      <c r="Z31" s="10"/>
      <c r="AA31" s="6"/>
      <c r="AB31">
        <f t="shared" si="0"/>
        <v>0</v>
      </c>
    </row>
    <row r="32" spans="1:28" ht="12.75" customHeight="1">
      <c r="A32" s="15" t="s">
        <v>9</v>
      </c>
      <c r="B32" s="10"/>
      <c r="C32" s="11"/>
      <c r="D32" s="10"/>
      <c r="E32" s="11"/>
      <c r="F32" s="10"/>
      <c r="G32" s="11"/>
      <c r="H32" s="10"/>
      <c r="I32" s="11"/>
      <c r="J32" s="10"/>
      <c r="K32" s="11"/>
      <c r="L32" s="10"/>
      <c r="M32" s="11"/>
      <c r="N32" s="10"/>
      <c r="O32" s="11"/>
      <c r="P32" s="10"/>
      <c r="Q32" s="11"/>
      <c r="R32" s="10"/>
      <c r="S32" s="11"/>
      <c r="T32" s="10"/>
      <c r="U32" s="11"/>
      <c r="V32" s="10"/>
      <c r="W32" s="11"/>
      <c r="X32" s="10"/>
      <c r="Y32" s="11"/>
      <c r="Z32" s="10"/>
      <c r="AA32" s="6"/>
      <c r="AB32">
        <f t="shared" si="0"/>
        <v>0</v>
      </c>
    </row>
    <row r="33" spans="1:28" ht="12.75" customHeight="1">
      <c r="A33" s="15" t="s">
        <v>31</v>
      </c>
      <c r="B33" s="10"/>
      <c r="C33" s="11"/>
      <c r="D33" s="10"/>
      <c r="E33" s="11"/>
      <c r="F33" s="10"/>
      <c r="G33" s="11"/>
      <c r="H33" s="10"/>
      <c r="I33" s="11"/>
      <c r="J33" s="10"/>
      <c r="K33" s="11"/>
      <c r="L33" s="10"/>
      <c r="M33" s="11"/>
      <c r="N33" s="10"/>
      <c r="O33" s="11"/>
      <c r="P33" s="10"/>
      <c r="Q33" s="11"/>
      <c r="R33" s="10"/>
      <c r="S33" s="11"/>
      <c r="T33" s="10"/>
      <c r="U33" s="11"/>
      <c r="V33" s="10"/>
      <c r="W33" s="11"/>
      <c r="X33" s="10"/>
      <c r="Y33" s="11"/>
      <c r="Z33" s="10"/>
      <c r="AA33" s="6"/>
      <c r="AB33">
        <f t="shared" si="0"/>
        <v>0</v>
      </c>
    </row>
    <row r="34" spans="1:28" ht="12.75" customHeight="1">
      <c r="A34" s="15" t="s">
        <v>32</v>
      </c>
      <c r="B34" s="10"/>
      <c r="C34" s="11"/>
      <c r="D34" s="10"/>
      <c r="E34" s="11"/>
      <c r="F34" s="10"/>
      <c r="G34" s="11"/>
      <c r="H34" s="10"/>
      <c r="I34" s="11"/>
      <c r="J34" s="10"/>
      <c r="K34" s="11"/>
      <c r="L34" s="10"/>
      <c r="M34" s="11"/>
      <c r="N34" s="10"/>
      <c r="O34" s="11"/>
      <c r="P34" s="10"/>
      <c r="Q34" s="11"/>
      <c r="R34" s="10"/>
      <c r="S34" s="11"/>
      <c r="T34" s="10"/>
      <c r="U34" s="11"/>
      <c r="V34" s="10"/>
      <c r="W34" s="11"/>
      <c r="X34" s="10"/>
      <c r="Y34" s="11"/>
      <c r="Z34" s="10"/>
      <c r="AA34" s="6"/>
      <c r="AB34">
        <f t="shared" si="0"/>
        <v>0</v>
      </c>
    </row>
    <row r="35" spans="1:28" ht="12.75" customHeight="1">
      <c r="A35" s="15" t="s">
        <v>52</v>
      </c>
      <c r="B35" s="10"/>
      <c r="C35" s="11"/>
      <c r="D35" s="10"/>
      <c r="E35" s="11"/>
      <c r="F35" s="10"/>
      <c r="G35" s="11"/>
      <c r="H35" s="10"/>
      <c r="I35" s="11"/>
      <c r="J35" s="10"/>
      <c r="K35" s="11"/>
      <c r="L35" s="10"/>
      <c r="M35" s="11"/>
      <c r="N35" s="10"/>
      <c r="O35" s="11"/>
      <c r="P35" s="10"/>
      <c r="Q35" s="11"/>
      <c r="R35" s="10"/>
      <c r="S35" s="11"/>
      <c r="T35" s="10"/>
      <c r="U35" s="11"/>
      <c r="V35" s="10"/>
      <c r="W35" s="11"/>
      <c r="X35" s="10"/>
      <c r="Y35" s="11"/>
      <c r="Z35" s="10"/>
      <c r="AA35" s="6"/>
      <c r="AB35">
        <f t="shared" si="0"/>
        <v>0</v>
      </c>
    </row>
    <row r="36" spans="1:28" ht="12.75" customHeight="1">
      <c r="A36" s="16" t="s">
        <v>10</v>
      </c>
      <c r="B36" s="10"/>
      <c r="C36" s="11"/>
      <c r="D36" s="10"/>
      <c r="E36" s="11"/>
      <c r="F36" s="10"/>
      <c r="G36" s="11"/>
      <c r="H36" s="10"/>
      <c r="I36" s="11"/>
      <c r="J36" s="10"/>
      <c r="K36" s="11"/>
      <c r="L36" s="10"/>
      <c r="M36" s="11"/>
      <c r="N36" s="10"/>
      <c r="O36" s="11"/>
      <c r="P36" s="10"/>
      <c r="Q36" s="11">
        <v>14</v>
      </c>
      <c r="R36" s="10"/>
      <c r="S36" s="11"/>
      <c r="T36" s="10"/>
      <c r="U36" s="11"/>
      <c r="V36" s="10"/>
      <c r="W36" s="11"/>
      <c r="X36" s="10"/>
      <c r="Y36" s="11"/>
      <c r="Z36" s="10"/>
      <c r="AA36" s="6"/>
      <c r="AB36">
        <f t="shared" si="0"/>
        <v>0.56000000000000005</v>
      </c>
    </row>
    <row r="37" spans="1:28" ht="12.75" customHeight="1">
      <c r="A37" s="15" t="s">
        <v>39</v>
      </c>
      <c r="B37" s="10"/>
      <c r="C37" s="11"/>
      <c r="D37" s="10"/>
      <c r="E37" s="11"/>
      <c r="F37" s="10"/>
      <c r="G37" s="11"/>
      <c r="H37" s="10"/>
      <c r="I37" s="11"/>
      <c r="J37" s="10"/>
      <c r="K37" s="11"/>
      <c r="L37" s="10"/>
      <c r="M37" s="11"/>
      <c r="N37" s="10"/>
      <c r="O37" s="11"/>
      <c r="P37" s="10"/>
      <c r="Q37" s="11"/>
      <c r="R37" s="10"/>
      <c r="S37" s="11"/>
      <c r="T37" s="10"/>
      <c r="U37" s="11"/>
      <c r="V37" s="10"/>
      <c r="W37" s="11"/>
      <c r="X37" s="10"/>
      <c r="Y37" s="11"/>
      <c r="Z37" s="10"/>
      <c r="AA37" s="6"/>
      <c r="AB37">
        <f t="shared" si="0"/>
        <v>0</v>
      </c>
    </row>
    <row r="38" spans="1:28" ht="12.75" customHeight="1">
      <c r="A38" s="15" t="s">
        <v>11</v>
      </c>
      <c r="B38" s="10"/>
      <c r="C38" s="11"/>
      <c r="D38" s="10"/>
      <c r="E38" s="11"/>
      <c r="F38" s="10"/>
      <c r="G38" s="11"/>
      <c r="H38" s="10"/>
      <c r="I38" s="11"/>
      <c r="J38" s="10"/>
      <c r="K38" s="11"/>
      <c r="L38" s="10"/>
      <c r="M38" s="11"/>
      <c r="N38" s="10"/>
      <c r="O38" s="11"/>
      <c r="P38" s="10"/>
      <c r="Q38" s="11"/>
      <c r="R38" s="10"/>
      <c r="S38" s="11"/>
      <c r="T38" s="10"/>
      <c r="U38" s="11"/>
      <c r="V38" s="10"/>
      <c r="W38" s="11"/>
      <c r="X38" s="10"/>
      <c r="Y38" s="11"/>
      <c r="Z38" s="10"/>
      <c r="AA38" s="6"/>
      <c r="AB38">
        <f t="shared" si="0"/>
        <v>0</v>
      </c>
    </row>
    <row r="39" spans="1:28" s="162" customFormat="1" ht="12.75" customHeight="1">
      <c r="A39" s="16" t="s">
        <v>94</v>
      </c>
      <c r="B39" s="5"/>
      <c r="C39" s="161"/>
      <c r="D39" s="5"/>
      <c r="E39" s="161"/>
      <c r="F39" s="5"/>
      <c r="G39" s="161"/>
      <c r="H39" s="5"/>
      <c r="I39" s="161"/>
      <c r="J39" s="5"/>
      <c r="K39" s="161"/>
      <c r="L39" s="5"/>
      <c r="M39" s="161"/>
      <c r="N39" s="5"/>
      <c r="O39" s="161"/>
      <c r="P39" s="5"/>
      <c r="Q39" s="161"/>
      <c r="R39" s="5"/>
      <c r="S39" s="161"/>
      <c r="T39" s="5"/>
      <c r="U39" s="161"/>
      <c r="V39" s="5"/>
      <c r="W39" s="161"/>
      <c r="X39" s="5"/>
      <c r="Y39" s="161"/>
      <c r="Z39" s="5"/>
      <c r="AA39" s="52"/>
      <c r="AB39" s="162">
        <f t="shared" si="0"/>
        <v>0</v>
      </c>
    </row>
    <row r="40" spans="1:28" s="162" customFormat="1" ht="12.75" customHeight="1">
      <c r="A40" s="16" t="s">
        <v>95</v>
      </c>
      <c r="B40" s="5"/>
      <c r="C40" s="161"/>
      <c r="D40" s="5"/>
      <c r="E40" s="161"/>
      <c r="F40" s="5"/>
      <c r="G40" s="161"/>
      <c r="H40" s="5"/>
      <c r="I40" s="161"/>
      <c r="J40" s="5"/>
      <c r="K40" s="161"/>
      <c r="L40" s="5"/>
      <c r="M40" s="161"/>
      <c r="N40" s="5"/>
      <c r="O40" s="161"/>
      <c r="P40" s="5"/>
      <c r="Q40" s="161"/>
      <c r="R40" s="5"/>
      <c r="S40" s="161"/>
      <c r="T40" s="5"/>
      <c r="U40" s="161"/>
      <c r="V40" s="5"/>
      <c r="W40" s="161"/>
      <c r="X40" s="5"/>
      <c r="Y40" s="161"/>
      <c r="Z40" s="5"/>
      <c r="AA40" s="52"/>
      <c r="AB40" s="162">
        <f t="shared" si="0"/>
        <v>0</v>
      </c>
    </row>
    <row r="41" spans="1:28" ht="12.75" customHeight="1">
      <c r="A41" s="15" t="s">
        <v>12</v>
      </c>
      <c r="B41" s="10"/>
      <c r="C41" s="11"/>
      <c r="D41" s="10"/>
      <c r="E41" s="11"/>
      <c r="F41" s="10"/>
      <c r="G41" s="11"/>
      <c r="H41" s="10"/>
      <c r="I41" s="11"/>
      <c r="J41" s="10"/>
      <c r="K41" s="11"/>
      <c r="L41" s="10"/>
      <c r="M41" s="11"/>
      <c r="N41" s="10"/>
      <c r="O41" s="11"/>
      <c r="P41" s="10"/>
      <c r="Q41" s="11"/>
      <c r="R41" s="10"/>
      <c r="S41" s="11"/>
      <c r="T41" s="10"/>
      <c r="U41" s="11"/>
      <c r="V41" s="10"/>
      <c r="W41" s="11"/>
      <c r="X41" s="10"/>
      <c r="Y41" s="11"/>
      <c r="Z41" s="10"/>
      <c r="AA41" s="6"/>
      <c r="AB41">
        <f t="shared" si="0"/>
        <v>0</v>
      </c>
    </row>
    <row r="42" spans="1:28" ht="12.75" customHeight="1">
      <c r="A42" s="15" t="s">
        <v>40</v>
      </c>
      <c r="B42" s="10"/>
      <c r="C42" s="11"/>
      <c r="D42" s="10"/>
      <c r="E42" s="11"/>
      <c r="F42" s="10"/>
      <c r="G42" s="11"/>
      <c r="H42" s="10"/>
      <c r="I42" s="11"/>
      <c r="J42" s="10"/>
      <c r="K42" s="11"/>
      <c r="L42" s="10"/>
      <c r="M42" s="11"/>
      <c r="N42" s="10"/>
      <c r="O42" s="11"/>
      <c r="P42" s="10"/>
      <c r="Q42" s="11"/>
      <c r="R42" s="10"/>
      <c r="S42" s="11"/>
      <c r="T42" s="10"/>
      <c r="U42" s="11"/>
      <c r="V42" s="10"/>
      <c r="W42" s="11"/>
      <c r="X42" s="10"/>
      <c r="Y42" s="11"/>
      <c r="Z42" s="10"/>
      <c r="AA42" s="6"/>
      <c r="AB42">
        <f t="shared" si="0"/>
        <v>0</v>
      </c>
    </row>
    <row r="43" spans="1:28" ht="12.75" customHeight="1">
      <c r="A43" s="16" t="s">
        <v>41</v>
      </c>
      <c r="B43" s="10"/>
      <c r="C43" s="11"/>
      <c r="D43" s="10"/>
      <c r="E43" s="11"/>
      <c r="F43" s="10"/>
      <c r="G43" s="11"/>
      <c r="H43" s="10"/>
      <c r="I43" s="11"/>
      <c r="J43" s="10"/>
      <c r="K43" s="11"/>
      <c r="L43" s="10"/>
      <c r="M43" s="11"/>
      <c r="N43" s="10"/>
      <c r="O43" s="11"/>
      <c r="P43" s="10"/>
      <c r="Q43" s="11"/>
      <c r="R43" s="10"/>
      <c r="S43" s="11"/>
      <c r="T43" s="10"/>
      <c r="U43" s="11"/>
      <c r="V43" s="10"/>
      <c r="W43" s="11"/>
      <c r="X43" s="10"/>
      <c r="Y43" s="11"/>
      <c r="Z43" s="10"/>
      <c r="AA43" s="6"/>
      <c r="AB43">
        <f t="shared" si="0"/>
        <v>0</v>
      </c>
    </row>
    <row r="44" spans="1:28" ht="12.75" customHeight="1">
      <c r="A44" s="15" t="s">
        <v>44</v>
      </c>
      <c r="B44" s="10"/>
      <c r="C44" s="11"/>
      <c r="D44" s="10"/>
      <c r="E44" s="11"/>
      <c r="F44" s="10"/>
      <c r="G44" s="11"/>
      <c r="H44" s="10"/>
      <c r="I44" s="11"/>
      <c r="J44" s="10"/>
      <c r="K44" s="11"/>
      <c r="L44" s="10"/>
      <c r="M44" s="11"/>
      <c r="N44" s="10"/>
      <c r="O44" s="11"/>
      <c r="P44" s="10"/>
      <c r="Q44" s="11"/>
      <c r="R44" s="10"/>
      <c r="S44" s="11"/>
      <c r="T44" s="10"/>
      <c r="U44" s="11"/>
      <c r="V44" s="10"/>
      <c r="W44" s="11"/>
      <c r="X44" s="10"/>
      <c r="Y44" s="11"/>
      <c r="Z44" s="10"/>
      <c r="AA44" s="6"/>
      <c r="AB44">
        <f t="shared" si="0"/>
        <v>0</v>
      </c>
    </row>
    <row r="45" spans="1:28" ht="12.75" customHeight="1">
      <c r="A45" s="15" t="s">
        <v>62</v>
      </c>
      <c r="B45" s="10"/>
      <c r="C45" s="11"/>
      <c r="D45" s="10"/>
      <c r="E45" s="11"/>
      <c r="F45" s="10"/>
      <c r="G45" s="11"/>
      <c r="H45" s="10"/>
      <c r="I45" s="11"/>
      <c r="J45" s="10"/>
      <c r="K45" s="11"/>
      <c r="L45" s="10"/>
      <c r="M45" s="11"/>
      <c r="N45" s="10"/>
      <c r="O45" s="11"/>
      <c r="P45" s="10"/>
      <c r="Q45" s="11"/>
      <c r="R45" s="10"/>
      <c r="S45" s="11"/>
      <c r="T45" s="10"/>
      <c r="U45" s="11"/>
      <c r="V45" s="10"/>
      <c r="W45" s="11"/>
      <c r="X45" s="10"/>
      <c r="Y45" s="11"/>
      <c r="Z45" s="10"/>
      <c r="AA45" s="6"/>
      <c r="AB45">
        <f t="shared" si="0"/>
        <v>0</v>
      </c>
    </row>
    <row r="46" spans="1:28" s="162" customFormat="1" ht="12.75" customHeight="1">
      <c r="A46" s="16" t="s">
        <v>34</v>
      </c>
      <c r="B46" s="5"/>
      <c r="C46" s="161"/>
      <c r="D46" s="5"/>
      <c r="E46" s="161"/>
      <c r="F46" s="5"/>
      <c r="G46" s="161"/>
      <c r="H46" s="5"/>
      <c r="I46" s="161"/>
      <c r="J46" s="5"/>
      <c r="K46" s="161"/>
      <c r="L46" s="5"/>
      <c r="M46" s="161"/>
      <c r="N46" s="5"/>
      <c r="O46" s="161"/>
      <c r="P46" s="5"/>
      <c r="Q46" s="161"/>
      <c r="R46" s="5"/>
      <c r="S46" s="161"/>
      <c r="T46" s="5"/>
      <c r="U46" s="161"/>
      <c r="V46" s="5"/>
      <c r="W46" s="161"/>
      <c r="X46" s="5"/>
      <c r="Y46" s="161"/>
      <c r="Z46" s="5"/>
      <c r="AA46" s="52"/>
      <c r="AB46" s="162">
        <f t="shared" si="0"/>
        <v>0</v>
      </c>
    </row>
    <row r="47" spans="1:28" s="162" customFormat="1" ht="12.75" customHeight="1">
      <c r="A47" s="16" t="s">
        <v>35</v>
      </c>
      <c r="B47" s="5"/>
      <c r="C47" s="161"/>
      <c r="D47" s="5"/>
      <c r="E47" s="161"/>
      <c r="F47" s="5"/>
      <c r="G47" s="161"/>
      <c r="H47" s="5"/>
      <c r="I47" s="161"/>
      <c r="J47" s="5"/>
      <c r="K47" s="161"/>
      <c r="L47" s="5"/>
      <c r="M47" s="161"/>
      <c r="N47" s="5"/>
      <c r="O47" s="161"/>
      <c r="P47" s="5"/>
      <c r="Q47" s="161"/>
      <c r="R47" s="5"/>
      <c r="S47" s="161"/>
      <c r="T47" s="5"/>
      <c r="U47" s="161"/>
      <c r="V47" s="5"/>
      <c r="W47" s="161"/>
      <c r="X47" s="5"/>
      <c r="Y47" s="161"/>
      <c r="Z47" s="5"/>
      <c r="AA47" s="52"/>
      <c r="AB47" s="162">
        <f t="shared" si="0"/>
        <v>0</v>
      </c>
    </row>
    <row r="48" spans="1:28" ht="12.75" customHeight="1">
      <c r="A48" s="15" t="s">
        <v>37</v>
      </c>
      <c r="B48" s="10"/>
      <c r="C48" s="11"/>
      <c r="D48" s="10"/>
      <c r="E48" s="11"/>
      <c r="F48" s="10"/>
      <c r="G48" s="11"/>
      <c r="H48" s="10"/>
      <c r="I48" s="11"/>
      <c r="J48" s="10"/>
      <c r="K48" s="11"/>
      <c r="L48" s="10"/>
      <c r="M48" s="11"/>
      <c r="N48" s="10"/>
      <c r="O48" s="11"/>
      <c r="P48" s="10"/>
      <c r="Q48" s="11"/>
      <c r="R48" s="10"/>
      <c r="S48" s="11"/>
      <c r="T48" s="10"/>
      <c r="U48" s="11"/>
      <c r="V48" s="10"/>
      <c r="W48" s="11"/>
      <c r="X48" s="10"/>
      <c r="Y48" s="11"/>
      <c r="Z48" s="10"/>
      <c r="AA48" s="6"/>
      <c r="AB48">
        <f t="shared" si="0"/>
        <v>0</v>
      </c>
    </row>
    <row r="49" spans="1:28" ht="12.75" customHeight="1">
      <c r="A49" s="9" t="s">
        <v>24</v>
      </c>
      <c r="B49" s="10"/>
      <c r="C49" s="11"/>
      <c r="D49" s="10"/>
      <c r="E49" s="11"/>
      <c r="F49" s="10"/>
      <c r="G49" s="11"/>
      <c r="H49" s="10"/>
      <c r="I49" s="11"/>
      <c r="J49" s="10"/>
      <c r="K49" s="11"/>
      <c r="L49" s="10"/>
      <c r="M49" s="11"/>
      <c r="N49" s="10"/>
      <c r="O49" s="11"/>
      <c r="P49" s="10"/>
      <c r="Q49" s="11"/>
      <c r="R49" s="10"/>
      <c r="S49" s="11"/>
      <c r="T49" s="10"/>
      <c r="U49" s="11"/>
      <c r="V49" s="10"/>
      <c r="W49" s="11"/>
      <c r="X49" s="10"/>
      <c r="Y49" s="11"/>
      <c r="Z49" s="10"/>
      <c r="AA49" s="6"/>
      <c r="AB49">
        <f t="shared" si="0"/>
        <v>0</v>
      </c>
    </row>
    <row r="50" spans="1:28" ht="12.75" customHeight="1">
      <c r="A50" s="9" t="s">
        <v>43</v>
      </c>
      <c r="B50" s="10"/>
      <c r="C50" s="11"/>
      <c r="D50" s="10"/>
      <c r="E50" s="11"/>
      <c r="F50" s="10"/>
      <c r="G50" s="11"/>
      <c r="H50" s="10"/>
      <c r="I50" s="11"/>
      <c r="J50" s="10"/>
      <c r="K50" s="11"/>
      <c r="L50" s="10"/>
      <c r="M50" s="11"/>
      <c r="N50" s="10"/>
      <c r="O50" s="11"/>
      <c r="P50" s="10"/>
      <c r="Q50" s="11"/>
      <c r="R50" s="10"/>
      <c r="S50" s="11"/>
      <c r="T50" s="10"/>
      <c r="U50" s="11"/>
      <c r="V50" s="10"/>
      <c r="W50" s="11"/>
      <c r="X50" s="10"/>
      <c r="Y50" s="11"/>
      <c r="Z50" s="10"/>
      <c r="AA50" s="6"/>
      <c r="AB50">
        <f t="shared" si="0"/>
        <v>0</v>
      </c>
    </row>
    <row r="51" spans="1:28" s="162" customFormat="1" ht="12.75" customHeight="1">
      <c r="A51" s="12" t="s">
        <v>72</v>
      </c>
      <c r="B51" s="5"/>
      <c r="C51" s="161"/>
      <c r="D51" s="5"/>
      <c r="E51" s="161"/>
      <c r="F51" s="5"/>
      <c r="G51" s="161"/>
      <c r="H51" s="5"/>
      <c r="I51" s="161"/>
      <c r="J51" s="5"/>
      <c r="K51" s="161"/>
      <c r="L51" s="5"/>
      <c r="M51" s="161"/>
      <c r="N51" s="5"/>
      <c r="O51" s="161"/>
      <c r="P51" s="5"/>
      <c r="Q51" s="161"/>
      <c r="R51" s="5"/>
      <c r="S51" s="161"/>
      <c r="T51" s="5"/>
      <c r="U51" s="161"/>
      <c r="V51" s="5"/>
      <c r="W51" s="161"/>
      <c r="X51" s="5"/>
      <c r="Y51" s="161"/>
      <c r="Z51" s="5"/>
      <c r="AA51" s="52"/>
      <c r="AB51" s="162">
        <f t="shared" si="0"/>
        <v>0</v>
      </c>
    </row>
    <row r="52" spans="1:28" ht="12.75" customHeight="1">
      <c r="A52" s="15" t="s">
        <v>68</v>
      </c>
      <c r="B52" s="10"/>
      <c r="C52" s="11"/>
      <c r="D52" s="10"/>
      <c r="E52" s="11"/>
      <c r="F52" s="10"/>
      <c r="G52" s="11"/>
      <c r="H52" s="10"/>
      <c r="I52" s="11"/>
      <c r="J52" s="10"/>
      <c r="K52" s="11"/>
      <c r="L52" s="10"/>
      <c r="M52" s="11"/>
      <c r="N52" s="10"/>
      <c r="O52" s="11"/>
      <c r="P52" s="10"/>
      <c r="Q52" s="11"/>
      <c r="R52" s="10"/>
      <c r="S52" s="11"/>
      <c r="T52" s="10"/>
      <c r="U52" s="11"/>
      <c r="V52" s="10"/>
      <c r="W52" s="11"/>
      <c r="X52" s="10"/>
      <c r="Y52" s="11"/>
      <c r="Z52" s="10"/>
      <c r="AA52" s="6"/>
      <c r="AB52">
        <f t="shared" si="0"/>
        <v>0</v>
      </c>
    </row>
    <row r="53" spans="1:28" ht="12.75" customHeight="1">
      <c r="A53" s="15" t="s">
        <v>82</v>
      </c>
      <c r="B53" s="10"/>
      <c r="C53" s="11"/>
      <c r="D53" s="10"/>
      <c r="E53" s="11"/>
      <c r="F53" s="10"/>
      <c r="G53" s="11"/>
      <c r="H53" s="10"/>
      <c r="I53" s="11"/>
      <c r="J53" s="10"/>
      <c r="K53" s="11"/>
      <c r="L53" s="10"/>
      <c r="M53" s="11">
        <v>35</v>
      </c>
      <c r="N53" s="10"/>
      <c r="O53" s="11">
        <v>15</v>
      </c>
      <c r="P53" s="10">
        <v>30</v>
      </c>
      <c r="Q53" s="11">
        <v>10</v>
      </c>
      <c r="R53" s="10"/>
      <c r="S53" s="11"/>
      <c r="T53" s="10"/>
      <c r="U53" s="11"/>
      <c r="V53" s="10"/>
      <c r="W53" s="11"/>
      <c r="X53" s="10"/>
      <c r="Y53" s="11"/>
      <c r="Z53" s="10"/>
      <c r="AA53" s="6"/>
      <c r="AB53">
        <f t="shared" si="0"/>
        <v>3.6</v>
      </c>
    </row>
    <row r="54" spans="1:28" ht="12.75" customHeight="1">
      <c r="A54" s="9" t="s">
        <v>63</v>
      </c>
      <c r="B54" s="10"/>
      <c r="C54" s="11"/>
      <c r="D54" s="10"/>
      <c r="E54" s="11"/>
      <c r="F54" s="10"/>
      <c r="G54" s="11"/>
      <c r="H54" s="10"/>
      <c r="I54" s="11"/>
      <c r="J54" s="10"/>
      <c r="K54" s="11"/>
      <c r="L54" s="10"/>
      <c r="M54" s="11"/>
      <c r="N54" s="10"/>
      <c r="O54" s="11"/>
      <c r="P54" s="10"/>
      <c r="Q54" s="11"/>
      <c r="R54" s="10"/>
      <c r="S54" s="11"/>
      <c r="T54" s="10"/>
      <c r="U54" s="11"/>
      <c r="V54" s="10"/>
      <c r="W54" s="11"/>
      <c r="X54" s="10"/>
      <c r="Y54" s="11"/>
      <c r="Z54" s="10"/>
      <c r="AA54" s="6"/>
      <c r="AB54">
        <f t="shared" si="0"/>
        <v>0</v>
      </c>
    </row>
    <row r="55" spans="1:28" s="162" customFormat="1" ht="12.75" customHeight="1">
      <c r="A55" s="12" t="s">
        <v>30</v>
      </c>
      <c r="B55" s="5"/>
      <c r="C55" s="161"/>
      <c r="D55" s="5"/>
      <c r="E55" s="161"/>
      <c r="F55" s="5"/>
      <c r="G55" s="161"/>
      <c r="H55" s="5"/>
      <c r="I55" s="161"/>
      <c r="J55" s="5"/>
      <c r="K55" s="161"/>
      <c r="L55" s="5"/>
      <c r="M55" s="161"/>
      <c r="N55" s="5"/>
      <c r="O55" s="161"/>
      <c r="P55" s="5"/>
      <c r="Q55" s="161"/>
      <c r="R55" s="5"/>
      <c r="S55" s="161"/>
      <c r="T55" s="5"/>
      <c r="U55" s="161"/>
      <c r="V55" s="5"/>
      <c r="W55" s="161"/>
      <c r="X55" s="5"/>
      <c r="Y55" s="161"/>
      <c r="Z55" s="5"/>
      <c r="AA55" s="52"/>
      <c r="AB55" s="162">
        <f t="shared" si="0"/>
        <v>0</v>
      </c>
    </row>
    <row r="56" spans="1:28" ht="12.75" customHeight="1">
      <c r="A56" s="9" t="s">
        <v>38</v>
      </c>
      <c r="B56" s="10"/>
      <c r="C56" s="11"/>
      <c r="D56" s="10"/>
      <c r="E56" s="11"/>
      <c r="F56" s="10"/>
      <c r="G56" s="11"/>
      <c r="H56" s="10"/>
      <c r="I56" s="11"/>
      <c r="J56" s="10">
        <v>8</v>
      </c>
      <c r="K56" s="11"/>
      <c r="L56" s="10"/>
      <c r="M56" s="11"/>
      <c r="N56" s="10"/>
      <c r="O56" s="11"/>
      <c r="P56" s="10"/>
      <c r="Q56" s="11"/>
      <c r="R56" s="10"/>
      <c r="S56" s="11"/>
      <c r="T56" s="10"/>
      <c r="U56" s="11"/>
      <c r="V56" s="10"/>
      <c r="W56" s="11"/>
      <c r="X56" s="10"/>
      <c r="Y56" s="11"/>
      <c r="Z56" s="10"/>
      <c r="AA56" s="6"/>
      <c r="AB56">
        <f t="shared" si="0"/>
        <v>0.32</v>
      </c>
    </row>
    <row r="57" spans="1:28" ht="12.75" customHeight="1">
      <c r="A57" s="9" t="s">
        <v>60</v>
      </c>
      <c r="B57" s="10"/>
      <c r="C57" s="11"/>
      <c r="D57" s="10"/>
      <c r="E57" s="11"/>
      <c r="F57" s="10"/>
      <c r="G57" s="11"/>
      <c r="H57" s="10"/>
      <c r="I57" s="11"/>
      <c r="J57" s="10"/>
      <c r="K57" s="11"/>
      <c r="L57" s="10"/>
      <c r="M57" s="11"/>
      <c r="N57" s="10"/>
      <c r="O57" s="11"/>
      <c r="P57" s="10"/>
      <c r="Q57" s="11"/>
      <c r="R57" s="10"/>
      <c r="S57" s="11"/>
      <c r="T57" s="10"/>
      <c r="U57" s="11"/>
      <c r="V57" s="10"/>
      <c r="W57" s="11"/>
      <c r="X57" s="10"/>
      <c r="Y57" s="11"/>
      <c r="Z57" s="10"/>
      <c r="AA57" s="6"/>
      <c r="AB57">
        <f t="shared" si="0"/>
        <v>0</v>
      </c>
    </row>
    <row r="58" spans="1:28" ht="12.75" customHeight="1">
      <c r="A58" s="9" t="s">
        <v>73</v>
      </c>
      <c r="B58" s="10"/>
      <c r="C58" s="11"/>
      <c r="D58" s="10"/>
      <c r="E58" s="11"/>
      <c r="F58" s="10"/>
      <c r="G58" s="11"/>
      <c r="H58" s="10"/>
      <c r="I58" s="11"/>
      <c r="J58" s="10"/>
      <c r="K58" s="11"/>
      <c r="L58" s="10"/>
      <c r="M58" s="11"/>
      <c r="N58" s="10"/>
      <c r="O58" s="11"/>
      <c r="P58" s="10"/>
      <c r="Q58" s="11"/>
      <c r="R58" s="10"/>
      <c r="S58" s="11"/>
      <c r="T58" s="10"/>
      <c r="U58" s="11"/>
      <c r="V58" s="10"/>
      <c r="W58" s="11"/>
      <c r="X58" s="10"/>
      <c r="Y58" s="11"/>
      <c r="Z58" s="10"/>
      <c r="AA58" s="6"/>
      <c r="AB58">
        <f t="shared" si="0"/>
        <v>0</v>
      </c>
    </row>
    <row r="59" spans="1:28" ht="12.75" customHeight="1">
      <c r="A59" s="9" t="s">
        <v>64</v>
      </c>
      <c r="B59" s="10"/>
      <c r="C59" s="11"/>
      <c r="D59" s="10"/>
      <c r="E59" s="11"/>
      <c r="F59" s="10"/>
      <c r="G59" s="11"/>
      <c r="H59" s="10"/>
      <c r="I59" s="11"/>
      <c r="J59" s="10"/>
      <c r="K59" s="11"/>
      <c r="L59" s="10"/>
      <c r="M59" s="11"/>
      <c r="N59" s="10"/>
      <c r="O59" s="11"/>
      <c r="P59" s="10"/>
      <c r="Q59" s="11"/>
      <c r="R59" s="10"/>
      <c r="S59" s="11"/>
      <c r="T59" s="10"/>
      <c r="U59" s="11"/>
      <c r="V59" s="10"/>
      <c r="W59" s="11"/>
      <c r="X59" s="10"/>
      <c r="Y59" s="11"/>
      <c r="Z59" s="10"/>
      <c r="AA59" s="6"/>
      <c r="AB59">
        <f t="shared" si="0"/>
        <v>0</v>
      </c>
    </row>
    <row r="60" spans="1:28" ht="12.75" customHeight="1">
      <c r="A60" s="9" t="s">
        <v>61</v>
      </c>
      <c r="B60" s="10"/>
      <c r="C60" s="11"/>
      <c r="D60" s="10"/>
      <c r="E60" s="11"/>
      <c r="F60" s="10"/>
      <c r="G60" s="11"/>
      <c r="H60" s="10"/>
      <c r="I60" s="11"/>
      <c r="J60" s="10"/>
      <c r="K60" s="11"/>
      <c r="L60" s="10"/>
      <c r="M60" s="11"/>
      <c r="N60" s="10"/>
      <c r="O60" s="11"/>
      <c r="P60" s="10"/>
      <c r="Q60" s="11"/>
      <c r="R60" s="10"/>
      <c r="S60" s="11"/>
      <c r="T60" s="10"/>
      <c r="U60" s="11"/>
      <c r="V60" s="10"/>
      <c r="W60" s="11"/>
      <c r="X60" s="10"/>
      <c r="Y60" s="11"/>
      <c r="Z60" s="10"/>
      <c r="AA60" s="6"/>
      <c r="AB60">
        <f t="shared" si="0"/>
        <v>0</v>
      </c>
    </row>
    <row r="61" spans="1:28" s="162" customFormat="1" ht="12.75" customHeight="1">
      <c r="A61" s="16" t="s">
        <v>13</v>
      </c>
      <c r="B61" s="5"/>
      <c r="C61" s="161"/>
      <c r="D61" s="5"/>
      <c r="E61" s="161"/>
      <c r="F61" s="5"/>
      <c r="G61" s="161"/>
      <c r="H61" s="5"/>
      <c r="I61" s="161"/>
      <c r="J61" s="5"/>
      <c r="K61" s="161"/>
      <c r="L61" s="5"/>
      <c r="M61" s="161"/>
      <c r="N61" s="5"/>
      <c r="O61" s="161"/>
      <c r="P61" s="5"/>
      <c r="Q61" s="161"/>
      <c r="R61" s="5"/>
      <c r="S61" s="161"/>
      <c r="T61" s="5"/>
      <c r="U61" s="161"/>
      <c r="V61" s="5"/>
      <c r="W61" s="161"/>
      <c r="X61" s="5"/>
      <c r="Y61" s="161"/>
      <c r="Z61" s="5"/>
      <c r="AA61" s="52"/>
      <c r="AB61" s="162">
        <f t="shared" si="0"/>
        <v>0</v>
      </c>
    </row>
    <row r="62" spans="1:28" s="162" customFormat="1" ht="12.75" customHeight="1">
      <c r="A62" s="16" t="s">
        <v>55</v>
      </c>
      <c r="B62" s="5"/>
      <c r="C62" s="161"/>
      <c r="D62" s="5"/>
      <c r="E62" s="161"/>
      <c r="F62" s="5"/>
      <c r="G62" s="161"/>
      <c r="H62" s="5"/>
      <c r="I62" s="161"/>
      <c r="J62" s="5"/>
      <c r="K62" s="161"/>
      <c r="L62" s="5"/>
      <c r="M62" s="161"/>
      <c r="N62" s="5"/>
      <c r="O62" s="161"/>
      <c r="P62" s="5"/>
      <c r="Q62" s="161"/>
      <c r="R62" s="5"/>
      <c r="S62" s="161"/>
      <c r="T62" s="5"/>
      <c r="U62" s="161"/>
      <c r="V62" s="5"/>
      <c r="W62" s="161"/>
      <c r="X62" s="5"/>
      <c r="Y62" s="161"/>
      <c r="Z62" s="5"/>
      <c r="AA62" s="52"/>
      <c r="AB62" s="162">
        <f t="shared" si="0"/>
        <v>0</v>
      </c>
    </row>
    <row r="63" spans="1:28" ht="12.75" customHeight="1">
      <c r="A63" s="15" t="s">
        <v>42</v>
      </c>
      <c r="B63" s="10"/>
      <c r="C63" s="11"/>
      <c r="D63" s="10"/>
      <c r="E63" s="11"/>
      <c r="F63" s="10"/>
      <c r="G63" s="11"/>
      <c r="H63" s="10"/>
      <c r="I63" s="11"/>
      <c r="J63" s="10"/>
      <c r="K63" s="11"/>
      <c r="L63" s="10"/>
      <c r="M63" s="11"/>
      <c r="N63" s="10"/>
      <c r="O63" s="11"/>
      <c r="P63" s="10"/>
      <c r="Q63" s="11"/>
      <c r="R63" s="10"/>
      <c r="S63" s="11"/>
      <c r="T63" s="10"/>
      <c r="U63" s="11"/>
      <c r="V63" s="10"/>
      <c r="W63" s="11"/>
      <c r="X63" s="10"/>
      <c r="Y63" s="11"/>
      <c r="Z63" s="10"/>
      <c r="AA63" s="6"/>
      <c r="AB63">
        <f t="shared" si="0"/>
        <v>0</v>
      </c>
    </row>
    <row r="64" spans="1:28" ht="12.75" customHeight="1">
      <c r="A64" s="15" t="s">
        <v>57</v>
      </c>
      <c r="B64" s="10"/>
      <c r="C64" s="11"/>
      <c r="D64" s="10"/>
      <c r="E64" s="11"/>
      <c r="F64" s="10"/>
      <c r="G64" s="11"/>
      <c r="H64" s="10"/>
      <c r="I64" s="11"/>
      <c r="J64" s="10"/>
      <c r="K64" s="11"/>
      <c r="L64" s="10"/>
      <c r="M64" s="11"/>
      <c r="N64" s="10"/>
      <c r="O64" s="11"/>
      <c r="P64" s="10"/>
      <c r="Q64" s="11"/>
      <c r="R64" s="10"/>
      <c r="S64" s="11"/>
      <c r="T64" s="10"/>
      <c r="U64" s="11"/>
      <c r="V64" s="10"/>
      <c r="W64" s="11"/>
      <c r="X64" s="10"/>
      <c r="Y64" s="11"/>
      <c r="Z64" s="10"/>
      <c r="AA64" s="6"/>
      <c r="AB64">
        <f t="shared" si="0"/>
        <v>0</v>
      </c>
    </row>
    <row r="65" spans="1:28" s="162" customFormat="1" ht="12.75" customHeight="1">
      <c r="A65" s="16" t="s">
        <v>14</v>
      </c>
      <c r="B65" s="5"/>
      <c r="C65" s="161"/>
      <c r="D65" s="5"/>
      <c r="E65" s="161"/>
      <c r="F65" s="5"/>
      <c r="G65" s="161"/>
      <c r="H65" s="5"/>
      <c r="I65" s="161"/>
      <c r="J65" s="5"/>
      <c r="K65" s="161"/>
      <c r="L65" s="5"/>
      <c r="M65" s="161"/>
      <c r="N65" s="5"/>
      <c r="O65" s="161"/>
      <c r="P65" s="5"/>
      <c r="Q65" s="161"/>
      <c r="R65" s="5"/>
      <c r="S65" s="161"/>
      <c r="T65" s="5"/>
      <c r="U65" s="161"/>
      <c r="V65" s="5"/>
      <c r="W65" s="161"/>
      <c r="X65" s="5"/>
      <c r="Y65" s="161"/>
      <c r="Z65" s="5"/>
      <c r="AA65" s="52"/>
      <c r="AB65" s="162">
        <f t="shared" si="0"/>
        <v>0</v>
      </c>
    </row>
    <row r="66" spans="1:28" s="162" customFormat="1" ht="12.75" customHeight="1">
      <c r="A66" s="16" t="s">
        <v>15</v>
      </c>
      <c r="B66" s="5"/>
      <c r="C66" s="161"/>
      <c r="D66" s="5"/>
      <c r="E66" s="161"/>
      <c r="F66" s="5"/>
      <c r="G66" s="161"/>
      <c r="H66" s="5"/>
      <c r="I66" s="161"/>
      <c r="J66" s="5"/>
      <c r="K66" s="161"/>
      <c r="L66" s="5"/>
      <c r="M66" s="161"/>
      <c r="N66" s="5"/>
      <c r="O66" s="161"/>
      <c r="P66" s="5"/>
      <c r="Q66" s="161"/>
      <c r="R66" s="5"/>
      <c r="S66" s="161"/>
      <c r="T66" s="5"/>
      <c r="U66" s="161"/>
      <c r="V66" s="5"/>
      <c r="W66" s="161"/>
      <c r="X66" s="5"/>
      <c r="Y66" s="161"/>
      <c r="Z66" s="5"/>
      <c r="AA66" s="52"/>
      <c r="AB66" s="162">
        <f t="shared" si="0"/>
        <v>0</v>
      </c>
    </row>
    <row r="67" spans="1:28" s="162" customFormat="1" ht="12.75" customHeight="1">
      <c r="A67" s="16" t="s">
        <v>16</v>
      </c>
      <c r="B67" s="5"/>
      <c r="C67" s="161"/>
      <c r="D67" s="5"/>
      <c r="E67" s="161"/>
      <c r="F67" s="5"/>
      <c r="G67" s="161"/>
      <c r="H67" s="5"/>
      <c r="I67" s="161"/>
      <c r="J67" s="5"/>
      <c r="K67" s="161"/>
      <c r="L67" s="5"/>
      <c r="M67" s="161"/>
      <c r="N67" s="5"/>
      <c r="O67" s="161"/>
      <c r="P67" s="5"/>
      <c r="Q67" s="161"/>
      <c r="R67" s="5"/>
      <c r="S67" s="161"/>
      <c r="T67" s="5"/>
      <c r="U67" s="161"/>
      <c r="V67" s="5"/>
      <c r="W67" s="161"/>
      <c r="X67" s="5"/>
      <c r="Y67" s="161"/>
      <c r="Z67" s="5"/>
      <c r="AA67" s="52"/>
      <c r="AB67" s="162">
        <f t="shared" si="0"/>
        <v>0</v>
      </c>
    </row>
    <row r="68" spans="1:28" ht="12.75" customHeight="1">
      <c r="A68" s="15" t="s">
        <v>36</v>
      </c>
      <c r="B68" s="10"/>
      <c r="C68" s="11"/>
      <c r="D68" s="10"/>
      <c r="E68" s="11"/>
      <c r="F68" s="10"/>
      <c r="G68" s="11"/>
      <c r="H68" s="10"/>
      <c r="I68" s="11"/>
      <c r="J68" s="10"/>
      <c r="K68" s="11"/>
      <c r="L68" s="10"/>
      <c r="M68" s="11"/>
      <c r="N68" s="10"/>
      <c r="O68" s="11"/>
      <c r="P68" s="10"/>
      <c r="Q68" s="11"/>
      <c r="R68" s="10"/>
      <c r="S68" s="11"/>
      <c r="T68" s="10"/>
      <c r="U68" s="11"/>
      <c r="V68" s="10"/>
      <c r="W68" s="11"/>
      <c r="X68" s="10"/>
      <c r="Y68" s="11"/>
      <c r="Z68" s="10"/>
      <c r="AA68" s="6"/>
      <c r="AB68">
        <f t="shared" si="0"/>
        <v>0</v>
      </c>
    </row>
    <row r="69" spans="1:28" s="162" customFormat="1" ht="12.75" customHeight="1">
      <c r="A69" s="16" t="s">
        <v>81</v>
      </c>
      <c r="B69" s="5"/>
      <c r="C69" s="161"/>
      <c r="D69" s="5"/>
      <c r="E69" s="161"/>
      <c r="F69" s="5"/>
      <c r="G69" s="161"/>
      <c r="H69" s="5"/>
      <c r="I69" s="161"/>
      <c r="J69" s="5"/>
      <c r="K69" s="161"/>
      <c r="L69" s="5"/>
      <c r="M69" s="161"/>
      <c r="N69" s="5"/>
      <c r="O69" s="161"/>
      <c r="P69" s="5"/>
      <c r="Q69" s="161"/>
      <c r="R69" s="5"/>
      <c r="S69" s="161"/>
      <c r="T69" s="5"/>
      <c r="U69" s="161"/>
      <c r="V69" s="5"/>
      <c r="W69" s="161"/>
      <c r="X69" s="5"/>
      <c r="Y69" s="161"/>
      <c r="Z69" s="5"/>
      <c r="AA69" s="52"/>
      <c r="AB69" s="162">
        <f t="shared" si="0"/>
        <v>0</v>
      </c>
    </row>
    <row r="70" spans="1:28" s="162" customFormat="1" ht="12.75" customHeight="1">
      <c r="A70" s="16" t="s">
        <v>74</v>
      </c>
      <c r="B70" s="5"/>
      <c r="C70" s="161"/>
      <c r="D70" s="5"/>
      <c r="E70" s="161"/>
      <c r="F70" s="5"/>
      <c r="G70" s="161"/>
      <c r="H70" s="5"/>
      <c r="I70" s="161"/>
      <c r="J70" s="5"/>
      <c r="K70" s="161"/>
      <c r="L70" s="5"/>
      <c r="M70" s="161"/>
      <c r="N70" s="5"/>
      <c r="O70" s="161"/>
      <c r="P70" s="5"/>
      <c r="Q70" s="161"/>
      <c r="R70" s="5"/>
      <c r="S70" s="161"/>
      <c r="T70" s="5"/>
      <c r="U70" s="161"/>
      <c r="V70" s="5"/>
      <c r="W70" s="161"/>
      <c r="X70" s="5"/>
      <c r="Y70" s="161"/>
      <c r="Z70" s="5"/>
      <c r="AA70" s="52"/>
      <c r="AB70" s="162">
        <f t="shared" ref="AB70:AB110" si="1">SUM(B70:AA70)/25</f>
        <v>0</v>
      </c>
    </row>
    <row r="71" spans="1:28" s="162" customFormat="1" ht="12.75" customHeight="1">
      <c r="A71" s="16" t="s">
        <v>56</v>
      </c>
      <c r="B71" s="5"/>
      <c r="C71" s="161"/>
      <c r="D71" s="5"/>
      <c r="E71" s="161"/>
      <c r="F71" s="5"/>
      <c r="G71" s="161"/>
      <c r="H71" s="5"/>
      <c r="I71" s="161"/>
      <c r="J71" s="5"/>
      <c r="K71" s="161"/>
      <c r="L71" s="5"/>
      <c r="M71" s="161"/>
      <c r="N71" s="5"/>
      <c r="O71" s="161"/>
      <c r="P71" s="5"/>
      <c r="Q71" s="161"/>
      <c r="R71" s="5"/>
      <c r="S71" s="161"/>
      <c r="T71" s="5"/>
      <c r="U71" s="161"/>
      <c r="V71" s="5"/>
      <c r="W71" s="161"/>
      <c r="X71" s="5"/>
      <c r="Y71" s="161"/>
      <c r="Z71" s="5"/>
      <c r="AA71" s="52"/>
      <c r="AB71" s="162">
        <f t="shared" si="1"/>
        <v>0</v>
      </c>
    </row>
    <row r="72" spans="1:28" s="162" customFormat="1" ht="12.75" customHeight="1">
      <c r="A72" s="16" t="s">
        <v>17</v>
      </c>
      <c r="B72" s="5"/>
      <c r="C72" s="161"/>
      <c r="D72" s="5"/>
      <c r="E72" s="161"/>
      <c r="F72" s="5"/>
      <c r="G72" s="161"/>
      <c r="H72" s="5"/>
      <c r="I72" s="161"/>
      <c r="J72" s="5"/>
      <c r="K72" s="161"/>
      <c r="L72" s="5"/>
      <c r="M72" s="161"/>
      <c r="N72" s="5"/>
      <c r="O72" s="161"/>
      <c r="P72" s="5"/>
      <c r="Q72" s="161"/>
      <c r="R72" s="5"/>
      <c r="S72" s="161"/>
      <c r="T72" s="5"/>
      <c r="U72" s="161"/>
      <c r="V72" s="5"/>
      <c r="W72" s="161"/>
      <c r="X72" s="5"/>
      <c r="Y72" s="161"/>
      <c r="Z72" s="5"/>
      <c r="AA72" s="52"/>
      <c r="AB72" s="162">
        <f t="shared" si="1"/>
        <v>0</v>
      </c>
    </row>
    <row r="73" spans="1:28" s="162" customFormat="1" ht="12.75" customHeight="1">
      <c r="A73" s="16" t="s">
        <v>18</v>
      </c>
      <c r="B73" s="5"/>
      <c r="C73" s="161"/>
      <c r="D73" s="5"/>
      <c r="E73" s="161"/>
      <c r="F73" s="5"/>
      <c r="G73" s="161"/>
      <c r="H73" s="5"/>
      <c r="I73" s="161"/>
      <c r="J73" s="5"/>
      <c r="K73" s="161"/>
      <c r="L73" s="5"/>
      <c r="M73" s="161"/>
      <c r="N73" s="5"/>
      <c r="O73" s="161"/>
      <c r="P73" s="5"/>
      <c r="Q73" s="161"/>
      <c r="R73" s="5"/>
      <c r="S73" s="161"/>
      <c r="T73" s="5"/>
      <c r="U73" s="161"/>
      <c r="V73" s="5"/>
      <c r="W73" s="161"/>
      <c r="X73" s="5"/>
      <c r="Y73" s="161"/>
      <c r="Z73" s="5"/>
      <c r="AA73" s="52"/>
      <c r="AB73" s="162">
        <f t="shared" si="1"/>
        <v>0</v>
      </c>
    </row>
    <row r="74" spans="1:28" s="162" customFormat="1" ht="12.75" customHeight="1">
      <c r="A74" s="16" t="s">
        <v>19</v>
      </c>
      <c r="B74" s="5">
        <v>1</v>
      </c>
      <c r="C74" s="161"/>
      <c r="D74" s="5"/>
      <c r="E74" s="161"/>
      <c r="F74" s="5"/>
      <c r="G74" s="161"/>
      <c r="H74" s="5"/>
      <c r="I74" s="161">
        <v>20</v>
      </c>
      <c r="J74" s="5"/>
      <c r="K74" s="161">
        <v>4</v>
      </c>
      <c r="L74" s="5"/>
      <c r="M74" s="161"/>
      <c r="N74" s="5"/>
      <c r="O74" s="161"/>
      <c r="P74" s="5"/>
      <c r="Q74" s="161"/>
      <c r="R74" s="5"/>
      <c r="S74" s="161">
        <v>4</v>
      </c>
      <c r="T74" s="5">
        <v>23</v>
      </c>
      <c r="U74" s="161"/>
      <c r="V74" s="5"/>
      <c r="W74" s="161"/>
      <c r="X74" s="5"/>
      <c r="Y74" s="161"/>
      <c r="Z74" s="5"/>
      <c r="AA74" s="52"/>
      <c r="AB74" s="162">
        <f t="shared" si="1"/>
        <v>2.08</v>
      </c>
    </row>
    <row r="75" spans="1:28" s="162" customFormat="1" ht="12.75" customHeight="1">
      <c r="A75" s="16" t="s">
        <v>20</v>
      </c>
      <c r="B75" s="5">
        <v>17</v>
      </c>
      <c r="C75" s="161">
        <v>70</v>
      </c>
      <c r="D75" s="5">
        <v>22</v>
      </c>
      <c r="E75" s="161"/>
      <c r="F75" s="5">
        <v>1</v>
      </c>
      <c r="G75" s="161">
        <v>8</v>
      </c>
      <c r="H75" s="5">
        <v>3</v>
      </c>
      <c r="I75" s="161">
        <v>7</v>
      </c>
      <c r="J75" s="5">
        <v>5</v>
      </c>
      <c r="K75" s="161">
        <v>12</v>
      </c>
      <c r="L75" s="5">
        <v>5</v>
      </c>
      <c r="M75" s="161"/>
      <c r="N75" s="5">
        <v>25</v>
      </c>
      <c r="O75" s="161">
        <v>20</v>
      </c>
      <c r="P75" s="5">
        <v>6</v>
      </c>
      <c r="Q75" s="161">
        <v>5</v>
      </c>
      <c r="R75" s="5">
        <v>1</v>
      </c>
      <c r="S75" s="161"/>
      <c r="T75" s="5"/>
      <c r="U75" s="161"/>
      <c r="V75" s="5"/>
      <c r="W75" s="161"/>
      <c r="X75" s="5"/>
      <c r="Y75" s="161"/>
      <c r="Z75" s="5"/>
      <c r="AA75" s="52"/>
      <c r="AB75" s="162">
        <f t="shared" si="1"/>
        <v>8.2799999999999994</v>
      </c>
    </row>
    <row r="76" spans="1:28" s="162" customFormat="1" ht="12.75" customHeight="1">
      <c r="A76" s="16" t="s">
        <v>21</v>
      </c>
      <c r="B76" s="5"/>
      <c r="C76" s="161"/>
      <c r="D76" s="5"/>
      <c r="E76" s="161"/>
      <c r="F76" s="5"/>
      <c r="G76" s="161"/>
      <c r="H76" s="5"/>
      <c r="I76" s="161"/>
      <c r="J76" s="5"/>
      <c r="K76" s="161"/>
      <c r="L76" s="5"/>
      <c r="M76" s="161"/>
      <c r="N76" s="5"/>
      <c r="O76" s="161"/>
      <c r="P76" s="5"/>
      <c r="Q76" s="161"/>
      <c r="R76" s="5"/>
      <c r="S76" s="161"/>
      <c r="T76" s="5"/>
      <c r="U76" s="161"/>
      <c r="V76" s="5"/>
      <c r="W76" s="161"/>
      <c r="X76" s="5"/>
      <c r="Y76" s="161"/>
      <c r="Z76" s="5"/>
      <c r="AA76" s="52"/>
      <c r="AB76" s="162">
        <f t="shared" si="1"/>
        <v>0</v>
      </c>
    </row>
    <row r="77" spans="1:28" ht="12.75" customHeight="1">
      <c r="A77" s="15" t="s">
        <v>91</v>
      </c>
      <c r="B77" s="10"/>
      <c r="C77" s="11"/>
      <c r="D77" s="10"/>
      <c r="E77" s="11"/>
      <c r="F77" s="10"/>
      <c r="G77" s="11"/>
      <c r="H77" s="10"/>
      <c r="I77" s="11"/>
      <c r="J77" s="10"/>
      <c r="K77" s="11"/>
      <c r="L77" s="10"/>
      <c r="M77" s="11"/>
      <c r="N77" s="10"/>
      <c r="O77" s="11"/>
      <c r="P77" s="10"/>
      <c r="Q77" s="11"/>
      <c r="R77" s="10"/>
      <c r="S77" s="11"/>
      <c r="T77" s="10"/>
      <c r="U77" s="11"/>
      <c r="V77" s="10"/>
      <c r="W77" s="11"/>
      <c r="X77" s="10"/>
      <c r="Y77" s="11"/>
      <c r="Z77" s="10"/>
      <c r="AA77" s="6"/>
      <c r="AB77">
        <f t="shared" si="1"/>
        <v>0</v>
      </c>
    </row>
    <row r="78" spans="1:28" s="162" customFormat="1" ht="12.75" customHeight="1">
      <c r="A78" s="16" t="s">
        <v>92</v>
      </c>
      <c r="B78" s="5"/>
      <c r="C78" s="161"/>
      <c r="D78" s="5"/>
      <c r="E78" s="161"/>
      <c r="F78" s="5"/>
      <c r="G78" s="161"/>
      <c r="H78" s="5"/>
      <c r="I78" s="161"/>
      <c r="J78" s="5"/>
      <c r="K78" s="161"/>
      <c r="L78" s="5"/>
      <c r="M78" s="161"/>
      <c r="N78" s="5"/>
      <c r="O78" s="161"/>
      <c r="P78" s="5"/>
      <c r="Q78" s="161"/>
      <c r="R78" s="5"/>
      <c r="S78" s="161"/>
      <c r="T78" s="5"/>
      <c r="U78" s="161"/>
      <c r="V78" s="5"/>
      <c r="W78" s="161"/>
      <c r="X78" s="5"/>
      <c r="Y78" s="161"/>
      <c r="Z78" s="5"/>
      <c r="AA78" s="52"/>
      <c r="AB78" s="162">
        <f t="shared" si="1"/>
        <v>0</v>
      </c>
    </row>
    <row r="79" spans="1:28" ht="12.75" customHeight="1">
      <c r="A79" s="15" t="s">
        <v>87</v>
      </c>
      <c r="B79" s="10"/>
      <c r="C79" s="11"/>
      <c r="D79" s="10"/>
      <c r="E79" s="11"/>
      <c r="F79" s="10"/>
      <c r="G79" s="11"/>
      <c r="H79" s="10"/>
      <c r="I79" s="11"/>
      <c r="J79" s="10"/>
      <c r="K79" s="11"/>
      <c r="L79" s="10"/>
      <c r="M79" s="11"/>
      <c r="N79" s="10"/>
      <c r="O79" s="11"/>
      <c r="P79" s="10"/>
      <c r="Q79" s="11"/>
      <c r="R79" s="10"/>
      <c r="S79" s="11"/>
      <c r="T79" s="10"/>
      <c r="U79" s="11"/>
      <c r="V79" s="10"/>
      <c r="W79" s="11"/>
      <c r="X79" s="10"/>
      <c r="Y79" s="11"/>
      <c r="Z79" s="10"/>
      <c r="AA79" s="6"/>
      <c r="AB79">
        <f t="shared" si="1"/>
        <v>0</v>
      </c>
    </row>
    <row r="80" spans="1:28" s="162" customFormat="1" ht="12.75" customHeight="1">
      <c r="A80" s="16" t="s">
        <v>65</v>
      </c>
      <c r="B80" s="5"/>
      <c r="C80" s="161"/>
      <c r="D80" s="5"/>
      <c r="E80" s="161"/>
      <c r="F80" s="5"/>
      <c r="G80" s="161"/>
      <c r="H80" s="5"/>
      <c r="I80" s="161"/>
      <c r="J80" s="5"/>
      <c r="K80" s="161"/>
      <c r="L80" s="5"/>
      <c r="M80" s="161"/>
      <c r="N80" s="5"/>
      <c r="O80" s="161"/>
      <c r="P80" s="5"/>
      <c r="Q80" s="161"/>
      <c r="R80" s="5"/>
      <c r="S80" s="161"/>
      <c r="T80" s="5"/>
      <c r="U80" s="161"/>
      <c r="V80" s="5"/>
      <c r="W80" s="161"/>
      <c r="X80" s="5"/>
      <c r="Y80" s="161"/>
      <c r="Z80" s="5"/>
      <c r="AA80" s="52"/>
      <c r="AB80" s="162">
        <f t="shared" si="1"/>
        <v>0</v>
      </c>
    </row>
    <row r="81" spans="1:28" ht="12.75" customHeight="1">
      <c r="A81" s="15" t="s">
        <v>46</v>
      </c>
      <c r="B81" s="10"/>
      <c r="C81" s="11"/>
      <c r="D81" s="10"/>
      <c r="E81" s="11"/>
      <c r="F81" s="10"/>
      <c r="G81" s="11"/>
      <c r="H81" s="10"/>
      <c r="I81" s="11"/>
      <c r="J81" s="10"/>
      <c r="K81" s="11"/>
      <c r="L81" s="10"/>
      <c r="M81" s="11"/>
      <c r="N81" s="10"/>
      <c r="O81" s="11"/>
      <c r="P81" s="10"/>
      <c r="Q81" s="11"/>
      <c r="R81" s="10"/>
      <c r="S81" s="11"/>
      <c r="T81" s="10"/>
      <c r="U81" s="11"/>
      <c r="V81" s="10"/>
      <c r="W81" s="11"/>
      <c r="X81" s="10"/>
      <c r="Y81" s="11"/>
      <c r="Z81" s="10"/>
      <c r="AA81" s="6"/>
      <c r="AB81">
        <f t="shared" si="1"/>
        <v>0</v>
      </c>
    </row>
    <row r="82" spans="1:28" s="162" customFormat="1" ht="12.75" customHeight="1">
      <c r="A82" s="16" t="s">
        <v>47</v>
      </c>
      <c r="B82" s="5"/>
      <c r="C82" s="161"/>
      <c r="D82" s="5"/>
      <c r="E82" s="161"/>
      <c r="F82" s="5"/>
      <c r="G82" s="161"/>
      <c r="H82" s="5"/>
      <c r="I82" s="161"/>
      <c r="J82" s="5"/>
      <c r="K82" s="161"/>
      <c r="L82" s="5"/>
      <c r="M82" s="161"/>
      <c r="N82" s="5"/>
      <c r="O82" s="161"/>
      <c r="P82" s="5"/>
      <c r="Q82" s="161"/>
      <c r="R82" s="5"/>
      <c r="S82" s="161"/>
      <c r="T82" s="5"/>
      <c r="U82" s="161"/>
      <c r="V82" s="5"/>
      <c r="W82" s="161"/>
      <c r="X82" s="5"/>
      <c r="Y82" s="161"/>
      <c r="Z82" s="5"/>
      <c r="AA82" s="52"/>
      <c r="AB82" s="162">
        <f t="shared" si="1"/>
        <v>0</v>
      </c>
    </row>
    <row r="83" spans="1:28" s="162" customFormat="1" ht="12.75" customHeight="1">
      <c r="A83" s="16" t="s">
        <v>66</v>
      </c>
      <c r="B83" s="5"/>
      <c r="C83" s="161"/>
      <c r="D83" s="5"/>
      <c r="E83" s="161"/>
      <c r="F83" s="5"/>
      <c r="G83" s="161"/>
      <c r="H83" s="5"/>
      <c r="I83" s="161"/>
      <c r="J83" s="5"/>
      <c r="K83" s="161"/>
      <c r="L83" s="5"/>
      <c r="M83" s="161"/>
      <c r="N83" s="5"/>
      <c r="O83" s="161"/>
      <c r="P83" s="5"/>
      <c r="Q83" s="161"/>
      <c r="R83" s="5"/>
      <c r="S83" s="161"/>
      <c r="T83" s="5"/>
      <c r="U83" s="161"/>
      <c r="V83" s="5"/>
      <c r="W83" s="161"/>
      <c r="X83" s="5"/>
      <c r="Y83" s="161"/>
      <c r="Z83" s="5"/>
      <c r="AA83" s="52"/>
      <c r="AB83" s="162">
        <f t="shared" si="1"/>
        <v>0</v>
      </c>
    </row>
    <row r="84" spans="1:28" ht="12.75" customHeight="1">
      <c r="A84" s="15" t="s">
        <v>53</v>
      </c>
      <c r="B84" s="10"/>
      <c r="C84" s="11"/>
      <c r="D84" s="10"/>
      <c r="E84" s="11"/>
      <c r="F84" s="10"/>
      <c r="G84" s="11"/>
      <c r="H84" s="10"/>
      <c r="I84" s="11"/>
      <c r="J84" s="10"/>
      <c r="K84" s="11"/>
      <c r="L84" s="10"/>
      <c r="M84" s="11"/>
      <c r="N84" s="10"/>
      <c r="O84" s="11"/>
      <c r="P84" s="10"/>
      <c r="Q84" s="11"/>
      <c r="R84" s="10"/>
      <c r="S84" s="11"/>
      <c r="T84" s="10"/>
      <c r="U84" s="11"/>
      <c r="V84" s="10"/>
      <c r="W84" s="11"/>
      <c r="X84" s="10"/>
      <c r="Y84" s="11"/>
      <c r="Z84" s="10"/>
      <c r="AA84" s="6"/>
      <c r="AB84">
        <f t="shared" si="1"/>
        <v>0</v>
      </c>
    </row>
    <row r="85" spans="1:28" ht="12.75" customHeight="1">
      <c r="A85" s="15" t="s">
        <v>54</v>
      </c>
      <c r="B85" s="10"/>
      <c r="C85" s="11"/>
      <c r="D85" s="10"/>
      <c r="E85" s="11"/>
      <c r="F85" s="10"/>
      <c r="G85" s="11"/>
      <c r="H85" s="10"/>
      <c r="I85" s="11"/>
      <c r="J85" s="10"/>
      <c r="K85" s="11"/>
      <c r="L85" s="10"/>
      <c r="M85" s="11"/>
      <c r="N85" s="10"/>
      <c r="O85" s="11"/>
      <c r="P85" s="10"/>
      <c r="Q85" s="11"/>
      <c r="R85" s="10"/>
      <c r="S85" s="11"/>
      <c r="T85" s="10"/>
      <c r="U85" s="11"/>
      <c r="V85" s="10"/>
      <c r="W85" s="11"/>
      <c r="X85" s="10"/>
      <c r="Y85" s="11"/>
      <c r="Z85" s="10"/>
      <c r="AA85" s="6"/>
      <c r="AB85">
        <f t="shared" si="1"/>
        <v>0</v>
      </c>
    </row>
    <row r="86" spans="1:28" s="162" customFormat="1" ht="12.75" customHeight="1">
      <c r="A86" s="16" t="s">
        <v>58</v>
      </c>
      <c r="B86" s="5"/>
      <c r="C86" s="161"/>
      <c r="D86" s="5"/>
      <c r="E86" s="161"/>
      <c r="F86" s="5"/>
      <c r="G86" s="161"/>
      <c r="H86" s="5"/>
      <c r="I86" s="161"/>
      <c r="J86" s="5"/>
      <c r="K86" s="161"/>
      <c r="L86" s="5"/>
      <c r="M86" s="161"/>
      <c r="N86" s="5"/>
      <c r="O86" s="161"/>
      <c r="P86" s="5"/>
      <c r="Q86" s="161"/>
      <c r="R86" s="5"/>
      <c r="S86" s="161"/>
      <c r="T86" s="5"/>
      <c r="U86" s="161"/>
      <c r="V86" s="5"/>
      <c r="W86" s="161"/>
      <c r="X86" s="5"/>
      <c r="Y86" s="161"/>
      <c r="Z86" s="5"/>
      <c r="AA86" s="52"/>
      <c r="AB86" s="162">
        <f t="shared" si="1"/>
        <v>0</v>
      </c>
    </row>
    <row r="87" spans="1:28" ht="12.75" customHeight="1">
      <c r="A87" s="15" t="s">
        <v>80</v>
      </c>
      <c r="B87" s="10"/>
      <c r="C87" s="11"/>
      <c r="D87" s="10"/>
      <c r="E87" s="11"/>
      <c r="F87" s="10"/>
      <c r="G87" s="11"/>
      <c r="H87" s="10"/>
      <c r="I87" s="11"/>
      <c r="J87" s="10"/>
      <c r="K87" s="11"/>
      <c r="L87" s="10"/>
      <c r="M87" s="11"/>
      <c r="N87" s="10"/>
      <c r="O87" s="11"/>
      <c r="P87" s="10"/>
      <c r="Q87" s="11"/>
      <c r="R87" s="10"/>
      <c r="S87" s="11"/>
      <c r="T87" s="10"/>
      <c r="U87" s="11"/>
      <c r="V87" s="10"/>
      <c r="W87" s="11"/>
      <c r="X87" s="10"/>
      <c r="Y87" s="11"/>
      <c r="Z87" s="10"/>
      <c r="AA87" s="6"/>
      <c r="AB87">
        <f t="shared" si="1"/>
        <v>0</v>
      </c>
    </row>
    <row r="88" spans="1:28" ht="12.75" customHeight="1">
      <c r="A88" s="15" t="s">
        <v>48</v>
      </c>
      <c r="B88" s="10"/>
      <c r="C88" s="11"/>
      <c r="D88" s="10"/>
      <c r="E88" s="11"/>
      <c r="F88" s="10"/>
      <c r="G88" s="11"/>
      <c r="H88" s="10"/>
      <c r="I88" s="11"/>
      <c r="J88" s="10"/>
      <c r="K88" s="11"/>
      <c r="L88" s="10"/>
      <c r="M88" s="11"/>
      <c r="N88" s="10"/>
      <c r="O88" s="11"/>
      <c r="P88" s="10"/>
      <c r="Q88" s="11"/>
      <c r="R88" s="10"/>
      <c r="S88" s="11"/>
      <c r="T88" s="10"/>
      <c r="U88" s="11"/>
      <c r="V88" s="10"/>
      <c r="W88" s="11"/>
      <c r="X88" s="10"/>
      <c r="Y88" s="11"/>
      <c r="Z88" s="10"/>
      <c r="AA88" s="6"/>
      <c r="AB88">
        <f t="shared" si="1"/>
        <v>0</v>
      </c>
    </row>
    <row r="89" spans="1:28" s="162" customFormat="1" ht="12.75" customHeight="1">
      <c r="A89" s="16" t="s">
        <v>22</v>
      </c>
      <c r="B89" s="5"/>
      <c r="C89" s="161"/>
      <c r="D89" s="5"/>
      <c r="E89" s="161"/>
      <c r="F89" s="5"/>
      <c r="G89" s="161"/>
      <c r="H89" s="5"/>
      <c r="I89" s="161">
        <v>2</v>
      </c>
      <c r="J89" s="5">
        <v>14</v>
      </c>
      <c r="K89" s="161">
        <v>29</v>
      </c>
      <c r="L89" s="5">
        <v>35</v>
      </c>
      <c r="M89" s="161">
        <v>26</v>
      </c>
      <c r="N89" s="5">
        <v>40</v>
      </c>
      <c r="O89" s="161">
        <v>20</v>
      </c>
      <c r="P89" s="5">
        <v>10</v>
      </c>
      <c r="Q89" s="161">
        <v>9</v>
      </c>
      <c r="R89" s="5">
        <v>8</v>
      </c>
      <c r="S89" s="161">
        <v>11</v>
      </c>
      <c r="T89" s="5">
        <v>10</v>
      </c>
      <c r="U89" s="161">
        <v>15</v>
      </c>
      <c r="V89" s="5">
        <v>20</v>
      </c>
      <c r="W89" s="161">
        <v>10</v>
      </c>
      <c r="X89" s="5">
        <v>7</v>
      </c>
      <c r="Y89" s="161">
        <v>2</v>
      </c>
      <c r="Z89" s="5">
        <v>20</v>
      </c>
      <c r="AA89" s="52"/>
      <c r="AB89" s="162">
        <f t="shared" si="1"/>
        <v>11.52</v>
      </c>
    </row>
    <row r="90" spans="1:28" ht="12.75" customHeight="1">
      <c r="A90" s="15" t="s">
        <v>75</v>
      </c>
      <c r="B90" s="10"/>
      <c r="C90" s="11"/>
      <c r="D90" s="10"/>
      <c r="E90" s="11"/>
      <c r="F90" s="10"/>
      <c r="G90" s="11"/>
      <c r="H90" s="10"/>
      <c r="I90" s="11"/>
      <c r="J90" s="10"/>
      <c r="K90" s="11"/>
      <c r="L90" s="10"/>
      <c r="M90" s="11"/>
      <c r="N90" s="10"/>
      <c r="O90" s="11"/>
      <c r="P90" s="10"/>
      <c r="Q90" s="11"/>
      <c r="R90" s="10"/>
      <c r="S90" s="11"/>
      <c r="T90" s="10"/>
      <c r="U90" s="11"/>
      <c r="V90" s="10"/>
      <c r="W90" s="11"/>
      <c r="X90" s="10"/>
      <c r="Y90" s="11"/>
      <c r="Z90" s="10"/>
      <c r="AA90" s="6"/>
      <c r="AB90">
        <f t="shared" si="1"/>
        <v>0</v>
      </c>
    </row>
    <row r="91" spans="1:28" ht="12.75" customHeight="1">
      <c r="A91" s="15"/>
      <c r="B91" s="10"/>
      <c r="C91" s="11"/>
      <c r="D91" s="10"/>
      <c r="E91" s="11"/>
      <c r="F91" s="10"/>
      <c r="G91" s="11"/>
      <c r="H91" s="10"/>
      <c r="I91" s="11"/>
      <c r="J91" s="10"/>
      <c r="K91" s="11"/>
      <c r="L91" s="10"/>
      <c r="M91" s="11"/>
      <c r="N91" s="10"/>
      <c r="O91" s="11"/>
      <c r="P91" s="10"/>
      <c r="Q91" s="11"/>
      <c r="R91" s="10"/>
      <c r="S91" s="11"/>
      <c r="T91" s="10"/>
      <c r="U91" s="11"/>
      <c r="V91" s="10"/>
      <c r="W91" s="11"/>
      <c r="X91" s="10"/>
      <c r="Y91" s="11"/>
      <c r="Z91" s="10"/>
      <c r="AA91" s="6"/>
      <c r="AB91">
        <f t="shared" si="1"/>
        <v>0</v>
      </c>
    </row>
    <row r="92" spans="1:28" ht="12.75" customHeight="1">
      <c r="A92" s="15"/>
      <c r="B92" s="10"/>
      <c r="C92" s="11"/>
      <c r="D92" s="10"/>
      <c r="E92" s="11"/>
      <c r="F92" s="10"/>
      <c r="G92" s="11"/>
      <c r="H92" s="10"/>
      <c r="I92" s="11"/>
      <c r="J92" s="10"/>
      <c r="K92" s="11"/>
      <c r="L92" s="10"/>
      <c r="M92" s="11"/>
      <c r="N92" s="10"/>
      <c r="O92" s="11"/>
      <c r="P92" s="10"/>
      <c r="Q92" s="11"/>
      <c r="R92" s="10"/>
      <c r="S92" s="11"/>
      <c r="T92" s="10"/>
      <c r="U92" s="11"/>
      <c r="V92" s="10"/>
      <c r="W92" s="11"/>
      <c r="X92" s="10"/>
      <c r="Y92" s="11"/>
      <c r="Z92" s="10"/>
      <c r="AA92" s="6"/>
      <c r="AB92">
        <f t="shared" si="1"/>
        <v>0</v>
      </c>
    </row>
    <row r="93" spans="1:28" ht="12.75" customHeight="1">
      <c r="A93" s="17"/>
      <c r="B93" s="10"/>
      <c r="C93" s="11"/>
      <c r="D93" s="10"/>
      <c r="E93" s="11"/>
      <c r="F93" s="10"/>
      <c r="G93" s="11"/>
      <c r="H93" s="10"/>
      <c r="I93" s="11"/>
      <c r="J93" s="10"/>
      <c r="K93" s="11"/>
      <c r="L93" s="10"/>
      <c r="M93" s="11"/>
      <c r="N93" s="10"/>
      <c r="O93" s="11"/>
      <c r="P93" s="10"/>
      <c r="Q93" s="11"/>
      <c r="R93" s="10"/>
      <c r="S93" s="11"/>
      <c r="T93" s="10"/>
      <c r="U93" s="11"/>
      <c r="V93" s="10"/>
      <c r="W93" s="11"/>
      <c r="X93" s="10"/>
      <c r="Y93" s="11"/>
      <c r="Z93" s="10"/>
      <c r="AA93" s="6"/>
      <c r="AB93">
        <f t="shared" si="1"/>
        <v>0</v>
      </c>
    </row>
    <row r="94" spans="1:28" ht="12.75" customHeight="1">
      <c r="A94" s="17" t="s">
        <v>90</v>
      </c>
      <c r="B94" s="10"/>
      <c r="C94" s="11">
        <v>2</v>
      </c>
      <c r="D94" s="10">
        <v>7</v>
      </c>
      <c r="E94" s="11"/>
      <c r="F94" s="10"/>
      <c r="G94" s="11">
        <v>2</v>
      </c>
      <c r="H94" s="10">
        <v>1</v>
      </c>
      <c r="I94" s="11"/>
      <c r="J94" s="10"/>
      <c r="K94" s="11"/>
      <c r="L94" s="10"/>
      <c r="M94" s="11"/>
      <c r="N94" s="10">
        <v>3</v>
      </c>
      <c r="O94" s="11"/>
      <c r="P94" s="10">
        <v>1</v>
      </c>
      <c r="Q94" s="11">
        <v>1</v>
      </c>
      <c r="R94" s="10"/>
      <c r="S94" s="11">
        <v>2</v>
      </c>
      <c r="T94" s="10">
        <v>6</v>
      </c>
      <c r="U94" s="11"/>
      <c r="V94" s="10"/>
      <c r="W94" s="11"/>
      <c r="X94" s="10"/>
      <c r="Y94" s="11">
        <v>7</v>
      </c>
      <c r="Z94" s="10"/>
      <c r="AA94" s="6"/>
      <c r="AB94">
        <f t="shared" si="1"/>
        <v>1.28</v>
      </c>
    </row>
    <row r="95" spans="1:28" ht="12.75" customHeight="1">
      <c r="A95" s="17" t="s">
        <v>67</v>
      </c>
      <c r="B95" s="10"/>
      <c r="C95" s="11"/>
      <c r="D95" s="10"/>
      <c r="E95" s="11"/>
      <c r="F95" s="10"/>
      <c r="G95" s="11"/>
      <c r="H95" s="10"/>
      <c r="I95" s="11"/>
      <c r="J95" s="10"/>
      <c r="K95" s="11"/>
      <c r="L95" s="10"/>
      <c r="M95" s="11"/>
      <c r="N95" s="10"/>
      <c r="O95" s="11"/>
      <c r="P95" s="10"/>
      <c r="Q95" s="11"/>
      <c r="R95" s="10"/>
      <c r="S95" s="11"/>
      <c r="T95" s="10"/>
      <c r="U95" s="11"/>
      <c r="V95" s="10"/>
      <c r="W95" s="11"/>
      <c r="X95" s="10"/>
      <c r="Y95" s="11"/>
      <c r="Z95" s="10"/>
      <c r="AA95" s="6"/>
      <c r="AB95">
        <f t="shared" si="1"/>
        <v>0</v>
      </c>
    </row>
    <row r="96" spans="1:28" ht="12.75" customHeight="1">
      <c r="A96" s="17" t="s">
        <v>50</v>
      </c>
      <c r="B96" s="10">
        <v>40</v>
      </c>
      <c r="C96" s="11">
        <v>26</v>
      </c>
      <c r="D96" s="10">
        <v>42</v>
      </c>
      <c r="E96" s="11">
        <v>12</v>
      </c>
      <c r="F96" s="10">
        <v>20</v>
      </c>
      <c r="G96" s="11">
        <v>27</v>
      </c>
      <c r="H96" s="10">
        <v>8</v>
      </c>
      <c r="I96" s="11">
        <v>15</v>
      </c>
      <c r="J96" s="10">
        <v>16</v>
      </c>
      <c r="K96" s="11">
        <v>9</v>
      </c>
      <c r="L96" s="10">
        <v>29</v>
      </c>
      <c r="M96" s="11">
        <v>8</v>
      </c>
      <c r="N96" s="10">
        <v>12</v>
      </c>
      <c r="O96" s="11">
        <v>4</v>
      </c>
      <c r="P96" s="10">
        <v>15</v>
      </c>
      <c r="Q96" s="11">
        <v>6</v>
      </c>
      <c r="R96" s="10">
        <v>4</v>
      </c>
      <c r="S96" s="11">
        <v>7</v>
      </c>
      <c r="T96" s="10">
        <v>32</v>
      </c>
      <c r="U96" s="11">
        <v>20</v>
      </c>
      <c r="V96" s="10">
        <v>9</v>
      </c>
      <c r="W96" s="11">
        <v>3</v>
      </c>
      <c r="X96" s="10">
        <v>15</v>
      </c>
      <c r="Y96" s="11">
        <v>6</v>
      </c>
      <c r="Z96" s="10">
        <v>2</v>
      </c>
      <c r="AA96" s="6"/>
      <c r="AB96">
        <f t="shared" si="1"/>
        <v>15.48</v>
      </c>
    </row>
    <row r="97" spans="1:29" ht="12.75" customHeight="1">
      <c r="A97" s="17" t="s">
        <v>70</v>
      </c>
      <c r="B97" s="10">
        <v>4</v>
      </c>
      <c r="C97" s="11">
        <v>5</v>
      </c>
      <c r="D97" s="10">
        <v>30</v>
      </c>
      <c r="E97" s="11">
        <v>4</v>
      </c>
      <c r="F97" s="10">
        <v>10</v>
      </c>
      <c r="G97" s="11">
        <v>10</v>
      </c>
      <c r="H97" s="10">
        <v>12</v>
      </c>
      <c r="I97" s="11">
        <v>10</v>
      </c>
      <c r="J97" s="10">
        <v>9</v>
      </c>
      <c r="K97" s="11">
        <v>11</v>
      </c>
      <c r="L97" s="10">
        <v>31</v>
      </c>
      <c r="M97" s="11">
        <v>11</v>
      </c>
      <c r="N97" s="10">
        <v>10</v>
      </c>
      <c r="O97" s="11">
        <v>10</v>
      </c>
      <c r="P97" s="10">
        <v>12</v>
      </c>
      <c r="Q97" s="11">
        <v>12</v>
      </c>
      <c r="R97" s="10">
        <v>4</v>
      </c>
      <c r="S97" s="11">
        <v>5</v>
      </c>
      <c r="T97" s="10">
        <v>15</v>
      </c>
      <c r="U97" s="11">
        <v>15</v>
      </c>
      <c r="V97" s="10">
        <v>15</v>
      </c>
      <c r="W97" s="11">
        <v>10</v>
      </c>
      <c r="X97" s="10">
        <v>8</v>
      </c>
      <c r="Y97" s="11">
        <v>13</v>
      </c>
      <c r="Z97" s="10">
        <v>6</v>
      </c>
      <c r="AA97" s="6"/>
      <c r="AB97">
        <f t="shared" si="1"/>
        <v>11.28</v>
      </c>
    </row>
    <row r="98" spans="1:29" ht="12.75" customHeight="1">
      <c r="A98" s="17" t="s">
        <v>49</v>
      </c>
      <c r="B98" s="10"/>
      <c r="C98" s="11"/>
      <c r="D98" s="10"/>
      <c r="E98" s="11"/>
      <c r="F98" s="10"/>
      <c r="G98" s="11"/>
      <c r="H98" s="10"/>
      <c r="I98" s="11"/>
      <c r="J98" s="10"/>
      <c r="K98" s="11"/>
      <c r="L98" s="10"/>
      <c r="M98" s="11"/>
      <c r="N98" s="10"/>
      <c r="O98" s="11"/>
      <c r="P98" s="10"/>
      <c r="Q98" s="11"/>
      <c r="R98" s="10"/>
      <c r="S98" s="11"/>
      <c r="T98" s="10"/>
      <c r="U98" s="11"/>
      <c r="V98" s="10"/>
      <c r="W98" s="11"/>
      <c r="X98" s="10"/>
      <c r="Y98" s="11"/>
      <c r="Z98" s="10"/>
      <c r="AA98" s="6"/>
      <c r="AB98">
        <f t="shared" si="1"/>
        <v>0</v>
      </c>
    </row>
    <row r="99" spans="1:29" ht="12.75" customHeight="1">
      <c r="B99" s="10"/>
      <c r="C99" s="11"/>
      <c r="D99" s="10"/>
      <c r="E99" s="11"/>
      <c r="F99" s="10"/>
      <c r="G99" s="11"/>
      <c r="H99" s="10"/>
      <c r="I99" s="11"/>
      <c r="J99" s="10"/>
      <c r="K99" s="11"/>
      <c r="L99" s="10"/>
      <c r="M99" s="11"/>
      <c r="N99" s="10"/>
      <c r="O99" s="11"/>
      <c r="P99" s="10"/>
      <c r="Q99" s="11"/>
      <c r="R99" s="10"/>
      <c r="S99" s="11"/>
      <c r="T99" s="10"/>
      <c r="U99" s="11"/>
      <c r="V99" s="10"/>
      <c r="W99" s="11"/>
      <c r="X99" s="10"/>
      <c r="Y99" s="11"/>
      <c r="Z99" s="10"/>
      <c r="AA99" s="6"/>
      <c r="AB99">
        <f t="shared" si="1"/>
        <v>0</v>
      </c>
    </row>
    <row r="100" spans="1:29" ht="12.75" customHeight="1">
      <c r="A100" s="17"/>
      <c r="B100" s="10"/>
      <c r="C100" s="11"/>
      <c r="D100" s="10"/>
      <c r="E100" s="11"/>
      <c r="F100" s="10"/>
      <c r="G100" s="11"/>
      <c r="H100" s="10"/>
      <c r="I100" s="11"/>
      <c r="J100" s="10"/>
      <c r="K100" s="11"/>
      <c r="L100" s="10"/>
      <c r="M100" s="11"/>
      <c r="N100" s="10"/>
      <c r="O100" s="11"/>
      <c r="P100" s="10"/>
      <c r="Q100" s="11"/>
      <c r="R100" s="10"/>
      <c r="S100" s="11"/>
      <c r="T100" s="10"/>
      <c r="U100" s="11"/>
      <c r="V100" s="10"/>
      <c r="W100" s="11"/>
      <c r="X100" s="10"/>
      <c r="Y100" s="11"/>
      <c r="Z100" s="10"/>
      <c r="AA100" s="6"/>
      <c r="AB100">
        <f t="shared" si="1"/>
        <v>0</v>
      </c>
    </row>
    <row r="101" spans="1:29" ht="12.75" customHeight="1">
      <c r="A101" s="17"/>
      <c r="B101" s="10"/>
      <c r="C101" s="11"/>
      <c r="D101" s="10"/>
      <c r="E101" s="11"/>
      <c r="F101" s="10"/>
      <c r="G101" s="11"/>
      <c r="H101" s="10"/>
      <c r="I101" s="11"/>
      <c r="J101" s="10"/>
      <c r="K101" s="11"/>
      <c r="L101" s="10"/>
      <c r="M101" s="11"/>
      <c r="N101" s="10"/>
      <c r="O101" s="11"/>
      <c r="P101" s="10"/>
      <c r="Q101" s="11"/>
      <c r="R101" s="10"/>
      <c r="S101" s="11"/>
      <c r="T101" s="10"/>
      <c r="U101" s="11"/>
      <c r="V101" s="10"/>
      <c r="W101" s="11"/>
      <c r="X101" s="10"/>
      <c r="Y101" s="11"/>
      <c r="Z101" s="10"/>
      <c r="AA101" s="6"/>
      <c r="AB101">
        <f t="shared" si="1"/>
        <v>0</v>
      </c>
    </row>
    <row r="102" spans="1:29" ht="12.75" customHeight="1">
      <c r="A102" s="17"/>
      <c r="B102" s="10"/>
      <c r="C102" s="11"/>
      <c r="D102" s="10"/>
      <c r="E102" s="11"/>
      <c r="F102" s="10"/>
      <c r="G102" s="11"/>
      <c r="H102" s="10"/>
      <c r="I102" s="11"/>
      <c r="J102" s="10"/>
      <c r="K102" s="11"/>
      <c r="L102" s="10"/>
      <c r="M102" s="11"/>
      <c r="N102" s="10"/>
      <c r="O102" s="11"/>
      <c r="P102" s="10"/>
      <c r="Q102" s="11"/>
      <c r="R102" s="10"/>
      <c r="S102" s="11"/>
      <c r="T102" s="10"/>
      <c r="U102" s="11"/>
      <c r="V102" s="10"/>
      <c r="W102" s="11"/>
      <c r="X102" s="10"/>
      <c r="Y102" s="11"/>
      <c r="Z102" s="10"/>
      <c r="AA102" s="6"/>
      <c r="AB102">
        <f t="shared" si="1"/>
        <v>0</v>
      </c>
    </row>
    <row r="103" spans="1:29" ht="12.75" customHeight="1">
      <c r="A103" s="17"/>
      <c r="B103" s="10"/>
      <c r="C103" s="11"/>
      <c r="D103" s="10"/>
      <c r="E103" s="11"/>
      <c r="F103" s="10"/>
      <c r="G103" s="11"/>
      <c r="H103" s="10"/>
      <c r="I103" s="11"/>
      <c r="J103" s="10"/>
      <c r="K103" s="11"/>
      <c r="L103" s="10"/>
      <c r="M103" s="11"/>
      <c r="N103" s="10"/>
      <c r="O103" s="11"/>
      <c r="P103" s="10"/>
      <c r="Q103" s="11"/>
      <c r="R103" s="10"/>
      <c r="S103" s="11"/>
      <c r="T103" s="10"/>
      <c r="U103" s="11"/>
      <c r="V103" s="10"/>
      <c r="W103" s="11"/>
      <c r="X103" s="10"/>
      <c r="Y103" s="11"/>
      <c r="Z103" s="10"/>
      <c r="AA103" s="6"/>
      <c r="AB103">
        <f t="shared" si="1"/>
        <v>0</v>
      </c>
    </row>
    <row r="104" spans="1:29" ht="12.75" customHeight="1">
      <c r="A104" s="17"/>
      <c r="B104" s="10"/>
      <c r="C104" s="11"/>
      <c r="D104" s="10"/>
      <c r="E104" s="11"/>
      <c r="F104" s="10"/>
      <c r="G104" s="11"/>
      <c r="H104" s="10"/>
      <c r="I104" s="11"/>
      <c r="J104" s="10"/>
      <c r="K104" s="11"/>
      <c r="L104" s="10"/>
      <c r="M104" s="11"/>
      <c r="N104" s="10"/>
      <c r="O104" s="11"/>
      <c r="P104" s="10"/>
      <c r="Q104" s="11"/>
      <c r="R104" s="10"/>
      <c r="S104" s="11"/>
      <c r="T104" s="10"/>
      <c r="U104" s="11"/>
      <c r="V104" s="10"/>
      <c r="W104" s="11"/>
      <c r="X104" s="10"/>
      <c r="Y104" s="11"/>
      <c r="Z104" s="10"/>
      <c r="AA104" s="6"/>
      <c r="AB104">
        <f t="shared" si="1"/>
        <v>0</v>
      </c>
    </row>
    <row r="105" spans="1:29" ht="12.75" customHeight="1">
      <c r="A105" s="17"/>
      <c r="B105" s="10"/>
      <c r="C105" s="11"/>
      <c r="D105" s="10"/>
      <c r="E105" s="11"/>
      <c r="F105" s="10"/>
      <c r="G105" s="11"/>
      <c r="H105" s="10"/>
      <c r="I105" s="11"/>
      <c r="J105" s="10"/>
      <c r="K105" s="11"/>
      <c r="L105" s="10"/>
      <c r="M105" s="11"/>
      <c r="N105" s="10"/>
      <c r="O105" s="11"/>
      <c r="P105" s="10"/>
      <c r="Q105" s="11"/>
      <c r="R105" s="10"/>
      <c r="S105" s="11"/>
      <c r="T105" s="10"/>
      <c r="U105" s="11"/>
      <c r="V105" s="10"/>
      <c r="W105" s="11"/>
      <c r="X105" s="10"/>
      <c r="Y105" s="11"/>
      <c r="Z105" s="10"/>
      <c r="AA105" s="6"/>
      <c r="AB105">
        <f t="shared" si="1"/>
        <v>0</v>
      </c>
    </row>
    <row r="106" spans="1:29" ht="12.75" customHeight="1">
      <c r="A106" s="17"/>
      <c r="B106" s="18"/>
      <c r="C106" s="19"/>
      <c r="D106" s="19"/>
      <c r="E106" s="19"/>
      <c r="F106" s="20"/>
      <c r="G106" s="20"/>
      <c r="H106" s="20"/>
      <c r="I106" s="20"/>
      <c r="J106" s="20"/>
      <c r="K106" s="20"/>
      <c r="L106" s="19"/>
      <c r="M106" s="19"/>
      <c r="N106" s="19"/>
      <c r="O106" s="19"/>
      <c r="P106" s="19"/>
      <c r="Q106" s="19"/>
      <c r="R106" s="19"/>
      <c r="S106" s="19"/>
      <c r="T106" s="21"/>
      <c r="U106" s="19"/>
      <c r="V106" s="18"/>
      <c r="W106" s="20"/>
      <c r="X106" s="18"/>
      <c r="Y106" s="20"/>
      <c r="Z106" s="22"/>
      <c r="AA106" s="23"/>
      <c r="AB106">
        <f t="shared" si="1"/>
        <v>0</v>
      </c>
      <c r="AC106" t="s">
        <v>139</v>
      </c>
    </row>
    <row r="107" spans="1:29" ht="12.75" customHeight="1">
      <c r="A107" t="s">
        <v>96</v>
      </c>
      <c r="B107">
        <f>SUM(B5:B90)</f>
        <v>115</v>
      </c>
      <c r="C107">
        <f t="shared" ref="C107:Z107" si="2">SUM(C5:C90)</f>
        <v>121</v>
      </c>
      <c r="D107">
        <f t="shared" si="2"/>
        <v>105</v>
      </c>
      <c r="E107">
        <f t="shared" si="2"/>
        <v>120</v>
      </c>
      <c r="F107">
        <f t="shared" si="2"/>
        <v>159</v>
      </c>
      <c r="G107">
        <f t="shared" si="2"/>
        <v>173</v>
      </c>
      <c r="H107">
        <f t="shared" si="2"/>
        <v>128</v>
      </c>
      <c r="I107">
        <f t="shared" si="2"/>
        <v>154</v>
      </c>
      <c r="J107">
        <f t="shared" si="2"/>
        <v>142</v>
      </c>
      <c r="K107">
        <f t="shared" si="2"/>
        <v>160</v>
      </c>
      <c r="L107">
        <f t="shared" si="2"/>
        <v>150</v>
      </c>
      <c r="M107">
        <f t="shared" si="2"/>
        <v>178</v>
      </c>
      <c r="N107">
        <f t="shared" si="2"/>
        <v>167</v>
      </c>
      <c r="O107">
        <f t="shared" si="2"/>
        <v>179</v>
      </c>
      <c r="P107">
        <f t="shared" si="2"/>
        <v>174</v>
      </c>
      <c r="Q107">
        <f t="shared" si="2"/>
        <v>142</v>
      </c>
      <c r="R107">
        <f t="shared" si="2"/>
        <v>139</v>
      </c>
      <c r="S107">
        <f t="shared" si="2"/>
        <v>125</v>
      </c>
      <c r="T107">
        <f t="shared" si="2"/>
        <v>88</v>
      </c>
      <c r="U107">
        <f t="shared" si="2"/>
        <v>107</v>
      </c>
      <c r="V107">
        <f t="shared" si="2"/>
        <v>105</v>
      </c>
      <c r="W107">
        <f t="shared" si="2"/>
        <v>105</v>
      </c>
      <c r="X107">
        <f t="shared" si="2"/>
        <v>87</v>
      </c>
      <c r="Y107">
        <f t="shared" si="2"/>
        <v>89</v>
      </c>
      <c r="Z107">
        <f t="shared" si="2"/>
        <v>120</v>
      </c>
      <c r="AB107">
        <f t="shared" si="1"/>
        <v>133.28</v>
      </c>
      <c r="AC107">
        <f>STDEV(B107:Z107)/SQRT(COUNT(B107:Z107))</f>
        <v>5.9032533403200613</v>
      </c>
    </row>
    <row r="108" spans="1:29" ht="12.75" customHeight="1">
      <c r="A108" t="s">
        <v>97</v>
      </c>
      <c r="B108">
        <f>SUM(B5:B7,B9:B12,B14,B17,B24,B26:B27,B31:B35,B37:B38,B41:B42,B44:B45,B48:B50,B52:B54,B56:B60,B63:B64,B68,B77,B79,B81,B84:B85,B87:B88,B90,)</f>
        <v>7</v>
      </c>
      <c r="C108">
        <f t="shared" ref="C108:Z108" si="3">SUM(C5:C7,C9:C12,C14,C17,C24,C26:C27,C31:C35,C37:C38,C41:C42,C44:C45,C48:C50,C52:C54,C56:C60,C63:C64,C68,C77,C79,C81,C84:C85,C87:C88,C90,)</f>
        <v>1</v>
      </c>
      <c r="D108">
        <f t="shared" si="3"/>
        <v>26</v>
      </c>
      <c r="E108">
        <f t="shared" si="3"/>
        <v>50</v>
      </c>
      <c r="F108">
        <f t="shared" si="3"/>
        <v>90</v>
      </c>
      <c r="G108">
        <f t="shared" si="3"/>
        <v>96</v>
      </c>
      <c r="H108">
        <f t="shared" si="3"/>
        <v>90</v>
      </c>
      <c r="I108">
        <f t="shared" si="3"/>
        <v>30</v>
      </c>
      <c r="J108">
        <f t="shared" si="3"/>
        <v>33</v>
      </c>
      <c r="K108">
        <f t="shared" si="3"/>
        <v>20</v>
      </c>
      <c r="L108">
        <f t="shared" si="3"/>
        <v>29</v>
      </c>
      <c r="M108">
        <f t="shared" si="3"/>
        <v>57</v>
      </c>
      <c r="N108">
        <f t="shared" si="3"/>
        <v>15</v>
      </c>
      <c r="O108">
        <f t="shared" si="3"/>
        <v>44</v>
      </c>
      <c r="P108">
        <f t="shared" si="3"/>
        <v>68</v>
      </c>
      <c r="Q108">
        <f t="shared" si="3"/>
        <v>24</v>
      </c>
      <c r="R108">
        <f t="shared" si="3"/>
        <v>35</v>
      </c>
      <c r="S108">
        <f t="shared" si="3"/>
        <v>23</v>
      </c>
      <c r="T108">
        <f t="shared" si="3"/>
        <v>0</v>
      </c>
      <c r="U108">
        <f t="shared" si="3"/>
        <v>22</v>
      </c>
      <c r="V108">
        <f t="shared" si="3"/>
        <v>0</v>
      </c>
      <c r="W108">
        <f t="shared" si="3"/>
        <v>0</v>
      </c>
      <c r="X108">
        <f t="shared" si="3"/>
        <v>0</v>
      </c>
      <c r="Y108">
        <f t="shared" si="3"/>
        <v>0</v>
      </c>
      <c r="Z108">
        <f t="shared" si="3"/>
        <v>0</v>
      </c>
      <c r="AB108">
        <f t="shared" si="1"/>
        <v>30.4</v>
      </c>
      <c r="AC108">
        <f>STDEV(B108:Z108)/SQRT(COUNT(B108:Z108))</f>
        <v>6.0022218108519336</v>
      </c>
    </row>
    <row r="109" spans="1:29" ht="12.75" customHeight="1">
      <c r="A109" t="s">
        <v>98</v>
      </c>
      <c r="B109">
        <f>SUM(B8,B13,B15:B16,B18:B23,B25,B28:B30,B36,B39:B40,B43,B46:B47,B51,B55,B61:B62,B65:B67,B69:B76,B78,B80,B82:B83,B86,B89,)</f>
        <v>108</v>
      </c>
      <c r="C109">
        <f t="shared" ref="C109:Z109" si="4">SUM(C8,C13,C15:C16,C18:C23,C25,C28:C30,C36,C39:C40,C43,C46:C47,C51,C55,C61:C62,C65:C67,C69:C76,C78,C80,C82:C83,C86,C89,)</f>
        <v>120</v>
      </c>
      <c r="D109">
        <f t="shared" si="4"/>
        <v>79</v>
      </c>
      <c r="E109">
        <f t="shared" si="4"/>
        <v>70</v>
      </c>
      <c r="F109">
        <f t="shared" si="4"/>
        <v>69</v>
      </c>
      <c r="G109">
        <f t="shared" si="4"/>
        <v>77</v>
      </c>
      <c r="H109">
        <f t="shared" si="4"/>
        <v>38</v>
      </c>
      <c r="I109">
        <f t="shared" si="4"/>
        <v>124</v>
      </c>
      <c r="J109">
        <f t="shared" si="4"/>
        <v>109</v>
      </c>
      <c r="K109">
        <f t="shared" si="4"/>
        <v>140</v>
      </c>
      <c r="L109">
        <f t="shared" si="4"/>
        <v>121</v>
      </c>
      <c r="M109">
        <f t="shared" si="4"/>
        <v>121</v>
      </c>
      <c r="N109">
        <f t="shared" si="4"/>
        <v>152</v>
      </c>
      <c r="O109">
        <f t="shared" si="4"/>
        <v>135</v>
      </c>
      <c r="P109">
        <f t="shared" si="4"/>
        <v>106</v>
      </c>
      <c r="Q109">
        <f t="shared" si="4"/>
        <v>118</v>
      </c>
      <c r="R109">
        <f t="shared" si="4"/>
        <v>104</v>
      </c>
      <c r="S109">
        <f t="shared" si="4"/>
        <v>102</v>
      </c>
      <c r="T109">
        <f t="shared" si="4"/>
        <v>88</v>
      </c>
      <c r="U109">
        <f t="shared" si="4"/>
        <v>85</v>
      </c>
      <c r="V109">
        <f t="shared" si="4"/>
        <v>105</v>
      </c>
      <c r="W109">
        <f t="shared" si="4"/>
        <v>105</v>
      </c>
      <c r="X109">
        <f t="shared" si="4"/>
        <v>87</v>
      </c>
      <c r="Y109">
        <f t="shared" si="4"/>
        <v>89</v>
      </c>
      <c r="Z109">
        <f t="shared" si="4"/>
        <v>120</v>
      </c>
      <c r="AB109">
        <f t="shared" si="1"/>
        <v>102.88</v>
      </c>
      <c r="AC109">
        <f>STDEV(B109:Z109)/SQRT(COUNT(B109:Z109))</f>
        <v>5.0807873405605175</v>
      </c>
    </row>
    <row r="110" spans="1:29" ht="12.75" customHeight="1">
      <c r="A110" t="s">
        <v>99</v>
      </c>
      <c r="B110">
        <f>SUM(B94:B98)</f>
        <v>44</v>
      </c>
      <c r="C110">
        <f t="shared" ref="C110:Z110" si="5">SUM(C94:C98)</f>
        <v>33</v>
      </c>
      <c r="D110">
        <f t="shared" si="5"/>
        <v>79</v>
      </c>
      <c r="E110">
        <f t="shared" si="5"/>
        <v>16</v>
      </c>
      <c r="F110">
        <f t="shared" si="5"/>
        <v>30</v>
      </c>
      <c r="G110">
        <f t="shared" si="5"/>
        <v>39</v>
      </c>
      <c r="H110">
        <f t="shared" si="5"/>
        <v>21</v>
      </c>
      <c r="I110">
        <f t="shared" si="5"/>
        <v>25</v>
      </c>
      <c r="J110">
        <f t="shared" si="5"/>
        <v>25</v>
      </c>
      <c r="K110">
        <f t="shared" si="5"/>
        <v>20</v>
      </c>
      <c r="L110">
        <f t="shared" si="5"/>
        <v>60</v>
      </c>
      <c r="M110">
        <f t="shared" si="5"/>
        <v>19</v>
      </c>
      <c r="N110">
        <f t="shared" si="5"/>
        <v>25</v>
      </c>
      <c r="O110">
        <f t="shared" si="5"/>
        <v>14</v>
      </c>
      <c r="P110">
        <f t="shared" si="5"/>
        <v>28</v>
      </c>
      <c r="Q110">
        <f t="shared" si="5"/>
        <v>19</v>
      </c>
      <c r="R110">
        <f t="shared" si="5"/>
        <v>8</v>
      </c>
      <c r="S110">
        <f t="shared" si="5"/>
        <v>14</v>
      </c>
      <c r="T110">
        <f t="shared" si="5"/>
        <v>53</v>
      </c>
      <c r="U110">
        <f t="shared" si="5"/>
        <v>35</v>
      </c>
      <c r="V110">
        <f t="shared" si="5"/>
        <v>24</v>
      </c>
      <c r="W110">
        <f t="shared" si="5"/>
        <v>13</v>
      </c>
      <c r="X110">
        <f t="shared" si="5"/>
        <v>23</v>
      </c>
      <c r="Y110">
        <f t="shared" si="5"/>
        <v>26</v>
      </c>
      <c r="Z110">
        <f t="shared" si="5"/>
        <v>8</v>
      </c>
      <c r="AB110">
        <f t="shared" si="1"/>
        <v>28.04</v>
      </c>
      <c r="AC110">
        <f>STDEV(B110:Z110)/SQRT(COUNT(B110:Z110))</f>
        <v>3.3198795158860812</v>
      </c>
    </row>
    <row r="111" spans="1:29" ht="12.75" customHeight="1"/>
    <row r="112" spans="1:29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</sheetData>
  <mergeCells count="2">
    <mergeCell ref="A1:AA1"/>
    <mergeCell ref="A2:AA2"/>
  </mergeCells>
  <phoneticPr fontId="8" type="noConversion"/>
  <pageMargins left="0.75" right="0.75" top="1" bottom="1" header="0.5" footer="0.5"/>
  <headerFooter alignWithMargins="0"/>
</worksheet>
</file>

<file path=xl/worksheets/sheet7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C117"/>
  <sheetViews>
    <sheetView workbookViewId="0">
      <pane xSplit="1" ySplit="4" topLeftCell="B74" activePane="bottomRight" state="frozen"/>
      <selection activeCell="AJ48" sqref="AJ48"/>
      <selection pane="topRight" activeCell="AJ48" sqref="AJ48"/>
      <selection pane="bottomLeft" activeCell="AJ48" sqref="AJ48"/>
      <selection pane="bottomRight" activeCell="B111" sqref="B111"/>
    </sheetView>
  </sheetViews>
  <sheetFormatPr baseColWidth="10" defaultRowHeight="13"/>
  <cols>
    <col min="1" max="1" width="25" bestFit="1" customWidth="1"/>
    <col min="2" max="256" width="8.83203125" customWidth="1"/>
  </cols>
  <sheetData>
    <row r="1" spans="1:28" ht="18">
      <c r="A1" s="221" t="s">
        <v>88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spans="1:28">
      <c r="A2" s="222" t="s">
        <v>101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4"/>
    </row>
    <row r="3" spans="1:28">
      <c r="A3" s="1" t="s">
        <v>0</v>
      </c>
      <c r="B3" s="2">
        <v>0</v>
      </c>
      <c r="C3" s="3">
        <v>3</v>
      </c>
      <c r="D3" s="2">
        <v>6</v>
      </c>
      <c r="E3" s="3">
        <v>9</v>
      </c>
      <c r="F3" s="2">
        <v>12</v>
      </c>
      <c r="G3" s="3">
        <v>15</v>
      </c>
      <c r="H3" s="2">
        <v>18</v>
      </c>
      <c r="I3" s="3">
        <v>21</v>
      </c>
      <c r="J3" s="2">
        <v>24</v>
      </c>
      <c r="K3" s="3">
        <v>27</v>
      </c>
      <c r="L3" s="2">
        <v>30</v>
      </c>
      <c r="M3" s="3">
        <v>33</v>
      </c>
      <c r="N3" s="2">
        <v>36</v>
      </c>
      <c r="O3" s="3">
        <v>39</v>
      </c>
      <c r="P3" s="2">
        <v>42</v>
      </c>
      <c r="Q3" s="3">
        <v>45</v>
      </c>
      <c r="R3" s="2">
        <v>48</v>
      </c>
      <c r="S3" s="3">
        <v>51</v>
      </c>
      <c r="T3" s="4">
        <v>54</v>
      </c>
      <c r="U3" s="3">
        <v>57</v>
      </c>
      <c r="V3" s="4">
        <v>60</v>
      </c>
      <c r="W3" s="3">
        <v>63</v>
      </c>
      <c r="X3" s="4">
        <v>66</v>
      </c>
      <c r="Y3" s="3">
        <v>69</v>
      </c>
      <c r="Z3" s="4">
        <v>72</v>
      </c>
      <c r="AA3" s="2" t="s">
        <v>1</v>
      </c>
    </row>
    <row r="4" spans="1:28">
      <c r="A4" s="5" t="s">
        <v>2</v>
      </c>
      <c r="B4" s="6"/>
      <c r="C4" s="7"/>
      <c r="D4" s="6"/>
      <c r="E4" s="7"/>
      <c r="F4" s="6"/>
      <c r="G4" s="7"/>
      <c r="H4" s="6"/>
      <c r="I4" s="7"/>
      <c r="J4" s="6"/>
      <c r="K4" s="7"/>
      <c r="L4" s="6"/>
      <c r="M4" s="7"/>
      <c r="N4" s="6"/>
      <c r="O4" s="7"/>
      <c r="P4" s="6"/>
      <c r="Q4" s="7"/>
      <c r="R4" s="6"/>
      <c r="S4" s="7"/>
      <c r="T4" s="8"/>
      <c r="U4" s="7"/>
      <c r="V4" s="8"/>
      <c r="W4" s="7"/>
      <c r="X4" s="8"/>
      <c r="Y4" s="7"/>
      <c r="Z4" s="8"/>
      <c r="AA4" s="6"/>
    </row>
    <row r="5" spans="1:28" ht="12.75" customHeight="1">
      <c r="A5" s="9" t="s">
        <v>25</v>
      </c>
      <c r="B5" s="10"/>
      <c r="C5" s="11"/>
      <c r="D5" s="10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  <c r="P5" s="10"/>
      <c r="Q5" s="11"/>
      <c r="R5" s="10"/>
      <c r="S5" s="11"/>
      <c r="T5" s="10"/>
      <c r="U5" s="11"/>
      <c r="V5" s="10"/>
      <c r="W5" s="11"/>
      <c r="X5" s="10"/>
      <c r="Y5" s="11"/>
      <c r="Z5" s="10"/>
      <c r="AA5" s="6"/>
      <c r="AB5">
        <f>SUM(B5:AA5)/25</f>
        <v>0</v>
      </c>
    </row>
    <row r="6" spans="1:28" ht="12.75" customHeight="1">
      <c r="A6" s="9" t="s">
        <v>3</v>
      </c>
      <c r="B6" s="10"/>
      <c r="C6" s="11"/>
      <c r="D6" s="10"/>
      <c r="E6" s="11"/>
      <c r="F6" s="10"/>
      <c r="G6" s="11"/>
      <c r="H6" s="10"/>
      <c r="I6" s="11"/>
      <c r="J6" s="10"/>
      <c r="K6" s="11"/>
      <c r="L6" s="10"/>
      <c r="M6" s="11"/>
      <c r="N6" s="10"/>
      <c r="O6" s="11"/>
      <c r="P6" s="10"/>
      <c r="Q6" s="11"/>
      <c r="R6" s="10"/>
      <c r="S6" s="11"/>
      <c r="T6" s="10"/>
      <c r="U6" s="11"/>
      <c r="V6" s="10"/>
      <c r="W6" s="11"/>
      <c r="X6" s="10"/>
      <c r="Y6" s="11"/>
      <c r="Z6" s="10"/>
      <c r="AA6" s="6"/>
      <c r="AB6">
        <f t="shared" ref="AB6:AB70" si="0">SUM(B6:AA6)/25</f>
        <v>0</v>
      </c>
    </row>
    <row r="7" spans="1:28" ht="12.75" customHeight="1">
      <c r="A7" s="9" t="s">
        <v>59</v>
      </c>
      <c r="B7" s="10"/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  <c r="P7" s="10"/>
      <c r="Q7" s="11"/>
      <c r="R7" s="10"/>
      <c r="S7" s="11"/>
      <c r="T7" s="10"/>
      <c r="U7" s="11"/>
      <c r="V7" s="10"/>
      <c r="W7" s="11"/>
      <c r="X7" s="10"/>
      <c r="Y7" s="11"/>
      <c r="Z7" s="10"/>
      <c r="AA7" s="6"/>
      <c r="AB7">
        <f t="shared" si="0"/>
        <v>0</v>
      </c>
    </row>
    <row r="8" spans="1:28" ht="12.75" customHeight="1">
      <c r="A8" s="12" t="s">
        <v>4</v>
      </c>
      <c r="B8" s="10"/>
      <c r="C8" s="11"/>
      <c r="D8" s="10"/>
      <c r="E8" s="11"/>
      <c r="F8" s="10"/>
      <c r="G8" s="11"/>
      <c r="H8" s="10"/>
      <c r="I8" s="11"/>
      <c r="J8" s="10"/>
      <c r="K8" s="11"/>
      <c r="L8" s="10"/>
      <c r="M8" s="11"/>
      <c r="N8" s="10"/>
      <c r="O8" s="11"/>
      <c r="P8" s="10"/>
      <c r="Q8" s="11"/>
      <c r="R8" s="10"/>
      <c r="S8" s="11"/>
      <c r="T8" s="10"/>
      <c r="U8" s="11"/>
      <c r="V8" s="10"/>
      <c r="W8" s="11"/>
      <c r="X8" s="10"/>
      <c r="Y8" s="11"/>
      <c r="Z8" s="10"/>
      <c r="AA8" s="6"/>
      <c r="AB8">
        <f t="shared" si="0"/>
        <v>0</v>
      </c>
    </row>
    <row r="9" spans="1:28" ht="12.75" customHeight="1">
      <c r="A9" s="9" t="s">
        <v>45</v>
      </c>
      <c r="B9" s="10"/>
      <c r="C9" s="11"/>
      <c r="D9" s="10"/>
      <c r="E9" s="11"/>
      <c r="F9" s="10"/>
      <c r="G9" s="11"/>
      <c r="H9" s="10"/>
      <c r="I9" s="11"/>
      <c r="J9" s="10"/>
      <c r="K9" s="11"/>
      <c r="L9" s="10"/>
      <c r="M9" s="11"/>
      <c r="N9" s="10"/>
      <c r="O9" s="11"/>
      <c r="P9" s="10"/>
      <c r="Q9" s="11"/>
      <c r="R9" s="10"/>
      <c r="S9" s="11"/>
      <c r="T9" s="10"/>
      <c r="U9" s="11"/>
      <c r="V9" s="10"/>
      <c r="W9" s="11"/>
      <c r="X9" s="10"/>
      <c r="Y9" s="11"/>
      <c r="Z9" s="10"/>
      <c r="AA9" s="6"/>
      <c r="AB9">
        <f t="shared" si="0"/>
        <v>0</v>
      </c>
    </row>
    <row r="10" spans="1:28" ht="12.75" customHeight="1">
      <c r="A10" s="24" t="s">
        <v>86</v>
      </c>
      <c r="B10" s="10"/>
      <c r="C10" s="11"/>
      <c r="D10" s="10"/>
      <c r="E10" s="11"/>
      <c r="F10" s="10"/>
      <c r="G10" s="11"/>
      <c r="H10" s="10"/>
      <c r="I10" s="11"/>
      <c r="J10" s="10"/>
      <c r="K10" s="11"/>
      <c r="L10" s="10"/>
      <c r="M10" s="11"/>
      <c r="N10" s="10"/>
      <c r="O10" s="11"/>
      <c r="P10" s="10"/>
      <c r="Q10" s="11"/>
      <c r="R10" s="10"/>
      <c r="S10" s="11"/>
      <c r="T10" s="10"/>
      <c r="U10" s="11"/>
      <c r="V10" s="10"/>
      <c r="W10" s="11"/>
      <c r="X10" s="10"/>
      <c r="Y10" s="11"/>
      <c r="Z10" s="10"/>
      <c r="AA10" s="6"/>
      <c r="AB10">
        <f t="shared" si="0"/>
        <v>0</v>
      </c>
    </row>
    <row r="11" spans="1:28" ht="12.75" customHeight="1">
      <c r="A11" s="9" t="s">
        <v>27</v>
      </c>
      <c r="B11" s="10"/>
      <c r="C11" s="11"/>
      <c r="D11" s="10"/>
      <c r="E11" s="11"/>
      <c r="F11" s="10"/>
      <c r="G11" s="11"/>
      <c r="H11" s="10"/>
      <c r="I11" s="11"/>
      <c r="J11" s="10"/>
      <c r="K11" s="11"/>
      <c r="L11" s="10"/>
      <c r="M11" s="11"/>
      <c r="N11" s="10"/>
      <c r="O11" s="11"/>
      <c r="P11" s="10"/>
      <c r="Q11" s="11"/>
      <c r="R11" s="10"/>
      <c r="S11" s="11"/>
      <c r="T11" s="10"/>
      <c r="U11" s="11"/>
      <c r="V11" s="10"/>
      <c r="W11" s="11"/>
      <c r="X11" s="10"/>
      <c r="Y11" s="11"/>
      <c r="Z11" s="10"/>
      <c r="AA11" s="6"/>
      <c r="AB11">
        <f t="shared" si="0"/>
        <v>0</v>
      </c>
    </row>
    <row r="12" spans="1:28" ht="12.75" customHeight="1">
      <c r="A12" s="14" t="s">
        <v>26</v>
      </c>
      <c r="B12" s="10"/>
      <c r="C12" s="11"/>
      <c r="D12" s="10"/>
      <c r="E12" s="11"/>
      <c r="F12" s="10"/>
      <c r="G12" s="11"/>
      <c r="H12" s="10"/>
      <c r="I12" s="11"/>
      <c r="J12" s="10"/>
      <c r="K12" s="11"/>
      <c r="L12" s="10"/>
      <c r="M12" s="11"/>
      <c r="N12" s="10"/>
      <c r="O12" s="11"/>
      <c r="P12" s="10"/>
      <c r="Q12" s="11"/>
      <c r="R12" s="10"/>
      <c r="S12" s="11"/>
      <c r="T12" s="10"/>
      <c r="U12" s="11"/>
      <c r="V12" s="10"/>
      <c r="W12" s="11"/>
      <c r="X12" s="10"/>
      <c r="Y12" s="11"/>
      <c r="Z12" s="10"/>
      <c r="AA12" s="6"/>
      <c r="AB12">
        <f t="shared" si="0"/>
        <v>0</v>
      </c>
    </row>
    <row r="13" spans="1:28" ht="12.75" customHeight="1">
      <c r="A13" s="13" t="s">
        <v>51</v>
      </c>
      <c r="B13" s="10"/>
      <c r="C13" s="11"/>
      <c r="D13" s="10"/>
      <c r="E13" s="11"/>
      <c r="F13" s="10"/>
      <c r="G13" s="11"/>
      <c r="H13" s="10"/>
      <c r="I13" s="11"/>
      <c r="J13" s="10"/>
      <c r="K13" s="11"/>
      <c r="L13" s="10"/>
      <c r="M13" s="11"/>
      <c r="N13" s="10"/>
      <c r="O13" s="11"/>
      <c r="P13" s="10"/>
      <c r="Q13" s="11"/>
      <c r="R13" s="10"/>
      <c r="S13" s="11"/>
      <c r="T13" s="10"/>
      <c r="U13" s="11"/>
      <c r="V13" s="10"/>
      <c r="W13" s="11"/>
      <c r="X13" s="10"/>
      <c r="Y13" s="11"/>
      <c r="Z13" s="10"/>
      <c r="AA13" s="6"/>
      <c r="AB13">
        <f t="shared" si="0"/>
        <v>0</v>
      </c>
    </row>
    <row r="14" spans="1:28" ht="12.75" customHeight="1">
      <c r="A14" s="14" t="s">
        <v>29</v>
      </c>
      <c r="B14" s="10"/>
      <c r="C14" s="11"/>
      <c r="D14" s="10"/>
      <c r="E14" s="11"/>
      <c r="F14" s="10"/>
      <c r="G14" s="11"/>
      <c r="H14" s="10"/>
      <c r="I14" s="11"/>
      <c r="J14" s="10"/>
      <c r="K14" s="11"/>
      <c r="L14" s="10"/>
      <c r="M14" s="11"/>
      <c r="N14" s="10"/>
      <c r="O14" s="11"/>
      <c r="P14" s="10"/>
      <c r="Q14" s="11"/>
      <c r="R14" s="10"/>
      <c r="S14" s="11"/>
      <c r="T14" s="10"/>
      <c r="U14" s="11"/>
      <c r="V14" s="10"/>
      <c r="W14" s="11"/>
      <c r="X14" s="10"/>
      <c r="Y14" s="11"/>
      <c r="Z14" s="10"/>
      <c r="AA14" s="6"/>
      <c r="AB14">
        <f t="shared" si="0"/>
        <v>0</v>
      </c>
    </row>
    <row r="15" spans="1:28" ht="12.75" customHeight="1">
      <c r="A15" s="13" t="s">
        <v>76</v>
      </c>
      <c r="B15" s="10"/>
      <c r="C15" s="11"/>
      <c r="D15" s="10"/>
      <c r="E15" s="11"/>
      <c r="F15" s="10"/>
      <c r="G15" s="11"/>
      <c r="H15" s="10"/>
      <c r="I15" s="11"/>
      <c r="J15" s="10"/>
      <c r="K15" s="11"/>
      <c r="L15" s="10"/>
      <c r="M15" s="11"/>
      <c r="N15" s="10"/>
      <c r="O15" s="11"/>
      <c r="P15" s="10"/>
      <c r="Q15" s="11"/>
      <c r="R15" s="10"/>
      <c r="S15" s="11"/>
      <c r="T15" s="10"/>
      <c r="U15" s="11"/>
      <c r="V15" s="10"/>
      <c r="W15" s="11"/>
      <c r="X15" s="10"/>
      <c r="Y15" s="11"/>
      <c r="Z15" s="10"/>
      <c r="AA15" s="6"/>
      <c r="AB15">
        <f t="shared" si="0"/>
        <v>0</v>
      </c>
    </row>
    <row r="16" spans="1:28" ht="12.75" customHeight="1">
      <c r="A16" s="13" t="s">
        <v>77</v>
      </c>
      <c r="B16" s="10"/>
      <c r="C16" s="11"/>
      <c r="D16" s="10"/>
      <c r="E16" s="11"/>
      <c r="F16" s="10"/>
      <c r="G16" s="11"/>
      <c r="H16" s="10"/>
      <c r="I16" s="11"/>
      <c r="J16" s="10"/>
      <c r="K16" s="11"/>
      <c r="L16" s="10"/>
      <c r="M16" s="11"/>
      <c r="N16" s="10"/>
      <c r="O16" s="11"/>
      <c r="P16" s="10"/>
      <c r="Q16" s="11"/>
      <c r="R16" s="10"/>
      <c r="S16" s="11"/>
      <c r="T16" s="10"/>
      <c r="U16" s="11"/>
      <c r="V16" s="10">
        <v>1</v>
      </c>
      <c r="W16" s="11"/>
      <c r="X16" s="10"/>
      <c r="Y16" s="11"/>
      <c r="Z16" s="10"/>
      <c r="AA16" s="6"/>
      <c r="AB16">
        <f t="shared" si="0"/>
        <v>0.04</v>
      </c>
    </row>
    <row r="17" spans="1:28" ht="12.75" customHeight="1">
      <c r="A17" s="9" t="s">
        <v>5</v>
      </c>
      <c r="B17" s="10"/>
      <c r="C17" s="11"/>
      <c r="D17" s="10"/>
      <c r="E17" s="11"/>
      <c r="F17" s="10"/>
      <c r="G17" s="11"/>
      <c r="H17" s="10"/>
      <c r="I17" s="11"/>
      <c r="J17" s="10"/>
      <c r="K17" s="11"/>
      <c r="L17" s="10"/>
      <c r="M17" s="11"/>
      <c r="N17" s="10"/>
      <c r="O17" s="11"/>
      <c r="P17" s="10"/>
      <c r="Q17" s="11"/>
      <c r="R17" s="10"/>
      <c r="S17" s="11"/>
      <c r="T17" s="10"/>
      <c r="U17" s="11"/>
      <c r="V17" s="10"/>
      <c r="W17" s="11"/>
      <c r="X17" s="10"/>
      <c r="Y17" s="11"/>
      <c r="Z17" s="10"/>
      <c r="AA17" s="6"/>
      <c r="AB17">
        <f t="shared" si="0"/>
        <v>0</v>
      </c>
    </row>
    <row r="18" spans="1:28" ht="12.75" customHeight="1">
      <c r="A18" s="12" t="s">
        <v>79</v>
      </c>
      <c r="B18" s="10"/>
      <c r="C18" s="11"/>
      <c r="D18" s="10"/>
      <c r="E18" s="11"/>
      <c r="F18" s="10"/>
      <c r="G18" s="11"/>
      <c r="H18" s="10"/>
      <c r="I18" s="11"/>
      <c r="J18" s="10"/>
      <c r="K18" s="11"/>
      <c r="L18" s="10"/>
      <c r="M18" s="11"/>
      <c r="N18" s="10"/>
      <c r="O18" s="11"/>
      <c r="P18" s="10"/>
      <c r="Q18" s="11"/>
      <c r="R18" s="10"/>
      <c r="S18" s="11"/>
      <c r="T18" s="10"/>
      <c r="U18" s="11"/>
      <c r="V18" s="10"/>
      <c r="W18" s="11"/>
      <c r="X18" s="10"/>
      <c r="Y18" s="11"/>
      <c r="Z18" s="10"/>
      <c r="AA18" s="6"/>
      <c r="AB18">
        <f t="shared" si="0"/>
        <v>0</v>
      </c>
    </row>
    <row r="19" spans="1:28" ht="12.75" customHeight="1">
      <c r="A19" s="25" t="s">
        <v>102</v>
      </c>
      <c r="B19" s="10"/>
      <c r="C19" s="11"/>
      <c r="D19" s="10"/>
      <c r="E19" s="11"/>
      <c r="F19" s="10"/>
      <c r="G19" s="11">
        <v>2</v>
      </c>
      <c r="H19" s="10">
        <v>35</v>
      </c>
      <c r="I19" s="11">
        <v>5</v>
      </c>
      <c r="J19" s="10"/>
      <c r="K19" s="11"/>
      <c r="L19" s="10"/>
      <c r="M19" s="11"/>
      <c r="N19" s="10">
        <v>6</v>
      </c>
      <c r="O19" s="11">
        <v>2</v>
      </c>
      <c r="P19" s="10"/>
      <c r="Q19" s="11"/>
      <c r="R19" s="10"/>
      <c r="S19" s="11">
        <v>10</v>
      </c>
      <c r="T19" s="10"/>
      <c r="U19" s="11">
        <v>40</v>
      </c>
      <c r="V19" s="10"/>
      <c r="W19" s="11"/>
      <c r="X19" s="10"/>
      <c r="Y19" s="11">
        <v>2</v>
      </c>
      <c r="Z19" s="10"/>
      <c r="AA19" s="6"/>
    </row>
    <row r="20" spans="1:28" ht="12.75" customHeight="1">
      <c r="A20" s="12" t="s">
        <v>78</v>
      </c>
      <c r="B20" s="10"/>
      <c r="C20" s="11"/>
      <c r="D20" s="10"/>
      <c r="E20" s="11"/>
      <c r="F20" s="10"/>
      <c r="G20" s="11"/>
      <c r="H20" s="10"/>
      <c r="I20" s="11"/>
      <c r="J20" s="10"/>
      <c r="K20" s="11"/>
      <c r="L20" s="10"/>
      <c r="M20" s="11"/>
      <c r="N20" s="10"/>
      <c r="O20" s="11"/>
      <c r="P20" s="10"/>
      <c r="Q20" s="11"/>
      <c r="R20" s="10"/>
      <c r="S20" s="11"/>
      <c r="T20" s="10"/>
      <c r="U20" s="11"/>
      <c r="V20" s="10"/>
      <c r="W20" s="11"/>
      <c r="X20" s="10"/>
      <c r="Y20" s="11"/>
      <c r="Z20" s="10"/>
      <c r="AA20" s="6"/>
      <c r="AB20">
        <f t="shared" si="0"/>
        <v>0</v>
      </c>
    </row>
    <row r="21" spans="1:28" ht="12.75" customHeight="1">
      <c r="A21" s="12" t="s">
        <v>6</v>
      </c>
      <c r="B21" s="10">
        <v>28</v>
      </c>
      <c r="C21" s="11">
        <v>95</v>
      </c>
      <c r="D21" s="10">
        <v>85</v>
      </c>
      <c r="E21" s="11">
        <v>80</v>
      </c>
      <c r="F21" s="10">
        <v>55</v>
      </c>
      <c r="G21" s="11">
        <v>80</v>
      </c>
      <c r="H21" s="10">
        <v>95</v>
      </c>
      <c r="I21" s="11">
        <v>92</v>
      </c>
      <c r="J21" s="10">
        <v>85</v>
      </c>
      <c r="K21" s="11">
        <v>80</v>
      </c>
      <c r="L21" s="10">
        <v>35</v>
      </c>
      <c r="M21" s="11">
        <v>8</v>
      </c>
      <c r="N21" s="10">
        <v>95</v>
      </c>
      <c r="O21" s="11">
        <v>95</v>
      </c>
      <c r="P21" s="10">
        <v>80</v>
      </c>
      <c r="Q21" s="11">
        <v>85</v>
      </c>
      <c r="R21" s="10">
        <v>35</v>
      </c>
      <c r="S21" s="11">
        <v>35</v>
      </c>
      <c r="T21" s="10">
        <v>70</v>
      </c>
      <c r="U21" s="11">
        <v>40</v>
      </c>
      <c r="V21" s="10">
        <v>85</v>
      </c>
      <c r="W21" s="11">
        <v>95</v>
      </c>
      <c r="X21" s="10">
        <v>30</v>
      </c>
      <c r="Y21" s="11">
        <v>35</v>
      </c>
      <c r="Z21" s="10">
        <v>40</v>
      </c>
      <c r="AA21" s="6"/>
      <c r="AB21">
        <f t="shared" si="0"/>
        <v>65.52</v>
      </c>
    </row>
    <row r="22" spans="1:28" ht="12.75" customHeight="1">
      <c r="A22" s="12" t="s">
        <v>7</v>
      </c>
      <c r="B22" s="10"/>
      <c r="C22" s="11"/>
      <c r="D22" s="10"/>
      <c r="E22" s="11"/>
      <c r="F22" s="10"/>
      <c r="G22" s="11"/>
      <c r="H22" s="10"/>
      <c r="I22" s="11"/>
      <c r="J22" s="10"/>
      <c r="K22" s="11"/>
      <c r="L22" s="10"/>
      <c r="M22" s="11"/>
      <c r="N22" s="10"/>
      <c r="O22" s="11"/>
      <c r="P22" s="10"/>
      <c r="Q22" s="11"/>
      <c r="R22" s="10"/>
      <c r="S22" s="11"/>
      <c r="T22" s="10"/>
      <c r="U22" s="11"/>
      <c r="V22" s="10"/>
      <c r="W22" s="11"/>
      <c r="X22" s="10"/>
      <c r="Y22" s="11"/>
      <c r="Z22" s="10"/>
      <c r="AA22" s="6"/>
      <c r="AB22">
        <f t="shared" si="0"/>
        <v>0</v>
      </c>
    </row>
    <row r="23" spans="1:28" ht="12.75" customHeight="1">
      <c r="A23" s="12" t="s">
        <v>85</v>
      </c>
      <c r="B23" s="10">
        <v>5</v>
      </c>
      <c r="C23" s="11"/>
      <c r="D23" s="10"/>
      <c r="E23" s="11"/>
      <c r="F23" s="10"/>
      <c r="G23" s="11"/>
      <c r="H23" s="10"/>
      <c r="I23" s="11"/>
      <c r="J23" s="10"/>
      <c r="K23" s="11"/>
      <c r="L23" s="10">
        <v>30</v>
      </c>
      <c r="M23" s="11">
        <v>70</v>
      </c>
      <c r="N23" s="10"/>
      <c r="O23" s="11"/>
      <c r="P23" s="10"/>
      <c r="Q23" s="11"/>
      <c r="R23" s="10"/>
      <c r="S23" s="11"/>
      <c r="T23" s="10"/>
      <c r="U23" s="11"/>
      <c r="V23" s="10"/>
      <c r="W23" s="11"/>
      <c r="X23" s="10"/>
      <c r="Y23" s="11"/>
      <c r="Z23" s="10"/>
      <c r="AA23" s="6"/>
      <c r="AB23">
        <f t="shared" si="0"/>
        <v>4.2</v>
      </c>
    </row>
    <row r="24" spans="1:28" ht="12.75" customHeight="1">
      <c r="A24" s="12" t="s">
        <v>28</v>
      </c>
      <c r="B24" s="10"/>
      <c r="C24" s="11"/>
      <c r="D24" s="10"/>
      <c r="E24" s="11"/>
      <c r="F24" s="10"/>
      <c r="G24" s="11"/>
      <c r="H24" s="10"/>
      <c r="I24" s="11"/>
      <c r="J24" s="10"/>
      <c r="K24" s="11"/>
      <c r="L24" s="10"/>
      <c r="M24" s="11"/>
      <c r="N24" s="10"/>
      <c r="O24" s="11"/>
      <c r="P24" s="10"/>
      <c r="Q24" s="11"/>
      <c r="R24" s="10"/>
      <c r="S24" s="11"/>
      <c r="T24" s="10"/>
      <c r="U24" s="11"/>
      <c r="V24" s="10"/>
      <c r="W24" s="11"/>
      <c r="X24" s="10"/>
      <c r="Y24" s="11"/>
      <c r="Z24" s="10"/>
      <c r="AA24" s="6"/>
      <c r="AB24">
        <f t="shared" si="0"/>
        <v>0</v>
      </c>
    </row>
    <row r="25" spans="1:28" ht="12.75" customHeight="1">
      <c r="A25" s="9" t="s">
        <v>8</v>
      </c>
      <c r="B25" s="10">
        <v>9</v>
      </c>
      <c r="C25" s="11"/>
      <c r="D25" s="10"/>
      <c r="E25" s="11">
        <v>5</v>
      </c>
      <c r="F25" s="10">
        <v>15</v>
      </c>
      <c r="G25" s="11"/>
      <c r="H25" s="10"/>
      <c r="I25" s="11"/>
      <c r="J25" s="10"/>
      <c r="K25" s="11"/>
      <c r="L25" s="10">
        <v>2</v>
      </c>
      <c r="M25" s="11"/>
      <c r="N25" s="10">
        <v>3</v>
      </c>
      <c r="O25" s="11"/>
      <c r="P25" s="10"/>
      <c r="Q25" s="11"/>
      <c r="R25" s="10"/>
      <c r="S25" s="11"/>
      <c r="T25" s="10"/>
      <c r="U25" s="11"/>
      <c r="V25" s="10"/>
      <c r="W25" s="11"/>
      <c r="X25" s="10"/>
      <c r="Y25" s="11">
        <v>20</v>
      </c>
      <c r="Z25" s="10"/>
      <c r="AA25" s="6"/>
      <c r="AB25">
        <f t="shared" si="0"/>
        <v>2.16</v>
      </c>
    </row>
    <row r="26" spans="1:28" ht="12.75" customHeight="1">
      <c r="A26" s="12" t="s">
        <v>23</v>
      </c>
      <c r="B26" s="10"/>
      <c r="C26" s="11"/>
      <c r="D26" s="10"/>
      <c r="E26" s="11"/>
      <c r="F26" s="10"/>
      <c r="G26" s="11"/>
      <c r="H26" s="10"/>
      <c r="I26" s="11"/>
      <c r="J26" s="10"/>
      <c r="K26" s="11"/>
      <c r="L26" s="10"/>
      <c r="M26" s="11"/>
      <c r="N26" s="10"/>
      <c r="O26" s="11"/>
      <c r="P26" s="10"/>
      <c r="Q26" s="11"/>
      <c r="R26" s="10"/>
      <c r="S26" s="11"/>
      <c r="T26" s="10"/>
      <c r="U26" s="11"/>
      <c r="V26" s="10"/>
      <c r="W26" s="11"/>
      <c r="X26" s="10"/>
      <c r="Y26" s="11"/>
      <c r="Z26" s="10"/>
      <c r="AA26" s="6"/>
      <c r="AB26">
        <f t="shared" si="0"/>
        <v>0</v>
      </c>
    </row>
    <row r="27" spans="1:28" ht="12.75" customHeight="1">
      <c r="A27" s="9" t="s">
        <v>71</v>
      </c>
      <c r="B27" s="10"/>
      <c r="C27" s="11"/>
      <c r="D27" s="10"/>
      <c r="E27" s="11"/>
      <c r="F27" s="10"/>
      <c r="G27" s="11"/>
      <c r="H27" s="10"/>
      <c r="I27" s="11"/>
      <c r="J27" s="10"/>
      <c r="K27" s="11"/>
      <c r="L27" s="10"/>
      <c r="M27" s="11"/>
      <c r="N27" s="10"/>
      <c r="O27" s="11"/>
      <c r="P27" s="10"/>
      <c r="Q27" s="11"/>
      <c r="R27" s="10"/>
      <c r="S27" s="11"/>
      <c r="T27" s="10"/>
      <c r="U27" s="11"/>
      <c r="V27" s="10"/>
      <c r="W27" s="11"/>
      <c r="X27" s="10"/>
      <c r="Y27" s="11"/>
      <c r="Z27" s="10"/>
      <c r="AA27" s="6"/>
      <c r="AB27">
        <f t="shared" si="0"/>
        <v>0</v>
      </c>
    </row>
    <row r="28" spans="1:28" ht="12.75" customHeight="1">
      <c r="A28" s="9" t="s">
        <v>83</v>
      </c>
      <c r="B28" s="10"/>
      <c r="C28" s="11"/>
      <c r="D28" s="10"/>
      <c r="E28" s="11"/>
      <c r="F28" s="10"/>
      <c r="G28" s="11"/>
      <c r="H28" s="10"/>
      <c r="I28" s="11">
        <v>8</v>
      </c>
      <c r="J28" s="10"/>
      <c r="K28" s="11"/>
      <c r="L28" s="10"/>
      <c r="M28" s="11"/>
      <c r="N28" s="10"/>
      <c r="O28" s="11"/>
      <c r="P28" s="10"/>
      <c r="Q28" s="11"/>
      <c r="R28" s="10"/>
      <c r="S28" s="11"/>
      <c r="T28" s="10"/>
      <c r="U28" s="11"/>
      <c r="V28" s="10"/>
      <c r="W28" s="11"/>
      <c r="X28" s="10"/>
      <c r="Y28" s="11"/>
      <c r="Z28" s="10"/>
      <c r="AA28" s="6"/>
      <c r="AB28">
        <f t="shared" si="0"/>
        <v>0.32</v>
      </c>
    </row>
    <row r="29" spans="1:28" ht="12.75" customHeight="1">
      <c r="A29" s="9" t="s">
        <v>69</v>
      </c>
      <c r="B29" s="10"/>
      <c r="C29" s="11"/>
      <c r="D29" s="10"/>
      <c r="E29" s="11"/>
      <c r="F29" s="10"/>
      <c r="G29" s="11"/>
      <c r="H29" s="10"/>
      <c r="I29" s="11"/>
      <c r="J29" s="10"/>
      <c r="K29" s="11"/>
      <c r="L29" s="10"/>
      <c r="M29" s="11"/>
      <c r="N29" s="10"/>
      <c r="O29" s="11"/>
      <c r="P29" s="10"/>
      <c r="Q29" s="11"/>
      <c r="R29" s="10"/>
      <c r="S29" s="11"/>
      <c r="T29" s="10"/>
      <c r="U29" s="11"/>
      <c r="V29" s="10"/>
      <c r="W29" s="11"/>
      <c r="X29" s="10"/>
      <c r="Y29" s="11"/>
      <c r="Z29" s="10"/>
      <c r="AA29" s="6"/>
      <c r="AB29">
        <f t="shared" si="0"/>
        <v>0</v>
      </c>
    </row>
    <row r="30" spans="1:28" ht="12.75" customHeight="1">
      <c r="A30" s="12" t="s">
        <v>84</v>
      </c>
      <c r="B30" s="10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  <c r="P30" s="10"/>
      <c r="Q30" s="11"/>
      <c r="R30" s="10"/>
      <c r="S30" s="11"/>
      <c r="T30" s="10">
        <v>80</v>
      </c>
      <c r="U30" s="11">
        <v>60</v>
      </c>
      <c r="V30" s="10"/>
      <c r="W30" s="11"/>
      <c r="X30" s="10"/>
      <c r="Y30" s="11"/>
      <c r="Z30" s="10"/>
      <c r="AA30" s="6"/>
      <c r="AB30">
        <f t="shared" si="0"/>
        <v>5.6</v>
      </c>
    </row>
    <row r="31" spans="1:28" ht="12.75" customHeight="1">
      <c r="A31" s="13" t="s">
        <v>33</v>
      </c>
      <c r="B31" s="10"/>
      <c r="C31" s="11"/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O31" s="11"/>
      <c r="P31" s="10"/>
      <c r="Q31" s="11"/>
      <c r="R31" s="10"/>
      <c r="S31" s="11"/>
      <c r="T31" s="10"/>
      <c r="U31" s="11"/>
      <c r="V31" s="10"/>
      <c r="W31" s="11"/>
      <c r="X31" s="10"/>
      <c r="Y31" s="11"/>
      <c r="Z31" s="10"/>
      <c r="AA31" s="6"/>
      <c r="AB31">
        <f t="shared" si="0"/>
        <v>0</v>
      </c>
    </row>
    <row r="32" spans="1:28" ht="12.75" customHeight="1">
      <c r="A32" s="24" t="s">
        <v>93</v>
      </c>
      <c r="B32" s="10"/>
      <c r="C32" s="11"/>
      <c r="D32" s="10"/>
      <c r="E32" s="11"/>
      <c r="F32" s="10"/>
      <c r="G32" s="11"/>
      <c r="H32" s="10"/>
      <c r="I32" s="11"/>
      <c r="J32" s="10"/>
      <c r="K32" s="11"/>
      <c r="L32" s="10"/>
      <c r="M32" s="11"/>
      <c r="N32" s="10"/>
      <c r="O32" s="11"/>
      <c r="P32" s="10"/>
      <c r="Q32" s="11"/>
      <c r="R32" s="10"/>
      <c r="S32" s="11"/>
      <c r="T32" s="10"/>
      <c r="U32" s="11"/>
      <c r="V32" s="10"/>
      <c r="W32" s="11"/>
      <c r="X32" s="10"/>
      <c r="Y32" s="11"/>
      <c r="Z32" s="10"/>
      <c r="AA32" s="6"/>
      <c r="AB32">
        <f t="shared" si="0"/>
        <v>0</v>
      </c>
    </row>
    <row r="33" spans="1:28" ht="12.75" customHeight="1">
      <c r="A33" s="15" t="s">
        <v>9</v>
      </c>
      <c r="B33" s="10"/>
      <c r="C33" s="11"/>
      <c r="D33" s="10"/>
      <c r="E33" s="11"/>
      <c r="F33" s="10"/>
      <c r="G33" s="11"/>
      <c r="H33" s="10"/>
      <c r="I33" s="11"/>
      <c r="J33" s="10"/>
      <c r="K33" s="11"/>
      <c r="L33" s="10"/>
      <c r="M33" s="11"/>
      <c r="N33" s="10"/>
      <c r="O33" s="11"/>
      <c r="P33" s="10"/>
      <c r="Q33" s="11"/>
      <c r="R33" s="10"/>
      <c r="S33" s="11"/>
      <c r="T33" s="10"/>
      <c r="U33" s="11"/>
      <c r="V33" s="10"/>
      <c r="W33" s="11"/>
      <c r="X33" s="10"/>
      <c r="Y33" s="11"/>
      <c r="Z33" s="10"/>
      <c r="AA33" s="6"/>
      <c r="AB33">
        <f t="shared" si="0"/>
        <v>0</v>
      </c>
    </row>
    <row r="34" spans="1:28" ht="12.75" customHeight="1">
      <c r="A34" s="15" t="s">
        <v>31</v>
      </c>
      <c r="B34" s="10"/>
      <c r="C34" s="11"/>
      <c r="D34" s="10"/>
      <c r="E34" s="11"/>
      <c r="F34" s="10"/>
      <c r="G34" s="11"/>
      <c r="H34" s="10"/>
      <c r="I34" s="11"/>
      <c r="J34" s="10"/>
      <c r="K34" s="11"/>
      <c r="L34" s="10"/>
      <c r="M34" s="11"/>
      <c r="N34" s="10"/>
      <c r="O34" s="11"/>
      <c r="P34" s="10"/>
      <c r="Q34" s="11"/>
      <c r="R34" s="10"/>
      <c r="S34" s="11"/>
      <c r="T34" s="10"/>
      <c r="U34" s="11"/>
      <c r="V34" s="10"/>
      <c r="W34" s="11"/>
      <c r="X34" s="10"/>
      <c r="Y34" s="11"/>
      <c r="Z34" s="10"/>
      <c r="AA34" s="6"/>
      <c r="AB34">
        <f t="shared" si="0"/>
        <v>0</v>
      </c>
    </row>
    <row r="35" spans="1:28" ht="12.75" customHeight="1">
      <c r="A35" s="15" t="s">
        <v>32</v>
      </c>
      <c r="B35" s="10"/>
      <c r="C35" s="11"/>
      <c r="D35" s="10"/>
      <c r="E35" s="11"/>
      <c r="F35" s="10"/>
      <c r="G35" s="11"/>
      <c r="H35" s="10"/>
      <c r="I35" s="11"/>
      <c r="J35" s="10"/>
      <c r="K35" s="11"/>
      <c r="L35" s="10"/>
      <c r="M35" s="11"/>
      <c r="N35" s="10"/>
      <c r="O35" s="11"/>
      <c r="P35" s="10"/>
      <c r="Q35" s="11"/>
      <c r="R35" s="10"/>
      <c r="S35" s="11"/>
      <c r="T35" s="10"/>
      <c r="U35" s="11"/>
      <c r="V35" s="10"/>
      <c r="W35" s="11"/>
      <c r="X35" s="10"/>
      <c r="Y35" s="11"/>
      <c r="Z35" s="10"/>
      <c r="AA35" s="6"/>
      <c r="AB35">
        <f t="shared" si="0"/>
        <v>0</v>
      </c>
    </row>
    <row r="36" spans="1:28" ht="12.75" customHeight="1">
      <c r="A36" s="15" t="s">
        <v>52</v>
      </c>
      <c r="B36" s="10"/>
      <c r="C36" s="11"/>
      <c r="D36" s="10"/>
      <c r="E36" s="11"/>
      <c r="F36" s="10"/>
      <c r="G36" s="11"/>
      <c r="H36" s="10"/>
      <c r="I36" s="11"/>
      <c r="J36" s="10"/>
      <c r="K36" s="11"/>
      <c r="L36" s="10"/>
      <c r="M36" s="11"/>
      <c r="N36" s="10"/>
      <c r="O36" s="11"/>
      <c r="P36" s="10"/>
      <c r="Q36" s="11"/>
      <c r="R36" s="10"/>
      <c r="S36" s="11"/>
      <c r="T36" s="10"/>
      <c r="U36" s="11"/>
      <c r="V36" s="10"/>
      <c r="W36" s="11"/>
      <c r="X36" s="10"/>
      <c r="Y36" s="11"/>
      <c r="Z36" s="10"/>
      <c r="AA36" s="6"/>
      <c r="AB36">
        <f t="shared" si="0"/>
        <v>0</v>
      </c>
    </row>
    <row r="37" spans="1:28" ht="12.75" customHeight="1">
      <c r="A37" s="16" t="s">
        <v>10</v>
      </c>
      <c r="B37" s="10"/>
      <c r="C37" s="11"/>
      <c r="D37" s="10"/>
      <c r="E37" s="11"/>
      <c r="F37" s="10"/>
      <c r="G37" s="11"/>
      <c r="H37" s="10"/>
      <c r="I37" s="11"/>
      <c r="J37" s="10"/>
      <c r="K37" s="11"/>
      <c r="L37" s="10"/>
      <c r="M37" s="11"/>
      <c r="N37" s="10"/>
      <c r="O37" s="11"/>
      <c r="P37" s="10"/>
      <c r="Q37" s="11"/>
      <c r="R37" s="10"/>
      <c r="S37" s="11"/>
      <c r="T37" s="10"/>
      <c r="U37" s="11"/>
      <c r="V37" s="10"/>
      <c r="W37" s="11"/>
      <c r="X37" s="10"/>
      <c r="Y37" s="11"/>
      <c r="Z37" s="10"/>
      <c r="AA37" s="6"/>
      <c r="AB37">
        <f t="shared" si="0"/>
        <v>0</v>
      </c>
    </row>
    <row r="38" spans="1:28" ht="12.75" customHeight="1">
      <c r="A38" s="15" t="s">
        <v>39</v>
      </c>
      <c r="B38" s="10"/>
      <c r="C38" s="11"/>
      <c r="D38" s="10"/>
      <c r="E38" s="11"/>
      <c r="F38" s="10"/>
      <c r="G38" s="11"/>
      <c r="H38" s="10"/>
      <c r="I38" s="11"/>
      <c r="J38" s="10"/>
      <c r="K38" s="11"/>
      <c r="L38" s="10"/>
      <c r="M38" s="11"/>
      <c r="N38" s="10"/>
      <c r="O38" s="11"/>
      <c r="P38" s="10"/>
      <c r="Q38" s="11"/>
      <c r="R38" s="10"/>
      <c r="S38" s="11"/>
      <c r="T38" s="10"/>
      <c r="U38" s="11"/>
      <c r="V38" s="10"/>
      <c r="W38" s="11"/>
      <c r="X38" s="10"/>
      <c r="Y38" s="11"/>
      <c r="Z38" s="10"/>
      <c r="AA38" s="6"/>
      <c r="AB38">
        <f t="shared" si="0"/>
        <v>0</v>
      </c>
    </row>
    <row r="39" spans="1:28" ht="12.75" customHeight="1">
      <c r="A39" s="15" t="s">
        <v>11</v>
      </c>
      <c r="B39" s="10"/>
      <c r="C39" s="11"/>
      <c r="D39" s="10"/>
      <c r="E39" s="11"/>
      <c r="F39" s="10"/>
      <c r="G39" s="11"/>
      <c r="H39" s="10"/>
      <c r="I39" s="11"/>
      <c r="J39" s="10"/>
      <c r="K39" s="11"/>
      <c r="L39" s="10"/>
      <c r="M39" s="11"/>
      <c r="N39" s="10"/>
      <c r="O39" s="11"/>
      <c r="P39" s="10"/>
      <c r="Q39" s="11"/>
      <c r="R39" s="10"/>
      <c r="S39" s="11"/>
      <c r="T39" s="10"/>
      <c r="U39" s="11"/>
      <c r="V39" s="10"/>
      <c r="W39" s="11"/>
      <c r="X39" s="10"/>
      <c r="Y39" s="11"/>
      <c r="Z39" s="10"/>
      <c r="AA39" s="6"/>
      <c r="AB39">
        <f t="shared" si="0"/>
        <v>0</v>
      </c>
    </row>
    <row r="40" spans="1:28" ht="12.75" customHeight="1">
      <c r="A40" s="16" t="s">
        <v>94</v>
      </c>
      <c r="B40" s="10">
        <v>90</v>
      </c>
      <c r="C40" s="11"/>
      <c r="D40" s="10"/>
      <c r="E40" s="11"/>
      <c r="F40" s="10"/>
      <c r="G40" s="11"/>
      <c r="H40" s="10"/>
      <c r="I40" s="11"/>
      <c r="J40" s="10"/>
      <c r="K40" s="11"/>
      <c r="L40" s="10"/>
      <c r="M40" s="11"/>
      <c r="N40" s="10"/>
      <c r="O40" s="11"/>
      <c r="P40" s="10"/>
      <c r="Q40" s="11">
        <v>100</v>
      </c>
      <c r="R40" s="10">
        <v>100</v>
      </c>
      <c r="S40" s="11">
        <v>75</v>
      </c>
      <c r="T40" s="10"/>
      <c r="U40" s="11"/>
      <c r="V40" s="10"/>
      <c r="W40" s="11"/>
      <c r="X40" s="10"/>
      <c r="Y40" s="11"/>
      <c r="Z40" s="10">
        <v>90</v>
      </c>
      <c r="AA40" s="6"/>
      <c r="AB40">
        <f t="shared" si="0"/>
        <v>18.2</v>
      </c>
    </row>
    <row r="41" spans="1:28" ht="12.75" customHeight="1">
      <c r="A41" s="16" t="s">
        <v>95</v>
      </c>
      <c r="B41" s="10"/>
      <c r="C41" s="11"/>
      <c r="D41" s="10"/>
      <c r="E41" s="11"/>
      <c r="F41" s="10"/>
      <c r="G41" s="11"/>
      <c r="H41" s="10"/>
      <c r="I41" s="11"/>
      <c r="J41" s="10"/>
      <c r="K41" s="11"/>
      <c r="L41" s="10"/>
      <c r="M41" s="11"/>
      <c r="N41" s="10"/>
      <c r="O41" s="11"/>
      <c r="P41" s="10"/>
      <c r="Q41" s="11"/>
      <c r="R41" s="10"/>
      <c r="S41" s="11"/>
      <c r="T41" s="10"/>
      <c r="U41" s="11"/>
      <c r="V41" s="10"/>
      <c r="W41" s="11"/>
      <c r="X41" s="10"/>
      <c r="Y41" s="11"/>
      <c r="Z41" s="10"/>
      <c r="AA41" s="6"/>
      <c r="AB41">
        <f t="shared" si="0"/>
        <v>0</v>
      </c>
    </row>
    <row r="42" spans="1:28" ht="12.75" customHeight="1">
      <c r="A42" s="15" t="s">
        <v>12</v>
      </c>
      <c r="B42" s="10"/>
      <c r="C42" s="11"/>
      <c r="D42" s="10"/>
      <c r="E42" s="11"/>
      <c r="F42" s="10"/>
      <c r="G42" s="11"/>
      <c r="H42" s="10"/>
      <c r="I42" s="11"/>
      <c r="J42" s="10"/>
      <c r="K42" s="11"/>
      <c r="L42" s="10"/>
      <c r="M42" s="11"/>
      <c r="N42" s="10"/>
      <c r="O42" s="11"/>
      <c r="P42" s="10"/>
      <c r="Q42" s="11"/>
      <c r="R42" s="10"/>
      <c r="S42" s="11"/>
      <c r="T42" s="10"/>
      <c r="U42" s="11"/>
      <c r="V42" s="10"/>
      <c r="W42" s="11"/>
      <c r="X42" s="10"/>
      <c r="Y42" s="11"/>
      <c r="Z42" s="10"/>
      <c r="AA42" s="6"/>
      <c r="AB42">
        <f t="shared" si="0"/>
        <v>0</v>
      </c>
    </row>
    <row r="43" spans="1:28" ht="12.75" customHeight="1">
      <c r="A43" s="15" t="s">
        <v>40</v>
      </c>
      <c r="B43" s="10"/>
      <c r="C43" s="11"/>
      <c r="D43" s="10"/>
      <c r="E43" s="11"/>
      <c r="F43" s="10"/>
      <c r="G43" s="11"/>
      <c r="H43" s="10"/>
      <c r="I43" s="11"/>
      <c r="J43" s="10"/>
      <c r="K43" s="11"/>
      <c r="L43" s="10"/>
      <c r="M43" s="11"/>
      <c r="N43" s="10"/>
      <c r="O43" s="11"/>
      <c r="P43" s="10"/>
      <c r="Q43" s="11"/>
      <c r="R43" s="10"/>
      <c r="S43" s="11"/>
      <c r="T43" s="10"/>
      <c r="U43" s="11"/>
      <c r="V43" s="10"/>
      <c r="W43" s="11"/>
      <c r="X43" s="10"/>
      <c r="Y43" s="11"/>
      <c r="Z43" s="10"/>
      <c r="AA43" s="6"/>
      <c r="AB43">
        <f t="shared" si="0"/>
        <v>0</v>
      </c>
    </row>
    <row r="44" spans="1:28" ht="12.75" customHeight="1">
      <c r="A44" s="16" t="s">
        <v>41</v>
      </c>
      <c r="B44" s="10"/>
      <c r="C44" s="11"/>
      <c r="D44" s="10"/>
      <c r="E44" s="11"/>
      <c r="F44" s="10"/>
      <c r="G44" s="11"/>
      <c r="H44" s="10"/>
      <c r="I44" s="11"/>
      <c r="J44" s="10"/>
      <c r="K44" s="11"/>
      <c r="L44" s="10"/>
      <c r="M44" s="11"/>
      <c r="N44" s="10"/>
      <c r="O44" s="11"/>
      <c r="P44" s="10"/>
      <c r="Q44" s="11"/>
      <c r="R44" s="10"/>
      <c r="S44" s="11"/>
      <c r="T44" s="10"/>
      <c r="U44" s="11"/>
      <c r="V44" s="10"/>
      <c r="W44" s="11"/>
      <c r="X44" s="10"/>
      <c r="Y44" s="11"/>
      <c r="Z44" s="10"/>
      <c r="AA44" s="6"/>
      <c r="AB44">
        <f t="shared" si="0"/>
        <v>0</v>
      </c>
    </row>
    <row r="45" spans="1:28" ht="12.75" customHeight="1">
      <c r="A45" s="15" t="s">
        <v>44</v>
      </c>
      <c r="B45" s="10"/>
      <c r="C45" s="11"/>
      <c r="D45" s="10"/>
      <c r="E45" s="11"/>
      <c r="F45" s="10"/>
      <c r="G45" s="11"/>
      <c r="H45" s="10"/>
      <c r="I45" s="11"/>
      <c r="J45" s="10"/>
      <c r="K45" s="11"/>
      <c r="L45" s="10"/>
      <c r="M45" s="11"/>
      <c r="N45" s="10"/>
      <c r="O45" s="11"/>
      <c r="P45" s="10"/>
      <c r="Q45" s="11"/>
      <c r="R45" s="10"/>
      <c r="S45" s="11"/>
      <c r="T45" s="10"/>
      <c r="U45" s="11"/>
      <c r="V45" s="10"/>
      <c r="W45" s="11"/>
      <c r="X45" s="10"/>
      <c r="Y45" s="11"/>
      <c r="Z45" s="10"/>
      <c r="AA45" s="6"/>
      <c r="AB45">
        <f t="shared" si="0"/>
        <v>0</v>
      </c>
    </row>
    <row r="46" spans="1:28" ht="12.75" customHeight="1">
      <c r="A46" s="15" t="s">
        <v>62</v>
      </c>
      <c r="B46" s="10"/>
      <c r="C46" s="11"/>
      <c r="D46" s="10"/>
      <c r="E46" s="11"/>
      <c r="F46" s="10"/>
      <c r="G46" s="11"/>
      <c r="H46" s="10"/>
      <c r="I46" s="11"/>
      <c r="J46" s="10"/>
      <c r="K46" s="11"/>
      <c r="L46" s="10"/>
      <c r="M46" s="11"/>
      <c r="N46" s="10"/>
      <c r="O46" s="11"/>
      <c r="P46" s="10"/>
      <c r="Q46" s="11"/>
      <c r="R46" s="10"/>
      <c r="S46" s="11"/>
      <c r="T46" s="10"/>
      <c r="U46" s="11"/>
      <c r="V46" s="10"/>
      <c r="W46" s="11"/>
      <c r="X46" s="10"/>
      <c r="Y46" s="11"/>
      <c r="Z46" s="10"/>
      <c r="AA46" s="6"/>
      <c r="AB46">
        <f t="shared" si="0"/>
        <v>0</v>
      </c>
    </row>
    <row r="47" spans="1:28" ht="12.75" customHeight="1">
      <c r="A47" s="16" t="s">
        <v>34</v>
      </c>
      <c r="B47" s="10"/>
      <c r="C47" s="11"/>
      <c r="D47" s="10"/>
      <c r="E47" s="11"/>
      <c r="F47" s="10"/>
      <c r="G47" s="11"/>
      <c r="H47" s="10"/>
      <c r="I47" s="11"/>
      <c r="J47" s="10"/>
      <c r="K47" s="11"/>
      <c r="L47" s="10"/>
      <c r="M47" s="11"/>
      <c r="N47" s="10"/>
      <c r="O47" s="11"/>
      <c r="P47" s="10"/>
      <c r="Q47" s="11"/>
      <c r="R47" s="10"/>
      <c r="S47" s="11"/>
      <c r="T47" s="10"/>
      <c r="U47" s="11"/>
      <c r="V47" s="10"/>
      <c r="W47" s="11"/>
      <c r="X47" s="10"/>
      <c r="Y47" s="11"/>
      <c r="Z47" s="10"/>
      <c r="AA47" s="6"/>
      <c r="AB47">
        <f t="shared" si="0"/>
        <v>0</v>
      </c>
    </row>
    <row r="48" spans="1:28" ht="12.75" customHeight="1">
      <c r="A48" s="16" t="s">
        <v>35</v>
      </c>
      <c r="B48" s="10"/>
      <c r="C48" s="11"/>
      <c r="D48" s="10"/>
      <c r="E48" s="11"/>
      <c r="F48" s="10"/>
      <c r="G48" s="11"/>
      <c r="H48" s="10"/>
      <c r="I48" s="11"/>
      <c r="J48" s="10"/>
      <c r="K48" s="11"/>
      <c r="L48" s="10"/>
      <c r="M48" s="11"/>
      <c r="N48" s="10"/>
      <c r="O48" s="11"/>
      <c r="P48" s="10"/>
      <c r="Q48" s="11"/>
      <c r="R48" s="10"/>
      <c r="S48" s="11"/>
      <c r="T48" s="10"/>
      <c r="U48" s="11"/>
      <c r="V48" s="10"/>
      <c r="W48" s="11"/>
      <c r="X48" s="10"/>
      <c r="Y48" s="11"/>
      <c r="Z48" s="10"/>
      <c r="AA48" s="6"/>
      <c r="AB48">
        <f t="shared" si="0"/>
        <v>0</v>
      </c>
    </row>
    <row r="49" spans="1:28" ht="12.75" customHeight="1">
      <c r="A49" s="15" t="s">
        <v>37</v>
      </c>
      <c r="B49" s="10"/>
      <c r="C49" s="11"/>
      <c r="D49" s="10"/>
      <c r="E49" s="11"/>
      <c r="F49" s="10"/>
      <c r="G49" s="11"/>
      <c r="H49" s="10"/>
      <c r="I49" s="11"/>
      <c r="J49" s="10"/>
      <c r="K49" s="11"/>
      <c r="L49" s="10"/>
      <c r="M49" s="11"/>
      <c r="N49" s="10"/>
      <c r="O49" s="11"/>
      <c r="P49" s="10"/>
      <c r="Q49" s="11"/>
      <c r="R49" s="10"/>
      <c r="S49" s="11"/>
      <c r="T49" s="10"/>
      <c r="U49" s="11"/>
      <c r="V49" s="10"/>
      <c r="W49" s="11"/>
      <c r="X49" s="10"/>
      <c r="Y49" s="11"/>
      <c r="Z49" s="10"/>
      <c r="AA49" s="6"/>
      <c r="AB49">
        <f t="shared" si="0"/>
        <v>0</v>
      </c>
    </row>
    <row r="50" spans="1:28" ht="12.75" customHeight="1">
      <c r="A50" s="9" t="s">
        <v>24</v>
      </c>
      <c r="B50" s="10"/>
      <c r="C50" s="11"/>
      <c r="D50" s="10"/>
      <c r="E50" s="11"/>
      <c r="F50" s="10"/>
      <c r="G50" s="11"/>
      <c r="H50" s="10"/>
      <c r="I50" s="11"/>
      <c r="J50" s="10"/>
      <c r="K50" s="11"/>
      <c r="L50" s="10"/>
      <c r="M50" s="11"/>
      <c r="N50" s="10"/>
      <c r="O50" s="11"/>
      <c r="P50" s="10"/>
      <c r="Q50" s="11"/>
      <c r="R50" s="10"/>
      <c r="S50" s="11"/>
      <c r="T50" s="10"/>
      <c r="U50" s="11"/>
      <c r="V50" s="10"/>
      <c r="W50" s="11"/>
      <c r="X50" s="10"/>
      <c r="Y50" s="11"/>
      <c r="Z50" s="10"/>
      <c r="AA50" s="6"/>
      <c r="AB50">
        <f t="shared" si="0"/>
        <v>0</v>
      </c>
    </row>
    <row r="51" spans="1:28" ht="12.75" customHeight="1">
      <c r="A51" s="9" t="s">
        <v>43</v>
      </c>
      <c r="B51" s="10"/>
      <c r="C51" s="11"/>
      <c r="D51" s="10"/>
      <c r="E51" s="11"/>
      <c r="F51" s="10"/>
      <c r="G51" s="11"/>
      <c r="H51" s="10"/>
      <c r="I51" s="11"/>
      <c r="J51" s="10"/>
      <c r="K51" s="11"/>
      <c r="L51" s="10"/>
      <c r="M51" s="11"/>
      <c r="N51" s="10"/>
      <c r="O51" s="11"/>
      <c r="P51" s="10"/>
      <c r="Q51" s="11"/>
      <c r="R51" s="10"/>
      <c r="S51" s="11"/>
      <c r="T51" s="10"/>
      <c r="U51" s="11"/>
      <c r="V51" s="10"/>
      <c r="W51" s="11"/>
      <c r="X51" s="10"/>
      <c r="Y51" s="11"/>
      <c r="Z51" s="10"/>
      <c r="AA51" s="6"/>
      <c r="AB51">
        <f t="shared" si="0"/>
        <v>0</v>
      </c>
    </row>
    <row r="52" spans="1:28" ht="12.75" customHeight="1">
      <c r="A52" s="12" t="s">
        <v>72</v>
      </c>
      <c r="B52" s="10"/>
      <c r="C52" s="11"/>
      <c r="D52" s="10"/>
      <c r="E52" s="11"/>
      <c r="F52" s="10"/>
      <c r="G52" s="11"/>
      <c r="H52" s="10"/>
      <c r="I52" s="11"/>
      <c r="J52" s="10"/>
      <c r="K52" s="11"/>
      <c r="L52" s="10"/>
      <c r="M52" s="11"/>
      <c r="N52" s="10"/>
      <c r="O52" s="11"/>
      <c r="P52" s="10"/>
      <c r="Q52" s="11"/>
      <c r="R52" s="10"/>
      <c r="S52" s="11"/>
      <c r="T52" s="10"/>
      <c r="U52" s="11"/>
      <c r="V52" s="10"/>
      <c r="W52" s="11"/>
      <c r="X52" s="10"/>
      <c r="Y52" s="11"/>
      <c r="Z52" s="10"/>
      <c r="AA52" s="6"/>
      <c r="AB52">
        <f t="shared" si="0"/>
        <v>0</v>
      </c>
    </row>
    <row r="53" spans="1:28" ht="12.75" customHeight="1">
      <c r="A53" s="15" t="s">
        <v>68</v>
      </c>
      <c r="B53" s="10"/>
      <c r="C53" s="11"/>
      <c r="D53" s="10"/>
      <c r="E53" s="11"/>
      <c r="F53" s="10"/>
      <c r="G53" s="11"/>
      <c r="H53" s="10"/>
      <c r="I53" s="11"/>
      <c r="J53" s="10"/>
      <c r="K53" s="11"/>
      <c r="L53" s="10"/>
      <c r="M53" s="11"/>
      <c r="N53" s="10"/>
      <c r="O53" s="11"/>
      <c r="P53" s="10"/>
      <c r="Q53" s="11"/>
      <c r="R53" s="10"/>
      <c r="S53" s="11"/>
      <c r="T53" s="10"/>
      <c r="U53" s="11"/>
      <c r="V53" s="10"/>
      <c r="W53" s="11"/>
      <c r="X53" s="10"/>
      <c r="Y53" s="11"/>
      <c r="Z53" s="10"/>
      <c r="AA53" s="6"/>
      <c r="AB53">
        <f t="shared" si="0"/>
        <v>0</v>
      </c>
    </row>
    <row r="54" spans="1:28" ht="12.75" customHeight="1">
      <c r="A54" s="15" t="s">
        <v>82</v>
      </c>
      <c r="B54" s="10"/>
      <c r="C54" s="11"/>
      <c r="D54" s="10"/>
      <c r="E54" s="11"/>
      <c r="F54" s="10"/>
      <c r="G54" s="11"/>
      <c r="H54" s="10"/>
      <c r="I54" s="11"/>
      <c r="J54" s="10"/>
      <c r="K54" s="11"/>
      <c r="L54" s="10"/>
      <c r="M54" s="11"/>
      <c r="N54" s="10"/>
      <c r="O54" s="11"/>
      <c r="P54" s="10"/>
      <c r="Q54" s="11"/>
      <c r="R54" s="10"/>
      <c r="S54" s="11"/>
      <c r="T54" s="10"/>
      <c r="U54" s="11"/>
      <c r="V54" s="10"/>
      <c r="W54" s="11"/>
      <c r="X54" s="10"/>
      <c r="Y54" s="11"/>
      <c r="Z54" s="10"/>
      <c r="AA54" s="6"/>
      <c r="AB54">
        <f t="shared" si="0"/>
        <v>0</v>
      </c>
    </row>
    <row r="55" spans="1:28" ht="12.75" customHeight="1">
      <c r="A55" s="9" t="s">
        <v>63</v>
      </c>
      <c r="B55" s="10"/>
      <c r="C55" s="11"/>
      <c r="D55" s="10"/>
      <c r="E55" s="11"/>
      <c r="F55" s="10"/>
      <c r="G55" s="11"/>
      <c r="H55" s="10"/>
      <c r="I55" s="11"/>
      <c r="J55" s="10"/>
      <c r="K55" s="11"/>
      <c r="L55" s="10"/>
      <c r="M55" s="11"/>
      <c r="N55" s="10"/>
      <c r="O55" s="11"/>
      <c r="P55" s="10"/>
      <c r="Q55" s="11"/>
      <c r="R55" s="10"/>
      <c r="S55" s="11"/>
      <c r="T55" s="10"/>
      <c r="U55" s="11"/>
      <c r="V55" s="10"/>
      <c r="W55" s="11"/>
      <c r="X55" s="10"/>
      <c r="Y55" s="11"/>
      <c r="Z55" s="10"/>
      <c r="AA55" s="6"/>
      <c r="AB55">
        <f t="shared" si="0"/>
        <v>0</v>
      </c>
    </row>
    <row r="56" spans="1:28" ht="12.75" customHeight="1">
      <c r="A56" s="12" t="s">
        <v>30</v>
      </c>
      <c r="B56" s="10"/>
      <c r="C56" s="11"/>
      <c r="D56" s="10"/>
      <c r="E56" s="11"/>
      <c r="F56" s="10"/>
      <c r="G56" s="11"/>
      <c r="H56" s="10"/>
      <c r="I56" s="11"/>
      <c r="J56" s="10"/>
      <c r="K56" s="11"/>
      <c r="L56" s="10"/>
      <c r="M56" s="11"/>
      <c r="N56" s="10"/>
      <c r="O56" s="11"/>
      <c r="P56" s="10"/>
      <c r="Q56" s="11"/>
      <c r="R56" s="10"/>
      <c r="S56" s="11"/>
      <c r="T56" s="10"/>
      <c r="U56" s="11"/>
      <c r="V56" s="10"/>
      <c r="W56" s="11"/>
      <c r="X56" s="10"/>
      <c r="Y56" s="11"/>
      <c r="Z56" s="10"/>
      <c r="AA56" s="6"/>
      <c r="AB56">
        <f t="shared" si="0"/>
        <v>0</v>
      </c>
    </row>
    <row r="57" spans="1:28" ht="12.75" customHeight="1">
      <c r="A57" s="9" t="s">
        <v>38</v>
      </c>
      <c r="B57" s="10"/>
      <c r="C57" s="11"/>
      <c r="D57" s="10"/>
      <c r="E57" s="11"/>
      <c r="F57" s="10"/>
      <c r="G57" s="11"/>
      <c r="H57" s="10"/>
      <c r="I57" s="11"/>
      <c r="J57" s="10"/>
      <c r="K57" s="11"/>
      <c r="L57" s="10"/>
      <c r="M57" s="11"/>
      <c r="N57" s="10"/>
      <c r="O57" s="11"/>
      <c r="P57" s="10"/>
      <c r="Q57" s="11"/>
      <c r="R57" s="10"/>
      <c r="S57" s="11"/>
      <c r="T57" s="10"/>
      <c r="U57" s="11"/>
      <c r="V57" s="10"/>
      <c r="W57" s="11"/>
      <c r="X57" s="10"/>
      <c r="Y57" s="11"/>
      <c r="Z57" s="10"/>
      <c r="AA57" s="6"/>
      <c r="AB57">
        <f t="shared" si="0"/>
        <v>0</v>
      </c>
    </row>
    <row r="58" spans="1:28" ht="12.75" customHeight="1">
      <c r="A58" s="9" t="s">
        <v>60</v>
      </c>
      <c r="B58" s="10"/>
      <c r="C58" s="11"/>
      <c r="D58" s="10"/>
      <c r="E58" s="11"/>
      <c r="F58" s="10"/>
      <c r="G58" s="11"/>
      <c r="H58" s="10"/>
      <c r="I58" s="11"/>
      <c r="J58" s="10"/>
      <c r="K58" s="11"/>
      <c r="L58" s="10"/>
      <c r="M58" s="11"/>
      <c r="N58" s="10"/>
      <c r="O58" s="11"/>
      <c r="P58" s="10"/>
      <c r="Q58" s="11"/>
      <c r="R58" s="10"/>
      <c r="S58" s="11"/>
      <c r="T58" s="10"/>
      <c r="U58" s="11"/>
      <c r="V58" s="10"/>
      <c r="W58" s="11"/>
      <c r="X58" s="10"/>
      <c r="Y58" s="11"/>
      <c r="Z58" s="10"/>
      <c r="AA58" s="6"/>
      <c r="AB58">
        <f t="shared" si="0"/>
        <v>0</v>
      </c>
    </row>
    <row r="59" spans="1:28" ht="12.75" customHeight="1">
      <c r="A59" s="9" t="s">
        <v>73</v>
      </c>
      <c r="B59" s="10"/>
      <c r="C59" s="11"/>
      <c r="D59" s="10"/>
      <c r="E59" s="11"/>
      <c r="F59" s="10"/>
      <c r="G59" s="11"/>
      <c r="H59" s="10"/>
      <c r="I59" s="11"/>
      <c r="J59" s="10"/>
      <c r="K59" s="11"/>
      <c r="L59" s="10"/>
      <c r="M59" s="11"/>
      <c r="N59" s="10"/>
      <c r="O59" s="11"/>
      <c r="P59" s="10"/>
      <c r="Q59" s="11"/>
      <c r="R59" s="10"/>
      <c r="S59" s="11"/>
      <c r="T59" s="10"/>
      <c r="U59" s="11"/>
      <c r="V59" s="10"/>
      <c r="W59" s="11"/>
      <c r="X59" s="10"/>
      <c r="Y59" s="11"/>
      <c r="Z59" s="10"/>
      <c r="AA59" s="6"/>
      <c r="AB59">
        <f t="shared" si="0"/>
        <v>0</v>
      </c>
    </row>
    <row r="60" spans="1:28" ht="12.75" customHeight="1">
      <c r="A60" s="9" t="s">
        <v>64</v>
      </c>
      <c r="B60" s="10"/>
      <c r="C60" s="11"/>
      <c r="D60" s="10"/>
      <c r="E60" s="11"/>
      <c r="F60" s="10"/>
      <c r="G60" s="11"/>
      <c r="H60" s="10"/>
      <c r="I60" s="11"/>
      <c r="J60" s="10"/>
      <c r="K60" s="11"/>
      <c r="L60" s="10"/>
      <c r="M60" s="11"/>
      <c r="N60" s="10"/>
      <c r="O60" s="11"/>
      <c r="P60" s="10"/>
      <c r="Q60" s="11"/>
      <c r="R60" s="10"/>
      <c r="S60" s="11"/>
      <c r="T60" s="10"/>
      <c r="U60" s="11"/>
      <c r="V60" s="10"/>
      <c r="W60" s="11"/>
      <c r="X60" s="10"/>
      <c r="Y60" s="11"/>
      <c r="Z60" s="10"/>
      <c r="AA60" s="6"/>
      <c r="AB60">
        <f t="shared" si="0"/>
        <v>0</v>
      </c>
    </row>
    <row r="61" spans="1:28" ht="12.75" customHeight="1">
      <c r="A61" s="9" t="s">
        <v>61</v>
      </c>
      <c r="B61" s="10"/>
      <c r="C61" s="11"/>
      <c r="D61" s="10"/>
      <c r="E61" s="11"/>
      <c r="F61" s="10"/>
      <c r="G61" s="11"/>
      <c r="H61" s="10"/>
      <c r="I61" s="11"/>
      <c r="J61" s="10"/>
      <c r="K61" s="11"/>
      <c r="L61" s="10"/>
      <c r="M61" s="11"/>
      <c r="N61" s="10"/>
      <c r="O61" s="11"/>
      <c r="P61" s="10"/>
      <c r="Q61" s="11"/>
      <c r="R61" s="10"/>
      <c r="S61" s="11"/>
      <c r="T61" s="10"/>
      <c r="U61" s="11"/>
      <c r="V61" s="10"/>
      <c r="W61" s="11"/>
      <c r="X61" s="10"/>
      <c r="Y61" s="11"/>
      <c r="Z61" s="10"/>
      <c r="AA61" s="6"/>
      <c r="AB61">
        <f t="shared" si="0"/>
        <v>0</v>
      </c>
    </row>
    <row r="62" spans="1:28" ht="12.75" customHeight="1">
      <c r="A62" s="16" t="s">
        <v>13</v>
      </c>
      <c r="B62" s="10"/>
      <c r="C62" s="11"/>
      <c r="D62" s="10"/>
      <c r="E62" s="11"/>
      <c r="F62" s="10"/>
      <c r="G62" s="11"/>
      <c r="H62" s="10"/>
      <c r="I62" s="11"/>
      <c r="J62" s="10"/>
      <c r="K62" s="11"/>
      <c r="L62" s="10"/>
      <c r="M62" s="11"/>
      <c r="N62" s="10"/>
      <c r="O62" s="11"/>
      <c r="P62" s="10"/>
      <c r="Q62" s="11"/>
      <c r="R62" s="10"/>
      <c r="S62" s="11"/>
      <c r="T62" s="10"/>
      <c r="U62" s="11"/>
      <c r="V62" s="10"/>
      <c r="W62" s="11"/>
      <c r="X62" s="10"/>
      <c r="Y62" s="11"/>
      <c r="Z62" s="10"/>
      <c r="AA62" s="6"/>
      <c r="AB62">
        <f t="shared" si="0"/>
        <v>0</v>
      </c>
    </row>
    <row r="63" spans="1:28" ht="12.75" customHeight="1">
      <c r="A63" s="16" t="s">
        <v>55</v>
      </c>
      <c r="B63" s="10"/>
      <c r="C63" s="11"/>
      <c r="D63" s="10"/>
      <c r="E63" s="11"/>
      <c r="F63" s="10"/>
      <c r="G63" s="11"/>
      <c r="H63" s="10"/>
      <c r="I63" s="11"/>
      <c r="J63" s="10"/>
      <c r="K63" s="11"/>
      <c r="L63" s="10"/>
      <c r="M63" s="11"/>
      <c r="N63" s="10"/>
      <c r="O63" s="11"/>
      <c r="P63" s="10"/>
      <c r="Q63" s="11"/>
      <c r="R63" s="10"/>
      <c r="S63" s="11"/>
      <c r="T63" s="10"/>
      <c r="U63" s="11"/>
      <c r="V63" s="10"/>
      <c r="W63" s="11"/>
      <c r="X63" s="10"/>
      <c r="Y63" s="11"/>
      <c r="Z63" s="10"/>
      <c r="AA63" s="6"/>
      <c r="AB63">
        <f t="shared" si="0"/>
        <v>0</v>
      </c>
    </row>
    <row r="64" spans="1:28" ht="12.75" customHeight="1">
      <c r="A64" s="15" t="s">
        <v>42</v>
      </c>
      <c r="B64" s="10"/>
      <c r="C64" s="11"/>
      <c r="D64" s="10"/>
      <c r="E64" s="11"/>
      <c r="F64" s="10"/>
      <c r="G64" s="11"/>
      <c r="H64" s="10"/>
      <c r="I64" s="11"/>
      <c r="J64" s="10"/>
      <c r="K64" s="11"/>
      <c r="L64" s="10"/>
      <c r="M64" s="11"/>
      <c r="N64" s="10"/>
      <c r="O64" s="11"/>
      <c r="P64" s="10"/>
      <c r="Q64" s="11"/>
      <c r="R64" s="10"/>
      <c r="S64" s="11"/>
      <c r="T64" s="10"/>
      <c r="U64" s="11"/>
      <c r="V64" s="10"/>
      <c r="W64" s="11"/>
      <c r="X64" s="10"/>
      <c r="Y64" s="11"/>
      <c r="Z64" s="10"/>
      <c r="AA64" s="6"/>
      <c r="AB64">
        <f t="shared" si="0"/>
        <v>0</v>
      </c>
    </row>
    <row r="65" spans="1:28" ht="12.75" customHeight="1">
      <c r="A65" s="15" t="s">
        <v>57</v>
      </c>
      <c r="B65" s="10"/>
      <c r="C65" s="11"/>
      <c r="D65" s="10"/>
      <c r="E65" s="11"/>
      <c r="F65" s="10"/>
      <c r="G65" s="11"/>
      <c r="H65" s="10"/>
      <c r="I65" s="11"/>
      <c r="J65" s="10"/>
      <c r="K65" s="11"/>
      <c r="L65" s="10"/>
      <c r="M65" s="11"/>
      <c r="N65" s="10"/>
      <c r="O65" s="11"/>
      <c r="P65" s="10"/>
      <c r="Q65" s="11"/>
      <c r="R65" s="10"/>
      <c r="S65" s="11"/>
      <c r="T65" s="10"/>
      <c r="U65" s="11"/>
      <c r="V65" s="10"/>
      <c r="W65" s="11"/>
      <c r="X65" s="10"/>
      <c r="Y65" s="11"/>
      <c r="Z65" s="10"/>
      <c r="AA65" s="6"/>
      <c r="AB65">
        <f t="shared" si="0"/>
        <v>0</v>
      </c>
    </row>
    <row r="66" spans="1:28" ht="12.75" customHeight="1">
      <c r="A66" s="16" t="s">
        <v>14</v>
      </c>
      <c r="B66" s="10"/>
      <c r="C66" s="11"/>
      <c r="D66" s="10"/>
      <c r="E66" s="11"/>
      <c r="F66" s="10"/>
      <c r="G66" s="11"/>
      <c r="H66" s="10"/>
      <c r="I66" s="11"/>
      <c r="J66" s="10"/>
      <c r="K66" s="11"/>
      <c r="L66" s="10"/>
      <c r="M66" s="11"/>
      <c r="N66" s="10"/>
      <c r="O66" s="11"/>
      <c r="P66" s="10"/>
      <c r="Q66" s="11"/>
      <c r="R66" s="10"/>
      <c r="S66" s="11"/>
      <c r="T66" s="10"/>
      <c r="U66" s="11"/>
      <c r="V66" s="10"/>
      <c r="W66" s="11"/>
      <c r="X66" s="10"/>
      <c r="Y66" s="11"/>
      <c r="Z66" s="10"/>
      <c r="AA66" s="6"/>
      <c r="AB66">
        <f t="shared" si="0"/>
        <v>0</v>
      </c>
    </row>
    <row r="67" spans="1:28" ht="12.75" customHeight="1">
      <c r="A67" s="16" t="s">
        <v>15</v>
      </c>
      <c r="B67" s="10"/>
      <c r="C67" s="11"/>
      <c r="D67" s="10"/>
      <c r="E67" s="11"/>
      <c r="F67" s="10"/>
      <c r="G67" s="11"/>
      <c r="H67" s="10"/>
      <c r="I67" s="11"/>
      <c r="J67" s="10"/>
      <c r="K67" s="11"/>
      <c r="L67" s="10"/>
      <c r="M67" s="11"/>
      <c r="N67" s="10"/>
      <c r="O67" s="11"/>
      <c r="P67" s="10"/>
      <c r="Q67" s="11"/>
      <c r="R67" s="10"/>
      <c r="S67" s="11"/>
      <c r="T67" s="10"/>
      <c r="U67" s="11"/>
      <c r="V67" s="10"/>
      <c r="W67" s="11"/>
      <c r="X67" s="10"/>
      <c r="Y67" s="11"/>
      <c r="Z67" s="10"/>
      <c r="AA67" s="6"/>
      <c r="AB67">
        <f t="shared" si="0"/>
        <v>0</v>
      </c>
    </row>
    <row r="68" spans="1:28" ht="12.75" customHeight="1">
      <c r="A68" s="16" t="s">
        <v>16</v>
      </c>
      <c r="B68" s="10"/>
      <c r="C68" s="11"/>
      <c r="D68" s="10"/>
      <c r="E68" s="11"/>
      <c r="F68" s="10"/>
      <c r="G68" s="11"/>
      <c r="H68" s="10"/>
      <c r="I68" s="11"/>
      <c r="J68" s="10"/>
      <c r="K68" s="11"/>
      <c r="L68" s="10"/>
      <c r="M68" s="11"/>
      <c r="N68" s="10"/>
      <c r="O68" s="11"/>
      <c r="P68" s="10"/>
      <c r="Q68" s="11"/>
      <c r="R68" s="10"/>
      <c r="S68" s="11"/>
      <c r="T68" s="10"/>
      <c r="U68" s="11"/>
      <c r="V68" s="10"/>
      <c r="W68" s="11"/>
      <c r="X68" s="10"/>
      <c r="Y68" s="11"/>
      <c r="Z68" s="10"/>
      <c r="AA68" s="6"/>
      <c r="AB68">
        <f t="shared" si="0"/>
        <v>0</v>
      </c>
    </row>
    <row r="69" spans="1:28" ht="12.75" customHeight="1">
      <c r="A69" s="15" t="s">
        <v>36</v>
      </c>
      <c r="B69" s="10"/>
      <c r="C69" s="11"/>
      <c r="D69" s="10"/>
      <c r="E69" s="11"/>
      <c r="F69" s="10"/>
      <c r="G69" s="11"/>
      <c r="H69" s="10"/>
      <c r="I69" s="11"/>
      <c r="J69" s="10"/>
      <c r="K69" s="11"/>
      <c r="L69" s="10"/>
      <c r="M69" s="11"/>
      <c r="N69" s="10"/>
      <c r="O69" s="11"/>
      <c r="P69" s="10"/>
      <c r="Q69" s="11"/>
      <c r="R69" s="10"/>
      <c r="S69" s="11"/>
      <c r="T69" s="10"/>
      <c r="U69" s="11"/>
      <c r="V69" s="10"/>
      <c r="W69" s="11"/>
      <c r="X69" s="10"/>
      <c r="Y69" s="11"/>
      <c r="Z69" s="10"/>
      <c r="AA69" s="6"/>
      <c r="AB69">
        <f t="shared" si="0"/>
        <v>0</v>
      </c>
    </row>
    <row r="70" spans="1:28" ht="12.75" customHeight="1">
      <c r="A70" s="16" t="s">
        <v>81</v>
      </c>
      <c r="B70" s="10"/>
      <c r="C70" s="11"/>
      <c r="D70" s="10"/>
      <c r="E70" s="11"/>
      <c r="F70" s="10"/>
      <c r="G70" s="11"/>
      <c r="H70" s="10"/>
      <c r="I70" s="11"/>
      <c r="J70" s="10"/>
      <c r="K70" s="11"/>
      <c r="L70" s="10"/>
      <c r="M70" s="11"/>
      <c r="N70" s="10"/>
      <c r="O70" s="11"/>
      <c r="P70" s="10"/>
      <c r="Q70" s="11"/>
      <c r="R70" s="10"/>
      <c r="S70" s="11"/>
      <c r="T70" s="10"/>
      <c r="U70" s="11"/>
      <c r="V70" s="10"/>
      <c r="W70" s="11"/>
      <c r="X70" s="10"/>
      <c r="Y70" s="11"/>
      <c r="Z70" s="10"/>
      <c r="AA70" s="6"/>
      <c r="AB70">
        <f t="shared" si="0"/>
        <v>0</v>
      </c>
    </row>
    <row r="71" spans="1:28" ht="12.75" customHeight="1">
      <c r="A71" s="16" t="s">
        <v>74</v>
      </c>
      <c r="B71" s="10"/>
      <c r="C71" s="11"/>
      <c r="D71" s="10"/>
      <c r="E71" s="11"/>
      <c r="F71" s="10"/>
      <c r="G71" s="11"/>
      <c r="H71" s="10"/>
      <c r="I71" s="11"/>
      <c r="J71" s="10"/>
      <c r="K71" s="11"/>
      <c r="L71" s="10"/>
      <c r="M71" s="11"/>
      <c r="N71" s="10"/>
      <c r="O71" s="11"/>
      <c r="P71" s="10"/>
      <c r="Q71" s="11"/>
      <c r="R71" s="10"/>
      <c r="S71" s="11"/>
      <c r="T71" s="10"/>
      <c r="U71" s="11"/>
      <c r="V71" s="10"/>
      <c r="W71" s="11"/>
      <c r="X71" s="10"/>
      <c r="Y71" s="11"/>
      <c r="Z71" s="10"/>
      <c r="AA71" s="6"/>
      <c r="AB71">
        <f t="shared" ref="AB71:AB111" si="1">SUM(B71:AA71)/25</f>
        <v>0</v>
      </c>
    </row>
    <row r="72" spans="1:28" ht="12.75" customHeight="1">
      <c r="A72" s="16" t="s">
        <v>56</v>
      </c>
      <c r="B72" s="10"/>
      <c r="C72" s="11"/>
      <c r="D72" s="10"/>
      <c r="E72" s="11"/>
      <c r="F72" s="10"/>
      <c r="G72" s="11"/>
      <c r="H72" s="10"/>
      <c r="I72" s="11"/>
      <c r="J72" s="10"/>
      <c r="K72" s="11"/>
      <c r="L72" s="10"/>
      <c r="M72" s="11"/>
      <c r="N72" s="10"/>
      <c r="O72" s="11"/>
      <c r="P72" s="10"/>
      <c r="Q72" s="11"/>
      <c r="R72" s="10"/>
      <c r="S72" s="11"/>
      <c r="T72" s="10"/>
      <c r="U72" s="11"/>
      <c r="V72" s="10"/>
      <c r="W72" s="11"/>
      <c r="X72" s="10"/>
      <c r="Y72" s="11"/>
      <c r="Z72" s="10"/>
      <c r="AA72" s="6"/>
      <c r="AB72">
        <f t="shared" si="1"/>
        <v>0</v>
      </c>
    </row>
    <row r="73" spans="1:28" ht="12.75" customHeight="1">
      <c r="A73" s="16" t="s">
        <v>17</v>
      </c>
      <c r="B73" s="10"/>
      <c r="C73" s="11"/>
      <c r="D73" s="10"/>
      <c r="E73" s="11"/>
      <c r="F73" s="10"/>
      <c r="G73" s="11"/>
      <c r="H73" s="10"/>
      <c r="I73" s="11"/>
      <c r="J73" s="10"/>
      <c r="K73" s="11"/>
      <c r="L73" s="10"/>
      <c r="M73" s="11"/>
      <c r="N73" s="10"/>
      <c r="O73" s="11"/>
      <c r="P73" s="10"/>
      <c r="Q73" s="11"/>
      <c r="R73" s="10"/>
      <c r="S73" s="11"/>
      <c r="T73" s="10"/>
      <c r="U73" s="11"/>
      <c r="V73" s="10"/>
      <c r="W73" s="11"/>
      <c r="X73" s="10"/>
      <c r="Y73" s="11"/>
      <c r="Z73" s="10"/>
      <c r="AA73" s="6"/>
      <c r="AB73">
        <f t="shared" si="1"/>
        <v>0</v>
      </c>
    </row>
    <row r="74" spans="1:28" ht="12.75" customHeight="1">
      <c r="A74" s="16" t="s">
        <v>18</v>
      </c>
      <c r="B74" s="10"/>
      <c r="C74" s="11"/>
      <c r="D74" s="10"/>
      <c r="E74" s="11"/>
      <c r="F74" s="10"/>
      <c r="G74" s="11"/>
      <c r="H74" s="10"/>
      <c r="I74" s="11"/>
      <c r="J74" s="10"/>
      <c r="K74" s="11"/>
      <c r="L74" s="10"/>
      <c r="M74" s="11"/>
      <c r="N74" s="10"/>
      <c r="O74" s="11"/>
      <c r="P74" s="10"/>
      <c r="Q74" s="11"/>
      <c r="R74" s="10"/>
      <c r="S74" s="11"/>
      <c r="T74" s="10"/>
      <c r="U74" s="11"/>
      <c r="V74" s="10"/>
      <c r="W74" s="11"/>
      <c r="X74" s="10"/>
      <c r="Y74" s="11"/>
      <c r="Z74" s="10"/>
      <c r="AA74" s="6"/>
      <c r="AB74">
        <f t="shared" si="1"/>
        <v>0</v>
      </c>
    </row>
    <row r="75" spans="1:28" ht="12.75" customHeight="1">
      <c r="A75" s="16" t="s">
        <v>19</v>
      </c>
      <c r="B75" s="10"/>
      <c r="C75" s="11"/>
      <c r="D75" s="10"/>
      <c r="E75" s="11"/>
      <c r="F75" s="10"/>
      <c r="G75" s="11"/>
      <c r="H75" s="10"/>
      <c r="I75" s="11"/>
      <c r="J75" s="10"/>
      <c r="K75" s="11"/>
      <c r="L75" s="10"/>
      <c r="M75" s="11"/>
      <c r="N75" s="10"/>
      <c r="O75" s="11"/>
      <c r="P75" s="10"/>
      <c r="Q75" s="11"/>
      <c r="R75" s="10"/>
      <c r="S75" s="11"/>
      <c r="T75" s="10"/>
      <c r="U75" s="11"/>
      <c r="V75" s="10"/>
      <c r="W75" s="11"/>
      <c r="X75" s="10"/>
      <c r="Y75" s="11"/>
      <c r="Z75" s="10"/>
      <c r="AA75" s="6"/>
      <c r="AB75">
        <f t="shared" si="1"/>
        <v>0</v>
      </c>
    </row>
    <row r="76" spans="1:28" ht="12.75" customHeight="1">
      <c r="A76" s="16" t="s">
        <v>20</v>
      </c>
      <c r="B76" s="10"/>
      <c r="C76" s="11"/>
      <c r="D76" s="10"/>
      <c r="E76" s="11"/>
      <c r="F76" s="10"/>
      <c r="G76" s="11"/>
      <c r="H76" s="10"/>
      <c r="I76" s="11"/>
      <c r="J76" s="10">
        <v>80</v>
      </c>
      <c r="K76" s="11">
        <v>95</v>
      </c>
      <c r="L76" s="10">
        <v>30</v>
      </c>
      <c r="M76" s="11">
        <v>30</v>
      </c>
      <c r="N76" s="10">
        <v>15</v>
      </c>
      <c r="O76" s="11">
        <v>9</v>
      </c>
      <c r="P76" s="10">
        <v>3</v>
      </c>
      <c r="Q76" s="11">
        <v>2</v>
      </c>
      <c r="R76" s="10">
        <v>22</v>
      </c>
      <c r="S76" s="11"/>
      <c r="T76" s="10"/>
      <c r="U76" s="11"/>
      <c r="V76" s="10"/>
      <c r="W76" s="11"/>
      <c r="X76" s="10"/>
      <c r="Y76" s="11"/>
      <c r="Z76" s="10"/>
      <c r="AA76" s="6"/>
      <c r="AB76">
        <f t="shared" si="1"/>
        <v>11.44</v>
      </c>
    </row>
    <row r="77" spans="1:28" ht="12.75" customHeight="1">
      <c r="A77" s="16" t="s">
        <v>21</v>
      </c>
      <c r="B77" s="10"/>
      <c r="C77" s="11"/>
      <c r="D77" s="10"/>
      <c r="E77" s="11"/>
      <c r="F77" s="10"/>
      <c r="G77" s="11"/>
      <c r="H77" s="10"/>
      <c r="I77" s="11"/>
      <c r="J77" s="10"/>
      <c r="K77" s="11"/>
      <c r="L77" s="10"/>
      <c r="M77" s="11"/>
      <c r="N77" s="10"/>
      <c r="O77" s="11"/>
      <c r="P77" s="10"/>
      <c r="Q77" s="11"/>
      <c r="R77" s="10"/>
      <c r="S77" s="11"/>
      <c r="T77" s="10"/>
      <c r="U77" s="11"/>
      <c r="V77" s="10"/>
      <c r="W77" s="11"/>
      <c r="X77" s="10"/>
      <c r="Y77" s="11"/>
      <c r="Z77" s="10"/>
      <c r="AA77" s="6"/>
      <c r="AB77">
        <f t="shared" si="1"/>
        <v>0</v>
      </c>
    </row>
    <row r="78" spans="1:28" ht="12.75" customHeight="1">
      <c r="A78" s="15" t="s">
        <v>91</v>
      </c>
      <c r="B78" s="10"/>
      <c r="C78" s="11"/>
      <c r="D78" s="10"/>
      <c r="E78" s="11"/>
      <c r="F78" s="10"/>
      <c r="G78" s="11"/>
      <c r="H78" s="10"/>
      <c r="I78" s="11"/>
      <c r="J78" s="10"/>
      <c r="K78" s="11"/>
      <c r="L78" s="10"/>
      <c r="M78" s="11"/>
      <c r="N78" s="10"/>
      <c r="O78" s="11"/>
      <c r="P78" s="10"/>
      <c r="Q78" s="11"/>
      <c r="R78" s="10"/>
      <c r="S78" s="11"/>
      <c r="T78" s="10"/>
      <c r="U78" s="11"/>
      <c r="V78" s="10"/>
      <c r="W78" s="11"/>
      <c r="X78" s="10"/>
      <c r="Y78" s="11"/>
      <c r="Z78" s="10"/>
      <c r="AA78" s="6"/>
      <c r="AB78">
        <f t="shared" si="1"/>
        <v>0</v>
      </c>
    </row>
    <row r="79" spans="1:28" ht="12.75" customHeight="1">
      <c r="A79" s="16" t="s">
        <v>92</v>
      </c>
      <c r="B79" s="10"/>
      <c r="C79" s="11"/>
      <c r="D79" s="10"/>
      <c r="E79" s="11"/>
      <c r="F79" s="10"/>
      <c r="G79" s="11"/>
      <c r="H79" s="10"/>
      <c r="I79" s="11"/>
      <c r="J79" s="10"/>
      <c r="K79" s="11"/>
      <c r="L79" s="10"/>
      <c r="M79" s="11"/>
      <c r="N79" s="10"/>
      <c r="O79" s="11"/>
      <c r="P79" s="10"/>
      <c r="Q79" s="11"/>
      <c r="R79" s="10"/>
      <c r="S79" s="11"/>
      <c r="T79" s="10"/>
      <c r="U79" s="11"/>
      <c r="V79" s="10"/>
      <c r="W79" s="11"/>
      <c r="X79" s="10"/>
      <c r="Y79" s="11"/>
      <c r="Z79" s="10"/>
      <c r="AA79" s="6"/>
      <c r="AB79">
        <f t="shared" si="1"/>
        <v>0</v>
      </c>
    </row>
    <row r="80" spans="1:28" ht="12.75" customHeight="1">
      <c r="A80" s="15" t="s">
        <v>87</v>
      </c>
      <c r="B80" s="10"/>
      <c r="C80" s="11"/>
      <c r="D80" s="10"/>
      <c r="E80" s="11"/>
      <c r="F80" s="10"/>
      <c r="G80" s="11"/>
      <c r="H80" s="10"/>
      <c r="I80" s="11"/>
      <c r="J80" s="10"/>
      <c r="K80" s="11"/>
      <c r="L80" s="10"/>
      <c r="M80" s="11"/>
      <c r="N80" s="10"/>
      <c r="O80" s="11"/>
      <c r="P80" s="10"/>
      <c r="Q80" s="11"/>
      <c r="R80" s="10"/>
      <c r="S80" s="11"/>
      <c r="T80" s="10"/>
      <c r="U80" s="11"/>
      <c r="V80" s="10"/>
      <c r="W80" s="11"/>
      <c r="X80" s="10"/>
      <c r="Y80" s="11"/>
      <c r="Z80" s="10"/>
      <c r="AA80" s="6"/>
      <c r="AB80">
        <f t="shared" si="1"/>
        <v>0</v>
      </c>
    </row>
    <row r="81" spans="1:28" ht="12.75" customHeight="1">
      <c r="A81" s="16" t="s">
        <v>65</v>
      </c>
      <c r="B81" s="10"/>
      <c r="C81" s="11"/>
      <c r="D81" s="10"/>
      <c r="E81" s="11"/>
      <c r="F81" s="10"/>
      <c r="G81" s="11"/>
      <c r="H81" s="10"/>
      <c r="I81" s="11"/>
      <c r="J81" s="10"/>
      <c r="K81" s="11"/>
      <c r="L81" s="10"/>
      <c r="M81" s="11"/>
      <c r="N81" s="10"/>
      <c r="O81" s="11"/>
      <c r="P81" s="10"/>
      <c r="Q81" s="11"/>
      <c r="R81" s="10"/>
      <c r="S81" s="11"/>
      <c r="T81" s="10"/>
      <c r="U81" s="11"/>
      <c r="V81" s="10"/>
      <c r="W81" s="11"/>
      <c r="X81" s="10"/>
      <c r="Y81" s="11"/>
      <c r="Z81" s="10"/>
      <c r="AA81" s="6"/>
      <c r="AB81">
        <f t="shared" si="1"/>
        <v>0</v>
      </c>
    </row>
    <row r="82" spans="1:28" ht="12.75" customHeight="1">
      <c r="A82" s="15" t="s">
        <v>46</v>
      </c>
      <c r="B82" s="10"/>
      <c r="C82" s="11"/>
      <c r="D82" s="10"/>
      <c r="E82" s="11"/>
      <c r="F82" s="10"/>
      <c r="G82" s="11"/>
      <c r="H82" s="10"/>
      <c r="I82" s="11"/>
      <c r="J82" s="10"/>
      <c r="K82" s="11"/>
      <c r="L82" s="10"/>
      <c r="M82" s="11"/>
      <c r="N82" s="10"/>
      <c r="O82" s="11"/>
      <c r="P82" s="10"/>
      <c r="Q82" s="11"/>
      <c r="R82" s="10"/>
      <c r="S82" s="11"/>
      <c r="T82" s="10"/>
      <c r="U82" s="11"/>
      <c r="V82" s="10"/>
      <c r="W82" s="11"/>
      <c r="X82" s="10"/>
      <c r="Y82" s="11"/>
      <c r="Z82" s="10"/>
      <c r="AA82" s="6"/>
      <c r="AB82">
        <f t="shared" si="1"/>
        <v>0</v>
      </c>
    </row>
    <row r="83" spans="1:28" ht="12.75" customHeight="1">
      <c r="A83" s="16" t="s">
        <v>47</v>
      </c>
      <c r="B83" s="10"/>
      <c r="C83" s="11"/>
      <c r="D83" s="10"/>
      <c r="E83" s="11"/>
      <c r="F83" s="10"/>
      <c r="G83" s="11"/>
      <c r="H83" s="10"/>
      <c r="I83" s="11"/>
      <c r="J83" s="10"/>
      <c r="K83" s="11"/>
      <c r="L83" s="10"/>
      <c r="M83" s="11"/>
      <c r="N83" s="10"/>
      <c r="O83" s="11"/>
      <c r="P83" s="10"/>
      <c r="Q83" s="11"/>
      <c r="R83" s="10"/>
      <c r="S83" s="11"/>
      <c r="T83" s="10"/>
      <c r="U83" s="11"/>
      <c r="V83" s="10"/>
      <c r="W83" s="11"/>
      <c r="X83" s="10"/>
      <c r="Y83" s="11"/>
      <c r="Z83" s="10"/>
      <c r="AA83" s="6"/>
      <c r="AB83">
        <f t="shared" si="1"/>
        <v>0</v>
      </c>
    </row>
    <row r="84" spans="1:28" ht="12.75" customHeight="1">
      <c r="A84" s="16" t="s">
        <v>66</v>
      </c>
      <c r="B84" s="10"/>
      <c r="C84" s="11"/>
      <c r="D84" s="10"/>
      <c r="E84" s="11"/>
      <c r="F84" s="10"/>
      <c r="G84" s="11"/>
      <c r="H84" s="10"/>
      <c r="I84" s="11"/>
      <c r="J84" s="10"/>
      <c r="K84" s="11"/>
      <c r="L84" s="10"/>
      <c r="M84" s="11"/>
      <c r="N84" s="10"/>
      <c r="O84" s="11"/>
      <c r="P84" s="10"/>
      <c r="Q84" s="11"/>
      <c r="R84" s="10"/>
      <c r="S84" s="11"/>
      <c r="T84" s="10"/>
      <c r="U84" s="11"/>
      <c r="V84" s="10"/>
      <c r="W84" s="11"/>
      <c r="X84" s="10"/>
      <c r="Y84" s="11"/>
      <c r="Z84" s="10"/>
      <c r="AA84" s="6"/>
      <c r="AB84">
        <f t="shared" si="1"/>
        <v>0</v>
      </c>
    </row>
    <row r="85" spans="1:28" ht="12.75" customHeight="1">
      <c r="A85" s="15" t="s">
        <v>53</v>
      </c>
      <c r="B85" s="10"/>
      <c r="C85" s="11"/>
      <c r="D85" s="10"/>
      <c r="E85" s="11"/>
      <c r="F85" s="10"/>
      <c r="G85" s="11"/>
      <c r="H85" s="10"/>
      <c r="I85" s="11"/>
      <c r="J85" s="10"/>
      <c r="K85" s="11"/>
      <c r="L85" s="10"/>
      <c r="M85" s="11"/>
      <c r="N85" s="10"/>
      <c r="O85" s="11"/>
      <c r="P85" s="10"/>
      <c r="Q85" s="11"/>
      <c r="R85" s="10"/>
      <c r="S85" s="11"/>
      <c r="T85" s="10"/>
      <c r="U85" s="11"/>
      <c r="V85" s="10"/>
      <c r="W85" s="11"/>
      <c r="X85" s="10"/>
      <c r="Y85" s="11"/>
      <c r="Z85" s="10"/>
      <c r="AA85" s="6"/>
      <c r="AB85">
        <f t="shared" si="1"/>
        <v>0</v>
      </c>
    </row>
    <row r="86" spans="1:28" ht="12.75" customHeight="1">
      <c r="A86" s="15" t="s">
        <v>54</v>
      </c>
      <c r="B86" s="10"/>
      <c r="C86" s="11"/>
      <c r="D86" s="10"/>
      <c r="E86" s="11"/>
      <c r="F86" s="10"/>
      <c r="G86" s="11"/>
      <c r="H86" s="10"/>
      <c r="I86" s="11"/>
      <c r="J86" s="10"/>
      <c r="K86" s="11"/>
      <c r="L86" s="10"/>
      <c r="M86" s="11"/>
      <c r="N86" s="10"/>
      <c r="O86" s="11"/>
      <c r="P86" s="10"/>
      <c r="Q86" s="11"/>
      <c r="R86" s="10"/>
      <c r="S86" s="11"/>
      <c r="T86" s="10"/>
      <c r="U86" s="11"/>
      <c r="V86" s="10"/>
      <c r="W86" s="11"/>
      <c r="X86" s="10"/>
      <c r="Y86" s="11"/>
      <c r="Z86" s="10"/>
      <c r="AA86" s="6"/>
      <c r="AB86">
        <f t="shared" si="1"/>
        <v>0</v>
      </c>
    </row>
    <row r="87" spans="1:28" ht="12.75" customHeight="1">
      <c r="A87" s="16" t="s">
        <v>58</v>
      </c>
      <c r="B87" s="10"/>
      <c r="C87" s="11"/>
      <c r="D87" s="10"/>
      <c r="E87" s="11"/>
      <c r="F87" s="10"/>
      <c r="G87" s="11"/>
      <c r="H87" s="10"/>
      <c r="I87" s="11"/>
      <c r="J87" s="10"/>
      <c r="K87" s="11"/>
      <c r="L87" s="10"/>
      <c r="M87" s="11"/>
      <c r="N87" s="10"/>
      <c r="O87" s="11"/>
      <c r="P87" s="10"/>
      <c r="Q87" s="11"/>
      <c r="R87" s="10"/>
      <c r="S87" s="11"/>
      <c r="T87" s="10"/>
      <c r="U87" s="11"/>
      <c r="V87" s="10"/>
      <c r="W87" s="11"/>
      <c r="X87" s="10"/>
      <c r="Y87" s="11"/>
      <c r="Z87" s="10"/>
      <c r="AA87" s="6"/>
      <c r="AB87">
        <f t="shared" si="1"/>
        <v>0</v>
      </c>
    </row>
    <row r="88" spans="1:28" ht="12.75" customHeight="1">
      <c r="A88" s="15" t="s">
        <v>80</v>
      </c>
      <c r="B88" s="10"/>
      <c r="C88" s="11"/>
      <c r="D88" s="10"/>
      <c r="E88" s="11"/>
      <c r="F88" s="10"/>
      <c r="G88" s="11"/>
      <c r="H88" s="10"/>
      <c r="I88" s="11"/>
      <c r="J88" s="10"/>
      <c r="K88" s="11"/>
      <c r="L88" s="10"/>
      <c r="M88" s="11"/>
      <c r="N88" s="10"/>
      <c r="O88" s="11"/>
      <c r="P88" s="10"/>
      <c r="Q88" s="11"/>
      <c r="R88" s="10"/>
      <c r="S88" s="11"/>
      <c r="T88" s="10"/>
      <c r="U88" s="11"/>
      <c r="V88" s="10"/>
      <c r="W88" s="11"/>
      <c r="X88" s="10"/>
      <c r="Y88" s="11"/>
      <c r="Z88" s="10"/>
      <c r="AA88" s="6"/>
      <c r="AB88">
        <f t="shared" si="1"/>
        <v>0</v>
      </c>
    </row>
    <row r="89" spans="1:28" ht="12.75" customHeight="1">
      <c r="A89" s="15" t="s">
        <v>48</v>
      </c>
      <c r="B89" s="10"/>
      <c r="C89" s="11"/>
      <c r="D89" s="10"/>
      <c r="E89" s="11"/>
      <c r="F89" s="10"/>
      <c r="G89" s="11"/>
      <c r="H89" s="10"/>
      <c r="I89" s="11"/>
      <c r="J89" s="10"/>
      <c r="K89" s="11"/>
      <c r="L89" s="10"/>
      <c r="M89" s="11"/>
      <c r="N89" s="10"/>
      <c r="O89" s="11"/>
      <c r="P89" s="10"/>
      <c r="Q89" s="11"/>
      <c r="R89" s="10"/>
      <c r="S89" s="11"/>
      <c r="T89" s="10"/>
      <c r="U89" s="11"/>
      <c r="V89" s="10"/>
      <c r="W89" s="11"/>
      <c r="X89" s="10"/>
      <c r="Y89" s="11"/>
      <c r="Z89" s="10"/>
      <c r="AA89" s="6"/>
      <c r="AB89">
        <f t="shared" si="1"/>
        <v>0</v>
      </c>
    </row>
    <row r="90" spans="1:28" ht="12.75" customHeight="1">
      <c r="A90" s="16" t="s">
        <v>22</v>
      </c>
      <c r="B90" s="10"/>
      <c r="C90" s="11"/>
      <c r="D90" s="10"/>
      <c r="E90" s="11"/>
      <c r="F90" s="10"/>
      <c r="G90" s="11"/>
      <c r="H90" s="10"/>
      <c r="I90" s="11"/>
      <c r="J90" s="10"/>
      <c r="K90" s="11"/>
      <c r="L90" s="10"/>
      <c r="M90" s="11"/>
      <c r="N90" s="10"/>
      <c r="O90" s="11"/>
      <c r="P90" s="10"/>
      <c r="Q90" s="11"/>
      <c r="R90" s="10"/>
      <c r="S90" s="11"/>
      <c r="T90" s="10"/>
      <c r="U90" s="11"/>
      <c r="V90" s="10"/>
      <c r="W90" s="11"/>
      <c r="X90" s="10"/>
      <c r="Y90" s="11"/>
      <c r="Z90" s="10"/>
      <c r="AA90" s="6"/>
      <c r="AB90">
        <f t="shared" si="1"/>
        <v>0</v>
      </c>
    </row>
    <row r="91" spans="1:28" ht="12.75" customHeight="1">
      <c r="A91" s="15" t="s">
        <v>75</v>
      </c>
      <c r="B91" s="10"/>
      <c r="C91" s="11"/>
      <c r="D91" s="10"/>
      <c r="E91" s="11"/>
      <c r="F91" s="10"/>
      <c r="G91" s="11"/>
      <c r="H91" s="10"/>
      <c r="I91" s="11"/>
      <c r="J91" s="10"/>
      <c r="K91" s="11"/>
      <c r="L91" s="10"/>
      <c r="M91" s="11"/>
      <c r="N91" s="10"/>
      <c r="O91" s="11"/>
      <c r="P91" s="10"/>
      <c r="Q91" s="11"/>
      <c r="R91" s="10"/>
      <c r="S91" s="11"/>
      <c r="T91" s="10"/>
      <c r="U91" s="11"/>
      <c r="V91" s="10"/>
      <c r="W91" s="11"/>
      <c r="X91" s="10"/>
      <c r="Y91" s="11"/>
      <c r="Z91" s="10"/>
      <c r="AA91" s="6"/>
      <c r="AB91">
        <f t="shared" si="1"/>
        <v>0</v>
      </c>
    </row>
    <row r="92" spans="1:28" ht="12.75" customHeight="1">
      <c r="A92" s="15"/>
      <c r="B92" s="10"/>
      <c r="C92" s="11"/>
      <c r="D92" s="10"/>
      <c r="E92" s="11"/>
      <c r="F92" s="10"/>
      <c r="G92" s="11"/>
      <c r="H92" s="10"/>
      <c r="I92" s="11"/>
      <c r="J92" s="10"/>
      <c r="K92" s="11"/>
      <c r="L92" s="10"/>
      <c r="M92" s="11"/>
      <c r="N92" s="10"/>
      <c r="O92" s="11"/>
      <c r="P92" s="10"/>
      <c r="Q92" s="11"/>
      <c r="R92" s="10"/>
      <c r="S92" s="11"/>
      <c r="T92" s="10"/>
      <c r="U92" s="11"/>
      <c r="V92" s="10"/>
      <c r="W92" s="11"/>
      <c r="X92" s="10"/>
      <c r="Y92" s="11"/>
      <c r="Z92" s="10"/>
      <c r="AA92" s="6"/>
      <c r="AB92">
        <f t="shared" si="1"/>
        <v>0</v>
      </c>
    </row>
    <row r="93" spans="1:28" ht="12.75" customHeight="1">
      <c r="A93" s="15"/>
      <c r="B93" s="10"/>
      <c r="C93" s="11"/>
      <c r="D93" s="10"/>
      <c r="E93" s="11"/>
      <c r="F93" s="10"/>
      <c r="G93" s="11"/>
      <c r="H93" s="10"/>
      <c r="I93" s="11"/>
      <c r="J93" s="10"/>
      <c r="K93" s="11"/>
      <c r="L93" s="10"/>
      <c r="M93" s="11"/>
      <c r="N93" s="10"/>
      <c r="O93" s="11"/>
      <c r="P93" s="10"/>
      <c r="Q93" s="11"/>
      <c r="R93" s="10"/>
      <c r="S93" s="11"/>
      <c r="T93" s="10"/>
      <c r="U93" s="11"/>
      <c r="V93" s="10"/>
      <c r="W93" s="11"/>
      <c r="X93" s="10"/>
      <c r="Y93" s="11"/>
      <c r="Z93" s="10"/>
      <c r="AA93" s="6"/>
      <c r="AB93">
        <f t="shared" si="1"/>
        <v>0</v>
      </c>
    </row>
    <row r="94" spans="1:28" ht="12.75" customHeight="1">
      <c r="A94" s="17"/>
      <c r="B94" s="10"/>
      <c r="C94" s="11"/>
      <c r="D94" s="10"/>
      <c r="E94" s="11"/>
      <c r="F94" s="10"/>
      <c r="G94" s="11"/>
      <c r="H94" s="10"/>
      <c r="I94" s="11"/>
      <c r="J94" s="10"/>
      <c r="K94" s="11"/>
      <c r="L94" s="10"/>
      <c r="M94" s="11"/>
      <c r="N94" s="10"/>
      <c r="O94" s="11"/>
      <c r="P94" s="10"/>
      <c r="Q94" s="11"/>
      <c r="R94" s="10"/>
      <c r="S94" s="11"/>
      <c r="T94" s="10"/>
      <c r="U94" s="11"/>
      <c r="V94" s="10"/>
      <c r="W94" s="11"/>
      <c r="X94" s="10"/>
      <c r="Y94" s="11"/>
      <c r="Z94" s="10"/>
      <c r="AA94" s="6"/>
      <c r="AB94">
        <f t="shared" si="1"/>
        <v>0</v>
      </c>
    </row>
    <row r="95" spans="1:28" ht="12.75" customHeight="1">
      <c r="A95" s="17" t="s">
        <v>90</v>
      </c>
      <c r="B95" s="10"/>
      <c r="C95" s="11">
        <v>2</v>
      </c>
      <c r="D95" s="10">
        <v>2</v>
      </c>
      <c r="E95" s="11">
        <v>6</v>
      </c>
      <c r="F95" s="10">
        <v>12</v>
      </c>
      <c r="G95" s="11">
        <v>2</v>
      </c>
      <c r="H95" s="10"/>
      <c r="I95" s="11">
        <v>4</v>
      </c>
      <c r="J95" s="10">
        <v>3</v>
      </c>
      <c r="K95" s="11">
        <v>5</v>
      </c>
      <c r="L95" s="10">
        <v>1</v>
      </c>
      <c r="M95" s="11">
        <v>5</v>
      </c>
      <c r="N95" s="10">
        <v>4</v>
      </c>
      <c r="O95" s="11">
        <v>2</v>
      </c>
      <c r="P95" s="10">
        <v>5</v>
      </c>
      <c r="Q95" s="11">
        <v>3</v>
      </c>
      <c r="R95" s="10"/>
      <c r="S95" s="11"/>
      <c r="T95" s="10">
        <v>8</v>
      </c>
      <c r="U95" s="11">
        <v>4</v>
      </c>
      <c r="V95" s="10">
        <v>5</v>
      </c>
      <c r="W95" s="11">
        <v>4</v>
      </c>
      <c r="X95" s="10"/>
      <c r="Y95" s="11">
        <v>2</v>
      </c>
      <c r="Z95" s="10">
        <v>6</v>
      </c>
      <c r="AA95" s="6"/>
      <c r="AB95">
        <f t="shared" si="1"/>
        <v>3.4</v>
      </c>
    </row>
    <row r="96" spans="1:28" ht="12.75" customHeight="1">
      <c r="A96" s="17" t="s">
        <v>67</v>
      </c>
      <c r="B96" s="10"/>
      <c r="C96" s="11"/>
      <c r="D96" s="10"/>
      <c r="E96" s="11"/>
      <c r="F96" s="10"/>
      <c r="G96" s="11"/>
      <c r="H96" s="10"/>
      <c r="I96" s="11"/>
      <c r="J96" s="10"/>
      <c r="K96" s="11"/>
      <c r="L96" s="10"/>
      <c r="M96" s="11"/>
      <c r="N96" s="10"/>
      <c r="O96" s="11"/>
      <c r="P96" s="10"/>
      <c r="Q96" s="11"/>
      <c r="R96" s="10"/>
      <c r="S96" s="11"/>
      <c r="T96" s="10"/>
      <c r="U96" s="11"/>
      <c r="V96" s="10"/>
      <c r="W96" s="11"/>
      <c r="X96" s="10"/>
      <c r="Y96" s="11"/>
      <c r="Z96" s="10"/>
      <c r="AA96" s="6"/>
      <c r="AB96">
        <f t="shared" si="1"/>
        <v>0</v>
      </c>
    </row>
    <row r="97" spans="1:29" ht="12.75" customHeight="1">
      <c r="A97" s="17" t="s">
        <v>50</v>
      </c>
      <c r="B97" s="10"/>
      <c r="C97" s="11"/>
      <c r="D97" s="10">
        <v>2</v>
      </c>
      <c r="E97" s="11">
        <v>5</v>
      </c>
      <c r="F97" s="10">
        <v>15</v>
      </c>
      <c r="G97" s="11">
        <v>5</v>
      </c>
      <c r="H97" s="10">
        <v>15</v>
      </c>
      <c r="I97" s="11">
        <v>10</v>
      </c>
      <c r="J97" s="10"/>
      <c r="K97" s="11"/>
      <c r="L97" s="10">
        <v>8</v>
      </c>
      <c r="M97" s="11">
        <v>3</v>
      </c>
      <c r="N97" s="10">
        <v>3</v>
      </c>
      <c r="O97" s="11">
        <v>6</v>
      </c>
      <c r="P97" s="10">
        <v>2</v>
      </c>
      <c r="Q97" s="11">
        <v>10</v>
      </c>
      <c r="R97" s="10"/>
      <c r="S97" s="11"/>
      <c r="T97" s="10"/>
      <c r="U97" s="11"/>
      <c r="V97" s="10">
        <v>10</v>
      </c>
      <c r="W97" s="11">
        <v>5</v>
      </c>
      <c r="X97" s="10"/>
      <c r="Y97" s="11">
        <v>3</v>
      </c>
      <c r="Z97" s="10">
        <v>4</v>
      </c>
      <c r="AA97" s="6"/>
      <c r="AB97">
        <f t="shared" si="1"/>
        <v>4.24</v>
      </c>
    </row>
    <row r="98" spans="1:29" ht="12.75" customHeight="1">
      <c r="A98" s="17" t="s">
        <v>70</v>
      </c>
      <c r="B98" s="10">
        <v>75</v>
      </c>
      <c r="C98" s="11">
        <v>30</v>
      </c>
      <c r="D98" s="10">
        <v>40</v>
      </c>
      <c r="E98" s="11">
        <v>40</v>
      </c>
      <c r="F98" s="10">
        <v>35</v>
      </c>
      <c r="G98" s="11">
        <v>25</v>
      </c>
      <c r="H98" s="10">
        <v>10</v>
      </c>
      <c r="I98" s="11">
        <v>5</v>
      </c>
      <c r="J98" s="10">
        <v>6</v>
      </c>
      <c r="K98" s="11">
        <v>2</v>
      </c>
      <c r="L98" s="10">
        <v>25</v>
      </c>
      <c r="M98" s="11">
        <v>17</v>
      </c>
      <c r="N98" s="10">
        <v>5</v>
      </c>
      <c r="O98" s="11">
        <v>15</v>
      </c>
      <c r="P98" s="10">
        <v>23</v>
      </c>
      <c r="Q98" s="11">
        <v>20</v>
      </c>
      <c r="R98" s="10">
        <v>65</v>
      </c>
      <c r="S98" s="11">
        <v>55</v>
      </c>
      <c r="T98" s="10">
        <v>40</v>
      </c>
      <c r="U98" s="11">
        <v>25</v>
      </c>
      <c r="V98" s="10">
        <v>15</v>
      </c>
      <c r="W98" s="11">
        <v>30</v>
      </c>
      <c r="X98" s="10">
        <v>85</v>
      </c>
      <c r="Y98" s="11">
        <v>70</v>
      </c>
      <c r="Z98" s="10">
        <v>55</v>
      </c>
      <c r="AA98" s="6"/>
      <c r="AB98">
        <f t="shared" si="1"/>
        <v>32.520000000000003</v>
      </c>
    </row>
    <row r="99" spans="1:29" ht="12.75" customHeight="1">
      <c r="A99" s="17" t="s">
        <v>49</v>
      </c>
      <c r="B99" s="10"/>
      <c r="C99" s="11"/>
      <c r="D99" s="10"/>
      <c r="E99" s="11"/>
      <c r="F99" s="10"/>
      <c r="G99" s="11"/>
      <c r="H99" s="10"/>
      <c r="I99" s="11"/>
      <c r="J99" s="10"/>
      <c r="K99" s="11"/>
      <c r="L99" s="10"/>
      <c r="M99" s="11"/>
      <c r="N99" s="10"/>
      <c r="O99" s="11"/>
      <c r="P99" s="10"/>
      <c r="Q99" s="11"/>
      <c r="R99" s="10"/>
      <c r="S99" s="11"/>
      <c r="T99" s="10"/>
      <c r="U99" s="11"/>
      <c r="V99" s="10"/>
      <c r="W99" s="11"/>
      <c r="X99" s="10"/>
      <c r="Y99" s="11"/>
      <c r="Z99" s="10"/>
      <c r="AA99" s="6"/>
      <c r="AB99">
        <f t="shared" si="1"/>
        <v>0</v>
      </c>
    </row>
    <row r="100" spans="1:29" ht="12.75" customHeight="1">
      <c r="A100" s="26" t="s">
        <v>103</v>
      </c>
      <c r="B100" s="10"/>
      <c r="C100" s="11"/>
      <c r="D100" s="10"/>
      <c r="E100" s="11"/>
      <c r="F100" s="10"/>
      <c r="G100" s="11"/>
      <c r="H100" s="10"/>
      <c r="I100" s="11"/>
      <c r="J100" s="10">
        <v>4</v>
      </c>
      <c r="K100" s="11"/>
      <c r="L100" s="10"/>
      <c r="M100" s="11"/>
      <c r="N100" s="10"/>
      <c r="O100" s="11"/>
      <c r="P100" s="10"/>
      <c r="Q100" s="11"/>
      <c r="R100" s="10"/>
      <c r="S100" s="11"/>
      <c r="T100" s="10"/>
      <c r="U100" s="11"/>
      <c r="V100" s="10"/>
      <c r="W100" s="11"/>
      <c r="X100" s="10"/>
      <c r="Y100" s="11"/>
      <c r="Z100" s="10"/>
      <c r="AA100" s="6"/>
      <c r="AB100">
        <f t="shared" si="1"/>
        <v>0.16</v>
      </c>
    </row>
    <row r="101" spans="1:29" ht="12.75" customHeight="1">
      <c r="A101" s="17"/>
      <c r="B101" s="10"/>
      <c r="C101" s="11"/>
      <c r="D101" s="10"/>
      <c r="E101" s="11"/>
      <c r="F101" s="10"/>
      <c r="G101" s="11"/>
      <c r="H101" s="10"/>
      <c r="I101" s="11"/>
      <c r="J101" s="10"/>
      <c r="K101" s="11"/>
      <c r="L101" s="10"/>
      <c r="M101" s="11"/>
      <c r="N101" s="10"/>
      <c r="O101" s="11"/>
      <c r="P101" s="10"/>
      <c r="Q101" s="11"/>
      <c r="R101" s="10"/>
      <c r="S101" s="11"/>
      <c r="T101" s="10"/>
      <c r="U101" s="11"/>
      <c r="V101" s="10"/>
      <c r="W101" s="11"/>
      <c r="X101" s="10"/>
      <c r="Y101" s="11"/>
      <c r="Z101" s="10"/>
      <c r="AA101" s="6"/>
      <c r="AB101">
        <f t="shared" si="1"/>
        <v>0</v>
      </c>
    </row>
    <row r="102" spans="1:29" ht="12.75" customHeight="1">
      <c r="A102" s="17"/>
      <c r="B102" s="10"/>
      <c r="C102" s="11"/>
      <c r="D102" s="10"/>
      <c r="E102" s="11"/>
      <c r="F102" s="10"/>
      <c r="G102" s="11"/>
      <c r="H102" s="10"/>
      <c r="I102" s="11"/>
      <c r="J102" s="10"/>
      <c r="K102" s="11"/>
      <c r="L102" s="10"/>
      <c r="M102" s="11"/>
      <c r="N102" s="10"/>
      <c r="O102" s="11"/>
      <c r="P102" s="10"/>
      <c r="Q102" s="11"/>
      <c r="R102" s="10"/>
      <c r="S102" s="11"/>
      <c r="T102" s="10"/>
      <c r="U102" s="11"/>
      <c r="V102" s="10"/>
      <c r="W102" s="11"/>
      <c r="X102" s="10"/>
      <c r="Y102" s="11"/>
      <c r="Z102" s="10"/>
      <c r="AA102" s="6"/>
      <c r="AB102">
        <f t="shared" si="1"/>
        <v>0</v>
      </c>
    </row>
    <row r="103" spans="1:29" ht="12.75" customHeight="1">
      <c r="A103" s="17"/>
      <c r="B103" s="10"/>
      <c r="C103" s="11"/>
      <c r="D103" s="10"/>
      <c r="E103" s="11"/>
      <c r="F103" s="10"/>
      <c r="G103" s="11"/>
      <c r="H103" s="10"/>
      <c r="I103" s="11"/>
      <c r="J103" s="10"/>
      <c r="K103" s="11"/>
      <c r="L103" s="10"/>
      <c r="M103" s="11"/>
      <c r="N103" s="10"/>
      <c r="O103" s="11"/>
      <c r="P103" s="10"/>
      <c r="Q103" s="11"/>
      <c r="R103" s="10"/>
      <c r="S103" s="11"/>
      <c r="T103" s="10"/>
      <c r="U103" s="11"/>
      <c r="V103" s="10"/>
      <c r="W103" s="11"/>
      <c r="X103" s="10"/>
      <c r="Y103" s="11"/>
      <c r="Z103" s="10"/>
      <c r="AA103" s="6"/>
      <c r="AB103">
        <f t="shared" si="1"/>
        <v>0</v>
      </c>
    </row>
    <row r="104" spans="1:29" ht="12.75" customHeight="1">
      <c r="A104" s="17"/>
      <c r="B104" s="10"/>
      <c r="C104" s="11"/>
      <c r="D104" s="10"/>
      <c r="E104" s="11"/>
      <c r="F104" s="10"/>
      <c r="G104" s="11"/>
      <c r="H104" s="10"/>
      <c r="I104" s="11"/>
      <c r="J104" s="10"/>
      <c r="K104" s="11"/>
      <c r="L104" s="10"/>
      <c r="M104" s="11"/>
      <c r="N104" s="10"/>
      <c r="O104" s="11"/>
      <c r="P104" s="10"/>
      <c r="Q104" s="11"/>
      <c r="R104" s="10"/>
      <c r="S104" s="11"/>
      <c r="T104" s="10"/>
      <c r="U104" s="11"/>
      <c r="V104" s="10"/>
      <c r="W104" s="11"/>
      <c r="X104" s="10"/>
      <c r="Y104" s="11"/>
      <c r="Z104" s="10"/>
      <c r="AA104" s="6"/>
      <c r="AB104">
        <f t="shared" si="1"/>
        <v>0</v>
      </c>
    </row>
    <row r="105" spans="1:29" ht="12.75" customHeight="1">
      <c r="A105" s="17"/>
      <c r="B105" s="10"/>
      <c r="C105" s="11"/>
      <c r="D105" s="10"/>
      <c r="E105" s="11"/>
      <c r="F105" s="10"/>
      <c r="G105" s="11"/>
      <c r="H105" s="10"/>
      <c r="I105" s="11"/>
      <c r="J105" s="10"/>
      <c r="K105" s="11"/>
      <c r="L105" s="10"/>
      <c r="M105" s="11"/>
      <c r="N105" s="10"/>
      <c r="O105" s="11"/>
      <c r="P105" s="10"/>
      <c r="Q105" s="11"/>
      <c r="R105" s="10"/>
      <c r="S105" s="11"/>
      <c r="T105" s="10"/>
      <c r="U105" s="11"/>
      <c r="V105" s="10"/>
      <c r="W105" s="11"/>
      <c r="X105" s="10"/>
      <c r="Y105" s="11"/>
      <c r="Z105" s="10"/>
      <c r="AA105" s="6"/>
      <c r="AB105">
        <f t="shared" si="1"/>
        <v>0</v>
      </c>
    </row>
    <row r="106" spans="1:29" ht="12.75" customHeight="1">
      <c r="A106" s="17"/>
      <c r="B106" s="10"/>
      <c r="C106" s="11"/>
      <c r="D106" s="10"/>
      <c r="E106" s="11"/>
      <c r="F106" s="10"/>
      <c r="G106" s="11"/>
      <c r="H106" s="10"/>
      <c r="I106" s="11"/>
      <c r="J106" s="10"/>
      <c r="K106" s="11"/>
      <c r="L106" s="10"/>
      <c r="M106" s="11"/>
      <c r="N106" s="10"/>
      <c r="O106" s="11"/>
      <c r="P106" s="10"/>
      <c r="Q106" s="11"/>
      <c r="R106" s="10"/>
      <c r="S106" s="11"/>
      <c r="T106" s="10"/>
      <c r="U106" s="11"/>
      <c r="V106" s="10"/>
      <c r="W106" s="11"/>
      <c r="X106" s="10"/>
      <c r="Y106" s="11"/>
      <c r="Z106" s="10"/>
      <c r="AA106" s="6"/>
      <c r="AB106">
        <f t="shared" si="1"/>
        <v>0</v>
      </c>
    </row>
    <row r="107" spans="1:29" ht="12.75" customHeight="1">
      <c r="A107" s="17"/>
      <c r="B107" s="18"/>
      <c r="C107" s="19"/>
      <c r="D107" s="19"/>
      <c r="E107" s="19"/>
      <c r="F107" s="20"/>
      <c r="G107" s="20"/>
      <c r="H107" s="20"/>
      <c r="I107" s="20"/>
      <c r="J107" s="20"/>
      <c r="K107" s="20"/>
      <c r="L107" s="19"/>
      <c r="M107" s="19"/>
      <c r="N107" s="19"/>
      <c r="O107" s="19"/>
      <c r="P107" s="19"/>
      <c r="Q107" s="19"/>
      <c r="R107" s="19"/>
      <c r="S107" s="19"/>
      <c r="T107" s="21"/>
      <c r="U107" s="19"/>
      <c r="V107" s="18"/>
      <c r="W107" s="20"/>
      <c r="X107" s="18"/>
      <c r="Y107" s="20"/>
      <c r="Z107" s="22"/>
      <c r="AA107" s="23"/>
      <c r="AB107">
        <f t="shared" si="1"/>
        <v>0</v>
      </c>
      <c r="AC107" t="s">
        <v>139</v>
      </c>
    </row>
    <row r="108" spans="1:29" ht="12.75" customHeight="1">
      <c r="A108" t="s">
        <v>96</v>
      </c>
      <c r="B108">
        <f>SUM(B5:B91)</f>
        <v>132</v>
      </c>
      <c r="C108">
        <f t="shared" ref="C108:Z108" si="2">SUM(C5:C91)</f>
        <v>95</v>
      </c>
      <c r="D108">
        <f t="shared" si="2"/>
        <v>85</v>
      </c>
      <c r="E108">
        <f t="shared" si="2"/>
        <v>85</v>
      </c>
      <c r="F108">
        <f t="shared" si="2"/>
        <v>70</v>
      </c>
      <c r="G108">
        <f t="shared" si="2"/>
        <v>82</v>
      </c>
      <c r="H108">
        <f t="shared" si="2"/>
        <v>130</v>
      </c>
      <c r="I108">
        <f t="shared" si="2"/>
        <v>105</v>
      </c>
      <c r="J108">
        <f t="shared" si="2"/>
        <v>165</v>
      </c>
      <c r="K108">
        <f t="shared" si="2"/>
        <v>175</v>
      </c>
      <c r="L108">
        <f t="shared" si="2"/>
        <v>97</v>
      </c>
      <c r="M108">
        <f t="shared" si="2"/>
        <v>108</v>
      </c>
      <c r="N108">
        <f t="shared" si="2"/>
        <v>119</v>
      </c>
      <c r="O108">
        <f t="shared" si="2"/>
        <v>106</v>
      </c>
      <c r="P108">
        <f t="shared" si="2"/>
        <v>83</v>
      </c>
      <c r="Q108">
        <f t="shared" si="2"/>
        <v>187</v>
      </c>
      <c r="R108">
        <f t="shared" si="2"/>
        <v>157</v>
      </c>
      <c r="S108">
        <f t="shared" si="2"/>
        <v>120</v>
      </c>
      <c r="T108">
        <f t="shared" si="2"/>
        <v>150</v>
      </c>
      <c r="U108">
        <f t="shared" si="2"/>
        <v>140</v>
      </c>
      <c r="V108">
        <f t="shared" si="2"/>
        <v>86</v>
      </c>
      <c r="W108">
        <f t="shared" si="2"/>
        <v>95</v>
      </c>
      <c r="X108">
        <f t="shared" si="2"/>
        <v>30</v>
      </c>
      <c r="Y108">
        <f t="shared" si="2"/>
        <v>57</v>
      </c>
      <c r="Z108">
        <f t="shared" si="2"/>
        <v>130</v>
      </c>
      <c r="AB108">
        <f t="shared" si="1"/>
        <v>111.56</v>
      </c>
      <c r="AC108">
        <f>STDEV(B108:Z108)/SQRT(COUNT(B108:Z108))</f>
        <v>7.5392484152378625</v>
      </c>
    </row>
    <row r="109" spans="1:29" ht="12.75" customHeight="1">
      <c r="A109" t="s">
        <v>97</v>
      </c>
      <c r="B109">
        <f>SUM(B5:B7,B9:B12,B14,B17,B25,B27:B28,B32:B36,B38:B39,B42:B43,B45:B46,B49:B51,B53:B55,B57:B61,B64:B65,B69,B78,B80,B82,B85:B86,B88:B89,B91,B19)</f>
        <v>9</v>
      </c>
      <c r="C109">
        <f t="shared" ref="C109:AB109" si="3">SUM(C5:C7,C9:C12,C14,C17,C25,C27:C28,C32:C36,C38:C39,C42:C43,C45:C46,C49:C51,C53:C55,C57:C61,C64:C65,C69,C78,C80,C82,C85:C86,C88:C89,C91,C19)</f>
        <v>0</v>
      </c>
      <c r="D109">
        <f t="shared" si="3"/>
        <v>0</v>
      </c>
      <c r="E109">
        <f t="shared" si="3"/>
        <v>5</v>
      </c>
      <c r="F109">
        <f t="shared" si="3"/>
        <v>15</v>
      </c>
      <c r="G109">
        <f t="shared" si="3"/>
        <v>2</v>
      </c>
      <c r="H109">
        <f t="shared" si="3"/>
        <v>35</v>
      </c>
      <c r="I109">
        <f t="shared" si="3"/>
        <v>13</v>
      </c>
      <c r="J109">
        <f t="shared" si="3"/>
        <v>0</v>
      </c>
      <c r="K109">
        <f t="shared" si="3"/>
        <v>0</v>
      </c>
      <c r="L109">
        <f t="shared" si="3"/>
        <v>2</v>
      </c>
      <c r="M109">
        <f t="shared" si="3"/>
        <v>0</v>
      </c>
      <c r="N109">
        <f t="shared" si="3"/>
        <v>9</v>
      </c>
      <c r="O109">
        <f t="shared" si="3"/>
        <v>2</v>
      </c>
      <c r="P109">
        <f t="shared" si="3"/>
        <v>0</v>
      </c>
      <c r="Q109">
        <f t="shared" si="3"/>
        <v>0</v>
      </c>
      <c r="R109">
        <f t="shared" si="3"/>
        <v>0</v>
      </c>
      <c r="S109">
        <f t="shared" si="3"/>
        <v>10</v>
      </c>
      <c r="T109">
        <f t="shared" si="3"/>
        <v>0</v>
      </c>
      <c r="U109">
        <f t="shared" si="3"/>
        <v>40</v>
      </c>
      <c r="V109">
        <f t="shared" si="3"/>
        <v>0</v>
      </c>
      <c r="W109">
        <f t="shared" si="3"/>
        <v>0</v>
      </c>
      <c r="X109">
        <f t="shared" si="3"/>
        <v>0</v>
      </c>
      <c r="Y109">
        <f t="shared" si="3"/>
        <v>22</v>
      </c>
      <c r="Z109">
        <f t="shared" si="3"/>
        <v>0</v>
      </c>
      <c r="AA109">
        <f t="shared" si="3"/>
        <v>0</v>
      </c>
      <c r="AB109">
        <f t="shared" si="3"/>
        <v>2.48</v>
      </c>
      <c r="AC109">
        <f>STDEV(B109:Z109)/SQRT(COUNT(B109:Z109))</f>
        <v>2.208377986969924</v>
      </c>
    </row>
    <row r="110" spans="1:29" ht="12.75" customHeight="1">
      <c r="A110" t="s">
        <v>98</v>
      </c>
      <c r="B110">
        <f>SUM(B8,B13,B15:B16,B18:B24,B26,B29:B31,B37,B40:B41,B44,B47:B48,B52,B56,B62:B63,B66:B68,B70:B77,B79,B81,B83:B84,B87,B90,)</f>
        <v>123</v>
      </c>
      <c r="C110">
        <f t="shared" ref="C110:Z110" si="4">SUM(C8,C13,C15:C16,C18:C24,C26,C29:C31,C37,C40:C41,C44,C47:C48,C52,C56,C62:C63,C66:C68,C70:C77,C79,C81,C83:C84,C87,C90,)</f>
        <v>95</v>
      </c>
      <c r="D110">
        <f t="shared" si="4"/>
        <v>85</v>
      </c>
      <c r="E110">
        <f t="shared" si="4"/>
        <v>80</v>
      </c>
      <c r="F110">
        <f t="shared" si="4"/>
        <v>55</v>
      </c>
      <c r="G110">
        <f t="shared" si="4"/>
        <v>82</v>
      </c>
      <c r="H110">
        <f t="shared" si="4"/>
        <v>130</v>
      </c>
      <c r="I110">
        <f t="shared" si="4"/>
        <v>97</v>
      </c>
      <c r="J110">
        <f t="shared" si="4"/>
        <v>165</v>
      </c>
      <c r="K110">
        <f t="shared" si="4"/>
        <v>175</v>
      </c>
      <c r="L110">
        <f t="shared" si="4"/>
        <v>95</v>
      </c>
      <c r="M110">
        <f t="shared" si="4"/>
        <v>108</v>
      </c>
      <c r="N110">
        <f t="shared" si="4"/>
        <v>116</v>
      </c>
      <c r="O110">
        <f t="shared" si="4"/>
        <v>106</v>
      </c>
      <c r="P110">
        <f t="shared" si="4"/>
        <v>83</v>
      </c>
      <c r="Q110">
        <f t="shared" si="4"/>
        <v>187</v>
      </c>
      <c r="R110">
        <f t="shared" si="4"/>
        <v>157</v>
      </c>
      <c r="S110">
        <f t="shared" si="4"/>
        <v>120</v>
      </c>
      <c r="T110">
        <f t="shared" si="4"/>
        <v>150</v>
      </c>
      <c r="U110">
        <f t="shared" si="4"/>
        <v>140</v>
      </c>
      <c r="V110">
        <f t="shared" si="4"/>
        <v>86</v>
      </c>
      <c r="W110">
        <f t="shared" si="4"/>
        <v>95</v>
      </c>
      <c r="X110">
        <f t="shared" si="4"/>
        <v>30</v>
      </c>
      <c r="Y110">
        <f t="shared" si="4"/>
        <v>37</v>
      </c>
      <c r="Z110">
        <f t="shared" si="4"/>
        <v>130</v>
      </c>
      <c r="AB110">
        <f t="shared" si="1"/>
        <v>109.08</v>
      </c>
      <c r="AC110">
        <f>STDEV(B110:Z110)/SQRT(COUNT(B110:Z110))</f>
        <v>7.9795405047325065</v>
      </c>
    </row>
    <row r="111" spans="1:29" ht="12.75" customHeight="1">
      <c r="A111" t="s">
        <v>99</v>
      </c>
      <c r="B111">
        <f>SUM(B95:B100)</f>
        <v>75</v>
      </c>
      <c r="C111">
        <f t="shared" ref="C111:Z111" si="5">SUM(C95:C100)</f>
        <v>32</v>
      </c>
      <c r="D111">
        <f t="shared" si="5"/>
        <v>44</v>
      </c>
      <c r="E111">
        <f t="shared" si="5"/>
        <v>51</v>
      </c>
      <c r="F111">
        <f t="shared" si="5"/>
        <v>62</v>
      </c>
      <c r="G111">
        <f t="shared" si="5"/>
        <v>32</v>
      </c>
      <c r="H111">
        <f t="shared" si="5"/>
        <v>25</v>
      </c>
      <c r="I111">
        <f t="shared" si="5"/>
        <v>19</v>
      </c>
      <c r="J111">
        <f t="shared" si="5"/>
        <v>13</v>
      </c>
      <c r="K111">
        <f t="shared" si="5"/>
        <v>7</v>
      </c>
      <c r="L111">
        <f t="shared" si="5"/>
        <v>34</v>
      </c>
      <c r="M111">
        <f t="shared" si="5"/>
        <v>25</v>
      </c>
      <c r="N111">
        <f t="shared" si="5"/>
        <v>12</v>
      </c>
      <c r="O111">
        <f t="shared" si="5"/>
        <v>23</v>
      </c>
      <c r="P111">
        <f t="shared" si="5"/>
        <v>30</v>
      </c>
      <c r="Q111">
        <f t="shared" si="5"/>
        <v>33</v>
      </c>
      <c r="R111">
        <f t="shared" si="5"/>
        <v>65</v>
      </c>
      <c r="S111">
        <f t="shared" si="5"/>
        <v>55</v>
      </c>
      <c r="T111">
        <f t="shared" si="5"/>
        <v>48</v>
      </c>
      <c r="U111">
        <f t="shared" si="5"/>
        <v>29</v>
      </c>
      <c r="V111">
        <f t="shared" si="5"/>
        <v>30</v>
      </c>
      <c r="W111">
        <f t="shared" si="5"/>
        <v>39</v>
      </c>
      <c r="X111">
        <f t="shared" si="5"/>
        <v>85</v>
      </c>
      <c r="Y111">
        <f t="shared" si="5"/>
        <v>75</v>
      </c>
      <c r="Z111">
        <f t="shared" si="5"/>
        <v>65</v>
      </c>
      <c r="AB111">
        <f t="shared" si="1"/>
        <v>40.32</v>
      </c>
      <c r="AC111">
        <f>STDEV(B111:Z111)/SQRT(COUNT(B111:Z111))</f>
        <v>4.2718926328580249</v>
      </c>
    </row>
    <row r="112" spans="1:29" ht="12.75" customHeight="1"/>
    <row r="113" ht="12.75" customHeight="1"/>
    <row r="114" ht="12.75" customHeight="1"/>
    <row r="115" ht="12.75" customHeight="1"/>
    <row r="116" ht="12.75" customHeight="1"/>
    <row r="117" ht="12.75" customHeight="1"/>
  </sheetData>
  <mergeCells count="2">
    <mergeCell ref="A1:AA1"/>
    <mergeCell ref="A2:AA2"/>
  </mergeCells>
  <phoneticPr fontId="8" type="noConversion"/>
  <pageMargins left="0.75" right="0.75" top="1" bottom="1" header="0.5" footer="0.5"/>
  <headerFooter alignWithMargins="0"/>
</worksheet>
</file>

<file path=xl/worksheets/sheet8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AC116"/>
  <sheetViews>
    <sheetView workbookViewId="0">
      <pane xSplit="1" ySplit="4" topLeftCell="Y85" activePane="bottomRight" state="frozen"/>
      <selection activeCell="AJ48" sqref="AJ48"/>
      <selection pane="topRight" activeCell="AJ48" sqref="AJ48"/>
      <selection pane="bottomLeft" activeCell="AJ48" sqref="AJ48"/>
      <selection pane="bottomRight" activeCell="AJ48" sqref="AJ48"/>
    </sheetView>
  </sheetViews>
  <sheetFormatPr baseColWidth="10" defaultRowHeight="13"/>
  <cols>
    <col min="1" max="1" width="25" bestFit="1" customWidth="1"/>
    <col min="2" max="256" width="8.83203125" customWidth="1"/>
  </cols>
  <sheetData>
    <row r="1" spans="1:28" ht="18">
      <c r="A1" s="221" t="s">
        <v>88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spans="1:28">
      <c r="A2" s="222" t="s">
        <v>104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4"/>
    </row>
    <row r="3" spans="1:28">
      <c r="A3" s="1" t="s">
        <v>0</v>
      </c>
      <c r="B3" s="2">
        <v>0</v>
      </c>
      <c r="C3" s="3">
        <v>3</v>
      </c>
      <c r="D3" s="2">
        <v>6</v>
      </c>
      <c r="E3" s="3">
        <v>9</v>
      </c>
      <c r="F3" s="2">
        <v>12</v>
      </c>
      <c r="G3" s="3">
        <v>15</v>
      </c>
      <c r="H3" s="2">
        <v>18</v>
      </c>
      <c r="I3" s="3">
        <v>21</v>
      </c>
      <c r="J3" s="2">
        <v>24</v>
      </c>
      <c r="K3" s="3">
        <v>27</v>
      </c>
      <c r="L3" s="2">
        <v>30</v>
      </c>
      <c r="M3" s="3">
        <v>33</v>
      </c>
      <c r="N3" s="2">
        <v>36</v>
      </c>
      <c r="O3" s="3">
        <v>39</v>
      </c>
      <c r="P3" s="2">
        <v>42</v>
      </c>
      <c r="Q3" s="3">
        <v>45</v>
      </c>
      <c r="R3" s="2">
        <v>48</v>
      </c>
      <c r="S3" s="3">
        <v>51</v>
      </c>
      <c r="T3" s="4">
        <v>54</v>
      </c>
      <c r="U3" s="3">
        <v>57</v>
      </c>
      <c r="V3" s="4">
        <v>60</v>
      </c>
      <c r="W3" s="3">
        <v>63</v>
      </c>
      <c r="X3" s="4">
        <v>66</v>
      </c>
      <c r="Y3" s="3">
        <v>69</v>
      </c>
      <c r="Z3" s="4">
        <v>72</v>
      </c>
      <c r="AA3" s="2" t="s">
        <v>1</v>
      </c>
    </row>
    <row r="4" spans="1:28" ht="12.75" customHeight="1">
      <c r="A4" s="5" t="s">
        <v>2</v>
      </c>
      <c r="B4" s="6"/>
      <c r="C4" s="7"/>
      <c r="D4" s="6"/>
      <c r="E4" s="7"/>
      <c r="F4" s="6"/>
      <c r="G4" s="7"/>
      <c r="H4" s="6"/>
      <c r="I4" s="7"/>
      <c r="J4" s="6"/>
      <c r="K4" s="7"/>
      <c r="L4" s="6"/>
      <c r="M4" s="7"/>
      <c r="N4" s="6"/>
      <c r="O4" s="7"/>
      <c r="P4" s="6"/>
      <c r="Q4" s="7"/>
      <c r="R4" s="6"/>
      <c r="S4" s="7"/>
      <c r="T4" s="8"/>
      <c r="U4" s="7"/>
      <c r="V4" s="8"/>
      <c r="W4" s="7"/>
      <c r="X4" s="8"/>
      <c r="Y4" s="7"/>
      <c r="Z4" s="8"/>
      <c r="AA4" s="6"/>
    </row>
    <row r="5" spans="1:28" ht="12.75" customHeight="1">
      <c r="A5" s="9" t="s">
        <v>25</v>
      </c>
      <c r="B5" s="10"/>
      <c r="C5" s="11"/>
      <c r="D5" s="10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  <c r="P5" s="10"/>
      <c r="Q5" s="11"/>
      <c r="R5" s="10"/>
      <c r="S5" s="11"/>
      <c r="T5" s="10"/>
      <c r="U5" s="11"/>
      <c r="V5" s="10"/>
      <c r="W5" s="11"/>
      <c r="X5" s="10"/>
      <c r="Y5" s="11"/>
      <c r="Z5" s="10"/>
      <c r="AA5" s="6"/>
      <c r="AB5">
        <f>SUM(B5:AA5)/25</f>
        <v>0</v>
      </c>
    </row>
    <row r="6" spans="1:28" ht="12.75" customHeight="1">
      <c r="A6" s="9" t="s">
        <v>3</v>
      </c>
      <c r="B6" s="10"/>
      <c r="C6" s="11"/>
      <c r="D6" s="10"/>
      <c r="E6" s="11"/>
      <c r="F6" s="10"/>
      <c r="G6" s="11"/>
      <c r="H6" s="10"/>
      <c r="I6" s="11"/>
      <c r="J6" s="10"/>
      <c r="K6" s="11"/>
      <c r="L6" s="10"/>
      <c r="M6" s="11"/>
      <c r="N6" s="10"/>
      <c r="O6" s="11"/>
      <c r="P6" s="10"/>
      <c r="Q6" s="11"/>
      <c r="R6" s="10"/>
      <c r="S6" s="11"/>
      <c r="T6" s="10"/>
      <c r="U6" s="11"/>
      <c r="V6" s="10"/>
      <c r="W6" s="11"/>
      <c r="X6" s="10"/>
      <c r="Y6" s="11"/>
      <c r="Z6" s="10"/>
      <c r="AA6" s="6"/>
      <c r="AB6">
        <f t="shared" ref="AB6:AB69" si="0">SUM(B6:AA6)/25</f>
        <v>0</v>
      </c>
    </row>
    <row r="7" spans="1:28" ht="12.75" customHeight="1">
      <c r="A7" s="9" t="s">
        <v>59</v>
      </c>
      <c r="B7" s="10"/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  <c r="P7" s="10"/>
      <c r="Q7" s="11"/>
      <c r="R7" s="10"/>
      <c r="S7" s="11"/>
      <c r="T7" s="10"/>
      <c r="U7" s="11"/>
      <c r="V7" s="10"/>
      <c r="W7" s="11"/>
      <c r="X7" s="10"/>
      <c r="Y7" s="11"/>
      <c r="Z7" s="10"/>
      <c r="AA7" s="6"/>
      <c r="AB7">
        <f t="shared" si="0"/>
        <v>0</v>
      </c>
    </row>
    <row r="8" spans="1:28" ht="12.75" customHeight="1">
      <c r="A8" s="12" t="s">
        <v>4</v>
      </c>
      <c r="B8" s="10">
        <v>2</v>
      </c>
      <c r="C8" s="11">
        <v>1</v>
      </c>
      <c r="D8" s="10"/>
      <c r="E8" s="11"/>
      <c r="F8" s="10"/>
      <c r="G8" s="11"/>
      <c r="H8" s="10"/>
      <c r="I8" s="11"/>
      <c r="J8" s="10"/>
      <c r="K8" s="11"/>
      <c r="L8" s="10"/>
      <c r="M8" s="11"/>
      <c r="N8" s="10"/>
      <c r="O8" s="11"/>
      <c r="P8" s="10"/>
      <c r="Q8" s="11"/>
      <c r="R8" s="10"/>
      <c r="S8" s="11"/>
      <c r="T8" s="10"/>
      <c r="U8" s="11"/>
      <c r="V8" s="10"/>
      <c r="W8" s="11"/>
      <c r="X8" s="10"/>
      <c r="Y8" s="11"/>
      <c r="Z8" s="10"/>
      <c r="AA8" s="6"/>
      <c r="AB8">
        <f t="shared" si="0"/>
        <v>0.12</v>
      </c>
    </row>
    <row r="9" spans="1:28" ht="12.75" customHeight="1">
      <c r="A9" s="9" t="s">
        <v>45</v>
      </c>
      <c r="B9" s="10"/>
      <c r="C9" s="11"/>
      <c r="D9" s="10"/>
      <c r="E9" s="11"/>
      <c r="F9" s="10"/>
      <c r="G9" s="11"/>
      <c r="H9" s="10"/>
      <c r="I9" s="11"/>
      <c r="J9" s="10"/>
      <c r="K9" s="11"/>
      <c r="L9" s="10"/>
      <c r="M9" s="11"/>
      <c r="N9" s="10"/>
      <c r="O9" s="11"/>
      <c r="P9" s="10"/>
      <c r="Q9" s="11"/>
      <c r="R9" s="10"/>
      <c r="S9" s="11"/>
      <c r="T9" s="10"/>
      <c r="U9" s="11"/>
      <c r="V9" s="10"/>
      <c r="W9" s="11"/>
      <c r="X9" s="10"/>
      <c r="Y9" s="11"/>
      <c r="Z9" s="10"/>
      <c r="AA9" s="6"/>
      <c r="AB9">
        <f t="shared" si="0"/>
        <v>0</v>
      </c>
    </row>
    <row r="10" spans="1:28" ht="12.75" customHeight="1">
      <c r="A10" s="24" t="s">
        <v>86</v>
      </c>
      <c r="B10" s="10">
        <v>40</v>
      </c>
      <c r="C10" s="11">
        <v>1</v>
      </c>
      <c r="D10" s="10"/>
      <c r="E10" s="11"/>
      <c r="F10" s="10"/>
      <c r="G10" s="11"/>
      <c r="H10" s="10"/>
      <c r="I10" s="11"/>
      <c r="J10" s="10"/>
      <c r="K10" s="11"/>
      <c r="L10" s="10"/>
      <c r="M10" s="11"/>
      <c r="N10" s="10"/>
      <c r="O10" s="11"/>
      <c r="P10" s="10"/>
      <c r="Q10" s="11"/>
      <c r="R10" s="10"/>
      <c r="S10" s="11"/>
      <c r="T10" s="10"/>
      <c r="U10" s="11"/>
      <c r="V10" s="10"/>
      <c r="W10" s="11"/>
      <c r="X10" s="10"/>
      <c r="Y10" s="11"/>
      <c r="Z10" s="10"/>
      <c r="AA10" s="6"/>
      <c r="AB10">
        <f t="shared" si="0"/>
        <v>1.64</v>
      </c>
    </row>
    <row r="11" spans="1:28" ht="12.75" customHeight="1">
      <c r="A11" s="9" t="s">
        <v>27</v>
      </c>
      <c r="B11" s="10"/>
      <c r="C11" s="11"/>
      <c r="D11" s="10"/>
      <c r="E11" s="11"/>
      <c r="F11" s="10"/>
      <c r="G11" s="11"/>
      <c r="H11" s="10"/>
      <c r="I11" s="11"/>
      <c r="J11" s="10"/>
      <c r="K11" s="11"/>
      <c r="L11" s="10"/>
      <c r="M11" s="11"/>
      <c r="N11" s="10"/>
      <c r="O11" s="11"/>
      <c r="P11" s="10"/>
      <c r="Q11" s="11"/>
      <c r="R11" s="10"/>
      <c r="S11" s="11"/>
      <c r="T11" s="10"/>
      <c r="U11" s="11"/>
      <c r="V11" s="10"/>
      <c r="W11" s="11"/>
      <c r="X11" s="10"/>
      <c r="Y11" s="11"/>
      <c r="Z11" s="10"/>
      <c r="AA11" s="6"/>
      <c r="AB11">
        <f t="shared" si="0"/>
        <v>0</v>
      </c>
    </row>
    <row r="12" spans="1:28" ht="12.75" customHeight="1">
      <c r="A12" s="14" t="s">
        <v>26</v>
      </c>
      <c r="B12" s="10"/>
      <c r="C12" s="11"/>
      <c r="D12" s="10"/>
      <c r="E12" s="11"/>
      <c r="F12" s="10"/>
      <c r="G12" s="11"/>
      <c r="H12" s="10"/>
      <c r="I12" s="11"/>
      <c r="J12" s="10"/>
      <c r="K12" s="11"/>
      <c r="L12" s="10"/>
      <c r="M12" s="11"/>
      <c r="N12" s="10"/>
      <c r="O12" s="11"/>
      <c r="P12" s="10"/>
      <c r="Q12" s="11"/>
      <c r="R12" s="10"/>
      <c r="S12" s="11"/>
      <c r="T12" s="10"/>
      <c r="U12" s="11"/>
      <c r="V12" s="10"/>
      <c r="W12" s="11"/>
      <c r="X12" s="10"/>
      <c r="Y12" s="11"/>
      <c r="Z12" s="10"/>
      <c r="AA12" s="6"/>
      <c r="AB12">
        <f t="shared" si="0"/>
        <v>0</v>
      </c>
    </row>
    <row r="13" spans="1:28" ht="12.75" customHeight="1">
      <c r="A13" s="13" t="s">
        <v>51</v>
      </c>
      <c r="B13" s="10"/>
      <c r="C13" s="11"/>
      <c r="D13" s="10"/>
      <c r="E13" s="11"/>
      <c r="F13" s="10"/>
      <c r="G13" s="11"/>
      <c r="H13" s="10"/>
      <c r="I13" s="11"/>
      <c r="J13" s="10"/>
      <c r="K13" s="11"/>
      <c r="L13" s="10"/>
      <c r="M13" s="11"/>
      <c r="N13" s="10"/>
      <c r="O13" s="11"/>
      <c r="P13" s="10"/>
      <c r="Q13" s="11"/>
      <c r="R13" s="10"/>
      <c r="S13" s="11"/>
      <c r="T13" s="10"/>
      <c r="U13" s="11"/>
      <c r="V13" s="10"/>
      <c r="W13" s="11"/>
      <c r="X13" s="10"/>
      <c r="Y13" s="11"/>
      <c r="Z13" s="10"/>
      <c r="AA13" s="6"/>
      <c r="AB13">
        <f t="shared" si="0"/>
        <v>0</v>
      </c>
    </row>
    <row r="14" spans="1:28" ht="12.75" customHeight="1">
      <c r="A14" s="14" t="s">
        <v>29</v>
      </c>
      <c r="B14" s="10"/>
      <c r="C14" s="11"/>
      <c r="D14" s="10"/>
      <c r="E14" s="11"/>
      <c r="F14" s="10"/>
      <c r="G14" s="11"/>
      <c r="H14" s="10"/>
      <c r="I14" s="11"/>
      <c r="J14" s="10"/>
      <c r="K14" s="11"/>
      <c r="L14" s="10"/>
      <c r="M14" s="11"/>
      <c r="N14" s="10"/>
      <c r="O14" s="11"/>
      <c r="P14" s="10"/>
      <c r="Q14" s="11"/>
      <c r="R14" s="10"/>
      <c r="S14" s="11"/>
      <c r="T14" s="10"/>
      <c r="U14" s="11"/>
      <c r="V14" s="10"/>
      <c r="W14" s="11"/>
      <c r="X14" s="10"/>
      <c r="Y14" s="11"/>
      <c r="Z14" s="10"/>
      <c r="AA14" s="6"/>
      <c r="AB14">
        <f t="shared" si="0"/>
        <v>0</v>
      </c>
    </row>
    <row r="15" spans="1:28" ht="12.75" customHeight="1">
      <c r="A15" s="13" t="s">
        <v>76</v>
      </c>
      <c r="B15" s="10"/>
      <c r="C15" s="11"/>
      <c r="D15" s="10"/>
      <c r="E15" s="11"/>
      <c r="F15" s="10"/>
      <c r="G15" s="11"/>
      <c r="H15" s="10"/>
      <c r="I15" s="11"/>
      <c r="J15" s="10"/>
      <c r="K15" s="11"/>
      <c r="L15" s="10"/>
      <c r="M15" s="11"/>
      <c r="N15" s="10"/>
      <c r="O15" s="11"/>
      <c r="P15" s="10"/>
      <c r="Q15" s="11"/>
      <c r="R15" s="10"/>
      <c r="S15" s="11"/>
      <c r="T15" s="10"/>
      <c r="U15" s="11"/>
      <c r="V15" s="10"/>
      <c r="W15" s="11"/>
      <c r="X15" s="10"/>
      <c r="Y15" s="11"/>
      <c r="Z15" s="10"/>
      <c r="AA15" s="6"/>
      <c r="AB15">
        <f t="shared" si="0"/>
        <v>0</v>
      </c>
    </row>
    <row r="16" spans="1:28" ht="12.75" customHeight="1">
      <c r="A16" s="13" t="s">
        <v>77</v>
      </c>
      <c r="B16" s="10"/>
      <c r="C16" s="11"/>
      <c r="D16" s="10"/>
      <c r="E16" s="11"/>
      <c r="F16" s="10"/>
      <c r="G16" s="11"/>
      <c r="H16" s="10"/>
      <c r="I16" s="11"/>
      <c r="J16" s="10"/>
      <c r="K16" s="11"/>
      <c r="L16" s="10"/>
      <c r="M16" s="11"/>
      <c r="N16" s="10"/>
      <c r="O16" s="11"/>
      <c r="P16" s="10"/>
      <c r="Q16" s="11"/>
      <c r="R16" s="10"/>
      <c r="S16" s="11"/>
      <c r="T16" s="10"/>
      <c r="U16" s="11"/>
      <c r="V16" s="10"/>
      <c r="W16" s="11"/>
      <c r="X16" s="10"/>
      <c r="Y16" s="11"/>
      <c r="Z16" s="10"/>
      <c r="AA16" s="6"/>
      <c r="AB16">
        <f t="shared" si="0"/>
        <v>0</v>
      </c>
    </row>
    <row r="17" spans="1:28" ht="12.75" customHeight="1">
      <c r="A17" s="9" t="s">
        <v>5</v>
      </c>
      <c r="B17" s="10"/>
      <c r="C17" s="11"/>
      <c r="D17" s="10"/>
      <c r="E17" s="11"/>
      <c r="F17" s="10"/>
      <c r="G17" s="11"/>
      <c r="H17" s="10"/>
      <c r="I17" s="11"/>
      <c r="J17" s="10"/>
      <c r="K17" s="11"/>
      <c r="L17" s="10"/>
      <c r="M17" s="11"/>
      <c r="N17" s="10"/>
      <c r="O17" s="11"/>
      <c r="P17" s="10"/>
      <c r="Q17" s="11"/>
      <c r="R17" s="10"/>
      <c r="S17" s="11"/>
      <c r="T17" s="10"/>
      <c r="U17" s="11"/>
      <c r="V17" s="10"/>
      <c r="W17" s="11"/>
      <c r="X17" s="10">
        <v>100</v>
      </c>
      <c r="Y17" s="11">
        <v>100</v>
      </c>
      <c r="Z17" s="10">
        <v>90</v>
      </c>
      <c r="AA17" s="6"/>
      <c r="AB17">
        <f t="shared" si="0"/>
        <v>11.6</v>
      </c>
    </row>
    <row r="18" spans="1:28" ht="12.75" customHeight="1">
      <c r="A18" s="12" t="s">
        <v>79</v>
      </c>
      <c r="B18" s="10"/>
      <c r="C18" s="11"/>
      <c r="D18" s="10"/>
      <c r="E18" s="11"/>
      <c r="F18" s="10"/>
      <c r="G18" s="11"/>
      <c r="H18" s="10"/>
      <c r="I18" s="11"/>
      <c r="J18" s="10"/>
      <c r="K18" s="11"/>
      <c r="L18" s="10"/>
      <c r="M18" s="11"/>
      <c r="N18" s="10"/>
      <c r="O18" s="11"/>
      <c r="P18" s="10"/>
      <c r="Q18" s="11"/>
      <c r="R18" s="10"/>
      <c r="S18" s="11"/>
      <c r="T18" s="10"/>
      <c r="U18" s="11"/>
      <c r="V18" s="10"/>
      <c r="W18" s="11"/>
      <c r="X18" s="10"/>
      <c r="Y18" s="11"/>
      <c r="Z18" s="10"/>
      <c r="AA18" s="6"/>
      <c r="AB18">
        <f t="shared" si="0"/>
        <v>0</v>
      </c>
    </row>
    <row r="19" spans="1:28" ht="12.75" customHeight="1">
      <c r="A19" s="25" t="s">
        <v>102</v>
      </c>
      <c r="B19" s="10"/>
      <c r="C19" s="11"/>
      <c r="D19" s="10"/>
      <c r="E19" s="11"/>
      <c r="F19" s="10"/>
      <c r="G19" s="11"/>
      <c r="H19" s="10"/>
      <c r="I19" s="11"/>
      <c r="J19" s="10"/>
      <c r="K19" s="11"/>
      <c r="L19" s="10"/>
      <c r="M19" s="11"/>
      <c r="N19" s="10"/>
      <c r="O19" s="11"/>
      <c r="P19" s="10"/>
      <c r="Q19" s="11"/>
      <c r="R19" s="10"/>
      <c r="S19" s="11"/>
      <c r="T19" s="10"/>
      <c r="U19" s="11"/>
      <c r="V19" s="10"/>
      <c r="W19" s="11"/>
      <c r="X19" s="10"/>
      <c r="Y19" s="11"/>
      <c r="Z19" s="10"/>
      <c r="AA19" s="6"/>
    </row>
    <row r="20" spans="1:28" ht="12.75" customHeight="1">
      <c r="A20" s="12" t="s">
        <v>78</v>
      </c>
      <c r="B20" s="10"/>
      <c r="C20" s="11"/>
      <c r="D20" s="10"/>
      <c r="E20" s="11"/>
      <c r="F20" s="10"/>
      <c r="G20" s="11"/>
      <c r="H20" s="10"/>
      <c r="I20" s="11"/>
      <c r="J20" s="10"/>
      <c r="K20" s="11"/>
      <c r="L20" s="10"/>
      <c r="M20" s="11"/>
      <c r="N20" s="10"/>
      <c r="O20" s="11"/>
      <c r="P20" s="10"/>
      <c r="Q20" s="11"/>
      <c r="R20" s="10"/>
      <c r="S20" s="11"/>
      <c r="T20" s="10"/>
      <c r="U20" s="11"/>
      <c r="V20" s="10"/>
      <c r="W20" s="11"/>
      <c r="X20" s="10"/>
      <c r="Y20" s="11"/>
      <c r="Z20" s="10"/>
      <c r="AA20" s="6"/>
      <c r="AB20">
        <f t="shared" si="0"/>
        <v>0</v>
      </c>
    </row>
    <row r="21" spans="1:28" ht="12.75" customHeight="1">
      <c r="A21" s="12" t="s">
        <v>6</v>
      </c>
      <c r="B21" s="10">
        <v>90</v>
      </c>
      <c r="C21" s="11">
        <v>95</v>
      </c>
      <c r="D21" s="10">
        <v>97</v>
      </c>
      <c r="E21" s="11">
        <v>99</v>
      </c>
      <c r="F21" s="10">
        <v>100</v>
      </c>
      <c r="G21" s="11">
        <v>80</v>
      </c>
      <c r="H21" s="10">
        <v>98</v>
      </c>
      <c r="I21" s="11">
        <v>4</v>
      </c>
      <c r="J21" s="10">
        <v>100</v>
      </c>
      <c r="K21" s="11">
        <v>100</v>
      </c>
      <c r="L21" s="10">
        <v>80</v>
      </c>
      <c r="M21" s="11">
        <v>10</v>
      </c>
      <c r="N21" s="10">
        <v>100</v>
      </c>
      <c r="O21" s="11">
        <v>100</v>
      </c>
      <c r="P21" s="10">
        <v>95</v>
      </c>
      <c r="Q21" s="11">
        <v>95</v>
      </c>
      <c r="R21" s="10">
        <v>100</v>
      </c>
      <c r="S21" s="11">
        <v>100</v>
      </c>
      <c r="T21" s="10">
        <v>100</v>
      </c>
      <c r="U21" s="11">
        <v>100</v>
      </c>
      <c r="V21" s="10">
        <v>99</v>
      </c>
      <c r="W21" s="11">
        <v>100</v>
      </c>
      <c r="X21" s="10">
        <v>20</v>
      </c>
      <c r="Y21" s="11"/>
      <c r="Z21" s="10">
        <v>65</v>
      </c>
      <c r="AA21" s="6"/>
      <c r="AB21">
        <f t="shared" si="0"/>
        <v>81.08</v>
      </c>
    </row>
    <row r="22" spans="1:28" ht="12.75" customHeight="1">
      <c r="A22" s="12" t="s">
        <v>7</v>
      </c>
      <c r="B22" s="10"/>
      <c r="C22" s="11"/>
      <c r="D22" s="10"/>
      <c r="E22" s="11"/>
      <c r="F22" s="10"/>
      <c r="G22" s="11"/>
      <c r="H22" s="10"/>
      <c r="I22" s="11"/>
      <c r="J22" s="10"/>
      <c r="K22" s="11"/>
      <c r="L22" s="10"/>
      <c r="M22" s="11"/>
      <c r="N22" s="10"/>
      <c r="O22" s="11"/>
      <c r="P22" s="10"/>
      <c r="Q22" s="11"/>
      <c r="R22" s="10"/>
      <c r="S22" s="11"/>
      <c r="T22" s="10"/>
      <c r="U22" s="11"/>
      <c r="V22" s="10"/>
      <c r="W22" s="11"/>
      <c r="X22" s="10"/>
      <c r="Y22" s="11"/>
      <c r="Z22" s="10"/>
      <c r="AA22" s="6"/>
      <c r="AB22">
        <f t="shared" si="0"/>
        <v>0</v>
      </c>
    </row>
    <row r="23" spans="1:28" ht="12.75" customHeight="1">
      <c r="A23" s="12" t="s">
        <v>85</v>
      </c>
      <c r="B23" s="10"/>
      <c r="C23" s="11"/>
      <c r="D23" s="10"/>
      <c r="E23" s="11"/>
      <c r="F23" s="10"/>
      <c r="G23" s="11"/>
      <c r="H23" s="10"/>
      <c r="I23" s="11"/>
      <c r="J23" s="10"/>
      <c r="K23" s="11"/>
      <c r="L23" s="10"/>
      <c r="M23" s="11"/>
      <c r="N23" s="10"/>
      <c r="O23" s="11"/>
      <c r="P23" s="10"/>
      <c r="Q23" s="11"/>
      <c r="R23" s="10"/>
      <c r="S23" s="11"/>
      <c r="T23" s="10"/>
      <c r="U23" s="11"/>
      <c r="V23" s="10"/>
      <c r="W23" s="11"/>
      <c r="X23" s="10"/>
      <c r="Y23" s="11"/>
      <c r="Z23" s="10"/>
      <c r="AA23" s="6"/>
      <c r="AB23">
        <f t="shared" si="0"/>
        <v>0</v>
      </c>
    </row>
    <row r="24" spans="1:28" ht="12.75" customHeight="1">
      <c r="A24" s="12" t="s">
        <v>28</v>
      </c>
      <c r="B24" s="10"/>
      <c r="C24" s="11"/>
      <c r="D24" s="10"/>
      <c r="E24" s="11"/>
      <c r="F24" s="10"/>
      <c r="G24" s="11"/>
      <c r="H24" s="10"/>
      <c r="I24" s="11"/>
      <c r="J24" s="10"/>
      <c r="K24" s="11"/>
      <c r="L24" s="10"/>
      <c r="M24" s="11"/>
      <c r="N24" s="10"/>
      <c r="O24" s="11"/>
      <c r="P24" s="10"/>
      <c r="Q24" s="11"/>
      <c r="R24" s="10"/>
      <c r="S24" s="11"/>
      <c r="T24" s="10"/>
      <c r="U24" s="11"/>
      <c r="V24" s="10"/>
      <c r="W24" s="11"/>
      <c r="X24" s="10"/>
      <c r="Y24" s="11"/>
      <c r="Z24" s="10"/>
      <c r="AA24" s="6"/>
      <c r="AB24">
        <f t="shared" si="0"/>
        <v>0</v>
      </c>
    </row>
    <row r="25" spans="1:28" ht="12.75" customHeight="1">
      <c r="A25" s="9" t="s">
        <v>8</v>
      </c>
      <c r="B25" s="10"/>
      <c r="C25" s="11"/>
      <c r="D25" s="10"/>
      <c r="E25" s="11">
        <v>5</v>
      </c>
      <c r="F25" s="10"/>
      <c r="G25" s="11">
        <v>25</v>
      </c>
      <c r="H25" s="10"/>
      <c r="I25" s="11">
        <v>90</v>
      </c>
      <c r="J25" s="10"/>
      <c r="K25" s="11"/>
      <c r="L25" s="10"/>
      <c r="M25" s="11"/>
      <c r="N25" s="10"/>
      <c r="O25" s="11"/>
      <c r="P25" s="10"/>
      <c r="Q25" s="11"/>
      <c r="R25" s="10"/>
      <c r="S25" s="11"/>
      <c r="T25" s="10"/>
      <c r="U25" s="11"/>
      <c r="V25" s="10"/>
      <c r="W25" s="11"/>
      <c r="X25" s="10"/>
      <c r="Y25" s="11"/>
      <c r="Z25" s="10">
        <v>7</v>
      </c>
      <c r="AA25" s="6"/>
      <c r="AB25">
        <f t="shared" si="0"/>
        <v>5.08</v>
      </c>
    </row>
    <row r="26" spans="1:28" ht="12.75" customHeight="1">
      <c r="A26" s="12" t="s">
        <v>23</v>
      </c>
      <c r="B26" s="10"/>
      <c r="C26" s="11"/>
      <c r="D26" s="10"/>
      <c r="E26" s="11"/>
      <c r="F26" s="10"/>
      <c r="G26" s="11"/>
      <c r="H26" s="10"/>
      <c r="I26" s="11"/>
      <c r="J26" s="10"/>
      <c r="K26" s="11"/>
      <c r="L26" s="10"/>
      <c r="M26" s="11"/>
      <c r="N26" s="10"/>
      <c r="O26" s="11"/>
      <c r="P26" s="10"/>
      <c r="Q26" s="11"/>
      <c r="R26" s="10"/>
      <c r="S26" s="11"/>
      <c r="T26" s="10"/>
      <c r="U26" s="11"/>
      <c r="V26" s="10"/>
      <c r="W26" s="11"/>
      <c r="X26" s="10"/>
      <c r="Y26" s="11"/>
      <c r="Z26" s="10"/>
      <c r="AA26" s="6"/>
      <c r="AB26">
        <f t="shared" si="0"/>
        <v>0</v>
      </c>
    </row>
    <row r="27" spans="1:28" ht="12.75" customHeight="1">
      <c r="A27" s="9" t="s">
        <v>71</v>
      </c>
      <c r="B27" s="10"/>
      <c r="C27" s="11"/>
      <c r="D27" s="10"/>
      <c r="E27" s="11"/>
      <c r="F27" s="10"/>
      <c r="G27" s="11"/>
      <c r="H27" s="10"/>
      <c r="I27" s="11"/>
      <c r="J27" s="10"/>
      <c r="K27" s="11"/>
      <c r="L27" s="10"/>
      <c r="M27" s="11"/>
      <c r="N27" s="10"/>
      <c r="O27" s="11"/>
      <c r="P27" s="10"/>
      <c r="Q27" s="11"/>
      <c r="R27" s="10"/>
      <c r="S27" s="11"/>
      <c r="T27" s="10"/>
      <c r="U27" s="11"/>
      <c r="V27" s="10"/>
      <c r="W27" s="11"/>
      <c r="X27" s="10"/>
      <c r="Y27" s="11"/>
      <c r="Z27" s="10"/>
      <c r="AA27" s="6"/>
      <c r="AB27">
        <f t="shared" si="0"/>
        <v>0</v>
      </c>
    </row>
    <row r="28" spans="1:28" ht="12.75" customHeight="1">
      <c r="A28" s="9" t="s">
        <v>83</v>
      </c>
      <c r="B28" s="10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  <c r="P28" s="10"/>
      <c r="Q28" s="11"/>
      <c r="R28" s="10"/>
      <c r="S28" s="11"/>
      <c r="T28" s="10"/>
      <c r="U28" s="11"/>
      <c r="V28" s="10"/>
      <c r="W28" s="11"/>
      <c r="X28" s="10"/>
      <c r="Y28" s="11"/>
      <c r="Z28" s="10"/>
      <c r="AA28" s="6"/>
      <c r="AB28">
        <f t="shared" si="0"/>
        <v>0</v>
      </c>
    </row>
    <row r="29" spans="1:28" ht="12.75" customHeight="1">
      <c r="A29" s="9" t="s">
        <v>69</v>
      </c>
      <c r="B29" s="10"/>
      <c r="C29" s="11"/>
      <c r="D29" s="10"/>
      <c r="E29" s="11"/>
      <c r="F29" s="10"/>
      <c r="G29" s="11"/>
      <c r="H29" s="10"/>
      <c r="I29" s="11"/>
      <c r="J29" s="10"/>
      <c r="K29" s="11"/>
      <c r="L29" s="10"/>
      <c r="M29" s="11"/>
      <c r="N29" s="10"/>
      <c r="O29" s="11"/>
      <c r="P29" s="10"/>
      <c r="Q29" s="11"/>
      <c r="R29" s="10"/>
      <c r="S29" s="11"/>
      <c r="T29" s="10"/>
      <c r="U29" s="11"/>
      <c r="V29" s="10"/>
      <c r="W29" s="11"/>
      <c r="X29" s="10"/>
      <c r="Y29" s="11"/>
      <c r="Z29" s="10"/>
      <c r="AA29" s="6"/>
      <c r="AB29">
        <f t="shared" si="0"/>
        <v>0</v>
      </c>
    </row>
    <row r="30" spans="1:28" ht="12.75" customHeight="1">
      <c r="A30" s="12" t="s">
        <v>84</v>
      </c>
      <c r="B30" s="10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  <c r="P30" s="10"/>
      <c r="Q30" s="11"/>
      <c r="R30" s="10"/>
      <c r="S30" s="11"/>
      <c r="T30" s="10"/>
      <c r="U30" s="11"/>
      <c r="V30" s="10"/>
      <c r="W30" s="11"/>
      <c r="X30" s="10"/>
      <c r="Y30" s="11"/>
      <c r="Z30" s="10"/>
      <c r="AA30" s="6"/>
      <c r="AB30">
        <f t="shared" si="0"/>
        <v>0</v>
      </c>
    </row>
    <row r="31" spans="1:28" ht="12.75" customHeight="1">
      <c r="A31" s="13" t="s">
        <v>33</v>
      </c>
      <c r="B31" s="10"/>
      <c r="C31" s="11"/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O31" s="11"/>
      <c r="P31" s="10"/>
      <c r="Q31" s="11"/>
      <c r="R31" s="10"/>
      <c r="S31" s="11"/>
      <c r="T31" s="10"/>
      <c r="U31" s="11"/>
      <c r="V31" s="10"/>
      <c r="W31" s="11"/>
      <c r="X31" s="10"/>
      <c r="Y31" s="11"/>
      <c r="Z31" s="10"/>
      <c r="AA31" s="6"/>
      <c r="AB31">
        <f t="shared" si="0"/>
        <v>0</v>
      </c>
    </row>
    <row r="32" spans="1:28" ht="12.75" customHeight="1">
      <c r="A32" s="24" t="s">
        <v>93</v>
      </c>
      <c r="B32" s="10"/>
      <c r="C32" s="11"/>
      <c r="D32" s="10"/>
      <c r="E32" s="11"/>
      <c r="F32" s="10"/>
      <c r="G32" s="11"/>
      <c r="H32" s="10"/>
      <c r="I32" s="11"/>
      <c r="J32" s="10"/>
      <c r="K32" s="11"/>
      <c r="L32" s="10"/>
      <c r="M32" s="11"/>
      <c r="N32" s="10"/>
      <c r="O32" s="11"/>
      <c r="P32" s="10"/>
      <c r="Q32" s="11"/>
      <c r="R32" s="10"/>
      <c r="S32" s="11"/>
      <c r="T32" s="10"/>
      <c r="U32" s="11"/>
      <c r="V32" s="10"/>
      <c r="W32" s="11"/>
      <c r="X32" s="10"/>
      <c r="Y32" s="11"/>
      <c r="Z32" s="10"/>
      <c r="AA32" s="6"/>
      <c r="AB32">
        <f t="shared" si="0"/>
        <v>0</v>
      </c>
    </row>
    <row r="33" spans="1:28" ht="12.75" customHeight="1">
      <c r="A33" s="15" t="s">
        <v>9</v>
      </c>
      <c r="B33" s="10"/>
      <c r="C33" s="11"/>
      <c r="D33" s="10"/>
      <c r="E33" s="11"/>
      <c r="F33" s="10"/>
      <c r="G33" s="11"/>
      <c r="H33" s="10"/>
      <c r="I33" s="11"/>
      <c r="J33" s="10"/>
      <c r="K33" s="11"/>
      <c r="L33" s="10"/>
      <c r="M33" s="11"/>
      <c r="N33" s="10"/>
      <c r="O33" s="11"/>
      <c r="P33" s="10"/>
      <c r="Q33" s="11"/>
      <c r="R33" s="10"/>
      <c r="S33" s="11"/>
      <c r="T33" s="10"/>
      <c r="U33" s="11"/>
      <c r="V33" s="10"/>
      <c r="W33" s="11"/>
      <c r="X33" s="10"/>
      <c r="Y33" s="11"/>
      <c r="Z33" s="10"/>
      <c r="AA33" s="6"/>
      <c r="AB33">
        <f t="shared" si="0"/>
        <v>0</v>
      </c>
    </row>
    <row r="34" spans="1:28" ht="12.75" customHeight="1">
      <c r="A34" s="15" t="s">
        <v>31</v>
      </c>
      <c r="B34" s="10"/>
      <c r="C34" s="11"/>
      <c r="D34" s="10"/>
      <c r="E34" s="11"/>
      <c r="F34" s="10"/>
      <c r="G34" s="11"/>
      <c r="H34" s="10"/>
      <c r="I34" s="11"/>
      <c r="J34" s="10"/>
      <c r="K34" s="11"/>
      <c r="L34" s="10"/>
      <c r="M34" s="11"/>
      <c r="N34" s="10"/>
      <c r="O34" s="11"/>
      <c r="P34" s="10"/>
      <c r="Q34" s="11"/>
      <c r="R34" s="10"/>
      <c r="S34" s="11"/>
      <c r="T34" s="10"/>
      <c r="U34" s="11"/>
      <c r="V34" s="10"/>
      <c r="W34" s="11"/>
      <c r="X34" s="10"/>
      <c r="Y34" s="11"/>
      <c r="Z34" s="10"/>
      <c r="AA34" s="6"/>
      <c r="AB34">
        <f t="shared" si="0"/>
        <v>0</v>
      </c>
    </row>
    <row r="35" spans="1:28" ht="12.75" customHeight="1">
      <c r="A35" s="15" t="s">
        <v>32</v>
      </c>
      <c r="B35" s="10"/>
      <c r="C35" s="11"/>
      <c r="D35" s="10"/>
      <c r="E35" s="11"/>
      <c r="F35" s="10"/>
      <c r="G35" s="11"/>
      <c r="H35" s="10"/>
      <c r="I35" s="11"/>
      <c r="J35" s="10"/>
      <c r="K35" s="11"/>
      <c r="L35" s="10"/>
      <c r="M35" s="11"/>
      <c r="N35" s="10"/>
      <c r="O35" s="11"/>
      <c r="P35" s="10"/>
      <c r="Q35" s="11"/>
      <c r="R35" s="10"/>
      <c r="S35" s="11"/>
      <c r="T35" s="10"/>
      <c r="U35" s="11"/>
      <c r="V35" s="10"/>
      <c r="W35" s="11"/>
      <c r="X35" s="10"/>
      <c r="Y35" s="11"/>
      <c r="Z35" s="10"/>
      <c r="AA35" s="6"/>
      <c r="AB35">
        <f t="shared" si="0"/>
        <v>0</v>
      </c>
    </row>
    <row r="36" spans="1:28" ht="12.75" customHeight="1">
      <c r="A36" s="15" t="s">
        <v>52</v>
      </c>
      <c r="B36" s="10"/>
      <c r="C36" s="11"/>
      <c r="D36" s="10"/>
      <c r="E36" s="11"/>
      <c r="F36" s="10"/>
      <c r="G36" s="11"/>
      <c r="H36" s="10"/>
      <c r="I36" s="11"/>
      <c r="J36" s="10"/>
      <c r="K36" s="11"/>
      <c r="L36" s="10"/>
      <c r="M36" s="11"/>
      <c r="N36" s="10"/>
      <c r="O36" s="11"/>
      <c r="P36" s="10"/>
      <c r="Q36" s="11"/>
      <c r="R36" s="10"/>
      <c r="S36" s="11"/>
      <c r="T36" s="10"/>
      <c r="U36" s="11"/>
      <c r="V36" s="10"/>
      <c r="W36" s="11"/>
      <c r="X36" s="10"/>
      <c r="Y36" s="11"/>
      <c r="Z36" s="10"/>
      <c r="AA36" s="6"/>
      <c r="AB36">
        <f t="shared" si="0"/>
        <v>0</v>
      </c>
    </row>
    <row r="37" spans="1:28" ht="12.75" customHeight="1">
      <c r="A37" s="16" t="s">
        <v>10</v>
      </c>
      <c r="B37" s="10"/>
      <c r="C37" s="11"/>
      <c r="D37" s="10"/>
      <c r="E37" s="11"/>
      <c r="F37" s="10"/>
      <c r="G37" s="11"/>
      <c r="H37" s="10"/>
      <c r="I37" s="11"/>
      <c r="J37" s="10"/>
      <c r="K37" s="11"/>
      <c r="L37" s="10"/>
      <c r="M37" s="11"/>
      <c r="N37" s="10"/>
      <c r="O37" s="11"/>
      <c r="P37" s="10"/>
      <c r="Q37" s="11"/>
      <c r="R37" s="10"/>
      <c r="S37" s="11"/>
      <c r="T37" s="10"/>
      <c r="U37" s="11"/>
      <c r="V37" s="10"/>
      <c r="W37" s="11"/>
      <c r="X37" s="10"/>
      <c r="Y37" s="11"/>
      <c r="Z37" s="10"/>
      <c r="AA37" s="6"/>
      <c r="AB37">
        <f t="shared" si="0"/>
        <v>0</v>
      </c>
    </row>
    <row r="38" spans="1:28" ht="12.75" customHeight="1">
      <c r="A38" s="15" t="s">
        <v>39</v>
      </c>
      <c r="B38" s="10"/>
      <c r="C38" s="11"/>
      <c r="D38" s="10"/>
      <c r="E38" s="11"/>
      <c r="F38" s="10"/>
      <c r="G38" s="11"/>
      <c r="H38" s="10"/>
      <c r="I38" s="11"/>
      <c r="J38" s="10"/>
      <c r="K38" s="11"/>
      <c r="L38" s="10"/>
      <c r="M38" s="11"/>
      <c r="N38" s="10"/>
      <c r="O38" s="11"/>
      <c r="P38" s="10"/>
      <c r="Q38" s="11"/>
      <c r="R38" s="10"/>
      <c r="S38" s="11"/>
      <c r="T38" s="10"/>
      <c r="U38" s="11"/>
      <c r="V38" s="10"/>
      <c r="W38" s="11"/>
      <c r="X38" s="10"/>
      <c r="Y38" s="11"/>
      <c r="Z38" s="10"/>
      <c r="AA38" s="6"/>
      <c r="AB38">
        <f t="shared" si="0"/>
        <v>0</v>
      </c>
    </row>
    <row r="39" spans="1:28" ht="12.75" customHeight="1">
      <c r="A39" s="15" t="s">
        <v>11</v>
      </c>
      <c r="B39" s="10"/>
      <c r="C39" s="11"/>
      <c r="D39" s="10"/>
      <c r="E39" s="11"/>
      <c r="F39" s="10"/>
      <c r="G39" s="11"/>
      <c r="H39" s="10"/>
      <c r="I39" s="11"/>
      <c r="J39" s="10"/>
      <c r="K39" s="11"/>
      <c r="L39" s="10"/>
      <c r="M39" s="11"/>
      <c r="N39" s="10"/>
      <c r="O39" s="11"/>
      <c r="P39" s="10"/>
      <c r="Q39" s="11"/>
      <c r="R39" s="10"/>
      <c r="S39" s="11"/>
      <c r="T39" s="10"/>
      <c r="U39" s="11"/>
      <c r="V39" s="10"/>
      <c r="W39" s="11"/>
      <c r="X39" s="10"/>
      <c r="Y39" s="11"/>
      <c r="Z39" s="10"/>
      <c r="AA39" s="6"/>
      <c r="AB39">
        <f t="shared" si="0"/>
        <v>0</v>
      </c>
    </row>
    <row r="40" spans="1:28" ht="12.75" customHeight="1">
      <c r="A40" s="16" t="s">
        <v>94</v>
      </c>
      <c r="B40" s="10"/>
      <c r="C40" s="11"/>
      <c r="D40" s="10"/>
      <c r="E40" s="11"/>
      <c r="F40" s="10"/>
      <c r="G40" s="11"/>
      <c r="H40" s="10"/>
      <c r="I40" s="11"/>
      <c r="J40" s="10"/>
      <c r="K40" s="11"/>
      <c r="L40" s="10"/>
      <c r="M40" s="11"/>
      <c r="N40" s="10"/>
      <c r="O40" s="11"/>
      <c r="P40" s="10"/>
      <c r="Q40" s="11"/>
      <c r="R40" s="10"/>
      <c r="S40" s="11"/>
      <c r="T40" s="10"/>
      <c r="U40" s="11"/>
      <c r="V40" s="10"/>
      <c r="W40" s="11"/>
      <c r="X40" s="10"/>
      <c r="Y40" s="11"/>
      <c r="Z40" s="10"/>
      <c r="AA40" s="6"/>
      <c r="AB40">
        <f t="shared" si="0"/>
        <v>0</v>
      </c>
    </row>
    <row r="41" spans="1:28" ht="12.75" customHeight="1">
      <c r="A41" s="16" t="s">
        <v>95</v>
      </c>
      <c r="B41" s="10"/>
      <c r="C41" s="11"/>
      <c r="D41" s="10"/>
      <c r="E41" s="11"/>
      <c r="F41" s="10"/>
      <c r="G41" s="11"/>
      <c r="H41" s="10"/>
      <c r="I41" s="11"/>
      <c r="J41" s="10"/>
      <c r="K41" s="11"/>
      <c r="L41" s="10"/>
      <c r="M41" s="11"/>
      <c r="N41" s="10"/>
      <c r="O41" s="11"/>
      <c r="P41" s="10"/>
      <c r="Q41" s="11"/>
      <c r="R41" s="10"/>
      <c r="S41" s="11"/>
      <c r="T41" s="10"/>
      <c r="U41" s="11"/>
      <c r="V41" s="10"/>
      <c r="W41" s="11"/>
      <c r="X41" s="10"/>
      <c r="Y41" s="11"/>
      <c r="Z41" s="10"/>
      <c r="AA41" s="6"/>
      <c r="AB41">
        <f t="shared" si="0"/>
        <v>0</v>
      </c>
    </row>
    <row r="42" spans="1:28" ht="12.75" customHeight="1">
      <c r="A42" s="15" t="s">
        <v>12</v>
      </c>
      <c r="B42" s="10"/>
      <c r="C42" s="11"/>
      <c r="D42" s="10"/>
      <c r="E42" s="11"/>
      <c r="F42" s="10"/>
      <c r="G42" s="11"/>
      <c r="H42" s="10"/>
      <c r="I42" s="11"/>
      <c r="J42" s="10"/>
      <c r="K42" s="11"/>
      <c r="L42" s="10"/>
      <c r="M42" s="11"/>
      <c r="N42" s="10"/>
      <c r="O42" s="11"/>
      <c r="P42" s="10"/>
      <c r="Q42" s="11"/>
      <c r="R42" s="10"/>
      <c r="S42" s="11"/>
      <c r="T42" s="10"/>
      <c r="U42" s="11"/>
      <c r="V42" s="10"/>
      <c r="W42" s="11"/>
      <c r="X42" s="10"/>
      <c r="Y42" s="11"/>
      <c r="Z42" s="10"/>
      <c r="AA42" s="6"/>
      <c r="AB42">
        <f t="shared" si="0"/>
        <v>0</v>
      </c>
    </row>
    <row r="43" spans="1:28" ht="12.75" customHeight="1">
      <c r="A43" s="15" t="s">
        <v>40</v>
      </c>
      <c r="B43" s="10"/>
      <c r="C43" s="11"/>
      <c r="D43" s="10"/>
      <c r="E43" s="11"/>
      <c r="F43" s="10"/>
      <c r="G43" s="11"/>
      <c r="H43" s="10"/>
      <c r="I43" s="11"/>
      <c r="J43" s="10"/>
      <c r="K43" s="11"/>
      <c r="L43" s="10"/>
      <c r="M43" s="11"/>
      <c r="N43" s="10"/>
      <c r="O43" s="11"/>
      <c r="P43" s="10"/>
      <c r="Q43" s="11"/>
      <c r="R43" s="10"/>
      <c r="S43" s="11"/>
      <c r="T43" s="10"/>
      <c r="U43" s="11"/>
      <c r="V43" s="10"/>
      <c r="W43" s="11"/>
      <c r="X43" s="10"/>
      <c r="Y43" s="11"/>
      <c r="Z43" s="10"/>
      <c r="AA43" s="6"/>
      <c r="AB43">
        <f t="shared" si="0"/>
        <v>0</v>
      </c>
    </row>
    <row r="44" spans="1:28" ht="12.75" customHeight="1">
      <c r="A44" s="16" t="s">
        <v>41</v>
      </c>
      <c r="B44" s="10"/>
      <c r="C44" s="11"/>
      <c r="D44" s="10"/>
      <c r="E44" s="11"/>
      <c r="F44" s="10"/>
      <c r="G44" s="11"/>
      <c r="H44" s="10"/>
      <c r="I44" s="11"/>
      <c r="J44" s="10"/>
      <c r="K44" s="11"/>
      <c r="L44" s="10"/>
      <c r="M44" s="11"/>
      <c r="N44" s="10"/>
      <c r="O44" s="11"/>
      <c r="P44" s="10"/>
      <c r="Q44" s="11"/>
      <c r="R44" s="10"/>
      <c r="S44" s="11"/>
      <c r="T44" s="10"/>
      <c r="U44" s="11"/>
      <c r="V44" s="10"/>
      <c r="W44" s="11"/>
      <c r="X44" s="10"/>
      <c r="Y44" s="11"/>
      <c r="Z44" s="10"/>
      <c r="AA44" s="6"/>
      <c r="AB44">
        <f t="shared" si="0"/>
        <v>0</v>
      </c>
    </row>
    <row r="45" spans="1:28" ht="12.75" customHeight="1">
      <c r="A45" s="15" t="s">
        <v>44</v>
      </c>
      <c r="B45" s="10"/>
      <c r="C45" s="11"/>
      <c r="D45" s="10"/>
      <c r="E45" s="11"/>
      <c r="F45" s="10"/>
      <c r="G45" s="11"/>
      <c r="H45" s="10"/>
      <c r="I45" s="11"/>
      <c r="J45" s="10"/>
      <c r="K45" s="11"/>
      <c r="L45" s="10"/>
      <c r="M45" s="11"/>
      <c r="N45" s="10"/>
      <c r="O45" s="11"/>
      <c r="P45" s="10"/>
      <c r="Q45" s="11"/>
      <c r="R45" s="10"/>
      <c r="S45" s="11"/>
      <c r="T45" s="10"/>
      <c r="U45" s="11"/>
      <c r="V45" s="10"/>
      <c r="W45" s="11"/>
      <c r="X45" s="10"/>
      <c r="Y45" s="11"/>
      <c r="Z45" s="10"/>
      <c r="AA45" s="6"/>
      <c r="AB45">
        <f t="shared" si="0"/>
        <v>0</v>
      </c>
    </row>
    <row r="46" spans="1:28" ht="12.75" customHeight="1">
      <c r="A46" s="15" t="s">
        <v>62</v>
      </c>
      <c r="B46" s="10"/>
      <c r="C46" s="11"/>
      <c r="D46" s="10"/>
      <c r="E46" s="11"/>
      <c r="F46" s="10"/>
      <c r="G46" s="11"/>
      <c r="H46" s="10"/>
      <c r="I46" s="11"/>
      <c r="J46" s="10"/>
      <c r="K46" s="11"/>
      <c r="L46" s="10"/>
      <c r="M46" s="11"/>
      <c r="N46" s="10"/>
      <c r="O46" s="11"/>
      <c r="P46" s="10"/>
      <c r="Q46" s="11"/>
      <c r="R46" s="10"/>
      <c r="S46" s="11"/>
      <c r="T46" s="10"/>
      <c r="U46" s="11"/>
      <c r="V46" s="10"/>
      <c r="W46" s="11"/>
      <c r="X46" s="10"/>
      <c r="Y46" s="11"/>
      <c r="Z46" s="10"/>
      <c r="AA46" s="6"/>
      <c r="AB46">
        <f t="shared" si="0"/>
        <v>0</v>
      </c>
    </row>
    <row r="47" spans="1:28" ht="12.75" customHeight="1">
      <c r="A47" s="16" t="s">
        <v>34</v>
      </c>
      <c r="B47" s="10"/>
      <c r="C47" s="11"/>
      <c r="D47" s="10"/>
      <c r="E47" s="11"/>
      <c r="F47" s="10"/>
      <c r="G47" s="11"/>
      <c r="H47" s="10"/>
      <c r="I47" s="11"/>
      <c r="J47" s="10"/>
      <c r="K47" s="11"/>
      <c r="L47" s="10"/>
      <c r="M47" s="11"/>
      <c r="N47" s="10"/>
      <c r="O47" s="11"/>
      <c r="P47" s="10"/>
      <c r="Q47" s="11"/>
      <c r="R47" s="10"/>
      <c r="S47" s="11"/>
      <c r="T47" s="10"/>
      <c r="U47" s="11"/>
      <c r="V47" s="10"/>
      <c r="W47" s="11"/>
      <c r="X47" s="10"/>
      <c r="Y47" s="11"/>
      <c r="Z47" s="10"/>
      <c r="AA47" s="6"/>
      <c r="AB47">
        <f t="shared" si="0"/>
        <v>0</v>
      </c>
    </row>
    <row r="48" spans="1:28" ht="12.75" customHeight="1">
      <c r="A48" s="16" t="s">
        <v>35</v>
      </c>
      <c r="B48" s="10"/>
      <c r="C48" s="11"/>
      <c r="D48" s="10"/>
      <c r="E48" s="11"/>
      <c r="F48" s="10"/>
      <c r="G48" s="11"/>
      <c r="H48" s="10"/>
      <c r="I48" s="11"/>
      <c r="J48" s="10"/>
      <c r="K48" s="11"/>
      <c r="L48" s="10"/>
      <c r="M48" s="11"/>
      <c r="N48" s="10"/>
      <c r="O48" s="11"/>
      <c r="P48" s="10"/>
      <c r="Q48" s="11"/>
      <c r="R48" s="10"/>
      <c r="S48" s="11"/>
      <c r="T48" s="10"/>
      <c r="U48" s="11"/>
      <c r="V48" s="10"/>
      <c r="W48" s="11"/>
      <c r="X48" s="10"/>
      <c r="Y48" s="11"/>
      <c r="Z48" s="10"/>
      <c r="AA48" s="6"/>
      <c r="AB48">
        <f t="shared" si="0"/>
        <v>0</v>
      </c>
    </row>
    <row r="49" spans="1:28" ht="12.75" customHeight="1">
      <c r="A49" s="15" t="s">
        <v>37</v>
      </c>
      <c r="B49" s="10"/>
      <c r="C49" s="11"/>
      <c r="D49" s="10"/>
      <c r="E49" s="11"/>
      <c r="F49" s="10"/>
      <c r="G49" s="11"/>
      <c r="H49" s="10"/>
      <c r="I49" s="11"/>
      <c r="J49" s="10"/>
      <c r="K49" s="11"/>
      <c r="L49" s="10"/>
      <c r="M49" s="11"/>
      <c r="N49" s="10"/>
      <c r="O49" s="11"/>
      <c r="P49" s="10"/>
      <c r="Q49" s="11"/>
      <c r="R49" s="10"/>
      <c r="S49" s="11"/>
      <c r="T49" s="10"/>
      <c r="U49" s="11"/>
      <c r="V49" s="10"/>
      <c r="W49" s="11"/>
      <c r="X49" s="10"/>
      <c r="Y49" s="11"/>
      <c r="Z49" s="10"/>
      <c r="AA49" s="6"/>
      <c r="AB49">
        <f t="shared" si="0"/>
        <v>0</v>
      </c>
    </row>
    <row r="50" spans="1:28" ht="12.75" customHeight="1">
      <c r="A50" s="9" t="s">
        <v>24</v>
      </c>
      <c r="B50" s="10"/>
      <c r="C50" s="11"/>
      <c r="D50" s="10"/>
      <c r="E50" s="11"/>
      <c r="F50" s="10"/>
      <c r="G50" s="11"/>
      <c r="H50" s="10"/>
      <c r="I50" s="11"/>
      <c r="J50" s="10"/>
      <c r="K50" s="11"/>
      <c r="L50" s="10"/>
      <c r="M50" s="11"/>
      <c r="N50" s="10"/>
      <c r="O50" s="11"/>
      <c r="P50" s="10"/>
      <c r="Q50" s="11"/>
      <c r="R50" s="10"/>
      <c r="S50" s="11"/>
      <c r="T50" s="10"/>
      <c r="U50" s="11"/>
      <c r="V50" s="10"/>
      <c r="W50" s="11"/>
      <c r="X50" s="10"/>
      <c r="Y50" s="11"/>
      <c r="Z50" s="10"/>
      <c r="AA50" s="6"/>
      <c r="AB50">
        <f t="shared" si="0"/>
        <v>0</v>
      </c>
    </row>
    <row r="51" spans="1:28" ht="12.75" customHeight="1">
      <c r="A51" s="9" t="s">
        <v>43</v>
      </c>
      <c r="B51" s="10"/>
      <c r="C51" s="11"/>
      <c r="D51" s="10"/>
      <c r="E51" s="11"/>
      <c r="F51" s="10"/>
      <c r="G51" s="11"/>
      <c r="H51" s="10"/>
      <c r="I51" s="11"/>
      <c r="J51" s="10"/>
      <c r="K51" s="11"/>
      <c r="L51" s="10"/>
      <c r="M51" s="11"/>
      <c r="N51" s="10"/>
      <c r="O51" s="11"/>
      <c r="P51" s="10"/>
      <c r="Q51" s="11"/>
      <c r="R51" s="10"/>
      <c r="S51" s="11"/>
      <c r="T51" s="10"/>
      <c r="U51" s="11"/>
      <c r="V51" s="10"/>
      <c r="W51" s="11"/>
      <c r="X51" s="10"/>
      <c r="Y51" s="11"/>
      <c r="Z51" s="10"/>
      <c r="AA51" s="6"/>
      <c r="AB51">
        <f t="shared" si="0"/>
        <v>0</v>
      </c>
    </row>
    <row r="52" spans="1:28" ht="12.75" customHeight="1">
      <c r="A52" s="12" t="s">
        <v>72</v>
      </c>
      <c r="B52" s="10"/>
      <c r="C52" s="11"/>
      <c r="D52" s="10"/>
      <c r="E52" s="11"/>
      <c r="F52" s="10"/>
      <c r="G52" s="11"/>
      <c r="H52" s="10"/>
      <c r="I52" s="11"/>
      <c r="J52" s="10"/>
      <c r="K52" s="11"/>
      <c r="L52" s="10"/>
      <c r="M52" s="11"/>
      <c r="N52" s="10"/>
      <c r="O52" s="11"/>
      <c r="P52" s="10"/>
      <c r="Q52" s="11"/>
      <c r="R52" s="10"/>
      <c r="S52" s="11"/>
      <c r="T52" s="10"/>
      <c r="U52" s="11"/>
      <c r="V52" s="10"/>
      <c r="W52" s="11"/>
      <c r="X52" s="10"/>
      <c r="Y52" s="11"/>
      <c r="Z52" s="10"/>
      <c r="AA52" s="6"/>
      <c r="AB52">
        <f t="shared" si="0"/>
        <v>0</v>
      </c>
    </row>
    <row r="53" spans="1:28" ht="12.75" customHeight="1">
      <c r="A53" s="15" t="s">
        <v>68</v>
      </c>
      <c r="B53" s="10"/>
      <c r="C53" s="11"/>
      <c r="D53" s="10"/>
      <c r="E53" s="11"/>
      <c r="F53" s="10"/>
      <c r="G53" s="11"/>
      <c r="H53" s="10"/>
      <c r="I53" s="11"/>
      <c r="J53" s="10"/>
      <c r="K53" s="11"/>
      <c r="L53" s="10"/>
      <c r="M53" s="11"/>
      <c r="N53" s="10"/>
      <c r="O53" s="11"/>
      <c r="P53" s="10"/>
      <c r="Q53" s="11"/>
      <c r="R53" s="10"/>
      <c r="S53" s="11"/>
      <c r="T53" s="10"/>
      <c r="U53" s="11"/>
      <c r="V53" s="10"/>
      <c r="W53" s="11"/>
      <c r="X53" s="10"/>
      <c r="Y53" s="11"/>
      <c r="Z53" s="10"/>
      <c r="AA53" s="6"/>
      <c r="AB53">
        <f t="shared" si="0"/>
        <v>0</v>
      </c>
    </row>
    <row r="54" spans="1:28" ht="12.75" customHeight="1">
      <c r="A54" s="15" t="s">
        <v>82</v>
      </c>
      <c r="B54" s="10"/>
      <c r="C54" s="11"/>
      <c r="D54" s="10"/>
      <c r="E54" s="11"/>
      <c r="F54" s="10"/>
      <c r="G54" s="11"/>
      <c r="H54" s="10"/>
      <c r="I54" s="11"/>
      <c r="J54" s="10"/>
      <c r="K54" s="11"/>
      <c r="L54" s="10"/>
      <c r="M54" s="11"/>
      <c r="N54" s="10"/>
      <c r="O54" s="11"/>
      <c r="P54" s="10"/>
      <c r="Q54" s="11"/>
      <c r="R54" s="10"/>
      <c r="S54" s="11"/>
      <c r="T54" s="10"/>
      <c r="U54" s="11"/>
      <c r="V54" s="10"/>
      <c r="W54" s="11"/>
      <c r="X54" s="10"/>
      <c r="Y54" s="11"/>
      <c r="Z54" s="10"/>
      <c r="AA54" s="6"/>
      <c r="AB54">
        <f t="shared" si="0"/>
        <v>0</v>
      </c>
    </row>
    <row r="55" spans="1:28" ht="12.75" customHeight="1">
      <c r="A55" s="9" t="s">
        <v>63</v>
      </c>
      <c r="B55" s="10"/>
      <c r="C55" s="11"/>
      <c r="D55" s="10"/>
      <c r="E55" s="11"/>
      <c r="F55" s="10"/>
      <c r="G55" s="11"/>
      <c r="H55" s="10"/>
      <c r="I55" s="11"/>
      <c r="J55" s="10"/>
      <c r="K55" s="11"/>
      <c r="L55" s="10"/>
      <c r="M55" s="11"/>
      <c r="N55" s="10"/>
      <c r="O55" s="11"/>
      <c r="P55" s="10"/>
      <c r="Q55" s="11"/>
      <c r="R55" s="10"/>
      <c r="S55" s="11"/>
      <c r="T55" s="10"/>
      <c r="U55" s="11"/>
      <c r="V55" s="10"/>
      <c r="W55" s="11"/>
      <c r="X55" s="10"/>
      <c r="Y55" s="11"/>
      <c r="Z55" s="10"/>
      <c r="AA55" s="6"/>
      <c r="AB55">
        <f t="shared" si="0"/>
        <v>0</v>
      </c>
    </row>
    <row r="56" spans="1:28" ht="12.75" customHeight="1">
      <c r="A56" s="12" t="s">
        <v>30</v>
      </c>
      <c r="B56" s="10"/>
      <c r="C56" s="11"/>
      <c r="D56" s="10"/>
      <c r="E56" s="11"/>
      <c r="F56" s="10"/>
      <c r="G56" s="11"/>
      <c r="H56" s="10"/>
      <c r="I56" s="11"/>
      <c r="J56" s="10"/>
      <c r="K56" s="11"/>
      <c r="L56" s="10"/>
      <c r="M56" s="11"/>
      <c r="N56" s="10"/>
      <c r="O56" s="11"/>
      <c r="P56" s="10"/>
      <c r="Q56" s="11"/>
      <c r="R56" s="10"/>
      <c r="S56" s="11"/>
      <c r="T56" s="10"/>
      <c r="U56" s="11"/>
      <c r="V56" s="10"/>
      <c r="W56" s="11"/>
      <c r="X56" s="10"/>
      <c r="Y56" s="11"/>
      <c r="Z56" s="10"/>
      <c r="AA56" s="6"/>
      <c r="AB56">
        <f t="shared" si="0"/>
        <v>0</v>
      </c>
    </row>
    <row r="57" spans="1:28" ht="12.75" customHeight="1">
      <c r="A57" s="9" t="s">
        <v>38</v>
      </c>
      <c r="B57" s="10"/>
      <c r="C57" s="11"/>
      <c r="D57" s="10">
        <v>45</v>
      </c>
      <c r="E57" s="11"/>
      <c r="F57" s="10"/>
      <c r="G57" s="11"/>
      <c r="H57" s="10"/>
      <c r="I57" s="11"/>
      <c r="J57" s="10"/>
      <c r="K57" s="11"/>
      <c r="L57" s="10"/>
      <c r="M57" s="11"/>
      <c r="N57" s="10"/>
      <c r="O57" s="11"/>
      <c r="P57" s="10"/>
      <c r="Q57" s="11"/>
      <c r="R57" s="10"/>
      <c r="S57" s="11"/>
      <c r="T57" s="10"/>
      <c r="U57" s="11"/>
      <c r="V57" s="10"/>
      <c r="W57" s="11"/>
      <c r="X57" s="10"/>
      <c r="Y57" s="11"/>
      <c r="Z57" s="10"/>
      <c r="AA57" s="6"/>
      <c r="AB57">
        <f t="shared" si="0"/>
        <v>1.8</v>
      </c>
    </row>
    <row r="58" spans="1:28" ht="12.75" customHeight="1">
      <c r="A58" s="9" t="s">
        <v>60</v>
      </c>
      <c r="B58" s="10"/>
      <c r="C58" s="11"/>
      <c r="D58" s="10"/>
      <c r="E58" s="11"/>
      <c r="F58" s="10"/>
      <c r="G58" s="11"/>
      <c r="H58" s="10"/>
      <c r="I58" s="11"/>
      <c r="J58" s="10"/>
      <c r="K58" s="11"/>
      <c r="L58" s="10"/>
      <c r="M58" s="11"/>
      <c r="N58" s="10"/>
      <c r="O58" s="11"/>
      <c r="P58" s="10"/>
      <c r="Q58" s="11"/>
      <c r="R58" s="10"/>
      <c r="S58" s="11"/>
      <c r="T58" s="10"/>
      <c r="U58" s="11"/>
      <c r="V58" s="10"/>
      <c r="W58" s="11"/>
      <c r="X58" s="10"/>
      <c r="Y58" s="11"/>
      <c r="Z58" s="10"/>
      <c r="AA58" s="6"/>
      <c r="AB58">
        <f t="shared" si="0"/>
        <v>0</v>
      </c>
    </row>
    <row r="59" spans="1:28" ht="12.75" customHeight="1">
      <c r="A59" s="9" t="s">
        <v>73</v>
      </c>
      <c r="B59" s="10"/>
      <c r="C59" s="11"/>
      <c r="D59" s="10"/>
      <c r="E59" s="11"/>
      <c r="F59" s="10"/>
      <c r="G59" s="11"/>
      <c r="H59" s="10"/>
      <c r="I59" s="11"/>
      <c r="J59" s="10"/>
      <c r="K59" s="11"/>
      <c r="L59" s="10"/>
      <c r="M59" s="11"/>
      <c r="N59" s="10"/>
      <c r="O59" s="11"/>
      <c r="P59" s="10"/>
      <c r="Q59" s="11"/>
      <c r="R59" s="10"/>
      <c r="S59" s="11"/>
      <c r="T59" s="10"/>
      <c r="U59" s="11"/>
      <c r="V59" s="10"/>
      <c r="W59" s="11"/>
      <c r="X59" s="10"/>
      <c r="Y59" s="11"/>
      <c r="Z59" s="10"/>
      <c r="AA59" s="6"/>
      <c r="AB59">
        <f t="shared" si="0"/>
        <v>0</v>
      </c>
    </row>
    <row r="60" spans="1:28" ht="12.75" customHeight="1">
      <c r="A60" s="9" t="s">
        <v>64</v>
      </c>
      <c r="B60" s="10"/>
      <c r="C60" s="11"/>
      <c r="D60" s="10"/>
      <c r="E60" s="11"/>
      <c r="F60" s="10"/>
      <c r="G60" s="11"/>
      <c r="H60" s="10"/>
      <c r="I60" s="11"/>
      <c r="J60" s="10"/>
      <c r="K60" s="11"/>
      <c r="L60" s="10"/>
      <c r="M60" s="11"/>
      <c r="N60" s="10"/>
      <c r="O60" s="11"/>
      <c r="P60" s="10"/>
      <c r="Q60" s="11"/>
      <c r="R60" s="10"/>
      <c r="S60" s="11"/>
      <c r="T60" s="10"/>
      <c r="U60" s="11"/>
      <c r="V60" s="10"/>
      <c r="W60" s="11"/>
      <c r="X60" s="10"/>
      <c r="Y60" s="11"/>
      <c r="Z60" s="10"/>
      <c r="AA60" s="6"/>
      <c r="AB60">
        <f t="shared" si="0"/>
        <v>0</v>
      </c>
    </row>
    <row r="61" spans="1:28" ht="12.75" customHeight="1">
      <c r="A61" s="9" t="s">
        <v>61</v>
      </c>
      <c r="B61" s="10"/>
      <c r="C61" s="11"/>
      <c r="D61" s="10"/>
      <c r="E61" s="11"/>
      <c r="F61" s="10"/>
      <c r="G61" s="11"/>
      <c r="H61" s="10"/>
      <c r="I61" s="11"/>
      <c r="J61" s="10"/>
      <c r="K61" s="11"/>
      <c r="L61" s="10"/>
      <c r="M61" s="11"/>
      <c r="N61" s="10"/>
      <c r="O61" s="11"/>
      <c r="P61" s="10"/>
      <c r="Q61" s="11"/>
      <c r="R61" s="10"/>
      <c r="S61" s="11"/>
      <c r="T61" s="10"/>
      <c r="U61" s="11"/>
      <c r="V61" s="10"/>
      <c r="W61" s="11"/>
      <c r="X61" s="10"/>
      <c r="Y61" s="11"/>
      <c r="Z61" s="10"/>
      <c r="AA61" s="6"/>
      <c r="AB61">
        <f t="shared" si="0"/>
        <v>0</v>
      </c>
    </row>
    <row r="62" spans="1:28" ht="12.75" customHeight="1">
      <c r="A62" s="16" t="s">
        <v>13</v>
      </c>
      <c r="B62" s="10"/>
      <c r="C62" s="11"/>
      <c r="D62" s="10"/>
      <c r="E62" s="11"/>
      <c r="F62" s="10"/>
      <c r="G62" s="11"/>
      <c r="H62" s="10"/>
      <c r="I62" s="11"/>
      <c r="J62" s="10"/>
      <c r="K62" s="11"/>
      <c r="L62" s="10"/>
      <c r="M62" s="11"/>
      <c r="N62" s="10"/>
      <c r="O62" s="11"/>
      <c r="P62" s="10"/>
      <c r="Q62" s="11"/>
      <c r="R62" s="10"/>
      <c r="S62" s="11"/>
      <c r="T62" s="10"/>
      <c r="U62" s="11"/>
      <c r="V62" s="10"/>
      <c r="W62" s="11"/>
      <c r="X62" s="10"/>
      <c r="Y62" s="11"/>
      <c r="Z62" s="10"/>
      <c r="AA62" s="6"/>
      <c r="AB62">
        <f t="shared" si="0"/>
        <v>0</v>
      </c>
    </row>
    <row r="63" spans="1:28" ht="12.75" customHeight="1">
      <c r="A63" s="16" t="s">
        <v>55</v>
      </c>
      <c r="B63" s="10"/>
      <c r="C63" s="11"/>
      <c r="D63" s="10"/>
      <c r="E63" s="11"/>
      <c r="F63" s="10"/>
      <c r="G63" s="11"/>
      <c r="H63" s="10"/>
      <c r="I63" s="11"/>
      <c r="J63" s="10"/>
      <c r="K63" s="11"/>
      <c r="L63" s="10"/>
      <c r="M63" s="11"/>
      <c r="N63" s="10"/>
      <c r="O63" s="11"/>
      <c r="P63" s="10"/>
      <c r="Q63" s="11"/>
      <c r="R63" s="10"/>
      <c r="S63" s="11"/>
      <c r="T63" s="10"/>
      <c r="U63" s="11"/>
      <c r="V63" s="10"/>
      <c r="W63" s="11"/>
      <c r="X63" s="10"/>
      <c r="Y63" s="11"/>
      <c r="Z63" s="10"/>
      <c r="AA63" s="6"/>
      <c r="AB63">
        <f t="shared" si="0"/>
        <v>0</v>
      </c>
    </row>
    <row r="64" spans="1:28" ht="12.75" customHeight="1">
      <c r="A64" s="15" t="s">
        <v>42</v>
      </c>
      <c r="B64" s="10"/>
      <c r="C64" s="11"/>
      <c r="D64" s="10"/>
      <c r="E64" s="11"/>
      <c r="F64" s="10"/>
      <c r="G64" s="11"/>
      <c r="H64" s="10"/>
      <c r="I64" s="11"/>
      <c r="J64" s="10"/>
      <c r="K64" s="11"/>
      <c r="L64" s="10"/>
      <c r="M64" s="11"/>
      <c r="N64" s="10"/>
      <c r="O64" s="11"/>
      <c r="P64" s="10"/>
      <c r="Q64" s="11"/>
      <c r="R64" s="10"/>
      <c r="S64" s="11"/>
      <c r="T64" s="10"/>
      <c r="U64" s="11"/>
      <c r="V64" s="10"/>
      <c r="W64" s="11"/>
      <c r="X64" s="10"/>
      <c r="Y64" s="11"/>
      <c r="Z64" s="10"/>
      <c r="AA64" s="6"/>
      <c r="AB64">
        <f t="shared" si="0"/>
        <v>0</v>
      </c>
    </row>
    <row r="65" spans="1:28" ht="12.75" customHeight="1">
      <c r="A65" s="15" t="s">
        <v>57</v>
      </c>
      <c r="B65" s="10"/>
      <c r="C65" s="11"/>
      <c r="D65" s="10"/>
      <c r="E65" s="11"/>
      <c r="F65" s="10"/>
      <c r="G65" s="11"/>
      <c r="H65" s="10"/>
      <c r="I65" s="11"/>
      <c r="J65" s="10"/>
      <c r="K65" s="11"/>
      <c r="L65" s="10"/>
      <c r="M65" s="11"/>
      <c r="N65" s="10"/>
      <c r="O65" s="11"/>
      <c r="P65" s="10"/>
      <c r="Q65" s="11"/>
      <c r="R65" s="10"/>
      <c r="S65" s="11"/>
      <c r="T65" s="10"/>
      <c r="U65" s="11"/>
      <c r="V65" s="10"/>
      <c r="W65" s="11"/>
      <c r="X65" s="10"/>
      <c r="Y65" s="11"/>
      <c r="Z65" s="10"/>
      <c r="AA65" s="6"/>
      <c r="AB65">
        <f t="shared" si="0"/>
        <v>0</v>
      </c>
    </row>
    <row r="66" spans="1:28" ht="12.75" customHeight="1">
      <c r="A66" s="16" t="s">
        <v>14</v>
      </c>
      <c r="B66" s="10"/>
      <c r="C66" s="11"/>
      <c r="D66" s="10"/>
      <c r="E66" s="11"/>
      <c r="F66" s="10"/>
      <c r="G66" s="11"/>
      <c r="H66" s="10"/>
      <c r="I66" s="11"/>
      <c r="J66" s="10"/>
      <c r="K66" s="11"/>
      <c r="L66" s="10"/>
      <c r="M66" s="11"/>
      <c r="N66" s="10"/>
      <c r="O66" s="11"/>
      <c r="P66" s="10"/>
      <c r="Q66" s="11"/>
      <c r="R66" s="10"/>
      <c r="S66" s="11"/>
      <c r="T66" s="10"/>
      <c r="U66" s="11"/>
      <c r="V66" s="10"/>
      <c r="W66" s="11"/>
      <c r="X66" s="10"/>
      <c r="Y66" s="11"/>
      <c r="Z66" s="10"/>
      <c r="AA66" s="6"/>
      <c r="AB66">
        <f t="shared" si="0"/>
        <v>0</v>
      </c>
    </row>
    <row r="67" spans="1:28" ht="12.75" customHeight="1">
      <c r="A67" s="16" t="s">
        <v>15</v>
      </c>
      <c r="B67" s="10"/>
      <c r="C67" s="11"/>
      <c r="D67" s="10"/>
      <c r="E67" s="11"/>
      <c r="F67" s="10"/>
      <c r="G67" s="11"/>
      <c r="H67" s="10"/>
      <c r="I67" s="11"/>
      <c r="J67" s="10"/>
      <c r="K67" s="11"/>
      <c r="L67" s="10"/>
      <c r="M67" s="11"/>
      <c r="N67" s="10"/>
      <c r="O67" s="11"/>
      <c r="P67" s="10"/>
      <c r="Q67" s="11"/>
      <c r="R67" s="10"/>
      <c r="S67" s="11"/>
      <c r="T67" s="10"/>
      <c r="U67" s="11"/>
      <c r="V67" s="10"/>
      <c r="W67" s="11"/>
      <c r="X67" s="10"/>
      <c r="Y67" s="11"/>
      <c r="Z67" s="10"/>
      <c r="AA67" s="6"/>
      <c r="AB67">
        <f t="shared" si="0"/>
        <v>0</v>
      </c>
    </row>
    <row r="68" spans="1:28" ht="12.75" customHeight="1">
      <c r="A68" s="16" t="s">
        <v>16</v>
      </c>
      <c r="B68" s="10"/>
      <c r="C68" s="11"/>
      <c r="D68" s="10"/>
      <c r="E68" s="11"/>
      <c r="F68" s="10"/>
      <c r="G68" s="11"/>
      <c r="H68" s="10"/>
      <c r="I68" s="11"/>
      <c r="J68" s="10"/>
      <c r="K68" s="11"/>
      <c r="L68" s="10"/>
      <c r="M68" s="11"/>
      <c r="N68" s="10"/>
      <c r="O68" s="11"/>
      <c r="P68" s="10"/>
      <c r="Q68" s="11"/>
      <c r="R68" s="10"/>
      <c r="S68" s="11"/>
      <c r="T68" s="10"/>
      <c r="U68" s="11"/>
      <c r="V68" s="10"/>
      <c r="W68" s="11"/>
      <c r="X68" s="10"/>
      <c r="Y68" s="11"/>
      <c r="Z68" s="10"/>
      <c r="AA68" s="6"/>
      <c r="AB68">
        <f t="shared" si="0"/>
        <v>0</v>
      </c>
    </row>
    <row r="69" spans="1:28" ht="12.75" customHeight="1">
      <c r="A69" s="15" t="s">
        <v>36</v>
      </c>
      <c r="B69" s="10"/>
      <c r="C69" s="11"/>
      <c r="D69" s="10"/>
      <c r="E69" s="11"/>
      <c r="F69" s="10"/>
      <c r="G69" s="11"/>
      <c r="H69" s="10"/>
      <c r="I69" s="11"/>
      <c r="J69" s="10"/>
      <c r="K69" s="11"/>
      <c r="L69" s="10"/>
      <c r="M69" s="11"/>
      <c r="N69" s="10"/>
      <c r="O69" s="11"/>
      <c r="P69" s="10"/>
      <c r="Q69" s="11"/>
      <c r="R69" s="10"/>
      <c r="S69" s="11"/>
      <c r="T69" s="10"/>
      <c r="U69" s="11"/>
      <c r="V69" s="10"/>
      <c r="W69" s="11"/>
      <c r="X69" s="10"/>
      <c r="Y69" s="11"/>
      <c r="Z69" s="10"/>
      <c r="AA69" s="6"/>
      <c r="AB69">
        <f t="shared" si="0"/>
        <v>0</v>
      </c>
    </row>
    <row r="70" spans="1:28" ht="12.75" customHeight="1">
      <c r="A70" s="16" t="s">
        <v>81</v>
      </c>
      <c r="B70" s="10"/>
      <c r="C70" s="11"/>
      <c r="D70" s="10"/>
      <c r="E70" s="11"/>
      <c r="F70" s="10"/>
      <c r="G70" s="11"/>
      <c r="H70" s="10"/>
      <c r="I70" s="11"/>
      <c r="J70" s="10"/>
      <c r="K70" s="11"/>
      <c r="L70" s="10"/>
      <c r="M70" s="11"/>
      <c r="N70" s="10"/>
      <c r="O70" s="11"/>
      <c r="P70" s="10"/>
      <c r="Q70" s="11"/>
      <c r="R70" s="10"/>
      <c r="S70" s="11"/>
      <c r="T70" s="10"/>
      <c r="U70" s="11"/>
      <c r="V70" s="10"/>
      <c r="W70" s="11"/>
      <c r="X70" s="10"/>
      <c r="Y70" s="11"/>
      <c r="Z70" s="10"/>
      <c r="AA70" s="6"/>
      <c r="AB70">
        <f t="shared" ref="AB70:AB111" si="1">SUM(B70:AA70)/25</f>
        <v>0</v>
      </c>
    </row>
    <row r="71" spans="1:28" ht="12.75" customHeight="1">
      <c r="A71" s="16" t="s">
        <v>74</v>
      </c>
      <c r="B71" s="10"/>
      <c r="C71" s="11"/>
      <c r="D71" s="10"/>
      <c r="E71" s="11"/>
      <c r="F71" s="10"/>
      <c r="G71" s="11"/>
      <c r="H71" s="10"/>
      <c r="I71" s="11"/>
      <c r="J71" s="10"/>
      <c r="K71" s="11"/>
      <c r="L71" s="10"/>
      <c r="M71" s="11"/>
      <c r="N71" s="10"/>
      <c r="O71" s="11"/>
      <c r="P71" s="10"/>
      <c r="Q71" s="11"/>
      <c r="R71" s="10"/>
      <c r="S71" s="11"/>
      <c r="T71" s="10"/>
      <c r="U71" s="11"/>
      <c r="V71" s="10"/>
      <c r="W71" s="11"/>
      <c r="X71" s="10"/>
      <c r="Y71" s="11"/>
      <c r="Z71" s="10"/>
      <c r="AA71" s="6"/>
      <c r="AB71">
        <f t="shared" si="1"/>
        <v>0</v>
      </c>
    </row>
    <row r="72" spans="1:28" ht="12.75" customHeight="1">
      <c r="A72" s="16" t="s">
        <v>56</v>
      </c>
      <c r="B72" s="10"/>
      <c r="C72" s="11"/>
      <c r="D72" s="10"/>
      <c r="E72" s="11"/>
      <c r="F72" s="10"/>
      <c r="G72" s="11"/>
      <c r="H72" s="10"/>
      <c r="I72" s="11"/>
      <c r="J72" s="10"/>
      <c r="K72" s="11"/>
      <c r="L72" s="10"/>
      <c r="M72" s="11"/>
      <c r="N72" s="10"/>
      <c r="O72" s="11"/>
      <c r="P72" s="10"/>
      <c r="Q72" s="11"/>
      <c r="R72" s="10"/>
      <c r="S72" s="11"/>
      <c r="T72" s="10"/>
      <c r="U72" s="11"/>
      <c r="V72" s="10"/>
      <c r="W72" s="11"/>
      <c r="X72" s="10"/>
      <c r="Y72" s="11"/>
      <c r="Z72" s="10"/>
      <c r="AA72" s="6"/>
      <c r="AB72">
        <f t="shared" si="1"/>
        <v>0</v>
      </c>
    </row>
    <row r="73" spans="1:28" ht="12.75" customHeight="1">
      <c r="A73" s="16" t="s">
        <v>17</v>
      </c>
      <c r="B73" s="10"/>
      <c r="C73" s="11"/>
      <c r="D73" s="10"/>
      <c r="E73" s="11"/>
      <c r="F73" s="10"/>
      <c r="G73" s="11"/>
      <c r="H73" s="10"/>
      <c r="I73" s="11"/>
      <c r="J73" s="10"/>
      <c r="K73" s="11"/>
      <c r="L73" s="10"/>
      <c r="M73" s="11"/>
      <c r="N73" s="10"/>
      <c r="O73" s="11"/>
      <c r="P73" s="10"/>
      <c r="Q73" s="11"/>
      <c r="R73" s="10"/>
      <c r="S73" s="11"/>
      <c r="T73" s="10"/>
      <c r="U73" s="11"/>
      <c r="V73" s="10"/>
      <c r="W73" s="11"/>
      <c r="X73" s="10"/>
      <c r="Y73" s="11"/>
      <c r="Z73" s="10"/>
      <c r="AA73" s="6"/>
      <c r="AB73">
        <f t="shared" si="1"/>
        <v>0</v>
      </c>
    </row>
    <row r="74" spans="1:28" ht="12.75" customHeight="1">
      <c r="A74" s="16" t="s">
        <v>18</v>
      </c>
      <c r="B74" s="10"/>
      <c r="C74" s="11"/>
      <c r="D74" s="10"/>
      <c r="E74" s="11"/>
      <c r="F74" s="10"/>
      <c r="G74" s="11"/>
      <c r="H74" s="10"/>
      <c r="I74" s="11"/>
      <c r="J74" s="10"/>
      <c r="K74" s="11"/>
      <c r="L74" s="10"/>
      <c r="M74" s="11"/>
      <c r="N74" s="10"/>
      <c r="O74" s="11"/>
      <c r="P74" s="10"/>
      <c r="Q74" s="11"/>
      <c r="R74" s="10"/>
      <c r="S74" s="11"/>
      <c r="T74" s="10"/>
      <c r="U74" s="11"/>
      <c r="V74" s="10"/>
      <c r="W74" s="11"/>
      <c r="X74" s="10"/>
      <c r="Y74" s="11"/>
      <c r="Z74" s="10"/>
      <c r="AA74" s="6"/>
      <c r="AB74">
        <f t="shared" si="1"/>
        <v>0</v>
      </c>
    </row>
    <row r="75" spans="1:28" ht="12.75" customHeight="1">
      <c r="A75" s="16" t="s">
        <v>19</v>
      </c>
      <c r="B75" s="10"/>
      <c r="C75" s="11"/>
      <c r="D75" s="10">
        <v>8</v>
      </c>
      <c r="E75" s="11">
        <v>25</v>
      </c>
      <c r="F75" s="10">
        <v>10</v>
      </c>
      <c r="G75" s="11">
        <v>4</v>
      </c>
      <c r="H75" s="10">
        <v>5</v>
      </c>
      <c r="I75" s="11">
        <v>5</v>
      </c>
      <c r="J75" s="10">
        <v>4</v>
      </c>
      <c r="K75" s="11">
        <v>2</v>
      </c>
      <c r="L75" s="10"/>
      <c r="M75" s="11"/>
      <c r="N75" s="10"/>
      <c r="O75" s="11"/>
      <c r="P75" s="10">
        <v>40</v>
      </c>
      <c r="Q75" s="11">
        <v>43</v>
      </c>
      <c r="R75" s="10"/>
      <c r="S75" s="11"/>
      <c r="T75" s="10"/>
      <c r="U75" s="11">
        <v>8</v>
      </c>
      <c r="V75" s="10">
        <v>4</v>
      </c>
      <c r="W75" s="11">
        <v>3</v>
      </c>
      <c r="X75" s="10"/>
      <c r="Y75" s="11"/>
      <c r="Z75" s="10">
        <v>1</v>
      </c>
      <c r="AA75" s="6"/>
      <c r="AB75">
        <f t="shared" si="1"/>
        <v>6.48</v>
      </c>
    </row>
    <row r="76" spans="1:28" ht="12.75" customHeight="1">
      <c r="A76" s="16" t="s">
        <v>20</v>
      </c>
      <c r="B76" s="10"/>
      <c r="C76" s="11"/>
      <c r="D76" s="10"/>
      <c r="E76" s="11"/>
      <c r="F76" s="10"/>
      <c r="G76" s="11"/>
      <c r="H76" s="10"/>
      <c r="I76" s="11"/>
      <c r="J76" s="10"/>
      <c r="K76" s="11"/>
      <c r="L76" s="10"/>
      <c r="M76" s="11"/>
      <c r="N76" s="10"/>
      <c r="O76" s="11"/>
      <c r="P76" s="10"/>
      <c r="Q76" s="11"/>
      <c r="R76" s="10"/>
      <c r="S76" s="11"/>
      <c r="T76" s="10"/>
      <c r="U76" s="11"/>
      <c r="V76" s="10"/>
      <c r="W76" s="11"/>
      <c r="X76" s="10"/>
      <c r="Y76" s="11"/>
      <c r="Z76" s="10"/>
      <c r="AA76" s="6"/>
      <c r="AB76">
        <f t="shared" si="1"/>
        <v>0</v>
      </c>
    </row>
    <row r="77" spans="1:28" ht="12.75" customHeight="1">
      <c r="A77" s="16" t="s">
        <v>21</v>
      </c>
      <c r="B77" s="10"/>
      <c r="C77" s="11"/>
      <c r="D77" s="10"/>
      <c r="E77" s="11"/>
      <c r="F77" s="10"/>
      <c r="G77" s="11"/>
      <c r="H77" s="10"/>
      <c r="I77" s="11"/>
      <c r="J77" s="10"/>
      <c r="K77" s="11"/>
      <c r="L77" s="10"/>
      <c r="M77" s="11"/>
      <c r="N77" s="10"/>
      <c r="O77" s="11"/>
      <c r="P77" s="10"/>
      <c r="Q77" s="11"/>
      <c r="R77" s="10"/>
      <c r="S77" s="11"/>
      <c r="T77" s="10"/>
      <c r="U77" s="11"/>
      <c r="V77" s="10"/>
      <c r="W77" s="11"/>
      <c r="X77" s="10"/>
      <c r="Y77" s="11"/>
      <c r="Z77" s="10"/>
      <c r="AA77" s="6"/>
      <c r="AB77">
        <f t="shared" si="1"/>
        <v>0</v>
      </c>
    </row>
    <row r="78" spans="1:28" ht="12.75" customHeight="1">
      <c r="A78" s="15" t="s">
        <v>91</v>
      </c>
      <c r="B78" s="10"/>
      <c r="C78" s="11"/>
      <c r="D78" s="10"/>
      <c r="E78" s="11"/>
      <c r="F78" s="10"/>
      <c r="G78" s="11"/>
      <c r="H78" s="10"/>
      <c r="I78" s="11"/>
      <c r="J78" s="10"/>
      <c r="K78" s="11"/>
      <c r="L78" s="10"/>
      <c r="M78" s="11"/>
      <c r="N78" s="10"/>
      <c r="O78" s="11"/>
      <c r="P78" s="10"/>
      <c r="Q78" s="11"/>
      <c r="R78" s="10"/>
      <c r="S78" s="11"/>
      <c r="T78" s="10"/>
      <c r="U78" s="11"/>
      <c r="V78" s="10"/>
      <c r="W78" s="11"/>
      <c r="X78" s="10"/>
      <c r="Y78" s="11"/>
      <c r="Z78" s="10"/>
      <c r="AA78" s="6"/>
      <c r="AB78">
        <f t="shared" si="1"/>
        <v>0</v>
      </c>
    </row>
    <row r="79" spans="1:28" ht="12.75" customHeight="1">
      <c r="A79" s="16" t="s">
        <v>92</v>
      </c>
      <c r="B79" s="10"/>
      <c r="C79" s="11"/>
      <c r="D79" s="10"/>
      <c r="E79" s="11"/>
      <c r="F79" s="10"/>
      <c r="G79" s="11"/>
      <c r="H79" s="10"/>
      <c r="I79" s="11"/>
      <c r="J79" s="10"/>
      <c r="K79" s="11"/>
      <c r="L79" s="10"/>
      <c r="M79" s="11"/>
      <c r="N79" s="10"/>
      <c r="O79" s="11"/>
      <c r="P79" s="10"/>
      <c r="Q79" s="11"/>
      <c r="R79" s="10"/>
      <c r="S79" s="11"/>
      <c r="T79" s="10"/>
      <c r="U79" s="11"/>
      <c r="V79" s="10"/>
      <c r="W79" s="11"/>
      <c r="X79" s="10"/>
      <c r="Y79" s="11"/>
      <c r="Z79" s="10"/>
      <c r="AA79" s="6"/>
      <c r="AB79">
        <f t="shared" si="1"/>
        <v>0</v>
      </c>
    </row>
    <row r="80" spans="1:28" ht="12.75" customHeight="1">
      <c r="A80" s="15" t="s">
        <v>87</v>
      </c>
      <c r="B80" s="10"/>
      <c r="C80" s="11"/>
      <c r="D80" s="10"/>
      <c r="E80" s="11"/>
      <c r="F80" s="10"/>
      <c r="G80" s="11"/>
      <c r="H80" s="10"/>
      <c r="I80" s="11"/>
      <c r="J80" s="10"/>
      <c r="K80" s="11"/>
      <c r="L80" s="10"/>
      <c r="M80" s="11"/>
      <c r="N80" s="10">
        <v>3</v>
      </c>
      <c r="O80" s="11"/>
      <c r="P80" s="10"/>
      <c r="Q80" s="11"/>
      <c r="R80" s="10"/>
      <c r="S80" s="11"/>
      <c r="T80" s="10"/>
      <c r="U80" s="11"/>
      <c r="V80" s="10"/>
      <c r="W80" s="11"/>
      <c r="X80" s="10"/>
      <c r="Y80" s="11"/>
      <c r="Z80" s="10"/>
      <c r="AA80" s="6"/>
      <c r="AB80">
        <f t="shared" si="1"/>
        <v>0.12</v>
      </c>
    </row>
    <row r="81" spans="1:28" ht="12.75" customHeight="1">
      <c r="A81" s="16" t="s">
        <v>65</v>
      </c>
      <c r="B81" s="10"/>
      <c r="C81" s="11"/>
      <c r="D81" s="10"/>
      <c r="E81" s="11"/>
      <c r="F81" s="10"/>
      <c r="G81" s="11"/>
      <c r="H81" s="10"/>
      <c r="I81" s="11"/>
      <c r="J81" s="10"/>
      <c r="K81" s="11"/>
      <c r="L81" s="10"/>
      <c r="M81" s="11"/>
      <c r="N81" s="10"/>
      <c r="O81" s="11"/>
      <c r="P81" s="10"/>
      <c r="Q81" s="11"/>
      <c r="R81" s="10"/>
      <c r="S81" s="11"/>
      <c r="T81" s="10"/>
      <c r="U81" s="11"/>
      <c r="V81" s="10"/>
      <c r="W81" s="11"/>
      <c r="X81" s="10"/>
      <c r="Y81" s="11"/>
      <c r="Z81" s="10"/>
      <c r="AA81" s="6"/>
      <c r="AB81">
        <f t="shared" si="1"/>
        <v>0</v>
      </c>
    </row>
    <row r="82" spans="1:28" ht="12.75" customHeight="1">
      <c r="A82" s="15" t="s">
        <v>46</v>
      </c>
      <c r="B82" s="10"/>
      <c r="C82" s="11"/>
      <c r="D82" s="10"/>
      <c r="E82" s="11"/>
      <c r="F82" s="10"/>
      <c r="G82" s="11"/>
      <c r="H82" s="10"/>
      <c r="I82" s="11"/>
      <c r="J82" s="10"/>
      <c r="K82" s="11"/>
      <c r="L82" s="10"/>
      <c r="M82" s="11"/>
      <c r="N82" s="10"/>
      <c r="O82" s="11"/>
      <c r="P82" s="10"/>
      <c r="Q82" s="11"/>
      <c r="R82" s="10"/>
      <c r="S82" s="11"/>
      <c r="T82" s="10"/>
      <c r="U82" s="11"/>
      <c r="V82" s="10"/>
      <c r="W82" s="11"/>
      <c r="X82" s="10"/>
      <c r="Y82" s="11"/>
      <c r="Z82" s="10"/>
      <c r="AA82" s="6"/>
      <c r="AB82">
        <f t="shared" si="1"/>
        <v>0</v>
      </c>
    </row>
    <row r="83" spans="1:28" ht="12.75" customHeight="1">
      <c r="A83" s="16" t="s">
        <v>47</v>
      </c>
      <c r="B83" s="10"/>
      <c r="C83" s="11"/>
      <c r="D83" s="10"/>
      <c r="E83" s="11"/>
      <c r="F83" s="10"/>
      <c r="G83" s="11"/>
      <c r="H83" s="10"/>
      <c r="I83" s="11"/>
      <c r="J83" s="10"/>
      <c r="K83" s="11"/>
      <c r="L83" s="10"/>
      <c r="M83" s="11"/>
      <c r="N83" s="10"/>
      <c r="O83" s="11"/>
      <c r="P83" s="10"/>
      <c r="Q83" s="11"/>
      <c r="R83" s="10"/>
      <c r="S83" s="11"/>
      <c r="T83" s="10"/>
      <c r="U83" s="11"/>
      <c r="V83" s="10"/>
      <c r="W83" s="11"/>
      <c r="X83" s="10"/>
      <c r="Y83" s="11"/>
      <c r="Z83" s="10"/>
      <c r="AA83" s="6"/>
      <c r="AB83">
        <f t="shared" si="1"/>
        <v>0</v>
      </c>
    </row>
    <row r="84" spans="1:28" ht="12.75" customHeight="1">
      <c r="A84" s="16" t="s">
        <v>66</v>
      </c>
      <c r="B84" s="10"/>
      <c r="C84" s="11"/>
      <c r="D84" s="10"/>
      <c r="E84" s="11"/>
      <c r="F84" s="10"/>
      <c r="G84" s="11"/>
      <c r="H84" s="10"/>
      <c r="I84" s="11"/>
      <c r="J84" s="10"/>
      <c r="K84" s="11"/>
      <c r="L84" s="10"/>
      <c r="M84" s="11"/>
      <c r="N84" s="10"/>
      <c r="O84" s="11"/>
      <c r="P84" s="10"/>
      <c r="Q84" s="11"/>
      <c r="R84" s="10"/>
      <c r="S84" s="11"/>
      <c r="T84" s="10"/>
      <c r="U84" s="11"/>
      <c r="V84" s="10"/>
      <c r="W84" s="11"/>
      <c r="X84" s="10"/>
      <c r="Y84" s="11"/>
      <c r="Z84" s="10"/>
      <c r="AA84" s="6"/>
      <c r="AB84">
        <f t="shared" si="1"/>
        <v>0</v>
      </c>
    </row>
    <row r="85" spans="1:28" ht="12.75" customHeight="1">
      <c r="A85" s="15" t="s">
        <v>53</v>
      </c>
      <c r="B85" s="10"/>
      <c r="C85" s="11"/>
      <c r="D85" s="10"/>
      <c r="E85" s="11"/>
      <c r="F85" s="10"/>
      <c r="G85" s="11"/>
      <c r="H85" s="10"/>
      <c r="I85" s="11"/>
      <c r="J85" s="10"/>
      <c r="K85" s="11"/>
      <c r="L85" s="10"/>
      <c r="M85" s="11"/>
      <c r="N85" s="10"/>
      <c r="O85" s="11"/>
      <c r="P85" s="10"/>
      <c r="Q85" s="11"/>
      <c r="R85" s="10"/>
      <c r="S85" s="11"/>
      <c r="T85" s="10"/>
      <c r="U85" s="11"/>
      <c r="V85" s="10"/>
      <c r="W85" s="11"/>
      <c r="X85" s="10"/>
      <c r="Y85" s="11"/>
      <c r="Z85" s="10"/>
      <c r="AA85" s="6"/>
      <c r="AB85">
        <f t="shared" si="1"/>
        <v>0</v>
      </c>
    </row>
    <row r="86" spans="1:28" ht="12.75" customHeight="1">
      <c r="A86" s="15" t="s">
        <v>54</v>
      </c>
      <c r="B86" s="10"/>
      <c r="C86" s="11"/>
      <c r="D86" s="10"/>
      <c r="E86" s="11"/>
      <c r="F86" s="10"/>
      <c r="G86" s="11"/>
      <c r="H86" s="10"/>
      <c r="I86" s="11"/>
      <c r="J86" s="10"/>
      <c r="K86" s="11"/>
      <c r="L86" s="10"/>
      <c r="M86" s="11"/>
      <c r="N86" s="10"/>
      <c r="O86" s="11"/>
      <c r="P86" s="10"/>
      <c r="Q86" s="11"/>
      <c r="R86" s="10"/>
      <c r="S86" s="11"/>
      <c r="T86" s="10"/>
      <c r="U86" s="11"/>
      <c r="V86" s="10"/>
      <c r="W86" s="11"/>
      <c r="X86" s="10"/>
      <c r="Y86" s="11"/>
      <c r="Z86" s="10"/>
      <c r="AA86" s="6"/>
      <c r="AB86">
        <f t="shared" si="1"/>
        <v>0</v>
      </c>
    </row>
    <row r="87" spans="1:28" ht="12.75" customHeight="1">
      <c r="A87" s="16" t="s">
        <v>58</v>
      </c>
      <c r="B87" s="10"/>
      <c r="C87" s="11"/>
      <c r="D87" s="10"/>
      <c r="E87" s="11"/>
      <c r="F87" s="10"/>
      <c r="G87" s="11"/>
      <c r="H87" s="10"/>
      <c r="I87" s="11"/>
      <c r="J87" s="10"/>
      <c r="K87" s="11"/>
      <c r="L87" s="10"/>
      <c r="M87" s="11"/>
      <c r="N87" s="10"/>
      <c r="O87" s="11"/>
      <c r="P87" s="10"/>
      <c r="Q87" s="11"/>
      <c r="R87" s="10"/>
      <c r="S87" s="11"/>
      <c r="T87" s="10"/>
      <c r="U87" s="11"/>
      <c r="V87" s="10"/>
      <c r="W87" s="11"/>
      <c r="X87" s="10"/>
      <c r="Y87" s="11"/>
      <c r="Z87" s="10"/>
      <c r="AA87" s="6"/>
      <c r="AB87">
        <f t="shared" si="1"/>
        <v>0</v>
      </c>
    </row>
    <row r="88" spans="1:28" ht="12.75" customHeight="1">
      <c r="A88" s="15" t="s">
        <v>80</v>
      </c>
      <c r="B88" s="10"/>
      <c r="C88" s="11"/>
      <c r="D88" s="10"/>
      <c r="E88" s="11"/>
      <c r="F88" s="10"/>
      <c r="G88" s="11"/>
      <c r="H88" s="10"/>
      <c r="I88" s="11"/>
      <c r="J88" s="10"/>
      <c r="K88" s="11"/>
      <c r="L88" s="10"/>
      <c r="M88" s="11"/>
      <c r="N88" s="10"/>
      <c r="O88" s="11"/>
      <c r="P88" s="10"/>
      <c r="Q88" s="11"/>
      <c r="R88" s="10"/>
      <c r="S88" s="11"/>
      <c r="T88" s="10"/>
      <c r="U88" s="11"/>
      <c r="V88" s="10"/>
      <c r="W88" s="11"/>
      <c r="X88" s="10"/>
      <c r="Y88" s="11"/>
      <c r="Z88" s="10"/>
      <c r="AA88" s="6"/>
      <c r="AB88">
        <f t="shared" si="1"/>
        <v>0</v>
      </c>
    </row>
    <row r="89" spans="1:28" ht="12.75" customHeight="1">
      <c r="A89" s="15" t="s">
        <v>48</v>
      </c>
      <c r="B89" s="10"/>
      <c r="C89" s="11"/>
      <c r="D89" s="10"/>
      <c r="E89" s="11"/>
      <c r="F89" s="10"/>
      <c r="G89" s="11"/>
      <c r="H89" s="10"/>
      <c r="I89" s="11"/>
      <c r="J89" s="10"/>
      <c r="K89" s="11"/>
      <c r="L89" s="10"/>
      <c r="M89" s="11"/>
      <c r="N89" s="10"/>
      <c r="O89" s="11"/>
      <c r="P89" s="10"/>
      <c r="Q89" s="11"/>
      <c r="R89" s="10"/>
      <c r="S89" s="11"/>
      <c r="T89" s="10"/>
      <c r="U89" s="11"/>
      <c r="V89" s="10"/>
      <c r="W89" s="11"/>
      <c r="X89" s="10"/>
      <c r="Y89" s="11"/>
      <c r="Z89" s="10"/>
      <c r="AA89" s="6"/>
      <c r="AB89">
        <f t="shared" si="1"/>
        <v>0</v>
      </c>
    </row>
    <row r="90" spans="1:28" ht="12.75" customHeight="1">
      <c r="A90" s="16" t="s">
        <v>22</v>
      </c>
      <c r="B90" s="10"/>
      <c r="C90" s="11"/>
      <c r="D90" s="10"/>
      <c r="E90" s="11"/>
      <c r="F90" s="10"/>
      <c r="G90" s="11"/>
      <c r="H90" s="10"/>
      <c r="I90" s="11"/>
      <c r="J90" s="10"/>
      <c r="K90" s="11"/>
      <c r="L90" s="10"/>
      <c r="M90" s="11"/>
      <c r="N90" s="10"/>
      <c r="O90" s="11"/>
      <c r="P90" s="10"/>
      <c r="Q90" s="11"/>
      <c r="R90" s="10"/>
      <c r="S90" s="11"/>
      <c r="T90" s="10"/>
      <c r="U90" s="11"/>
      <c r="V90" s="10"/>
      <c r="W90" s="11"/>
      <c r="X90" s="10"/>
      <c r="Y90" s="11"/>
      <c r="Z90" s="10"/>
      <c r="AA90" s="6"/>
      <c r="AB90">
        <f t="shared" si="1"/>
        <v>0</v>
      </c>
    </row>
    <row r="91" spans="1:28" ht="12.75" customHeight="1">
      <c r="A91" s="15" t="s">
        <v>75</v>
      </c>
      <c r="B91" s="10"/>
      <c r="C91" s="11"/>
      <c r="D91" s="10"/>
      <c r="E91" s="11"/>
      <c r="F91" s="10"/>
      <c r="G91" s="11"/>
      <c r="H91" s="10"/>
      <c r="I91" s="11"/>
      <c r="J91" s="10"/>
      <c r="K91" s="11"/>
      <c r="L91" s="10"/>
      <c r="M91" s="11"/>
      <c r="N91" s="10"/>
      <c r="O91" s="11"/>
      <c r="P91" s="10"/>
      <c r="Q91" s="11"/>
      <c r="R91" s="10"/>
      <c r="S91" s="11"/>
      <c r="T91" s="10"/>
      <c r="U91" s="11"/>
      <c r="V91" s="10"/>
      <c r="W91" s="11"/>
      <c r="X91" s="10"/>
      <c r="Y91" s="11"/>
      <c r="Z91" s="10"/>
      <c r="AA91" s="6"/>
      <c r="AB91">
        <f t="shared" si="1"/>
        <v>0</v>
      </c>
    </row>
    <row r="92" spans="1:28" ht="12.75" customHeight="1">
      <c r="A92" s="15"/>
      <c r="B92" s="10"/>
      <c r="C92" s="11"/>
      <c r="D92" s="10"/>
      <c r="E92" s="11"/>
      <c r="F92" s="10"/>
      <c r="G92" s="11"/>
      <c r="H92" s="10"/>
      <c r="I92" s="11"/>
      <c r="J92" s="10"/>
      <c r="K92" s="11"/>
      <c r="L92" s="10"/>
      <c r="M92" s="11"/>
      <c r="N92" s="10"/>
      <c r="O92" s="11"/>
      <c r="P92" s="10"/>
      <c r="Q92" s="11"/>
      <c r="R92" s="10"/>
      <c r="S92" s="11"/>
      <c r="T92" s="10"/>
      <c r="U92" s="11"/>
      <c r="V92" s="10"/>
      <c r="W92" s="11"/>
      <c r="X92" s="10"/>
      <c r="Y92" s="11"/>
      <c r="Z92" s="10"/>
      <c r="AA92" s="6"/>
      <c r="AB92">
        <f t="shared" si="1"/>
        <v>0</v>
      </c>
    </row>
    <row r="93" spans="1:28" ht="12.75" customHeight="1">
      <c r="A93" s="15"/>
      <c r="B93" s="10"/>
      <c r="C93" s="11"/>
      <c r="D93" s="10"/>
      <c r="E93" s="11"/>
      <c r="F93" s="10"/>
      <c r="G93" s="11"/>
      <c r="H93" s="10"/>
      <c r="I93" s="11"/>
      <c r="J93" s="10"/>
      <c r="K93" s="11"/>
      <c r="L93" s="10"/>
      <c r="M93" s="11"/>
      <c r="N93" s="10"/>
      <c r="O93" s="11"/>
      <c r="P93" s="10"/>
      <c r="Q93" s="11"/>
      <c r="R93" s="10"/>
      <c r="S93" s="11"/>
      <c r="T93" s="10"/>
      <c r="U93" s="11"/>
      <c r="V93" s="10"/>
      <c r="W93" s="11"/>
      <c r="X93" s="10"/>
      <c r="Y93" s="11"/>
      <c r="Z93" s="10"/>
      <c r="AA93" s="6"/>
      <c r="AB93">
        <f t="shared" si="1"/>
        <v>0</v>
      </c>
    </row>
    <row r="94" spans="1:28" ht="12.75" customHeight="1">
      <c r="A94" s="17"/>
      <c r="B94" s="10"/>
      <c r="C94" s="11"/>
      <c r="D94" s="10"/>
      <c r="E94" s="11"/>
      <c r="F94" s="10"/>
      <c r="G94" s="11"/>
      <c r="H94" s="10"/>
      <c r="I94" s="11"/>
      <c r="J94" s="10"/>
      <c r="K94" s="11"/>
      <c r="L94" s="10"/>
      <c r="M94" s="11"/>
      <c r="N94" s="10"/>
      <c r="O94" s="11"/>
      <c r="P94" s="10"/>
      <c r="Q94" s="11"/>
      <c r="R94" s="10"/>
      <c r="S94" s="11"/>
      <c r="T94" s="10"/>
      <c r="U94" s="11"/>
      <c r="V94" s="10"/>
      <c r="W94" s="11"/>
      <c r="X94" s="10"/>
      <c r="Y94" s="11"/>
      <c r="Z94" s="10"/>
      <c r="AA94" s="6"/>
      <c r="AB94">
        <f t="shared" si="1"/>
        <v>0</v>
      </c>
    </row>
    <row r="95" spans="1:28" ht="12.75" customHeight="1">
      <c r="A95" s="17" t="s">
        <v>90</v>
      </c>
      <c r="B95" s="10"/>
      <c r="C95" s="11"/>
      <c r="D95" s="10">
        <v>3</v>
      </c>
      <c r="E95" s="11">
        <v>1</v>
      </c>
      <c r="F95" s="10"/>
      <c r="G95" s="11">
        <v>15</v>
      </c>
      <c r="H95" s="10">
        <v>4</v>
      </c>
      <c r="I95" s="11"/>
      <c r="J95" s="10"/>
      <c r="K95" s="11"/>
      <c r="L95" s="10"/>
      <c r="M95" s="11"/>
      <c r="N95" s="10"/>
      <c r="O95" s="11"/>
      <c r="P95" s="10">
        <v>3</v>
      </c>
      <c r="Q95" s="11"/>
      <c r="R95" s="10"/>
      <c r="S95" s="11"/>
      <c r="T95" s="10"/>
      <c r="U95" s="11"/>
      <c r="V95" s="10">
        <v>1</v>
      </c>
      <c r="W95" s="11"/>
      <c r="X95" s="10"/>
      <c r="Y95" s="11"/>
      <c r="Z95" s="10"/>
      <c r="AA95" s="6"/>
      <c r="AB95">
        <f t="shared" si="1"/>
        <v>1.08</v>
      </c>
    </row>
    <row r="96" spans="1:28" ht="12.75" customHeight="1">
      <c r="A96" s="17" t="s">
        <v>67</v>
      </c>
      <c r="B96" s="10"/>
      <c r="C96" s="11"/>
      <c r="D96" s="10"/>
      <c r="E96" s="11"/>
      <c r="F96" s="10"/>
      <c r="G96" s="11"/>
      <c r="H96" s="10"/>
      <c r="I96" s="11"/>
      <c r="J96" s="10"/>
      <c r="K96" s="11"/>
      <c r="L96" s="10"/>
      <c r="M96" s="11"/>
      <c r="N96" s="10"/>
      <c r="O96" s="11"/>
      <c r="P96" s="10"/>
      <c r="Q96" s="11"/>
      <c r="R96" s="10"/>
      <c r="S96" s="11"/>
      <c r="T96" s="10"/>
      <c r="U96" s="11"/>
      <c r="V96" s="10"/>
      <c r="W96" s="11"/>
      <c r="X96" s="10"/>
      <c r="Y96" s="11"/>
      <c r="Z96" s="10"/>
      <c r="AA96" s="6"/>
      <c r="AB96">
        <f t="shared" si="1"/>
        <v>0</v>
      </c>
    </row>
    <row r="97" spans="1:29" ht="12.75" customHeight="1">
      <c r="A97" s="17" t="s">
        <v>50</v>
      </c>
      <c r="B97" s="10"/>
      <c r="C97" s="11"/>
      <c r="D97" s="10"/>
      <c r="E97" s="11"/>
      <c r="F97" s="10"/>
      <c r="G97" s="11"/>
      <c r="H97" s="10"/>
      <c r="I97" s="11"/>
      <c r="J97" s="10"/>
      <c r="K97" s="11"/>
      <c r="L97" s="10"/>
      <c r="M97" s="11"/>
      <c r="N97" s="10"/>
      <c r="O97" s="11"/>
      <c r="P97" s="10"/>
      <c r="Q97" s="11"/>
      <c r="R97" s="10"/>
      <c r="S97" s="11"/>
      <c r="T97" s="10"/>
      <c r="U97" s="11"/>
      <c r="V97" s="10"/>
      <c r="W97" s="11"/>
      <c r="X97" s="10"/>
      <c r="Y97" s="11"/>
      <c r="Z97" s="10"/>
      <c r="AA97" s="6"/>
      <c r="AB97">
        <f t="shared" si="1"/>
        <v>0</v>
      </c>
    </row>
    <row r="98" spans="1:29" ht="12.75" customHeight="1">
      <c r="A98" s="17" t="s">
        <v>70</v>
      </c>
      <c r="B98" s="10"/>
      <c r="C98" s="11">
        <v>25</v>
      </c>
      <c r="D98" s="10"/>
      <c r="E98" s="11"/>
      <c r="F98" s="10">
        <v>4</v>
      </c>
      <c r="G98" s="11"/>
      <c r="H98" s="10"/>
      <c r="I98" s="11">
        <v>18</v>
      </c>
      <c r="J98" s="10"/>
      <c r="K98" s="11"/>
      <c r="L98" s="10"/>
      <c r="M98" s="11"/>
      <c r="N98" s="10">
        <v>5</v>
      </c>
      <c r="O98" s="11"/>
      <c r="P98" s="10"/>
      <c r="Q98" s="11"/>
      <c r="R98" s="10"/>
      <c r="S98" s="11"/>
      <c r="T98" s="10"/>
      <c r="U98" s="11"/>
      <c r="V98" s="10"/>
      <c r="W98" s="11">
        <v>5</v>
      </c>
      <c r="X98" s="10"/>
      <c r="Y98" s="11"/>
      <c r="Z98" s="10"/>
      <c r="AA98" s="6"/>
      <c r="AB98">
        <f t="shared" si="1"/>
        <v>2.2799999999999998</v>
      </c>
    </row>
    <row r="99" spans="1:29" ht="12.75" customHeight="1">
      <c r="A99" s="17" t="s">
        <v>49</v>
      </c>
      <c r="B99" s="10"/>
      <c r="C99" s="11"/>
      <c r="D99" s="10"/>
      <c r="E99" s="11"/>
      <c r="F99" s="10"/>
      <c r="G99" s="11"/>
      <c r="H99" s="10"/>
      <c r="I99" s="11"/>
      <c r="J99" s="10"/>
      <c r="K99" s="11"/>
      <c r="L99" s="10"/>
      <c r="M99" s="11"/>
      <c r="N99" s="10"/>
      <c r="O99" s="11"/>
      <c r="P99" s="10"/>
      <c r="Q99" s="11"/>
      <c r="R99" s="10"/>
      <c r="S99" s="11"/>
      <c r="T99" s="10"/>
      <c r="U99" s="11"/>
      <c r="V99" s="10"/>
      <c r="W99" s="11"/>
      <c r="X99" s="10"/>
      <c r="Y99" s="11"/>
      <c r="Z99" s="10"/>
      <c r="AA99" s="6"/>
      <c r="AB99">
        <f t="shared" si="1"/>
        <v>0</v>
      </c>
    </row>
    <row r="100" spans="1:29" ht="12.75" customHeight="1">
      <c r="A100" s="26" t="s">
        <v>103</v>
      </c>
      <c r="B100" s="10"/>
      <c r="C100" s="11"/>
      <c r="D100" s="10"/>
      <c r="E100" s="11"/>
      <c r="F100" s="10"/>
      <c r="G100" s="11"/>
      <c r="H100" s="10"/>
      <c r="I100" s="11"/>
      <c r="J100" s="10"/>
      <c r="K100" s="11"/>
      <c r="L100" s="10"/>
      <c r="M100" s="11"/>
      <c r="N100" s="10"/>
      <c r="O100" s="11"/>
      <c r="P100" s="10"/>
      <c r="Q100" s="11"/>
      <c r="R100" s="10"/>
      <c r="S100" s="11"/>
      <c r="T100" s="10"/>
      <c r="U100" s="11"/>
      <c r="V100" s="10"/>
      <c r="W100" s="11"/>
      <c r="X100" s="10"/>
      <c r="Y100" s="11"/>
      <c r="Z100" s="10"/>
      <c r="AA100" s="6"/>
      <c r="AB100">
        <f t="shared" si="1"/>
        <v>0</v>
      </c>
    </row>
    <row r="101" spans="1:29" ht="12.75" customHeight="1">
      <c r="A101" s="17"/>
      <c r="B101" s="10"/>
      <c r="C101" s="11"/>
      <c r="D101" s="10"/>
      <c r="E101" s="11"/>
      <c r="F101" s="10"/>
      <c r="G101" s="11"/>
      <c r="H101" s="10"/>
      <c r="I101" s="11"/>
      <c r="J101" s="10"/>
      <c r="K101" s="11"/>
      <c r="L101" s="10"/>
      <c r="M101" s="11"/>
      <c r="N101" s="10"/>
      <c r="O101" s="11"/>
      <c r="P101" s="10"/>
      <c r="Q101" s="11"/>
      <c r="R101" s="10"/>
      <c r="S101" s="11"/>
      <c r="T101" s="10"/>
      <c r="U101" s="11"/>
      <c r="V101" s="10"/>
      <c r="W101" s="11"/>
      <c r="X101" s="10"/>
      <c r="Y101" s="11"/>
      <c r="Z101" s="10"/>
      <c r="AA101" s="6"/>
      <c r="AB101">
        <f t="shared" si="1"/>
        <v>0</v>
      </c>
    </row>
    <row r="102" spans="1:29" ht="12.75" customHeight="1">
      <c r="A102" s="17"/>
      <c r="B102" s="10"/>
      <c r="C102" s="11"/>
      <c r="D102" s="10"/>
      <c r="E102" s="11"/>
      <c r="F102" s="10"/>
      <c r="G102" s="11"/>
      <c r="H102" s="10"/>
      <c r="I102" s="11"/>
      <c r="J102" s="10"/>
      <c r="K102" s="11"/>
      <c r="L102" s="10"/>
      <c r="M102" s="11"/>
      <c r="N102" s="10"/>
      <c r="O102" s="11"/>
      <c r="P102" s="10"/>
      <c r="Q102" s="11"/>
      <c r="R102" s="10"/>
      <c r="S102" s="11"/>
      <c r="T102" s="10"/>
      <c r="U102" s="11"/>
      <c r="V102" s="10"/>
      <c r="W102" s="11"/>
      <c r="X102" s="10"/>
      <c r="Y102" s="11"/>
      <c r="Z102" s="10"/>
      <c r="AA102" s="6"/>
      <c r="AB102">
        <f t="shared" si="1"/>
        <v>0</v>
      </c>
    </row>
    <row r="103" spans="1:29" ht="12.75" customHeight="1">
      <c r="A103" s="17"/>
      <c r="B103" s="10"/>
      <c r="C103" s="11"/>
      <c r="D103" s="10"/>
      <c r="E103" s="11"/>
      <c r="F103" s="10"/>
      <c r="G103" s="11"/>
      <c r="H103" s="10"/>
      <c r="I103" s="11"/>
      <c r="J103" s="10"/>
      <c r="K103" s="11"/>
      <c r="L103" s="10"/>
      <c r="M103" s="11"/>
      <c r="N103" s="10"/>
      <c r="O103" s="11"/>
      <c r="P103" s="10"/>
      <c r="Q103" s="11"/>
      <c r="R103" s="10"/>
      <c r="S103" s="11"/>
      <c r="T103" s="10"/>
      <c r="U103" s="11"/>
      <c r="V103" s="10"/>
      <c r="W103" s="11"/>
      <c r="X103" s="10"/>
      <c r="Y103" s="11"/>
      <c r="Z103" s="10"/>
      <c r="AA103" s="6"/>
      <c r="AB103">
        <f t="shared" si="1"/>
        <v>0</v>
      </c>
    </row>
    <row r="104" spans="1:29" ht="12.75" customHeight="1">
      <c r="A104" s="17"/>
      <c r="B104" s="10"/>
      <c r="C104" s="11"/>
      <c r="D104" s="10"/>
      <c r="E104" s="11"/>
      <c r="F104" s="10"/>
      <c r="G104" s="11"/>
      <c r="H104" s="10"/>
      <c r="I104" s="11"/>
      <c r="J104" s="10"/>
      <c r="K104" s="11"/>
      <c r="L104" s="10"/>
      <c r="M104" s="11"/>
      <c r="N104" s="10"/>
      <c r="O104" s="11"/>
      <c r="P104" s="10"/>
      <c r="Q104" s="11"/>
      <c r="R104" s="10"/>
      <c r="S104" s="11"/>
      <c r="T104" s="10"/>
      <c r="U104" s="11"/>
      <c r="V104" s="10"/>
      <c r="W104" s="11"/>
      <c r="X104" s="10"/>
      <c r="Y104" s="11"/>
      <c r="Z104" s="10"/>
      <c r="AA104" s="6"/>
      <c r="AB104">
        <f t="shared" si="1"/>
        <v>0</v>
      </c>
    </row>
    <row r="105" spans="1:29" ht="12.75" customHeight="1">
      <c r="A105" s="17"/>
      <c r="B105" s="10"/>
      <c r="C105" s="11"/>
      <c r="D105" s="10"/>
      <c r="E105" s="11"/>
      <c r="F105" s="10"/>
      <c r="G105" s="11"/>
      <c r="H105" s="10"/>
      <c r="I105" s="11"/>
      <c r="J105" s="10"/>
      <c r="K105" s="11"/>
      <c r="L105" s="10"/>
      <c r="M105" s="11"/>
      <c r="N105" s="10"/>
      <c r="O105" s="11"/>
      <c r="P105" s="10"/>
      <c r="Q105" s="11"/>
      <c r="R105" s="10"/>
      <c r="S105" s="11"/>
      <c r="T105" s="10"/>
      <c r="U105" s="11"/>
      <c r="V105" s="10"/>
      <c r="W105" s="11"/>
      <c r="X105" s="10"/>
      <c r="Y105" s="11"/>
      <c r="Z105" s="10"/>
      <c r="AA105" s="6"/>
      <c r="AB105">
        <f t="shared" si="1"/>
        <v>0</v>
      </c>
    </row>
    <row r="106" spans="1:29" ht="12.75" customHeight="1">
      <c r="A106" s="17"/>
      <c r="B106" s="10"/>
      <c r="C106" s="11"/>
      <c r="D106" s="10"/>
      <c r="E106" s="11"/>
      <c r="F106" s="10"/>
      <c r="G106" s="11"/>
      <c r="H106" s="10"/>
      <c r="I106" s="11"/>
      <c r="J106" s="10"/>
      <c r="K106" s="11"/>
      <c r="L106" s="10"/>
      <c r="M106" s="11"/>
      <c r="N106" s="10"/>
      <c r="O106" s="11"/>
      <c r="P106" s="10"/>
      <c r="Q106" s="11"/>
      <c r="R106" s="10"/>
      <c r="S106" s="11"/>
      <c r="T106" s="10"/>
      <c r="U106" s="11"/>
      <c r="V106" s="10"/>
      <c r="W106" s="11"/>
      <c r="X106" s="10"/>
      <c r="Y106" s="11"/>
      <c r="Z106" s="10"/>
      <c r="AA106" s="6"/>
      <c r="AB106">
        <f t="shared" si="1"/>
        <v>0</v>
      </c>
    </row>
    <row r="107" spans="1:29" ht="12.75" customHeight="1">
      <c r="A107" s="17"/>
      <c r="B107" s="18"/>
      <c r="C107" s="19"/>
      <c r="D107" s="19"/>
      <c r="E107" s="19"/>
      <c r="F107" s="20"/>
      <c r="G107" s="20"/>
      <c r="H107" s="20"/>
      <c r="I107" s="20"/>
      <c r="J107" s="20"/>
      <c r="K107" s="20"/>
      <c r="L107" s="19"/>
      <c r="M107" s="19"/>
      <c r="N107" s="19"/>
      <c r="O107" s="19"/>
      <c r="P107" s="19"/>
      <c r="Q107" s="19"/>
      <c r="R107" s="19"/>
      <c r="S107" s="19"/>
      <c r="T107" s="21"/>
      <c r="U107" s="19"/>
      <c r="V107" s="18"/>
      <c r="W107" s="20"/>
      <c r="X107" s="18"/>
      <c r="Y107" s="20"/>
      <c r="Z107" s="22"/>
      <c r="AA107" s="23"/>
      <c r="AB107">
        <f t="shared" si="1"/>
        <v>0</v>
      </c>
      <c r="AC107" t="s">
        <v>139</v>
      </c>
    </row>
    <row r="108" spans="1:29" ht="12.75" customHeight="1">
      <c r="A108" t="s">
        <v>96</v>
      </c>
      <c r="B108">
        <f>SUM(B5:B91)</f>
        <v>132</v>
      </c>
      <c r="C108">
        <f t="shared" ref="C108:Z108" si="2">SUM(C5:C91)</f>
        <v>97</v>
      </c>
      <c r="D108">
        <f t="shared" si="2"/>
        <v>150</v>
      </c>
      <c r="E108">
        <f t="shared" si="2"/>
        <v>129</v>
      </c>
      <c r="F108">
        <f t="shared" si="2"/>
        <v>110</v>
      </c>
      <c r="G108">
        <f t="shared" si="2"/>
        <v>109</v>
      </c>
      <c r="H108">
        <f t="shared" si="2"/>
        <v>103</v>
      </c>
      <c r="I108">
        <f t="shared" si="2"/>
        <v>99</v>
      </c>
      <c r="J108">
        <f t="shared" si="2"/>
        <v>104</v>
      </c>
      <c r="K108">
        <f t="shared" si="2"/>
        <v>102</v>
      </c>
      <c r="L108">
        <f t="shared" si="2"/>
        <v>80</v>
      </c>
      <c r="M108">
        <f t="shared" si="2"/>
        <v>10</v>
      </c>
      <c r="N108">
        <f t="shared" si="2"/>
        <v>103</v>
      </c>
      <c r="O108">
        <f t="shared" si="2"/>
        <v>100</v>
      </c>
      <c r="P108">
        <f t="shared" si="2"/>
        <v>135</v>
      </c>
      <c r="Q108">
        <f t="shared" si="2"/>
        <v>138</v>
      </c>
      <c r="R108">
        <f t="shared" si="2"/>
        <v>100</v>
      </c>
      <c r="S108">
        <f t="shared" si="2"/>
        <v>100</v>
      </c>
      <c r="T108">
        <f t="shared" si="2"/>
        <v>100</v>
      </c>
      <c r="U108">
        <f t="shared" si="2"/>
        <v>108</v>
      </c>
      <c r="V108">
        <f t="shared" si="2"/>
        <v>103</v>
      </c>
      <c r="W108">
        <f t="shared" si="2"/>
        <v>103</v>
      </c>
      <c r="X108">
        <f t="shared" si="2"/>
        <v>120</v>
      </c>
      <c r="Y108">
        <f t="shared" si="2"/>
        <v>100</v>
      </c>
      <c r="Z108">
        <f t="shared" si="2"/>
        <v>163</v>
      </c>
      <c r="AB108">
        <f t="shared" si="1"/>
        <v>107.92</v>
      </c>
      <c r="AC108">
        <f>STDEV(B108:Z108)/SQRT(COUNT(B108:Z108))</f>
        <v>5.5746210633548934</v>
      </c>
    </row>
    <row r="109" spans="1:29" ht="12.75" customHeight="1">
      <c r="A109" t="s">
        <v>97</v>
      </c>
      <c r="B109">
        <f>SUM(B5:B7,B9:B12,B14,B17,B25,B27:B28,B32:B36,B38:B39,B42:B43,B45:B46,B49:B51,B53:B55,B57:B61,B64:B65,B69,B78,B80,B82,B85:B86,B88:B89,B91,B19)</f>
        <v>40</v>
      </c>
      <c r="C109">
        <f t="shared" ref="C109:AB109" si="3">SUM(C5:C7,C9:C12,C14,C17,C25,C27:C28,C32:C36,C38:C39,C42:C43,C45:C46,C49:C51,C53:C55,C57:C61,C64:C65,C69,C78,C80,C82,C85:C86,C88:C89,C91,C19)</f>
        <v>1</v>
      </c>
      <c r="D109">
        <f t="shared" si="3"/>
        <v>45</v>
      </c>
      <c r="E109">
        <f t="shared" si="3"/>
        <v>5</v>
      </c>
      <c r="F109">
        <f t="shared" si="3"/>
        <v>0</v>
      </c>
      <c r="G109">
        <f t="shared" si="3"/>
        <v>25</v>
      </c>
      <c r="H109">
        <f t="shared" si="3"/>
        <v>0</v>
      </c>
      <c r="I109">
        <f t="shared" si="3"/>
        <v>90</v>
      </c>
      <c r="J109">
        <f t="shared" si="3"/>
        <v>0</v>
      </c>
      <c r="K109">
        <f t="shared" si="3"/>
        <v>0</v>
      </c>
      <c r="L109">
        <f t="shared" si="3"/>
        <v>0</v>
      </c>
      <c r="M109">
        <f t="shared" si="3"/>
        <v>0</v>
      </c>
      <c r="N109">
        <f t="shared" si="3"/>
        <v>3</v>
      </c>
      <c r="O109">
        <f t="shared" si="3"/>
        <v>0</v>
      </c>
      <c r="P109">
        <f t="shared" si="3"/>
        <v>0</v>
      </c>
      <c r="Q109">
        <f t="shared" si="3"/>
        <v>0</v>
      </c>
      <c r="R109">
        <f t="shared" si="3"/>
        <v>0</v>
      </c>
      <c r="S109">
        <f t="shared" si="3"/>
        <v>0</v>
      </c>
      <c r="T109">
        <f t="shared" si="3"/>
        <v>0</v>
      </c>
      <c r="U109">
        <f t="shared" si="3"/>
        <v>0</v>
      </c>
      <c r="V109">
        <f t="shared" si="3"/>
        <v>0</v>
      </c>
      <c r="W109">
        <f t="shared" si="3"/>
        <v>0</v>
      </c>
      <c r="X109">
        <f t="shared" si="3"/>
        <v>100</v>
      </c>
      <c r="Y109">
        <f t="shared" si="3"/>
        <v>100</v>
      </c>
      <c r="Z109">
        <f t="shared" si="3"/>
        <v>97</v>
      </c>
      <c r="AA109">
        <f t="shared" si="3"/>
        <v>0</v>
      </c>
      <c r="AB109">
        <f t="shared" si="3"/>
        <v>20.240000000000002</v>
      </c>
      <c r="AC109">
        <f>STDEV(B109:Z109)/SQRT(COUNT(B109:Z109))</f>
        <v>7.2517308278782648</v>
      </c>
    </row>
    <row r="110" spans="1:29" ht="12.75" customHeight="1">
      <c r="A110" t="s">
        <v>98</v>
      </c>
      <c r="B110">
        <f>SUM(B8,B13,B15:B16,B18:B24,B26,B29:B31,B37,B40:B41,B44,B47:B48,B52,B56,B62:B63,B66:B68,B70:B77,B79,B81,B83:B84,B87,B90,)</f>
        <v>92</v>
      </c>
      <c r="C110">
        <f t="shared" ref="C110:Z110" si="4">SUM(C8,C13,C15:C16,C18:C24,C26,C29:C31,C37,C40:C41,C44,C47:C48,C52,C56,C62:C63,C66:C68,C70:C77,C79,C81,C83:C84,C87,C90,)</f>
        <v>96</v>
      </c>
      <c r="D110">
        <f t="shared" si="4"/>
        <v>105</v>
      </c>
      <c r="E110">
        <f t="shared" si="4"/>
        <v>124</v>
      </c>
      <c r="F110">
        <f t="shared" si="4"/>
        <v>110</v>
      </c>
      <c r="G110">
        <f t="shared" si="4"/>
        <v>84</v>
      </c>
      <c r="H110">
        <f t="shared" si="4"/>
        <v>103</v>
      </c>
      <c r="I110">
        <f t="shared" si="4"/>
        <v>9</v>
      </c>
      <c r="J110">
        <f t="shared" si="4"/>
        <v>104</v>
      </c>
      <c r="K110">
        <f t="shared" si="4"/>
        <v>102</v>
      </c>
      <c r="L110">
        <f t="shared" si="4"/>
        <v>80</v>
      </c>
      <c r="M110">
        <f t="shared" si="4"/>
        <v>10</v>
      </c>
      <c r="N110">
        <f t="shared" si="4"/>
        <v>100</v>
      </c>
      <c r="O110">
        <f t="shared" si="4"/>
        <v>100</v>
      </c>
      <c r="P110">
        <f t="shared" si="4"/>
        <v>135</v>
      </c>
      <c r="Q110">
        <f t="shared" si="4"/>
        <v>138</v>
      </c>
      <c r="R110">
        <f t="shared" si="4"/>
        <v>100</v>
      </c>
      <c r="S110">
        <f t="shared" si="4"/>
        <v>100</v>
      </c>
      <c r="T110">
        <f t="shared" si="4"/>
        <v>100</v>
      </c>
      <c r="U110">
        <f t="shared" si="4"/>
        <v>108</v>
      </c>
      <c r="V110">
        <f t="shared" si="4"/>
        <v>103</v>
      </c>
      <c r="W110">
        <f t="shared" si="4"/>
        <v>103</v>
      </c>
      <c r="X110">
        <f t="shared" si="4"/>
        <v>20</v>
      </c>
      <c r="Y110">
        <f t="shared" si="4"/>
        <v>0</v>
      </c>
      <c r="Z110">
        <f t="shared" si="4"/>
        <v>66</v>
      </c>
      <c r="AB110">
        <f t="shared" si="1"/>
        <v>87.68</v>
      </c>
      <c r="AC110">
        <f>STDEV(B110:Z110)/SQRT(COUNT(B110:Z110))</f>
        <v>7.5674125917207222</v>
      </c>
    </row>
    <row r="111" spans="1:29" ht="12.75" customHeight="1">
      <c r="A111" t="s">
        <v>99</v>
      </c>
      <c r="B111">
        <f>SUM(B95:B100)</f>
        <v>0</v>
      </c>
      <c r="C111">
        <f t="shared" ref="C111:Z111" si="5">SUM(C95:C100)</f>
        <v>25</v>
      </c>
      <c r="D111">
        <f t="shared" si="5"/>
        <v>3</v>
      </c>
      <c r="E111">
        <f t="shared" si="5"/>
        <v>1</v>
      </c>
      <c r="F111">
        <f t="shared" si="5"/>
        <v>4</v>
      </c>
      <c r="G111">
        <f t="shared" si="5"/>
        <v>15</v>
      </c>
      <c r="H111">
        <f t="shared" si="5"/>
        <v>4</v>
      </c>
      <c r="I111">
        <f t="shared" si="5"/>
        <v>18</v>
      </c>
      <c r="J111">
        <f t="shared" si="5"/>
        <v>0</v>
      </c>
      <c r="K111">
        <f t="shared" si="5"/>
        <v>0</v>
      </c>
      <c r="L111">
        <f t="shared" si="5"/>
        <v>0</v>
      </c>
      <c r="M111">
        <f t="shared" si="5"/>
        <v>0</v>
      </c>
      <c r="N111">
        <f t="shared" si="5"/>
        <v>5</v>
      </c>
      <c r="O111">
        <f t="shared" si="5"/>
        <v>0</v>
      </c>
      <c r="P111">
        <f t="shared" si="5"/>
        <v>3</v>
      </c>
      <c r="Q111">
        <f t="shared" si="5"/>
        <v>0</v>
      </c>
      <c r="R111">
        <f t="shared" si="5"/>
        <v>0</v>
      </c>
      <c r="S111">
        <f t="shared" si="5"/>
        <v>0</v>
      </c>
      <c r="T111">
        <f t="shared" si="5"/>
        <v>0</v>
      </c>
      <c r="U111">
        <f t="shared" si="5"/>
        <v>0</v>
      </c>
      <c r="V111">
        <f t="shared" si="5"/>
        <v>1</v>
      </c>
      <c r="W111">
        <f t="shared" si="5"/>
        <v>5</v>
      </c>
      <c r="X111">
        <f t="shared" si="5"/>
        <v>0</v>
      </c>
      <c r="Y111">
        <f t="shared" si="5"/>
        <v>0</v>
      </c>
      <c r="Z111">
        <f t="shared" si="5"/>
        <v>0</v>
      </c>
      <c r="AB111">
        <f t="shared" si="1"/>
        <v>3.36</v>
      </c>
      <c r="AC111">
        <f>STDEV(B111:Z111)/SQRT(COUNT(B111:Z111))</f>
        <v>1.2869602428461675</v>
      </c>
    </row>
    <row r="112" spans="1:29" ht="12.75" customHeight="1"/>
    <row r="113" ht="12.75" customHeight="1"/>
    <row r="114" ht="12.75" customHeight="1"/>
    <row r="115" ht="12.75" customHeight="1"/>
    <row r="116" ht="12.75" customHeight="1"/>
  </sheetData>
  <mergeCells count="2">
    <mergeCell ref="A1:AA1"/>
    <mergeCell ref="A2:AA2"/>
  </mergeCells>
  <phoneticPr fontId="8" type="noConversion"/>
  <pageMargins left="0.75" right="0.75" top="1" bottom="1" header="0.5" footer="0.5"/>
  <headerFooter alignWithMargins="0"/>
</worksheet>
</file>

<file path=xl/worksheets/sheet8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AC114"/>
  <sheetViews>
    <sheetView workbookViewId="0">
      <pane xSplit="1" ySplit="4" topLeftCell="N5" activePane="bottomRight" state="frozen"/>
      <selection activeCell="AJ48" sqref="AJ48"/>
      <selection pane="topRight" activeCell="AJ48" sqref="AJ48"/>
      <selection pane="bottomLeft" activeCell="AJ48" sqref="AJ48"/>
      <selection pane="bottomRight" activeCell="AB8" sqref="AB8"/>
    </sheetView>
  </sheetViews>
  <sheetFormatPr baseColWidth="10" defaultRowHeight="13"/>
  <cols>
    <col min="1" max="1" width="25" bestFit="1" customWidth="1"/>
    <col min="2" max="256" width="8.83203125" customWidth="1"/>
  </cols>
  <sheetData>
    <row r="1" spans="1:28" ht="18">
      <c r="A1" s="221" t="s">
        <v>88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spans="1:28">
      <c r="A2" s="222" t="s">
        <v>109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4"/>
    </row>
    <row r="3" spans="1:28">
      <c r="A3" s="1" t="s">
        <v>0</v>
      </c>
      <c r="B3" s="2">
        <v>0</v>
      </c>
      <c r="C3" s="3">
        <v>3</v>
      </c>
      <c r="D3" s="2">
        <v>6</v>
      </c>
      <c r="E3" s="3">
        <v>9</v>
      </c>
      <c r="F3" s="2">
        <v>12</v>
      </c>
      <c r="G3" s="3">
        <v>15</v>
      </c>
      <c r="H3" s="2">
        <v>18</v>
      </c>
      <c r="I3" s="3">
        <v>21</v>
      </c>
      <c r="J3" s="2">
        <v>24</v>
      </c>
      <c r="K3" s="3">
        <v>27</v>
      </c>
      <c r="L3" s="2">
        <v>30</v>
      </c>
      <c r="M3" s="3">
        <v>33</v>
      </c>
      <c r="N3" s="2">
        <v>36</v>
      </c>
      <c r="O3" s="3">
        <v>39</v>
      </c>
      <c r="P3" s="2">
        <v>42</v>
      </c>
      <c r="Q3" s="3">
        <v>45</v>
      </c>
      <c r="R3" s="2">
        <v>48</v>
      </c>
      <c r="S3" s="3">
        <v>51</v>
      </c>
      <c r="T3" s="4">
        <v>54</v>
      </c>
      <c r="U3" s="3">
        <v>57</v>
      </c>
      <c r="V3" s="4">
        <v>60</v>
      </c>
      <c r="W3" s="3">
        <v>63</v>
      </c>
      <c r="X3" s="4">
        <v>66</v>
      </c>
      <c r="Y3" s="3">
        <v>69</v>
      </c>
      <c r="Z3" s="4">
        <v>72</v>
      </c>
      <c r="AA3" s="2" t="s">
        <v>1</v>
      </c>
    </row>
    <row r="4" spans="1:28" ht="12.75" customHeight="1">
      <c r="A4" s="5" t="s">
        <v>2</v>
      </c>
      <c r="B4" s="6"/>
      <c r="C4" s="7"/>
      <c r="D4" s="6"/>
      <c r="E4" s="7"/>
      <c r="F4" s="6"/>
      <c r="G4" s="7"/>
      <c r="H4" s="6"/>
      <c r="I4" s="7"/>
      <c r="J4" s="6"/>
      <c r="K4" s="7"/>
      <c r="L4" s="6"/>
      <c r="M4" s="7"/>
      <c r="N4" s="6"/>
      <c r="O4" s="7"/>
      <c r="P4" s="6"/>
      <c r="Q4" s="7"/>
      <c r="R4" s="6"/>
      <c r="S4" s="7"/>
      <c r="T4" s="8"/>
      <c r="U4" s="7"/>
      <c r="V4" s="8"/>
      <c r="W4" s="7"/>
      <c r="X4" s="8"/>
      <c r="Y4" s="7"/>
      <c r="Z4" s="8"/>
      <c r="AA4" s="6"/>
    </row>
    <row r="5" spans="1:28" ht="12.75" customHeight="1">
      <c r="A5" s="9" t="s">
        <v>25</v>
      </c>
      <c r="B5" s="10"/>
      <c r="C5" s="11"/>
      <c r="D5" s="10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  <c r="P5" s="10"/>
      <c r="Q5" s="11"/>
      <c r="R5" s="10"/>
      <c r="S5" s="11"/>
      <c r="T5" s="10"/>
      <c r="U5" s="11"/>
      <c r="V5" s="10"/>
      <c r="W5" s="11"/>
      <c r="X5" s="10"/>
      <c r="Y5" s="11"/>
      <c r="Z5" s="10"/>
      <c r="AA5" s="6"/>
      <c r="AB5">
        <f>SUM(B5:AA5)/25</f>
        <v>0</v>
      </c>
    </row>
    <row r="6" spans="1:28" ht="12.75" customHeight="1">
      <c r="A6" s="9" t="s">
        <v>3</v>
      </c>
      <c r="B6" s="10">
        <v>15</v>
      </c>
      <c r="C6" s="11"/>
      <c r="D6" s="10"/>
      <c r="E6" s="11"/>
      <c r="F6" s="10"/>
      <c r="G6" s="11"/>
      <c r="H6" s="10"/>
      <c r="I6" s="11"/>
      <c r="J6" s="10"/>
      <c r="K6" s="11"/>
      <c r="L6" s="10"/>
      <c r="M6" s="11">
        <v>1</v>
      </c>
      <c r="N6" s="10"/>
      <c r="O6" s="11"/>
      <c r="P6" s="10"/>
      <c r="Q6" s="11"/>
      <c r="R6" s="10"/>
      <c r="S6" s="11"/>
      <c r="T6" s="10"/>
      <c r="U6" s="11">
        <v>5</v>
      </c>
      <c r="V6" s="10">
        <v>24</v>
      </c>
      <c r="W6" s="11">
        <v>11</v>
      </c>
      <c r="X6" s="10">
        <v>32</v>
      </c>
      <c r="Y6" s="11">
        <v>34</v>
      </c>
      <c r="Z6" s="10">
        <v>30</v>
      </c>
      <c r="AA6" s="6"/>
      <c r="AB6">
        <f t="shared" ref="AB6:AB69" si="0">SUM(B6:AA6)/25</f>
        <v>6.08</v>
      </c>
    </row>
    <row r="7" spans="1:28" ht="12.75" customHeight="1">
      <c r="A7" s="9" t="s">
        <v>59</v>
      </c>
      <c r="B7" s="10"/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  <c r="P7" s="10"/>
      <c r="Q7" s="11"/>
      <c r="R7" s="10"/>
      <c r="S7" s="11"/>
      <c r="T7" s="10"/>
      <c r="U7" s="11"/>
      <c r="V7" s="10"/>
      <c r="W7" s="11"/>
      <c r="X7" s="10"/>
      <c r="Y7" s="11"/>
      <c r="Z7" s="10"/>
      <c r="AA7" s="6"/>
      <c r="AB7">
        <f t="shared" si="0"/>
        <v>0</v>
      </c>
    </row>
    <row r="8" spans="1:28" s="162" customFormat="1" ht="12.75" customHeight="1">
      <c r="A8" s="12" t="s">
        <v>4</v>
      </c>
      <c r="B8" s="5"/>
      <c r="C8" s="161"/>
      <c r="D8" s="5"/>
      <c r="E8" s="161"/>
      <c r="F8" s="5"/>
      <c r="G8" s="161"/>
      <c r="H8" s="5"/>
      <c r="I8" s="161"/>
      <c r="J8" s="5"/>
      <c r="K8" s="161"/>
      <c r="L8" s="5"/>
      <c r="M8" s="161"/>
      <c r="N8" s="5"/>
      <c r="O8" s="161"/>
      <c r="P8" s="5"/>
      <c r="Q8" s="161"/>
      <c r="R8" s="5"/>
      <c r="S8" s="161"/>
      <c r="T8" s="5"/>
      <c r="U8" s="161"/>
      <c r="V8" s="5"/>
      <c r="W8" s="161"/>
      <c r="X8" s="5"/>
      <c r="Y8" s="161">
        <v>2</v>
      </c>
      <c r="Z8" s="5"/>
      <c r="AA8" s="52"/>
      <c r="AB8" s="162">
        <f t="shared" si="0"/>
        <v>0.08</v>
      </c>
    </row>
    <row r="9" spans="1:28" ht="12.75" customHeight="1">
      <c r="A9" s="9" t="s">
        <v>45</v>
      </c>
      <c r="B9" s="10"/>
      <c r="C9" s="11"/>
      <c r="D9" s="10"/>
      <c r="E9" s="11"/>
      <c r="F9" s="10"/>
      <c r="G9" s="11"/>
      <c r="H9" s="10"/>
      <c r="I9" s="11"/>
      <c r="J9" s="10"/>
      <c r="K9" s="11"/>
      <c r="L9" s="10"/>
      <c r="M9" s="11"/>
      <c r="N9" s="10"/>
      <c r="O9" s="11"/>
      <c r="P9" s="10"/>
      <c r="Q9" s="11"/>
      <c r="R9" s="10"/>
      <c r="S9" s="11"/>
      <c r="T9" s="10"/>
      <c r="U9" s="11"/>
      <c r="V9" s="10"/>
      <c r="W9" s="11"/>
      <c r="X9" s="10"/>
      <c r="Y9" s="11"/>
      <c r="Z9" s="10"/>
      <c r="AA9" s="6"/>
      <c r="AB9">
        <f t="shared" si="0"/>
        <v>0</v>
      </c>
    </row>
    <row r="10" spans="1:28" ht="12.75" customHeight="1">
      <c r="A10" s="24" t="s">
        <v>86</v>
      </c>
      <c r="B10" s="10"/>
      <c r="C10" s="11"/>
      <c r="D10" s="10"/>
      <c r="E10" s="11"/>
      <c r="F10" s="10"/>
      <c r="G10" s="11"/>
      <c r="H10" s="10"/>
      <c r="I10" s="11"/>
      <c r="J10" s="10"/>
      <c r="K10" s="11"/>
      <c r="L10" s="10"/>
      <c r="M10" s="11"/>
      <c r="N10" s="10"/>
      <c r="O10" s="11"/>
      <c r="P10" s="10"/>
      <c r="Q10" s="11"/>
      <c r="R10" s="10"/>
      <c r="S10" s="11"/>
      <c r="T10" s="10"/>
      <c r="U10" s="11"/>
      <c r="V10" s="10"/>
      <c r="W10" s="11"/>
      <c r="X10" s="10"/>
      <c r="Y10" s="11"/>
      <c r="Z10" s="10"/>
      <c r="AA10" s="6"/>
      <c r="AB10">
        <f t="shared" si="0"/>
        <v>0</v>
      </c>
    </row>
    <row r="11" spans="1:28" ht="12.75" customHeight="1">
      <c r="A11" s="9" t="s">
        <v>27</v>
      </c>
      <c r="B11" s="10"/>
      <c r="C11" s="11"/>
      <c r="D11" s="10"/>
      <c r="E11" s="11"/>
      <c r="F11" s="10"/>
      <c r="G11" s="11"/>
      <c r="H11" s="10"/>
      <c r="I11" s="11"/>
      <c r="J11" s="10"/>
      <c r="K11" s="11"/>
      <c r="L11" s="10"/>
      <c r="M11" s="11"/>
      <c r="N11" s="10"/>
      <c r="O11" s="11"/>
      <c r="P11" s="10"/>
      <c r="Q11" s="11"/>
      <c r="R11" s="10"/>
      <c r="S11" s="11"/>
      <c r="T11" s="10"/>
      <c r="U11" s="11"/>
      <c r="V11" s="10"/>
      <c r="W11" s="11"/>
      <c r="X11" s="10"/>
      <c r="Y11" s="11"/>
      <c r="Z11" s="10"/>
      <c r="AA11" s="6"/>
      <c r="AB11">
        <f t="shared" si="0"/>
        <v>0</v>
      </c>
    </row>
    <row r="12" spans="1:28" ht="12.75" customHeight="1">
      <c r="A12" s="14" t="s">
        <v>26</v>
      </c>
      <c r="B12" s="10"/>
      <c r="C12" s="11"/>
      <c r="D12" s="10"/>
      <c r="E12" s="11"/>
      <c r="F12" s="10"/>
      <c r="G12" s="11"/>
      <c r="H12" s="10"/>
      <c r="I12" s="11"/>
      <c r="J12" s="10"/>
      <c r="K12" s="11"/>
      <c r="L12" s="10"/>
      <c r="M12" s="11"/>
      <c r="N12" s="10"/>
      <c r="O12" s="11"/>
      <c r="P12" s="10"/>
      <c r="Q12" s="11"/>
      <c r="R12" s="10"/>
      <c r="S12" s="11"/>
      <c r="T12" s="10"/>
      <c r="U12" s="11"/>
      <c r="V12" s="10"/>
      <c r="W12" s="11"/>
      <c r="X12" s="10"/>
      <c r="Y12" s="11"/>
      <c r="Z12" s="10"/>
      <c r="AA12" s="6"/>
      <c r="AB12">
        <f t="shared" si="0"/>
        <v>0</v>
      </c>
    </row>
    <row r="13" spans="1:28" s="162" customFormat="1" ht="13" customHeight="1">
      <c r="A13" s="13" t="s">
        <v>51</v>
      </c>
      <c r="B13" s="5"/>
      <c r="C13" s="161"/>
      <c r="D13" s="5"/>
      <c r="E13" s="161"/>
      <c r="F13" s="5"/>
      <c r="G13" s="161"/>
      <c r="H13" s="5"/>
      <c r="I13" s="161"/>
      <c r="J13" s="5"/>
      <c r="K13" s="161"/>
      <c r="L13" s="5"/>
      <c r="M13" s="161"/>
      <c r="N13" s="5"/>
      <c r="O13" s="161"/>
      <c r="P13" s="5"/>
      <c r="Q13" s="161"/>
      <c r="R13" s="5"/>
      <c r="S13" s="161"/>
      <c r="T13" s="5"/>
      <c r="U13" s="161"/>
      <c r="V13" s="5"/>
      <c r="W13" s="161"/>
      <c r="X13" s="5"/>
      <c r="Y13" s="161"/>
      <c r="Z13" s="5"/>
      <c r="AA13" s="52"/>
      <c r="AB13" s="162">
        <f t="shared" si="0"/>
        <v>0</v>
      </c>
    </row>
    <row r="14" spans="1:28" ht="12.75" customHeight="1">
      <c r="A14" s="14" t="s">
        <v>29</v>
      </c>
      <c r="B14" s="10"/>
      <c r="C14" s="11"/>
      <c r="D14" s="10"/>
      <c r="E14" s="11"/>
      <c r="F14" s="10"/>
      <c r="G14" s="11"/>
      <c r="H14" s="10"/>
      <c r="I14" s="11"/>
      <c r="J14" s="10"/>
      <c r="K14" s="11"/>
      <c r="L14" s="10"/>
      <c r="M14" s="11"/>
      <c r="N14" s="10"/>
      <c r="O14" s="11"/>
      <c r="P14" s="10"/>
      <c r="Q14" s="11"/>
      <c r="R14" s="10"/>
      <c r="S14" s="11"/>
      <c r="T14" s="10"/>
      <c r="U14" s="11"/>
      <c r="V14" s="10"/>
      <c r="W14" s="11"/>
      <c r="X14" s="10"/>
      <c r="Y14" s="11"/>
      <c r="Z14" s="10"/>
      <c r="AA14" s="6"/>
      <c r="AB14">
        <f t="shared" si="0"/>
        <v>0</v>
      </c>
    </row>
    <row r="15" spans="1:28" s="162" customFormat="1" ht="12.75" customHeight="1">
      <c r="A15" s="13" t="s">
        <v>76</v>
      </c>
      <c r="B15" s="5"/>
      <c r="C15" s="161"/>
      <c r="D15" s="5"/>
      <c r="E15" s="161"/>
      <c r="F15" s="5"/>
      <c r="G15" s="161"/>
      <c r="H15" s="5"/>
      <c r="I15" s="161"/>
      <c r="J15" s="5"/>
      <c r="K15" s="161"/>
      <c r="L15" s="5"/>
      <c r="M15" s="161"/>
      <c r="N15" s="5"/>
      <c r="O15" s="161"/>
      <c r="P15" s="5"/>
      <c r="Q15" s="161"/>
      <c r="R15" s="5"/>
      <c r="S15" s="161"/>
      <c r="T15" s="5"/>
      <c r="U15" s="161"/>
      <c r="V15" s="5"/>
      <c r="W15" s="161"/>
      <c r="X15" s="5"/>
      <c r="Y15" s="161"/>
      <c r="Z15" s="5"/>
      <c r="AA15" s="52"/>
      <c r="AB15" s="162">
        <f t="shared" si="0"/>
        <v>0</v>
      </c>
    </row>
    <row r="16" spans="1:28" s="162" customFormat="1" ht="12.75" customHeight="1">
      <c r="A16" s="13" t="s">
        <v>77</v>
      </c>
      <c r="B16" s="5"/>
      <c r="C16" s="161"/>
      <c r="D16" s="5"/>
      <c r="E16" s="161"/>
      <c r="F16" s="5"/>
      <c r="G16" s="161"/>
      <c r="H16" s="5"/>
      <c r="I16" s="161"/>
      <c r="J16" s="5"/>
      <c r="K16" s="161"/>
      <c r="L16" s="5"/>
      <c r="M16" s="161"/>
      <c r="N16" s="5"/>
      <c r="O16" s="161"/>
      <c r="P16" s="5"/>
      <c r="Q16" s="161"/>
      <c r="R16" s="5"/>
      <c r="S16" s="161"/>
      <c r="T16" s="5"/>
      <c r="U16" s="161"/>
      <c r="V16" s="5"/>
      <c r="W16" s="161"/>
      <c r="X16" s="5"/>
      <c r="Y16" s="161"/>
      <c r="Z16" s="5"/>
      <c r="AA16" s="52"/>
      <c r="AB16" s="162">
        <f t="shared" si="0"/>
        <v>0</v>
      </c>
    </row>
    <row r="17" spans="1:28" ht="12.75" customHeight="1">
      <c r="A17" s="9" t="s">
        <v>5</v>
      </c>
      <c r="B17" s="10"/>
      <c r="C17" s="11"/>
      <c r="D17" s="10"/>
      <c r="E17" s="11"/>
      <c r="F17" s="10"/>
      <c r="G17" s="11"/>
      <c r="H17" s="10"/>
      <c r="I17" s="11"/>
      <c r="J17" s="10"/>
      <c r="K17" s="11"/>
      <c r="L17" s="10"/>
      <c r="M17" s="11"/>
      <c r="N17" s="10"/>
      <c r="O17" s="11"/>
      <c r="P17" s="10"/>
      <c r="Q17" s="11"/>
      <c r="R17" s="10"/>
      <c r="S17" s="11"/>
      <c r="T17" s="10"/>
      <c r="U17" s="11"/>
      <c r="V17" s="10"/>
      <c r="W17" s="11"/>
      <c r="X17" s="10"/>
      <c r="Y17" s="11"/>
      <c r="Z17" s="10"/>
      <c r="AA17" s="6"/>
      <c r="AB17">
        <f t="shared" si="0"/>
        <v>0</v>
      </c>
    </row>
    <row r="18" spans="1:28" s="162" customFormat="1" ht="12.75" customHeight="1">
      <c r="A18" s="12" t="s">
        <v>79</v>
      </c>
      <c r="B18" s="5"/>
      <c r="C18" s="161"/>
      <c r="D18" s="5"/>
      <c r="E18" s="161"/>
      <c r="F18" s="5"/>
      <c r="G18" s="161"/>
      <c r="H18" s="5"/>
      <c r="I18" s="161"/>
      <c r="J18" s="5"/>
      <c r="K18" s="161"/>
      <c r="L18" s="5"/>
      <c r="M18" s="161"/>
      <c r="N18" s="5"/>
      <c r="O18" s="161"/>
      <c r="P18" s="5"/>
      <c r="Q18" s="161"/>
      <c r="R18" s="5"/>
      <c r="S18" s="161"/>
      <c r="T18" s="5"/>
      <c r="U18" s="161"/>
      <c r="V18" s="5"/>
      <c r="W18" s="161"/>
      <c r="X18" s="5"/>
      <c r="Y18" s="161"/>
      <c r="Z18" s="5"/>
      <c r="AA18" s="52"/>
      <c r="AB18" s="162">
        <f t="shared" si="0"/>
        <v>0</v>
      </c>
    </row>
    <row r="19" spans="1:28" ht="12.75" customHeight="1">
      <c r="A19" s="25" t="s">
        <v>102</v>
      </c>
      <c r="B19" s="10"/>
      <c r="C19" s="11"/>
      <c r="D19" s="10"/>
      <c r="E19" s="11"/>
      <c r="F19" s="10"/>
      <c r="G19" s="11"/>
      <c r="H19" s="10"/>
      <c r="I19" s="11"/>
      <c r="J19" s="10"/>
      <c r="K19" s="11"/>
      <c r="L19" s="10"/>
      <c r="M19" s="11"/>
      <c r="N19" s="10"/>
      <c r="O19" s="11"/>
      <c r="P19" s="10"/>
      <c r="Q19" s="11"/>
      <c r="R19" s="10"/>
      <c r="S19" s="11"/>
      <c r="T19" s="10"/>
      <c r="U19" s="11"/>
      <c r="V19" s="10"/>
      <c r="W19" s="11"/>
      <c r="X19" s="10"/>
      <c r="Y19" s="11"/>
      <c r="Z19" s="10"/>
      <c r="AA19" s="6"/>
    </row>
    <row r="20" spans="1:28" s="162" customFormat="1" ht="12.75" customHeight="1">
      <c r="A20" s="12" t="s">
        <v>78</v>
      </c>
      <c r="B20" s="5"/>
      <c r="C20" s="161"/>
      <c r="D20" s="5"/>
      <c r="E20" s="161"/>
      <c r="F20" s="5"/>
      <c r="G20" s="161"/>
      <c r="H20" s="5"/>
      <c r="I20" s="161"/>
      <c r="J20" s="5"/>
      <c r="K20" s="161"/>
      <c r="L20" s="5"/>
      <c r="M20" s="161"/>
      <c r="N20" s="5"/>
      <c r="O20" s="161"/>
      <c r="P20" s="5"/>
      <c r="Q20" s="161"/>
      <c r="R20" s="5"/>
      <c r="S20" s="161"/>
      <c r="T20" s="5"/>
      <c r="U20" s="161"/>
      <c r="V20" s="5"/>
      <c r="W20" s="161"/>
      <c r="X20" s="5"/>
      <c r="Y20" s="161"/>
      <c r="Z20" s="5"/>
      <c r="AA20" s="52"/>
      <c r="AB20" s="162">
        <f t="shared" si="0"/>
        <v>0</v>
      </c>
    </row>
    <row r="21" spans="1:28" s="162" customFormat="1" ht="12.75" customHeight="1">
      <c r="A21" s="12" t="s">
        <v>6</v>
      </c>
      <c r="B21" s="5"/>
      <c r="C21" s="161"/>
      <c r="D21" s="5"/>
      <c r="E21" s="161"/>
      <c r="F21" s="5"/>
      <c r="G21" s="161"/>
      <c r="H21" s="5"/>
      <c r="I21" s="161"/>
      <c r="J21" s="5"/>
      <c r="K21" s="161"/>
      <c r="L21" s="5"/>
      <c r="M21" s="161">
        <v>4</v>
      </c>
      <c r="N21" s="5"/>
      <c r="O21" s="161"/>
      <c r="P21" s="5"/>
      <c r="Q21" s="161"/>
      <c r="R21" s="5"/>
      <c r="S21" s="161"/>
      <c r="T21" s="5"/>
      <c r="U21" s="161">
        <v>95</v>
      </c>
      <c r="V21" s="5">
        <v>95</v>
      </c>
      <c r="W21" s="161">
        <v>93</v>
      </c>
      <c r="X21" s="5">
        <v>90</v>
      </c>
      <c r="Y21" s="161">
        <v>90</v>
      </c>
      <c r="Z21" s="5">
        <v>93</v>
      </c>
      <c r="AA21" s="52"/>
      <c r="AB21" s="162">
        <f t="shared" si="0"/>
        <v>22.4</v>
      </c>
    </row>
    <row r="22" spans="1:28" s="162" customFormat="1" ht="12.75" customHeight="1">
      <c r="A22" s="12" t="s">
        <v>7</v>
      </c>
      <c r="B22" s="5"/>
      <c r="C22" s="161"/>
      <c r="D22" s="5"/>
      <c r="E22" s="161"/>
      <c r="F22" s="5"/>
      <c r="G22" s="161"/>
      <c r="H22" s="5"/>
      <c r="I22" s="161"/>
      <c r="J22" s="5"/>
      <c r="K22" s="161"/>
      <c r="L22" s="5"/>
      <c r="M22" s="161"/>
      <c r="N22" s="5"/>
      <c r="O22" s="161"/>
      <c r="P22" s="5"/>
      <c r="Q22" s="161"/>
      <c r="R22" s="5"/>
      <c r="S22" s="161"/>
      <c r="T22" s="5"/>
      <c r="U22" s="161"/>
      <c r="V22" s="5"/>
      <c r="W22" s="161"/>
      <c r="X22" s="5"/>
      <c r="Y22" s="161"/>
      <c r="Z22" s="5"/>
      <c r="AA22" s="52"/>
      <c r="AB22" s="162">
        <f t="shared" si="0"/>
        <v>0</v>
      </c>
    </row>
    <row r="23" spans="1:28" s="162" customFormat="1" ht="12.75" customHeight="1">
      <c r="A23" s="12" t="s">
        <v>85</v>
      </c>
      <c r="B23" s="5"/>
      <c r="C23" s="161"/>
      <c r="D23" s="5"/>
      <c r="E23" s="161"/>
      <c r="F23" s="5"/>
      <c r="G23" s="161"/>
      <c r="H23" s="5"/>
      <c r="I23" s="161"/>
      <c r="J23" s="5"/>
      <c r="K23" s="161"/>
      <c r="L23" s="5"/>
      <c r="M23" s="161"/>
      <c r="N23" s="5"/>
      <c r="O23" s="161"/>
      <c r="P23" s="5"/>
      <c r="Q23" s="161"/>
      <c r="R23" s="5"/>
      <c r="S23" s="161"/>
      <c r="T23" s="5"/>
      <c r="U23" s="161"/>
      <c r="V23" s="5"/>
      <c r="W23" s="161"/>
      <c r="X23" s="5"/>
      <c r="Y23" s="161"/>
      <c r="Z23" s="5"/>
      <c r="AA23" s="52"/>
      <c r="AB23" s="162">
        <f t="shared" si="0"/>
        <v>0</v>
      </c>
    </row>
    <row r="24" spans="1:28" s="162" customFormat="1" ht="12.75" customHeight="1">
      <c r="A24" s="12" t="s">
        <v>28</v>
      </c>
      <c r="B24" s="5"/>
      <c r="C24" s="161"/>
      <c r="D24" s="5"/>
      <c r="E24" s="161"/>
      <c r="F24" s="5"/>
      <c r="G24" s="161"/>
      <c r="H24" s="5"/>
      <c r="I24" s="161"/>
      <c r="J24" s="5"/>
      <c r="K24" s="161"/>
      <c r="L24" s="5"/>
      <c r="M24" s="161"/>
      <c r="N24" s="5"/>
      <c r="O24" s="161"/>
      <c r="P24" s="5"/>
      <c r="Q24" s="161"/>
      <c r="R24" s="5"/>
      <c r="S24" s="161"/>
      <c r="T24" s="5"/>
      <c r="U24" s="161"/>
      <c r="V24" s="5"/>
      <c r="W24" s="161"/>
      <c r="X24" s="5"/>
      <c r="Y24" s="161"/>
      <c r="Z24" s="5"/>
      <c r="AA24" s="52"/>
      <c r="AB24" s="162">
        <f t="shared" si="0"/>
        <v>0</v>
      </c>
    </row>
    <row r="25" spans="1:28" ht="12.75" customHeight="1">
      <c r="A25" s="9" t="s">
        <v>8</v>
      </c>
      <c r="B25" s="10"/>
      <c r="C25" s="11"/>
      <c r="D25" s="10"/>
      <c r="E25" s="11"/>
      <c r="F25" s="10"/>
      <c r="G25" s="11"/>
      <c r="H25" s="10"/>
      <c r="I25" s="11"/>
      <c r="J25" s="10"/>
      <c r="K25" s="11"/>
      <c r="L25" s="10"/>
      <c r="M25" s="11"/>
      <c r="N25" s="10"/>
      <c r="O25" s="11"/>
      <c r="P25" s="10"/>
      <c r="Q25" s="11"/>
      <c r="R25" s="10"/>
      <c r="S25" s="11"/>
      <c r="T25" s="10"/>
      <c r="U25" s="11"/>
      <c r="V25" s="10"/>
      <c r="W25" s="11"/>
      <c r="X25" s="10"/>
      <c r="Y25" s="11"/>
      <c r="Z25" s="10"/>
      <c r="AA25" s="6"/>
      <c r="AB25">
        <f t="shared" si="0"/>
        <v>0</v>
      </c>
    </row>
    <row r="26" spans="1:28" s="162" customFormat="1" ht="12.75" customHeight="1">
      <c r="A26" s="12" t="s">
        <v>23</v>
      </c>
      <c r="B26" s="5">
        <v>65</v>
      </c>
      <c r="C26" s="161">
        <v>85</v>
      </c>
      <c r="D26" s="5">
        <v>9</v>
      </c>
      <c r="E26" s="161">
        <v>68</v>
      </c>
      <c r="F26" s="5">
        <v>95</v>
      </c>
      <c r="G26" s="161">
        <v>90</v>
      </c>
      <c r="H26" s="5">
        <v>90</v>
      </c>
      <c r="I26" s="161">
        <v>85</v>
      </c>
      <c r="J26" s="5">
        <v>90</v>
      </c>
      <c r="K26" s="161">
        <v>95</v>
      </c>
      <c r="L26" s="5">
        <v>90</v>
      </c>
      <c r="M26" s="161">
        <v>95</v>
      </c>
      <c r="N26" s="5">
        <v>95</v>
      </c>
      <c r="O26" s="161">
        <v>90</v>
      </c>
      <c r="P26" s="5">
        <v>80</v>
      </c>
      <c r="Q26" s="161">
        <v>85</v>
      </c>
      <c r="R26" s="5">
        <v>95</v>
      </c>
      <c r="S26" s="161">
        <v>80</v>
      </c>
      <c r="T26" s="5">
        <v>95</v>
      </c>
      <c r="U26" s="161"/>
      <c r="V26" s="5"/>
      <c r="W26" s="161"/>
      <c r="X26" s="5"/>
      <c r="Y26" s="161"/>
      <c r="Z26" s="5"/>
      <c r="AA26" s="52"/>
      <c r="AB26" s="162">
        <f t="shared" si="0"/>
        <v>63.08</v>
      </c>
    </row>
    <row r="27" spans="1:28" ht="12.75" customHeight="1">
      <c r="A27" s="9" t="s">
        <v>71</v>
      </c>
      <c r="B27" s="10"/>
      <c r="C27" s="11"/>
      <c r="D27" s="10"/>
      <c r="E27" s="11"/>
      <c r="F27" s="10"/>
      <c r="G27" s="11"/>
      <c r="H27" s="10"/>
      <c r="I27" s="11"/>
      <c r="J27" s="10"/>
      <c r="K27" s="11"/>
      <c r="L27" s="10"/>
      <c r="M27" s="11"/>
      <c r="N27" s="10"/>
      <c r="O27" s="11"/>
      <c r="P27" s="10"/>
      <c r="Q27" s="11"/>
      <c r="R27" s="10"/>
      <c r="S27" s="11"/>
      <c r="T27" s="10"/>
      <c r="U27" s="11"/>
      <c r="V27" s="10"/>
      <c r="W27" s="11"/>
      <c r="X27" s="10"/>
      <c r="Y27" s="11"/>
      <c r="Z27" s="10"/>
      <c r="AA27" s="6"/>
      <c r="AB27">
        <f t="shared" si="0"/>
        <v>0</v>
      </c>
    </row>
    <row r="28" spans="1:28" ht="12.75" customHeight="1">
      <c r="A28" s="9" t="s">
        <v>83</v>
      </c>
      <c r="B28" s="10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  <c r="P28" s="10"/>
      <c r="Q28" s="11"/>
      <c r="R28" s="10"/>
      <c r="S28" s="11"/>
      <c r="T28" s="10"/>
      <c r="U28" s="11"/>
      <c r="V28" s="10"/>
      <c r="W28" s="11"/>
      <c r="X28" s="10"/>
      <c r="Y28" s="11"/>
      <c r="Z28" s="10"/>
      <c r="AA28" s="6"/>
      <c r="AB28">
        <f t="shared" si="0"/>
        <v>0</v>
      </c>
    </row>
    <row r="29" spans="1:28" ht="12.75" customHeight="1">
      <c r="A29" s="9" t="s">
        <v>69</v>
      </c>
      <c r="B29" s="10"/>
      <c r="C29" s="11"/>
      <c r="D29" s="10"/>
      <c r="E29" s="11"/>
      <c r="F29" s="10"/>
      <c r="G29" s="11"/>
      <c r="H29" s="10"/>
      <c r="I29" s="11"/>
      <c r="J29" s="10"/>
      <c r="K29" s="11"/>
      <c r="L29" s="10"/>
      <c r="M29" s="11"/>
      <c r="N29" s="10"/>
      <c r="O29" s="11"/>
      <c r="P29" s="10"/>
      <c r="Q29" s="11"/>
      <c r="R29" s="10"/>
      <c r="S29" s="11"/>
      <c r="T29" s="10"/>
      <c r="U29" s="11"/>
      <c r="V29" s="10"/>
      <c r="W29" s="11"/>
      <c r="X29" s="10"/>
      <c r="Y29" s="11"/>
      <c r="Z29" s="10"/>
      <c r="AA29" s="6"/>
      <c r="AB29">
        <f t="shared" si="0"/>
        <v>0</v>
      </c>
    </row>
    <row r="30" spans="1:28" s="162" customFormat="1" ht="12.75" customHeight="1">
      <c r="A30" s="12" t="s">
        <v>84</v>
      </c>
      <c r="B30" s="5"/>
      <c r="C30" s="161"/>
      <c r="D30" s="5"/>
      <c r="E30" s="161"/>
      <c r="F30" s="5"/>
      <c r="G30" s="161"/>
      <c r="H30" s="5"/>
      <c r="I30" s="161"/>
      <c r="J30" s="5"/>
      <c r="K30" s="161"/>
      <c r="L30" s="5"/>
      <c r="M30" s="161"/>
      <c r="N30" s="5"/>
      <c r="O30" s="161"/>
      <c r="P30" s="5"/>
      <c r="Q30" s="161"/>
      <c r="R30" s="5"/>
      <c r="S30" s="161"/>
      <c r="T30" s="5"/>
      <c r="U30" s="161"/>
      <c r="V30" s="5"/>
      <c r="W30" s="161"/>
      <c r="X30" s="5"/>
      <c r="Y30" s="161"/>
      <c r="Z30" s="5"/>
      <c r="AA30" s="52"/>
      <c r="AB30" s="162">
        <f t="shared" si="0"/>
        <v>0</v>
      </c>
    </row>
    <row r="31" spans="1:28" s="162" customFormat="1" ht="12.75" customHeight="1">
      <c r="A31" s="13" t="s">
        <v>33</v>
      </c>
      <c r="B31" s="5"/>
      <c r="C31" s="161"/>
      <c r="D31" s="5"/>
      <c r="E31" s="161"/>
      <c r="F31" s="5"/>
      <c r="G31" s="161"/>
      <c r="H31" s="5"/>
      <c r="I31" s="161"/>
      <c r="J31" s="5"/>
      <c r="K31" s="161"/>
      <c r="L31" s="5"/>
      <c r="M31" s="161"/>
      <c r="N31" s="5"/>
      <c r="O31" s="161"/>
      <c r="P31" s="5"/>
      <c r="Q31" s="161"/>
      <c r="R31" s="5"/>
      <c r="S31" s="161"/>
      <c r="T31" s="5"/>
      <c r="U31" s="161"/>
      <c r="V31" s="5"/>
      <c r="W31" s="161"/>
      <c r="X31" s="5"/>
      <c r="Y31" s="161"/>
      <c r="Z31" s="5"/>
      <c r="AA31" s="52"/>
      <c r="AB31" s="162">
        <f t="shared" si="0"/>
        <v>0</v>
      </c>
    </row>
    <row r="32" spans="1:28" ht="12.75" customHeight="1">
      <c r="A32" s="24" t="s">
        <v>93</v>
      </c>
      <c r="B32" s="10"/>
      <c r="C32" s="11"/>
      <c r="D32" s="10"/>
      <c r="E32" s="11"/>
      <c r="F32" s="10"/>
      <c r="G32" s="11"/>
      <c r="H32" s="10"/>
      <c r="I32" s="11"/>
      <c r="J32" s="10"/>
      <c r="K32" s="11"/>
      <c r="L32" s="10"/>
      <c r="M32" s="11"/>
      <c r="N32" s="10"/>
      <c r="O32" s="11"/>
      <c r="P32" s="10"/>
      <c r="Q32" s="11"/>
      <c r="R32" s="10"/>
      <c r="S32" s="11"/>
      <c r="T32" s="10"/>
      <c r="U32" s="11"/>
      <c r="V32" s="10"/>
      <c r="W32" s="11"/>
      <c r="X32" s="10"/>
      <c r="Y32" s="11"/>
      <c r="Z32" s="10"/>
      <c r="AA32" s="6"/>
      <c r="AB32">
        <f t="shared" si="0"/>
        <v>0</v>
      </c>
    </row>
    <row r="33" spans="1:28" ht="12.75" customHeight="1">
      <c r="A33" s="15" t="s">
        <v>9</v>
      </c>
      <c r="B33" s="10"/>
      <c r="C33" s="11"/>
      <c r="D33" s="10"/>
      <c r="E33" s="11"/>
      <c r="F33" s="10"/>
      <c r="G33" s="11"/>
      <c r="H33" s="10"/>
      <c r="I33" s="11"/>
      <c r="J33" s="10"/>
      <c r="K33" s="11"/>
      <c r="L33" s="10"/>
      <c r="M33" s="11"/>
      <c r="N33" s="10"/>
      <c r="O33" s="11"/>
      <c r="P33" s="10"/>
      <c r="Q33" s="11"/>
      <c r="R33" s="10"/>
      <c r="S33" s="11"/>
      <c r="T33" s="10"/>
      <c r="U33" s="11"/>
      <c r="V33" s="10"/>
      <c r="W33" s="11"/>
      <c r="X33" s="10"/>
      <c r="Y33" s="11"/>
      <c r="Z33" s="10"/>
      <c r="AA33" s="6"/>
      <c r="AB33">
        <f t="shared" si="0"/>
        <v>0</v>
      </c>
    </row>
    <row r="34" spans="1:28" ht="12.75" customHeight="1">
      <c r="A34" s="15" t="s">
        <v>31</v>
      </c>
      <c r="B34" s="10"/>
      <c r="C34" s="11"/>
      <c r="D34" s="10"/>
      <c r="E34" s="11"/>
      <c r="F34" s="10"/>
      <c r="G34" s="11"/>
      <c r="H34" s="10"/>
      <c r="I34" s="11"/>
      <c r="J34" s="10"/>
      <c r="K34" s="11"/>
      <c r="L34" s="10"/>
      <c r="M34" s="11"/>
      <c r="N34" s="10"/>
      <c r="O34" s="11"/>
      <c r="P34" s="10"/>
      <c r="Q34" s="11"/>
      <c r="R34" s="10"/>
      <c r="S34" s="11"/>
      <c r="T34" s="10"/>
      <c r="U34" s="11"/>
      <c r="V34" s="10"/>
      <c r="W34" s="11"/>
      <c r="X34" s="10"/>
      <c r="Y34" s="11"/>
      <c r="Z34" s="10"/>
      <c r="AA34" s="6"/>
      <c r="AB34">
        <f t="shared" si="0"/>
        <v>0</v>
      </c>
    </row>
    <row r="35" spans="1:28" ht="12.75" customHeight="1">
      <c r="A35" s="15" t="s">
        <v>32</v>
      </c>
      <c r="B35" s="10"/>
      <c r="C35" s="11"/>
      <c r="D35" s="10"/>
      <c r="E35" s="11"/>
      <c r="F35" s="10"/>
      <c r="G35" s="11"/>
      <c r="H35" s="10"/>
      <c r="I35" s="11"/>
      <c r="J35" s="10"/>
      <c r="K35" s="11"/>
      <c r="L35" s="10"/>
      <c r="M35" s="11"/>
      <c r="N35" s="10"/>
      <c r="O35" s="11"/>
      <c r="P35" s="10"/>
      <c r="Q35" s="11"/>
      <c r="R35" s="10"/>
      <c r="S35" s="11"/>
      <c r="T35" s="10"/>
      <c r="U35" s="11"/>
      <c r="V35" s="10"/>
      <c r="W35" s="11"/>
      <c r="X35" s="10"/>
      <c r="Y35" s="11"/>
      <c r="Z35" s="10"/>
      <c r="AA35" s="6"/>
      <c r="AB35">
        <f t="shared" si="0"/>
        <v>0</v>
      </c>
    </row>
    <row r="36" spans="1:28" ht="12.75" customHeight="1">
      <c r="A36" s="15" t="s">
        <v>52</v>
      </c>
      <c r="B36" s="10"/>
      <c r="C36" s="11"/>
      <c r="D36" s="10"/>
      <c r="E36" s="11"/>
      <c r="F36" s="10"/>
      <c r="G36" s="11"/>
      <c r="H36" s="10"/>
      <c r="I36" s="11"/>
      <c r="J36" s="10"/>
      <c r="K36" s="11"/>
      <c r="L36" s="10"/>
      <c r="M36" s="11"/>
      <c r="N36" s="10"/>
      <c r="O36" s="11"/>
      <c r="P36" s="10"/>
      <c r="Q36" s="11"/>
      <c r="R36" s="10"/>
      <c r="S36" s="11"/>
      <c r="T36" s="10"/>
      <c r="U36" s="11"/>
      <c r="V36" s="10"/>
      <c r="W36" s="11"/>
      <c r="X36" s="10"/>
      <c r="Y36" s="11"/>
      <c r="Z36" s="10"/>
      <c r="AA36" s="6"/>
      <c r="AB36">
        <f t="shared" si="0"/>
        <v>0</v>
      </c>
    </row>
    <row r="37" spans="1:28" s="162" customFormat="1" ht="12.75" customHeight="1">
      <c r="A37" s="16" t="s">
        <v>10</v>
      </c>
      <c r="B37" s="5"/>
      <c r="C37" s="161"/>
      <c r="D37" s="5"/>
      <c r="E37" s="161"/>
      <c r="F37" s="5"/>
      <c r="G37" s="161"/>
      <c r="H37" s="5"/>
      <c r="I37" s="161"/>
      <c r="J37" s="5"/>
      <c r="K37" s="161"/>
      <c r="L37" s="5"/>
      <c r="M37" s="161"/>
      <c r="N37" s="5"/>
      <c r="O37" s="161"/>
      <c r="P37" s="5"/>
      <c r="Q37" s="161"/>
      <c r="R37" s="5"/>
      <c r="S37" s="161"/>
      <c r="T37" s="5"/>
      <c r="U37" s="161"/>
      <c r="V37" s="5"/>
      <c r="W37" s="161"/>
      <c r="X37" s="5"/>
      <c r="Y37" s="161"/>
      <c r="Z37" s="5"/>
      <c r="AA37" s="52"/>
      <c r="AB37" s="162">
        <f t="shared" si="0"/>
        <v>0</v>
      </c>
    </row>
    <row r="38" spans="1:28" ht="12.75" customHeight="1">
      <c r="A38" s="15" t="s">
        <v>39</v>
      </c>
      <c r="B38" s="10"/>
      <c r="C38" s="11"/>
      <c r="D38" s="10"/>
      <c r="E38" s="11"/>
      <c r="F38" s="10"/>
      <c r="G38" s="11"/>
      <c r="H38" s="10"/>
      <c r="I38" s="11"/>
      <c r="J38" s="10"/>
      <c r="K38" s="11"/>
      <c r="L38" s="10"/>
      <c r="M38" s="11"/>
      <c r="N38" s="10"/>
      <c r="O38" s="11"/>
      <c r="P38" s="10"/>
      <c r="Q38" s="11"/>
      <c r="R38" s="10"/>
      <c r="S38" s="11"/>
      <c r="T38" s="10"/>
      <c r="U38" s="11"/>
      <c r="V38" s="10"/>
      <c r="W38" s="11"/>
      <c r="X38" s="10"/>
      <c r="Y38" s="11"/>
      <c r="Z38" s="10"/>
      <c r="AA38" s="6"/>
      <c r="AB38">
        <f t="shared" si="0"/>
        <v>0</v>
      </c>
    </row>
    <row r="39" spans="1:28" ht="12.75" customHeight="1">
      <c r="A39" s="15" t="s">
        <v>11</v>
      </c>
      <c r="B39" s="10"/>
      <c r="C39" s="11"/>
      <c r="D39" s="10"/>
      <c r="E39" s="11"/>
      <c r="F39" s="10"/>
      <c r="G39" s="11"/>
      <c r="H39" s="10"/>
      <c r="I39" s="11"/>
      <c r="J39" s="10"/>
      <c r="K39" s="11"/>
      <c r="L39" s="10"/>
      <c r="M39" s="11"/>
      <c r="N39" s="10"/>
      <c r="O39" s="11"/>
      <c r="P39" s="10"/>
      <c r="Q39" s="11"/>
      <c r="R39" s="10"/>
      <c r="S39" s="11"/>
      <c r="T39" s="10"/>
      <c r="U39" s="11"/>
      <c r="V39" s="10"/>
      <c r="W39" s="11"/>
      <c r="X39" s="10"/>
      <c r="Y39" s="11"/>
      <c r="Z39" s="10"/>
      <c r="AA39" s="6"/>
      <c r="AB39">
        <f t="shared" si="0"/>
        <v>0</v>
      </c>
    </row>
    <row r="40" spans="1:28" s="162" customFormat="1" ht="12.75" customHeight="1">
      <c r="A40" s="16" t="s">
        <v>94</v>
      </c>
      <c r="B40" s="5"/>
      <c r="C40" s="161"/>
      <c r="D40" s="5"/>
      <c r="E40" s="161"/>
      <c r="F40" s="5"/>
      <c r="G40" s="161"/>
      <c r="H40" s="5"/>
      <c r="I40" s="161"/>
      <c r="J40" s="5"/>
      <c r="K40" s="161"/>
      <c r="L40" s="5"/>
      <c r="M40" s="161"/>
      <c r="N40" s="5"/>
      <c r="O40" s="161"/>
      <c r="P40" s="5"/>
      <c r="Q40" s="161"/>
      <c r="R40" s="5"/>
      <c r="S40" s="161"/>
      <c r="T40" s="5"/>
      <c r="U40" s="161"/>
      <c r="V40" s="5"/>
      <c r="W40" s="161"/>
      <c r="X40" s="5"/>
      <c r="Y40" s="161"/>
      <c r="Z40" s="5"/>
      <c r="AA40" s="52"/>
      <c r="AB40" s="162">
        <f t="shared" si="0"/>
        <v>0</v>
      </c>
    </row>
    <row r="41" spans="1:28" s="162" customFormat="1" ht="12.75" customHeight="1">
      <c r="A41" s="16" t="s">
        <v>95</v>
      </c>
      <c r="B41" s="5"/>
      <c r="C41" s="161"/>
      <c r="D41" s="5"/>
      <c r="E41" s="161"/>
      <c r="F41" s="5"/>
      <c r="G41" s="161"/>
      <c r="H41" s="5"/>
      <c r="I41" s="161"/>
      <c r="J41" s="5"/>
      <c r="K41" s="161"/>
      <c r="L41" s="5"/>
      <c r="M41" s="161"/>
      <c r="N41" s="5"/>
      <c r="O41" s="161"/>
      <c r="P41" s="5"/>
      <c r="Q41" s="161"/>
      <c r="R41" s="5"/>
      <c r="S41" s="161"/>
      <c r="T41" s="5"/>
      <c r="U41" s="161"/>
      <c r="V41" s="5"/>
      <c r="W41" s="161"/>
      <c r="X41" s="5"/>
      <c r="Y41" s="161"/>
      <c r="Z41" s="5"/>
      <c r="AA41" s="52"/>
      <c r="AB41" s="162">
        <f t="shared" si="0"/>
        <v>0</v>
      </c>
    </row>
    <row r="42" spans="1:28" ht="12.75" customHeight="1">
      <c r="A42" s="15" t="s">
        <v>12</v>
      </c>
      <c r="B42" s="10"/>
      <c r="C42" s="11"/>
      <c r="D42" s="10"/>
      <c r="E42" s="11"/>
      <c r="F42" s="10"/>
      <c r="G42" s="11"/>
      <c r="H42" s="10"/>
      <c r="I42" s="11"/>
      <c r="J42" s="10"/>
      <c r="K42" s="11"/>
      <c r="L42" s="10"/>
      <c r="M42" s="11"/>
      <c r="N42" s="10"/>
      <c r="O42" s="11"/>
      <c r="P42" s="10"/>
      <c r="Q42" s="11"/>
      <c r="R42" s="10"/>
      <c r="S42" s="11"/>
      <c r="T42" s="10"/>
      <c r="U42" s="11"/>
      <c r="V42" s="10"/>
      <c r="W42" s="11"/>
      <c r="X42" s="10"/>
      <c r="Y42" s="11"/>
      <c r="Z42" s="10"/>
      <c r="AA42" s="6"/>
      <c r="AB42">
        <f t="shared" si="0"/>
        <v>0</v>
      </c>
    </row>
    <row r="43" spans="1:28" ht="12.75" customHeight="1">
      <c r="A43" s="15" t="s">
        <v>40</v>
      </c>
      <c r="B43" s="10"/>
      <c r="C43" s="11"/>
      <c r="D43" s="10"/>
      <c r="E43" s="11"/>
      <c r="F43" s="10"/>
      <c r="G43" s="11"/>
      <c r="H43" s="10"/>
      <c r="I43" s="11"/>
      <c r="J43" s="10"/>
      <c r="K43" s="11"/>
      <c r="L43" s="10"/>
      <c r="M43" s="11"/>
      <c r="N43" s="10"/>
      <c r="O43" s="11"/>
      <c r="P43" s="10"/>
      <c r="Q43" s="11"/>
      <c r="R43" s="10"/>
      <c r="S43" s="11"/>
      <c r="T43" s="10"/>
      <c r="U43" s="11"/>
      <c r="V43" s="10"/>
      <c r="W43" s="11"/>
      <c r="X43" s="10"/>
      <c r="Y43" s="11"/>
      <c r="Z43" s="10"/>
      <c r="AA43" s="6"/>
      <c r="AB43">
        <f t="shared" si="0"/>
        <v>0</v>
      </c>
    </row>
    <row r="44" spans="1:28" s="162" customFormat="1" ht="12.75" customHeight="1">
      <c r="A44" s="16" t="s">
        <v>41</v>
      </c>
      <c r="B44" s="5"/>
      <c r="C44" s="161"/>
      <c r="D44" s="5"/>
      <c r="E44" s="161"/>
      <c r="F44" s="5"/>
      <c r="G44" s="161"/>
      <c r="H44" s="5"/>
      <c r="I44" s="161"/>
      <c r="J44" s="5"/>
      <c r="K44" s="161"/>
      <c r="L44" s="5"/>
      <c r="M44" s="161"/>
      <c r="N44" s="5"/>
      <c r="O44" s="161"/>
      <c r="P44" s="5"/>
      <c r="Q44" s="161"/>
      <c r="R44" s="5"/>
      <c r="S44" s="161"/>
      <c r="T44" s="5"/>
      <c r="U44" s="161"/>
      <c r="V44" s="5"/>
      <c r="W44" s="161"/>
      <c r="X44" s="5"/>
      <c r="Y44" s="161"/>
      <c r="Z44" s="5"/>
      <c r="AA44" s="52"/>
      <c r="AB44" s="162">
        <f t="shared" si="0"/>
        <v>0</v>
      </c>
    </row>
    <row r="45" spans="1:28" ht="12.75" customHeight="1">
      <c r="A45" s="15" t="s">
        <v>44</v>
      </c>
      <c r="B45" s="10"/>
      <c r="C45" s="11"/>
      <c r="D45" s="10"/>
      <c r="E45" s="11"/>
      <c r="F45" s="10"/>
      <c r="G45" s="11"/>
      <c r="H45" s="10"/>
      <c r="I45" s="11"/>
      <c r="J45" s="10"/>
      <c r="K45" s="11"/>
      <c r="L45" s="10"/>
      <c r="M45" s="11"/>
      <c r="N45" s="10"/>
      <c r="O45" s="11"/>
      <c r="P45" s="10"/>
      <c r="Q45" s="11"/>
      <c r="R45" s="10"/>
      <c r="S45" s="11"/>
      <c r="T45" s="10"/>
      <c r="U45" s="11"/>
      <c r="V45" s="10"/>
      <c r="W45" s="11"/>
      <c r="X45" s="10"/>
      <c r="Y45" s="11"/>
      <c r="Z45" s="10"/>
      <c r="AA45" s="6"/>
      <c r="AB45">
        <f t="shared" si="0"/>
        <v>0</v>
      </c>
    </row>
    <row r="46" spans="1:28" ht="12.75" customHeight="1">
      <c r="A46" s="15" t="s">
        <v>62</v>
      </c>
      <c r="B46" s="10"/>
      <c r="C46" s="11"/>
      <c r="D46" s="10"/>
      <c r="E46" s="11"/>
      <c r="F46" s="10"/>
      <c r="G46" s="11"/>
      <c r="H46" s="10"/>
      <c r="I46" s="11"/>
      <c r="J46" s="10"/>
      <c r="K46" s="11"/>
      <c r="L46" s="10"/>
      <c r="M46" s="11"/>
      <c r="N46" s="10"/>
      <c r="O46" s="11"/>
      <c r="P46" s="10"/>
      <c r="Q46" s="11"/>
      <c r="R46" s="10"/>
      <c r="S46" s="11"/>
      <c r="T46" s="10"/>
      <c r="U46" s="11"/>
      <c r="V46" s="10"/>
      <c r="W46" s="11"/>
      <c r="X46" s="10"/>
      <c r="Y46" s="11"/>
      <c r="Z46" s="10"/>
      <c r="AA46" s="6"/>
      <c r="AB46">
        <f t="shared" si="0"/>
        <v>0</v>
      </c>
    </row>
    <row r="47" spans="1:28" s="162" customFormat="1" ht="12.75" customHeight="1">
      <c r="A47" s="16" t="s">
        <v>34</v>
      </c>
      <c r="B47" s="5"/>
      <c r="C47" s="161"/>
      <c r="D47" s="5"/>
      <c r="E47" s="161"/>
      <c r="F47" s="5"/>
      <c r="G47" s="161"/>
      <c r="H47" s="5"/>
      <c r="I47" s="161"/>
      <c r="J47" s="5"/>
      <c r="K47" s="161"/>
      <c r="L47" s="5"/>
      <c r="M47" s="161"/>
      <c r="N47" s="5"/>
      <c r="O47" s="161"/>
      <c r="P47" s="5"/>
      <c r="Q47" s="161"/>
      <c r="R47" s="5"/>
      <c r="S47" s="161"/>
      <c r="T47" s="5"/>
      <c r="U47" s="161"/>
      <c r="V47" s="5"/>
      <c r="W47" s="161"/>
      <c r="X47" s="5"/>
      <c r="Y47" s="161"/>
      <c r="Z47" s="5"/>
      <c r="AA47" s="52"/>
      <c r="AB47" s="162">
        <f t="shared" si="0"/>
        <v>0</v>
      </c>
    </row>
    <row r="48" spans="1:28" s="162" customFormat="1" ht="12.75" customHeight="1">
      <c r="A48" s="16" t="s">
        <v>35</v>
      </c>
      <c r="B48" s="5"/>
      <c r="C48" s="161"/>
      <c r="D48" s="5"/>
      <c r="E48" s="161"/>
      <c r="F48" s="5"/>
      <c r="G48" s="161"/>
      <c r="H48" s="5"/>
      <c r="I48" s="161"/>
      <c r="J48" s="5"/>
      <c r="K48" s="161"/>
      <c r="L48" s="5"/>
      <c r="M48" s="161"/>
      <c r="N48" s="5"/>
      <c r="O48" s="161"/>
      <c r="P48" s="5"/>
      <c r="Q48" s="161"/>
      <c r="R48" s="5"/>
      <c r="S48" s="161"/>
      <c r="T48" s="5"/>
      <c r="U48" s="161"/>
      <c r="V48" s="5"/>
      <c r="W48" s="161"/>
      <c r="X48" s="5"/>
      <c r="Y48" s="161"/>
      <c r="Z48" s="5"/>
      <c r="AA48" s="52"/>
      <c r="AB48" s="162">
        <f t="shared" si="0"/>
        <v>0</v>
      </c>
    </row>
    <row r="49" spans="1:28" ht="12.75" customHeight="1">
      <c r="A49" s="15" t="s">
        <v>37</v>
      </c>
      <c r="B49" s="10"/>
      <c r="C49" s="11"/>
      <c r="D49" s="10"/>
      <c r="E49" s="11"/>
      <c r="F49" s="10"/>
      <c r="G49" s="11"/>
      <c r="H49" s="10"/>
      <c r="I49" s="11"/>
      <c r="J49" s="10"/>
      <c r="K49" s="11"/>
      <c r="L49" s="10"/>
      <c r="M49" s="11"/>
      <c r="N49" s="10"/>
      <c r="O49" s="11"/>
      <c r="P49" s="10"/>
      <c r="Q49" s="11"/>
      <c r="R49" s="10"/>
      <c r="S49" s="11"/>
      <c r="T49" s="10"/>
      <c r="U49" s="11"/>
      <c r="V49" s="10"/>
      <c r="W49" s="11"/>
      <c r="X49" s="10"/>
      <c r="Y49" s="11"/>
      <c r="Z49" s="10"/>
      <c r="AA49" s="6"/>
      <c r="AB49">
        <f t="shared" si="0"/>
        <v>0</v>
      </c>
    </row>
    <row r="50" spans="1:28" ht="12.75" customHeight="1">
      <c r="A50" s="9" t="s">
        <v>24</v>
      </c>
      <c r="B50" s="10"/>
      <c r="C50" s="11"/>
      <c r="D50" s="10"/>
      <c r="E50" s="11"/>
      <c r="F50" s="10"/>
      <c r="G50" s="11"/>
      <c r="H50" s="10"/>
      <c r="I50" s="11"/>
      <c r="J50" s="10"/>
      <c r="K50" s="11"/>
      <c r="L50" s="10"/>
      <c r="M50" s="11"/>
      <c r="N50" s="10"/>
      <c r="O50" s="11"/>
      <c r="P50" s="10"/>
      <c r="Q50" s="11"/>
      <c r="R50" s="10"/>
      <c r="S50" s="11"/>
      <c r="T50" s="10"/>
      <c r="U50" s="11"/>
      <c r="V50" s="10"/>
      <c r="W50" s="11"/>
      <c r="X50" s="10"/>
      <c r="Y50" s="11"/>
      <c r="Z50" s="10"/>
      <c r="AA50" s="6"/>
      <c r="AB50">
        <f t="shared" si="0"/>
        <v>0</v>
      </c>
    </row>
    <row r="51" spans="1:28" ht="12.75" customHeight="1">
      <c r="A51" s="9" t="s">
        <v>43</v>
      </c>
      <c r="B51" s="10"/>
      <c r="C51" s="11"/>
      <c r="D51" s="10"/>
      <c r="E51" s="11"/>
      <c r="F51" s="10"/>
      <c r="G51" s="11"/>
      <c r="H51" s="10"/>
      <c r="I51" s="11"/>
      <c r="J51" s="10"/>
      <c r="K51" s="11"/>
      <c r="L51" s="10"/>
      <c r="M51" s="11"/>
      <c r="N51" s="10"/>
      <c r="O51" s="11"/>
      <c r="P51" s="10"/>
      <c r="Q51" s="11"/>
      <c r="R51" s="10"/>
      <c r="S51" s="11"/>
      <c r="T51" s="10"/>
      <c r="U51" s="11"/>
      <c r="V51" s="10"/>
      <c r="W51" s="11"/>
      <c r="X51" s="10"/>
      <c r="Y51" s="11"/>
      <c r="Z51" s="10"/>
      <c r="AA51" s="6"/>
      <c r="AB51">
        <f t="shared" si="0"/>
        <v>0</v>
      </c>
    </row>
    <row r="52" spans="1:28" s="162" customFormat="1" ht="12.75" customHeight="1">
      <c r="A52" s="12" t="s">
        <v>72</v>
      </c>
      <c r="B52" s="5"/>
      <c r="C52" s="161"/>
      <c r="D52" s="5"/>
      <c r="E52" s="161"/>
      <c r="F52" s="5"/>
      <c r="G52" s="161"/>
      <c r="H52" s="5"/>
      <c r="I52" s="161"/>
      <c r="J52" s="5"/>
      <c r="K52" s="161"/>
      <c r="L52" s="5"/>
      <c r="M52" s="161"/>
      <c r="N52" s="5"/>
      <c r="O52" s="161"/>
      <c r="P52" s="5"/>
      <c r="Q52" s="161"/>
      <c r="R52" s="5"/>
      <c r="S52" s="161"/>
      <c r="T52" s="5"/>
      <c r="U52" s="161"/>
      <c r="V52" s="5"/>
      <c r="W52" s="161"/>
      <c r="X52" s="5"/>
      <c r="Y52" s="161"/>
      <c r="Z52" s="5"/>
      <c r="AA52" s="52"/>
      <c r="AB52" s="162">
        <f t="shared" si="0"/>
        <v>0</v>
      </c>
    </row>
    <row r="53" spans="1:28" ht="12.75" customHeight="1">
      <c r="A53" s="15" t="s">
        <v>68</v>
      </c>
      <c r="B53" s="10"/>
      <c r="C53" s="11"/>
      <c r="D53" s="10"/>
      <c r="E53" s="11"/>
      <c r="F53" s="10"/>
      <c r="G53" s="11"/>
      <c r="H53" s="10"/>
      <c r="I53" s="11"/>
      <c r="J53" s="10"/>
      <c r="K53" s="11"/>
      <c r="L53" s="10"/>
      <c r="M53" s="11"/>
      <c r="N53" s="10"/>
      <c r="O53" s="11"/>
      <c r="P53" s="10"/>
      <c r="Q53" s="11"/>
      <c r="R53" s="10"/>
      <c r="S53" s="11"/>
      <c r="T53" s="10"/>
      <c r="U53" s="11"/>
      <c r="V53" s="10"/>
      <c r="W53" s="11"/>
      <c r="X53" s="10"/>
      <c r="Y53" s="11"/>
      <c r="Z53" s="10"/>
      <c r="AA53" s="6"/>
      <c r="AB53">
        <f t="shared" si="0"/>
        <v>0</v>
      </c>
    </row>
    <row r="54" spans="1:28" ht="12.75" customHeight="1">
      <c r="A54" s="15" t="s">
        <v>82</v>
      </c>
      <c r="B54" s="10"/>
      <c r="C54" s="11"/>
      <c r="D54" s="10"/>
      <c r="E54" s="11"/>
      <c r="F54" s="10"/>
      <c r="G54" s="11"/>
      <c r="H54" s="10"/>
      <c r="I54" s="11"/>
      <c r="J54" s="10"/>
      <c r="K54" s="11"/>
      <c r="L54" s="10"/>
      <c r="M54" s="11"/>
      <c r="N54" s="10"/>
      <c r="O54" s="11"/>
      <c r="P54" s="10"/>
      <c r="Q54" s="11"/>
      <c r="R54" s="10"/>
      <c r="S54" s="11"/>
      <c r="T54" s="10"/>
      <c r="U54" s="11"/>
      <c r="V54" s="10"/>
      <c r="W54" s="11"/>
      <c r="X54" s="10"/>
      <c r="Y54" s="11"/>
      <c r="Z54" s="10"/>
      <c r="AA54" s="6"/>
      <c r="AB54">
        <f t="shared" si="0"/>
        <v>0</v>
      </c>
    </row>
    <row r="55" spans="1:28" ht="12.75" customHeight="1">
      <c r="A55" s="9" t="s">
        <v>63</v>
      </c>
      <c r="B55" s="10"/>
      <c r="C55" s="11"/>
      <c r="D55" s="10"/>
      <c r="E55" s="11"/>
      <c r="F55" s="10"/>
      <c r="G55" s="11"/>
      <c r="H55" s="10"/>
      <c r="I55" s="11"/>
      <c r="J55" s="10"/>
      <c r="K55" s="11"/>
      <c r="L55" s="10"/>
      <c r="M55" s="11"/>
      <c r="N55" s="10"/>
      <c r="O55" s="11"/>
      <c r="P55" s="10"/>
      <c r="Q55" s="11"/>
      <c r="R55" s="10"/>
      <c r="S55" s="11"/>
      <c r="T55" s="10"/>
      <c r="U55" s="11"/>
      <c r="V55" s="10"/>
      <c r="W55" s="11"/>
      <c r="X55" s="10"/>
      <c r="Y55" s="11"/>
      <c r="Z55" s="10"/>
      <c r="AA55" s="6"/>
      <c r="AB55">
        <f t="shared" si="0"/>
        <v>0</v>
      </c>
    </row>
    <row r="56" spans="1:28" s="162" customFormat="1" ht="12.75" customHeight="1">
      <c r="A56" s="12" t="s">
        <v>30</v>
      </c>
      <c r="B56" s="5"/>
      <c r="C56" s="161"/>
      <c r="D56" s="5"/>
      <c r="E56" s="161"/>
      <c r="F56" s="5"/>
      <c r="G56" s="161"/>
      <c r="H56" s="5"/>
      <c r="I56" s="161"/>
      <c r="J56" s="5"/>
      <c r="K56" s="161"/>
      <c r="L56" s="5"/>
      <c r="M56" s="161"/>
      <c r="N56" s="5"/>
      <c r="O56" s="161"/>
      <c r="P56" s="5"/>
      <c r="Q56" s="161"/>
      <c r="R56" s="5"/>
      <c r="S56" s="161"/>
      <c r="T56" s="5"/>
      <c r="U56" s="161"/>
      <c r="V56" s="5"/>
      <c r="W56" s="161"/>
      <c r="X56" s="5"/>
      <c r="Y56" s="161"/>
      <c r="Z56" s="5"/>
      <c r="AA56" s="52"/>
      <c r="AB56" s="162">
        <f t="shared" si="0"/>
        <v>0</v>
      </c>
    </row>
    <row r="57" spans="1:28" ht="12.75" customHeight="1">
      <c r="A57" s="9" t="s">
        <v>38</v>
      </c>
      <c r="B57" s="10"/>
      <c r="C57" s="11"/>
      <c r="D57" s="10"/>
      <c r="E57" s="11"/>
      <c r="F57" s="10"/>
      <c r="G57" s="11"/>
      <c r="H57" s="10"/>
      <c r="I57" s="11"/>
      <c r="J57" s="10"/>
      <c r="K57" s="11"/>
      <c r="L57" s="10"/>
      <c r="M57" s="11"/>
      <c r="N57" s="10"/>
      <c r="O57" s="11"/>
      <c r="P57" s="10"/>
      <c r="Q57" s="11"/>
      <c r="R57" s="10"/>
      <c r="S57" s="11"/>
      <c r="T57" s="10"/>
      <c r="U57" s="11"/>
      <c r="V57" s="10"/>
      <c r="W57" s="11"/>
      <c r="X57" s="10"/>
      <c r="Y57" s="11"/>
      <c r="Z57" s="10"/>
      <c r="AA57" s="6"/>
      <c r="AB57">
        <f t="shared" si="0"/>
        <v>0</v>
      </c>
    </row>
    <row r="58" spans="1:28" ht="12.75" customHeight="1">
      <c r="A58" s="9" t="s">
        <v>60</v>
      </c>
      <c r="B58" s="10"/>
      <c r="C58" s="11"/>
      <c r="D58" s="10"/>
      <c r="E58" s="11"/>
      <c r="F58" s="10"/>
      <c r="G58" s="11"/>
      <c r="H58" s="10"/>
      <c r="I58" s="11"/>
      <c r="J58" s="10"/>
      <c r="K58" s="11"/>
      <c r="L58" s="10"/>
      <c r="M58" s="11"/>
      <c r="N58" s="10"/>
      <c r="O58" s="11"/>
      <c r="P58" s="10"/>
      <c r="Q58" s="11"/>
      <c r="R58" s="10"/>
      <c r="S58" s="11"/>
      <c r="T58" s="10"/>
      <c r="U58" s="11"/>
      <c r="V58" s="10"/>
      <c r="W58" s="11"/>
      <c r="X58" s="10"/>
      <c r="Y58" s="11"/>
      <c r="Z58" s="10"/>
      <c r="AA58" s="6"/>
      <c r="AB58">
        <f t="shared" si="0"/>
        <v>0</v>
      </c>
    </row>
    <row r="59" spans="1:28" ht="12.75" customHeight="1">
      <c r="A59" s="9" t="s">
        <v>73</v>
      </c>
      <c r="B59" s="10"/>
      <c r="C59" s="11"/>
      <c r="D59" s="10"/>
      <c r="E59" s="11"/>
      <c r="F59" s="10"/>
      <c r="G59" s="11"/>
      <c r="H59" s="10"/>
      <c r="I59" s="11"/>
      <c r="J59" s="10"/>
      <c r="K59" s="11"/>
      <c r="L59" s="10"/>
      <c r="M59" s="11"/>
      <c r="N59" s="10"/>
      <c r="O59" s="11"/>
      <c r="P59" s="10"/>
      <c r="Q59" s="11"/>
      <c r="R59" s="10"/>
      <c r="S59" s="11"/>
      <c r="T59" s="10"/>
      <c r="U59" s="11"/>
      <c r="V59" s="10"/>
      <c r="W59" s="11"/>
      <c r="X59" s="10"/>
      <c r="Y59" s="11"/>
      <c r="Z59" s="10"/>
      <c r="AA59" s="6"/>
      <c r="AB59">
        <f t="shared" si="0"/>
        <v>0</v>
      </c>
    </row>
    <row r="60" spans="1:28" ht="12.75" customHeight="1">
      <c r="A60" s="9" t="s">
        <v>64</v>
      </c>
      <c r="B60" s="10"/>
      <c r="C60" s="11"/>
      <c r="D60" s="10"/>
      <c r="E60" s="11"/>
      <c r="F60" s="10"/>
      <c r="G60" s="11"/>
      <c r="H60" s="10"/>
      <c r="I60" s="11"/>
      <c r="J60" s="10"/>
      <c r="K60" s="11"/>
      <c r="L60" s="10"/>
      <c r="M60" s="11"/>
      <c r="N60" s="10"/>
      <c r="O60" s="11"/>
      <c r="P60" s="10"/>
      <c r="Q60" s="11"/>
      <c r="R60" s="10"/>
      <c r="S60" s="11"/>
      <c r="T60" s="10"/>
      <c r="U60" s="11"/>
      <c r="V60" s="10"/>
      <c r="W60" s="11"/>
      <c r="X60" s="10"/>
      <c r="Y60" s="11"/>
      <c r="Z60" s="10"/>
      <c r="AA60" s="6"/>
      <c r="AB60">
        <f t="shared" si="0"/>
        <v>0</v>
      </c>
    </row>
    <row r="61" spans="1:28" ht="12.75" customHeight="1">
      <c r="A61" s="9" t="s">
        <v>61</v>
      </c>
      <c r="B61" s="10"/>
      <c r="C61" s="11"/>
      <c r="D61" s="10"/>
      <c r="E61" s="11"/>
      <c r="F61" s="10"/>
      <c r="G61" s="11"/>
      <c r="H61" s="10"/>
      <c r="I61" s="11"/>
      <c r="J61" s="10"/>
      <c r="K61" s="11"/>
      <c r="L61" s="10"/>
      <c r="M61" s="11"/>
      <c r="N61" s="10"/>
      <c r="O61" s="11"/>
      <c r="P61" s="10"/>
      <c r="Q61" s="11"/>
      <c r="R61" s="10"/>
      <c r="S61" s="11"/>
      <c r="T61" s="10"/>
      <c r="U61" s="11"/>
      <c r="V61" s="10"/>
      <c r="W61" s="11"/>
      <c r="X61" s="10"/>
      <c r="Y61" s="11"/>
      <c r="Z61" s="10"/>
      <c r="AA61" s="6"/>
      <c r="AB61">
        <f t="shared" si="0"/>
        <v>0</v>
      </c>
    </row>
    <row r="62" spans="1:28" s="162" customFormat="1" ht="12.75" customHeight="1">
      <c r="A62" s="16" t="s">
        <v>13</v>
      </c>
      <c r="B62" s="5"/>
      <c r="C62" s="161"/>
      <c r="D62" s="5"/>
      <c r="E62" s="161"/>
      <c r="F62" s="5"/>
      <c r="G62" s="161"/>
      <c r="H62" s="5"/>
      <c r="I62" s="161"/>
      <c r="J62" s="5"/>
      <c r="K62" s="161"/>
      <c r="L62" s="5"/>
      <c r="M62" s="161"/>
      <c r="N62" s="5"/>
      <c r="O62" s="161"/>
      <c r="P62" s="5"/>
      <c r="Q62" s="161"/>
      <c r="R62" s="5"/>
      <c r="S62" s="161"/>
      <c r="T62" s="5"/>
      <c r="U62" s="161"/>
      <c r="V62" s="5"/>
      <c r="W62" s="161"/>
      <c r="X62" s="5"/>
      <c r="Y62" s="161"/>
      <c r="Z62" s="5"/>
      <c r="AA62" s="52"/>
      <c r="AB62" s="162">
        <f t="shared" si="0"/>
        <v>0</v>
      </c>
    </row>
    <row r="63" spans="1:28" s="162" customFormat="1" ht="12.75" customHeight="1">
      <c r="A63" s="16" t="s">
        <v>55</v>
      </c>
      <c r="B63" s="5"/>
      <c r="C63" s="161"/>
      <c r="D63" s="5"/>
      <c r="E63" s="161"/>
      <c r="F63" s="5"/>
      <c r="G63" s="161"/>
      <c r="H63" s="5"/>
      <c r="I63" s="161"/>
      <c r="J63" s="5"/>
      <c r="K63" s="161"/>
      <c r="L63" s="5"/>
      <c r="M63" s="161"/>
      <c r="N63" s="5"/>
      <c r="O63" s="161"/>
      <c r="P63" s="5"/>
      <c r="Q63" s="161"/>
      <c r="R63" s="5"/>
      <c r="S63" s="161"/>
      <c r="T63" s="5"/>
      <c r="U63" s="161"/>
      <c r="V63" s="5"/>
      <c r="W63" s="161"/>
      <c r="X63" s="5"/>
      <c r="Y63" s="161"/>
      <c r="Z63" s="5"/>
      <c r="AA63" s="52"/>
      <c r="AB63" s="162">
        <f t="shared" si="0"/>
        <v>0</v>
      </c>
    </row>
    <row r="64" spans="1:28" ht="12.75" customHeight="1">
      <c r="A64" s="15" t="s">
        <v>42</v>
      </c>
      <c r="B64" s="10"/>
      <c r="C64" s="11"/>
      <c r="D64" s="10"/>
      <c r="E64" s="11"/>
      <c r="F64" s="10"/>
      <c r="G64" s="11"/>
      <c r="H64" s="10"/>
      <c r="I64" s="11"/>
      <c r="J64" s="10"/>
      <c r="K64" s="11"/>
      <c r="L64" s="10"/>
      <c r="M64" s="11"/>
      <c r="N64" s="10"/>
      <c r="O64" s="11"/>
      <c r="P64" s="10"/>
      <c r="Q64" s="11"/>
      <c r="R64" s="10"/>
      <c r="S64" s="11"/>
      <c r="T64" s="10"/>
      <c r="U64" s="11"/>
      <c r="V64" s="10"/>
      <c r="W64" s="11"/>
      <c r="X64" s="10"/>
      <c r="Y64" s="11"/>
      <c r="Z64" s="10"/>
      <c r="AA64" s="6"/>
      <c r="AB64">
        <f t="shared" si="0"/>
        <v>0</v>
      </c>
    </row>
    <row r="65" spans="1:28" ht="12.75" customHeight="1">
      <c r="A65" s="15" t="s">
        <v>57</v>
      </c>
      <c r="B65" s="10"/>
      <c r="C65" s="11"/>
      <c r="D65" s="10"/>
      <c r="E65" s="11"/>
      <c r="F65" s="10"/>
      <c r="G65" s="11"/>
      <c r="H65" s="10"/>
      <c r="I65" s="11"/>
      <c r="J65" s="10"/>
      <c r="K65" s="11"/>
      <c r="L65" s="10"/>
      <c r="M65" s="11"/>
      <c r="N65" s="10"/>
      <c r="O65" s="11"/>
      <c r="P65" s="10"/>
      <c r="Q65" s="11"/>
      <c r="R65" s="10"/>
      <c r="S65" s="11"/>
      <c r="T65" s="10"/>
      <c r="U65" s="11"/>
      <c r="V65" s="10"/>
      <c r="W65" s="11"/>
      <c r="X65" s="10"/>
      <c r="Y65" s="11"/>
      <c r="Z65" s="10"/>
      <c r="AA65" s="6"/>
      <c r="AB65">
        <f t="shared" si="0"/>
        <v>0</v>
      </c>
    </row>
    <row r="66" spans="1:28" s="162" customFormat="1" ht="12.75" customHeight="1">
      <c r="A66" s="16" t="s">
        <v>14</v>
      </c>
      <c r="B66" s="5"/>
      <c r="C66" s="161"/>
      <c r="D66" s="5"/>
      <c r="E66" s="161"/>
      <c r="F66" s="5"/>
      <c r="G66" s="161"/>
      <c r="H66" s="5"/>
      <c r="I66" s="161"/>
      <c r="J66" s="5"/>
      <c r="K66" s="161"/>
      <c r="L66" s="5"/>
      <c r="M66" s="161"/>
      <c r="N66" s="5"/>
      <c r="O66" s="161"/>
      <c r="P66" s="5"/>
      <c r="Q66" s="161"/>
      <c r="R66" s="5"/>
      <c r="S66" s="161"/>
      <c r="T66" s="5"/>
      <c r="U66" s="161"/>
      <c r="V66" s="5"/>
      <c r="W66" s="161"/>
      <c r="X66" s="5"/>
      <c r="Y66" s="161"/>
      <c r="Z66" s="5"/>
      <c r="AA66" s="52"/>
      <c r="AB66" s="162">
        <f t="shared" si="0"/>
        <v>0</v>
      </c>
    </row>
    <row r="67" spans="1:28" s="162" customFormat="1" ht="12.75" customHeight="1">
      <c r="A67" s="16" t="s">
        <v>15</v>
      </c>
      <c r="B67" s="5"/>
      <c r="C67" s="161"/>
      <c r="D67" s="5"/>
      <c r="E67" s="161"/>
      <c r="F67" s="5"/>
      <c r="G67" s="161"/>
      <c r="H67" s="5"/>
      <c r="I67" s="161"/>
      <c r="J67" s="5"/>
      <c r="K67" s="161"/>
      <c r="L67" s="5"/>
      <c r="M67" s="161"/>
      <c r="N67" s="5"/>
      <c r="O67" s="161"/>
      <c r="P67" s="5"/>
      <c r="Q67" s="161"/>
      <c r="R67" s="5"/>
      <c r="S67" s="161"/>
      <c r="T67" s="5"/>
      <c r="U67" s="161"/>
      <c r="V67" s="5"/>
      <c r="W67" s="161"/>
      <c r="X67" s="5"/>
      <c r="Y67" s="161"/>
      <c r="Z67" s="5"/>
      <c r="AA67" s="52"/>
      <c r="AB67" s="162">
        <f t="shared" si="0"/>
        <v>0</v>
      </c>
    </row>
    <row r="68" spans="1:28" s="162" customFormat="1" ht="12.75" customHeight="1">
      <c r="A68" s="16" t="s">
        <v>16</v>
      </c>
      <c r="B68" s="5"/>
      <c r="C68" s="161"/>
      <c r="D68" s="5"/>
      <c r="E68" s="161"/>
      <c r="F68" s="5"/>
      <c r="G68" s="161"/>
      <c r="H68" s="5"/>
      <c r="I68" s="161"/>
      <c r="J68" s="5"/>
      <c r="K68" s="161"/>
      <c r="L68" s="5"/>
      <c r="M68" s="161"/>
      <c r="N68" s="5"/>
      <c r="O68" s="161"/>
      <c r="P68" s="5"/>
      <c r="Q68" s="161"/>
      <c r="R68" s="5"/>
      <c r="S68" s="161"/>
      <c r="T68" s="5"/>
      <c r="U68" s="161"/>
      <c r="V68" s="5"/>
      <c r="W68" s="161"/>
      <c r="X68" s="5"/>
      <c r="Y68" s="161"/>
      <c r="Z68" s="5"/>
      <c r="AA68" s="52"/>
      <c r="AB68" s="162">
        <f t="shared" si="0"/>
        <v>0</v>
      </c>
    </row>
    <row r="69" spans="1:28" ht="12.75" customHeight="1">
      <c r="A69" s="15" t="s">
        <v>36</v>
      </c>
      <c r="B69" s="10"/>
      <c r="C69" s="11"/>
      <c r="D69" s="10"/>
      <c r="E69" s="11"/>
      <c r="F69" s="10"/>
      <c r="G69" s="11"/>
      <c r="H69" s="10"/>
      <c r="I69" s="11"/>
      <c r="J69" s="10"/>
      <c r="K69" s="11"/>
      <c r="L69" s="10"/>
      <c r="M69" s="11"/>
      <c r="N69" s="10"/>
      <c r="O69" s="11"/>
      <c r="P69" s="10"/>
      <c r="Q69" s="11"/>
      <c r="R69" s="10"/>
      <c r="S69" s="11"/>
      <c r="T69" s="10"/>
      <c r="U69" s="11"/>
      <c r="V69" s="10"/>
      <c r="W69" s="11"/>
      <c r="X69" s="10"/>
      <c r="Y69" s="11"/>
      <c r="Z69" s="10"/>
      <c r="AA69" s="6"/>
      <c r="AB69">
        <f t="shared" si="0"/>
        <v>0</v>
      </c>
    </row>
    <row r="70" spans="1:28" s="162" customFormat="1" ht="12.75" customHeight="1">
      <c r="A70" s="16" t="s">
        <v>81</v>
      </c>
      <c r="B70" s="5"/>
      <c r="C70" s="161"/>
      <c r="D70" s="5"/>
      <c r="E70" s="161"/>
      <c r="F70" s="5"/>
      <c r="G70" s="161"/>
      <c r="H70" s="5"/>
      <c r="I70" s="161"/>
      <c r="J70" s="5"/>
      <c r="K70" s="161"/>
      <c r="L70" s="5"/>
      <c r="M70" s="161"/>
      <c r="N70" s="5"/>
      <c r="O70" s="161"/>
      <c r="P70" s="5"/>
      <c r="Q70" s="161"/>
      <c r="R70" s="5"/>
      <c r="S70" s="161"/>
      <c r="T70" s="5"/>
      <c r="U70" s="161"/>
      <c r="V70" s="5"/>
      <c r="W70" s="161"/>
      <c r="X70" s="5"/>
      <c r="Y70" s="161"/>
      <c r="Z70" s="5"/>
      <c r="AA70" s="52"/>
      <c r="AB70" s="162">
        <f t="shared" ref="AB70:AB111" si="1">SUM(B70:AA70)/25</f>
        <v>0</v>
      </c>
    </row>
    <row r="71" spans="1:28" s="162" customFormat="1" ht="12.75" customHeight="1">
      <c r="A71" s="16" t="s">
        <v>74</v>
      </c>
      <c r="B71" s="5"/>
      <c r="C71" s="161"/>
      <c r="D71" s="5"/>
      <c r="E71" s="161"/>
      <c r="F71" s="5"/>
      <c r="G71" s="161"/>
      <c r="H71" s="5"/>
      <c r="I71" s="161"/>
      <c r="J71" s="5"/>
      <c r="K71" s="161"/>
      <c r="L71" s="5"/>
      <c r="M71" s="161"/>
      <c r="N71" s="5"/>
      <c r="O71" s="161"/>
      <c r="P71" s="5"/>
      <c r="Q71" s="161"/>
      <c r="R71" s="5"/>
      <c r="S71" s="161"/>
      <c r="T71" s="5"/>
      <c r="U71" s="161"/>
      <c r="V71" s="5"/>
      <c r="W71" s="161"/>
      <c r="X71" s="5"/>
      <c r="Y71" s="161"/>
      <c r="Z71" s="5"/>
      <c r="AA71" s="52"/>
      <c r="AB71" s="162">
        <f t="shared" si="1"/>
        <v>0</v>
      </c>
    </row>
    <row r="72" spans="1:28" s="162" customFormat="1" ht="12.75" customHeight="1">
      <c r="A72" s="16" t="s">
        <v>56</v>
      </c>
      <c r="B72" s="5"/>
      <c r="C72" s="161"/>
      <c r="D72" s="5"/>
      <c r="E72" s="161"/>
      <c r="F72" s="5"/>
      <c r="G72" s="161"/>
      <c r="H72" s="5"/>
      <c r="I72" s="161"/>
      <c r="J72" s="5"/>
      <c r="K72" s="161"/>
      <c r="L72" s="5"/>
      <c r="M72" s="161"/>
      <c r="N72" s="5"/>
      <c r="O72" s="161"/>
      <c r="P72" s="5"/>
      <c r="Q72" s="161"/>
      <c r="R72" s="5"/>
      <c r="S72" s="161"/>
      <c r="T72" s="5"/>
      <c r="U72" s="161"/>
      <c r="V72" s="5"/>
      <c r="W72" s="161"/>
      <c r="X72" s="5"/>
      <c r="Y72" s="161"/>
      <c r="Z72" s="5"/>
      <c r="AA72" s="52"/>
      <c r="AB72" s="162">
        <f t="shared" si="1"/>
        <v>0</v>
      </c>
    </row>
    <row r="73" spans="1:28" s="162" customFormat="1" ht="12.75" customHeight="1">
      <c r="A73" s="16" t="s">
        <v>17</v>
      </c>
      <c r="B73" s="5"/>
      <c r="C73" s="161"/>
      <c r="D73" s="5"/>
      <c r="E73" s="161"/>
      <c r="F73" s="5"/>
      <c r="G73" s="161"/>
      <c r="H73" s="5"/>
      <c r="I73" s="161"/>
      <c r="J73" s="5"/>
      <c r="K73" s="161"/>
      <c r="L73" s="5"/>
      <c r="M73" s="161"/>
      <c r="N73" s="5"/>
      <c r="O73" s="161"/>
      <c r="P73" s="5"/>
      <c r="Q73" s="161"/>
      <c r="R73" s="5"/>
      <c r="S73" s="161"/>
      <c r="T73" s="5"/>
      <c r="U73" s="161"/>
      <c r="V73" s="5"/>
      <c r="W73" s="161"/>
      <c r="X73" s="5"/>
      <c r="Y73" s="161"/>
      <c r="Z73" s="5"/>
      <c r="AA73" s="52"/>
      <c r="AB73" s="162">
        <f t="shared" si="1"/>
        <v>0</v>
      </c>
    </row>
    <row r="74" spans="1:28" s="162" customFormat="1" ht="12.75" customHeight="1">
      <c r="A74" s="16" t="s">
        <v>18</v>
      </c>
      <c r="B74" s="5"/>
      <c r="C74" s="161"/>
      <c r="D74" s="5"/>
      <c r="E74" s="161"/>
      <c r="F74" s="5"/>
      <c r="G74" s="161"/>
      <c r="H74" s="5"/>
      <c r="I74" s="161"/>
      <c r="J74" s="5"/>
      <c r="K74" s="161"/>
      <c r="L74" s="5"/>
      <c r="M74" s="161"/>
      <c r="N74" s="5"/>
      <c r="O74" s="161"/>
      <c r="P74" s="5"/>
      <c r="Q74" s="161"/>
      <c r="R74" s="5"/>
      <c r="S74" s="161"/>
      <c r="T74" s="5"/>
      <c r="U74" s="161"/>
      <c r="V74" s="5"/>
      <c r="W74" s="161"/>
      <c r="X74" s="5"/>
      <c r="Y74" s="161"/>
      <c r="Z74" s="5"/>
      <c r="AA74" s="52"/>
      <c r="AB74" s="162">
        <f t="shared" si="1"/>
        <v>0</v>
      </c>
    </row>
    <row r="75" spans="1:28" s="162" customFormat="1" ht="12.75" customHeight="1">
      <c r="A75" s="16" t="s">
        <v>19</v>
      </c>
      <c r="B75" s="5"/>
      <c r="C75" s="161"/>
      <c r="D75" s="5"/>
      <c r="E75" s="161"/>
      <c r="F75" s="5"/>
      <c r="G75" s="161"/>
      <c r="H75" s="5"/>
      <c r="I75" s="161"/>
      <c r="J75" s="5"/>
      <c r="K75" s="161"/>
      <c r="L75" s="5"/>
      <c r="M75" s="161"/>
      <c r="N75" s="5"/>
      <c r="O75" s="161"/>
      <c r="P75" s="5"/>
      <c r="Q75" s="161"/>
      <c r="R75" s="5"/>
      <c r="S75" s="161"/>
      <c r="T75" s="5"/>
      <c r="U75" s="161">
        <v>11</v>
      </c>
      <c r="V75" s="5">
        <v>23</v>
      </c>
      <c r="W75" s="161">
        <v>15</v>
      </c>
      <c r="X75" s="5">
        <v>4</v>
      </c>
      <c r="Y75" s="161">
        <v>5</v>
      </c>
      <c r="Z75" s="5">
        <v>11</v>
      </c>
      <c r="AA75" s="52"/>
      <c r="AB75" s="162">
        <f t="shared" si="1"/>
        <v>2.76</v>
      </c>
    </row>
    <row r="76" spans="1:28" s="162" customFormat="1" ht="12.75" customHeight="1">
      <c r="A76" s="16" t="s">
        <v>20</v>
      </c>
      <c r="B76" s="5"/>
      <c r="C76" s="161"/>
      <c r="D76" s="5"/>
      <c r="E76" s="161"/>
      <c r="F76" s="5"/>
      <c r="G76" s="161"/>
      <c r="H76" s="5"/>
      <c r="I76" s="161"/>
      <c r="J76" s="5"/>
      <c r="K76" s="161"/>
      <c r="L76" s="5"/>
      <c r="M76" s="161"/>
      <c r="N76" s="5"/>
      <c r="O76" s="161"/>
      <c r="P76" s="5"/>
      <c r="Q76" s="161"/>
      <c r="R76" s="5"/>
      <c r="S76" s="161"/>
      <c r="T76" s="5"/>
      <c r="U76" s="161"/>
      <c r="V76" s="5"/>
      <c r="W76" s="161"/>
      <c r="X76" s="5"/>
      <c r="Y76" s="161"/>
      <c r="Z76" s="5"/>
      <c r="AA76" s="52"/>
      <c r="AB76" s="162">
        <f t="shared" si="1"/>
        <v>0</v>
      </c>
    </row>
    <row r="77" spans="1:28" s="162" customFormat="1" ht="12.75" customHeight="1">
      <c r="A77" s="16" t="s">
        <v>21</v>
      </c>
      <c r="B77" s="5"/>
      <c r="C77" s="161"/>
      <c r="D77" s="5"/>
      <c r="E77" s="161"/>
      <c r="F77" s="5"/>
      <c r="G77" s="161"/>
      <c r="H77" s="5"/>
      <c r="I77" s="161"/>
      <c r="J77" s="5"/>
      <c r="K77" s="161"/>
      <c r="L77" s="5"/>
      <c r="M77" s="161"/>
      <c r="N77" s="5"/>
      <c r="O77" s="161"/>
      <c r="P77" s="5"/>
      <c r="Q77" s="161"/>
      <c r="R77" s="5"/>
      <c r="S77" s="161"/>
      <c r="T77" s="5"/>
      <c r="U77" s="161"/>
      <c r="V77" s="5"/>
      <c r="W77" s="161"/>
      <c r="X77" s="5"/>
      <c r="Y77" s="161"/>
      <c r="Z77" s="5"/>
      <c r="AA77" s="52"/>
      <c r="AB77" s="162">
        <f t="shared" si="1"/>
        <v>0</v>
      </c>
    </row>
    <row r="78" spans="1:28" ht="12.75" customHeight="1">
      <c r="A78" s="15" t="s">
        <v>91</v>
      </c>
      <c r="B78" s="10"/>
      <c r="C78" s="11"/>
      <c r="D78" s="10"/>
      <c r="E78" s="11"/>
      <c r="F78" s="10"/>
      <c r="G78" s="11"/>
      <c r="H78" s="10"/>
      <c r="I78" s="11"/>
      <c r="J78" s="10"/>
      <c r="K78" s="11"/>
      <c r="L78" s="10"/>
      <c r="M78" s="11"/>
      <c r="N78" s="10"/>
      <c r="O78" s="11"/>
      <c r="P78" s="10"/>
      <c r="Q78" s="11"/>
      <c r="R78" s="10"/>
      <c r="S78" s="11"/>
      <c r="T78" s="10"/>
      <c r="U78" s="11"/>
      <c r="V78" s="10"/>
      <c r="W78" s="11"/>
      <c r="X78" s="10"/>
      <c r="Y78" s="11"/>
      <c r="Z78" s="10"/>
      <c r="AA78" s="6"/>
      <c r="AB78">
        <f t="shared" si="1"/>
        <v>0</v>
      </c>
    </row>
    <row r="79" spans="1:28" s="162" customFormat="1" ht="12.75" customHeight="1">
      <c r="A79" s="16" t="s">
        <v>92</v>
      </c>
      <c r="B79" s="5"/>
      <c r="C79" s="161"/>
      <c r="D79" s="5"/>
      <c r="E79" s="161"/>
      <c r="F79" s="5"/>
      <c r="G79" s="161"/>
      <c r="H79" s="5"/>
      <c r="I79" s="161"/>
      <c r="J79" s="5"/>
      <c r="K79" s="161"/>
      <c r="L79" s="5"/>
      <c r="M79" s="161"/>
      <c r="N79" s="5"/>
      <c r="O79" s="161"/>
      <c r="P79" s="5"/>
      <c r="Q79" s="161"/>
      <c r="R79" s="5"/>
      <c r="S79" s="161"/>
      <c r="T79" s="5"/>
      <c r="U79" s="161"/>
      <c r="V79" s="5"/>
      <c r="W79" s="161"/>
      <c r="X79" s="5"/>
      <c r="Y79" s="161"/>
      <c r="Z79" s="5"/>
      <c r="AA79" s="52"/>
      <c r="AB79" s="162">
        <f t="shared" si="1"/>
        <v>0</v>
      </c>
    </row>
    <row r="80" spans="1:28" ht="12.75" customHeight="1">
      <c r="A80" s="15" t="s">
        <v>87</v>
      </c>
      <c r="B80" s="10"/>
      <c r="C80" s="11"/>
      <c r="D80" s="10"/>
      <c r="E80" s="11"/>
      <c r="F80" s="10"/>
      <c r="G80" s="11"/>
      <c r="H80" s="10"/>
      <c r="I80" s="11"/>
      <c r="J80" s="10"/>
      <c r="K80" s="11"/>
      <c r="L80" s="10"/>
      <c r="M80" s="11"/>
      <c r="N80" s="10"/>
      <c r="O80" s="11"/>
      <c r="P80" s="10"/>
      <c r="Q80" s="11"/>
      <c r="R80" s="10"/>
      <c r="S80" s="11"/>
      <c r="T80" s="10"/>
      <c r="U80" s="11"/>
      <c r="V80" s="10"/>
      <c r="W80" s="11"/>
      <c r="X80" s="10"/>
      <c r="Y80" s="11"/>
      <c r="Z80" s="10"/>
      <c r="AA80" s="6"/>
      <c r="AB80">
        <f t="shared" si="1"/>
        <v>0</v>
      </c>
    </row>
    <row r="81" spans="1:28" s="162" customFormat="1" ht="12.75" customHeight="1">
      <c r="A81" s="16" t="s">
        <v>65</v>
      </c>
      <c r="B81" s="5"/>
      <c r="C81" s="161"/>
      <c r="D81" s="5"/>
      <c r="E81" s="161"/>
      <c r="F81" s="5"/>
      <c r="G81" s="161"/>
      <c r="H81" s="5"/>
      <c r="I81" s="161"/>
      <c r="J81" s="5"/>
      <c r="K81" s="161"/>
      <c r="L81" s="5"/>
      <c r="M81" s="161"/>
      <c r="N81" s="5"/>
      <c r="O81" s="161"/>
      <c r="P81" s="5"/>
      <c r="Q81" s="161"/>
      <c r="R81" s="5"/>
      <c r="S81" s="161"/>
      <c r="T81" s="5"/>
      <c r="U81" s="161"/>
      <c r="V81" s="5"/>
      <c r="W81" s="161"/>
      <c r="X81" s="5"/>
      <c r="Y81" s="161"/>
      <c r="Z81" s="5"/>
      <c r="AA81" s="52"/>
      <c r="AB81" s="162">
        <f t="shared" si="1"/>
        <v>0</v>
      </c>
    </row>
    <row r="82" spans="1:28" ht="12.75" customHeight="1">
      <c r="A82" s="15" t="s">
        <v>46</v>
      </c>
      <c r="B82" s="10"/>
      <c r="C82" s="11"/>
      <c r="D82" s="10"/>
      <c r="E82" s="11"/>
      <c r="F82" s="10"/>
      <c r="G82" s="11"/>
      <c r="H82" s="10"/>
      <c r="I82" s="11"/>
      <c r="J82" s="10"/>
      <c r="K82" s="11"/>
      <c r="L82" s="10"/>
      <c r="M82" s="11"/>
      <c r="N82" s="10"/>
      <c r="O82" s="11"/>
      <c r="P82" s="10"/>
      <c r="Q82" s="11"/>
      <c r="R82" s="10"/>
      <c r="S82" s="11"/>
      <c r="T82" s="10"/>
      <c r="U82" s="11"/>
      <c r="V82" s="10"/>
      <c r="W82" s="11"/>
      <c r="X82" s="10"/>
      <c r="Y82" s="11"/>
      <c r="Z82" s="10"/>
      <c r="AA82" s="6"/>
      <c r="AB82">
        <f t="shared" si="1"/>
        <v>0</v>
      </c>
    </row>
    <row r="83" spans="1:28" s="162" customFormat="1" ht="12.75" customHeight="1">
      <c r="A83" s="16" t="s">
        <v>47</v>
      </c>
      <c r="B83" s="5"/>
      <c r="C83" s="161"/>
      <c r="D83" s="5"/>
      <c r="E83" s="161"/>
      <c r="F83" s="5"/>
      <c r="G83" s="161"/>
      <c r="H83" s="5"/>
      <c r="I83" s="161"/>
      <c r="J83" s="5"/>
      <c r="K83" s="161"/>
      <c r="L83" s="5"/>
      <c r="M83" s="161"/>
      <c r="N83" s="5"/>
      <c r="O83" s="161"/>
      <c r="P83" s="5"/>
      <c r="Q83" s="161"/>
      <c r="R83" s="5"/>
      <c r="S83" s="161"/>
      <c r="T83" s="5"/>
      <c r="U83" s="161"/>
      <c r="V83" s="5"/>
      <c r="W83" s="161"/>
      <c r="X83" s="5"/>
      <c r="Y83" s="161"/>
      <c r="Z83" s="5"/>
      <c r="AA83" s="52"/>
      <c r="AB83" s="162">
        <f t="shared" si="1"/>
        <v>0</v>
      </c>
    </row>
    <row r="84" spans="1:28" s="162" customFormat="1" ht="12.75" customHeight="1">
      <c r="A84" s="16" t="s">
        <v>66</v>
      </c>
      <c r="B84" s="5"/>
      <c r="C84" s="161"/>
      <c r="D84" s="5"/>
      <c r="E84" s="161"/>
      <c r="F84" s="5"/>
      <c r="G84" s="161"/>
      <c r="H84" s="5"/>
      <c r="I84" s="161"/>
      <c r="J84" s="5"/>
      <c r="K84" s="161"/>
      <c r="L84" s="5"/>
      <c r="M84" s="161"/>
      <c r="N84" s="5"/>
      <c r="O84" s="161"/>
      <c r="P84" s="5"/>
      <c r="Q84" s="161"/>
      <c r="R84" s="5"/>
      <c r="S84" s="161"/>
      <c r="T84" s="5"/>
      <c r="U84" s="161"/>
      <c r="V84" s="5"/>
      <c r="W84" s="161"/>
      <c r="X84" s="5"/>
      <c r="Y84" s="161"/>
      <c r="Z84" s="5"/>
      <c r="AA84" s="52"/>
      <c r="AB84" s="162">
        <f t="shared" si="1"/>
        <v>0</v>
      </c>
    </row>
    <row r="85" spans="1:28" ht="12.75" customHeight="1">
      <c r="A85" s="15" t="s">
        <v>53</v>
      </c>
      <c r="B85" s="10"/>
      <c r="C85" s="11"/>
      <c r="D85" s="10"/>
      <c r="E85" s="11"/>
      <c r="F85" s="10"/>
      <c r="G85" s="11"/>
      <c r="H85" s="10"/>
      <c r="I85" s="11"/>
      <c r="J85" s="10"/>
      <c r="K85" s="11"/>
      <c r="L85" s="10"/>
      <c r="M85" s="11"/>
      <c r="N85" s="10"/>
      <c r="O85" s="11"/>
      <c r="P85" s="10"/>
      <c r="Q85" s="11"/>
      <c r="R85" s="10"/>
      <c r="S85" s="11"/>
      <c r="T85" s="10"/>
      <c r="U85" s="11"/>
      <c r="V85" s="10"/>
      <c r="W85" s="11"/>
      <c r="X85" s="10"/>
      <c r="Y85" s="11"/>
      <c r="Z85" s="10"/>
      <c r="AA85" s="6"/>
      <c r="AB85">
        <f t="shared" si="1"/>
        <v>0</v>
      </c>
    </row>
    <row r="86" spans="1:28" ht="12.75" customHeight="1">
      <c r="A86" s="15" t="s">
        <v>54</v>
      </c>
      <c r="B86" s="10"/>
      <c r="C86" s="11"/>
      <c r="D86" s="10"/>
      <c r="E86" s="11"/>
      <c r="F86" s="10"/>
      <c r="G86" s="11"/>
      <c r="H86" s="10"/>
      <c r="I86" s="11"/>
      <c r="J86" s="10"/>
      <c r="K86" s="11"/>
      <c r="L86" s="10"/>
      <c r="M86" s="11"/>
      <c r="N86" s="10"/>
      <c r="O86" s="11"/>
      <c r="P86" s="10"/>
      <c r="Q86" s="11"/>
      <c r="R86" s="10"/>
      <c r="S86" s="11"/>
      <c r="T86" s="10"/>
      <c r="U86" s="11"/>
      <c r="V86" s="10"/>
      <c r="W86" s="11"/>
      <c r="X86" s="10"/>
      <c r="Y86" s="11"/>
      <c r="Z86" s="10"/>
      <c r="AA86" s="6"/>
      <c r="AB86">
        <f t="shared" si="1"/>
        <v>0</v>
      </c>
    </row>
    <row r="87" spans="1:28" s="162" customFormat="1" ht="12.75" customHeight="1">
      <c r="A87" s="16" t="s">
        <v>58</v>
      </c>
      <c r="B87" s="5"/>
      <c r="C87" s="161"/>
      <c r="D87" s="5"/>
      <c r="E87" s="161"/>
      <c r="F87" s="5"/>
      <c r="G87" s="161"/>
      <c r="H87" s="5"/>
      <c r="I87" s="161"/>
      <c r="J87" s="5"/>
      <c r="K87" s="161"/>
      <c r="L87" s="5"/>
      <c r="M87" s="161"/>
      <c r="N87" s="5"/>
      <c r="O87" s="161"/>
      <c r="P87" s="5"/>
      <c r="Q87" s="161"/>
      <c r="R87" s="5"/>
      <c r="S87" s="161"/>
      <c r="T87" s="5"/>
      <c r="U87" s="161"/>
      <c r="V87" s="5"/>
      <c r="W87" s="161"/>
      <c r="X87" s="5"/>
      <c r="Y87" s="161"/>
      <c r="Z87" s="5"/>
      <c r="AA87" s="52"/>
      <c r="AB87" s="162">
        <f t="shared" si="1"/>
        <v>0</v>
      </c>
    </row>
    <row r="88" spans="1:28" ht="12.75" customHeight="1">
      <c r="A88" s="15" t="s">
        <v>80</v>
      </c>
      <c r="B88" s="10"/>
      <c r="C88" s="11"/>
      <c r="D88" s="10"/>
      <c r="E88" s="11"/>
      <c r="F88" s="10"/>
      <c r="G88" s="11"/>
      <c r="H88" s="10"/>
      <c r="I88" s="11"/>
      <c r="J88" s="10"/>
      <c r="K88" s="11"/>
      <c r="L88" s="10"/>
      <c r="M88" s="11"/>
      <c r="N88" s="10"/>
      <c r="O88" s="11"/>
      <c r="P88" s="10"/>
      <c r="Q88" s="11"/>
      <c r="R88" s="10"/>
      <c r="S88" s="11"/>
      <c r="T88" s="10"/>
      <c r="U88" s="11"/>
      <c r="V88" s="10"/>
      <c r="W88" s="11"/>
      <c r="X88" s="10"/>
      <c r="Y88" s="11"/>
      <c r="Z88" s="10"/>
      <c r="AA88" s="6"/>
      <c r="AB88">
        <f t="shared" si="1"/>
        <v>0</v>
      </c>
    </row>
    <row r="89" spans="1:28" ht="12.75" customHeight="1">
      <c r="A89" s="15" t="s">
        <v>48</v>
      </c>
      <c r="B89" s="10"/>
      <c r="C89" s="11"/>
      <c r="D89" s="10"/>
      <c r="E89" s="11"/>
      <c r="F89" s="10"/>
      <c r="G89" s="11"/>
      <c r="H89" s="10"/>
      <c r="I89" s="11"/>
      <c r="J89" s="10"/>
      <c r="K89" s="11"/>
      <c r="L89" s="10"/>
      <c r="M89" s="11"/>
      <c r="N89" s="10"/>
      <c r="O89" s="11"/>
      <c r="P89" s="10"/>
      <c r="Q89" s="11"/>
      <c r="R89" s="10"/>
      <c r="S89" s="11"/>
      <c r="T89" s="10"/>
      <c r="U89" s="11"/>
      <c r="V89" s="10"/>
      <c r="W89" s="11"/>
      <c r="X89" s="10"/>
      <c r="Y89" s="11"/>
      <c r="Z89" s="10"/>
      <c r="AA89" s="6"/>
      <c r="AB89">
        <f t="shared" si="1"/>
        <v>0</v>
      </c>
    </row>
    <row r="90" spans="1:28" s="162" customFormat="1" ht="12.75" customHeight="1">
      <c r="A90" s="16" t="s">
        <v>22</v>
      </c>
      <c r="B90" s="5"/>
      <c r="C90" s="161"/>
      <c r="D90" s="5"/>
      <c r="E90" s="161"/>
      <c r="F90" s="5"/>
      <c r="G90" s="161"/>
      <c r="H90" s="5"/>
      <c r="I90" s="161"/>
      <c r="J90" s="5"/>
      <c r="K90" s="161"/>
      <c r="L90" s="5"/>
      <c r="M90" s="161"/>
      <c r="N90" s="5"/>
      <c r="O90" s="161"/>
      <c r="P90" s="5"/>
      <c r="Q90" s="161"/>
      <c r="R90" s="5"/>
      <c r="S90" s="161"/>
      <c r="T90" s="5"/>
      <c r="U90" s="161"/>
      <c r="V90" s="5"/>
      <c r="W90" s="161"/>
      <c r="X90" s="5"/>
      <c r="Y90" s="161"/>
      <c r="Z90" s="5"/>
      <c r="AA90" s="52"/>
      <c r="AB90" s="162">
        <f t="shared" si="1"/>
        <v>0</v>
      </c>
    </row>
    <row r="91" spans="1:28" ht="12.75" customHeight="1">
      <c r="A91" s="15" t="s">
        <v>75</v>
      </c>
      <c r="B91" s="10"/>
      <c r="C91" s="11"/>
      <c r="D91" s="10"/>
      <c r="E91" s="11"/>
      <c r="F91" s="10"/>
      <c r="G91" s="11"/>
      <c r="H91" s="10"/>
      <c r="I91" s="11"/>
      <c r="J91" s="10"/>
      <c r="K91" s="11"/>
      <c r="L91" s="10"/>
      <c r="M91" s="11"/>
      <c r="N91" s="10"/>
      <c r="O91" s="11"/>
      <c r="P91" s="10"/>
      <c r="Q91" s="11"/>
      <c r="R91" s="10"/>
      <c r="S91" s="11"/>
      <c r="T91" s="10"/>
      <c r="U91" s="11"/>
      <c r="V91" s="10"/>
      <c r="W91" s="11"/>
      <c r="X91" s="10"/>
      <c r="Y91" s="11"/>
      <c r="Z91" s="10"/>
      <c r="AA91" s="6"/>
      <c r="AB91">
        <f t="shared" si="1"/>
        <v>0</v>
      </c>
    </row>
    <row r="92" spans="1:28" ht="12.75" customHeight="1">
      <c r="A92" s="15"/>
      <c r="B92" s="10"/>
      <c r="C92" s="11"/>
      <c r="D92" s="10"/>
      <c r="E92" s="11"/>
      <c r="F92" s="10"/>
      <c r="G92" s="11"/>
      <c r="H92" s="10"/>
      <c r="I92" s="11"/>
      <c r="J92" s="10"/>
      <c r="K92" s="11"/>
      <c r="L92" s="10"/>
      <c r="M92" s="11"/>
      <c r="N92" s="10"/>
      <c r="O92" s="11"/>
      <c r="P92" s="10"/>
      <c r="Q92" s="11"/>
      <c r="R92" s="10"/>
      <c r="S92" s="11"/>
      <c r="T92" s="10"/>
      <c r="U92" s="11"/>
      <c r="V92" s="10"/>
      <c r="W92" s="11"/>
      <c r="X92" s="10"/>
      <c r="Y92" s="11"/>
      <c r="Z92" s="10"/>
      <c r="AA92" s="6"/>
      <c r="AB92">
        <f t="shared" si="1"/>
        <v>0</v>
      </c>
    </row>
    <row r="93" spans="1:28" ht="12.75" customHeight="1">
      <c r="A93" s="15"/>
      <c r="B93" s="10"/>
      <c r="C93" s="11"/>
      <c r="D93" s="10"/>
      <c r="E93" s="11"/>
      <c r="F93" s="10"/>
      <c r="G93" s="11"/>
      <c r="H93" s="10"/>
      <c r="I93" s="11"/>
      <c r="J93" s="10"/>
      <c r="K93" s="11"/>
      <c r="L93" s="10"/>
      <c r="M93" s="11"/>
      <c r="N93" s="10"/>
      <c r="O93" s="11"/>
      <c r="P93" s="10"/>
      <c r="Q93" s="11"/>
      <c r="R93" s="10"/>
      <c r="S93" s="11"/>
      <c r="T93" s="10"/>
      <c r="U93" s="11"/>
      <c r="V93" s="10"/>
      <c r="W93" s="11"/>
      <c r="X93" s="10"/>
      <c r="Y93" s="11"/>
      <c r="Z93" s="10"/>
      <c r="AA93" s="6"/>
      <c r="AB93">
        <f t="shared" si="1"/>
        <v>0</v>
      </c>
    </row>
    <row r="94" spans="1:28" ht="12.75" customHeight="1">
      <c r="A94" s="17"/>
      <c r="B94" s="10"/>
      <c r="C94" s="11"/>
      <c r="D94" s="10"/>
      <c r="E94" s="11"/>
      <c r="F94" s="10"/>
      <c r="G94" s="11"/>
      <c r="H94" s="10"/>
      <c r="I94" s="11"/>
      <c r="J94" s="10"/>
      <c r="K94" s="11"/>
      <c r="L94" s="10"/>
      <c r="M94" s="11"/>
      <c r="N94" s="10"/>
      <c r="O94" s="11"/>
      <c r="P94" s="10"/>
      <c r="Q94" s="11"/>
      <c r="R94" s="10"/>
      <c r="S94" s="11"/>
      <c r="T94" s="10"/>
      <c r="U94" s="11"/>
      <c r="V94" s="10"/>
      <c r="W94" s="11"/>
      <c r="X94" s="10"/>
      <c r="Y94" s="11"/>
      <c r="Z94" s="10"/>
      <c r="AA94" s="6"/>
      <c r="AB94">
        <f t="shared" si="1"/>
        <v>0</v>
      </c>
    </row>
    <row r="95" spans="1:28" ht="12.75" customHeight="1">
      <c r="A95" s="17" t="s">
        <v>90</v>
      </c>
      <c r="B95" s="10">
        <v>35</v>
      </c>
      <c r="C95" s="11"/>
      <c r="D95" s="10"/>
      <c r="E95" s="11"/>
      <c r="F95" s="10"/>
      <c r="G95" s="11"/>
      <c r="H95" s="10"/>
      <c r="I95" s="11"/>
      <c r="J95" s="10"/>
      <c r="K95" s="11"/>
      <c r="L95" s="10"/>
      <c r="M95" s="11">
        <v>2</v>
      </c>
      <c r="N95" s="10"/>
      <c r="O95" s="11"/>
      <c r="P95" s="10"/>
      <c r="Q95" s="11"/>
      <c r="R95" s="10"/>
      <c r="S95" s="11"/>
      <c r="T95" s="10"/>
      <c r="U95" s="11"/>
      <c r="V95" s="10">
        <v>2</v>
      </c>
      <c r="W95" s="11">
        <v>5</v>
      </c>
      <c r="X95" s="10">
        <v>2</v>
      </c>
      <c r="Y95" s="11"/>
      <c r="Z95" s="10"/>
      <c r="AA95" s="6"/>
      <c r="AB95">
        <f t="shared" si="1"/>
        <v>1.84</v>
      </c>
    </row>
    <row r="96" spans="1:28" ht="12.75" customHeight="1">
      <c r="A96" s="17" t="s">
        <v>67</v>
      </c>
      <c r="B96" s="10"/>
      <c r="C96" s="11"/>
      <c r="D96" s="10"/>
      <c r="E96" s="11"/>
      <c r="F96" s="10"/>
      <c r="G96" s="11"/>
      <c r="H96" s="10"/>
      <c r="I96" s="11"/>
      <c r="J96" s="10"/>
      <c r="K96" s="11"/>
      <c r="L96" s="10"/>
      <c r="M96" s="11"/>
      <c r="N96" s="10"/>
      <c r="O96" s="11"/>
      <c r="P96" s="10"/>
      <c r="Q96" s="11"/>
      <c r="R96" s="10"/>
      <c r="S96" s="11"/>
      <c r="T96" s="10"/>
      <c r="U96" s="11"/>
      <c r="V96" s="10"/>
      <c r="W96" s="11"/>
      <c r="X96" s="10"/>
      <c r="Y96" s="11"/>
      <c r="Z96" s="10"/>
      <c r="AA96" s="6"/>
      <c r="AB96">
        <f t="shared" si="1"/>
        <v>0</v>
      </c>
    </row>
    <row r="97" spans="1:29" ht="12.75" customHeight="1">
      <c r="A97" s="17" t="s">
        <v>50</v>
      </c>
      <c r="B97" s="10"/>
      <c r="C97" s="11"/>
      <c r="D97" s="10"/>
      <c r="E97" s="11"/>
      <c r="F97" s="10"/>
      <c r="G97" s="11"/>
      <c r="H97" s="10"/>
      <c r="I97" s="11"/>
      <c r="J97" s="10"/>
      <c r="K97" s="11"/>
      <c r="L97" s="10"/>
      <c r="M97" s="11"/>
      <c r="N97" s="10"/>
      <c r="O97" s="11"/>
      <c r="P97" s="10"/>
      <c r="Q97" s="11"/>
      <c r="R97" s="10"/>
      <c r="S97" s="11"/>
      <c r="T97" s="10"/>
      <c r="U97" s="11"/>
      <c r="V97" s="10"/>
      <c r="W97" s="11"/>
      <c r="X97" s="10"/>
      <c r="Y97" s="11"/>
      <c r="Z97" s="10"/>
      <c r="AA97" s="6"/>
      <c r="AB97">
        <f t="shared" si="1"/>
        <v>0</v>
      </c>
    </row>
    <row r="98" spans="1:29" ht="12.75" customHeight="1">
      <c r="A98" s="17" t="s">
        <v>70</v>
      </c>
      <c r="B98" s="10"/>
      <c r="C98" s="11"/>
      <c r="D98" s="10"/>
      <c r="E98" s="11"/>
      <c r="F98" s="10"/>
      <c r="G98" s="11"/>
      <c r="H98" s="10"/>
      <c r="I98" s="11"/>
      <c r="J98" s="10"/>
      <c r="K98" s="11"/>
      <c r="L98" s="10"/>
      <c r="M98" s="11"/>
      <c r="N98" s="10"/>
      <c r="O98" s="11"/>
      <c r="P98" s="10"/>
      <c r="Q98" s="11"/>
      <c r="R98" s="10"/>
      <c r="S98" s="11"/>
      <c r="T98" s="10"/>
      <c r="U98" s="11"/>
      <c r="V98" s="10"/>
      <c r="W98" s="11"/>
      <c r="X98" s="10"/>
      <c r="Y98" s="11"/>
      <c r="Z98" s="10"/>
      <c r="AA98" s="6"/>
      <c r="AB98">
        <f t="shared" si="1"/>
        <v>0</v>
      </c>
    </row>
    <row r="99" spans="1:29" ht="12.75" customHeight="1">
      <c r="A99" s="17" t="s">
        <v>49</v>
      </c>
      <c r="B99" s="10">
        <v>6</v>
      </c>
      <c r="C99" s="11">
        <v>15</v>
      </c>
      <c r="D99" s="10">
        <v>91</v>
      </c>
      <c r="E99" s="11">
        <v>48</v>
      </c>
      <c r="F99" s="10">
        <v>5</v>
      </c>
      <c r="G99" s="11">
        <v>10</v>
      </c>
      <c r="H99" s="10">
        <v>5</v>
      </c>
      <c r="I99" s="11">
        <v>15</v>
      </c>
      <c r="J99" s="10">
        <v>10</v>
      </c>
      <c r="K99" s="11">
        <v>5</v>
      </c>
      <c r="L99" s="10">
        <v>10</v>
      </c>
      <c r="M99" s="11">
        <v>5</v>
      </c>
      <c r="N99" s="10">
        <v>5</v>
      </c>
      <c r="O99" s="11">
        <v>10</v>
      </c>
      <c r="P99" s="10">
        <v>20</v>
      </c>
      <c r="Q99" s="11">
        <v>15</v>
      </c>
      <c r="R99" s="10">
        <v>5</v>
      </c>
      <c r="S99" s="11">
        <v>5</v>
      </c>
      <c r="T99" s="10">
        <v>5</v>
      </c>
      <c r="U99" s="11"/>
      <c r="V99" s="10"/>
      <c r="W99" s="11"/>
      <c r="X99" s="10"/>
      <c r="Y99" s="11"/>
      <c r="Z99" s="10"/>
      <c r="AA99" s="6"/>
      <c r="AB99">
        <f t="shared" si="1"/>
        <v>11.6</v>
      </c>
    </row>
    <row r="100" spans="1:29" ht="12.75" customHeight="1">
      <c r="A100" s="26" t="s">
        <v>103</v>
      </c>
      <c r="B100" s="10"/>
      <c r="C100" s="11"/>
      <c r="D100" s="10"/>
      <c r="E100" s="11"/>
      <c r="F100" s="10"/>
      <c r="G100" s="11"/>
      <c r="H100" s="10"/>
      <c r="I100" s="11"/>
      <c r="J100" s="10"/>
      <c r="K100" s="11"/>
      <c r="L100" s="10"/>
      <c r="M100" s="11"/>
      <c r="N100" s="10"/>
      <c r="O100" s="11"/>
      <c r="P100" s="10"/>
      <c r="Q100" s="11"/>
      <c r="R100" s="10"/>
      <c r="S100" s="11"/>
      <c r="T100" s="10"/>
      <c r="U100" s="11"/>
      <c r="V100" s="10"/>
      <c r="W100" s="11"/>
      <c r="X100" s="10"/>
      <c r="Y100" s="11"/>
      <c r="Z100" s="10"/>
      <c r="AA100" s="6"/>
      <c r="AB100">
        <f t="shared" si="1"/>
        <v>0</v>
      </c>
    </row>
    <row r="101" spans="1:29" ht="12.75" customHeight="1">
      <c r="A101" s="17" t="s">
        <v>105</v>
      </c>
      <c r="B101" s="10"/>
      <c r="C101" s="11"/>
      <c r="D101" s="10"/>
      <c r="E101" s="11"/>
      <c r="F101" s="10"/>
      <c r="G101" s="11"/>
      <c r="H101" s="10">
        <v>30</v>
      </c>
      <c r="I101" s="11"/>
      <c r="J101" s="10"/>
      <c r="K101" s="11"/>
      <c r="L101" s="10"/>
      <c r="M101" s="11"/>
      <c r="N101" s="10"/>
      <c r="O101" s="11"/>
      <c r="P101" s="10"/>
      <c r="Q101" s="11"/>
      <c r="R101" s="10"/>
      <c r="S101" s="11"/>
      <c r="T101" s="10"/>
      <c r="U101" s="11"/>
      <c r="V101" s="10"/>
      <c r="W101" s="11"/>
      <c r="X101" s="10"/>
      <c r="Y101" s="11"/>
      <c r="Z101" s="10"/>
      <c r="AA101" s="6"/>
      <c r="AB101">
        <f t="shared" si="1"/>
        <v>1.2</v>
      </c>
    </row>
    <row r="102" spans="1:29" ht="12.75" customHeight="1">
      <c r="A102" s="17" t="s">
        <v>106</v>
      </c>
      <c r="B102" s="10"/>
      <c r="C102" s="11"/>
      <c r="D102" s="10"/>
      <c r="E102" s="11"/>
      <c r="F102" s="10"/>
      <c r="G102" s="11"/>
      <c r="H102" s="10"/>
      <c r="I102" s="11"/>
      <c r="J102" s="10"/>
      <c r="K102" s="11"/>
      <c r="L102" s="10"/>
      <c r="M102" s="11"/>
      <c r="N102" s="10"/>
      <c r="O102" s="11"/>
      <c r="P102" s="10"/>
      <c r="Q102" s="11"/>
      <c r="R102" s="10"/>
      <c r="S102" s="11">
        <v>25</v>
      </c>
      <c r="T102" s="10"/>
      <c r="U102" s="11"/>
      <c r="V102" s="10"/>
      <c r="W102" s="11"/>
      <c r="X102" s="10"/>
      <c r="Y102" s="11"/>
      <c r="Z102" s="10"/>
      <c r="AA102" s="6"/>
      <c r="AB102">
        <f t="shared" si="1"/>
        <v>1</v>
      </c>
    </row>
    <row r="103" spans="1:29" ht="12.75" customHeight="1">
      <c r="A103" s="17"/>
      <c r="B103" s="10"/>
      <c r="C103" s="11"/>
      <c r="D103" s="10"/>
      <c r="E103" s="11"/>
      <c r="F103" s="10"/>
      <c r="G103" s="11"/>
      <c r="H103" s="10"/>
      <c r="I103" s="11"/>
      <c r="J103" s="10"/>
      <c r="K103" s="11"/>
      <c r="L103" s="10"/>
      <c r="M103" s="11"/>
      <c r="N103" s="10"/>
      <c r="O103" s="11"/>
      <c r="P103" s="10"/>
      <c r="Q103" s="11"/>
      <c r="R103" s="10"/>
      <c r="S103" s="11"/>
      <c r="T103" s="10"/>
      <c r="U103" s="11"/>
      <c r="V103" s="10"/>
      <c r="W103" s="11"/>
      <c r="X103" s="10"/>
      <c r="Y103" s="11"/>
      <c r="Z103" s="10"/>
      <c r="AA103" s="6"/>
      <c r="AB103">
        <f t="shared" si="1"/>
        <v>0</v>
      </c>
    </row>
    <row r="104" spans="1:29" ht="12.75" customHeight="1">
      <c r="A104" s="17"/>
      <c r="B104" s="10"/>
      <c r="C104" s="11"/>
      <c r="D104" s="10"/>
      <c r="E104" s="11"/>
      <c r="F104" s="10"/>
      <c r="G104" s="11"/>
      <c r="H104" s="10"/>
      <c r="I104" s="11"/>
      <c r="J104" s="10"/>
      <c r="K104" s="11"/>
      <c r="L104" s="10"/>
      <c r="M104" s="11"/>
      <c r="N104" s="10"/>
      <c r="O104" s="11"/>
      <c r="P104" s="10"/>
      <c r="Q104" s="11"/>
      <c r="R104" s="10"/>
      <c r="S104" s="11"/>
      <c r="T104" s="10"/>
      <c r="U104" s="11"/>
      <c r="V104" s="10"/>
      <c r="W104" s="11"/>
      <c r="X104" s="10"/>
      <c r="Y104" s="11"/>
      <c r="Z104" s="10"/>
      <c r="AA104" s="6"/>
      <c r="AB104">
        <f t="shared" si="1"/>
        <v>0</v>
      </c>
    </row>
    <row r="105" spans="1:29" ht="12.75" customHeight="1">
      <c r="A105" s="17"/>
      <c r="B105" s="10"/>
      <c r="C105" s="11"/>
      <c r="D105" s="10"/>
      <c r="E105" s="11"/>
      <c r="F105" s="10"/>
      <c r="G105" s="11"/>
      <c r="H105" s="10"/>
      <c r="I105" s="11"/>
      <c r="J105" s="10"/>
      <c r="K105" s="11"/>
      <c r="L105" s="10"/>
      <c r="M105" s="11"/>
      <c r="N105" s="10"/>
      <c r="O105" s="11"/>
      <c r="P105" s="10"/>
      <c r="Q105" s="11"/>
      <c r="R105" s="10"/>
      <c r="S105" s="11"/>
      <c r="T105" s="10"/>
      <c r="U105" s="11"/>
      <c r="V105" s="10"/>
      <c r="W105" s="11"/>
      <c r="X105" s="10"/>
      <c r="Y105" s="11"/>
      <c r="Z105" s="10"/>
      <c r="AA105" s="6"/>
      <c r="AB105">
        <f t="shared" si="1"/>
        <v>0</v>
      </c>
    </row>
    <row r="106" spans="1:29" ht="12.75" customHeight="1">
      <c r="A106" s="17"/>
      <c r="B106" s="10"/>
      <c r="C106" s="11"/>
      <c r="D106" s="10"/>
      <c r="E106" s="11"/>
      <c r="F106" s="10"/>
      <c r="G106" s="11"/>
      <c r="H106" s="10"/>
      <c r="I106" s="11"/>
      <c r="J106" s="10"/>
      <c r="K106" s="11"/>
      <c r="L106" s="10"/>
      <c r="M106" s="11"/>
      <c r="N106" s="10"/>
      <c r="O106" s="11"/>
      <c r="P106" s="10"/>
      <c r="Q106" s="11"/>
      <c r="R106" s="10"/>
      <c r="S106" s="11"/>
      <c r="T106" s="10"/>
      <c r="U106" s="11"/>
      <c r="V106" s="10"/>
      <c r="W106" s="11"/>
      <c r="X106" s="10"/>
      <c r="Y106" s="11"/>
      <c r="Z106" s="10"/>
      <c r="AA106" s="6"/>
      <c r="AB106">
        <f t="shared" si="1"/>
        <v>0</v>
      </c>
    </row>
    <row r="107" spans="1:29" ht="12.75" customHeight="1">
      <c r="A107" s="17"/>
      <c r="B107" s="18"/>
      <c r="C107" s="19"/>
      <c r="D107" s="19"/>
      <c r="E107" s="19"/>
      <c r="F107" s="20"/>
      <c r="G107" s="20"/>
      <c r="H107" s="20"/>
      <c r="I107" s="20"/>
      <c r="J107" s="20"/>
      <c r="K107" s="20"/>
      <c r="L107" s="19"/>
      <c r="M107" s="19"/>
      <c r="N107" s="19"/>
      <c r="O107" s="19"/>
      <c r="P107" s="19"/>
      <c r="Q107" s="19"/>
      <c r="R107" s="19"/>
      <c r="S107" s="19"/>
      <c r="T107" s="21"/>
      <c r="U107" s="19"/>
      <c r="V107" s="18"/>
      <c r="W107" s="20"/>
      <c r="X107" s="18"/>
      <c r="Y107" s="20"/>
      <c r="Z107" s="22"/>
      <c r="AA107" s="23"/>
      <c r="AB107">
        <f t="shared" si="1"/>
        <v>0</v>
      </c>
      <c r="AC107" t="s">
        <v>139</v>
      </c>
    </row>
    <row r="108" spans="1:29" ht="12.75" customHeight="1">
      <c r="A108" t="s">
        <v>96</v>
      </c>
      <c r="B108">
        <f>SUM(B5:B91)</f>
        <v>80</v>
      </c>
      <c r="C108">
        <f t="shared" ref="C108:Z108" si="2">SUM(C5:C91)</f>
        <v>85</v>
      </c>
      <c r="D108">
        <f t="shared" si="2"/>
        <v>9</v>
      </c>
      <c r="E108">
        <f t="shared" si="2"/>
        <v>68</v>
      </c>
      <c r="F108">
        <f t="shared" si="2"/>
        <v>95</v>
      </c>
      <c r="G108">
        <f t="shared" si="2"/>
        <v>90</v>
      </c>
      <c r="H108">
        <f t="shared" si="2"/>
        <v>90</v>
      </c>
      <c r="I108">
        <f t="shared" si="2"/>
        <v>85</v>
      </c>
      <c r="J108">
        <f t="shared" si="2"/>
        <v>90</v>
      </c>
      <c r="K108">
        <f t="shared" si="2"/>
        <v>95</v>
      </c>
      <c r="L108">
        <f t="shared" si="2"/>
        <v>90</v>
      </c>
      <c r="M108">
        <f t="shared" si="2"/>
        <v>100</v>
      </c>
      <c r="N108">
        <f t="shared" si="2"/>
        <v>95</v>
      </c>
      <c r="O108">
        <f t="shared" si="2"/>
        <v>90</v>
      </c>
      <c r="P108">
        <f t="shared" si="2"/>
        <v>80</v>
      </c>
      <c r="Q108">
        <f t="shared" si="2"/>
        <v>85</v>
      </c>
      <c r="R108">
        <f t="shared" si="2"/>
        <v>95</v>
      </c>
      <c r="S108">
        <f t="shared" si="2"/>
        <v>80</v>
      </c>
      <c r="T108">
        <f t="shared" si="2"/>
        <v>95</v>
      </c>
      <c r="U108">
        <f t="shared" si="2"/>
        <v>111</v>
      </c>
      <c r="V108">
        <f t="shared" si="2"/>
        <v>142</v>
      </c>
      <c r="W108">
        <f t="shared" si="2"/>
        <v>119</v>
      </c>
      <c r="X108">
        <f t="shared" si="2"/>
        <v>126</v>
      </c>
      <c r="Y108">
        <f t="shared" si="2"/>
        <v>131</v>
      </c>
      <c r="Z108">
        <f t="shared" si="2"/>
        <v>134</v>
      </c>
      <c r="AB108">
        <f t="shared" si="1"/>
        <v>94.4</v>
      </c>
      <c r="AC108">
        <f>STDEV(B108:Z108)/SQRT(COUNT(B108:Z108))</f>
        <v>5.1736511929841829</v>
      </c>
    </row>
    <row r="109" spans="1:29" ht="12.75" customHeight="1">
      <c r="A109" t="s">
        <v>97</v>
      </c>
      <c r="B109">
        <f>SUM(B5:B7,B9:B12,B14,B17,B25,B27:B28,B32:B36,B38:B39,B42:B43,B45:B46,B49:B51,B53:B55,B57:B61,B64:B65,B69,B78,B80,B82,B85:B86,B88:B89,B91,B19)</f>
        <v>15</v>
      </c>
      <c r="C109">
        <f t="shared" ref="C109:AB109" si="3">SUM(C5:C7,C9:C12,C14,C17,C25,C27:C28,C32:C36,C38:C39,C42:C43,C45:C46,C49:C51,C53:C55,C57:C61,C64:C65,C69,C78,C80,C82,C85:C86,C88:C89,C91,C19)</f>
        <v>0</v>
      </c>
      <c r="D109">
        <f t="shared" si="3"/>
        <v>0</v>
      </c>
      <c r="E109">
        <f t="shared" si="3"/>
        <v>0</v>
      </c>
      <c r="F109">
        <f t="shared" si="3"/>
        <v>0</v>
      </c>
      <c r="G109">
        <f t="shared" si="3"/>
        <v>0</v>
      </c>
      <c r="H109">
        <f t="shared" si="3"/>
        <v>0</v>
      </c>
      <c r="I109">
        <f t="shared" si="3"/>
        <v>0</v>
      </c>
      <c r="J109">
        <f t="shared" si="3"/>
        <v>0</v>
      </c>
      <c r="K109">
        <f t="shared" si="3"/>
        <v>0</v>
      </c>
      <c r="L109">
        <f t="shared" si="3"/>
        <v>0</v>
      </c>
      <c r="M109">
        <f t="shared" si="3"/>
        <v>1</v>
      </c>
      <c r="N109">
        <f t="shared" si="3"/>
        <v>0</v>
      </c>
      <c r="O109">
        <f t="shared" si="3"/>
        <v>0</v>
      </c>
      <c r="P109">
        <f t="shared" si="3"/>
        <v>0</v>
      </c>
      <c r="Q109">
        <f t="shared" si="3"/>
        <v>0</v>
      </c>
      <c r="R109">
        <f t="shared" si="3"/>
        <v>0</v>
      </c>
      <c r="S109">
        <f t="shared" si="3"/>
        <v>0</v>
      </c>
      <c r="T109">
        <f t="shared" si="3"/>
        <v>0</v>
      </c>
      <c r="U109">
        <f t="shared" si="3"/>
        <v>5</v>
      </c>
      <c r="V109">
        <f t="shared" si="3"/>
        <v>24</v>
      </c>
      <c r="W109">
        <f t="shared" si="3"/>
        <v>11</v>
      </c>
      <c r="X109">
        <f t="shared" si="3"/>
        <v>32</v>
      </c>
      <c r="Y109">
        <f t="shared" si="3"/>
        <v>34</v>
      </c>
      <c r="Z109">
        <f t="shared" si="3"/>
        <v>30</v>
      </c>
      <c r="AB109">
        <f t="shared" si="3"/>
        <v>6.08</v>
      </c>
      <c r="AC109">
        <f>STDEV(B109:Z109)/SQRT(COUNT(B109:Z109))</f>
        <v>2.2744376594373099</v>
      </c>
    </row>
    <row r="110" spans="1:29" ht="12.75" customHeight="1">
      <c r="A110" t="s">
        <v>98</v>
      </c>
      <c r="B110">
        <f>SUM(B8,B13,B15:B16,B18:B24,B26,B29:B31,B37,B40:B41,B44,B47:B48,B52,B56,B62:B63,B66:B68,B70:B77,B79,B81,B83:B84,B87,B90,)</f>
        <v>65</v>
      </c>
      <c r="C110">
        <f t="shared" ref="C110:Z110" si="4">SUM(C8,C13,C15:C16,C18:C24,C26,C29:C31,C37,C40:C41,C44,C47:C48,C52,C56,C62:C63,C66:C68,C70:C77,C79,C81,C83:C84,C87,C90,)</f>
        <v>85</v>
      </c>
      <c r="D110">
        <f t="shared" si="4"/>
        <v>9</v>
      </c>
      <c r="E110">
        <f t="shared" si="4"/>
        <v>68</v>
      </c>
      <c r="F110">
        <f t="shared" si="4"/>
        <v>95</v>
      </c>
      <c r="G110">
        <f t="shared" si="4"/>
        <v>90</v>
      </c>
      <c r="H110">
        <f t="shared" si="4"/>
        <v>90</v>
      </c>
      <c r="I110">
        <f t="shared" si="4"/>
        <v>85</v>
      </c>
      <c r="J110">
        <f t="shared" si="4"/>
        <v>90</v>
      </c>
      <c r="K110">
        <f t="shared" si="4"/>
        <v>95</v>
      </c>
      <c r="L110">
        <f t="shared" si="4"/>
        <v>90</v>
      </c>
      <c r="M110">
        <f t="shared" si="4"/>
        <v>99</v>
      </c>
      <c r="N110">
        <f t="shared" si="4"/>
        <v>95</v>
      </c>
      <c r="O110">
        <f t="shared" si="4"/>
        <v>90</v>
      </c>
      <c r="P110">
        <f t="shared" si="4"/>
        <v>80</v>
      </c>
      <c r="Q110">
        <f t="shared" si="4"/>
        <v>85</v>
      </c>
      <c r="R110">
        <f t="shared" si="4"/>
        <v>95</v>
      </c>
      <c r="S110">
        <f t="shared" si="4"/>
        <v>80</v>
      </c>
      <c r="T110">
        <f t="shared" si="4"/>
        <v>95</v>
      </c>
      <c r="U110">
        <f t="shared" si="4"/>
        <v>106</v>
      </c>
      <c r="V110">
        <f t="shared" si="4"/>
        <v>118</v>
      </c>
      <c r="W110">
        <f t="shared" si="4"/>
        <v>108</v>
      </c>
      <c r="X110">
        <f t="shared" si="4"/>
        <v>94</v>
      </c>
      <c r="Y110">
        <f t="shared" si="4"/>
        <v>97</v>
      </c>
      <c r="Z110">
        <f t="shared" si="4"/>
        <v>104</v>
      </c>
      <c r="AB110">
        <f t="shared" si="1"/>
        <v>88.32</v>
      </c>
      <c r="AC110">
        <f>STDEV(B110:Z110)/SQRT(COUNT(B110:Z110))</f>
        <v>4.0219066788444184</v>
      </c>
    </row>
    <row r="111" spans="1:29" ht="12.75" customHeight="1">
      <c r="A111" t="s">
        <v>99</v>
      </c>
      <c r="B111">
        <f>SUM(B95:B99)</f>
        <v>41</v>
      </c>
      <c r="C111">
        <f>SUM(C95:C99)</f>
        <v>15</v>
      </c>
      <c r="D111">
        <f>SUM(D95:D99)</f>
        <v>91</v>
      </c>
      <c r="E111">
        <f>SUM(E95:E99)</f>
        <v>48</v>
      </c>
      <c r="F111">
        <f>SUM(F95:F99)</f>
        <v>5</v>
      </c>
      <c r="G111">
        <f>SUM(G95:G102)</f>
        <v>10</v>
      </c>
      <c r="H111">
        <f t="shared" ref="H111:Z111" si="5">SUM(H95:H102)</f>
        <v>35</v>
      </c>
      <c r="I111">
        <f t="shared" si="5"/>
        <v>15</v>
      </c>
      <c r="J111">
        <f t="shared" si="5"/>
        <v>10</v>
      </c>
      <c r="K111">
        <f t="shared" si="5"/>
        <v>5</v>
      </c>
      <c r="L111">
        <f t="shared" si="5"/>
        <v>10</v>
      </c>
      <c r="M111">
        <f t="shared" si="5"/>
        <v>7</v>
      </c>
      <c r="N111">
        <f t="shared" si="5"/>
        <v>5</v>
      </c>
      <c r="O111">
        <f t="shared" si="5"/>
        <v>10</v>
      </c>
      <c r="P111">
        <f t="shared" si="5"/>
        <v>20</v>
      </c>
      <c r="Q111">
        <f t="shared" si="5"/>
        <v>15</v>
      </c>
      <c r="R111">
        <f t="shared" si="5"/>
        <v>5</v>
      </c>
      <c r="S111">
        <f t="shared" si="5"/>
        <v>30</v>
      </c>
      <c r="T111">
        <f t="shared" si="5"/>
        <v>5</v>
      </c>
      <c r="U111">
        <f t="shared" si="5"/>
        <v>0</v>
      </c>
      <c r="V111">
        <f t="shared" si="5"/>
        <v>2</v>
      </c>
      <c r="W111">
        <f t="shared" si="5"/>
        <v>5</v>
      </c>
      <c r="X111">
        <f t="shared" si="5"/>
        <v>2</v>
      </c>
      <c r="Y111">
        <f t="shared" si="5"/>
        <v>0</v>
      </c>
      <c r="Z111">
        <f t="shared" si="5"/>
        <v>0</v>
      </c>
      <c r="AB111">
        <f t="shared" si="1"/>
        <v>15.64</v>
      </c>
      <c r="AC111">
        <f>STDEV(B111:Z111)/SQRT(COUNT(B111:Z111))</f>
        <v>4.0738515764159438</v>
      </c>
    </row>
    <row r="112" spans="1:29" ht="12.75" customHeight="1"/>
    <row r="113" ht="12.75" customHeight="1"/>
    <row r="114" ht="12.75" customHeight="1"/>
  </sheetData>
  <mergeCells count="2">
    <mergeCell ref="A1:AA1"/>
    <mergeCell ref="A2:AA2"/>
  </mergeCells>
  <phoneticPr fontId="8" type="noConversion"/>
  <pageMargins left="0.75" right="0.75" top="1" bottom="1" header="0.5" footer="0.5"/>
  <headerFooter alignWithMargins="0"/>
</worksheet>
</file>

<file path=xl/worksheets/sheet8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C130"/>
  <sheetViews>
    <sheetView workbookViewId="0">
      <pane xSplit="1" ySplit="4" topLeftCell="W98" activePane="bottomRight" state="frozen"/>
      <selection activeCell="AJ48" sqref="AJ48"/>
      <selection pane="topRight" activeCell="AJ48" sqref="AJ48"/>
      <selection pane="bottomLeft" activeCell="AJ48" sqref="AJ48"/>
      <selection pane="bottomRight" activeCell="AJ48" sqref="AJ48"/>
    </sheetView>
  </sheetViews>
  <sheetFormatPr baseColWidth="10" defaultRowHeight="13"/>
  <cols>
    <col min="1" max="1" width="25" bestFit="1" customWidth="1"/>
    <col min="2" max="256" width="8.83203125" customWidth="1"/>
  </cols>
  <sheetData>
    <row r="1" spans="1:28" ht="18">
      <c r="A1" s="221" t="s">
        <v>88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spans="1:28">
      <c r="A2" s="222" t="s">
        <v>108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4"/>
    </row>
    <row r="3" spans="1:28">
      <c r="A3" s="1" t="s">
        <v>0</v>
      </c>
      <c r="B3" s="2">
        <v>0</v>
      </c>
      <c r="C3" s="3">
        <v>3</v>
      </c>
      <c r="D3" s="2">
        <v>6</v>
      </c>
      <c r="E3" s="3">
        <v>9</v>
      </c>
      <c r="F3" s="2">
        <v>12</v>
      </c>
      <c r="G3" s="3">
        <v>15</v>
      </c>
      <c r="H3" s="2">
        <v>18</v>
      </c>
      <c r="I3" s="3">
        <v>21</v>
      </c>
      <c r="J3" s="2">
        <v>24</v>
      </c>
      <c r="K3" s="3">
        <v>27</v>
      </c>
      <c r="L3" s="2">
        <v>30</v>
      </c>
      <c r="M3" s="3">
        <v>33</v>
      </c>
      <c r="N3" s="2">
        <v>36</v>
      </c>
      <c r="O3" s="3">
        <v>39</v>
      </c>
      <c r="P3" s="2">
        <v>42</v>
      </c>
      <c r="Q3" s="3">
        <v>45</v>
      </c>
      <c r="R3" s="2">
        <v>48</v>
      </c>
      <c r="S3" s="3">
        <v>51</v>
      </c>
      <c r="T3" s="4">
        <v>54</v>
      </c>
      <c r="U3" s="3">
        <v>57</v>
      </c>
      <c r="V3" s="4">
        <v>60</v>
      </c>
      <c r="W3" s="3">
        <v>63</v>
      </c>
      <c r="X3" s="4">
        <v>66</v>
      </c>
      <c r="Y3" s="3">
        <v>69</v>
      </c>
      <c r="Z3" s="4">
        <v>72</v>
      </c>
      <c r="AA3" s="2" t="s">
        <v>1</v>
      </c>
    </row>
    <row r="4" spans="1:28" ht="12.75" customHeight="1">
      <c r="A4" s="5" t="s">
        <v>2</v>
      </c>
      <c r="B4" s="6"/>
      <c r="C4" s="7"/>
      <c r="D4" s="6"/>
      <c r="E4" s="7"/>
      <c r="F4" s="6"/>
      <c r="G4" s="7"/>
      <c r="H4" s="6"/>
      <c r="I4" s="7"/>
      <c r="J4" s="6"/>
      <c r="K4" s="7"/>
      <c r="L4" s="6"/>
      <c r="M4" s="7"/>
      <c r="N4" s="6"/>
      <c r="O4" s="7"/>
      <c r="P4" s="6"/>
      <c r="Q4" s="7"/>
      <c r="R4" s="6"/>
      <c r="S4" s="7"/>
      <c r="T4" s="8"/>
      <c r="U4" s="7"/>
      <c r="V4" s="8"/>
      <c r="W4" s="7"/>
      <c r="X4" s="8"/>
      <c r="Y4" s="7"/>
      <c r="Z4" s="8"/>
      <c r="AA4" s="6"/>
    </row>
    <row r="5" spans="1:28" ht="12.75" customHeight="1">
      <c r="A5" s="9" t="s">
        <v>25</v>
      </c>
      <c r="B5" s="10"/>
      <c r="C5" s="11"/>
      <c r="D5" s="10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  <c r="P5" s="10"/>
      <c r="Q5" s="11"/>
      <c r="R5" s="10"/>
      <c r="S5" s="11"/>
      <c r="T5" s="10"/>
      <c r="U5" s="11"/>
      <c r="V5" s="10"/>
      <c r="W5" s="11"/>
      <c r="X5" s="10"/>
      <c r="Y5" s="11"/>
      <c r="Z5" s="10"/>
      <c r="AA5" s="6"/>
      <c r="AB5">
        <f>SUM(B5:AA5)/25</f>
        <v>0</v>
      </c>
    </row>
    <row r="6" spans="1:28" ht="12.75" customHeight="1">
      <c r="A6" s="9" t="s">
        <v>3</v>
      </c>
      <c r="B6" s="10">
        <v>6</v>
      </c>
      <c r="C6" s="11"/>
      <c r="D6" s="10"/>
      <c r="E6" s="11"/>
      <c r="F6" s="10"/>
      <c r="G6" s="11"/>
      <c r="H6" s="10"/>
      <c r="I6" s="11">
        <v>20</v>
      </c>
      <c r="J6" s="10">
        <v>4</v>
      </c>
      <c r="K6" s="11">
        <v>12</v>
      </c>
      <c r="L6" s="10">
        <v>4</v>
      </c>
      <c r="M6" s="11"/>
      <c r="N6" s="10"/>
      <c r="O6" s="11">
        <v>6</v>
      </c>
      <c r="P6" s="10">
        <v>25</v>
      </c>
      <c r="Q6" s="11">
        <v>11</v>
      </c>
      <c r="R6" s="10"/>
      <c r="S6" s="11">
        <v>22</v>
      </c>
      <c r="T6" s="10">
        <v>20</v>
      </c>
      <c r="U6" s="11">
        <v>133</v>
      </c>
      <c r="V6" s="10">
        <v>45</v>
      </c>
      <c r="W6" s="11">
        <v>38</v>
      </c>
      <c r="X6" s="10">
        <v>30</v>
      </c>
      <c r="Y6" s="11">
        <v>3</v>
      </c>
      <c r="Z6" s="10">
        <v>1</v>
      </c>
      <c r="AA6" s="6"/>
      <c r="AB6">
        <f t="shared" ref="AB6:AB69" si="0">SUM(B6:AA6)/25</f>
        <v>15.2</v>
      </c>
    </row>
    <row r="7" spans="1:28" ht="12.75" customHeight="1">
      <c r="A7" s="9" t="s">
        <v>59</v>
      </c>
      <c r="B7" s="10"/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  <c r="P7" s="10"/>
      <c r="Q7" s="11"/>
      <c r="R7" s="10"/>
      <c r="S7" s="11"/>
      <c r="T7" s="10"/>
      <c r="U7" s="11"/>
      <c r="V7" s="10"/>
      <c r="W7" s="11"/>
      <c r="X7" s="10"/>
      <c r="Y7" s="11"/>
      <c r="Z7" s="10"/>
      <c r="AA7" s="6"/>
      <c r="AB7">
        <f t="shared" si="0"/>
        <v>0</v>
      </c>
    </row>
    <row r="8" spans="1:28" ht="12.75" customHeight="1">
      <c r="A8" s="12" t="s">
        <v>4</v>
      </c>
      <c r="B8" s="10">
        <v>2</v>
      </c>
      <c r="C8" s="11">
        <v>1</v>
      </c>
      <c r="D8" s="10"/>
      <c r="E8" s="11"/>
      <c r="F8" s="10"/>
      <c r="G8" s="11"/>
      <c r="H8" s="10"/>
      <c r="I8" s="11"/>
      <c r="J8" s="10"/>
      <c r="K8" s="11"/>
      <c r="L8" s="10"/>
      <c r="M8" s="11"/>
      <c r="N8" s="10"/>
      <c r="O8" s="11"/>
      <c r="P8" s="10"/>
      <c r="Q8" s="11"/>
      <c r="R8" s="10"/>
      <c r="S8" s="11">
        <v>2</v>
      </c>
      <c r="T8" s="10"/>
      <c r="U8" s="11"/>
      <c r="V8" s="10"/>
      <c r="W8" s="11"/>
      <c r="X8" s="10"/>
      <c r="Y8" s="11">
        <v>4</v>
      </c>
      <c r="Z8" s="10"/>
      <c r="AA8" s="6"/>
      <c r="AB8">
        <f t="shared" si="0"/>
        <v>0.36</v>
      </c>
    </row>
    <row r="9" spans="1:28" ht="12.75" customHeight="1">
      <c r="A9" s="9" t="s">
        <v>45</v>
      </c>
      <c r="B9" s="10"/>
      <c r="C9" s="11"/>
      <c r="D9" s="10"/>
      <c r="E9" s="11"/>
      <c r="F9" s="10"/>
      <c r="G9" s="11"/>
      <c r="H9" s="10"/>
      <c r="I9" s="11"/>
      <c r="J9" s="10"/>
      <c r="K9" s="11"/>
      <c r="L9" s="10"/>
      <c r="M9" s="11"/>
      <c r="N9" s="10"/>
      <c r="O9" s="11"/>
      <c r="P9" s="10"/>
      <c r="Q9" s="11"/>
      <c r="R9" s="10"/>
      <c r="S9" s="11"/>
      <c r="T9" s="10"/>
      <c r="U9" s="11"/>
      <c r="V9" s="10"/>
      <c r="W9" s="11"/>
      <c r="X9" s="10"/>
      <c r="Y9" s="11"/>
      <c r="Z9" s="10"/>
      <c r="AA9" s="6"/>
      <c r="AB9">
        <f t="shared" si="0"/>
        <v>0</v>
      </c>
    </row>
    <row r="10" spans="1:28" ht="12.75" customHeight="1">
      <c r="A10" s="24" t="s">
        <v>86</v>
      </c>
      <c r="B10" s="10"/>
      <c r="C10" s="11"/>
      <c r="D10" s="10"/>
      <c r="E10" s="11"/>
      <c r="F10" s="10"/>
      <c r="G10" s="11"/>
      <c r="H10" s="10"/>
      <c r="I10" s="11"/>
      <c r="J10" s="10"/>
      <c r="K10" s="11"/>
      <c r="L10" s="10"/>
      <c r="M10" s="11"/>
      <c r="N10" s="10"/>
      <c r="O10" s="11"/>
      <c r="P10" s="10"/>
      <c r="Q10" s="11"/>
      <c r="R10" s="10"/>
      <c r="S10" s="11"/>
      <c r="T10" s="10"/>
      <c r="U10" s="11"/>
      <c r="V10" s="10"/>
      <c r="W10" s="11"/>
      <c r="X10" s="10"/>
      <c r="Y10" s="11"/>
      <c r="Z10" s="10"/>
      <c r="AA10" s="6"/>
      <c r="AB10">
        <f t="shared" si="0"/>
        <v>0</v>
      </c>
    </row>
    <row r="11" spans="1:28" ht="12.75" customHeight="1">
      <c r="A11" s="9" t="s">
        <v>27</v>
      </c>
      <c r="B11" s="10"/>
      <c r="C11" s="11"/>
      <c r="D11" s="10"/>
      <c r="E11" s="11"/>
      <c r="F11" s="10"/>
      <c r="G11" s="11"/>
      <c r="H11" s="10"/>
      <c r="I11" s="11"/>
      <c r="J11" s="10"/>
      <c r="K11" s="11"/>
      <c r="L11" s="10"/>
      <c r="M11" s="11"/>
      <c r="N11" s="10"/>
      <c r="O11" s="11"/>
      <c r="P11" s="10"/>
      <c r="Q11" s="11"/>
      <c r="R11" s="10"/>
      <c r="S11" s="11"/>
      <c r="T11" s="10"/>
      <c r="U11" s="11"/>
      <c r="V11" s="10"/>
      <c r="W11" s="11"/>
      <c r="X11" s="10"/>
      <c r="Y11" s="11"/>
      <c r="Z11" s="10"/>
      <c r="AA11" s="6"/>
      <c r="AB11">
        <f t="shared" si="0"/>
        <v>0</v>
      </c>
    </row>
    <row r="12" spans="1:28" ht="12.75" customHeight="1">
      <c r="A12" s="14" t="s">
        <v>26</v>
      </c>
      <c r="B12" s="10"/>
      <c r="C12" s="11"/>
      <c r="D12" s="10"/>
      <c r="E12" s="11"/>
      <c r="F12" s="10"/>
      <c r="G12" s="11"/>
      <c r="H12" s="10"/>
      <c r="I12" s="11"/>
      <c r="J12" s="10"/>
      <c r="K12" s="11"/>
      <c r="L12" s="10"/>
      <c r="M12" s="11"/>
      <c r="N12" s="10"/>
      <c r="O12" s="11"/>
      <c r="P12" s="10"/>
      <c r="Q12" s="11"/>
      <c r="R12" s="10"/>
      <c r="S12" s="11"/>
      <c r="T12" s="10"/>
      <c r="U12" s="11"/>
      <c r="V12" s="10"/>
      <c r="W12" s="11"/>
      <c r="X12" s="10"/>
      <c r="Y12" s="11"/>
      <c r="Z12" s="10"/>
      <c r="AA12" s="6"/>
      <c r="AB12">
        <f t="shared" si="0"/>
        <v>0</v>
      </c>
    </row>
    <row r="13" spans="1:28" ht="12.75" customHeight="1">
      <c r="A13" s="13" t="s">
        <v>51</v>
      </c>
      <c r="B13" s="10"/>
      <c r="C13" s="11"/>
      <c r="D13" s="10"/>
      <c r="E13" s="11"/>
      <c r="F13" s="10"/>
      <c r="G13" s="11"/>
      <c r="H13" s="10"/>
      <c r="I13" s="11"/>
      <c r="J13" s="10"/>
      <c r="K13" s="11"/>
      <c r="L13" s="10"/>
      <c r="M13" s="11"/>
      <c r="N13" s="10"/>
      <c r="O13" s="11"/>
      <c r="P13" s="10"/>
      <c r="Q13" s="11"/>
      <c r="R13" s="10"/>
      <c r="S13" s="11"/>
      <c r="T13" s="10"/>
      <c r="U13" s="11"/>
      <c r="V13" s="10"/>
      <c r="W13" s="11"/>
      <c r="X13" s="10"/>
      <c r="Y13" s="11"/>
      <c r="Z13" s="10"/>
      <c r="AA13" s="6"/>
      <c r="AB13">
        <f t="shared" si="0"/>
        <v>0</v>
      </c>
    </row>
    <row r="14" spans="1:28" ht="12.75" customHeight="1">
      <c r="A14" s="14" t="s">
        <v>29</v>
      </c>
      <c r="B14" s="10"/>
      <c r="C14" s="11"/>
      <c r="D14" s="10"/>
      <c r="E14" s="11"/>
      <c r="F14" s="10"/>
      <c r="G14" s="11"/>
      <c r="H14" s="10"/>
      <c r="I14" s="11"/>
      <c r="J14" s="10"/>
      <c r="K14" s="11"/>
      <c r="L14" s="10"/>
      <c r="M14" s="11"/>
      <c r="N14" s="10"/>
      <c r="O14" s="11"/>
      <c r="P14" s="10"/>
      <c r="Q14" s="11"/>
      <c r="R14" s="10"/>
      <c r="S14" s="11"/>
      <c r="T14" s="10"/>
      <c r="U14" s="11"/>
      <c r="V14" s="10"/>
      <c r="W14" s="11"/>
      <c r="X14" s="10"/>
      <c r="Y14" s="11"/>
      <c r="Z14" s="10"/>
      <c r="AA14" s="6"/>
      <c r="AB14">
        <f t="shared" si="0"/>
        <v>0</v>
      </c>
    </row>
    <row r="15" spans="1:28" ht="12.75" customHeight="1">
      <c r="A15" s="13" t="s">
        <v>76</v>
      </c>
      <c r="B15" s="10"/>
      <c r="C15" s="11"/>
      <c r="D15" s="10"/>
      <c r="E15" s="11"/>
      <c r="F15" s="10"/>
      <c r="G15" s="11"/>
      <c r="H15" s="10"/>
      <c r="I15" s="11"/>
      <c r="J15" s="10"/>
      <c r="K15" s="11"/>
      <c r="L15" s="10"/>
      <c r="M15" s="11"/>
      <c r="N15" s="10"/>
      <c r="O15" s="11"/>
      <c r="P15" s="10"/>
      <c r="Q15" s="11"/>
      <c r="R15" s="10"/>
      <c r="S15" s="11"/>
      <c r="T15" s="10"/>
      <c r="U15" s="11"/>
      <c r="V15" s="10"/>
      <c r="W15" s="11"/>
      <c r="X15" s="10"/>
      <c r="Y15" s="11"/>
      <c r="Z15" s="10"/>
      <c r="AA15" s="6"/>
      <c r="AB15">
        <f t="shared" si="0"/>
        <v>0</v>
      </c>
    </row>
    <row r="16" spans="1:28" ht="12.75" customHeight="1">
      <c r="A16" s="13" t="s">
        <v>77</v>
      </c>
      <c r="B16" s="10"/>
      <c r="C16" s="11"/>
      <c r="D16" s="10"/>
      <c r="E16" s="11"/>
      <c r="F16" s="10"/>
      <c r="G16" s="11"/>
      <c r="H16" s="10"/>
      <c r="I16" s="11"/>
      <c r="J16" s="10"/>
      <c r="K16" s="11"/>
      <c r="L16" s="10"/>
      <c r="M16" s="11"/>
      <c r="N16" s="10"/>
      <c r="O16" s="11"/>
      <c r="P16" s="10"/>
      <c r="Q16" s="11"/>
      <c r="R16" s="10"/>
      <c r="S16" s="11">
        <v>5</v>
      </c>
      <c r="T16" s="10"/>
      <c r="U16" s="11"/>
      <c r="V16" s="10"/>
      <c r="W16" s="11"/>
      <c r="X16" s="10"/>
      <c r="Y16" s="11"/>
      <c r="Z16" s="10"/>
      <c r="AA16" s="6"/>
      <c r="AB16">
        <f t="shared" si="0"/>
        <v>0.2</v>
      </c>
    </row>
    <row r="17" spans="1:28" ht="12.75" customHeight="1">
      <c r="A17" s="9" t="s">
        <v>5</v>
      </c>
      <c r="B17" s="10"/>
      <c r="C17" s="11"/>
      <c r="D17" s="10"/>
      <c r="E17" s="11"/>
      <c r="F17" s="10"/>
      <c r="G17" s="11"/>
      <c r="H17" s="10"/>
      <c r="I17" s="11"/>
      <c r="J17" s="10"/>
      <c r="K17" s="11"/>
      <c r="L17" s="10"/>
      <c r="M17" s="11"/>
      <c r="N17" s="10"/>
      <c r="O17" s="11"/>
      <c r="P17" s="10"/>
      <c r="Q17" s="11"/>
      <c r="R17" s="10"/>
      <c r="S17" s="11"/>
      <c r="T17" s="10"/>
      <c r="U17" s="11"/>
      <c r="V17" s="10"/>
      <c r="W17" s="11"/>
      <c r="X17" s="10"/>
      <c r="Y17" s="11">
        <v>5</v>
      </c>
      <c r="Z17" s="10">
        <v>10</v>
      </c>
      <c r="AA17" s="6"/>
      <c r="AB17">
        <f t="shared" si="0"/>
        <v>0.6</v>
      </c>
    </row>
    <row r="18" spans="1:28" ht="12.75" customHeight="1">
      <c r="A18" s="12" t="s">
        <v>79</v>
      </c>
      <c r="B18" s="10"/>
      <c r="C18" s="11"/>
      <c r="D18" s="10"/>
      <c r="E18" s="11"/>
      <c r="F18" s="10"/>
      <c r="G18" s="11"/>
      <c r="H18" s="10"/>
      <c r="I18" s="11"/>
      <c r="J18" s="10"/>
      <c r="K18" s="11"/>
      <c r="L18" s="10"/>
      <c r="M18" s="11"/>
      <c r="N18" s="10"/>
      <c r="O18" s="11"/>
      <c r="P18" s="10"/>
      <c r="Q18" s="11"/>
      <c r="R18" s="10"/>
      <c r="S18" s="11"/>
      <c r="T18" s="10"/>
      <c r="U18" s="11"/>
      <c r="V18" s="10"/>
      <c r="W18" s="11"/>
      <c r="X18" s="10"/>
      <c r="Y18" s="11"/>
      <c r="Z18" s="10"/>
      <c r="AA18" s="6"/>
      <c r="AB18">
        <f t="shared" si="0"/>
        <v>0</v>
      </c>
    </row>
    <row r="19" spans="1:28" ht="12.75" customHeight="1">
      <c r="A19" s="25" t="s">
        <v>102</v>
      </c>
      <c r="B19" s="10"/>
      <c r="C19" s="11"/>
      <c r="D19" s="10"/>
      <c r="E19" s="11"/>
      <c r="F19" s="10"/>
      <c r="G19" s="11"/>
      <c r="H19" s="10"/>
      <c r="I19" s="11"/>
      <c r="J19" s="10"/>
      <c r="K19" s="11"/>
      <c r="L19" s="10"/>
      <c r="M19" s="11"/>
      <c r="N19" s="10"/>
      <c r="O19" s="11"/>
      <c r="P19" s="10"/>
      <c r="Q19" s="11"/>
      <c r="R19" s="10"/>
      <c r="S19" s="11"/>
      <c r="T19" s="10"/>
      <c r="U19" s="11"/>
      <c r="V19" s="10"/>
      <c r="W19" s="11"/>
      <c r="X19" s="10"/>
      <c r="Y19" s="11"/>
      <c r="Z19" s="10"/>
      <c r="AA19" s="6"/>
    </row>
    <row r="20" spans="1:28" ht="12.75" customHeight="1">
      <c r="A20" s="12" t="s">
        <v>78</v>
      </c>
      <c r="B20" s="10"/>
      <c r="C20" s="11"/>
      <c r="D20" s="10"/>
      <c r="E20" s="11"/>
      <c r="F20" s="10"/>
      <c r="G20" s="11"/>
      <c r="H20" s="10"/>
      <c r="I20" s="11"/>
      <c r="J20" s="10"/>
      <c r="K20" s="11"/>
      <c r="L20" s="10"/>
      <c r="M20" s="11"/>
      <c r="N20" s="10"/>
      <c r="O20" s="11"/>
      <c r="P20" s="10"/>
      <c r="Q20" s="11"/>
      <c r="R20" s="10"/>
      <c r="S20" s="11"/>
      <c r="T20" s="10"/>
      <c r="U20" s="11"/>
      <c r="V20" s="10"/>
      <c r="W20" s="11"/>
      <c r="X20" s="10"/>
      <c r="Y20" s="11"/>
      <c r="Z20" s="10"/>
      <c r="AA20" s="6"/>
      <c r="AB20">
        <f t="shared" si="0"/>
        <v>0</v>
      </c>
    </row>
    <row r="21" spans="1:28" ht="12.75" customHeight="1">
      <c r="A21" s="12" t="s">
        <v>6</v>
      </c>
      <c r="B21" s="10">
        <v>80</v>
      </c>
      <c r="C21" s="11">
        <v>65</v>
      </c>
      <c r="D21" s="10">
        <v>50</v>
      </c>
      <c r="E21" s="11">
        <v>45</v>
      </c>
      <c r="F21" s="10">
        <v>85</v>
      </c>
      <c r="G21" s="11">
        <v>80</v>
      </c>
      <c r="H21" s="10">
        <v>15</v>
      </c>
      <c r="I21" s="11">
        <v>95</v>
      </c>
      <c r="J21" s="10">
        <v>90</v>
      </c>
      <c r="K21" s="11">
        <v>80</v>
      </c>
      <c r="L21" s="10">
        <v>95</v>
      </c>
      <c r="M21" s="11">
        <v>70</v>
      </c>
      <c r="N21" s="10">
        <v>85</v>
      </c>
      <c r="O21" s="11">
        <v>75</v>
      </c>
      <c r="P21" s="10">
        <v>75</v>
      </c>
      <c r="Q21" s="11">
        <v>85</v>
      </c>
      <c r="R21" s="10">
        <v>95</v>
      </c>
      <c r="S21" s="11">
        <v>95</v>
      </c>
      <c r="T21" s="10">
        <v>95</v>
      </c>
      <c r="U21" s="11">
        <v>95</v>
      </c>
      <c r="V21" s="10">
        <v>85</v>
      </c>
      <c r="W21" s="11">
        <v>85</v>
      </c>
      <c r="X21" s="10">
        <v>40</v>
      </c>
      <c r="Y21" s="11">
        <v>30</v>
      </c>
      <c r="Z21" s="10">
        <v>80</v>
      </c>
      <c r="AA21" s="6"/>
      <c r="AB21">
        <f t="shared" si="0"/>
        <v>74.8</v>
      </c>
    </row>
    <row r="22" spans="1:28" ht="12.75" customHeight="1">
      <c r="A22" s="12" t="s">
        <v>7</v>
      </c>
      <c r="B22" s="10"/>
      <c r="C22" s="11"/>
      <c r="D22" s="10"/>
      <c r="E22" s="11"/>
      <c r="F22" s="10"/>
      <c r="G22" s="11"/>
      <c r="H22" s="10"/>
      <c r="I22" s="11"/>
      <c r="J22" s="10"/>
      <c r="K22" s="11"/>
      <c r="L22" s="10"/>
      <c r="M22" s="11"/>
      <c r="N22" s="10"/>
      <c r="O22" s="11"/>
      <c r="P22" s="10"/>
      <c r="Q22" s="11"/>
      <c r="R22" s="10"/>
      <c r="S22" s="11"/>
      <c r="T22" s="10"/>
      <c r="U22" s="11"/>
      <c r="V22" s="10"/>
      <c r="W22" s="11"/>
      <c r="X22" s="10"/>
      <c r="Y22" s="11"/>
      <c r="Z22" s="10"/>
      <c r="AA22" s="6"/>
      <c r="AB22">
        <f t="shared" si="0"/>
        <v>0</v>
      </c>
    </row>
    <row r="23" spans="1:28" ht="12.75" customHeight="1">
      <c r="A23" s="12" t="s">
        <v>85</v>
      </c>
      <c r="B23" s="10"/>
      <c r="C23" s="11"/>
      <c r="D23" s="10">
        <v>17</v>
      </c>
      <c r="E23" s="11">
        <v>75</v>
      </c>
      <c r="F23" s="10">
        <v>22</v>
      </c>
      <c r="G23" s="11">
        <v>35</v>
      </c>
      <c r="H23" s="10">
        <v>90</v>
      </c>
      <c r="I23" s="11"/>
      <c r="J23" s="10"/>
      <c r="K23" s="11"/>
      <c r="L23" s="10"/>
      <c r="M23" s="11"/>
      <c r="N23" s="10"/>
      <c r="O23" s="11"/>
      <c r="P23" s="10"/>
      <c r="Q23" s="11"/>
      <c r="R23" s="10"/>
      <c r="S23" s="11"/>
      <c r="T23" s="10"/>
      <c r="U23" s="11"/>
      <c r="V23" s="10"/>
      <c r="W23" s="11"/>
      <c r="X23" s="10"/>
      <c r="Y23" s="11"/>
      <c r="Z23" s="10"/>
      <c r="AA23" s="6"/>
      <c r="AB23">
        <f t="shared" si="0"/>
        <v>9.56</v>
      </c>
    </row>
    <row r="24" spans="1:28" ht="12.75" customHeight="1">
      <c r="A24" s="12" t="s">
        <v>28</v>
      </c>
      <c r="B24" s="10"/>
      <c r="C24" s="11"/>
      <c r="D24" s="10"/>
      <c r="E24" s="11"/>
      <c r="F24" s="10"/>
      <c r="G24" s="11"/>
      <c r="H24" s="10"/>
      <c r="I24" s="11"/>
      <c r="J24" s="10"/>
      <c r="K24" s="11"/>
      <c r="L24" s="10"/>
      <c r="M24" s="11"/>
      <c r="N24" s="10"/>
      <c r="O24" s="11"/>
      <c r="P24" s="10"/>
      <c r="Q24" s="11"/>
      <c r="R24" s="10"/>
      <c r="S24" s="11"/>
      <c r="T24" s="10"/>
      <c r="U24" s="11"/>
      <c r="V24" s="10"/>
      <c r="W24" s="11"/>
      <c r="X24" s="10"/>
      <c r="Y24" s="11"/>
      <c r="Z24" s="10"/>
      <c r="AA24" s="6"/>
      <c r="AB24">
        <f t="shared" si="0"/>
        <v>0</v>
      </c>
    </row>
    <row r="25" spans="1:28" ht="12.75" customHeight="1">
      <c r="A25" s="9" t="s">
        <v>8</v>
      </c>
      <c r="B25" s="10"/>
      <c r="C25" s="11"/>
      <c r="D25" s="10"/>
      <c r="E25" s="11"/>
      <c r="F25" s="10"/>
      <c r="G25" s="11"/>
      <c r="H25" s="10"/>
      <c r="I25" s="11"/>
      <c r="J25" s="10">
        <v>3</v>
      </c>
      <c r="K25" s="11"/>
      <c r="L25" s="10"/>
      <c r="M25" s="11"/>
      <c r="N25" s="10"/>
      <c r="O25" s="11"/>
      <c r="P25" s="10">
        <v>10</v>
      </c>
      <c r="Q25" s="11">
        <v>15</v>
      </c>
      <c r="R25" s="10"/>
      <c r="S25" s="11"/>
      <c r="T25" s="10"/>
      <c r="U25" s="11"/>
      <c r="V25" s="10">
        <v>10</v>
      </c>
      <c r="W25" s="11"/>
      <c r="X25" s="10"/>
      <c r="Y25" s="11"/>
      <c r="Z25" s="10"/>
      <c r="AA25" s="6"/>
      <c r="AB25">
        <f t="shared" si="0"/>
        <v>1.52</v>
      </c>
    </row>
    <row r="26" spans="1:28" ht="12.75" customHeight="1">
      <c r="A26" s="12" t="s">
        <v>23</v>
      </c>
      <c r="B26" s="10"/>
      <c r="C26" s="11"/>
      <c r="D26" s="10"/>
      <c r="E26" s="11"/>
      <c r="F26" s="10"/>
      <c r="G26" s="11"/>
      <c r="H26" s="10"/>
      <c r="I26" s="11"/>
      <c r="J26" s="10"/>
      <c r="K26" s="11"/>
      <c r="L26" s="10"/>
      <c r="M26" s="11"/>
      <c r="N26" s="10"/>
      <c r="O26" s="11"/>
      <c r="P26" s="10"/>
      <c r="Q26" s="11"/>
      <c r="R26" s="10"/>
      <c r="S26" s="11"/>
      <c r="T26" s="10"/>
      <c r="U26" s="11"/>
      <c r="V26" s="10"/>
      <c r="W26" s="11"/>
      <c r="X26" s="10"/>
      <c r="Y26" s="11"/>
      <c r="Z26" s="10"/>
      <c r="AA26" s="6"/>
      <c r="AB26">
        <f t="shared" si="0"/>
        <v>0</v>
      </c>
    </row>
    <row r="27" spans="1:28" ht="12.75" customHeight="1">
      <c r="A27" s="9" t="s">
        <v>71</v>
      </c>
      <c r="B27" s="10"/>
      <c r="C27" s="11"/>
      <c r="D27" s="10"/>
      <c r="E27" s="11"/>
      <c r="F27" s="10"/>
      <c r="G27" s="11"/>
      <c r="H27" s="10"/>
      <c r="I27" s="11"/>
      <c r="J27" s="10"/>
      <c r="K27" s="11"/>
      <c r="L27" s="10"/>
      <c r="M27" s="11"/>
      <c r="N27" s="10"/>
      <c r="O27" s="11"/>
      <c r="P27" s="10"/>
      <c r="Q27" s="11"/>
      <c r="R27" s="10"/>
      <c r="S27" s="11"/>
      <c r="T27" s="10"/>
      <c r="U27" s="11"/>
      <c r="V27" s="10"/>
      <c r="W27" s="11"/>
      <c r="X27" s="10"/>
      <c r="Y27" s="11"/>
      <c r="Z27" s="10"/>
      <c r="AA27" s="6"/>
      <c r="AB27">
        <f t="shared" si="0"/>
        <v>0</v>
      </c>
    </row>
    <row r="28" spans="1:28" ht="12.75" customHeight="1">
      <c r="A28" s="9" t="s">
        <v>83</v>
      </c>
      <c r="B28" s="10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  <c r="P28" s="10"/>
      <c r="Q28" s="11"/>
      <c r="R28" s="10"/>
      <c r="S28" s="11"/>
      <c r="T28" s="10"/>
      <c r="U28" s="11"/>
      <c r="V28" s="10"/>
      <c r="W28" s="11"/>
      <c r="X28" s="10"/>
      <c r="Y28" s="11"/>
      <c r="Z28" s="10"/>
      <c r="AA28" s="6"/>
      <c r="AB28">
        <f t="shared" si="0"/>
        <v>0</v>
      </c>
    </row>
    <row r="29" spans="1:28" ht="12.75" customHeight="1">
      <c r="A29" s="9" t="s">
        <v>69</v>
      </c>
      <c r="B29" s="10"/>
      <c r="C29" s="11"/>
      <c r="D29" s="10"/>
      <c r="E29" s="11"/>
      <c r="F29" s="10"/>
      <c r="G29" s="11"/>
      <c r="H29" s="10"/>
      <c r="I29" s="11"/>
      <c r="J29" s="10"/>
      <c r="K29" s="11"/>
      <c r="L29" s="10"/>
      <c r="M29" s="11"/>
      <c r="N29" s="10"/>
      <c r="O29" s="11"/>
      <c r="P29" s="10"/>
      <c r="Q29" s="11"/>
      <c r="R29" s="10"/>
      <c r="S29" s="11"/>
      <c r="T29" s="10"/>
      <c r="U29" s="11"/>
      <c r="V29" s="10"/>
      <c r="W29" s="11"/>
      <c r="X29" s="10"/>
      <c r="Y29" s="11"/>
      <c r="Z29" s="10"/>
      <c r="AA29" s="6"/>
      <c r="AB29">
        <f t="shared" si="0"/>
        <v>0</v>
      </c>
    </row>
    <row r="30" spans="1:28" ht="12.75" customHeight="1">
      <c r="A30" s="12" t="s">
        <v>84</v>
      </c>
      <c r="B30" s="10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  <c r="P30" s="10"/>
      <c r="Q30" s="11"/>
      <c r="R30" s="10"/>
      <c r="S30" s="11"/>
      <c r="T30" s="10"/>
      <c r="U30" s="11"/>
      <c r="V30" s="10"/>
      <c r="W30" s="11"/>
      <c r="X30" s="10"/>
      <c r="Y30" s="11"/>
      <c r="Z30" s="10"/>
      <c r="AA30" s="6"/>
      <c r="AB30">
        <f t="shared" si="0"/>
        <v>0</v>
      </c>
    </row>
    <row r="31" spans="1:28" ht="12.75" customHeight="1">
      <c r="A31" s="13" t="s">
        <v>33</v>
      </c>
      <c r="B31" s="10"/>
      <c r="C31" s="11"/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O31" s="11"/>
      <c r="P31" s="10"/>
      <c r="Q31" s="11"/>
      <c r="R31" s="10"/>
      <c r="S31" s="11"/>
      <c r="T31" s="10"/>
      <c r="U31" s="11"/>
      <c r="V31" s="10"/>
      <c r="W31" s="11"/>
      <c r="X31" s="10"/>
      <c r="Y31" s="11"/>
      <c r="Z31" s="10"/>
      <c r="AA31" s="6"/>
      <c r="AB31">
        <f t="shared" si="0"/>
        <v>0</v>
      </c>
    </row>
    <row r="32" spans="1:28" ht="12.75" customHeight="1">
      <c r="A32" s="24" t="s">
        <v>93</v>
      </c>
      <c r="B32" s="10"/>
      <c r="C32" s="11"/>
      <c r="D32" s="10"/>
      <c r="E32" s="11"/>
      <c r="F32" s="10"/>
      <c r="G32" s="11"/>
      <c r="H32" s="10"/>
      <c r="I32" s="11"/>
      <c r="J32" s="10"/>
      <c r="K32" s="11"/>
      <c r="L32" s="10"/>
      <c r="M32" s="11"/>
      <c r="N32" s="10"/>
      <c r="O32" s="11"/>
      <c r="P32" s="10"/>
      <c r="Q32" s="11"/>
      <c r="R32" s="10"/>
      <c r="S32" s="11"/>
      <c r="T32" s="10"/>
      <c r="U32" s="11"/>
      <c r="V32" s="10"/>
      <c r="W32" s="11"/>
      <c r="X32" s="10"/>
      <c r="Y32" s="11"/>
      <c r="Z32" s="10"/>
      <c r="AA32" s="6"/>
      <c r="AB32">
        <f t="shared" si="0"/>
        <v>0</v>
      </c>
    </row>
    <row r="33" spans="1:28" ht="12.75" customHeight="1">
      <c r="A33" s="15" t="s">
        <v>9</v>
      </c>
      <c r="B33" s="10">
        <v>30</v>
      </c>
      <c r="C33" s="11">
        <v>10</v>
      </c>
      <c r="D33" s="10"/>
      <c r="E33" s="11"/>
      <c r="F33" s="10"/>
      <c r="G33" s="11"/>
      <c r="H33" s="10"/>
      <c r="I33" s="11">
        <v>6</v>
      </c>
      <c r="J33" s="10"/>
      <c r="K33" s="11"/>
      <c r="L33" s="10"/>
      <c r="M33" s="11">
        <v>30</v>
      </c>
      <c r="N33" s="10"/>
      <c r="O33" s="11"/>
      <c r="P33" s="10"/>
      <c r="Q33" s="11"/>
      <c r="R33" s="10"/>
      <c r="S33" s="11"/>
      <c r="T33" s="10"/>
      <c r="U33" s="11"/>
      <c r="V33" s="10"/>
      <c r="W33" s="11"/>
      <c r="X33" s="10"/>
      <c r="Y33" s="11"/>
      <c r="Z33" s="10">
        <v>30</v>
      </c>
      <c r="AA33" s="6"/>
      <c r="AB33">
        <f t="shared" si="0"/>
        <v>4.24</v>
      </c>
    </row>
    <row r="34" spans="1:28" ht="12.75" customHeight="1">
      <c r="A34" s="15" t="s">
        <v>31</v>
      </c>
      <c r="B34" s="10"/>
      <c r="C34" s="11"/>
      <c r="D34" s="10"/>
      <c r="E34" s="11"/>
      <c r="F34" s="10"/>
      <c r="G34" s="11"/>
      <c r="H34" s="10"/>
      <c r="I34" s="11"/>
      <c r="J34" s="10"/>
      <c r="K34" s="11"/>
      <c r="L34" s="10"/>
      <c r="M34" s="11"/>
      <c r="N34" s="10"/>
      <c r="O34" s="11"/>
      <c r="P34" s="10"/>
      <c r="Q34" s="11"/>
      <c r="R34" s="10"/>
      <c r="S34" s="11"/>
      <c r="T34" s="10"/>
      <c r="U34" s="11"/>
      <c r="V34" s="10"/>
      <c r="W34" s="11"/>
      <c r="X34" s="10"/>
      <c r="Y34" s="11"/>
      <c r="Z34" s="10"/>
      <c r="AA34" s="6"/>
      <c r="AB34">
        <f t="shared" si="0"/>
        <v>0</v>
      </c>
    </row>
    <row r="35" spans="1:28" ht="12.75" customHeight="1">
      <c r="A35" s="15" t="s">
        <v>32</v>
      </c>
      <c r="B35" s="10"/>
      <c r="C35" s="11"/>
      <c r="D35" s="10"/>
      <c r="E35" s="11"/>
      <c r="F35" s="10"/>
      <c r="G35" s="11"/>
      <c r="H35" s="10"/>
      <c r="I35" s="11"/>
      <c r="J35" s="10"/>
      <c r="K35" s="11"/>
      <c r="L35" s="10"/>
      <c r="M35" s="11"/>
      <c r="N35" s="10"/>
      <c r="O35" s="11"/>
      <c r="P35" s="10"/>
      <c r="Q35" s="11"/>
      <c r="R35" s="10"/>
      <c r="S35" s="11"/>
      <c r="T35" s="10"/>
      <c r="U35" s="11"/>
      <c r="V35" s="10"/>
      <c r="W35" s="11"/>
      <c r="X35" s="10"/>
      <c r="Y35" s="11"/>
      <c r="Z35" s="10"/>
      <c r="AA35" s="6"/>
      <c r="AB35">
        <f t="shared" si="0"/>
        <v>0</v>
      </c>
    </row>
    <row r="36" spans="1:28" ht="12.75" customHeight="1">
      <c r="A36" s="15" t="s">
        <v>52</v>
      </c>
      <c r="B36" s="10"/>
      <c r="C36" s="11"/>
      <c r="D36" s="10"/>
      <c r="E36" s="11"/>
      <c r="F36" s="10"/>
      <c r="G36" s="11"/>
      <c r="H36" s="10"/>
      <c r="I36" s="11"/>
      <c r="J36" s="10"/>
      <c r="K36" s="11"/>
      <c r="L36" s="10"/>
      <c r="M36" s="11"/>
      <c r="N36" s="10"/>
      <c r="O36" s="11"/>
      <c r="P36" s="10"/>
      <c r="Q36" s="11"/>
      <c r="R36" s="10"/>
      <c r="S36" s="11"/>
      <c r="T36" s="10"/>
      <c r="U36" s="11"/>
      <c r="V36" s="10"/>
      <c r="W36" s="11"/>
      <c r="X36" s="10"/>
      <c r="Y36" s="11"/>
      <c r="Z36" s="10"/>
      <c r="AA36" s="6"/>
      <c r="AB36">
        <f t="shared" si="0"/>
        <v>0</v>
      </c>
    </row>
    <row r="37" spans="1:28" ht="12.75" customHeight="1">
      <c r="A37" s="16" t="s">
        <v>10</v>
      </c>
      <c r="B37" s="10"/>
      <c r="C37" s="11"/>
      <c r="D37" s="10"/>
      <c r="E37" s="11"/>
      <c r="F37" s="10"/>
      <c r="G37" s="11"/>
      <c r="H37" s="10"/>
      <c r="I37" s="11"/>
      <c r="J37" s="10"/>
      <c r="K37" s="11"/>
      <c r="L37" s="10"/>
      <c r="M37" s="11"/>
      <c r="N37" s="10"/>
      <c r="O37" s="11"/>
      <c r="P37" s="10"/>
      <c r="Q37" s="11"/>
      <c r="R37" s="10"/>
      <c r="S37" s="11"/>
      <c r="T37" s="10"/>
      <c r="U37" s="11"/>
      <c r="V37" s="10"/>
      <c r="W37" s="11"/>
      <c r="X37" s="10"/>
      <c r="Y37" s="11"/>
      <c r="Z37" s="10"/>
      <c r="AA37" s="6"/>
      <c r="AB37">
        <f t="shared" si="0"/>
        <v>0</v>
      </c>
    </row>
    <row r="38" spans="1:28" ht="12.75" customHeight="1">
      <c r="A38" s="15" t="s">
        <v>39</v>
      </c>
      <c r="B38" s="10"/>
      <c r="C38" s="11"/>
      <c r="D38" s="10"/>
      <c r="E38" s="11"/>
      <c r="F38" s="10"/>
      <c r="G38" s="11"/>
      <c r="H38" s="10"/>
      <c r="I38" s="11"/>
      <c r="J38" s="10"/>
      <c r="K38" s="11"/>
      <c r="L38" s="10"/>
      <c r="M38" s="11"/>
      <c r="N38" s="10"/>
      <c r="O38" s="11"/>
      <c r="P38" s="10"/>
      <c r="Q38" s="11"/>
      <c r="R38" s="10"/>
      <c r="S38" s="11"/>
      <c r="T38" s="10"/>
      <c r="U38" s="11"/>
      <c r="V38" s="10"/>
      <c r="W38" s="11"/>
      <c r="X38" s="10"/>
      <c r="Y38" s="11"/>
      <c r="Z38" s="10"/>
      <c r="AA38" s="6"/>
      <c r="AB38">
        <f t="shared" si="0"/>
        <v>0</v>
      </c>
    </row>
    <row r="39" spans="1:28" ht="12.75" customHeight="1">
      <c r="A39" s="15" t="s">
        <v>11</v>
      </c>
      <c r="B39" s="10"/>
      <c r="C39" s="11"/>
      <c r="D39" s="10"/>
      <c r="E39" s="11"/>
      <c r="F39" s="10"/>
      <c r="G39" s="11"/>
      <c r="H39" s="10"/>
      <c r="I39" s="11"/>
      <c r="J39" s="10"/>
      <c r="K39" s="11"/>
      <c r="L39" s="10"/>
      <c r="M39" s="11"/>
      <c r="N39" s="10"/>
      <c r="O39" s="11"/>
      <c r="P39" s="10"/>
      <c r="Q39" s="11"/>
      <c r="R39" s="10"/>
      <c r="S39" s="11"/>
      <c r="T39" s="10"/>
      <c r="U39" s="11"/>
      <c r="V39" s="10"/>
      <c r="W39" s="11"/>
      <c r="X39" s="10"/>
      <c r="Y39" s="11"/>
      <c r="Z39" s="10"/>
      <c r="AA39" s="6"/>
      <c r="AB39">
        <f t="shared" si="0"/>
        <v>0</v>
      </c>
    </row>
    <row r="40" spans="1:28" ht="12.75" customHeight="1">
      <c r="A40" s="16" t="s">
        <v>94</v>
      </c>
      <c r="B40" s="10"/>
      <c r="C40" s="11"/>
      <c r="D40" s="10"/>
      <c r="E40" s="11"/>
      <c r="F40" s="10"/>
      <c r="G40" s="11"/>
      <c r="H40" s="10"/>
      <c r="I40" s="11"/>
      <c r="J40" s="10"/>
      <c r="K40" s="11"/>
      <c r="L40" s="10"/>
      <c r="M40" s="11"/>
      <c r="N40" s="10"/>
      <c r="O40" s="11"/>
      <c r="P40" s="10"/>
      <c r="Q40" s="11"/>
      <c r="R40" s="10"/>
      <c r="S40" s="11"/>
      <c r="T40" s="10"/>
      <c r="U40" s="11"/>
      <c r="V40" s="10"/>
      <c r="W40" s="11"/>
      <c r="X40" s="10"/>
      <c r="Y40" s="11"/>
      <c r="Z40" s="10"/>
      <c r="AA40" s="6"/>
      <c r="AB40">
        <f t="shared" si="0"/>
        <v>0</v>
      </c>
    </row>
    <row r="41" spans="1:28" ht="12.75" customHeight="1">
      <c r="A41" s="16" t="s">
        <v>95</v>
      </c>
      <c r="B41" s="10"/>
      <c r="C41" s="11"/>
      <c r="D41" s="10"/>
      <c r="E41" s="11"/>
      <c r="F41" s="10"/>
      <c r="G41" s="11"/>
      <c r="H41" s="10"/>
      <c r="I41" s="11"/>
      <c r="J41" s="10"/>
      <c r="K41" s="11"/>
      <c r="L41" s="10"/>
      <c r="M41" s="11"/>
      <c r="N41" s="10"/>
      <c r="O41" s="11"/>
      <c r="P41" s="10"/>
      <c r="Q41" s="11"/>
      <c r="R41" s="10"/>
      <c r="S41" s="11"/>
      <c r="T41" s="10"/>
      <c r="U41" s="11"/>
      <c r="V41" s="10"/>
      <c r="W41" s="11"/>
      <c r="X41" s="10"/>
      <c r="Y41" s="11"/>
      <c r="Z41" s="10"/>
      <c r="AA41" s="6"/>
      <c r="AB41">
        <f t="shared" si="0"/>
        <v>0</v>
      </c>
    </row>
    <row r="42" spans="1:28" ht="12.75" customHeight="1">
      <c r="A42" s="15" t="s">
        <v>12</v>
      </c>
      <c r="B42" s="10"/>
      <c r="C42" s="11"/>
      <c r="D42" s="10"/>
      <c r="E42" s="11"/>
      <c r="F42" s="10"/>
      <c r="G42" s="11"/>
      <c r="H42" s="10"/>
      <c r="I42" s="11"/>
      <c r="J42" s="10">
        <v>11</v>
      </c>
      <c r="K42" s="11">
        <v>4</v>
      </c>
      <c r="L42" s="10"/>
      <c r="M42" s="11">
        <v>6</v>
      </c>
      <c r="N42" s="10"/>
      <c r="O42" s="11"/>
      <c r="P42" s="10"/>
      <c r="Q42" s="11"/>
      <c r="R42" s="10"/>
      <c r="S42" s="11"/>
      <c r="T42" s="10"/>
      <c r="U42" s="11"/>
      <c r="V42" s="10"/>
      <c r="W42" s="11"/>
      <c r="X42" s="10"/>
      <c r="Y42" s="11"/>
      <c r="Z42" s="10"/>
      <c r="AA42" s="6"/>
      <c r="AB42">
        <f t="shared" si="0"/>
        <v>0.84</v>
      </c>
    </row>
    <row r="43" spans="1:28" ht="12.75" customHeight="1">
      <c r="A43" s="15" t="s">
        <v>40</v>
      </c>
      <c r="B43" s="10"/>
      <c r="C43" s="11"/>
      <c r="D43" s="10"/>
      <c r="E43" s="11"/>
      <c r="F43" s="10"/>
      <c r="G43" s="11"/>
      <c r="H43" s="10"/>
      <c r="I43" s="11"/>
      <c r="J43" s="10"/>
      <c r="K43" s="11"/>
      <c r="L43" s="10"/>
      <c r="M43" s="11"/>
      <c r="N43" s="10"/>
      <c r="O43" s="11"/>
      <c r="P43" s="10"/>
      <c r="Q43" s="11"/>
      <c r="R43" s="10"/>
      <c r="S43" s="11"/>
      <c r="T43" s="10"/>
      <c r="U43" s="11"/>
      <c r="V43" s="10"/>
      <c r="W43" s="11"/>
      <c r="X43" s="10"/>
      <c r="Y43" s="11"/>
      <c r="Z43" s="10"/>
      <c r="AA43" s="6"/>
      <c r="AB43">
        <f t="shared" si="0"/>
        <v>0</v>
      </c>
    </row>
    <row r="44" spans="1:28" ht="12.75" customHeight="1">
      <c r="A44" s="16" t="s">
        <v>41</v>
      </c>
      <c r="B44" s="10"/>
      <c r="C44" s="11"/>
      <c r="D44" s="10"/>
      <c r="E44" s="11"/>
      <c r="F44" s="10"/>
      <c r="G44" s="11"/>
      <c r="H44" s="10"/>
      <c r="I44" s="11"/>
      <c r="J44" s="10"/>
      <c r="K44" s="11"/>
      <c r="L44" s="10"/>
      <c r="M44" s="11"/>
      <c r="N44" s="10"/>
      <c r="O44" s="11"/>
      <c r="P44" s="10"/>
      <c r="Q44" s="11"/>
      <c r="R44" s="10"/>
      <c r="S44" s="11"/>
      <c r="T44" s="10"/>
      <c r="U44" s="11"/>
      <c r="V44" s="10"/>
      <c r="W44" s="11"/>
      <c r="X44" s="10"/>
      <c r="Y44" s="11"/>
      <c r="Z44" s="10"/>
      <c r="AA44" s="6"/>
      <c r="AB44">
        <f t="shared" si="0"/>
        <v>0</v>
      </c>
    </row>
    <row r="45" spans="1:28" ht="12.75" customHeight="1">
      <c r="A45" s="15" t="s">
        <v>44</v>
      </c>
      <c r="B45" s="10"/>
      <c r="C45" s="11"/>
      <c r="D45" s="10"/>
      <c r="E45" s="11"/>
      <c r="F45" s="10"/>
      <c r="G45" s="11"/>
      <c r="H45" s="10"/>
      <c r="I45" s="11"/>
      <c r="J45" s="10"/>
      <c r="K45" s="11"/>
      <c r="L45" s="10"/>
      <c r="M45" s="11"/>
      <c r="N45" s="10"/>
      <c r="O45" s="11"/>
      <c r="P45" s="10"/>
      <c r="Q45" s="11"/>
      <c r="R45" s="10"/>
      <c r="S45" s="11"/>
      <c r="T45" s="10"/>
      <c r="U45" s="11"/>
      <c r="V45" s="10"/>
      <c r="W45" s="11"/>
      <c r="X45" s="10"/>
      <c r="Y45" s="11"/>
      <c r="Z45" s="10"/>
      <c r="AA45" s="6"/>
      <c r="AB45">
        <f t="shared" si="0"/>
        <v>0</v>
      </c>
    </row>
    <row r="46" spans="1:28" ht="12.75" customHeight="1">
      <c r="A46" s="15" t="s">
        <v>62</v>
      </c>
      <c r="B46" s="10"/>
      <c r="C46" s="11"/>
      <c r="D46" s="10"/>
      <c r="E46" s="11"/>
      <c r="F46" s="10"/>
      <c r="G46" s="11"/>
      <c r="H46" s="10"/>
      <c r="I46" s="11"/>
      <c r="J46" s="10"/>
      <c r="K46" s="11"/>
      <c r="L46" s="10"/>
      <c r="M46" s="11"/>
      <c r="N46" s="10"/>
      <c r="O46" s="11"/>
      <c r="P46" s="10"/>
      <c r="Q46" s="11"/>
      <c r="R46" s="10"/>
      <c r="S46" s="11"/>
      <c r="T46" s="10"/>
      <c r="U46" s="11"/>
      <c r="V46" s="10"/>
      <c r="W46" s="11"/>
      <c r="X46" s="10"/>
      <c r="Y46" s="11"/>
      <c r="Z46" s="10"/>
      <c r="AA46" s="6"/>
      <c r="AB46">
        <f t="shared" si="0"/>
        <v>0</v>
      </c>
    </row>
    <row r="47" spans="1:28" ht="12.75" customHeight="1">
      <c r="A47" s="16" t="s">
        <v>34</v>
      </c>
      <c r="B47" s="10"/>
      <c r="C47" s="11"/>
      <c r="D47" s="10"/>
      <c r="E47" s="11"/>
      <c r="F47" s="10"/>
      <c r="G47" s="11"/>
      <c r="H47" s="10"/>
      <c r="I47" s="11"/>
      <c r="J47" s="10"/>
      <c r="K47" s="11"/>
      <c r="L47" s="10"/>
      <c r="M47" s="11"/>
      <c r="N47" s="10"/>
      <c r="O47" s="11"/>
      <c r="P47" s="10"/>
      <c r="Q47" s="11"/>
      <c r="R47" s="10"/>
      <c r="S47" s="11"/>
      <c r="T47" s="10"/>
      <c r="U47" s="11"/>
      <c r="V47" s="10"/>
      <c r="W47" s="11"/>
      <c r="X47" s="10"/>
      <c r="Y47" s="11"/>
      <c r="Z47" s="10"/>
      <c r="AA47" s="6"/>
      <c r="AB47">
        <f t="shared" si="0"/>
        <v>0</v>
      </c>
    </row>
    <row r="48" spans="1:28" ht="12.75" customHeight="1">
      <c r="A48" s="16" t="s">
        <v>35</v>
      </c>
      <c r="B48" s="10"/>
      <c r="C48" s="11"/>
      <c r="D48" s="10"/>
      <c r="E48" s="11"/>
      <c r="F48" s="10"/>
      <c r="G48" s="11"/>
      <c r="H48" s="10"/>
      <c r="I48" s="11"/>
      <c r="J48" s="10"/>
      <c r="K48" s="11"/>
      <c r="L48" s="10"/>
      <c r="M48" s="11"/>
      <c r="N48" s="10"/>
      <c r="O48" s="11"/>
      <c r="P48" s="10"/>
      <c r="Q48" s="11"/>
      <c r="R48" s="10"/>
      <c r="S48" s="11"/>
      <c r="T48" s="10"/>
      <c r="U48" s="11"/>
      <c r="V48" s="10"/>
      <c r="W48" s="11"/>
      <c r="X48" s="10"/>
      <c r="Y48" s="11"/>
      <c r="Z48" s="10"/>
      <c r="AA48" s="6"/>
      <c r="AB48">
        <f t="shared" si="0"/>
        <v>0</v>
      </c>
    </row>
    <row r="49" spans="1:28" ht="12.75" customHeight="1">
      <c r="A49" s="15" t="s">
        <v>37</v>
      </c>
      <c r="B49" s="10"/>
      <c r="C49" s="11"/>
      <c r="D49" s="10"/>
      <c r="E49" s="11"/>
      <c r="F49" s="10"/>
      <c r="G49" s="11"/>
      <c r="H49" s="10"/>
      <c r="I49" s="11"/>
      <c r="J49" s="10"/>
      <c r="K49" s="11"/>
      <c r="L49" s="10"/>
      <c r="M49" s="11"/>
      <c r="N49" s="10"/>
      <c r="O49" s="11"/>
      <c r="P49" s="10"/>
      <c r="Q49" s="11"/>
      <c r="R49" s="10"/>
      <c r="S49" s="11"/>
      <c r="T49" s="10"/>
      <c r="U49" s="11"/>
      <c r="V49" s="10"/>
      <c r="W49" s="11"/>
      <c r="X49" s="10"/>
      <c r="Y49" s="11"/>
      <c r="Z49" s="10"/>
      <c r="AA49" s="6"/>
      <c r="AB49">
        <f t="shared" si="0"/>
        <v>0</v>
      </c>
    </row>
    <row r="50" spans="1:28" ht="12.75" customHeight="1">
      <c r="A50" s="9" t="s">
        <v>24</v>
      </c>
      <c r="B50" s="10"/>
      <c r="C50" s="11"/>
      <c r="D50" s="10"/>
      <c r="E50" s="11"/>
      <c r="F50" s="10"/>
      <c r="G50" s="11"/>
      <c r="H50" s="10"/>
      <c r="I50" s="11"/>
      <c r="J50" s="10"/>
      <c r="K50" s="11"/>
      <c r="L50" s="10"/>
      <c r="M50" s="11"/>
      <c r="N50" s="10"/>
      <c r="O50" s="11"/>
      <c r="P50" s="10"/>
      <c r="Q50" s="11"/>
      <c r="R50" s="10"/>
      <c r="S50" s="11"/>
      <c r="T50" s="10"/>
      <c r="U50" s="11"/>
      <c r="V50" s="10"/>
      <c r="W50" s="11"/>
      <c r="X50" s="10"/>
      <c r="Y50" s="11"/>
      <c r="Z50" s="10"/>
      <c r="AA50" s="6"/>
      <c r="AB50">
        <f t="shared" si="0"/>
        <v>0</v>
      </c>
    </row>
    <row r="51" spans="1:28" ht="12.75" customHeight="1">
      <c r="A51" s="9" t="s">
        <v>43</v>
      </c>
      <c r="B51" s="10"/>
      <c r="C51" s="11"/>
      <c r="D51" s="10"/>
      <c r="E51" s="11"/>
      <c r="F51" s="10"/>
      <c r="G51" s="11"/>
      <c r="H51" s="10"/>
      <c r="I51" s="11"/>
      <c r="J51" s="10"/>
      <c r="K51" s="11"/>
      <c r="L51" s="10"/>
      <c r="M51" s="11"/>
      <c r="N51" s="10"/>
      <c r="O51" s="11"/>
      <c r="P51" s="10"/>
      <c r="Q51" s="11"/>
      <c r="R51" s="10"/>
      <c r="S51" s="11"/>
      <c r="T51" s="10"/>
      <c r="U51" s="11"/>
      <c r="V51" s="10"/>
      <c r="W51" s="11"/>
      <c r="X51" s="10"/>
      <c r="Y51" s="11"/>
      <c r="Z51" s="10"/>
      <c r="AA51" s="6"/>
      <c r="AB51">
        <f t="shared" si="0"/>
        <v>0</v>
      </c>
    </row>
    <row r="52" spans="1:28" ht="12.75" customHeight="1">
      <c r="A52" s="12" t="s">
        <v>72</v>
      </c>
      <c r="B52" s="10"/>
      <c r="C52" s="11"/>
      <c r="D52" s="10"/>
      <c r="E52" s="11"/>
      <c r="F52" s="10"/>
      <c r="G52" s="11"/>
      <c r="H52" s="10"/>
      <c r="I52" s="11"/>
      <c r="J52" s="10"/>
      <c r="K52" s="11"/>
      <c r="L52" s="10"/>
      <c r="M52" s="11"/>
      <c r="N52" s="10"/>
      <c r="O52" s="11"/>
      <c r="P52" s="10"/>
      <c r="Q52" s="11"/>
      <c r="R52" s="10"/>
      <c r="S52" s="11"/>
      <c r="T52" s="10"/>
      <c r="U52" s="11"/>
      <c r="V52" s="10"/>
      <c r="W52" s="11"/>
      <c r="X52" s="10"/>
      <c r="Y52" s="11"/>
      <c r="Z52" s="10"/>
      <c r="AA52" s="6"/>
      <c r="AB52">
        <f t="shared" si="0"/>
        <v>0</v>
      </c>
    </row>
    <row r="53" spans="1:28" ht="12.75" customHeight="1">
      <c r="A53" s="15" t="s">
        <v>68</v>
      </c>
      <c r="B53" s="10">
        <v>2</v>
      </c>
      <c r="C53" s="11">
        <v>15</v>
      </c>
      <c r="D53" s="10">
        <v>16</v>
      </c>
      <c r="E53" s="11"/>
      <c r="F53" s="10">
        <v>3</v>
      </c>
      <c r="G53" s="11"/>
      <c r="H53" s="10"/>
      <c r="I53" s="11">
        <v>10</v>
      </c>
      <c r="J53" s="10">
        <v>2</v>
      </c>
      <c r="K53" s="11"/>
      <c r="L53" s="10">
        <v>10</v>
      </c>
      <c r="M53" s="11">
        <v>5</v>
      </c>
      <c r="N53" s="10">
        <v>13</v>
      </c>
      <c r="O53" s="11"/>
      <c r="P53" s="10"/>
      <c r="Q53" s="11"/>
      <c r="R53" s="10"/>
      <c r="S53" s="11"/>
      <c r="T53" s="10"/>
      <c r="U53" s="11"/>
      <c r="V53" s="10">
        <v>4</v>
      </c>
      <c r="W53" s="11">
        <v>15</v>
      </c>
      <c r="X53" s="10">
        <v>40</v>
      </c>
      <c r="Y53" s="11">
        <v>12</v>
      </c>
      <c r="Z53" s="10"/>
      <c r="AA53" s="6"/>
      <c r="AB53">
        <f t="shared" si="0"/>
        <v>5.88</v>
      </c>
    </row>
    <row r="54" spans="1:28" ht="12.75" customHeight="1">
      <c r="A54" s="15" t="s">
        <v>82</v>
      </c>
      <c r="B54" s="10"/>
      <c r="C54" s="11"/>
      <c r="D54" s="10"/>
      <c r="E54" s="11"/>
      <c r="F54" s="10"/>
      <c r="G54" s="11"/>
      <c r="H54" s="10"/>
      <c r="I54" s="11"/>
      <c r="J54" s="10"/>
      <c r="K54" s="11"/>
      <c r="L54" s="10"/>
      <c r="M54" s="11"/>
      <c r="N54" s="10"/>
      <c r="O54" s="11"/>
      <c r="P54" s="10"/>
      <c r="Q54" s="11"/>
      <c r="R54" s="10"/>
      <c r="S54" s="11"/>
      <c r="T54" s="10"/>
      <c r="U54" s="11"/>
      <c r="V54" s="10"/>
      <c r="W54" s="11"/>
      <c r="X54" s="10"/>
      <c r="Y54" s="11"/>
      <c r="Z54" s="10"/>
      <c r="AA54" s="6"/>
      <c r="AB54">
        <f t="shared" si="0"/>
        <v>0</v>
      </c>
    </row>
    <row r="55" spans="1:28" ht="12.75" customHeight="1">
      <c r="A55" s="9" t="s">
        <v>63</v>
      </c>
      <c r="B55" s="10"/>
      <c r="C55" s="11"/>
      <c r="D55" s="10"/>
      <c r="E55" s="11"/>
      <c r="F55" s="10"/>
      <c r="G55" s="11"/>
      <c r="H55" s="10"/>
      <c r="I55" s="11"/>
      <c r="J55" s="10"/>
      <c r="K55" s="11"/>
      <c r="L55" s="10"/>
      <c r="M55" s="11"/>
      <c r="N55" s="10"/>
      <c r="O55" s="11"/>
      <c r="P55" s="10"/>
      <c r="Q55" s="11"/>
      <c r="R55" s="10"/>
      <c r="S55" s="11"/>
      <c r="T55" s="10"/>
      <c r="U55" s="11"/>
      <c r="V55" s="10"/>
      <c r="W55" s="11"/>
      <c r="X55" s="10"/>
      <c r="Y55" s="11"/>
      <c r="Z55" s="10"/>
      <c r="AA55" s="6"/>
      <c r="AB55">
        <f t="shared" si="0"/>
        <v>0</v>
      </c>
    </row>
    <row r="56" spans="1:28" ht="12.75" customHeight="1">
      <c r="A56" s="12" t="s">
        <v>30</v>
      </c>
      <c r="B56" s="10"/>
      <c r="C56" s="11"/>
      <c r="D56" s="10"/>
      <c r="E56" s="11"/>
      <c r="F56" s="10"/>
      <c r="G56" s="11"/>
      <c r="H56" s="10"/>
      <c r="I56" s="11"/>
      <c r="J56" s="10"/>
      <c r="K56" s="11"/>
      <c r="L56" s="10"/>
      <c r="M56" s="11"/>
      <c r="N56" s="10"/>
      <c r="O56" s="11"/>
      <c r="P56" s="10"/>
      <c r="Q56" s="11"/>
      <c r="R56" s="10"/>
      <c r="S56" s="11"/>
      <c r="T56" s="10"/>
      <c r="U56" s="11"/>
      <c r="V56" s="10"/>
      <c r="W56" s="11"/>
      <c r="X56" s="10"/>
      <c r="Y56" s="11"/>
      <c r="Z56" s="10"/>
      <c r="AA56" s="6"/>
      <c r="AB56">
        <f t="shared" si="0"/>
        <v>0</v>
      </c>
    </row>
    <row r="57" spans="1:28" ht="12.75" customHeight="1">
      <c r="A57" s="9" t="s">
        <v>38</v>
      </c>
      <c r="B57" s="10"/>
      <c r="C57" s="11"/>
      <c r="D57" s="10"/>
      <c r="E57" s="11"/>
      <c r="F57" s="10">
        <v>15</v>
      </c>
      <c r="G57" s="11"/>
      <c r="H57" s="10"/>
      <c r="I57" s="11"/>
      <c r="J57" s="10"/>
      <c r="K57" s="11"/>
      <c r="L57" s="10"/>
      <c r="M57" s="11"/>
      <c r="N57" s="10"/>
      <c r="O57" s="11"/>
      <c r="P57" s="10"/>
      <c r="Q57" s="11"/>
      <c r="R57" s="10"/>
      <c r="S57" s="11"/>
      <c r="T57" s="10"/>
      <c r="U57" s="11"/>
      <c r="V57" s="10"/>
      <c r="W57" s="11"/>
      <c r="X57" s="10"/>
      <c r="Y57" s="11"/>
      <c r="Z57" s="10"/>
      <c r="AA57" s="6"/>
      <c r="AB57">
        <f t="shared" si="0"/>
        <v>0.6</v>
      </c>
    </row>
    <row r="58" spans="1:28" ht="12.75" customHeight="1">
      <c r="A58" s="9" t="s">
        <v>60</v>
      </c>
      <c r="B58" s="10"/>
      <c r="C58" s="11"/>
      <c r="D58" s="10"/>
      <c r="E58" s="11"/>
      <c r="F58" s="10"/>
      <c r="G58" s="11"/>
      <c r="H58" s="10"/>
      <c r="I58" s="11"/>
      <c r="J58" s="10"/>
      <c r="K58" s="11"/>
      <c r="L58" s="10"/>
      <c r="M58" s="11"/>
      <c r="N58" s="10"/>
      <c r="O58" s="11"/>
      <c r="P58" s="10"/>
      <c r="Q58" s="11"/>
      <c r="R58" s="10"/>
      <c r="S58" s="11"/>
      <c r="T58" s="10"/>
      <c r="U58" s="11"/>
      <c r="V58" s="10"/>
      <c r="W58" s="11"/>
      <c r="X58" s="10"/>
      <c r="Y58" s="11"/>
      <c r="Z58" s="10"/>
      <c r="AA58" s="6"/>
      <c r="AB58">
        <f t="shared" si="0"/>
        <v>0</v>
      </c>
    </row>
    <row r="59" spans="1:28" ht="12.75" customHeight="1">
      <c r="A59" s="9" t="s">
        <v>73</v>
      </c>
      <c r="B59" s="10"/>
      <c r="C59" s="11"/>
      <c r="D59" s="10"/>
      <c r="E59" s="11"/>
      <c r="F59" s="10"/>
      <c r="G59" s="11"/>
      <c r="H59" s="10"/>
      <c r="I59" s="11"/>
      <c r="J59" s="10"/>
      <c r="K59" s="11"/>
      <c r="L59" s="10"/>
      <c r="M59" s="11"/>
      <c r="N59" s="10"/>
      <c r="O59" s="11"/>
      <c r="P59" s="10"/>
      <c r="Q59" s="11"/>
      <c r="R59" s="10"/>
      <c r="S59" s="11"/>
      <c r="T59" s="10"/>
      <c r="U59" s="11"/>
      <c r="V59" s="10"/>
      <c r="W59" s="11"/>
      <c r="X59" s="10"/>
      <c r="Y59" s="11"/>
      <c r="Z59" s="10"/>
      <c r="AA59" s="6"/>
      <c r="AB59">
        <f t="shared" si="0"/>
        <v>0</v>
      </c>
    </row>
    <row r="60" spans="1:28" ht="12.75" customHeight="1">
      <c r="A60" s="9" t="s">
        <v>64</v>
      </c>
      <c r="B60" s="10"/>
      <c r="C60" s="11"/>
      <c r="D60" s="10"/>
      <c r="E60" s="11"/>
      <c r="F60" s="10"/>
      <c r="G60" s="11"/>
      <c r="H60" s="10"/>
      <c r="I60" s="11"/>
      <c r="J60" s="10"/>
      <c r="K60" s="11"/>
      <c r="L60" s="10"/>
      <c r="M60" s="11"/>
      <c r="N60" s="10"/>
      <c r="O60" s="11"/>
      <c r="P60" s="10"/>
      <c r="Q60" s="11"/>
      <c r="R60" s="10"/>
      <c r="S60" s="11"/>
      <c r="T60" s="10"/>
      <c r="U60" s="11"/>
      <c r="V60" s="10"/>
      <c r="W60" s="11"/>
      <c r="X60" s="10"/>
      <c r="Y60" s="11"/>
      <c r="Z60" s="10"/>
      <c r="AA60" s="6"/>
      <c r="AB60">
        <f t="shared" si="0"/>
        <v>0</v>
      </c>
    </row>
    <row r="61" spans="1:28" ht="12.75" customHeight="1">
      <c r="A61" s="9" t="s">
        <v>61</v>
      </c>
      <c r="B61" s="10"/>
      <c r="C61" s="11"/>
      <c r="D61" s="10"/>
      <c r="E61" s="11"/>
      <c r="F61" s="10"/>
      <c r="G61" s="11"/>
      <c r="H61" s="10"/>
      <c r="I61" s="11"/>
      <c r="J61" s="10"/>
      <c r="K61" s="11"/>
      <c r="L61" s="10"/>
      <c r="M61" s="11"/>
      <c r="N61" s="10"/>
      <c r="O61" s="11"/>
      <c r="P61" s="10"/>
      <c r="Q61" s="11"/>
      <c r="R61" s="10"/>
      <c r="S61" s="11"/>
      <c r="T61" s="10"/>
      <c r="U61" s="11"/>
      <c r="V61" s="10"/>
      <c r="W61" s="11"/>
      <c r="X61" s="10"/>
      <c r="Y61" s="11"/>
      <c r="Z61" s="10"/>
      <c r="AA61" s="6"/>
      <c r="AB61">
        <f t="shared" si="0"/>
        <v>0</v>
      </c>
    </row>
    <row r="62" spans="1:28" ht="12.75" customHeight="1">
      <c r="A62" s="16" t="s">
        <v>13</v>
      </c>
      <c r="B62" s="10"/>
      <c r="C62" s="11"/>
      <c r="D62" s="10"/>
      <c r="E62" s="11"/>
      <c r="F62" s="10"/>
      <c r="G62" s="11"/>
      <c r="H62" s="10"/>
      <c r="I62" s="11"/>
      <c r="J62" s="10"/>
      <c r="K62" s="11"/>
      <c r="L62" s="10"/>
      <c r="M62" s="11"/>
      <c r="N62" s="10"/>
      <c r="O62" s="11"/>
      <c r="P62" s="10"/>
      <c r="Q62" s="11"/>
      <c r="R62" s="10"/>
      <c r="S62" s="11"/>
      <c r="T62" s="10"/>
      <c r="U62" s="11"/>
      <c r="V62" s="10"/>
      <c r="W62" s="11"/>
      <c r="X62" s="10"/>
      <c r="Y62" s="11"/>
      <c r="Z62" s="10"/>
      <c r="AA62" s="6"/>
      <c r="AB62">
        <f t="shared" si="0"/>
        <v>0</v>
      </c>
    </row>
    <row r="63" spans="1:28" ht="12.75" customHeight="1">
      <c r="A63" s="16" t="s">
        <v>55</v>
      </c>
      <c r="B63" s="10"/>
      <c r="C63" s="11"/>
      <c r="D63" s="10"/>
      <c r="E63" s="11"/>
      <c r="F63" s="10"/>
      <c r="G63" s="11"/>
      <c r="H63" s="10"/>
      <c r="I63" s="11"/>
      <c r="J63" s="10"/>
      <c r="K63" s="11"/>
      <c r="L63" s="10"/>
      <c r="M63" s="11"/>
      <c r="N63" s="10"/>
      <c r="O63" s="11"/>
      <c r="P63" s="10"/>
      <c r="Q63" s="11"/>
      <c r="R63" s="10"/>
      <c r="S63" s="11"/>
      <c r="T63" s="10"/>
      <c r="U63" s="11"/>
      <c r="V63" s="10"/>
      <c r="W63" s="11"/>
      <c r="X63" s="10"/>
      <c r="Y63" s="11"/>
      <c r="Z63" s="10"/>
      <c r="AA63" s="6"/>
      <c r="AB63">
        <f t="shared" si="0"/>
        <v>0</v>
      </c>
    </row>
    <row r="64" spans="1:28" ht="12.75" customHeight="1">
      <c r="A64" s="15" t="s">
        <v>42</v>
      </c>
      <c r="B64" s="10"/>
      <c r="C64" s="11"/>
      <c r="D64" s="10"/>
      <c r="E64" s="11"/>
      <c r="F64" s="10"/>
      <c r="G64" s="11"/>
      <c r="H64" s="10"/>
      <c r="I64" s="11"/>
      <c r="J64" s="10"/>
      <c r="K64" s="11"/>
      <c r="L64" s="10"/>
      <c r="M64" s="11"/>
      <c r="N64" s="10"/>
      <c r="O64" s="11"/>
      <c r="P64" s="10"/>
      <c r="Q64" s="11"/>
      <c r="R64" s="10"/>
      <c r="S64" s="11"/>
      <c r="T64" s="10"/>
      <c r="U64" s="11"/>
      <c r="V64" s="10"/>
      <c r="W64" s="11"/>
      <c r="X64" s="10"/>
      <c r="Y64" s="11"/>
      <c r="Z64" s="10"/>
      <c r="AA64" s="6"/>
      <c r="AB64">
        <f t="shared" si="0"/>
        <v>0</v>
      </c>
    </row>
    <row r="65" spans="1:28" ht="12.75" customHeight="1">
      <c r="A65" s="15" t="s">
        <v>57</v>
      </c>
      <c r="B65" s="10"/>
      <c r="C65" s="11"/>
      <c r="D65" s="10"/>
      <c r="E65" s="11"/>
      <c r="F65" s="10"/>
      <c r="G65" s="11"/>
      <c r="H65" s="10"/>
      <c r="I65" s="11"/>
      <c r="J65" s="10"/>
      <c r="K65" s="11"/>
      <c r="L65" s="10"/>
      <c r="M65" s="11"/>
      <c r="N65" s="10"/>
      <c r="O65" s="11"/>
      <c r="P65" s="10"/>
      <c r="Q65" s="11"/>
      <c r="R65" s="10"/>
      <c r="S65" s="11"/>
      <c r="T65" s="10"/>
      <c r="U65" s="11"/>
      <c r="V65" s="10"/>
      <c r="W65" s="11"/>
      <c r="X65" s="10"/>
      <c r="Y65" s="11"/>
      <c r="Z65" s="10"/>
      <c r="AA65" s="6"/>
      <c r="AB65">
        <f t="shared" si="0"/>
        <v>0</v>
      </c>
    </row>
    <row r="66" spans="1:28" ht="12.75" customHeight="1">
      <c r="A66" s="16" t="s">
        <v>14</v>
      </c>
      <c r="B66" s="10"/>
      <c r="C66" s="11"/>
      <c r="D66" s="10"/>
      <c r="E66" s="11"/>
      <c r="F66" s="10"/>
      <c r="G66" s="11"/>
      <c r="H66" s="10"/>
      <c r="I66" s="11"/>
      <c r="J66" s="10"/>
      <c r="K66" s="11"/>
      <c r="L66" s="10"/>
      <c r="M66" s="11"/>
      <c r="N66" s="10"/>
      <c r="O66" s="11"/>
      <c r="P66" s="10"/>
      <c r="Q66" s="11"/>
      <c r="R66" s="10"/>
      <c r="S66" s="11"/>
      <c r="T66" s="10"/>
      <c r="U66" s="11"/>
      <c r="V66" s="10"/>
      <c r="W66" s="11"/>
      <c r="X66" s="10"/>
      <c r="Y66" s="11"/>
      <c r="Z66" s="10"/>
      <c r="AA66" s="6"/>
      <c r="AB66">
        <f t="shared" si="0"/>
        <v>0</v>
      </c>
    </row>
    <row r="67" spans="1:28" ht="12.75" customHeight="1">
      <c r="A67" s="16" t="s">
        <v>15</v>
      </c>
      <c r="B67" s="10"/>
      <c r="C67" s="11"/>
      <c r="D67" s="10"/>
      <c r="E67" s="11"/>
      <c r="F67" s="10"/>
      <c r="G67" s="11"/>
      <c r="H67" s="10"/>
      <c r="I67" s="11"/>
      <c r="J67" s="10"/>
      <c r="K67" s="11"/>
      <c r="L67" s="10"/>
      <c r="M67" s="11"/>
      <c r="N67" s="10"/>
      <c r="O67" s="11"/>
      <c r="P67" s="10"/>
      <c r="Q67" s="11"/>
      <c r="R67" s="10"/>
      <c r="S67" s="11"/>
      <c r="T67" s="10"/>
      <c r="U67" s="11"/>
      <c r="V67" s="10"/>
      <c r="W67" s="11"/>
      <c r="X67" s="10"/>
      <c r="Y67" s="11"/>
      <c r="Z67" s="10"/>
      <c r="AA67" s="6"/>
      <c r="AB67">
        <f t="shared" si="0"/>
        <v>0</v>
      </c>
    </row>
    <row r="68" spans="1:28" ht="12.75" customHeight="1">
      <c r="A68" s="16" t="s">
        <v>16</v>
      </c>
      <c r="B68" s="10"/>
      <c r="C68" s="11"/>
      <c r="D68" s="10"/>
      <c r="E68" s="11"/>
      <c r="F68" s="10"/>
      <c r="G68" s="11"/>
      <c r="H68" s="10"/>
      <c r="I68" s="11"/>
      <c r="J68" s="10"/>
      <c r="K68" s="11"/>
      <c r="L68" s="10"/>
      <c r="M68" s="11"/>
      <c r="N68" s="10"/>
      <c r="O68" s="11"/>
      <c r="P68" s="10"/>
      <c r="Q68" s="11"/>
      <c r="R68" s="10"/>
      <c r="S68" s="11"/>
      <c r="T68" s="10"/>
      <c r="U68" s="11"/>
      <c r="V68" s="10"/>
      <c r="W68" s="11"/>
      <c r="X68" s="10"/>
      <c r="Y68" s="11"/>
      <c r="Z68" s="10"/>
      <c r="AA68" s="6"/>
      <c r="AB68">
        <f t="shared" si="0"/>
        <v>0</v>
      </c>
    </row>
    <row r="69" spans="1:28" ht="12.75" customHeight="1">
      <c r="A69" s="15" t="s">
        <v>36</v>
      </c>
      <c r="B69" s="10"/>
      <c r="C69" s="11"/>
      <c r="D69" s="10"/>
      <c r="E69" s="11"/>
      <c r="F69" s="10"/>
      <c r="G69" s="11"/>
      <c r="H69" s="10"/>
      <c r="I69" s="11"/>
      <c r="J69" s="10"/>
      <c r="K69" s="11"/>
      <c r="L69" s="10"/>
      <c r="M69" s="11"/>
      <c r="N69" s="10"/>
      <c r="O69" s="11"/>
      <c r="P69" s="10"/>
      <c r="Q69" s="11"/>
      <c r="R69" s="10"/>
      <c r="S69" s="11"/>
      <c r="T69" s="10"/>
      <c r="U69" s="11"/>
      <c r="V69" s="10"/>
      <c r="W69" s="11"/>
      <c r="X69" s="10"/>
      <c r="Y69" s="11"/>
      <c r="Z69" s="10"/>
      <c r="AA69" s="6"/>
      <c r="AB69">
        <f t="shared" si="0"/>
        <v>0</v>
      </c>
    </row>
    <row r="70" spans="1:28" ht="12.75" customHeight="1">
      <c r="A70" s="16" t="s">
        <v>81</v>
      </c>
      <c r="B70" s="10"/>
      <c r="C70" s="11"/>
      <c r="D70" s="10"/>
      <c r="E70" s="11"/>
      <c r="F70" s="10"/>
      <c r="G70" s="11"/>
      <c r="H70" s="10"/>
      <c r="I70" s="11"/>
      <c r="J70" s="10"/>
      <c r="K70" s="11"/>
      <c r="L70" s="10"/>
      <c r="M70" s="11"/>
      <c r="N70" s="10"/>
      <c r="O70" s="11"/>
      <c r="P70" s="10"/>
      <c r="Q70" s="11"/>
      <c r="R70" s="10"/>
      <c r="S70" s="11"/>
      <c r="T70" s="10"/>
      <c r="U70" s="11"/>
      <c r="V70" s="10"/>
      <c r="W70" s="11"/>
      <c r="X70" s="10"/>
      <c r="Y70" s="11"/>
      <c r="Z70" s="10"/>
      <c r="AA70" s="6"/>
      <c r="AB70">
        <f t="shared" ref="AB70:AB111" si="1">SUM(B70:AA70)/25</f>
        <v>0</v>
      </c>
    </row>
    <row r="71" spans="1:28" ht="12.75" customHeight="1">
      <c r="A71" s="16" t="s">
        <v>74</v>
      </c>
      <c r="B71" s="10"/>
      <c r="C71" s="11"/>
      <c r="D71" s="10"/>
      <c r="E71" s="11"/>
      <c r="F71" s="10"/>
      <c r="G71" s="11"/>
      <c r="H71" s="10"/>
      <c r="I71" s="11"/>
      <c r="J71" s="10"/>
      <c r="K71" s="11"/>
      <c r="L71" s="10"/>
      <c r="M71" s="11"/>
      <c r="N71" s="10"/>
      <c r="O71" s="11"/>
      <c r="P71" s="10"/>
      <c r="Q71" s="11"/>
      <c r="R71" s="10"/>
      <c r="S71" s="11"/>
      <c r="T71" s="10"/>
      <c r="U71" s="11"/>
      <c r="V71" s="10"/>
      <c r="W71" s="11"/>
      <c r="X71" s="10"/>
      <c r="Y71" s="11"/>
      <c r="Z71" s="10"/>
      <c r="AA71" s="6"/>
      <c r="AB71">
        <f t="shared" si="1"/>
        <v>0</v>
      </c>
    </row>
    <row r="72" spans="1:28" ht="12.75" customHeight="1">
      <c r="A72" s="16" t="s">
        <v>56</v>
      </c>
      <c r="B72" s="10"/>
      <c r="C72" s="11"/>
      <c r="D72" s="10"/>
      <c r="E72" s="11"/>
      <c r="F72" s="10"/>
      <c r="G72" s="11"/>
      <c r="H72" s="10"/>
      <c r="I72" s="11"/>
      <c r="J72" s="10"/>
      <c r="K72" s="11"/>
      <c r="L72" s="10"/>
      <c r="M72" s="11"/>
      <c r="N72" s="10"/>
      <c r="O72" s="11"/>
      <c r="P72" s="10"/>
      <c r="Q72" s="11"/>
      <c r="R72" s="10"/>
      <c r="S72" s="11"/>
      <c r="T72" s="10"/>
      <c r="U72" s="11"/>
      <c r="V72" s="10"/>
      <c r="W72" s="11"/>
      <c r="X72" s="10"/>
      <c r="Y72" s="11"/>
      <c r="Z72" s="10"/>
      <c r="AA72" s="6"/>
      <c r="AB72">
        <f t="shared" si="1"/>
        <v>0</v>
      </c>
    </row>
    <row r="73" spans="1:28" ht="12.75" customHeight="1">
      <c r="A73" s="16" t="s">
        <v>17</v>
      </c>
      <c r="B73" s="10"/>
      <c r="C73" s="11"/>
      <c r="D73" s="10"/>
      <c r="E73" s="11"/>
      <c r="F73" s="10"/>
      <c r="G73" s="11"/>
      <c r="H73" s="10"/>
      <c r="I73" s="11"/>
      <c r="J73" s="10"/>
      <c r="K73" s="11"/>
      <c r="L73" s="10"/>
      <c r="M73" s="11"/>
      <c r="N73" s="10"/>
      <c r="O73" s="11"/>
      <c r="P73" s="10"/>
      <c r="Q73" s="11"/>
      <c r="R73" s="10"/>
      <c r="S73" s="11"/>
      <c r="T73" s="10"/>
      <c r="U73" s="11"/>
      <c r="V73" s="10"/>
      <c r="W73" s="11"/>
      <c r="X73" s="10"/>
      <c r="Y73" s="11"/>
      <c r="Z73" s="10"/>
      <c r="AA73" s="6"/>
      <c r="AB73">
        <f t="shared" si="1"/>
        <v>0</v>
      </c>
    </row>
    <row r="74" spans="1:28" ht="12.75" customHeight="1">
      <c r="A74" s="16" t="s">
        <v>18</v>
      </c>
      <c r="B74" s="10"/>
      <c r="C74" s="11"/>
      <c r="D74" s="10"/>
      <c r="E74" s="11"/>
      <c r="F74" s="10"/>
      <c r="G74" s="11"/>
      <c r="H74" s="10"/>
      <c r="I74" s="11"/>
      <c r="J74" s="10"/>
      <c r="K74" s="11"/>
      <c r="L74" s="10"/>
      <c r="M74" s="11"/>
      <c r="N74" s="10"/>
      <c r="O74" s="11"/>
      <c r="P74" s="10"/>
      <c r="Q74" s="11"/>
      <c r="R74" s="10"/>
      <c r="S74" s="11"/>
      <c r="T74" s="10"/>
      <c r="U74" s="11"/>
      <c r="V74" s="10"/>
      <c r="W74" s="11"/>
      <c r="X74" s="10"/>
      <c r="Y74" s="11"/>
      <c r="Z74" s="10"/>
      <c r="AA74" s="6"/>
      <c r="AB74">
        <f t="shared" si="1"/>
        <v>0</v>
      </c>
    </row>
    <row r="75" spans="1:28" ht="12.75" customHeight="1">
      <c r="A75" s="16" t="s">
        <v>19</v>
      </c>
      <c r="B75" s="10">
        <v>4</v>
      </c>
      <c r="C75" s="11"/>
      <c r="D75" s="10">
        <v>65</v>
      </c>
      <c r="E75" s="11">
        <v>18</v>
      </c>
      <c r="F75" s="10">
        <v>20</v>
      </c>
      <c r="G75" s="11">
        <v>10</v>
      </c>
      <c r="H75" s="10">
        <v>12</v>
      </c>
      <c r="I75" s="11"/>
      <c r="J75" s="10">
        <v>36</v>
      </c>
      <c r="K75" s="11">
        <v>40</v>
      </c>
      <c r="L75" s="10">
        <v>2</v>
      </c>
      <c r="M75" s="11">
        <v>20</v>
      </c>
      <c r="N75" s="10">
        <v>35</v>
      </c>
      <c r="O75" s="11">
        <v>35</v>
      </c>
      <c r="P75" s="10">
        <v>40</v>
      </c>
      <c r="Q75" s="11">
        <v>15</v>
      </c>
      <c r="R75" s="10">
        <v>7</v>
      </c>
      <c r="S75" s="11">
        <v>1</v>
      </c>
      <c r="T75" s="10">
        <v>2</v>
      </c>
      <c r="U75" s="11">
        <v>2</v>
      </c>
      <c r="V75" s="10"/>
      <c r="W75" s="11"/>
      <c r="X75" s="10"/>
      <c r="Y75" s="11"/>
      <c r="Z75" s="10"/>
      <c r="AA75" s="6"/>
      <c r="AB75">
        <f t="shared" si="1"/>
        <v>14.56</v>
      </c>
    </row>
    <row r="76" spans="1:28" ht="12.75" customHeight="1">
      <c r="A76" s="16" t="s">
        <v>20</v>
      </c>
      <c r="B76" s="10"/>
      <c r="C76" s="11"/>
      <c r="D76" s="10"/>
      <c r="E76" s="11"/>
      <c r="F76" s="10"/>
      <c r="G76" s="11"/>
      <c r="H76" s="10"/>
      <c r="I76" s="11"/>
      <c r="J76" s="10"/>
      <c r="K76" s="11"/>
      <c r="L76" s="10"/>
      <c r="M76" s="11"/>
      <c r="N76" s="10"/>
      <c r="O76" s="11"/>
      <c r="P76" s="10"/>
      <c r="Q76" s="11"/>
      <c r="R76" s="10"/>
      <c r="S76" s="11"/>
      <c r="T76" s="10"/>
      <c r="U76" s="11"/>
      <c r="V76" s="10"/>
      <c r="W76" s="11"/>
      <c r="X76" s="10"/>
      <c r="Y76" s="11"/>
      <c r="Z76" s="10"/>
      <c r="AA76" s="6"/>
      <c r="AB76">
        <f t="shared" si="1"/>
        <v>0</v>
      </c>
    </row>
    <row r="77" spans="1:28" ht="12.75" customHeight="1">
      <c r="A77" s="16" t="s">
        <v>21</v>
      </c>
      <c r="B77" s="10"/>
      <c r="C77" s="11"/>
      <c r="D77" s="10"/>
      <c r="E77" s="11"/>
      <c r="F77" s="10"/>
      <c r="G77" s="11"/>
      <c r="H77" s="10"/>
      <c r="I77" s="11"/>
      <c r="J77" s="10"/>
      <c r="K77" s="11"/>
      <c r="L77" s="10"/>
      <c r="M77" s="11"/>
      <c r="N77" s="10"/>
      <c r="O77" s="11"/>
      <c r="P77" s="10"/>
      <c r="Q77" s="11"/>
      <c r="R77" s="10"/>
      <c r="S77" s="11"/>
      <c r="T77" s="10"/>
      <c r="U77" s="11"/>
      <c r="V77" s="10"/>
      <c r="W77" s="11"/>
      <c r="X77" s="10"/>
      <c r="Y77" s="11"/>
      <c r="Z77" s="10"/>
      <c r="AA77" s="6"/>
      <c r="AB77">
        <f t="shared" si="1"/>
        <v>0</v>
      </c>
    </row>
    <row r="78" spans="1:28" ht="12.75" customHeight="1">
      <c r="A78" s="15" t="s">
        <v>91</v>
      </c>
      <c r="B78" s="10"/>
      <c r="C78" s="11"/>
      <c r="D78" s="10"/>
      <c r="E78" s="11"/>
      <c r="F78" s="10"/>
      <c r="G78" s="11"/>
      <c r="H78" s="10"/>
      <c r="I78" s="11"/>
      <c r="J78" s="10"/>
      <c r="K78" s="11"/>
      <c r="L78" s="10"/>
      <c r="M78" s="11"/>
      <c r="N78" s="10"/>
      <c r="O78" s="11"/>
      <c r="P78" s="10"/>
      <c r="Q78" s="11"/>
      <c r="R78" s="10"/>
      <c r="S78" s="11"/>
      <c r="T78" s="10"/>
      <c r="U78" s="11"/>
      <c r="V78" s="10"/>
      <c r="W78" s="11"/>
      <c r="X78" s="10"/>
      <c r="Y78" s="11"/>
      <c r="Z78" s="10"/>
      <c r="AA78" s="6"/>
      <c r="AB78">
        <f t="shared" si="1"/>
        <v>0</v>
      </c>
    </row>
    <row r="79" spans="1:28" ht="12.75" customHeight="1">
      <c r="A79" s="16" t="s">
        <v>92</v>
      </c>
      <c r="B79" s="10"/>
      <c r="C79" s="11"/>
      <c r="D79" s="10"/>
      <c r="E79" s="11"/>
      <c r="F79" s="10"/>
      <c r="G79" s="11"/>
      <c r="H79" s="10"/>
      <c r="I79" s="11"/>
      <c r="J79" s="10"/>
      <c r="K79" s="11"/>
      <c r="L79" s="10"/>
      <c r="M79" s="11"/>
      <c r="N79" s="10"/>
      <c r="O79" s="11"/>
      <c r="P79" s="10"/>
      <c r="Q79" s="11"/>
      <c r="R79" s="10"/>
      <c r="S79" s="11"/>
      <c r="T79" s="10"/>
      <c r="U79" s="11"/>
      <c r="V79" s="10"/>
      <c r="W79" s="11"/>
      <c r="X79" s="10"/>
      <c r="Y79" s="11"/>
      <c r="Z79" s="10"/>
      <c r="AA79" s="6"/>
      <c r="AB79">
        <f t="shared" si="1"/>
        <v>0</v>
      </c>
    </row>
    <row r="80" spans="1:28" ht="12.75" customHeight="1">
      <c r="A80" s="15" t="s">
        <v>87</v>
      </c>
      <c r="B80" s="10"/>
      <c r="C80" s="11"/>
      <c r="D80" s="10"/>
      <c r="E80" s="11"/>
      <c r="F80" s="10"/>
      <c r="G80" s="11"/>
      <c r="H80" s="10"/>
      <c r="I80" s="11"/>
      <c r="J80" s="10"/>
      <c r="K80" s="11"/>
      <c r="L80" s="10"/>
      <c r="M80" s="11"/>
      <c r="N80" s="10"/>
      <c r="O80" s="11"/>
      <c r="P80" s="10"/>
      <c r="Q80" s="11"/>
      <c r="R80" s="10"/>
      <c r="S80" s="11"/>
      <c r="T80" s="10"/>
      <c r="U80" s="11"/>
      <c r="V80" s="10"/>
      <c r="W80" s="11"/>
      <c r="X80" s="10"/>
      <c r="Y80" s="11"/>
      <c r="Z80" s="10"/>
      <c r="AA80" s="6"/>
      <c r="AB80">
        <f t="shared" si="1"/>
        <v>0</v>
      </c>
    </row>
    <row r="81" spans="1:28" ht="12.75" customHeight="1">
      <c r="A81" s="16" t="s">
        <v>65</v>
      </c>
      <c r="B81" s="10"/>
      <c r="C81" s="11"/>
      <c r="D81" s="10"/>
      <c r="E81" s="11"/>
      <c r="F81" s="10"/>
      <c r="G81" s="11"/>
      <c r="H81" s="10"/>
      <c r="I81" s="11"/>
      <c r="J81" s="10"/>
      <c r="K81" s="11"/>
      <c r="L81" s="10"/>
      <c r="M81" s="11"/>
      <c r="N81" s="10"/>
      <c r="O81" s="11"/>
      <c r="P81" s="10"/>
      <c r="Q81" s="11"/>
      <c r="R81" s="10"/>
      <c r="S81" s="11"/>
      <c r="T81" s="10"/>
      <c r="U81" s="11"/>
      <c r="V81" s="10"/>
      <c r="W81" s="11"/>
      <c r="X81" s="10"/>
      <c r="Y81" s="11"/>
      <c r="Z81" s="10"/>
      <c r="AA81" s="6"/>
      <c r="AB81">
        <f t="shared" si="1"/>
        <v>0</v>
      </c>
    </row>
    <row r="82" spans="1:28" ht="12.75" customHeight="1">
      <c r="A82" s="15" t="s">
        <v>46</v>
      </c>
      <c r="B82" s="10"/>
      <c r="C82" s="11"/>
      <c r="D82" s="10"/>
      <c r="E82" s="11"/>
      <c r="F82" s="10"/>
      <c r="G82" s="11"/>
      <c r="H82" s="10"/>
      <c r="I82" s="11"/>
      <c r="J82" s="10"/>
      <c r="K82" s="11"/>
      <c r="L82" s="10"/>
      <c r="M82" s="11"/>
      <c r="N82" s="10"/>
      <c r="O82" s="11"/>
      <c r="P82" s="10"/>
      <c r="Q82" s="11"/>
      <c r="R82" s="10"/>
      <c r="S82" s="11"/>
      <c r="T82" s="10"/>
      <c r="U82" s="11"/>
      <c r="V82" s="10"/>
      <c r="W82" s="11"/>
      <c r="X82" s="10"/>
      <c r="Y82" s="11"/>
      <c r="Z82" s="10"/>
      <c r="AA82" s="6"/>
      <c r="AB82">
        <f t="shared" si="1"/>
        <v>0</v>
      </c>
    </row>
    <row r="83" spans="1:28" ht="12.75" customHeight="1">
      <c r="A83" s="16" t="s">
        <v>47</v>
      </c>
      <c r="B83" s="10"/>
      <c r="C83" s="11"/>
      <c r="D83" s="10"/>
      <c r="E83" s="11"/>
      <c r="F83" s="10"/>
      <c r="G83" s="11"/>
      <c r="H83" s="10"/>
      <c r="I83" s="11"/>
      <c r="J83" s="10"/>
      <c r="K83" s="11"/>
      <c r="L83" s="10"/>
      <c r="M83" s="11"/>
      <c r="N83" s="10"/>
      <c r="O83" s="11"/>
      <c r="P83" s="10"/>
      <c r="Q83" s="11"/>
      <c r="R83" s="10"/>
      <c r="S83" s="11"/>
      <c r="T83" s="10"/>
      <c r="U83" s="11"/>
      <c r="V83" s="10"/>
      <c r="W83" s="11"/>
      <c r="X83" s="10"/>
      <c r="Y83" s="11"/>
      <c r="Z83" s="10"/>
      <c r="AA83" s="6"/>
      <c r="AB83">
        <f t="shared" si="1"/>
        <v>0</v>
      </c>
    </row>
    <row r="84" spans="1:28" ht="12.75" customHeight="1">
      <c r="A84" s="16" t="s">
        <v>66</v>
      </c>
      <c r="B84" s="10"/>
      <c r="C84" s="11"/>
      <c r="D84" s="10"/>
      <c r="E84" s="11"/>
      <c r="F84" s="10"/>
      <c r="G84" s="11"/>
      <c r="H84" s="10"/>
      <c r="I84" s="11"/>
      <c r="J84" s="10"/>
      <c r="K84" s="11"/>
      <c r="L84" s="10"/>
      <c r="M84" s="11"/>
      <c r="N84" s="10"/>
      <c r="O84" s="11"/>
      <c r="P84" s="10"/>
      <c r="Q84" s="11"/>
      <c r="R84" s="10"/>
      <c r="S84" s="11"/>
      <c r="T84" s="10"/>
      <c r="U84" s="11"/>
      <c r="V84" s="10"/>
      <c r="W84" s="11"/>
      <c r="X84" s="10"/>
      <c r="Y84" s="11"/>
      <c r="Z84" s="10"/>
      <c r="AA84" s="6"/>
      <c r="AB84">
        <f t="shared" si="1"/>
        <v>0</v>
      </c>
    </row>
    <row r="85" spans="1:28" ht="12.75" customHeight="1">
      <c r="A85" s="15" t="s">
        <v>53</v>
      </c>
      <c r="B85" s="10"/>
      <c r="C85" s="11"/>
      <c r="D85" s="10"/>
      <c r="E85" s="11"/>
      <c r="F85" s="10"/>
      <c r="G85" s="11"/>
      <c r="H85" s="10"/>
      <c r="I85" s="11"/>
      <c r="J85" s="10"/>
      <c r="K85" s="11"/>
      <c r="L85" s="10"/>
      <c r="M85" s="11"/>
      <c r="N85" s="10"/>
      <c r="O85" s="11"/>
      <c r="P85" s="10"/>
      <c r="Q85" s="11"/>
      <c r="R85" s="10"/>
      <c r="S85" s="11"/>
      <c r="T85" s="10"/>
      <c r="U85" s="11"/>
      <c r="V85" s="10"/>
      <c r="W85" s="11"/>
      <c r="X85" s="10"/>
      <c r="Y85" s="11"/>
      <c r="Z85" s="10"/>
      <c r="AA85" s="6"/>
      <c r="AB85">
        <f t="shared" si="1"/>
        <v>0</v>
      </c>
    </row>
    <row r="86" spans="1:28" ht="12.75" customHeight="1">
      <c r="A86" s="15" t="s">
        <v>54</v>
      </c>
      <c r="B86" s="10"/>
      <c r="C86" s="11"/>
      <c r="D86" s="10"/>
      <c r="E86" s="11"/>
      <c r="F86" s="10"/>
      <c r="G86" s="11"/>
      <c r="H86" s="10"/>
      <c r="I86" s="11"/>
      <c r="J86" s="10"/>
      <c r="K86" s="11"/>
      <c r="L86" s="10"/>
      <c r="M86" s="11"/>
      <c r="N86" s="10"/>
      <c r="O86" s="11"/>
      <c r="P86" s="10"/>
      <c r="Q86" s="11"/>
      <c r="R86" s="10"/>
      <c r="S86" s="11"/>
      <c r="T86" s="10"/>
      <c r="U86" s="11"/>
      <c r="V86" s="10"/>
      <c r="W86" s="11"/>
      <c r="X86" s="10"/>
      <c r="Y86" s="11"/>
      <c r="Z86" s="10"/>
      <c r="AA86" s="6"/>
      <c r="AB86">
        <f t="shared" si="1"/>
        <v>0</v>
      </c>
    </row>
    <row r="87" spans="1:28" ht="12.75" customHeight="1">
      <c r="A87" s="16" t="s">
        <v>58</v>
      </c>
      <c r="B87" s="10"/>
      <c r="C87" s="11"/>
      <c r="D87" s="10"/>
      <c r="E87" s="11"/>
      <c r="F87" s="10"/>
      <c r="G87" s="11"/>
      <c r="H87" s="10"/>
      <c r="I87" s="11"/>
      <c r="J87" s="10"/>
      <c r="K87" s="11"/>
      <c r="L87" s="10"/>
      <c r="M87" s="11"/>
      <c r="N87" s="10"/>
      <c r="O87" s="11"/>
      <c r="P87" s="10"/>
      <c r="Q87" s="11"/>
      <c r="R87" s="10"/>
      <c r="S87" s="11"/>
      <c r="T87" s="10"/>
      <c r="U87" s="11"/>
      <c r="V87" s="10"/>
      <c r="W87" s="11"/>
      <c r="X87" s="10"/>
      <c r="Y87" s="11"/>
      <c r="Z87" s="10"/>
      <c r="AA87" s="6"/>
      <c r="AB87">
        <f t="shared" si="1"/>
        <v>0</v>
      </c>
    </row>
    <row r="88" spans="1:28" ht="12.75" customHeight="1">
      <c r="A88" s="15" t="s">
        <v>80</v>
      </c>
      <c r="B88" s="10"/>
      <c r="C88" s="11"/>
      <c r="D88" s="10"/>
      <c r="E88" s="11"/>
      <c r="F88" s="10"/>
      <c r="G88" s="11"/>
      <c r="H88" s="10"/>
      <c r="I88" s="11"/>
      <c r="J88" s="10"/>
      <c r="K88" s="11"/>
      <c r="L88" s="10"/>
      <c r="M88" s="11"/>
      <c r="N88" s="10"/>
      <c r="O88" s="11"/>
      <c r="P88" s="10"/>
      <c r="Q88" s="11"/>
      <c r="R88" s="10"/>
      <c r="S88" s="11"/>
      <c r="T88" s="10"/>
      <c r="U88" s="11"/>
      <c r="V88" s="10"/>
      <c r="W88" s="11"/>
      <c r="X88" s="10"/>
      <c r="Y88" s="11"/>
      <c r="Z88" s="10"/>
      <c r="AA88" s="6"/>
      <c r="AB88">
        <f t="shared" si="1"/>
        <v>0</v>
      </c>
    </row>
    <row r="89" spans="1:28" ht="12.75" customHeight="1">
      <c r="A89" s="15" t="s">
        <v>48</v>
      </c>
      <c r="B89" s="10"/>
      <c r="C89" s="11"/>
      <c r="D89" s="10"/>
      <c r="E89" s="11"/>
      <c r="F89" s="10"/>
      <c r="G89" s="11"/>
      <c r="H89" s="10"/>
      <c r="I89" s="11"/>
      <c r="J89" s="10"/>
      <c r="K89" s="11"/>
      <c r="L89" s="10"/>
      <c r="M89" s="11"/>
      <c r="N89" s="10"/>
      <c r="O89" s="11"/>
      <c r="P89" s="10"/>
      <c r="Q89" s="11"/>
      <c r="R89" s="10"/>
      <c r="S89" s="11"/>
      <c r="T89" s="10"/>
      <c r="U89" s="11"/>
      <c r="V89" s="10"/>
      <c r="W89" s="11"/>
      <c r="X89" s="10"/>
      <c r="Y89" s="11"/>
      <c r="Z89" s="10"/>
      <c r="AA89" s="6"/>
      <c r="AB89">
        <f t="shared" si="1"/>
        <v>0</v>
      </c>
    </row>
    <row r="90" spans="1:28" ht="12.75" customHeight="1">
      <c r="A90" s="16" t="s">
        <v>22</v>
      </c>
      <c r="B90" s="10"/>
      <c r="C90" s="11"/>
      <c r="D90" s="10"/>
      <c r="E90" s="11"/>
      <c r="F90" s="10"/>
      <c r="G90" s="11"/>
      <c r="H90" s="10"/>
      <c r="I90" s="11"/>
      <c r="J90" s="10"/>
      <c r="K90" s="11"/>
      <c r="L90" s="10"/>
      <c r="M90" s="11"/>
      <c r="N90" s="10"/>
      <c r="O90" s="11"/>
      <c r="P90" s="10"/>
      <c r="Q90" s="11"/>
      <c r="R90" s="10"/>
      <c r="S90" s="11"/>
      <c r="T90" s="10"/>
      <c r="U90" s="11"/>
      <c r="V90" s="10">
        <v>1</v>
      </c>
      <c r="W90" s="11">
        <v>3</v>
      </c>
      <c r="X90" s="10"/>
      <c r="Y90" s="11"/>
      <c r="Z90" s="10"/>
      <c r="AA90" s="6"/>
      <c r="AB90">
        <f t="shared" si="1"/>
        <v>0.16</v>
      </c>
    </row>
    <row r="91" spans="1:28" ht="12.75" customHeight="1">
      <c r="A91" s="15" t="s">
        <v>75</v>
      </c>
      <c r="B91" s="10"/>
      <c r="C91" s="11"/>
      <c r="D91" s="10"/>
      <c r="E91" s="11"/>
      <c r="F91" s="10"/>
      <c r="G91" s="11"/>
      <c r="H91" s="10"/>
      <c r="I91" s="11"/>
      <c r="J91" s="10"/>
      <c r="K91" s="11"/>
      <c r="L91" s="10"/>
      <c r="M91" s="11"/>
      <c r="N91" s="10"/>
      <c r="O91" s="11"/>
      <c r="P91" s="10"/>
      <c r="Q91" s="11"/>
      <c r="R91" s="10"/>
      <c r="S91" s="11"/>
      <c r="T91" s="10"/>
      <c r="U91" s="11"/>
      <c r="V91" s="10"/>
      <c r="W91" s="11"/>
      <c r="X91" s="10"/>
      <c r="Y91" s="11"/>
      <c r="Z91" s="10"/>
      <c r="AA91" s="6"/>
      <c r="AB91">
        <f t="shared" si="1"/>
        <v>0</v>
      </c>
    </row>
    <row r="92" spans="1:28" ht="12.75" customHeight="1">
      <c r="A92" s="15"/>
      <c r="B92" s="10"/>
      <c r="C92" s="11"/>
      <c r="D92" s="10"/>
      <c r="E92" s="11"/>
      <c r="F92" s="10"/>
      <c r="G92" s="11"/>
      <c r="H92" s="10"/>
      <c r="I92" s="11"/>
      <c r="J92" s="10"/>
      <c r="K92" s="11"/>
      <c r="L92" s="10"/>
      <c r="M92" s="11"/>
      <c r="N92" s="10"/>
      <c r="O92" s="11"/>
      <c r="P92" s="10"/>
      <c r="Q92" s="11"/>
      <c r="R92" s="10"/>
      <c r="S92" s="11"/>
      <c r="T92" s="10"/>
      <c r="U92" s="11"/>
      <c r="V92" s="10"/>
      <c r="W92" s="11"/>
      <c r="X92" s="10"/>
      <c r="Y92" s="11"/>
      <c r="Z92" s="10"/>
      <c r="AA92" s="6"/>
      <c r="AB92">
        <f t="shared" si="1"/>
        <v>0</v>
      </c>
    </row>
    <row r="93" spans="1:28" ht="12.75" customHeight="1">
      <c r="A93" s="15"/>
      <c r="B93" s="10"/>
      <c r="C93" s="11"/>
      <c r="D93" s="10"/>
      <c r="E93" s="11"/>
      <c r="F93" s="10"/>
      <c r="G93" s="11"/>
      <c r="H93" s="10"/>
      <c r="I93" s="11"/>
      <c r="J93" s="10"/>
      <c r="K93" s="11"/>
      <c r="L93" s="10"/>
      <c r="M93" s="11"/>
      <c r="N93" s="10"/>
      <c r="O93" s="11"/>
      <c r="P93" s="10"/>
      <c r="Q93" s="11"/>
      <c r="R93" s="10"/>
      <c r="S93" s="11"/>
      <c r="T93" s="10"/>
      <c r="U93" s="11"/>
      <c r="V93" s="10"/>
      <c r="W93" s="11"/>
      <c r="X93" s="10"/>
      <c r="Y93" s="11"/>
      <c r="Z93" s="10"/>
      <c r="AA93" s="6"/>
      <c r="AB93">
        <f t="shared" si="1"/>
        <v>0</v>
      </c>
    </row>
    <row r="94" spans="1:28" ht="12.75" customHeight="1">
      <c r="A94" s="17"/>
      <c r="B94" s="10"/>
      <c r="C94" s="11"/>
      <c r="D94" s="10"/>
      <c r="E94" s="11"/>
      <c r="F94" s="10"/>
      <c r="G94" s="11"/>
      <c r="H94" s="10"/>
      <c r="I94" s="11"/>
      <c r="J94" s="10"/>
      <c r="K94" s="11"/>
      <c r="L94" s="10"/>
      <c r="M94" s="11"/>
      <c r="N94" s="10"/>
      <c r="O94" s="11"/>
      <c r="P94" s="10"/>
      <c r="Q94" s="11"/>
      <c r="R94" s="10"/>
      <c r="S94" s="11"/>
      <c r="T94" s="10"/>
      <c r="U94" s="11"/>
      <c r="V94" s="10"/>
      <c r="W94" s="11"/>
      <c r="X94" s="10"/>
      <c r="Y94" s="11"/>
      <c r="Z94" s="10"/>
      <c r="AA94" s="6"/>
      <c r="AB94">
        <f t="shared" si="1"/>
        <v>0</v>
      </c>
    </row>
    <row r="95" spans="1:28" ht="12.75" customHeight="1">
      <c r="A95" s="17" t="s">
        <v>90</v>
      </c>
      <c r="B95" s="10"/>
      <c r="C95" s="11">
        <v>27</v>
      </c>
      <c r="D95" s="10"/>
      <c r="E95" s="11"/>
      <c r="F95" s="10"/>
      <c r="G95" s="11"/>
      <c r="H95" s="10"/>
      <c r="I95" s="11"/>
      <c r="J95" s="10"/>
      <c r="K95" s="11"/>
      <c r="L95" s="10"/>
      <c r="M95" s="11"/>
      <c r="N95" s="10"/>
      <c r="O95" s="11"/>
      <c r="P95" s="10"/>
      <c r="Q95" s="11"/>
      <c r="R95" s="10"/>
      <c r="S95" s="11"/>
      <c r="T95" s="10"/>
      <c r="U95" s="11"/>
      <c r="V95" s="10"/>
      <c r="W95" s="11"/>
      <c r="X95" s="10"/>
      <c r="Y95" s="11">
        <v>23</v>
      </c>
      <c r="Z95" s="10"/>
      <c r="AA95" s="6"/>
      <c r="AB95">
        <f t="shared" si="1"/>
        <v>2</v>
      </c>
    </row>
    <row r="96" spans="1:28" ht="12.75" customHeight="1">
      <c r="A96" s="17" t="s">
        <v>67</v>
      </c>
      <c r="B96" s="10"/>
      <c r="C96" s="11"/>
      <c r="D96" s="10"/>
      <c r="E96" s="11"/>
      <c r="F96" s="10"/>
      <c r="G96" s="11"/>
      <c r="H96" s="10"/>
      <c r="I96" s="11"/>
      <c r="J96" s="10"/>
      <c r="K96" s="11"/>
      <c r="L96" s="10"/>
      <c r="M96" s="11"/>
      <c r="N96" s="10"/>
      <c r="O96" s="11"/>
      <c r="P96" s="10"/>
      <c r="Q96" s="11"/>
      <c r="R96" s="10"/>
      <c r="S96" s="11"/>
      <c r="T96" s="10"/>
      <c r="U96" s="11"/>
      <c r="V96" s="10"/>
      <c r="W96" s="11"/>
      <c r="X96" s="10"/>
      <c r="Y96" s="11"/>
      <c r="Z96" s="10"/>
      <c r="AA96" s="6"/>
      <c r="AB96">
        <f t="shared" si="1"/>
        <v>0</v>
      </c>
    </row>
    <row r="97" spans="1:29" ht="12.75" customHeight="1">
      <c r="A97" s="17" t="s">
        <v>50</v>
      </c>
      <c r="B97" s="10"/>
      <c r="C97" s="11">
        <v>5</v>
      </c>
      <c r="D97" s="10">
        <v>6</v>
      </c>
      <c r="E97" s="11"/>
      <c r="F97" s="10"/>
      <c r="G97" s="11"/>
      <c r="H97" s="10"/>
      <c r="I97" s="11">
        <v>2</v>
      </c>
      <c r="J97" s="10">
        <v>2</v>
      </c>
      <c r="K97" s="11">
        <v>2</v>
      </c>
      <c r="L97" s="10"/>
      <c r="M97" s="11"/>
      <c r="N97" s="10"/>
      <c r="O97" s="11"/>
      <c r="P97" s="10"/>
      <c r="Q97" s="11"/>
      <c r="R97" s="10"/>
      <c r="S97" s="11"/>
      <c r="T97" s="10"/>
      <c r="U97" s="11"/>
      <c r="V97" s="10"/>
      <c r="W97" s="11"/>
      <c r="X97" s="10"/>
      <c r="Y97" s="11"/>
      <c r="Z97" s="10"/>
      <c r="AA97" s="6"/>
      <c r="AB97">
        <f t="shared" si="1"/>
        <v>0.68</v>
      </c>
    </row>
    <row r="98" spans="1:29" ht="12.75" customHeight="1">
      <c r="A98" s="17" t="s">
        <v>70</v>
      </c>
      <c r="B98" s="10"/>
      <c r="C98" s="11"/>
      <c r="D98" s="10">
        <v>4</v>
      </c>
      <c r="E98" s="11">
        <v>10</v>
      </c>
      <c r="F98" s="10"/>
      <c r="G98" s="11">
        <v>5</v>
      </c>
      <c r="H98" s="10"/>
      <c r="I98" s="11"/>
      <c r="J98" s="10"/>
      <c r="K98" s="11">
        <v>3</v>
      </c>
      <c r="L98" s="10"/>
      <c r="M98" s="11">
        <v>3</v>
      </c>
      <c r="N98" s="10"/>
      <c r="O98" s="11"/>
      <c r="P98" s="10">
        <v>4</v>
      </c>
      <c r="Q98" s="11"/>
      <c r="R98" s="10"/>
      <c r="S98" s="11"/>
      <c r="T98" s="10"/>
      <c r="U98" s="11">
        <v>8</v>
      </c>
      <c r="V98" s="10"/>
      <c r="W98" s="11"/>
      <c r="X98" s="10">
        <v>50</v>
      </c>
      <c r="Y98" s="11">
        <v>22</v>
      </c>
      <c r="Z98" s="10"/>
      <c r="AA98" s="6"/>
      <c r="AB98">
        <f t="shared" si="1"/>
        <v>4.3600000000000003</v>
      </c>
    </row>
    <row r="99" spans="1:29" ht="12.75" customHeight="1">
      <c r="A99" s="17" t="s">
        <v>49</v>
      </c>
      <c r="B99" s="10"/>
      <c r="C99" s="11"/>
      <c r="D99" s="10"/>
      <c r="E99" s="11"/>
      <c r="F99" s="10"/>
      <c r="G99" s="11"/>
      <c r="H99" s="10"/>
      <c r="I99" s="11"/>
      <c r="J99" s="10"/>
      <c r="K99" s="11"/>
      <c r="L99" s="10"/>
      <c r="M99" s="11"/>
      <c r="N99" s="10"/>
      <c r="O99" s="11"/>
      <c r="P99" s="10"/>
      <c r="Q99" s="11"/>
      <c r="R99" s="10"/>
      <c r="S99" s="11"/>
      <c r="T99" s="10"/>
      <c r="U99" s="11"/>
      <c r="V99" s="10"/>
      <c r="W99" s="11"/>
      <c r="X99" s="10"/>
      <c r="Y99" s="11"/>
      <c r="Z99" s="10"/>
      <c r="AA99" s="6"/>
      <c r="AB99">
        <f t="shared" si="1"/>
        <v>0</v>
      </c>
    </row>
    <row r="100" spans="1:29" ht="12.75" customHeight="1">
      <c r="A100" s="26" t="s">
        <v>103</v>
      </c>
      <c r="B100" s="10"/>
      <c r="C100" s="11"/>
      <c r="D100" s="10"/>
      <c r="E100" s="11"/>
      <c r="F100" s="10"/>
      <c r="G100" s="11"/>
      <c r="H100" s="10"/>
      <c r="I100" s="11"/>
      <c r="J100" s="10"/>
      <c r="K100" s="11"/>
      <c r="L100" s="10"/>
      <c r="M100" s="11"/>
      <c r="N100" s="10"/>
      <c r="O100" s="11"/>
      <c r="P100" s="10"/>
      <c r="Q100" s="11"/>
      <c r="R100" s="10"/>
      <c r="S100" s="11"/>
      <c r="T100" s="10"/>
      <c r="U100" s="11"/>
      <c r="V100" s="10"/>
      <c r="W100" s="11"/>
      <c r="X100" s="10"/>
      <c r="Y100" s="11"/>
      <c r="Z100" s="10"/>
      <c r="AA100" s="6"/>
      <c r="AB100">
        <f t="shared" si="1"/>
        <v>0</v>
      </c>
    </row>
    <row r="101" spans="1:29" ht="12.75" customHeight="1">
      <c r="A101" s="17"/>
      <c r="B101" s="10"/>
      <c r="C101" s="11"/>
      <c r="D101" s="10"/>
      <c r="E101" s="11"/>
      <c r="F101" s="10"/>
      <c r="G101" s="11"/>
      <c r="H101" s="10"/>
      <c r="I101" s="11"/>
      <c r="J101" s="10"/>
      <c r="K101" s="11"/>
      <c r="L101" s="10"/>
      <c r="M101" s="11"/>
      <c r="N101" s="10"/>
      <c r="O101" s="11"/>
      <c r="P101" s="10"/>
      <c r="Q101" s="11"/>
      <c r="R101" s="10"/>
      <c r="S101" s="11"/>
      <c r="T101" s="10"/>
      <c r="U101" s="11"/>
      <c r="V101" s="10"/>
      <c r="W101" s="11"/>
      <c r="X101" s="10"/>
      <c r="Y101" s="11"/>
      <c r="Z101" s="10"/>
      <c r="AA101" s="6"/>
      <c r="AB101">
        <f t="shared" si="1"/>
        <v>0</v>
      </c>
    </row>
    <row r="102" spans="1:29" ht="12.75" customHeight="1">
      <c r="A102" s="17"/>
      <c r="B102" s="10"/>
      <c r="C102" s="11"/>
      <c r="D102" s="10"/>
      <c r="E102" s="11"/>
      <c r="F102" s="10"/>
      <c r="G102" s="11"/>
      <c r="H102" s="10"/>
      <c r="I102" s="11"/>
      <c r="J102" s="10"/>
      <c r="K102" s="11"/>
      <c r="L102" s="10"/>
      <c r="M102" s="11"/>
      <c r="N102" s="10"/>
      <c r="O102" s="11"/>
      <c r="P102" s="10"/>
      <c r="Q102" s="11"/>
      <c r="R102" s="10"/>
      <c r="S102" s="11"/>
      <c r="T102" s="10"/>
      <c r="U102" s="11"/>
      <c r="V102" s="10"/>
      <c r="W102" s="11"/>
      <c r="X102" s="10"/>
      <c r="Y102" s="11"/>
      <c r="Z102" s="10"/>
      <c r="AA102" s="6"/>
      <c r="AB102">
        <f t="shared" si="1"/>
        <v>0</v>
      </c>
    </row>
    <row r="103" spans="1:29" ht="12.75" customHeight="1">
      <c r="A103" s="17"/>
      <c r="B103" s="10"/>
      <c r="C103" s="11"/>
      <c r="D103" s="10"/>
      <c r="E103" s="11"/>
      <c r="F103" s="10"/>
      <c r="G103" s="11"/>
      <c r="H103" s="10"/>
      <c r="I103" s="11"/>
      <c r="J103" s="10"/>
      <c r="K103" s="11"/>
      <c r="L103" s="10"/>
      <c r="M103" s="11"/>
      <c r="N103" s="10"/>
      <c r="O103" s="11"/>
      <c r="P103" s="10"/>
      <c r="Q103" s="11"/>
      <c r="R103" s="10"/>
      <c r="S103" s="11"/>
      <c r="T103" s="10"/>
      <c r="U103" s="11"/>
      <c r="V103" s="10"/>
      <c r="W103" s="11"/>
      <c r="X103" s="10"/>
      <c r="Y103" s="11"/>
      <c r="Z103" s="10"/>
      <c r="AA103" s="6"/>
      <c r="AB103">
        <f t="shared" si="1"/>
        <v>0</v>
      </c>
    </row>
    <row r="104" spans="1:29" ht="12.75" customHeight="1">
      <c r="A104" s="17"/>
      <c r="B104" s="10"/>
      <c r="C104" s="11"/>
      <c r="D104" s="10"/>
      <c r="E104" s="11"/>
      <c r="F104" s="10"/>
      <c r="G104" s="11"/>
      <c r="H104" s="10"/>
      <c r="I104" s="11"/>
      <c r="J104" s="10"/>
      <c r="K104" s="11"/>
      <c r="L104" s="10"/>
      <c r="M104" s="11"/>
      <c r="N104" s="10"/>
      <c r="O104" s="11"/>
      <c r="P104" s="10"/>
      <c r="Q104" s="11"/>
      <c r="R104" s="10"/>
      <c r="S104" s="11"/>
      <c r="T104" s="10"/>
      <c r="U104" s="11"/>
      <c r="V104" s="10"/>
      <c r="W104" s="11"/>
      <c r="X104" s="10"/>
      <c r="Y104" s="11"/>
      <c r="Z104" s="10"/>
      <c r="AA104" s="6"/>
      <c r="AB104">
        <f t="shared" si="1"/>
        <v>0</v>
      </c>
    </row>
    <row r="105" spans="1:29" ht="12.75" customHeight="1">
      <c r="A105" s="17"/>
      <c r="B105" s="10"/>
      <c r="C105" s="11"/>
      <c r="D105" s="10"/>
      <c r="E105" s="11"/>
      <c r="F105" s="10"/>
      <c r="G105" s="11"/>
      <c r="H105" s="10"/>
      <c r="I105" s="11"/>
      <c r="J105" s="10"/>
      <c r="K105" s="11"/>
      <c r="L105" s="10"/>
      <c r="M105" s="11"/>
      <c r="N105" s="10"/>
      <c r="O105" s="11"/>
      <c r="P105" s="10"/>
      <c r="Q105" s="11"/>
      <c r="R105" s="10"/>
      <c r="S105" s="11"/>
      <c r="T105" s="10"/>
      <c r="U105" s="11"/>
      <c r="V105" s="10"/>
      <c r="W105" s="11"/>
      <c r="X105" s="10"/>
      <c r="Y105" s="11"/>
      <c r="Z105" s="10"/>
      <c r="AA105" s="6"/>
      <c r="AB105">
        <f t="shared" si="1"/>
        <v>0</v>
      </c>
    </row>
    <row r="106" spans="1:29" ht="12.75" customHeight="1">
      <c r="A106" s="17"/>
      <c r="B106" s="10"/>
      <c r="C106" s="11"/>
      <c r="D106" s="10"/>
      <c r="E106" s="11"/>
      <c r="F106" s="10"/>
      <c r="G106" s="11"/>
      <c r="H106" s="10"/>
      <c r="I106" s="11"/>
      <c r="J106" s="10"/>
      <c r="K106" s="11"/>
      <c r="L106" s="10"/>
      <c r="M106" s="11"/>
      <c r="N106" s="10"/>
      <c r="O106" s="11"/>
      <c r="P106" s="10"/>
      <c r="Q106" s="11"/>
      <c r="R106" s="10"/>
      <c r="S106" s="11"/>
      <c r="T106" s="10"/>
      <c r="U106" s="11"/>
      <c r="V106" s="10"/>
      <c r="W106" s="11"/>
      <c r="X106" s="10"/>
      <c r="Y106" s="11"/>
      <c r="Z106" s="10"/>
      <c r="AA106" s="6"/>
      <c r="AB106">
        <f t="shared" si="1"/>
        <v>0</v>
      </c>
    </row>
    <row r="107" spans="1:29" ht="12.75" customHeight="1">
      <c r="A107" s="17"/>
      <c r="B107" s="18"/>
      <c r="C107" s="19"/>
      <c r="D107" s="19"/>
      <c r="E107" s="19"/>
      <c r="F107" s="20"/>
      <c r="G107" s="20"/>
      <c r="H107" s="20"/>
      <c r="I107" s="20"/>
      <c r="J107" s="20"/>
      <c r="K107" s="20"/>
      <c r="L107" s="19"/>
      <c r="M107" s="19"/>
      <c r="N107" s="19"/>
      <c r="O107" s="19"/>
      <c r="P107" s="19"/>
      <c r="Q107" s="19"/>
      <c r="R107" s="19"/>
      <c r="S107" s="19"/>
      <c r="T107" s="21"/>
      <c r="U107" s="19"/>
      <c r="V107" s="18"/>
      <c r="W107" s="20"/>
      <c r="X107" s="18"/>
      <c r="Y107" s="20"/>
      <c r="Z107" s="22"/>
      <c r="AA107" s="23"/>
      <c r="AB107">
        <f t="shared" si="1"/>
        <v>0</v>
      </c>
      <c r="AC107" t="s">
        <v>139</v>
      </c>
    </row>
    <row r="108" spans="1:29" ht="12.75" customHeight="1">
      <c r="A108" t="s">
        <v>96</v>
      </c>
      <c r="B108">
        <f>SUM(B5:B91)</f>
        <v>124</v>
      </c>
      <c r="C108">
        <f t="shared" ref="C108:Z108" si="2">SUM(C5:C91)</f>
        <v>91</v>
      </c>
      <c r="D108">
        <f t="shared" si="2"/>
        <v>148</v>
      </c>
      <c r="E108">
        <f t="shared" si="2"/>
        <v>138</v>
      </c>
      <c r="F108">
        <f t="shared" si="2"/>
        <v>145</v>
      </c>
      <c r="G108">
        <f t="shared" si="2"/>
        <v>125</v>
      </c>
      <c r="H108">
        <f t="shared" si="2"/>
        <v>117</v>
      </c>
      <c r="I108">
        <f t="shared" si="2"/>
        <v>131</v>
      </c>
      <c r="J108">
        <f t="shared" si="2"/>
        <v>146</v>
      </c>
      <c r="K108">
        <f t="shared" si="2"/>
        <v>136</v>
      </c>
      <c r="L108">
        <f t="shared" si="2"/>
        <v>111</v>
      </c>
      <c r="M108">
        <f t="shared" si="2"/>
        <v>131</v>
      </c>
      <c r="N108">
        <f t="shared" si="2"/>
        <v>133</v>
      </c>
      <c r="O108">
        <f t="shared" si="2"/>
        <v>116</v>
      </c>
      <c r="P108">
        <f t="shared" si="2"/>
        <v>150</v>
      </c>
      <c r="Q108">
        <f t="shared" si="2"/>
        <v>126</v>
      </c>
      <c r="R108">
        <f t="shared" si="2"/>
        <v>102</v>
      </c>
      <c r="S108">
        <f t="shared" si="2"/>
        <v>125</v>
      </c>
      <c r="T108">
        <f t="shared" si="2"/>
        <v>117</v>
      </c>
      <c r="U108">
        <f t="shared" si="2"/>
        <v>230</v>
      </c>
      <c r="V108">
        <f t="shared" si="2"/>
        <v>145</v>
      </c>
      <c r="W108">
        <f t="shared" si="2"/>
        <v>141</v>
      </c>
      <c r="X108">
        <f t="shared" si="2"/>
        <v>110</v>
      </c>
      <c r="Y108">
        <f t="shared" si="2"/>
        <v>54</v>
      </c>
      <c r="Z108">
        <f t="shared" si="2"/>
        <v>121</v>
      </c>
      <c r="AB108">
        <f t="shared" si="1"/>
        <v>128.52000000000001</v>
      </c>
      <c r="AC108">
        <f>STDEV(B108:Z108)/SQRT(COUNT(B108:Z108))</f>
        <v>5.9394500306565972</v>
      </c>
    </row>
    <row r="109" spans="1:29" ht="12.75" customHeight="1">
      <c r="A109" t="s">
        <v>97</v>
      </c>
      <c r="B109">
        <f>SUM(B5:B7,B9:B12,B14,B17,B25,B27:B28,B32:B36,B38:B39,B42:B43,B45:B46,B49:B51,B53:B55,B57:B61,B64:B65,B69,B78,B80,B82,B85:B86,B88:B89,B91,B19)</f>
        <v>38</v>
      </c>
      <c r="C109">
        <f t="shared" ref="C109:AB109" si="3">SUM(C5:C7,C9:C12,C14,C17,C25,C27:C28,C32:C36,C38:C39,C42:C43,C45:C46,C49:C51,C53:C55,C57:C61,C64:C65,C69,C78,C80,C82,C85:C86,C88:C89,C91,C19)</f>
        <v>25</v>
      </c>
      <c r="D109">
        <f t="shared" si="3"/>
        <v>16</v>
      </c>
      <c r="E109">
        <f t="shared" si="3"/>
        <v>0</v>
      </c>
      <c r="F109">
        <f t="shared" si="3"/>
        <v>18</v>
      </c>
      <c r="G109">
        <f t="shared" si="3"/>
        <v>0</v>
      </c>
      <c r="H109">
        <f t="shared" si="3"/>
        <v>0</v>
      </c>
      <c r="I109">
        <f t="shared" si="3"/>
        <v>36</v>
      </c>
      <c r="J109">
        <f t="shared" si="3"/>
        <v>20</v>
      </c>
      <c r="K109">
        <f t="shared" si="3"/>
        <v>16</v>
      </c>
      <c r="L109">
        <f t="shared" si="3"/>
        <v>14</v>
      </c>
      <c r="M109">
        <f t="shared" si="3"/>
        <v>41</v>
      </c>
      <c r="N109">
        <f t="shared" si="3"/>
        <v>13</v>
      </c>
      <c r="O109">
        <f t="shared" si="3"/>
        <v>6</v>
      </c>
      <c r="P109">
        <f t="shared" si="3"/>
        <v>35</v>
      </c>
      <c r="Q109">
        <f t="shared" si="3"/>
        <v>26</v>
      </c>
      <c r="R109">
        <f t="shared" si="3"/>
        <v>0</v>
      </c>
      <c r="S109">
        <f t="shared" si="3"/>
        <v>22</v>
      </c>
      <c r="T109">
        <f t="shared" si="3"/>
        <v>20</v>
      </c>
      <c r="U109">
        <f t="shared" si="3"/>
        <v>133</v>
      </c>
      <c r="V109">
        <f t="shared" si="3"/>
        <v>59</v>
      </c>
      <c r="W109">
        <f t="shared" si="3"/>
        <v>53</v>
      </c>
      <c r="X109">
        <f t="shared" si="3"/>
        <v>70</v>
      </c>
      <c r="Y109">
        <f t="shared" si="3"/>
        <v>20</v>
      </c>
      <c r="Z109">
        <f t="shared" si="3"/>
        <v>41</v>
      </c>
      <c r="AA109">
        <f t="shared" si="3"/>
        <v>0</v>
      </c>
      <c r="AB109">
        <f t="shared" si="3"/>
        <v>28.880000000000003</v>
      </c>
      <c r="AC109">
        <f>STDEV(B109:Z109)/SQRT(COUNT(B109:Z109))</f>
        <v>5.7120690938864991</v>
      </c>
    </row>
    <row r="110" spans="1:29" ht="12.75" customHeight="1">
      <c r="A110" t="s">
        <v>98</v>
      </c>
      <c r="B110">
        <f>SUM(B8,B13,B15:B16,B18:B24,B26,B29:B31,B37,B40:B41,B44,B47:B48,B52,B56,B62:B63,B66:B68,B70:B77,B79,B81,B83:B84,B87,B90,)</f>
        <v>86</v>
      </c>
      <c r="C110">
        <f t="shared" ref="C110:Z110" si="4">SUM(C8,C13,C15:C16,C18:C24,C26,C29:C31,C37,C40:C41,C44,C47:C48,C52,C56,C62:C63,C66:C68,C70:C77,C79,C81,C83:C84,C87,C90,)</f>
        <v>66</v>
      </c>
      <c r="D110">
        <f t="shared" si="4"/>
        <v>132</v>
      </c>
      <c r="E110">
        <f t="shared" si="4"/>
        <v>138</v>
      </c>
      <c r="F110">
        <f t="shared" si="4"/>
        <v>127</v>
      </c>
      <c r="G110">
        <f t="shared" si="4"/>
        <v>125</v>
      </c>
      <c r="H110">
        <f t="shared" si="4"/>
        <v>117</v>
      </c>
      <c r="I110">
        <f t="shared" si="4"/>
        <v>95</v>
      </c>
      <c r="J110">
        <f t="shared" si="4"/>
        <v>126</v>
      </c>
      <c r="K110">
        <f t="shared" si="4"/>
        <v>120</v>
      </c>
      <c r="L110">
        <f t="shared" si="4"/>
        <v>97</v>
      </c>
      <c r="M110">
        <f t="shared" si="4"/>
        <v>90</v>
      </c>
      <c r="N110">
        <f t="shared" si="4"/>
        <v>120</v>
      </c>
      <c r="O110">
        <f t="shared" si="4"/>
        <v>110</v>
      </c>
      <c r="P110">
        <f t="shared" si="4"/>
        <v>115</v>
      </c>
      <c r="Q110">
        <f t="shared" si="4"/>
        <v>100</v>
      </c>
      <c r="R110">
        <f t="shared" si="4"/>
        <v>102</v>
      </c>
      <c r="S110">
        <f t="shared" si="4"/>
        <v>103</v>
      </c>
      <c r="T110">
        <f t="shared" si="4"/>
        <v>97</v>
      </c>
      <c r="U110">
        <f t="shared" si="4"/>
        <v>97</v>
      </c>
      <c r="V110">
        <f t="shared" si="4"/>
        <v>86</v>
      </c>
      <c r="W110">
        <f t="shared" si="4"/>
        <v>88</v>
      </c>
      <c r="X110">
        <f t="shared" si="4"/>
        <v>40</v>
      </c>
      <c r="Y110">
        <f t="shared" si="4"/>
        <v>34</v>
      </c>
      <c r="Z110">
        <f t="shared" si="4"/>
        <v>80</v>
      </c>
      <c r="AB110">
        <f t="shared" si="1"/>
        <v>99.64</v>
      </c>
      <c r="AC110">
        <f>STDEV(B110:Z110)/SQRT(COUNT(B110:Z110))</f>
        <v>5.1835894899191253</v>
      </c>
    </row>
    <row r="111" spans="1:29" ht="12.75" customHeight="1">
      <c r="A111" t="s">
        <v>99</v>
      </c>
      <c r="B111">
        <f>SUM(B95:B100)</f>
        <v>0</v>
      </c>
      <c r="C111">
        <f t="shared" ref="C111:Z111" si="5">SUM(C95:C99)</f>
        <v>32</v>
      </c>
      <c r="D111">
        <f t="shared" si="5"/>
        <v>10</v>
      </c>
      <c r="E111">
        <f t="shared" si="5"/>
        <v>10</v>
      </c>
      <c r="F111">
        <f t="shared" si="5"/>
        <v>0</v>
      </c>
      <c r="G111">
        <f t="shared" si="5"/>
        <v>5</v>
      </c>
      <c r="H111">
        <f t="shared" si="5"/>
        <v>0</v>
      </c>
      <c r="I111">
        <f t="shared" si="5"/>
        <v>2</v>
      </c>
      <c r="J111">
        <f t="shared" si="5"/>
        <v>2</v>
      </c>
      <c r="K111">
        <f t="shared" si="5"/>
        <v>5</v>
      </c>
      <c r="L111">
        <f t="shared" si="5"/>
        <v>0</v>
      </c>
      <c r="M111">
        <f t="shared" si="5"/>
        <v>3</v>
      </c>
      <c r="N111">
        <f t="shared" si="5"/>
        <v>0</v>
      </c>
      <c r="O111">
        <f t="shared" si="5"/>
        <v>0</v>
      </c>
      <c r="P111">
        <f t="shared" si="5"/>
        <v>4</v>
      </c>
      <c r="Q111">
        <f t="shared" si="5"/>
        <v>0</v>
      </c>
      <c r="R111">
        <f t="shared" si="5"/>
        <v>0</v>
      </c>
      <c r="S111">
        <f t="shared" si="5"/>
        <v>0</v>
      </c>
      <c r="T111">
        <f t="shared" si="5"/>
        <v>0</v>
      </c>
      <c r="U111">
        <f t="shared" si="5"/>
        <v>8</v>
      </c>
      <c r="V111">
        <f t="shared" si="5"/>
        <v>0</v>
      </c>
      <c r="W111">
        <f t="shared" si="5"/>
        <v>0</v>
      </c>
      <c r="X111">
        <f t="shared" si="5"/>
        <v>50</v>
      </c>
      <c r="Y111">
        <f t="shared" si="5"/>
        <v>45</v>
      </c>
      <c r="Z111">
        <f t="shared" si="5"/>
        <v>0</v>
      </c>
      <c r="AB111">
        <f t="shared" si="1"/>
        <v>7.04</v>
      </c>
      <c r="AC111">
        <f>STDEV(B111:Z111)/SQRT(COUNT(B111:Z111))</f>
        <v>2.7859648238985359</v>
      </c>
    </row>
    <row r="112" spans="1:29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</sheetData>
  <mergeCells count="2">
    <mergeCell ref="A1:AA1"/>
    <mergeCell ref="A2:AA2"/>
  </mergeCells>
  <phoneticPr fontId="8" type="noConversion"/>
  <pageMargins left="0.75" right="0.75" top="1" bottom="1" header="0.5" footer="0.5"/>
  <headerFooter alignWithMargins="0"/>
</worksheet>
</file>

<file path=xl/worksheets/sheet8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AC129"/>
  <sheetViews>
    <sheetView workbookViewId="0">
      <pane xSplit="1" ySplit="4" topLeftCell="Q5" activePane="bottomRight" state="frozen"/>
      <selection activeCell="AJ48" sqref="AJ48"/>
      <selection pane="topRight" activeCell="AJ48" sqref="AJ48"/>
      <selection pane="bottomLeft" activeCell="AJ48" sqref="AJ48"/>
      <selection pane="bottomRight" activeCell="K80" sqref="K80"/>
    </sheetView>
  </sheetViews>
  <sheetFormatPr baseColWidth="10" defaultRowHeight="13"/>
  <cols>
    <col min="1" max="1" width="25" bestFit="1" customWidth="1"/>
    <col min="2" max="256" width="8.83203125" customWidth="1"/>
  </cols>
  <sheetData>
    <row r="1" spans="1:28" ht="18">
      <c r="A1" s="221" t="s">
        <v>88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</row>
    <row r="2" spans="1:28">
      <c r="A2" s="222" t="s">
        <v>107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4"/>
    </row>
    <row r="3" spans="1:28">
      <c r="A3" s="1" t="s">
        <v>0</v>
      </c>
      <c r="B3" s="2">
        <v>0</v>
      </c>
      <c r="C3" s="3">
        <v>3</v>
      </c>
      <c r="D3" s="2">
        <v>6</v>
      </c>
      <c r="E3" s="3">
        <v>9</v>
      </c>
      <c r="F3" s="2">
        <v>12</v>
      </c>
      <c r="G3" s="3">
        <v>15</v>
      </c>
      <c r="H3" s="2">
        <v>18</v>
      </c>
      <c r="I3" s="3">
        <v>21</v>
      </c>
      <c r="J3" s="2">
        <v>24</v>
      </c>
      <c r="K3" s="3">
        <v>27</v>
      </c>
      <c r="L3" s="2">
        <v>30</v>
      </c>
      <c r="M3" s="3">
        <v>33</v>
      </c>
      <c r="N3" s="2">
        <v>36</v>
      </c>
      <c r="O3" s="3">
        <v>39</v>
      </c>
      <c r="P3" s="2">
        <v>42</v>
      </c>
      <c r="Q3" s="3">
        <v>45</v>
      </c>
      <c r="R3" s="2">
        <v>48</v>
      </c>
      <c r="S3" s="3">
        <v>51</v>
      </c>
      <c r="T3" s="4">
        <v>54</v>
      </c>
      <c r="U3" s="3">
        <v>57</v>
      </c>
      <c r="V3" s="4">
        <v>60</v>
      </c>
      <c r="W3" s="3">
        <v>63</v>
      </c>
      <c r="X3" s="4">
        <v>66</v>
      </c>
      <c r="Y3" s="3">
        <v>69</v>
      </c>
      <c r="Z3" s="4">
        <v>72</v>
      </c>
      <c r="AA3" s="2" t="s">
        <v>1</v>
      </c>
    </row>
    <row r="4" spans="1:28">
      <c r="A4" s="5" t="s">
        <v>2</v>
      </c>
      <c r="B4" s="6"/>
      <c r="C4" s="7"/>
      <c r="D4" s="6"/>
      <c r="E4" s="7"/>
      <c r="F4" s="6"/>
      <c r="G4" s="7"/>
      <c r="H4" s="6"/>
      <c r="I4" s="7"/>
      <c r="J4" s="6"/>
      <c r="K4" s="7"/>
      <c r="L4" s="6"/>
      <c r="M4" s="7"/>
      <c r="N4" s="6"/>
      <c r="O4" s="7"/>
      <c r="P4" s="6"/>
      <c r="Q4" s="7"/>
      <c r="R4" s="6"/>
      <c r="S4" s="7"/>
      <c r="T4" s="8"/>
      <c r="U4" s="7"/>
      <c r="V4" s="8"/>
      <c r="W4" s="7"/>
      <c r="X4" s="8"/>
      <c r="Y4" s="7"/>
      <c r="Z4" s="8"/>
      <c r="AA4" s="6"/>
    </row>
    <row r="5" spans="1:28" ht="12.75" customHeight="1">
      <c r="A5" s="9" t="s">
        <v>25</v>
      </c>
      <c r="B5" s="10"/>
      <c r="C5" s="11"/>
      <c r="D5" s="10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  <c r="P5" s="10"/>
      <c r="Q5" s="11"/>
      <c r="R5" s="10"/>
      <c r="S5" s="11"/>
      <c r="T5" s="10"/>
      <c r="U5" s="11"/>
      <c r="V5" s="10"/>
      <c r="W5" s="11"/>
      <c r="X5" s="10"/>
      <c r="Y5" s="11"/>
      <c r="Z5" s="10"/>
      <c r="AA5" s="6"/>
      <c r="AB5">
        <f>SUM(B5:AA5)/25</f>
        <v>0</v>
      </c>
    </row>
    <row r="6" spans="1:28" ht="12.75" customHeight="1">
      <c r="A6" s="9" t="s">
        <v>3</v>
      </c>
      <c r="B6" s="10">
        <v>35</v>
      </c>
      <c r="C6" s="11">
        <v>46</v>
      </c>
      <c r="D6" s="10">
        <v>46</v>
      </c>
      <c r="E6" s="11">
        <v>38</v>
      </c>
      <c r="F6" s="10">
        <v>13</v>
      </c>
      <c r="G6" s="11">
        <v>33</v>
      </c>
      <c r="H6" s="10">
        <v>38</v>
      </c>
      <c r="I6" s="11">
        <v>64</v>
      </c>
      <c r="J6" s="10">
        <v>58</v>
      </c>
      <c r="K6" s="11">
        <v>57</v>
      </c>
      <c r="L6" s="10">
        <v>45</v>
      </c>
      <c r="M6" s="11">
        <v>53</v>
      </c>
      <c r="N6" s="10">
        <v>1</v>
      </c>
      <c r="O6" s="11"/>
      <c r="P6" s="10"/>
      <c r="Q6" s="11"/>
      <c r="R6" s="10"/>
      <c r="S6" s="11"/>
      <c r="T6" s="10"/>
      <c r="U6" s="11"/>
      <c r="V6" s="10"/>
      <c r="W6" s="11"/>
      <c r="X6" s="10"/>
      <c r="Y6" s="11"/>
      <c r="Z6" s="10"/>
      <c r="AA6" s="6"/>
      <c r="AB6">
        <f t="shared" ref="AB6:AB70" si="0">SUM(B6:AA6)/25</f>
        <v>21.08</v>
      </c>
    </row>
    <row r="7" spans="1:28" ht="12.75" customHeight="1">
      <c r="A7" s="9" t="s">
        <v>59</v>
      </c>
      <c r="B7" s="10"/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  <c r="P7" s="10"/>
      <c r="Q7" s="11"/>
      <c r="R7" s="10"/>
      <c r="S7" s="11"/>
      <c r="T7" s="10"/>
      <c r="U7" s="11"/>
      <c r="V7" s="10"/>
      <c r="W7" s="11"/>
      <c r="X7" s="10"/>
      <c r="Y7" s="11"/>
      <c r="Z7" s="10"/>
      <c r="AA7" s="6"/>
      <c r="AB7">
        <f t="shared" si="0"/>
        <v>0</v>
      </c>
    </row>
    <row r="8" spans="1:28" s="162" customFormat="1" ht="12.75" customHeight="1">
      <c r="A8" s="12" t="s">
        <v>4</v>
      </c>
      <c r="B8" s="5"/>
      <c r="C8" s="161"/>
      <c r="D8" s="5"/>
      <c r="E8" s="161"/>
      <c r="F8" s="5"/>
      <c r="G8" s="161"/>
      <c r="H8" s="5"/>
      <c r="I8" s="161"/>
      <c r="J8" s="5"/>
      <c r="K8" s="161"/>
      <c r="L8" s="5"/>
      <c r="M8" s="161">
        <v>2</v>
      </c>
      <c r="N8" s="5">
        <v>1</v>
      </c>
      <c r="O8" s="161"/>
      <c r="P8" s="5"/>
      <c r="Q8" s="161"/>
      <c r="R8" s="5"/>
      <c r="S8" s="161"/>
      <c r="T8" s="5">
        <v>9</v>
      </c>
      <c r="U8" s="161"/>
      <c r="V8" s="5"/>
      <c r="W8" s="161"/>
      <c r="X8" s="5"/>
      <c r="Y8" s="161"/>
      <c r="Z8" s="5">
        <v>2</v>
      </c>
      <c r="AA8" s="52"/>
      <c r="AB8" s="162">
        <f t="shared" si="0"/>
        <v>0.56000000000000005</v>
      </c>
    </row>
    <row r="9" spans="1:28" ht="12.75" customHeight="1">
      <c r="A9" s="9" t="s">
        <v>45</v>
      </c>
      <c r="B9" s="10"/>
      <c r="C9" s="11"/>
      <c r="D9" s="10"/>
      <c r="E9" s="11"/>
      <c r="F9" s="10"/>
      <c r="G9" s="11"/>
      <c r="H9" s="10"/>
      <c r="I9" s="11"/>
      <c r="J9" s="10"/>
      <c r="K9" s="11"/>
      <c r="L9" s="10"/>
      <c r="M9" s="11"/>
      <c r="N9" s="10"/>
      <c r="O9" s="11"/>
      <c r="P9" s="10"/>
      <c r="Q9" s="11"/>
      <c r="R9" s="10"/>
      <c r="S9" s="11"/>
      <c r="T9" s="10"/>
      <c r="U9" s="11"/>
      <c r="V9" s="10"/>
      <c r="W9" s="11"/>
      <c r="X9" s="10"/>
      <c r="Y9" s="11"/>
      <c r="Z9" s="10"/>
      <c r="AA9" s="6"/>
      <c r="AB9">
        <f t="shared" si="0"/>
        <v>0</v>
      </c>
    </row>
    <row r="10" spans="1:28" ht="12.75" customHeight="1">
      <c r="A10" s="24" t="s">
        <v>86</v>
      </c>
      <c r="B10" s="10"/>
      <c r="C10" s="11"/>
      <c r="D10" s="10"/>
      <c r="E10" s="11"/>
      <c r="F10" s="10"/>
      <c r="G10" s="11"/>
      <c r="H10" s="10"/>
      <c r="I10" s="11"/>
      <c r="J10" s="10"/>
      <c r="K10" s="11"/>
      <c r="L10" s="10"/>
      <c r="M10" s="11"/>
      <c r="N10" s="10"/>
      <c r="O10" s="11"/>
      <c r="P10" s="10"/>
      <c r="Q10" s="11"/>
      <c r="R10" s="10"/>
      <c r="S10" s="11"/>
      <c r="T10" s="10"/>
      <c r="U10" s="11"/>
      <c r="V10" s="10"/>
      <c r="W10" s="11"/>
      <c r="X10" s="10"/>
      <c r="Y10" s="11"/>
      <c r="Z10" s="10"/>
      <c r="AA10" s="6"/>
      <c r="AB10">
        <f t="shared" si="0"/>
        <v>0</v>
      </c>
    </row>
    <row r="11" spans="1:28" ht="12.75" customHeight="1">
      <c r="A11" s="9" t="s">
        <v>27</v>
      </c>
      <c r="B11" s="10"/>
      <c r="C11" s="11"/>
      <c r="D11" s="10"/>
      <c r="E11" s="11"/>
      <c r="F11" s="10"/>
      <c r="G11" s="11"/>
      <c r="H11" s="10"/>
      <c r="I11" s="11"/>
      <c r="J11" s="10"/>
      <c r="K11" s="11"/>
      <c r="L11" s="10"/>
      <c r="M11" s="11"/>
      <c r="N11" s="10"/>
      <c r="O11" s="11"/>
      <c r="P11" s="10"/>
      <c r="Q11" s="11"/>
      <c r="R11" s="10"/>
      <c r="S11" s="11"/>
      <c r="T11" s="10"/>
      <c r="U11" s="11"/>
      <c r="V11" s="10"/>
      <c r="W11" s="11"/>
      <c r="X11" s="10"/>
      <c r="Y11" s="11"/>
      <c r="Z11" s="10"/>
      <c r="AA11" s="6"/>
      <c r="AB11">
        <f t="shared" si="0"/>
        <v>0</v>
      </c>
    </row>
    <row r="12" spans="1:28" ht="12.75" customHeight="1">
      <c r="A12" s="14" t="s">
        <v>26</v>
      </c>
      <c r="B12" s="10"/>
      <c r="C12" s="11"/>
      <c r="D12" s="10"/>
      <c r="E12" s="11"/>
      <c r="F12" s="10"/>
      <c r="G12" s="11"/>
      <c r="H12" s="10"/>
      <c r="I12" s="11"/>
      <c r="J12" s="10"/>
      <c r="K12" s="11"/>
      <c r="L12" s="10"/>
      <c r="M12" s="11"/>
      <c r="N12" s="10"/>
      <c r="O12" s="11"/>
      <c r="P12" s="10"/>
      <c r="Q12" s="11"/>
      <c r="R12" s="10"/>
      <c r="S12" s="11"/>
      <c r="T12" s="10"/>
      <c r="U12" s="11"/>
      <c r="V12" s="10"/>
      <c r="W12" s="11"/>
      <c r="X12" s="10"/>
      <c r="Y12" s="11"/>
      <c r="Z12" s="10"/>
      <c r="AA12" s="6"/>
      <c r="AB12">
        <f t="shared" si="0"/>
        <v>0</v>
      </c>
    </row>
    <row r="13" spans="1:28" s="162" customFormat="1" ht="12.75" customHeight="1">
      <c r="A13" s="13" t="s">
        <v>51</v>
      </c>
      <c r="B13" s="5"/>
      <c r="C13" s="161"/>
      <c r="D13" s="5"/>
      <c r="E13" s="161"/>
      <c r="F13" s="5"/>
      <c r="G13" s="161"/>
      <c r="H13" s="5"/>
      <c r="I13" s="161"/>
      <c r="J13" s="5"/>
      <c r="K13" s="161"/>
      <c r="L13" s="5"/>
      <c r="M13" s="161"/>
      <c r="N13" s="5"/>
      <c r="O13" s="161"/>
      <c r="P13" s="5"/>
      <c r="Q13" s="161"/>
      <c r="R13" s="5"/>
      <c r="S13" s="161"/>
      <c r="T13" s="5"/>
      <c r="U13" s="161"/>
      <c r="V13" s="5"/>
      <c r="W13" s="161"/>
      <c r="X13" s="5"/>
      <c r="Y13" s="161"/>
      <c r="Z13" s="5"/>
      <c r="AA13" s="52"/>
      <c r="AB13" s="162">
        <f t="shared" si="0"/>
        <v>0</v>
      </c>
    </row>
    <row r="14" spans="1:28" ht="12.75" customHeight="1">
      <c r="A14" s="14" t="s">
        <v>29</v>
      </c>
      <c r="B14" s="10"/>
      <c r="C14" s="11"/>
      <c r="D14" s="10"/>
      <c r="E14" s="11"/>
      <c r="F14" s="10"/>
      <c r="G14" s="11"/>
      <c r="H14" s="10"/>
      <c r="I14" s="11"/>
      <c r="J14" s="10"/>
      <c r="K14" s="11"/>
      <c r="L14" s="10"/>
      <c r="M14" s="11"/>
      <c r="N14" s="10"/>
      <c r="O14" s="11"/>
      <c r="P14" s="10"/>
      <c r="Q14" s="11"/>
      <c r="R14" s="10"/>
      <c r="S14" s="11"/>
      <c r="T14" s="10"/>
      <c r="U14" s="11"/>
      <c r="V14" s="10"/>
      <c r="W14" s="11"/>
      <c r="X14" s="10"/>
      <c r="Y14" s="11"/>
      <c r="Z14" s="10"/>
      <c r="AA14" s="6"/>
      <c r="AB14">
        <f t="shared" si="0"/>
        <v>0</v>
      </c>
    </row>
    <row r="15" spans="1:28" s="162" customFormat="1" ht="12.75" customHeight="1">
      <c r="A15" s="13" t="s">
        <v>76</v>
      </c>
      <c r="B15" s="5"/>
      <c r="C15" s="161"/>
      <c r="D15" s="5"/>
      <c r="E15" s="161"/>
      <c r="F15" s="5"/>
      <c r="G15" s="161"/>
      <c r="H15" s="5"/>
      <c r="I15" s="161"/>
      <c r="J15" s="5"/>
      <c r="K15" s="161"/>
      <c r="L15" s="5"/>
      <c r="M15" s="161"/>
      <c r="N15" s="5"/>
      <c r="O15" s="161"/>
      <c r="P15" s="5"/>
      <c r="Q15" s="161"/>
      <c r="R15" s="5"/>
      <c r="S15" s="161"/>
      <c r="T15" s="5"/>
      <c r="U15" s="161"/>
      <c r="V15" s="5"/>
      <c r="W15" s="161"/>
      <c r="X15" s="5"/>
      <c r="Y15" s="161"/>
      <c r="Z15" s="5"/>
      <c r="AA15" s="52"/>
      <c r="AB15" s="162">
        <f t="shared" si="0"/>
        <v>0</v>
      </c>
    </row>
    <row r="16" spans="1:28" s="162" customFormat="1" ht="12.75" customHeight="1">
      <c r="A16" s="13" t="s">
        <v>77</v>
      </c>
      <c r="B16" s="5"/>
      <c r="C16" s="161"/>
      <c r="D16" s="5"/>
      <c r="E16" s="161"/>
      <c r="F16" s="5"/>
      <c r="G16" s="161"/>
      <c r="H16" s="5"/>
      <c r="I16" s="161"/>
      <c r="J16" s="5"/>
      <c r="K16" s="161"/>
      <c r="L16" s="5"/>
      <c r="M16" s="161"/>
      <c r="N16" s="5"/>
      <c r="O16" s="161"/>
      <c r="P16" s="5"/>
      <c r="Q16" s="161"/>
      <c r="R16" s="5"/>
      <c r="S16" s="161"/>
      <c r="T16" s="5"/>
      <c r="U16" s="161"/>
      <c r="V16" s="5"/>
      <c r="W16" s="161"/>
      <c r="X16" s="5"/>
      <c r="Y16" s="161"/>
      <c r="Z16" s="5"/>
      <c r="AA16" s="52"/>
      <c r="AB16" s="162">
        <f t="shared" si="0"/>
        <v>0</v>
      </c>
    </row>
    <row r="17" spans="1:28" ht="12.75" customHeight="1">
      <c r="A17" s="9" t="s">
        <v>5</v>
      </c>
      <c r="B17" s="10"/>
      <c r="C17" s="11"/>
      <c r="D17" s="10">
        <v>10</v>
      </c>
      <c r="E17" s="11"/>
      <c r="F17" s="10">
        <v>90</v>
      </c>
      <c r="G17" s="11"/>
      <c r="H17" s="10">
        <v>23</v>
      </c>
      <c r="I17" s="11"/>
      <c r="J17" s="10"/>
      <c r="K17" s="11"/>
      <c r="L17" s="10"/>
      <c r="M17" s="11"/>
      <c r="N17" s="10">
        <v>1</v>
      </c>
      <c r="O17" s="11"/>
      <c r="P17" s="10"/>
      <c r="Q17" s="11"/>
      <c r="R17" s="10"/>
      <c r="S17" s="11"/>
      <c r="T17" s="10"/>
      <c r="U17" s="11"/>
      <c r="V17" s="10"/>
      <c r="W17" s="11"/>
      <c r="X17" s="10">
        <v>33</v>
      </c>
      <c r="Y17" s="11"/>
      <c r="Z17" s="10"/>
      <c r="AA17" s="6"/>
      <c r="AB17">
        <f t="shared" si="0"/>
        <v>6.28</v>
      </c>
    </row>
    <row r="18" spans="1:28" s="162" customFormat="1" ht="12.75" customHeight="1">
      <c r="A18" s="12" t="s">
        <v>79</v>
      </c>
      <c r="B18" s="5"/>
      <c r="C18" s="161"/>
      <c r="D18" s="5"/>
      <c r="E18" s="161"/>
      <c r="F18" s="5"/>
      <c r="G18" s="161"/>
      <c r="H18" s="5"/>
      <c r="I18" s="161"/>
      <c r="J18" s="5"/>
      <c r="K18" s="161"/>
      <c r="L18" s="5"/>
      <c r="M18" s="161"/>
      <c r="N18" s="5"/>
      <c r="O18" s="161"/>
      <c r="P18" s="5"/>
      <c r="Q18" s="161"/>
      <c r="R18" s="5"/>
      <c r="S18" s="161"/>
      <c r="T18" s="5"/>
      <c r="U18" s="161"/>
      <c r="V18" s="5"/>
      <c r="W18" s="161"/>
      <c r="X18" s="5"/>
      <c r="Y18" s="161"/>
      <c r="Z18" s="5"/>
      <c r="AA18" s="52"/>
      <c r="AB18" s="162">
        <f t="shared" si="0"/>
        <v>0</v>
      </c>
    </row>
    <row r="19" spans="1:28" ht="12.75" customHeight="1">
      <c r="A19" s="25" t="s">
        <v>102</v>
      </c>
      <c r="B19" s="10"/>
      <c r="C19" s="11"/>
      <c r="D19" s="10"/>
      <c r="E19" s="11"/>
      <c r="F19" s="10"/>
      <c r="G19" s="11"/>
      <c r="H19" s="10"/>
      <c r="I19" s="11"/>
      <c r="J19" s="10"/>
      <c r="K19" s="11"/>
      <c r="L19" s="10"/>
      <c r="M19" s="11"/>
      <c r="N19" s="10"/>
      <c r="O19" s="11"/>
      <c r="P19" s="10"/>
      <c r="Q19" s="11"/>
      <c r="R19" s="10"/>
      <c r="S19" s="11"/>
      <c r="T19" s="10"/>
      <c r="U19" s="11"/>
      <c r="V19" s="10"/>
      <c r="W19" s="11"/>
      <c r="X19" s="10"/>
      <c r="Y19" s="11"/>
      <c r="Z19" s="10"/>
      <c r="AA19" s="6"/>
    </row>
    <row r="20" spans="1:28" s="162" customFormat="1" ht="12.75" customHeight="1">
      <c r="A20" s="12" t="s">
        <v>78</v>
      </c>
      <c r="B20" s="5"/>
      <c r="C20" s="161"/>
      <c r="D20" s="5"/>
      <c r="E20" s="161"/>
      <c r="F20" s="5"/>
      <c r="G20" s="161"/>
      <c r="H20" s="5"/>
      <c r="I20" s="161"/>
      <c r="J20" s="5"/>
      <c r="K20" s="161"/>
      <c r="L20" s="5"/>
      <c r="M20" s="161"/>
      <c r="N20" s="5"/>
      <c r="O20" s="161"/>
      <c r="P20" s="5"/>
      <c r="Q20" s="161"/>
      <c r="R20" s="5"/>
      <c r="S20" s="161"/>
      <c r="T20" s="5"/>
      <c r="U20" s="161"/>
      <c r="V20" s="5"/>
      <c r="W20" s="161"/>
      <c r="X20" s="5"/>
      <c r="Y20" s="161"/>
      <c r="Z20" s="5"/>
      <c r="AA20" s="52"/>
      <c r="AB20" s="162">
        <f t="shared" si="0"/>
        <v>0</v>
      </c>
    </row>
    <row r="21" spans="1:28" s="162" customFormat="1" ht="12.75" customHeight="1">
      <c r="A21" s="12" t="s">
        <v>6</v>
      </c>
      <c r="B21" s="5">
        <v>90</v>
      </c>
      <c r="C21" s="161">
        <v>93</v>
      </c>
      <c r="D21" s="5">
        <v>80</v>
      </c>
      <c r="E21" s="161">
        <v>90</v>
      </c>
      <c r="F21" s="5">
        <v>30</v>
      </c>
      <c r="G21" s="161">
        <v>95</v>
      </c>
      <c r="H21" s="5">
        <v>90</v>
      </c>
      <c r="I21" s="161">
        <v>90</v>
      </c>
      <c r="J21" s="5">
        <v>95</v>
      </c>
      <c r="K21" s="161">
        <v>93</v>
      </c>
      <c r="L21" s="5">
        <v>75</v>
      </c>
      <c r="M21" s="161">
        <v>80</v>
      </c>
      <c r="N21" s="5">
        <v>98</v>
      </c>
      <c r="O21" s="161">
        <v>85</v>
      </c>
      <c r="P21" s="5">
        <v>100</v>
      </c>
      <c r="Q21" s="161">
        <v>92</v>
      </c>
      <c r="R21" s="5">
        <v>93</v>
      </c>
      <c r="S21" s="161">
        <v>95</v>
      </c>
      <c r="T21" s="5">
        <v>90</v>
      </c>
      <c r="U21" s="161">
        <v>95</v>
      </c>
      <c r="V21" s="5">
        <v>98</v>
      </c>
      <c r="W21" s="161">
        <v>98</v>
      </c>
      <c r="X21" s="5">
        <v>75</v>
      </c>
      <c r="Y21" s="161">
        <v>95</v>
      </c>
      <c r="Z21" s="5">
        <v>40</v>
      </c>
      <c r="AA21" s="52"/>
      <c r="AB21" s="162">
        <f t="shared" si="0"/>
        <v>86.2</v>
      </c>
    </row>
    <row r="22" spans="1:28" s="162" customFormat="1" ht="12.75" customHeight="1">
      <c r="A22" s="12" t="s">
        <v>7</v>
      </c>
      <c r="B22" s="5"/>
      <c r="C22" s="161"/>
      <c r="D22" s="5"/>
      <c r="E22" s="161"/>
      <c r="F22" s="5"/>
      <c r="G22" s="161"/>
      <c r="H22" s="5"/>
      <c r="I22" s="161"/>
      <c r="J22" s="5"/>
      <c r="K22" s="161"/>
      <c r="L22" s="5"/>
      <c r="M22" s="161"/>
      <c r="N22" s="5"/>
      <c r="O22" s="161"/>
      <c r="P22" s="5"/>
      <c r="Q22" s="161"/>
      <c r="R22" s="5"/>
      <c r="S22" s="161"/>
      <c r="T22" s="5"/>
      <c r="U22" s="161"/>
      <c r="V22" s="5"/>
      <c r="W22" s="161"/>
      <c r="X22" s="5"/>
      <c r="Y22" s="161"/>
      <c r="Z22" s="5"/>
      <c r="AA22" s="52"/>
      <c r="AB22" s="162">
        <f t="shared" si="0"/>
        <v>0</v>
      </c>
    </row>
    <row r="23" spans="1:28" s="162" customFormat="1" ht="12.75" customHeight="1">
      <c r="A23" s="12" t="s">
        <v>85</v>
      </c>
      <c r="B23" s="5"/>
      <c r="C23" s="161"/>
      <c r="D23" s="5"/>
      <c r="E23" s="161"/>
      <c r="F23" s="5"/>
      <c r="G23" s="161"/>
      <c r="H23" s="5"/>
      <c r="I23" s="161"/>
      <c r="J23" s="5"/>
      <c r="K23" s="161"/>
      <c r="L23" s="5"/>
      <c r="M23" s="161"/>
      <c r="N23" s="5"/>
      <c r="O23" s="161"/>
      <c r="P23" s="5"/>
      <c r="Q23" s="161"/>
      <c r="R23" s="5"/>
      <c r="S23" s="161"/>
      <c r="T23" s="5"/>
      <c r="U23" s="161"/>
      <c r="V23" s="5"/>
      <c r="W23" s="161"/>
      <c r="X23" s="5"/>
      <c r="Y23" s="161"/>
      <c r="Z23" s="5"/>
      <c r="AA23" s="52"/>
      <c r="AB23" s="162">
        <f t="shared" si="0"/>
        <v>0</v>
      </c>
    </row>
    <row r="24" spans="1:28" s="162" customFormat="1" ht="12.75" customHeight="1">
      <c r="A24" s="12" t="s">
        <v>28</v>
      </c>
      <c r="B24" s="5"/>
      <c r="C24" s="161"/>
      <c r="D24" s="5"/>
      <c r="E24" s="161"/>
      <c r="F24" s="5"/>
      <c r="G24" s="161"/>
      <c r="H24" s="5"/>
      <c r="I24" s="161"/>
      <c r="J24" s="5"/>
      <c r="K24" s="161"/>
      <c r="L24" s="5"/>
      <c r="M24" s="161"/>
      <c r="N24" s="5"/>
      <c r="O24" s="161"/>
      <c r="P24" s="5"/>
      <c r="Q24" s="161"/>
      <c r="R24" s="5"/>
      <c r="S24" s="161"/>
      <c r="T24" s="5"/>
      <c r="U24" s="161"/>
      <c r="V24" s="5"/>
      <c r="W24" s="161"/>
      <c r="X24" s="5"/>
      <c r="Y24" s="161"/>
      <c r="Z24" s="5"/>
      <c r="AA24" s="52"/>
      <c r="AB24" s="162">
        <f t="shared" si="0"/>
        <v>0</v>
      </c>
    </row>
    <row r="25" spans="1:28" ht="12.75" customHeight="1">
      <c r="A25" s="9" t="s">
        <v>8</v>
      </c>
      <c r="B25" s="10"/>
      <c r="C25" s="11"/>
      <c r="D25" s="10"/>
      <c r="E25" s="11"/>
      <c r="F25" s="10"/>
      <c r="G25" s="11"/>
      <c r="H25" s="10"/>
      <c r="I25" s="11"/>
      <c r="J25" s="10"/>
      <c r="K25" s="11"/>
      <c r="L25" s="10"/>
      <c r="M25" s="11"/>
      <c r="N25" s="10"/>
      <c r="O25" s="11"/>
      <c r="P25" s="10"/>
      <c r="Q25" s="11"/>
      <c r="R25" s="10"/>
      <c r="S25" s="11"/>
      <c r="T25" s="10"/>
      <c r="U25" s="11"/>
      <c r="V25" s="10"/>
      <c r="W25" s="11"/>
      <c r="X25" s="10"/>
      <c r="Y25" s="11"/>
      <c r="Z25" s="10"/>
      <c r="AA25" s="6"/>
      <c r="AB25">
        <f t="shared" si="0"/>
        <v>0</v>
      </c>
    </row>
    <row r="26" spans="1:28" s="162" customFormat="1" ht="12.75" customHeight="1">
      <c r="A26" s="12" t="s">
        <v>23</v>
      </c>
      <c r="B26" s="5"/>
      <c r="C26" s="161"/>
      <c r="D26" s="5"/>
      <c r="E26" s="161"/>
      <c r="F26" s="5"/>
      <c r="G26" s="161"/>
      <c r="H26" s="5"/>
      <c r="I26" s="161"/>
      <c r="J26" s="5"/>
      <c r="K26" s="161"/>
      <c r="L26" s="5"/>
      <c r="M26" s="161"/>
      <c r="N26" s="5"/>
      <c r="O26" s="161"/>
      <c r="P26" s="5"/>
      <c r="Q26" s="161"/>
      <c r="R26" s="5"/>
      <c r="S26" s="161"/>
      <c r="T26" s="5"/>
      <c r="U26" s="161"/>
      <c r="V26" s="5"/>
      <c r="W26" s="161"/>
      <c r="X26" s="5"/>
      <c r="Y26" s="161"/>
      <c r="Z26" s="5"/>
      <c r="AA26" s="52"/>
      <c r="AB26" s="162">
        <f t="shared" si="0"/>
        <v>0</v>
      </c>
    </row>
    <row r="27" spans="1:28" ht="12.75" customHeight="1">
      <c r="A27" s="9" t="s">
        <v>71</v>
      </c>
      <c r="B27" s="10"/>
      <c r="C27" s="11"/>
      <c r="D27" s="10"/>
      <c r="E27" s="11"/>
      <c r="F27" s="10"/>
      <c r="G27" s="11"/>
      <c r="H27" s="10"/>
      <c r="I27" s="11"/>
      <c r="J27" s="10"/>
      <c r="K27" s="11"/>
      <c r="L27" s="10"/>
      <c r="M27" s="11"/>
      <c r="N27" s="10"/>
      <c r="O27" s="11"/>
      <c r="P27" s="10"/>
      <c r="Q27" s="11"/>
      <c r="R27" s="10"/>
      <c r="S27" s="11"/>
      <c r="T27" s="10"/>
      <c r="U27" s="11"/>
      <c r="V27" s="10"/>
      <c r="W27" s="11"/>
      <c r="X27" s="10"/>
      <c r="Y27" s="11"/>
      <c r="Z27" s="10"/>
      <c r="AA27" s="6"/>
      <c r="AB27">
        <f t="shared" si="0"/>
        <v>0</v>
      </c>
    </row>
    <row r="28" spans="1:28" ht="12.75" customHeight="1">
      <c r="A28" s="9" t="s">
        <v>83</v>
      </c>
      <c r="B28" s="10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  <c r="P28" s="10"/>
      <c r="Q28" s="11"/>
      <c r="R28" s="10"/>
      <c r="S28" s="11"/>
      <c r="T28" s="10"/>
      <c r="U28" s="11"/>
      <c r="V28" s="10"/>
      <c r="W28" s="11"/>
      <c r="X28" s="10"/>
      <c r="Y28" s="11"/>
      <c r="Z28" s="10"/>
      <c r="AA28" s="6"/>
      <c r="AB28">
        <f t="shared" si="0"/>
        <v>0</v>
      </c>
    </row>
    <row r="29" spans="1:28" ht="12.75" customHeight="1">
      <c r="A29" s="9" t="s">
        <v>69</v>
      </c>
      <c r="B29" s="10"/>
      <c r="C29" s="11"/>
      <c r="D29" s="10"/>
      <c r="E29" s="11"/>
      <c r="F29" s="10"/>
      <c r="G29" s="11"/>
      <c r="H29" s="10"/>
      <c r="I29" s="11"/>
      <c r="J29" s="10"/>
      <c r="K29" s="11"/>
      <c r="L29" s="10">
        <v>1</v>
      </c>
      <c r="M29" s="11"/>
      <c r="N29" s="10"/>
      <c r="O29" s="11"/>
      <c r="P29" s="10"/>
      <c r="Q29" s="11"/>
      <c r="R29" s="10"/>
      <c r="S29" s="11"/>
      <c r="T29" s="10"/>
      <c r="U29" s="11"/>
      <c r="V29" s="10"/>
      <c r="W29" s="11"/>
      <c r="X29" s="10"/>
      <c r="Y29" s="11"/>
      <c r="Z29" s="10"/>
      <c r="AA29" s="6"/>
      <c r="AB29">
        <f t="shared" si="0"/>
        <v>0.04</v>
      </c>
    </row>
    <row r="30" spans="1:28" s="162" customFormat="1" ht="12.75" customHeight="1">
      <c r="A30" s="12" t="s">
        <v>84</v>
      </c>
      <c r="B30" s="5"/>
      <c r="C30" s="161"/>
      <c r="D30" s="5"/>
      <c r="E30" s="161"/>
      <c r="F30" s="5"/>
      <c r="G30" s="161"/>
      <c r="H30" s="5"/>
      <c r="I30" s="161"/>
      <c r="J30" s="5"/>
      <c r="K30" s="161"/>
      <c r="L30" s="5"/>
      <c r="M30" s="161"/>
      <c r="N30" s="5"/>
      <c r="O30" s="161"/>
      <c r="P30" s="5"/>
      <c r="Q30" s="161"/>
      <c r="R30" s="5"/>
      <c r="S30" s="161"/>
      <c r="T30" s="5"/>
      <c r="U30" s="161"/>
      <c r="V30" s="5"/>
      <c r="W30" s="161"/>
      <c r="X30" s="5"/>
      <c r="Y30" s="161"/>
      <c r="Z30" s="5"/>
      <c r="AA30" s="52"/>
      <c r="AB30" s="162">
        <f t="shared" si="0"/>
        <v>0</v>
      </c>
    </row>
    <row r="31" spans="1:28" s="162" customFormat="1" ht="12.75" customHeight="1">
      <c r="A31" s="13" t="s">
        <v>33</v>
      </c>
      <c r="B31" s="5"/>
      <c r="C31" s="161"/>
      <c r="D31" s="5"/>
      <c r="E31" s="161"/>
      <c r="F31" s="5"/>
      <c r="G31" s="161"/>
      <c r="H31" s="5"/>
      <c r="I31" s="161"/>
      <c r="J31" s="5"/>
      <c r="K31" s="161"/>
      <c r="L31" s="5"/>
      <c r="M31" s="161"/>
      <c r="N31" s="5"/>
      <c r="O31" s="161"/>
      <c r="P31" s="5"/>
      <c r="Q31" s="161"/>
      <c r="R31" s="5"/>
      <c r="S31" s="161"/>
      <c r="T31" s="5"/>
      <c r="U31" s="161"/>
      <c r="V31" s="5"/>
      <c r="W31" s="161"/>
      <c r="X31" s="5"/>
      <c r="Y31" s="161"/>
      <c r="Z31" s="5"/>
      <c r="AA31" s="52"/>
      <c r="AB31" s="162">
        <f t="shared" si="0"/>
        <v>0</v>
      </c>
    </row>
    <row r="32" spans="1:28" ht="12.75" customHeight="1">
      <c r="A32" s="24" t="s">
        <v>93</v>
      </c>
      <c r="B32" s="10"/>
      <c r="C32" s="11"/>
      <c r="D32" s="10"/>
      <c r="E32" s="11"/>
      <c r="F32" s="10"/>
      <c r="G32" s="11"/>
      <c r="H32" s="10"/>
      <c r="I32" s="11"/>
      <c r="J32" s="10"/>
      <c r="K32" s="11"/>
      <c r="L32" s="10"/>
      <c r="M32" s="11"/>
      <c r="N32" s="10"/>
      <c r="O32" s="11"/>
      <c r="P32" s="10"/>
      <c r="Q32" s="11"/>
      <c r="R32" s="10"/>
      <c r="S32" s="11"/>
      <c r="T32" s="10"/>
      <c r="U32" s="11"/>
      <c r="V32" s="10"/>
      <c r="W32" s="11"/>
      <c r="X32" s="10"/>
      <c r="Y32" s="11"/>
      <c r="Z32" s="10"/>
      <c r="AA32" s="6"/>
      <c r="AB32">
        <f t="shared" si="0"/>
        <v>0</v>
      </c>
    </row>
    <row r="33" spans="1:28" ht="12.75" customHeight="1">
      <c r="A33" s="15" t="s">
        <v>9</v>
      </c>
      <c r="B33" s="10"/>
      <c r="C33" s="11"/>
      <c r="D33" s="10"/>
      <c r="E33" s="11"/>
      <c r="F33" s="10"/>
      <c r="G33" s="11"/>
      <c r="H33" s="10"/>
      <c r="I33" s="11"/>
      <c r="J33" s="10"/>
      <c r="K33" s="11"/>
      <c r="L33" s="10"/>
      <c r="M33" s="11"/>
      <c r="N33" s="10"/>
      <c r="O33" s="11"/>
      <c r="P33" s="10"/>
      <c r="Q33" s="11"/>
      <c r="R33" s="10"/>
      <c r="S33" s="11"/>
      <c r="T33" s="10"/>
      <c r="U33" s="11"/>
      <c r="V33" s="10"/>
      <c r="W33" s="11"/>
      <c r="X33" s="10"/>
      <c r="Y33" s="11"/>
      <c r="Z33" s="10"/>
      <c r="AA33" s="6"/>
      <c r="AB33">
        <f t="shared" si="0"/>
        <v>0</v>
      </c>
    </row>
    <row r="34" spans="1:28" ht="12.75" customHeight="1">
      <c r="A34" s="15" t="s">
        <v>202</v>
      </c>
      <c r="B34" s="10"/>
      <c r="C34" s="11"/>
      <c r="D34" s="10"/>
      <c r="E34" s="11"/>
      <c r="F34" s="10"/>
      <c r="G34" s="11"/>
      <c r="H34" s="10"/>
      <c r="I34" s="11"/>
      <c r="J34" s="10"/>
      <c r="K34" s="11"/>
      <c r="L34" s="10"/>
      <c r="M34" s="11"/>
      <c r="N34" s="10"/>
      <c r="O34" s="11"/>
      <c r="P34" s="10"/>
      <c r="Q34" s="11"/>
      <c r="R34" s="10"/>
      <c r="S34" s="11"/>
      <c r="T34" s="10"/>
      <c r="U34" s="11"/>
      <c r="V34" s="10"/>
      <c r="W34" s="11"/>
      <c r="X34" s="10"/>
      <c r="Y34" s="11"/>
      <c r="Z34" s="10"/>
      <c r="AA34" s="6"/>
      <c r="AB34">
        <f>SUM(B34:AA34)/25</f>
        <v>0</v>
      </c>
    </row>
    <row r="35" spans="1:28" ht="12.75" customHeight="1">
      <c r="A35" s="15" t="s">
        <v>31</v>
      </c>
      <c r="B35" s="10"/>
      <c r="C35" s="11"/>
      <c r="D35" s="10"/>
      <c r="E35" s="11"/>
      <c r="F35" s="10"/>
      <c r="G35" s="11"/>
      <c r="H35" s="10"/>
      <c r="I35" s="11"/>
      <c r="J35" s="10"/>
      <c r="K35" s="11"/>
      <c r="L35" s="10"/>
      <c r="M35" s="11"/>
      <c r="N35" s="10"/>
      <c r="O35" s="11"/>
      <c r="P35" s="10"/>
      <c r="Q35" s="11"/>
      <c r="R35" s="10"/>
      <c r="S35" s="11"/>
      <c r="T35" s="10"/>
      <c r="U35" s="11"/>
      <c r="V35" s="10"/>
      <c r="W35" s="11"/>
      <c r="X35" s="10"/>
      <c r="Y35" s="11"/>
      <c r="Z35" s="10"/>
      <c r="AA35" s="6"/>
      <c r="AB35">
        <f t="shared" si="0"/>
        <v>0</v>
      </c>
    </row>
    <row r="36" spans="1:28" ht="12.75" customHeight="1">
      <c r="A36" s="15" t="s">
        <v>32</v>
      </c>
      <c r="B36" s="10"/>
      <c r="C36" s="11"/>
      <c r="D36" s="10"/>
      <c r="E36" s="11"/>
      <c r="F36" s="10"/>
      <c r="G36" s="11"/>
      <c r="H36" s="10"/>
      <c r="I36" s="11"/>
      <c r="J36" s="10"/>
      <c r="K36" s="11"/>
      <c r="L36" s="10"/>
      <c r="M36" s="11"/>
      <c r="N36" s="10"/>
      <c r="O36" s="11"/>
      <c r="P36" s="10"/>
      <c r="Q36" s="11"/>
      <c r="R36" s="10"/>
      <c r="S36" s="11"/>
      <c r="T36" s="10"/>
      <c r="U36" s="11"/>
      <c r="V36" s="10"/>
      <c r="W36" s="11"/>
      <c r="X36" s="10"/>
      <c r="Y36" s="11"/>
      <c r="Z36" s="10"/>
      <c r="AA36" s="6"/>
      <c r="AB36">
        <f t="shared" si="0"/>
        <v>0</v>
      </c>
    </row>
    <row r="37" spans="1:28" ht="12.75" customHeight="1">
      <c r="A37" s="15" t="s">
        <v>52</v>
      </c>
      <c r="B37" s="10"/>
      <c r="C37" s="11"/>
      <c r="D37" s="10"/>
      <c r="E37" s="11"/>
      <c r="F37" s="10"/>
      <c r="G37" s="11"/>
      <c r="H37" s="10"/>
      <c r="I37" s="11"/>
      <c r="J37" s="10"/>
      <c r="K37" s="11"/>
      <c r="L37" s="10"/>
      <c r="M37" s="11"/>
      <c r="N37" s="10"/>
      <c r="O37" s="11"/>
      <c r="P37" s="10"/>
      <c r="Q37" s="11"/>
      <c r="R37" s="10"/>
      <c r="S37" s="11"/>
      <c r="T37" s="10"/>
      <c r="U37" s="11"/>
      <c r="V37" s="10"/>
      <c r="W37" s="11"/>
      <c r="X37" s="10"/>
      <c r="Y37" s="11"/>
      <c r="Z37" s="10"/>
      <c r="AA37" s="6"/>
      <c r="AB37">
        <f t="shared" si="0"/>
        <v>0</v>
      </c>
    </row>
    <row r="38" spans="1:28" s="162" customFormat="1" ht="12.75" customHeight="1">
      <c r="A38" s="16" t="s">
        <v>10</v>
      </c>
      <c r="B38" s="5"/>
      <c r="C38" s="161"/>
      <c r="D38" s="5"/>
      <c r="E38" s="161"/>
      <c r="F38" s="5"/>
      <c r="G38" s="161"/>
      <c r="H38" s="5"/>
      <c r="I38" s="161"/>
      <c r="J38" s="5"/>
      <c r="K38" s="161"/>
      <c r="L38" s="5"/>
      <c r="M38" s="161"/>
      <c r="N38" s="5"/>
      <c r="O38" s="161"/>
      <c r="P38" s="5"/>
      <c r="Q38" s="161"/>
      <c r="R38" s="5"/>
      <c r="S38" s="161"/>
      <c r="T38" s="5"/>
      <c r="U38" s="161"/>
      <c r="V38" s="5"/>
      <c r="W38" s="161"/>
      <c r="X38" s="5"/>
      <c r="Y38" s="161"/>
      <c r="Z38" s="5"/>
      <c r="AA38" s="52"/>
      <c r="AB38" s="162">
        <f t="shared" si="0"/>
        <v>0</v>
      </c>
    </row>
    <row r="39" spans="1:28" ht="12.75" customHeight="1">
      <c r="A39" s="15" t="s">
        <v>39</v>
      </c>
      <c r="B39" s="10"/>
      <c r="C39" s="11"/>
      <c r="D39" s="10"/>
      <c r="E39" s="11"/>
      <c r="F39" s="10"/>
      <c r="G39" s="11"/>
      <c r="H39" s="10"/>
      <c r="I39" s="11"/>
      <c r="J39" s="10"/>
      <c r="K39" s="11"/>
      <c r="L39" s="10"/>
      <c r="M39" s="11"/>
      <c r="N39" s="10"/>
      <c r="O39" s="11"/>
      <c r="P39" s="10"/>
      <c r="Q39" s="11"/>
      <c r="R39" s="10"/>
      <c r="S39" s="11"/>
      <c r="T39" s="10"/>
      <c r="U39" s="11"/>
      <c r="V39" s="10"/>
      <c r="W39" s="11"/>
      <c r="X39" s="10"/>
      <c r="Y39" s="11"/>
      <c r="Z39" s="10"/>
      <c r="AA39" s="6"/>
      <c r="AB39">
        <f t="shared" si="0"/>
        <v>0</v>
      </c>
    </row>
    <row r="40" spans="1:28" ht="12.75" customHeight="1">
      <c r="A40" s="15" t="s">
        <v>11</v>
      </c>
      <c r="B40" s="10"/>
      <c r="C40" s="11"/>
      <c r="D40" s="10"/>
      <c r="E40" s="11"/>
      <c r="F40" s="10"/>
      <c r="G40" s="11"/>
      <c r="H40" s="10"/>
      <c r="I40" s="11"/>
      <c r="J40" s="10"/>
      <c r="K40" s="11"/>
      <c r="L40" s="10"/>
      <c r="M40" s="11"/>
      <c r="N40" s="10"/>
      <c r="O40" s="11"/>
      <c r="P40" s="10"/>
      <c r="Q40" s="11"/>
      <c r="R40" s="10"/>
      <c r="S40" s="11"/>
      <c r="T40" s="10"/>
      <c r="U40" s="11"/>
      <c r="V40" s="10"/>
      <c r="W40" s="11"/>
      <c r="X40" s="10"/>
      <c r="Y40" s="11"/>
      <c r="Z40" s="10"/>
      <c r="AA40" s="6"/>
      <c r="AB40">
        <f t="shared" si="0"/>
        <v>0</v>
      </c>
    </row>
    <row r="41" spans="1:28" s="162" customFormat="1" ht="12.75" customHeight="1">
      <c r="A41" s="16" t="s">
        <v>94</v>
      </c>
      <c r="B41" s="5"/>
      <c r="C41" s="161"/>
      <c r="D41" s="5"/>
      <c r="E41" s="161"/>
      <c r="F41" s="5"/>
      <c r="G41" s="161"/>
      <c r="H41" s="5"/>
      <c r="I41" s="161"/>
      <c r="J41" s="5"/>
      <c r="K41" s="161"/>
      <c r="L41" s="5"/>
      <c r="M41" s="161"/>
      <c r="N41" s="5"/>
      <c r="O41" s="161"/>
      <c r="P41" s="5"/>
      <c r="Q41" s="161"/>
      <c r="R41" s="5"/>
      <c r="S41" s="161"/>
      <c r="T41" s="5"/>
      <c r="U41" s="161"/>
      <c r="V41" s="5"/>
      <c r="W41" s="161"/>
      <c r="X41" s="5"/>
      <c r="Y41" s="161"/>
      <c r="Z41" s="5"/>
      <c r="AA41" s="52"/>
      <c r="AB41" s="162">
        <f t="shared" si="0"/>
        <v>0</v>
      </c>
    </row>
    <row r="42" spans="1:28" s="162" customFormat="1" ht="12.75" customHeight="1">
      <c r="A42" s="16" t="s">
        <v>95</v>
      </c>
      <c r="B42" s="5"/>
      <c r="C42" s="161"/>
      <c r="D42" s="5"/>
      <c r="E42" s="161"/>
      <c r="F42" s="5"/>
      <c r="G42" s="161"/>
      <c r="H42" s="5"/>
      <c r="I42" s="161"/>
      <c r="J42" s="5"/>
      <c r="K42" s="161"/>
      <c r="L42" s="5"/>
      <c r="M42" s="161"/>
      <c r="N42" s="5"/>
      <c r="O42" s="161"/>
      <c r="P42" s="5"/>
      <c r="Q42" s="161"/>
      <c r="R42" s="5"/>
      <c r="S42" s="161"/>
      <c r="T42" s="5"/>
      <c r="U42" s="161"/>
      <c r="V42" s="5"/>
      <c r="W42" s="161"/>
      <c r="X42" s="5"/>
      <c r="Y42" s="161"/>
      <c r="Z42" s="5"/>
      <c r="AA42" s="52"/>
      <c r="AB42" s="162">
        <f t="shared" si="0"/>
        <v>0</v>
      </c>
    </row>
    <row r="43" spans="1:28" ht="12.75" customHeight="1">
      <c r="A43" s="15" t="s">
        <v>12</v>
      </c>
      <c r="B43" s="10"/>
      <c r="C43" s="11"/>
      <c r="D43" s="10"/>
      <c r="E43" s="11"/>
      <c r="F43" s="10"/>
      <c r="G43" s="11"/>
      <c r="H43" s="10"/>
      <c r="I43" s="11"/>
      <c r="J43" s="10"/>
      <c r="K43" s="11"/>
      <c r="L43" s="10"/>
      <c r="M43" s="11"/>
      <c r="N43" s="10"/>
      <c r="O43" s="11"/>
      <c r="P43" s="10"/>
      <c r="Q43" s="11"/>
      <c r="R43" s="10"/>
      <c r="S43" s="11"/>
      <c r="T43" s="10"/>
      <c r="U43" s="11"/>
      <c r="V43" s="10"/>
      <c r="W43" s="11"/>
      <c r="X43" s="10"/>
      <c r="Y43" s="11"/>
      <c r="Z43" s="10"/>
      <c r="AA43" s="6"/>
      <c r="AB43">
        <f t="shared" si="0"/>
        <v>0</v>
      </c>
    </row>
    <row r="44" spans="1:28" ht="12.75" customHeight="1">
      <c r="A44" s="15" t="s">
        <v>40</v>
      </c>
      <c r="B44" s="10"/>
      <c r="C44" s="11"/>
      <c r="D44" s="10"/>
      <c r="E44" s="11"/>
      <c r="F44" s="10"/>
      <c r="G44" s="11"/>
      <c r="H44" s="10"/>
      <c r="I44" s="11"/>
      <c r="J44" s="10"/>
      <c r="K44" s="11"/>
      <c r="L44" s="10"/>
      <c r="M44" s="11"/>
      <c r="N44" s="10"/>
      <c r="O44" s="11"/>
      <c r="P44" s="10"/>
      <c r="Q44" s="11"/>
      <c r="R44" s="10"/>
      <c r="S44" s="11"/>
      <c r="T44" s="10"/>
      <c r="U44" s="11"/>
      <c r="V44" s="10"/>
      <c r="W44" s="11"/>
      <c r="X44" s="10"/>
      <c r="Y44" s="11"/>
      <c r="Z44" s="10"/>
      <c r="AA44" s="6"/>
      <c r="AB44">
        <f t="shared" si="0"/>
        <v>0</v>
      </c>
    </row>
    <row r="45" spans="1:28" s="162" customFormat="1" ht="12.75" customHeight="1">
      <c r="A45" s="16" t="s">
        <v>41</v>
      </c>
      <c r="B45" s="5"/>
      <c r="C45" s="161"/>
      <c r="D45" s="5"/>
      <c r="E45" s="161"/>
      <c r="F45" s="5"/>
      <c r="G45" s="161"/>
      <c r="H45" s="5"/>
      <c r="I45" s="161"/>
      <c r="J45" s="5"/>
      <c r="K45" s="161"/>
      <c r="L45" s="5"/>
      <c r="M45" s="161"/>
      <c r="N45" s="5"/>
      <c r="O45" s="161"/>
      <c r="P45" s="5"/>
      <c r="Q45" s="161"/>
      <c r="R45" s="5"/>
      <c r="S45" s="161"/>
      <c r="T45" s="5"/>
      <c r="U45" s="161"/>
      <c r="V45" s="5"/>
      <c r="W45" s="161"/>
      <c r="X45" s="5"/>
      <c r="Y45" s="161"/>
      <c r="Z45" s="5"/>
      <c r="AA45" s="52"/>
      <c r="AB45" s="162">
        <f t="shared" si="0"/>
        <v>0</v>
      </c>
    </row>
    <row r="46" spans="1:28" ht="12.75" customHeight="1">
      <c r="A46" s="15" t="s">
        <v>44</v>
      </c>
      <c r="B46" s="10"/>
      <c r="C46" s="11"/>
      <c r="D46" s="10"/>
      <c r="E46" s="11"/>
      <c r="F46" s="10"/>
      <c r="G46" s="11"/>
      <c r="H46" s="10"/>
      <c r="I46" s="11"/>
      <c r="J46" s="10"/>
      <c r="K46" s="11"/>
      <c r="L46" s="10"/>
      <c r="M46" s="11"/>
      <c r="N46" s="10"/>
      <c r="O46" s="11"/>
      <c r="P46" s="10"/>
      <c r="Q46" s="11"/>
      <c r="R46" s="10"/>
      <c r="S46" s="11"/>
      <c r="T46" s="10"/>
      <c r="U46" s="11"/>
      <c r="V46" s="10"/>
      <c r="W46" s="11"/>
      <c r="X46" s="10"/>
      <c r="Y46" s="11"/>
      <c r="Z46" s="10"/>
      <c r="AA46" s="6"/>
      <c r="AB46">
        <f t="shared" si="0"/>
        <v>0</v>
      </c>
    </row>
    <row r="47" spans="1:28" ht="12.75" customHeight="1">
      <c r="A47" s="15" t="s">
        <v>62</v>
      </c>
      <c r="B47" s="10"/>
      <c r="C47" s="11"/>
      <c r="D47" s="10"/>
      <c r="E47" s="11"/>
      <c r="F47" s="10"/>
      <c r="G47" s="11"/>
      <c r="H47" s="10"/>
      <c r="I47" s="11"/>
      <c r="J47" s="10"/>
      <c r="K47" s="11"/>
      <c r="L47" s="10"/>
      <c r="M47" s="11"/>
      <c r="N47" s="10"/>
      <c r="O47" s="11"/>
      <c r="P47" s="10"/>
      <c r="Q47" s="11"/>
      <c r="R47" s="10"/>
      <c r="S47" s="11"/>
      <c r="T47" s="10"/>
      <c r="U47" s="11"/>
      <c r="V47" s="10"/>
      <c r="W47" s="11"/>
      <c r="X47" s="10"/>
      <c r="Y47" s="11"/>
      <c r="Z47" s="10"/>
      <c r="AA47" s="6"/>
      <c r="AB47">
        <f t="shared" si="0"/>
        <v>0</v>
      </c>
    </row>
    <row r="48" spans="1:28" s="162" customFormat="1" ht="12.75" customHeight="1">
      <c r="A48" s="16" t="s">
        <v>34</v>
      </c>
      <c r="B48" s="5"/>
      <c r="C48" s="161"/>
      <c r="D48" s="5"/>
      <c r="E48" s="161"/>
      <c r="F48" s="5"/>
      <c r="G48" s="161"/>
      <c r="H48" s="5"/>
      <c r="I48" s="161"/>
      <c r="J48" s="5"/>
      <c r="K48" s="161"/>
      <c r="L48" s="5"/>
      <c r="M48" s="161"/>
      <c r="N48" s="5"/>
      <c r="O48" s="161"/>
      <c r="P48" s="5"/>
      <c r="Q48" s="161"/>
      <c r="R48" s="5"/>
      <c r="S48" s="161"/>
      <c r="T48" s="5"/>
      <c r="U48" s="161"/>
      <c r="V48" s="5"/>
      <c r="W48" s="161"/>
      <c r="X48" s="5"/>
      <c r="Y48" s="161"/>
      <c r="Z48" s="5"/>
      <c r="AA48" s="52"/>
      <c r="AB48" s="162">
        <f t="shared" si="0"/>
        <v>0</v>
      </c>
    </row>
    <row r="49" spans="1:28" s="162" customFormat="1" ht="12.75" customHeight="1">
      <c r="A49" s="16" t="s">
        <v>35</v>
      </c>
      <c r="B49" s="5"/>
      <c r="C49" s="161"/>
      <c r="D49" s="5"/>
      <c r="E49" s="161"/>
      <c r="F49" s="5"/>
      <c r="G49" s="161"/>
      <c r="H49" s="5"/>
      <c r="I49" s="161"/>
      <c r="J49" s="5"/>
      <c r="K49" s="161"/>
      <c r="L49" s="5"/>
      <c r="M49" s="161"/>
      <c r="N49" s="5"/>
      <c r="O49" s="161"/>
      <c r="P49" s="5"/>
      <c r="Q49" s="161"/>
      <c r="R49" s="5"/>
      <c r="S49" s="161"/>
      <c r="T49" s="5"/>
      <c r="U49" s="161"/>
      <c r="V49" s="5"/>
      <c r="W49" s="161"/>
      <c r="X49" s="5"/>
      <c r="Y49" s="161"/>
      <c r="Z49" s="5"/>
      <c r="AA49" s="52"/>
      <c r="AB49" s="162">
        <f t="shared" si="0"/>
        <v>0</v>
      </c>
    </row>
    <row r="50" spans="1:28" ht="12.75" customHeight="1">
      <c r="A50" s="15" t="s">
        <v>37</v>
      </c>
      <c r="B50" s="10"/>
      <c r="C50" s="11"/>
      <c r="D50" s="10"/>
      <c r="E50" s="11"/>
      <c r="F50" s="10"/>
      <c r="G50" s="11"/>
      <c r="H50" s="10"/>
      <c r="I50" s="11"/>
      <c r="J50" s="10"/>
      <c r="K50" s="11"/>
      <c r="L50" s="10"/>
      <c r="M50" s="11"/>
      <c r="N50" s="10"/>
      <c r="O50" s="11"/>
      <c r="P50" s="10"/>
      <c r="Q50" s="11"/>
      <c r="R50" s="10"/>
      <c r="S50" s="11"/>
      <c r="T50" s="10"/>
      <c r="U50" s="11"/>
      <c r="V50" s="10"/>
      <c r="W50" s="11"/>
      <c r="X50" s="10"/>
      <c r="Y50" s="11"/>
      <c r="Z50" s="10"/>
      <c r="AA50" s="6"/>
      <c r="AB50">
        <f t="shared" si="0"/>
        <v>0</v>
      </c>
    </row>
    <row r="51" spans="1:28" ht="12.75" customHeight="1">
      <c r="A51" s="9" t="s">
        <v>24</v>
      </c>
      <c r="B51" s="10"/>
      <c r="C51" s="11"/>
      <c r="D51" s="10"/>
      <c r="E51" s="11"/>
      <c r="F51" s="10"/>
      <c r="G51" s="11"/>
      <c r="H51" s="10"/>
      <c r="I51" s="11"/>
      <c r="J51" s="10"/>
      <c r="K51" s="11"/>
      <c r="L51" s="10"/>
      <c r="M51" s="11"/>
      <c r="N51" s="10"/>
      <c r="O51" s="11"/>
      <c r="P51" s="10"/>
      <c r="Q51" s="11"/>
      <c r="R51" s="10"/>
      <c r="S51" s="11"/>
      <c r="T51" s="10"/>
      <c r="U51" s="11"/>
      <c r="V51" s="10"/>
      <c r="W51" s="11"/>
      <c r="X51" s="10"/>
      <c r="Y51" s="11"/>
      <c r="Z51" s="10"/>
      <c r="AA51" s="6"/>
      <c r="AB51">
        <f t="shared" si="0"/>
        <v>0</v>
      </c>
    </row>
    <row r="52" spans="1:28" ht="12.75" customHeight="1">
      <c r="A52" s="9" t="s">
        <v>43</v>
      </c>
      <c r="B52" s="10"/>
      <c r="C52" s="11"/>
      <c r="D52" s="10"/>
      <c r="E52" s="11"/>
      <c r="F52" s="10"/>
      <c r="G52" s="11"/>
      <c r="H52" s="10"/>
      <c r="I52" s="11"/>
      <c r="J52" s="10"/>
      <c r="K52" s="11"/>
      <c r="L52" s="10"/>
      <c r="M52" s="11"/>
      <c r="N52" s="10"/>
      <c r="O52" s="11"/>
      <c r="P52" s="10"/>
      <c r="Q52" s="11"/>
      <c r="R52" s="10"/>
      <c r="S52" s="11"/>
      <c r="T52" s="10"/>
      <c r="U52" s="11"/>
      <c r="V52" s="10"/>
      <c r="W52" s="11"/>
      <c r="X52" s="10"/>
      <c r="Y52" s="11"/>
      <c r="Z52" s="10"/>
      <c r="AA52" s="6"/>
      <c r="AB52">
        <f t="shared" si="0"/>
        <v>0</v>
      </c>
    </row>
    <row r="53" spans="1:28" s="162" customFormat="1" ht="12.75" customHeight="1">
      <c r="A53" s="12" t="s">
        <v>72</v>
      </c>
      <c r="B53" s="5"/>
      <c r="C53" s="161"/>
      <c r="D53" s="5"/>
      <c r="E53" s="161"/>
      <c r="F53" s="5"/>
      <c r="G53" s="161"/>
      <c r="H53" s="5"/>
      <c r="I53" s="161"/>
      <c r="J53" s="5"/>
      <c r="K53" s="161"/>
      <c r="L53" s="5"/>
      <c r="M53" s="161"/>
      <c r="N53" s="5"/>
      <c r="O53" s="161"/>
      <c r="P53" s="5"/>
      <c r="Q53" s="161"/>
      <c r="R53" s="5"/>
      <c r="S53" s="161"/>
      <c r="T53" s="5"/>
      <c r="U53" s="161"/>
      <c r="V53" s="5"/>
      <c r="W53" s="161"/>
      <c r="X53" s="5"/>
      <c r="Y53" s="161"/>
      <c r="Z53" s="5"/>
      <c r="AA53" s="52"/>
      <c r="AB53" s="162">
        <f t="shared" si="0"/>
        <v>0</v>
      </c>
    </row>
    <row r="54" spans="1:28" ht="12.75" customHeight="1">
      <c r="A54" s="15" t="s">
        <v>68</v>
      </c>
      <c r="B54" s="10"/>
      <c r="C54" s="11"/>
      <c r="D54" s="10"/>
      <c r="E54" s="11"/>
      <c r="F54" s="10"/>
      <c r="G54" s="11"/>
      <c r="H54" s="10"/>
      <c r="I54" s="11"/>
      <c r="J54" s="10"/>
      <c r="K54" s="11"/>
      <c r="L54" s="10"/>
      <c r="M54" s="11"/>
      <c r="N54" s="10"/>
      <c r="O54" s="11"/>
      <c r="P54" s="10"/>
      <c r="Q54" s="11"/>
      <c r="R54" s="10"/>
      <c r="S54" s="11"/>
      <c r="T54" s="10">
        <v>8</v>
      </c>
      <c r="U54" s="11"/>
      <c r="V54" s="10"/>
      <c r="W54" s="11"/>
      <c r="X54" s="10"/>
      <c r="Y54" s="11"/>
      <c r="Z54" s="10"/>
      <c r="AA54" s="6"/>
      <c r="AB54">
        <f t="shared" si="0"/>
        <v>0.32</v>
      </c>
    </row>
    <row r="55" spans="1:28" ht="12.75" customHeight="1">
      <c r="A55" s="15" t="s">
        <v>82</v>
      </c>
      <c r="B55" s="10"/>
      <c r="C55" s="11"/>
      <c r="D55" s="10"/>
      <c r="E55" s="11"/>
      <c r="F55" s="10"/>
      <c r="G55" s="11"/>
      <c r="H55" s="10"/>
      <c r="I55" s="11"/>
      <c r="J55" s="10"/>
      <c r="K55" s="11"/>
      <c r="L55" s="10"/>
      <c r="M55" s="11"/>
      <c r="N55" s="10"/>
      <c r="O55" s="11"/>
      <c r="P55" s="10"/>
      <c r="Q55" s="11"/>
      <c r="R55" s="10"/>
      <c r="S55" s="11"/>
      <c r="T55" s="10"/>
      <c r="U55" s="11"/>
      <c r="V55" s="10"/>
      <c r="W55" s="11"/>
      <c r="X55" s="10"/>
      <c r="Y55" s="11"/>
      <c r="Z55" s="10"/>
      <c r="AA55" s="6"/>
      <c r="AB55">
        <f t="shared" si="0"/>
        <v>0</v>
      </c>
    </row>
    <row r="56" spans="1:28" ht="12.75" customHeight="1">
      <c r="A56" s="9" t="s">
        <v>63</v>
      </c>
      <c r="B56" s="10"/>
      <c r="C56" s="11"/>
      <c r="D56" s="10"/>
      <c r="E56" s="11"/>
      <c r="F56" s="10"/>
      <c r="G56" s="11"/>
      <c r="H56" s="10"/>
      <c r="I56" s="11"/>
      <c r="J56" s="10"/>
      <c r="K56" s="11"/>
      <c r="L56" s="10"/>
      <c r="M56" s="11"/>
      <c r="N56" s="10"/>
      <c r="O56" s="11"/>
      <c r="P56" s="10"/>
      <c r="Q56" s="11"/>
      <c r="R56" s="10"/>
      <c r="S56" s="11"/>
      <c r="T56" s="10"/>
      <c r="U56" s="11"/>
      <c r="V56" s="10"/>
      <c r="W56" s="11"/>
      <c r="X56" s="10"/>
      <c r="Y56" s="11"/>
      <c r="Z56" s="10"/>
      <c r="AA56" s="6"/>
      <c r="AB56">
        <f t="shared" si="0"/>
        <v>0</v>
      </c>
    </row>
    <row r="57" spans="1:28" ht="12.75" customHeight="1">
      <c r="A57" s="12" t="s">
        <v>30</v>
      </c>
      <c r="B57" s="10"/>
      <c r="C57" s="11"/>
      <c r="D57" s="10"/>
      <c r="E57" s="11"/>
      <c r="F57" s="10"/>
      <c r="G57" s="11"/>
      <c r="H57" s="10"/>
      <c r="I57" s="11"/>
      <c r="J57" s="10"/>
      <c r="K57" s="11"/>
      <c r="L57" s="10">
        <v>1</v>
      </c>
      <c r="M57" s="11"/>
      <c r="N57" s="10"/>
      <c r="O57" s="11"/>
      <c r="P57" s="10"/>
      <c r="Q57" s="11"/>
      <c r="R57" s="10"/>
      <c r="S57" s="11"/>
      <c r="T57" s="10"/>
      <c r="U57" s="11"/>
      <c r="V57" s="10"/>
      <c r="W57" s="11"/>
      <c r="X57" s="10"/>
      <c r="Y57" s="11"/>
      <c r="Z57" s="10"/>
      <c r="AA57" s="6"/>
      <c r="AB57">
        <f t="shared" si="0"/>
        <v>0.04</v>
      </c>
    </row>
    <row r="58" spans="1:28" ht="12.75" customHeight="1">
      <c r="A58" s="9" t="s">
        <v>38</v>
      </c>
      <c r="B58" s="10"/>
      <c r="C58" s="11"/>
      <c r="D58" s="10"/>
      <c r="E58" s="11"/>
      <c r="F58" s="10"/>
      <c r="G58" s="11"/>
      <c r="H58" s="10"/>
      <c r="I58" s="11"/>
      <c r="J58" s="10"/>
      <c r="K58" s="11"/>
      <c r="L58" s="10"/>
      <c r="M58" s="11"/>
      <c r="N58" s="10"/>
      <c r="O58" s="11"/>
      <c r="P58" s="10"/>
      <c r="Q58" s="11"/>
      <c r="R58" s="10"/>
      <c r="S58" s="11"/>
      <c r="T58" s="10"/>
      <c r="U58" s="11"/>
      <c r="V58" s="10"/>
      <c r="W58" s="11"/>
      <c r="X58" s="10"/>
      <c r="Y58" s="11"/>
      <c r="Z58" s="10"/>
      <c r="AA58" s="6"/>
      <c r="AB58">
        <f t="shared" si="0"/>
        <v>0</v>
      </c>
    </row>
    <row r="59" spans="1:28" ht="12.75" customHeight="1">
      <c r="A59" s="9" t="s">
        <v>60</v>
      </c>
      <c r="B59" s="10"/>
      <c r="C59" s="11"/>
      <c r="D59" s="10"/>
      <c r="E59" s="11"/>
      <c r="F59" s="10"/>
      <c r="G59" s="11"/>
      <c r="H59" s="10"/>
      <c r="I59" s="11"/>
      <c r="J59" s="10"/>
      <c r="K59" s="11"/>
      <c r="L59" s="10"/>
      <c r="M59" s="11"/>
      <c r="N59" s="10"/>
      <c r="O59" s="11"/>
      <c r="P59" s="10"/>
      <c r="Q59" s="11"/>
      <c r="R59" s="10"/>
      <c r="S59" s="11"/>
      <c r="T59" s="10"/>
      <c r="U59" s="11"/>
      <c r="V59" s="10"/>
      <c r="W59" s="11"/>
      <c r="X59" s="10"/>
      <c r="Y59" s="11"/>
      <c r="Z59" s="10"/>
      <c r="AA59" s="6"/>
      <c r="AB59">
        <f t="shared" si="0"/>
        <v>0</v>
      </c>
    </row>
    <row r="60" spans="1:28" ht="12.75" customHeight="1">
      <c r="A60" s="9" t="s">
        <v>73</v>
      </c>
      <c r="B60" s="10"/>
      <c r="C60" s="11"/>
      <c r="D60" s="10"/>
      <c r="E60" s="11"/>
      <c r="F60" s="10"/>
      <c r="G60" s="11"/>
      <c r="H60" s="10"/>
      <c r="I60" s="11"/>
      <c r="J60" s="10"/>
      <c r="K60" s="11"/>
      <c r="L60" s="10"/>
      <c r="M60" s="11"/>
      <c r="N60" s="10"/>
      <c r="O60" s="11"/>
      <c r="P60" s="10"/>
      <c r="Q60" s="11"/>
      <c r="R60" s="10"/>
      <c r="S60" s="11"/>
      <c r="T60" s="10"/>
      <c r="U60" s="11"/>
      <c r="V60" s="10"/>
      <c r="W60" s="11"/>
      <c r="X60" s="10"/>
      <c r="Y60" s="11"/>
      <c r="Z60" s="10"/>
      <c r="AA60" s="6"/>
      <c r="AB60">
        <f t="shared" si="0"/>
        <v>0</v>
      </c>
    </row>
    <row r="61" spans="1:28" ht="12.75" customHeight="1">
      <c r="A61" s="9" t="s">
        <v>64</v>
      </c>
      <c r="B61" s="10"/>
      <c r="C61" s="11"/>
      <c r="D61" s="10"/>
      <c r="E61" s="11"/>
      <c r="F61" s="10"/>
      <c r="G61" s="11"/>
      <c r="H61" s="10"/>
      <c r="I61" s="11"/>
      <c r="J61" s="10"/>
      <c r="K61" s="11"/>
      <c r="L61" s="10"/>
      <c r="M61" s="11"/>
      <c r="N61" s="10"/>
      <c r="O61" s="11"/>
      <c r="P61" s="10"/>
      <c r="Q61" s="11"/>
      <c r="R61" s="10"/>
      <c r="S61" s="11"/>
      <c r="T61" s="10"/>
      <c r="U61" s="11"/>
      <c r="V61" s="10"/>
      <c r="W61" s="11"/>
      <c r="X61" s="10"/>
      <c r="Y61" s="11"/>
      <c r="Z61" s="10"/>
      <c r="AA61" s="6"/>
      <c r="AB61">
        <f t="shared" si="0"/>
        <v>0</v>
      </c>
    </row>
    <row r="62" spans="1:28" ht="12.75" customHeight="1">
      <c r="A62" s="9" t="s">
        <v>61</v>
      </c>
      <c r="B62" s="10"/>
      <c r="C62" s="11"/>
      <c r="D62" s="10"/>
      <c r="E62" s="11"/>
      <c r="F62" s="10"/>
      <c r="G62" s="11"/>
      <c r="H62" s="10"/>
      <c r="I62" s="11"/>
      <c r="J62" s="10"/>
      <c r="K62" s="11"/>
      <c r="L62" s="10"/>
      <c r="M62" s="11"/>
      <c r="N62" s="10"/>
      <c r="O62" s="11"/>
      <c r="P62" s="10"/>
      <c r="Q62" s="11"/>
      <c r="R62" s="10"/>
      <c r="S62" s="11"/>
      <c r="T62" s="10"/>
      <c r="U62" s="11"/>
      <c r="V62" s="10"/>
      <c r="W62" s="11"/>
      <c r="X62" s="10"/>
      <c r="Y62" s="11"/>
      <c r="Z62" s="10"/>
      <c r="AA62" s="6"/>
      <c r="AB62">
        <f t="shared" si="0"/>
        <v>0</v>
      </c>
    </row>
    <row r="63" spans="1:28" s="162" customFormat="1" ht="12.75" customHeight="1">
      <c r="A63" s="16" t="s">
        <v>13</v>
      </c>
      <c r="B63" s="5"/>
      <c r="C63" s="161"/>
      <c r="D63" s="5"/>
      <c r="E63" s="161"/>
      <c r="F63" s="5"/>
      <c r="G63" s="161"/>
      <c r="H63" s="5"/>
      <c r="I63" s="161"/>
      <c r="J63" s="5"/>
      <c r="K63" s="161"/>
      <c r="L63" s="5"/>
      <c r="M63" s="161"/>
      <c r="N63" s="5"/>
      <c r="O63" s="161"/>
      <c r="P63" s="5"/>
      <c r="Q63" s="161"/>
      <c r="R63" s="5"/>
      <c r="S63" s="161"/>
      <c r="T63" s="5"/>
      <c r="U63" s="161"/>
      <c r="V63" s="5"/>
      <c r="W63" s="161"/>
      <c r="X63" s="5"/>
      <c r="Y63" s="161"/>
      <c r="Z63" s="5"/>
      <c r="AA63" s="52"/>
      <c r="AB63" s="162">
        <f t="shared" si="0"/>
        <v>0</v>
      </c>
    </row>
    <row r="64" spans="1:28" s="162" customFormat="1" ht="12.75" customHeight="1">
      <c r="A64" s="16" t="s">
        <v>55</v>
      </c>
      <c r="B64" s="5"/>
      <c r="C64" s="161"/>
      <c r="D64" s="5"/>
      <c r="E64" s="161"/>
      <c r="F64" s="5"/>
      <c r="G64" s="161"/>
      <c r="H64" s="5"/>
      <c r="I64" s="161"/>
      <c r="J64" s="5"/>
      <c r="K64" s="161"/>
      <c r="L64" s="5"/>
      <c r="M64" s="161"/>
      <c r="N64" s="5"/>
      <c r="O64" s="161"/>
      <c r="P64" s="5"/>
      <c r="Q64" s="161"/>
      <c r="R64" s="5"/>
      <c r="S64" s="161"/>
      <c r="T64" s="5"/>
      <c r="U64" s="161"/>
      <c r="V64" s="5"/>
      <c r="W64" s="161"/>
      <c r="X64" s="5"/>
      <c r="Y64" s="161"/>
      <c r="Z64" s="5"/>
      <c r="AA64" s="52"/>
      <c r="AB64" s="162">
        <f t="shared" si="0"/>
        <v>0</v>
      </c>
    </row>
    <row r="65" spans="1:28" ht="12.75" customHeight="1">
      <c r="A65" s="15" t="s">
        <v>42</v>
      </c>
      <c r="B65" s="10"/>
      <c r="C65" s="11"/>
      <c r="D65" s="10"/>
      <c r="E65" s="11"/>
      <c r="F65" s="10"/>
      <c r="G65" s="11"/>
      <c r="H65" s="10"/>
      <c r="I65" s="11"/>
      <c r="J65" s="10"/>
      <c r="K65" s="11"/>
      <c r="L65" s="10"/>
      <c r="M65" s="11"/>
      <c r="N65" s="10"/>
      <c r="O65" s="11"/>
      <c r="P65" s="10"/>
      <c r="Q65" s="11"/>
      <c r="R65" s="10"/>
      <c r="S65" s="11"/>
      <c r="T65" s="10"/>
      <c r="U65" s="11"/>
      <c r="V65" s="10"/>
      <c r="W65" s="11"/>
      <c r="X65" s="10"/>
      <c r="Y65" s="11"/>
      <c r="Z65" s="10"/>
      <c r="AA65" s="6"/>
      <c r="AB65">
        <f t="shared" si="0"/>
        <v>0</v>
      </c>
    </row>
    <row r="66" spans="1:28" ht="12.75" customHeight="1">
      <c r="A66" s="15" t="s">
        <v>57</v>
      </c>
      <c r="B66" s="10"/>
      <c r="C66" s="11"/>
      <c r="D66" s="10"/>
      <c r="E66" s="11"/>
      <c r="F66" s="10"/>
      <c r="G66" s="11"/>
      <c r="H66" s="10"/>
      <c r="I66" s="11"/>
      <c r="J66" s="10"/>
      <c r="K66" s="11"/>
      <c r="L66" s="10"/>
      <c r="M66" s="11"/>
      <c r="N66" s="10"/>
      <c r="O66" s="11"/>
      <c r="P66" s="10"/>
      <c r="Q66" s="11"/>
      <c r="R66" s="10"/>
      <c r="S66" s="11"/>
      <c r="T66" s="10"/>
      <c r="U66" s="11"/>
      <c r="V66" s="10"/>
      <c r="W66" s="11"/>
      <c r="X66" s="10"/>
      <c r="Y66" s="11"/>
      <c r="Z66" s="10"/>
      <c r="AA66" s="6"/>
      <c r="AB66">
        <f t="shared" si="0"/>
        <v>0</v>
      </c>
    </row>
    <row r="67" spans="1:28" s="162" customFormat="1" ht="12.75" customHeight="1">
      <c r="A67" s="16" t="s">
        <v>14</v>
      </c>
      <c r="B67" s="5"/>
      <c r="C67" s="161"/>
      <c r="D67" s="5"/>
      <c r="E67" s="161"/>
      <c r="F67" s="5"/>
      <c r="G67" s="161"/>
      <c r="H67" s="5"/>
      <c r="I67" s="161"/>
      <c r="J67" s="5"/>
      <c r="K67" s="161"/>
      <c r="L67" s="5"/>
      <c r="M67" s="161"/>
      <c r="N67" s="5"/>
      <c r="O67" s="161"/>
      <c r="P67" s="5"/>
      <c r="Q67" s="161"/>
      <c r="R67" s="5"/>
      <c r="S67" s="161"/>
      <c r="T67" s="5"/>
      <c r="U67" s="161"/>
      <c r="V67" s="5"/>
      <c r="W67" s="161"/>
      <c r="X67" s="5"/>
      <c r="Y67" s="161"/>
      <c r="Z67" s="5"/>
      <c r="AA67" s="52"/>
      <c r="AB67" s="162">
        <f t="shared" si="0"/>
        <v>0</v>
      </c>
    </row>
    <row r="68" spans="1:28" s="162" customFormat="1" ht="12.75" customHeight="1">
      <c r="A68" s="16" t="s">
        <v>15</v>
      </c>
      <c r="B68" s="5"/>
      <c r="C68" s="161"/>
      <c r="D68" s="5"/>
      <c r="E68" s="161"/>
      <c r="F68" s="5"/>
      <c r="G68" s="161"/>
      <c r="H68" s="5"/>
      <c r="I68" s="161"/>
      <c r="J68" s="5"/>
      <c r="K68" s="161"/>
      <c r="L68" s="5"/>
      <c r="M68" s="161"/>
      <c r="N68" s="5"/>
      <c r="O68" s="161"/>
      <c r="P68" s="5"/>
      <c r="Q68" s="161"/>
      <c r="R68" s="5"/>
      <c r="S68" s="161"/>
      <c r="T68" s="5"/>
      <c r="U68" s="161"/>
      <c r="V68" s="5"/>
      <c r="W68" s="161"/>
      <c r="X68" s="5"/>
      <c r="Y68" s="161"/>
      <c r="Z68" s="5"/>
      <c r="AA68" s="52"/>
      <c r="AB68" s="162">
        <f t="shared" si="0"/>
        <v>0</v>
      </c>
    </row>
    <row r="69" spans="1:28" s="162" customFormat="1" ht="12.75" customHeight="1">
      <c r="A69" s="16" t="s">
        <v>16</v>
      </c>
      <c r="B69" s="5"/>
      <c r="C69" s="161"/>
      <c r="D69" s="5"/>
      <c r="E69" s="161"/>
      <c r="F69" s="5"/>
      <c r="G69" s="161"/>
      <c r="H69" s="5"/>
      <c r="I69" s="161"/>
      <c r="J69" s="5"/>
      <c r="K69" s="161"/>
      <c r="L69" s="5"/>
      <c r="M69" s="161"/>
      <c r="N69" s="5"/>
      <c r="O69" s="161"/>
      <c r="P69" s="5"/>
      <c r="Q69" s="161"/>
      <c r="R69" s="5"/>
      <c r="S69" s="161"/>
      <c r="T69" s="5"/>
      <c r="U69" s="161"/>
      <c r="V69" s="5"/>
      <c r="W69" s="161"/>
      <c r="X69" s="5"/>
      <c r="Y69" s="161"/>
      <c r="Z69" s="5"/>
      <c r="AA69" s="52"/>
      <c r="AB69" s="162">
        <f t="shared" si="0"/>
        <v>0</v>
      </c>
    </row>
    <row r="70" spans="1:28" ht="12.75" customHeight="1">
      <c r="A70" s="15" t="s">
        <v>36</v>
      </c>
      <c r="B70" s="10"/>
      <c r="C70" s="11"/>
      <c r="D70" s="10"/>
      <c r="E70" s="11"/>
      <c r="F70" s="10"/>
      <c r="G70" s="11"/>
      <c r="H70" s="10"/>
      <c r="I70" s="11"/>
      <c r="J70" s="10"/>
      <c r="K70" s="11"/>
      <c r="L70" s="10"/>
      <c r="M70" s="11"/>
      <c r="N70" s="10"/>
      <c r="O70" s="11"/>
      <c r="P70" s="10"/>
      <c r="Q70" s="11"/>
      <c r="R70" s="10"/>
      <c r="S70" s="11"/>
      <c r="T70" s="10"/>
      <c r="U70" s="11"/>
      <c r="V70" s="10"/>
      <c r="W70" s="11"/>
      <c r="X70" s="10"/>
      <c r="Y70" s="11"/>
      <c r="Z70" s="10"/>
      <c r="AA70" s="6"/>
      <c r="AB70">
        <f t="shared" si="0"/>
        <v>0</v>
      </c>
    </row>
    <row r="71" spans="1:28" s="162" customFormat="1" ht="12.75" customHeight="1">
      <c r="A71" s="16" t="s">
        <v>81</v>
      </c>
      <c r="B71" s="5"/>
      <c r="C71" s="161"/>
      <c r="D71" s="5"/>
      <c r="E71" s="161"/>
      <c r="F71" s="5"/>
      <c r="G71" s="161"/>
      <c r="H71" s="5"/>
      <c r="I71" s="161"/>
      <c r="J71" s="5"/>
      <c r="K71" s="161"/>
      <c r="L71" s="5"/>
      <c r="M71" s="161"/>
      <c r="N71" s="5"/>
      <c r="O71" s="161"/>
      <c r="P71" s="5"/>
      <c r="Q71" s="161"/>
      <c r="R71" s="5"/>
      <c r="S71" s="161"/>
      <c r="T71" s="5"/>
      <c r="U71" s="161"/>
      <c r="V71" s="5"/>
      <c r="W71" s="161"/>
      <c r="X71" s="5"/>
      <c r="Y71" s="161"/>
      <c r="Z71" s="5">
        <v>8</v>
      </c>
      <c r="AA71" s="52"/>
      <c r="AB71" s="162">
        <f t="shared" ref="AB71:AB107" si="1">SUM(B71:AA71)/25</f>
        <v>0.32</v>
      </c>
    </row>
    <row r="72" spans="1:28" s="162" customFormat="1" ht="12.75" customHeight="1">
      <c r="A72" s="16" t="s">
        <v>74</v>
      </c>
      <c r="B72" s="5"/>
      <c r="C72" s="161"/>
      <c r="D72" s="5"/>
      <c r="E72" s="161"/>
      <c r="F72" s="5"/>
      <c r="G72" s="161"/>
      <c r="H72" s="5"/>
      <c r="I72" s="161"/>
      <c r="J72" s="5"/>
      <c r="K72" s="161"/>
      <c r="L72" s="5"/>
      <c r="M72" s="161"/>
      <c r="N72" s="5"/>
      <c r="O72" s="161"/>
      <c r="P72" s="5"/>
      <c r="Q72" s="161"/>
      <c r="R72" s="5"/>
      <c r="S72" s="161"/>
      <c r="T72" s="5"/>
      <c r="U72" s="161"/>
      <c r="V72" s="5"/>
      <c r="W72" s="161"/>
      <c r="X72" s="5"/>
      <c r="Y72" s="161"/>
      <c r="Z72" s="5"/>
      <c r="AA72" s="52"/>
      <c r="AB72" s="162">
        <f t="shared" si="1"/>
        <v>0</v>
      </c>
    </row>
    <row r="73" spans="1:28" s="162" customFormat="1" ht="12.75" customHeight="1">
      <c r="A73" s="16" t="s">
        <v>56</v>
      </c>
      <c r="B73" s="5"/>
      <c r="C73" s="161"/>
      <c r="D73" s="5"/>
      <c r="E73" s="161"/>
      <c r="F73" s="5"/>
      <c r="G73" s="161"/>
      <c r="H73" s="5"/>
      <c r="I73" s="161"/>
      <c r="J73" s="5"/>
      <c r="K73" s="161"/>
      <c r="L73" s="5"/>
      <c r="M73" s="161"/>
      <c r="N73" s="5"/>
      <c r="O73" s="161"/>
      <c r="P73" s="5"/>
      <c r="Q73" s="161"/>
      <c r="R73" s="5"/>
      <c r="S73" s="161"/>
      <c r="T73" s="5"/>
      <c r="U73" s="161"/>
      <c r="V73" s="5"/>
      <c r="W73" s="161"/>
      <c r="X73" s="5"/>
      <c r="Y73" s="161"/>
      <c r="Z73" s="5"/>
      <c r="AA73" s="52"/>
      <c r="AB73" s="162">
        <f t="shared" si="1"/>
        <v>0</v>
      </c>
    </row>
    <row r="74" spans="1:28" s="162" customFormat="1" ht="12.75" customHeight="1">
      <c r="A74" s="16" t="s">
        <v>17</v>
      </c>
      <c r="B74" s="5"/>
      <c r="C74" s="161"/>
      <c r="D74" s="5"/>
      <c r="E74" s="161"/>
      <c r="F74" s="5"/>
      <c r="G74" s="161"/>
      <c r="H74" s="5"/>
      <c r="I74" s="161"/>
      <c r="J74" s="5"/>
      <c r="K74" s="161"/>
      <c r="L74" s="5"/>
      <c r="M74" s="161"/>
      <c r="N74" s="5"/>
      <c r="O74" s="161"/>
      <c r="P74" s="5"/>
      <c r="Q74" s="161"/>
      <c r="R74" s="5"/>
      <c r="S74" s="161"/>
      <c r="T74" s="5"/>
      <c r="U74" s="161"/>
      <c r="V74" s="5"/>
      <c r="W74" s="161"/>
      <c r="X74" s="5"/>
      <c r="Y74" s="161"/>
      <c r="Z74" s="5"/>
      <c r="AA74" s="52"/>
      <c r="AB74" s="162">
        <f t="shared" si="1"/>
        <v>0</v>
      </c>
    </row>
    <row r="75" spans="1:28" s="162" customFormat="1" ht="12.75" customHeight="1">
      <c r="A75" s="16" t="s">
        <v>18</v>
      </c>
      <c r="B75" s="5"/>
      <c r="C75" s="161"/>
      <c r="D75" s="5"/>
      <c r="E75" s="161"/>
      <c r="F75" s="5"/>
      <c r="G75" s="161"/>
      <c r="H75" s="5"/>
      <c r="I75" s="161"/>
      <c r="J75" s="5"/>
      <c r="K75" s="161"/>
      <c r="L75" s="5"/>
      <c r="M75" s="161"/>
      <c r="N75" s="5"/>
      <c r="O75" s="161"/>
      <c r="P75" s="5"/>
      <c r="Q75" s="161"/>
      <c r="R75" s="5"/>
      <c r="S75" s="161"/>
      <c r="T75" s="5"/>
      <c r="U75" s="161"/>
      <c r="V75" s="5"/>
      <c r="W75" s="161"/>
      <c r="X75" s="5"/>
      <c r="Y75" s="161"/>
      <c r="Z75" s="5"/>
      <c r="AA75" s="52"/>
      <c r="AB75" s="162">
        <f t="shared" si="1"/>
        <v>0</v>
      </c>
    </row>
    <row r="76" spans="1:28" s="162" customFormat="1" ht="12.75" customHeight="1">
      <c r="A76" s="16" t="s">
        <v>19</v>
      </c>
      <c r="B76" s="5">
        <v>4</v>
      </c>
      <c r="C76" s="161"/>
      <c r="D76" s="5"/>
      <c r="E76" s="161"/>
      <c r="F76" s="5"/>
      <c r="G76" s="161"/>
      <c r="H76" s="5"/>
      <c r="I76" s="161"/>
      <c r="J76" s="5">
        <v>3</v>
      </c>
      <c r="K76" s="161"/>
      <c r="L76" s="5">
        <v>1</v>
      </c>
      <c r="M76" s="161">
        <v>3</v>
      </c>
      <c r="N76" s="5">
        <v>3</v>
      </c>
      <c r="O76" s="161"/>
      <c r="P76" s="5"/>
      <c r="Q76" s="161">
        <v>37</v>
      </c>
      <c r="R76" s="5">
        <v>45</v>
      </c>
      <c r="S76" s="161">
        <v>40</v>
      </c>
      <c r="T76" s="5">
        <v>16</v>
      </c>
      <c r="U76" s="161">
        <v>40</v>
      </c>
      <c r="V76" s="5">
        <v>17</v>
      </c>
      <c r="W76" s="161">
        <v>15</v>
      </c>
      <c r="X76" s="5">
        <v>17</v>
      </c>
      <c r="Y76" s="161">
        <v>5</v>
      </c>
      <c r="Z76" s="5">
        <v>3</v>
      </c>
      <c r="AA76" s="52"/>
      <c r="AB76" s="162">
        <f t="shared" si="1"/>
        <v>9.9600000000000009</v>
      </c>
    </row>
    <row r="77" spans="1:28" s="162" customFormat="1" ht="12.75" customHeight="1">
      <c r="A77" s="16" t="s">
        <v>20</v>
      </c>
      <c r="B77" s="5"/>
      <c r="C77" s="161"/>
      <c r="D77" s="5"/>
      <c r="E77" s="161"/>
      <c r="F77" s="5"/>
      <c r="G77" s="161"/>
      <c r="H77" s="5"/>
      <c r="I77" s="161"/>
      <c r="J77" s="5"/>
      <c r="K77" s="161"/>
      <c r="L77" s="5"/>
      <c r="M77" s="161"/>
      <c r="N77" s="5"/>
      <c r="O77" s="161"/>
      <c r="P77" s="5"/>
      <c r="Q77" s="161"/>
      <c r="R77" s="5"/>
      <c r="S77" s="161"/>
      <c r="T77" s="5"/>
      <c r="U77" s="161"/>
      <c r="V77" s="5"/>
      <c r="W77" s="161"/>
      <c r="X77" s="5"/>
      <c r="Y77" s="161"/>
      <c r="Z77" s="5"/>
      <c r="AA77" s="52"/>
      <c r="AB77" s="162">
        <f t="shared" si="1"/>
        <v>0</v>
      </c>
    </row>
    <row r="78" spans="1:28" s="162" customFormat="1" ht="12.75" customHeight="1">
      <c r="A78" s="16" t="s">
        <v>21</v>
      </c>
      <c r="B78" s="5"/>
      <c r="C78" s="161"/>
      <c r="D78" s="5"/>
      <c r="E78" s="161"/>
      <c r="F78" s="5"/>
      <c r="G78" s="161"/>
      <c r="H78" s="5"/>
      <c r="I78" s="161"/>
      <c r="J78" s="5"/>
      <c r="K78" s="161"/>
      <c r="L78" s="5"/>
      <c r="M78" s="161"/>
      <c r="N78" s="5"/>
      <c r="O78" s="161"/>
      <c r="P78" s="5"/>
      <c r="Q78" s="161"/>
      <c r="R78" s="5"/>
      <c r="S78" s="161"/>
      <c r="T78" s="5"/>
      <c r="U78" s="161"/>
      <c r="V78" s="5"/>
      <c r="W78" s="161"/>
      <c r="X78" s="5"/>
      <c r="Y78" s="161"/>
      <c r="Z78" s="5"/>
      <c r="AA78" s="52"/>
      <c r="AB78" s="162">
        <f t="shared" si="1"/>
        <v>0</v>
      </c>
    </row>
    <row r="79" spans="1:28" ht="12.75" customHeight="1">
      <c r="A79" s="15" t="s">
        <v>91</v>
      </c>
      <c r="B79" s="10"/>
      <c r="C79" s="11"/>
      <c r="D79" s="10"/>
      <c r="E79" s="11"/>
      <c r="F79" s="10"/>
      <c r="G79" s="11"/>
      <c r="H79" s="10"/>
      <c r="I79" s="11"/>
      <c r="J79" s="10"/>
      <c r="K79" s="11"/>
      <c r="L79" s="10"/>
      <c r="M79" s="11"/>
      <c r="N79" s="10"/>
      <c r="O79" s="11"/>
      <c r="P79" s="10"/>
      <c r="Q79" s="11"/>
      <c r="R79" s="10"/>
      <c r="S79" s="11"/>
      <c r="T79" s="10"/>
      <c r="U79" s="11"/>
      <c r="V79" s="10"/>
      <c r="W79" s="11"/>
      <c r="X79" s="10"/>
      <c r="Y79" s="11"/>
      <c r="Z79" s="10"/>
      <c r="AA79" s="6"/>
      <c r="AB79">
        <f t="shared" si="1"/>
        <v>0</v>
      </c>
    </row>
    <row r="80" spans="1:28" s="162" customFormat="1" ht="12.75" customHeight="1">
      <c r="A80" s="16" t="s">
        <v>92</v>
      </c>
      <c r="B80" s="5"/>
      <c r="C80" s="161"/>
      <c r="D80" s="5"/>
      <c r="E80" s="161"/>
      <c r="F80" s="5"/>
      <c r="G80" s="161"/>
      <c r="H80" s="5"/>
      <c r="I80" s="161"/>
      <c r="J80" s="5"/>
      <c r="K80" s="161"/>
      <c r="L80" s="5"/>
      <c r="M80" s="161"/>
      <c r="N80" s="5"/>
      <c r="O80" s="161"/>
      <c r="P80" s="5"/>
      <c r="Q80" s="161"/>
      <c r="R80" s="5"/>
      <c r="S80" s="161"/>
      <c r="T80" s="5"/>
      <c r="U80" s="161"/>
      <c r="V80" s="5"/>
      <c r="W80" s="161"/>
      <c r="X80" s="5"/>
      <c r="Y80" s="161"/>
      <c r="Z80" s="5"/>
      <c r="AA80" s="52"/>
      <c r="AB80" s="162">
        <f t="shared" si="1"/>
        <v>0</v>
      </c>
    </row>
    <row r="81" spans="1:28" ht="12.75" customHeight="1">
      <c r="A81" s="15" t="s">
        <v>87</v>
      </c>
      <c r="B81" s="10"/>
      <c r="C81" s="11"/>
      <c r="D81" s="10"/>
      <c r="E81" s="11"/>
      <c r="F81" s="10"/>
      <c r="G81" s="11">
        <v>3</v>
      </c>
      <c r="H81" s="10">
        <v>5</v>
      </c>
      <c r="I81" s="11"/>
      <c r="J81" s="10">
        <v>2</v>
      </c>
      <c r="K81" s="11"/>
      <c r="L81" s="10"/>
      <c r="M81" s="11"/>
      <c r="N81" s="10"/>
      <c r="O81" s="11"/>
      <c r="P81" s="10"/>
      <c r="Q81" s="11"/>
      <c r="R81" s="10"/>
      <c r="S81" s="11"/>
      <c r="T81" s="10"/>
      <c r="U81" s="11"/>
      <c r="V81" s="10"/>
      <c r="W81" s="11"/>
      <c r="X81" s="10"/>
      <c r="Y81" s="11"/>
      <c r="Z81" s="10"/>
      <c r="AA81" s="6"/>
      <c r="AB81">
        <f t="shared" si="1"/>
        <v>0.4</v>
      </c>
    </row>
    <row r="82" spans="1:28" s="162" customFormat="1" ht="12.75" customHeight="1">
      <c r="A82" s="16" t="s">
        <v>65</v>
      </c>
      <c r="B82" s="5"/>
      <c r="C82" s="161"/>
      <c r="D82" s="5"/>
      <c r="E82" s="161"/>
      <c r="F82" s="5"/>
      <c r="G82" s="161"/>
      <c r="H82" s="5"/>
      <c r="I82" s="161"/>
      <c r="J82" s="5"/>
      <c r="K82" s="161"/>
      <c r="L82" s="5"/>
      <c r="M82" s="161"/>
      <c r="N82" s="5"/>
      <c r="O82" s="161"/>
      <c r="P82" s="5"/>
      <c r="Q82" s="161"/>
      <c r="R82" s="5"/>
      <c r="S82" s="161"/>
      <c r="T82" s="5"/>
      <c r="U82" s="161"/>
      <c r="V82" s="5"/>
      <c r="W82" s="161"/>
      <c r="X82" s="5"/>
      <c r="Y82" s="161"/>
      <c r="Z82" s="5"/>
      <c r="AA82" s="52"/>
      <c r="AB82" s="162">
        <f t="shared" si="1"/>
        <v>0</v>
      </c>
    </row>
    <row r="83" spans="1:28" ht="12.75" customHeight="1">
      <c r="A83" s="15" t="s">
        <v>46</v>
      </c>
      <c r="B83" s="10"/>
      <c r="C83" s="11"/>
      <c r="D83" s="10"/>
      <c r="E83" s="11"/>
      <c r="F83" s="10"/>
      <c r="G83" s="11"/>
      <c r="H83" s="10"/>
      <c r="I83" s="11"/>
      <c r="J83" s="10"/>
      <c r="K83" s="11"/>
      <c r="L83" s="10"/>
      <c r="M83" s="11"/>
      <c r="N83" s="10"/>
      <c r="O83" s="11"/>
      <c r="P83" s="10"/>
      <c r="Q83" s="11"/>
      <c r="R83" s="10"/>
      <c r="S83" s="11"/>
      <c r="T83" s="10"/>
      <c r="U83" s="11"/>
      <c r="V83" s="10"/>
      <c r="W83" s="11"/>
      <c r="X83" s="10"/>
      <c r="Y83" s="11"/>
      <c r="Z83" s="10"/>
      <c r="AA83" s="6"/>
      <c r="AB83">
        <f t="shared" si="1"/>
        <v>0</v>
      </c>
    </row>
    <row r="84" spans="1:28" s="162" customFormat="1" ht="12.75" customHeight="1">
      <c r="A84" s="16" t="s">
        <v>47</v>
      </c>
      <c r="B84" s="5"/>
      <c r="C84" s="161"/>
      <c r="D84" s="5"/>
      <c r="E84" s="161"/>
      <c r="F84" s="5"/>
      <c r="G84" s="161"/>
      <c r="H84" s="5"/>
      <c r="I84" s="161"/>
      <c r="J84" s="5"/>
      <c r="K84" s="161"/>
      <c r="L84" s="5"/>
      <c r="M84" s="161"/>
      <c r="N84" s="5"/>
      <c r="O84" s="161"/>
      <c r="P84" s="5"/>
      <c r="Q84" s="161"/>
      <c r="R84" s="5"/>
      <c r="S84" s="161"/>
      <c r="T84" s="5"/>
      <c r="U84" s="161"/>
      <c r="V84" s="5"/>
      <c r="W84" s="161"/>
      <c r="X84" s="5"/>
      <c r="Y84" s="161"/>
      <c r="Z84" s="5"/>
      <c r="AA84" s="52"/>
      <c r="AB84" s="162">
        <f t="shared" si="1"/>
        <v>0</v>
      </c>
    </row>
    <row r="85" spans="1:28" s="162" customFormat="1" ht="12.75" customHeight="1">
      <c r="A85" s="16" t="s">
        <v>66</v>
      </c>
      <c r="B85" s="5"/>
      <c r="C85" s="161"/>
      <c r="D85" s="5"/>
      <c r="E85" s="161"/>
      <c r="F85" s="5"/>
      <c r="G85" s="161"/>
      <c r="H85" s="5"/>
      <c r="I85" s="161"/>
      <c r="J85" s="5"/>
      <c r="K85" s="161"/>
      <c r="L85" s="5"/>
      <c r="M85" s="161"/>
      <c r="N85" s="5"/>
      <c r="O85" s="161"/>
      <c r="P85" s="5"/>
      <c r="Q85" s="161"/>
      <c r="R85" s="5"/>
      <c r="S85" s="161"/>
      <c r="T85" s="5"/>
      <c r="U85" s="161"/>
      <c r="V85" s="5"/>
      <c r="W85" s="161"/>
      <c r="X85" s="5"/>
      <c r="Y85" s="161"/>
      <c r="Z85" s="5"/>
      <c r="AA85" s="52"/>
      <c r="AB85" s="162">
        <f t="shared" si="1"/>
        <v>0</v>
      </c>
    </row>
    <row r="86" spans="1:28" ht="12.75" customHeight="1">
      <c r="A86" s="15" t="s">
        <v>53</v>
      </c>
      <c r="B86" s="10"/>
      <c r="C86" s="11"/>
      <c r="D86" s="10"/>
      <c r="E86" s="11"/>
      <c r="F86" s="10"/>
      <c r="G86" s="11"/>
      <c r="H86" s="10"/>
      <c r="I86" s="11"/>
      <c r="J86" s="10"/>
      <c r="K86" s="11"/>
      <c r="L86" s="10"/>
      <c r="M86" s="11"/>
      <c r="N86" s="10"/>
      <c r="O86" s="11"/>
      <c r="P86" s="10"/>
      <c r="Q86" s="11"/>
      <c r="R86" s="10"/>
      <c r="S86" s="11"/>
      <c r="T86" s="10"/>
      <c r="U86" s="11"/>
      <c r="V86" s="10"/>
      <c r="W86" s="11"/>
      <c r="X86" s="10"/>
      <c r="Y86" s="11"/>
      <c r="Z86" s="10"/>
      <c r="AA86" s="6"/>
      <c r="AB86">
        <f t="shared" si="1"/>
        <v>0</v>
      </c>
    </row>
    <row r="87" spans="1:28" ht="12.75" customHeight="1">
      <c r="A87" s="15" t="s">
        <v>54</v>
      </c>
      <c r="B87" s="10"/>
      <c r="C87" s="11"/>
      <c r="D87" s="10"/>
      <c r="E87" s="11"/>
      <c r="F87" s="10"/>
      <c r="G87" s="11"/>
      <c r="H87" s="10"/>
      <c r="I87" s="11"/>
      <c r="J87" s="10"/>
      <c r="K87" s="11"/>
      <c r="L87" s="10"/>
      <c r="M87" s="11"/>
      <c r="N87" s="10"/>
      <c r="O87" s="11"/>
      <c r="P87" s="10"/>
      <c r="Q87" s="11"/>
      <c r="R87" s="10"/>
      <c r="S87" s="11"/>
      <c r="T87" s="10"/>
      <c r="U87" s="11"/>
      <c r="V87" s="10"/>
      <c r="W87" s="11"/>
      <c r="X87" s="10"/>
      <c r="Y87" s="11"/>
      <c r="Z87" s="10"/>
      <c r="AA87" s="6"/>
      <c r="AB87">
        <f t="shared" si="1"/>
        <v>0</v>
      </c>
    </row>
    <row r="88" spans="1:28" s="162" customFormat="1" ht="12.75" customHeight="1">
      <c r="A88" s="16" t="s">
        <v>58</v>
      </c>
      <c r="B88" s="5"/>
      <c r="C88" s="161"/>
      <c r="D88" s="5"/>
      <c r="E88" s="161"/>
      <c r="F88" s="5"/>
      <c r="G88" s="161"/>
      <c r="H88" s="5"/>
      <c r="I88" s="161"/>
      <c r="J88" s="5"/>
      <c r="K88" s="161"/>
      <c r="L88" s="5"/>
      <c r="M88" s="161"/>
      <c r="N88" s="5"/>
      <c r="O88" s="161"/>
      <c r="P88" s="5"/>
      <c r="Q88" s="161"/>
      <c r="R88" s="5"/>
      <c r="S88" s="161"/>
      <c r="T88" s="5"/>
      <c r="U88" s="161"/>
      <c r="V88" s="5"/>
      <c r="W88" s="161"/>
      <c r="X88" s="5"/>
      <c r="Y88" s="161"/>
      <c r="Z88" s="5"/>
      <c r="AA88" s="52"/>
      <c r="AB88" s="162">
        <f t="shared" si="1"/>
        <v>0</v>
      </c>
    </row>
    <row r="89" spans="1:28" ht="12.75" customHeight="1">
      <c r="A89" s="15" t="s">
        <v>80</v>
      </c>
      <c r="B89" s="10"/>
      <c r="C89" s="11"/>
      <c r="D89" s="10"/>
      <c r="E89" s="11"/>
      <c r="F89" s="10"/>
      <c r="G89" s="11"/>
      <c r="H89" s="10"/>
      <c r="I89" s="11"/>
      <c r="J89" s="10"/>
      <c r="K89" s="11"/>
      <c r="L89" s="10"/>
      <c r="M89" s="11"/>
      <c r="N89" s="10"/>
      <c r="O89" s="11"/>
      <c r="P89" s="10"/>
      <c r="Q89" s="11"/>
      <c r="R89" s="10"/>
      <c r="S89" s="11"/>
      <c r="T89" s="10"/>
      <c r="U89" s="11"/>
      <c r="V89" s="10"/>
      <c r="W89" s="11"/>
      <c r="X89" s="10"/>
      <c r="Y89" s="11"/>
      <c r="Z89" s="10"/>
      <c r="AA89" s="6"/>
      <c r="AB89">
        <f t="shared" si="1"/>
        <v>0</v>
      </c>
    </row>
    <row r="90" spans="1:28" ht="12.75" customHeight="1">
      <c r="A90" s="15" t="s">
        <v>48</v>
      </c>
      <c r="B90" s="10"/>
      <c r="C90" s="11"/>
      <c r="D90" s="10"/>
      <c r="E90" s="11"/>
      <c r="F90" s="10"/>
      <c r="G90" s="11"/>
      <c r="H90" s="10"/>
      <c r="I90" s="11"/>
      <c r="J90" s="10"/>
      <c r="K90" s="11"/>
      <c r="L90" s="10"/>
      <c r="M90" s="11"/>
      <c r="N90" s="10"/>
      <c r="O90" s="11"/>
      <c r="P90" s="10"/>
      <c r="Q90" s="11"/>
      <c r="R90" s="10"/>
      <c r="S90" s="11"/>
      <c r="T90" s="10"/>
      <c r="U90" s="11"/>
      <c r="V90" s="10"/>
      <c r="W90" s="11"/>
      <c r="X90" s="10"/>
      <c r="Y90" s="11"/>
      <c r="Z90" s="10"/>
      <c r="AA90" s="6"/>
      <c r="AB90">
        <f t="shared" si="1"/>
        <v>0</v>
      </c>
    </row>
    <row r="91" spans="1:28" s="162" customFormat="1" ht="12.75" customHeight="1">
      <c r="A91" s="16" t="s">
        <v>22</v>
      </c>
      <c r="B91" s="5"/>
      <c r="C91" s="161"/>
      <c r="D91" s="5"/>
      <c r="E91" s="161"/>
      <c r="F91" s="5"/>
      <c r="G91" s="161"/>
      <c r="H91" s="5"/>
      <c r="I91" s="161"/>
      <c r="J91" s="5"/>
      <c r="K91" s="161"/>
      <c r="L91" s="5"/>
      <c r="M91" s="161"/>
      <c r="N91" s="5"/>
      <c r="O91" s="161"/>
      <c r="P91" s="5"/>
      <c r="Q91" s="161"/>
      <c r="R91" s="5"/>
      <c r="S91" s="161"/>
      <c r="T91" s="5"/>
      <c r="U91" s="161"/>
      <c r="V91" s="5"/>
      <c r="W91" s="161"/>
      <c r="X91" s="5"/>
      <c r="Y91" s="161"/>
      <c r="Z91" s="5"/>
      <c r="AA91" s="52"/>
      <c r="AB91" s="162">
        <f t="shared" si="1"/>
        <v>0</v>
      </c>
    </row>
    <row r="92" spans="1:28" ht="12.75" customHeight="1">
      <c r="A92" s="15"/>
      <c r="B92" s="10"/>
      <c r="C92" s="11"/>
      <c r="D92" s="10"/>
      <c r="E92" s="11"/>
      <c r="F92" s="10"/>
      <c r="G92" s="11"/>
      <c r="H92" s="10"/>
      <c r="I92" s="11"/>
      <c r="J92" s="10"/>
      <c r="K92" s="11"/>
      <c r="L92" s="10"/>
      <c r="M92" s="11"/>
      <c r="N92" s="10"/>
      <c r="O92" s="11"/>
      <c r="P92" s="10"/>
      <c r="Q92" s="11"/>
      <c r="R92" s="10"/>
      <c r="S92" s="11"/>
      <c r="T92" s="10"/>
      <c r="U92" s="11"/>
      <c r="V92" s="10"/>
      <c r="W92" s="11"/>
      <c r="X92" s="10"/>
      <c r="Y92" s="11"/>
      <c r="Z92" s="10"/>
      <c r="AA92" s="6"/>
      <c r="AB92">
        <f t="shared" si="1"/>
        <v>0</v>
      </c>
    </row>
    <row r="93" spans="1:28" ht="12.75" customHeight="1">
      <c r="A93" s="15"/>
      <c r="B93" s="10"/>
      <c r="C93" s="11"/>
      <c r="D93" s="10"/>
      <c r="E93" s="11"/>
      <c r="F93" s="10"/>
      <c r="G93" s="11"/>
      <c r="H93" s="10"/>
      <c r="I93" s="11"/>
      <c r="J93" s="10"/>
      <c r="K93" s="11"/>
      <c r="L93" s="10"/>
      <c r="M93" s="11"/>
      <c r="N93" s="10"/>
      <c r="O93" s="11"/>
      <c r="P93" s="10"/>
      <c r="Q93" s="11"/>
      <c r="R93" s="10"/>
      <c r="S93" s="11"/>
      <c r="T93" s="10"/>
      <c r="U93" s="11"/>
      <c r="V93" s="10"/>
      <c r="W93" s="11"/>
      <c r="X93" s="10"/>
      <c r="Y93" s="11"/>
      <c r="Z93" s="10"/>
      <c r="AA93" s="6"/>
      <c r="AB93">
        <f t="shared" si="1"/>
        <v>0</v>
      </c>
    </row>
    <row r="94" spans="1:28" ht="12.75" customHeight="1">
      <c r="A94" s="17"/>
      <c r="B94" s="10"/>
      <c r="C94" s="11"/>
      <c r="D94" s="10"/>
      <c r="E94" s="11"/>
      <c r="F94" s="10"/>
      <c r="G94" s="11"/>
      <c r="H94" s="10"/>
      <c r="I94" s="11"/>
      <c r="J94" s="10"/>
      <c r="K94" s="11"/>
      <c r="L94" s="10"/>
      <c r="M94" s="11"/>
      <c r="N94" s="10"/>
      <c r="O94" s="11"/>
      <c r="P94" s="10"/>
      <c r="Q94" s="11"/>
      <c r="R94" s="10"/>
      <c r="S94" s="11"/>
      <c r="T94" s="10"/>
      <c r="U94" s="11"/>
      <c r="V94" s="10"/>
      <c r="W94" s="11"/>
      <c r="X94" s="10"/>
      <c r="Y94" s="11"/>
      <c r="Z94" s="10"/>
      <c r="AA94" s="6"/>
      <c r="AB94">
        <f t="shared" si="1"/>
        <v>0</v>
      </c>
    </row>
    <row r="95" spans="1:28" ht="12.75" customHeight="1">
      <c r="A95" s="17" t="s">
        <v>90</v>
      </c>
      <c r="B95" s="10"/>
      <c r="C95" s="11">
        <v>2</v>
      </c>
      <c r="D95" s="10">
        <v>2</v>
      </c>
      <c r="E95" s="11">
        <v>1</v>
      </c>
      <c r="F95" s="10">
        <v>3</v>
      </c>
      <c r="G95" s="11"/>
      <c r="H95" s="10">
        <v>2</v>
      </c>
      <c r="I95" s="11"/>
      <c r="J95" s="10"/>
      <c r="K95" s="11"/>
      <c r="L95" s="10">
        <v>16</v>
      </c>
      <c r="M95" s="11"/>
      <c r="N95" s="10">
        <v>1</v>
      </c>
      <c r="O95" s="11">
        <v>15</v>
      </c>
      <c r="P95" s="10"/>
      <c r="Q95" s="11"/>
      <c r="R95" s="10"/>
      <c r="S95" s="11"/>
      <c r="T95" s="10">
        <v>3</v>
      </c>
      <c r="U95" s="11"/>
      <c r="V95" s="10"/>
      <c r="W95" s="11"/>
      <c r="X95" s="10"/>
      <c r="Y95" s="11"/>
      <c r="Z95" s="10">
        <v>50</v>
      </c>
      <c r="AA95" s="6"/>
      <c r="AB95">
        <f t="shared" si="1"/>
        <v>3.8</v>
      </c>
    </row>
    <row r="96" spans="1:28" ht="12.75" customHeight="1">
      <c r="A96" s="17" t="s">
        <v>67</v>
      </c>
      <c r="B96" s="10"/>
      <c r="C96" s="11"/>
      <c r="D96" s="10"/>
      <c r="E96" s="11"/>
      <c r="F96" s="10"/>
      <c r="G96" s="11"/>
      <c r="H96" s="10"/>
      <c r="I96" s="11"/>
      <c r="J96" s="10"/>
      <c r="K96" s="11"/>
      <c r="L96" s="10"/>
      <c r="M96" s="11"/>
      <c r="N96" s="10"/>
      <c r="O96" s="11"/>
      <c r="P96" s="10"/>
      <c r="Q96" s="11"/>
      <c r="R96" s="10"/>
      <c r="S96" s="11"/>
      <c r="T96" s="10"/>
      <c r="U96" s="11"/>
      <c r="V96" s="10"/>
      <c r="W96" s="11"/>
      <c r="X96" s="10"/>
      <c r="Y96" s="11"/>
      <c r="Z96" s="10"/>
      <c r="AA96" s="6"/>
      <c r="AB96">
        <f t="shared" si="1"/>
        <v>0</v>
      </c>
    </row>
    <row r="97" spans="1:29" ht="12.75" customHeight="1">
      <c r="A97" s="17" t="s">
        <v>50</v>
      </c>
      <c r="B97" s="10"/>
      <c r="C97" s="11"/>
      <c r="D97" s="10"/>
      <c r="E97" s="11"/>
      <c r="F97" s="10"/>
      <c r="G97" s="11"/>
      <c r="H97" s="10"/>
      <c r="I97" s="11"/>
      <c r="J97" s="10"/>
      <c r="K97" s="11"/>
      <c r="L97" s="10"/>
      <c r="M97" s="11"/>
      <c r="N97" s="10"/>
      <c r="O97" s="11"/>
      <c r="P97" s="10"/>
      <c r="Q97" s="11"/>
      <c r="R97" s="10"/>
      <c r="S97" s="11"/>
      <c r="T97" s="10"/>
      <c r="U97" s="11"/>
      <c r="V97" s="10"/>
      <c r="W97" s="11"/>
      <c r="X97" s="10"/>
      <c r="Y97" s="11"/>
      <c r="Z97" s="10"/>
      <c r="AA97" s="6"/>
      <c r="AB97">
        <f t="shared" si="1"/>
        <v>0</v>
      </c>
    </row>
    <row r="98" spans="1:29" ht="12.75" customHeight="1">
      <c r="A98" s="17" t="s">
        <v>70</v>
      </c>
      <c r="B98" s="10">
        <v>4</v>
      </c>
      <c r="C98" s="11"/>
      <c r="D98" s="10"/>
      <c r="E98" s="11"/>
      <c r="F98" s="10">
        <v>7</v>
      </c>
      <c r="G98" s="11"/>
      <c r="H98" s="10"/>
      <c r="I98" s="11"/>
      <c r="J98" s="10"/>
      <c r="K98" s="11"/>
      <c r="L98" s="10"/>
      <c r="M98" s="11"/>
      <c r="N98" s="10"/>
      <c r="O98" s="11"/>
      <c r="P98" s="10"/>
      <c r="Q98" s="11"/>
      <c r="R98" s="10"/>
      <c r="S98" s="11"/>
      <c r="T98" s="10"/>
      <c r="U98" s="11"/>
      <c r="V98" s="10"/>
      <c r="W98" s="11"/>
      <c r="X98" s="10"/>
      <c r="Y98" s="11"/>
      <c r="Z98" s="10"/>
      <c r="AA98" s="6"/>
      <c r="AB98">
        <f t="shared" si="1"/>
        <v>0.44</v>
      </c>
    </row>
    <row r="99" spans="1:29" ht="12.75" customHeight="1">
      <c r="A99" s="17" t="s">
        <v>49</v>
      </c>
      <c r="B99" s="10"/>
      <c r="C99" s="11"/>
      <c r="D99" s="10"/>
      <c r="E99" s="11"/>
      <c r="F99" s="10"/>
      <c r="G99" s="11"/>
      <c r="H99" s="10"/>
      <c r="I99" s="11"/>
      <c r="J99" s="10"/>
      <c r="K99" s="11"/>
      <c r="L99" s="10"/>
      <c r="M99" s="11"/>
      <c r="N99" s="10"/>
      <c r="O99" s="11"/>
      <c r="P99" s="10"/>
      <c r="Q99" s="11"/>
      <c r="R99" s="10"/>
      <c r="S99" s="11"/>
      <c r="T99" s="10"/>
      <c r="U99" s="11"/>
      <c r="V99" s="10"/>
      <c r="W99" s="11"/>
      <c r="X99" s="10"/>
      <c r="Y99" s="11"/>
      <c r="Z99" s="10"/>
      <c r="AA99" s="6"/>
      <c r="AB99">
        <f t="shared" si="1"/>
        <v>0</v>
      </c>
    </row>
    <row r="100" spans="1:29" ht="12.75" customHeight="1">
      <c r="A100" s="26" t="s">
        <v>103</v>
      </c>
      <c r="B100" s="10"/>
      <c r="C100" s="11"/>
      <c r="D100" s="10"/>
      <c r="E100" s="11"/>
      <c r="F100" s="10"/>
      <c r="G100" s="11"/>
      <c r="H100" s="10"/>
      <c r="I100" s="11"/>
      <c r="J100" s="10"/>
      <c r="K100" s="11"/>
      <c r="L100" s="10"/>
      <c r="M100" s="11"/>
      <c r="N100" s="10"/>
      <c r="O100" s="11"/>
      <c r="P100" s="10"/>
      <c r="Q100" s="11"/>
      <c r="R100" s="10"/>
      <c r="S100" s="11"/>
      <c r="T100" s="10"/>
      <c r="U100" s="11"/>
      <c r="V100" s="10"/>
      <c r="W100" s="11"/>
      <c r="X100" s="10"/>
      <c r="Y100" s="11"/>
      <c r="Z100" s="10"/>
      <c r="AA100" s="6"/>
      <c r="AB100">
        <f t="shared" si="1"/>
        <v>0</v>
      </c>
    </row>
    <row r="101" spans="1:29" ht="12.75" customHeight="1">
      <c r="A101" s="17"/>
      <c r="B101" s="10"/>
      <c r="C101" s="11"/>
      <c r="D101" s="10"/>
      <c r="E101" s="11"/>
      <c r="F101" s="10"/>
      <c r="G101" s="11"/>
      <c r="H101" s="10"/>
      <c r="I101" s="11"/>
      <c r="J101" s="10"/>
      <c r="K101" s="11"/>
      <c r="L101" s="10"/>
      <c r="M101" s="11"/>
      <c r="N101" s="10"/>
      <c r="O101" s="11"/>
      <c r="P101" s="10"/>
      <c r="Q101" s="11"/>
      <c r="R101" s="10"/>
      <c r="S101" s="11"/>
      <c r="T101" s="10"/>
      <c r="U101" s="11"/>
      <c r="V101" s="10"/>
      <c r="W101" s="11"/>
      <c r="X101" s="10"/>
      <c r="Y101" s="11"/>
      <c r="Z101" s="10"/>
      <c r="AA101" s="6"/>
      <c r="AB101">
        <f t="shared" si="1"/>
        <v>0</v>
      </c>
    </row>
    <row r="102" spans="1:29" ht="12.75" customHeight="1">
      <c r="A102" s="17"/>
      <c r="B102" s="10"/>
      <c r="C102" s="11"/>
      <c r="D102" s="10"/>
      <c r="E102" s="11"/>
      <c r="F102" s="10"/>
      <c r="G102" s="11"/>
      <c r="H102" s="10"/>
      <c r="I102" s="11"/>
      <c r="J102" s="10"/>
      <c r="K102" s="11"/>
      <c r="L102" s="10"/>
      <c r="M102" s="11"/>
      <c r="N102" s="10"/>
      <c r="O102" s="11"/>
      <c r="P102" s="10"/>
      <c r="Q102" s="11"/>
      <c r="R102" s="10"/>
      <c r="S102" s="11"/>
      <c r="T102" s="10"/>
      <c r="U102" s="11"/>
      <c r="V102" s="10"/>
      <c r="W102" s="11"/>
      <c r="X102" s="10"/>
      <c r="Y102" s="11"/>
      <c r="Z102" s="10"/>
      <c r="AA102" s="6"/>
      <c r="AB102">
        <f t="shared" si="1"/>
        <v>0</v>
      </c>
    </row>
    <row r="103" spans="1:29" ht="12.75" customHeight="1">
      <c r="A103" s="17"/>
      <c r="B103" s="10"/>
      <c r="C103" s="11"/>
      <c r="D103" s="10"/>
      <c r="E103" s="11"/>
      <c r="F103" s="10"/>
      <c r="G103" s="11"/>
      <c r="H103" s="10"/>
      <c r="I103" s="11"/>
      <c r="J103" s="10"/>
      <c r="K103" s="11"/>
      <c r="L103" s="10"/>
      <c r="M103" s="11"/>
      <c r="N103" s="10"/>
      <c r="O103" s="11"/>
      <c r="P103" s="10"/>
      <c r="Q103" s="11"/>
      <c r="R103" s="10"/>
      <c r="S103" s="11"/>
      <c r="T103" s="10"/>
      <c r="U103" s="11"/>
      <c r="V103" s="10"/>
      <c r="W103" s="11"/>
      <c r="X103" s="10"/>
      <c r="Y103" s="11"/>
      <c r="Z103" s="10"/>
      <c r="AA103" s="6"/>
      <c r="AB103">
        <f t="shared" si="1"/>
        <v>0</v>
      </c>
    </row>
    <row r="104" spans="1:29" ht="12.75" customHeight="1">
      <c r="A104" s="17"/>
      <c r="B104" s="10"/>
      <c r="C104" s="11"/>
      <c r="D104" s="10"/>
      <c r="E104" s="11"/>
      <c r="F104" s="10"/>
      <c r="G104" s="11"/>
      <c r="H104" s="10"/>
      <c r="I104" s="11"/>
      <c r="J104" s="10"/>
      <c r="K104" s="11"/>
      <c r="L104" s="10"/>
      <c r="M104" s="11"/>
      <c r="N104" s="10"/>
      <c r="O104" s="11"/>
      <c r="P104" s="10"/>
      <c r="Q104" s="11"/>
      <c r="R104" s="10"/>
      <c r="S104" s="11"/>
      <c r="T104" s="10"/>
      <c r="U104" s="11"/>
      <c r="V104" s="10"/>
      <c r="W104" s="11"/>
      <c r="X104" s="10"/>
      <c r="Y104" s="11"/>
      <c r="Z104" s="10"/>
      <c r="AA104" s="6"/>
      <c r="AB104">
        <f t="shared" si="1"/>
        <v>0</v>
      </c>
    </row>
    <row r="105" spans="1:29" ht="12.75" customHeight="1">
      <c r="A105" s="17"/>
      <c r="B105" s="10"/>
      <c r="C105" s="11"/>
      <c r="D105" s="10"/>
      <c r="E105" s="11"/>
      <c r="F105" s="10"/>
      <c r="G105" s="11"/>
      <c r="H105" s="10"/>
      <c r="I105" s="11"/>
      <c r="J105" s="10"/>
      <c r="K105" s="11"/>
      <c r="L105" s="10"/>
      <c r="M105" s="11"/>
      <c r="N105" s="10"/>
      <c r="O105" s="11"/>
      <c r="P105" s="10"/>
      <c r="Q105" s="11"/>
      <c r="R105" s="10"/>
      <c r="S105" s="11"/>
      <c r="T105" s="10"/>
      <c r="U105" s="11"/>
      <c r="V105" s="10"/>
      <c r="W105" s="11"/>
      <c r="X105" s="10"/>
      <c r="Y105" s="11"/>
      <c r="Z105" s="10"/>
      <c r="AA105" s="6"/>
      <c r="AB105">
        <f t="shared" si="1"/>
        <v>0</v>
      </c>
    </row>
    <row r="106" spans="1:29" ht="12.75" customHeight="1">
      <c r="A106" s="17"/>
      <c r="B106" s="10"/>
      <c r="C106" s="11"/>
      <c r="D106" s="10"/>
      <c r="E106" s="11"/>
      <c r="F106" s="10"/>
      <c r="G106" s="11"/>
      <c r="H106" s="10"/>
      <c r="I106" s="11"/>
      <c r="J106" s="10"/>
      <c r="K106" s="11"/>
      <c r="L106" s="10"/>
      <c r="M106" s="11"/>
      <c r="N106" s="10"/>
      <c r="O106" s="11"/>
      <c r="P106" s="10"/>
      <c r="Q106" s="11"/>
      <c r="R106" s="10"/>
      <c r="S106" s="11"/>
      <c r="T106" s="10"/>
      <c r="U106" s="11"/>
      <c r="V106" s="10"/>
      <c r="W106" s="11"/>
      <c r="X106" s="10"/>
      <c r="Y106" s="11"/>
      <c r="Z106" s="10"/>
      <c r="AA106" s="6"/>
      <c r="AB106">
        <f t="shared" si="1"/>
        <v>0</v>
      </c>
    </row>
    <row r="107" spans="1:29" ht="12.75" customHeight="1">
      <c r="A107" s="17"/>
      <c r="B107" s="18"/>
      <c r="C107" s="19"/>
      <c r="D107" s="19"/>
      <c r="E107" s="19"/>
      <c r="F107" s="20"/>
      <c r="G107" s="20"/>
      <c r="H107" s="20"/>
      <c r="I107" s="20"/>
      <c r="J107" s="20"/>
      <c r="K107" s="20"/>
      <c r="L107" s="19"/>
      <c r="M107" s="19"/>
      <c r="N107" s="19"/>
      <c r="O107" s="19"/>
      <c r="P107" s="19"/>
      <c r="Q107" s="19"/>
      <c r="R107" s="19"/>
      <c r="S107" s="19"/>
      <c r="T107" s="21"/>
      <c r="U107" s="19"/>
      <c r="V107" s="18"/>
      <c r="W107" s="20"/>
      <c r="X107" s="18"/>
      <c r="Y107" s="20"/>
      <c r="Z107" s="22"/>
      <c r="AA107" s="23"/>
      <c r="AB107">
        <f t="shared" si="1"/>
        <v>0</v>
      </c>
      <c r="AC107" t="s">
        <v>139</v>
      </c>
    </row>
    <row r="108" spans="1:29" ht="12.75" customHeight="1">
      <c r="A108" t="s">
        <v>96</v>
      </c>
      <c r="B108">
        <f t="shared" ref="B108:Z108" si="2">SUM(B5:B91)</f>
        <v>129</v>
      </c>
      <c r="C108">
        <f t="shared" si="2"/>
        <v>139</v>
      </c>
      <c r="D108">
        <f t="shared" si="2"/>
        <v>136</v>
      </c>
      <c r="E108">
        <f t="shared" si="2"/>
        <v>128</v>
      </c>
      <c r="F108">
        <f t="shared" si="2"/>
        <v>133</v>
      </c>
      <c r="G108">
        <f t="shared" si="2"/>
        <v>131</v>
      </c>
      <c r="H108">
        <f t="shared" si="2"/>
        <v>156</v>
      </c>
      <c r="I108">
        <f t="shared" si="2"/>
        <v>154</v>
      </c>
      <c r="J108">
        <f t="shared" si="2"/>
        <v>158</v>
      </c>
      <c r="K108">
        <f t="shared" si="2"/>
        <v>150</v>
      </c>
      <c r="L108">
        <f t="shared" si="2"/>
        <v>123</v>
      </c>
      <c r="M108">
        <f t="shared" si="2"/>
        <v>138</v>
      </c>
      <c r="N108">
        <f t="shared" si="2"/>
        <v>104</v>
      </c>
      <c r="O108">
        <f t="shared" si="2"/>
        <v>85</v>
      </c>
      <c r="P108">
        <f t="shared" si="2"/>
        <v>100</v>
      </c>
      <c r="Q108">
        <f t="shared" si="2"/>
        <v>129</v>
      </c>
      <c r="R108">
        <f t="shared" si="2"/>
        <v>138</v>
      </c>
      <c r="S108">
        <f t="shared" si="2"/>
        <v>135</v>
      </c>
      <c r="T108">
        <f t="shared" si="2"/>
        <v>123</v>
      </c>
      <c r="U108">
        <f t="shared" si="2"/>
        <v>135</v>
      </c>
      <c r="V108">
        <f t="shared" si="2"/>
        <v>115</v>
      </c>
      <c r="W108">
        <f t="shared" si="2"/>
        <v>113</v>
      </c>
      <c r="X108">
        <f t="shared" si="2"/>
        <v>125</v>
      </c>
      <c r="Y108">
        <f t="shared" si="2"/>
        <v>100</v>
      </c>
      <c r="Z108">
        <f t="shared" si="2"/>
        <v>53</v>
      </c>
      <c r="AA108">
        <f>SUM(B108:Z108)</f>
        <v>3130</v>
      </c>
      <c r="AB108">
        <f>AA108/3236</f>
        <v>0.96724351050679847</v>
      </c>
      <c r="AC108">
        <f>STDEV(B108:Z108)/SQRT(COUNT(B108:Z108))</f>
        <v>4.6971622638922472</v>
      </c>
    </row>
    <row r="109" spans="1:29" ht="12.75" customHeight="1">
      <c r="A109" t="s">
        <v>97</v>
      </c>
      <c r="B109">
        <f t="shared" ref="B109:Z109" si="3">SUM(B5:B7,B9:B12,B14,B17,B25,B27:B28,B32:B37,B39:B40,B43:B44,B46:B47,B50:B52,B54:B56,B58:B62,B65:B66,B70,B79,B81,B83,B86:B87,B89:B90,B34,B19)</f>
        <v>35</v>
      </c>
      <c r="C109">
        <f t="shared" si="3"/>
        <v>46</v>
      </c>
      <c r="D109">
        <f t="shared" si="3"/>
        <v>56</v>
      </c>
      <c r="E109">
        <f t="shared" si="3"/>
        <v>38</v>
      </c>
      <c r="F109">
        <f t="shared" si="3"/>
        <v>103</v>
      </c>
      <c r="G109">
        <f t="shared" si="3"/>
        <v>36</v>
      </c>
      <c r="H109">
        <f t="shared" si="3"/>
        <v>66</v>
      </c>
      <c r="I109">
        <f t="shared" si="3"/>
        <v>64</v>
      </c>
      <c r="J109">
        <f t="shared" si="3"/>
        <v>60</v>
      </c>
      <c r="K109">
        <f t="shared" si="3"/>
        <v>57</v>
      </c>
      <c r="L109">
        <f t="shared" si="3"/>
        <v>45</v>
      </c>
      <c r="M109">
        <f t="shared" si="3"/>
        <v>53</v>
      </c>
      <c r="N109">
        <f t="shared" si="3"/>
        <v>2</v>
      </c>
      <c r="O109">
        <f t="shared" si="3"/>
        <v>0</v>
      </c>
      <c r="P109">
        <f t="shared" si="3"/>
        <v>0</v>
      </c>
      <c r="Q109">
        <f t="shared" si="3"/>
        <v>0</v>
      </c>
      <c r="R109">
        <f t="shared" si="3"/>
        <v>0</v>
      </c>
      <c r="S109">
        <f t="shared" si="3"/>
        <v>0</v>
      </c>
      <c r="T109">
        <f t="shared" si="3"/>
        <v>8</v>
      </c>
      <c r="U109">
        <f t="shared" si="3"/>
        <v>0</v>
      </c>
      <c r="V109">
        <f t="shared" si="3"/>
        <v>0</v>
      </c>
      <c r="W109">
        <f t="shared" si="3"/>
        <v>0</v>
      </c>
      <c r="X109">
        <f t="shared" si="3"/>
        <v>33</v>
      </c>
      <c r="Y109">
        <f t="shared" si="3"/>
        <v>0</v>
      </c>
      <c r="Z109">
        <f t="shared" si="3"/>
        <v>0</v>
      </c>
      <c r="AA109">
        <f>SUM(B109:Z109)</f>
        <v>702</v>
      </c>
      <c r="AB109" s="69">
        <f>AA109/3236</f>
        <v>0.21693448702101359</v>
      </c>
      <c r="AC109">
        <f>STDEV(B109:Z109)/SQRT(COUNT(B109:Z109))</f>
        <v>5.9729724593371429</v>
      </c>
    </row>
    <row r="110" spans="1:29" ht="12.75" customHeight="1">
      <c r="A110" t="s">
        <v>98</v>
      </c>
      <c r="B110">
        <f>SUM(B8,B13,B15:B16,B18:B24,B26,B29:B31,B38,B41:B42,B45,B48:B49,B53,B57,B63:B64,B67:B69,B71:B78,B80,B82,B84:B85,B88,B91,)</f>
        <v>94</v>
      </c>
      <c r="C110">
        <f t="shared" ref="C110:Z110" si="4">SUM(C8,C13,C15:C16,C18:C24,C26,C29:C31,C38,C41:C42,C45,C48:C49,C53,C57,C63:C64,C67:C69,C71:C78,C80,C82,C84:C85,C88,C91,)</f>
        <v>93</v>
      </c>
      <c r="D110">
        <f t="shared" si="4"/>
        <v>80</v>
      </c>
      <c r="E110">
        <f t="shared" si="4"/>
        <v>90</v>
      </c>
      <c r="F110">
        <f t="shared" si="4"/>
        <v>30</v>
      </c>
      <c r="G110">
        <f t="shared" si="4"/>
        <v>95</v>
      </c>
      <c r="H110">
        <f t="shared" si="4"/>
        <v>90</v>
      </c>
      <c r="I110">
        <f t="shared" si="4"/>
        <v>90</v>
      </c>
      <c r="J110">
        <f t="shared" si="4"/>
        <v>98</v>
      </c>
      <c r="K110">
        <f t="shared" si="4"/>
        <v>93</v>
      </c>
      <c r="L110">
        <f t="shared" si="4"/>
        <v>78</v>
      </c>
      <c r="M110">
        <f t="shared" si="4"/>
        <v>85</v>
      </c>
      <c r="N110">
        <f t="shared" si="4"/>
        <v>102</v>
      </c>
      <c r="O110">
        <f t="shared" si="4"/>
        <v>85</v>
      </c>
      <c r="P110">
        <f t="shared" si="4"/>
        <v>100</v>
      </c>
      <c r="Q110">
        <f t="shared" si="4"/>
        <v>129</v>
      </c>
      <c r="R110">
        <f t="shared" si="4"/>
        <v>138</v>
      </c>
      <c r="S110">
        <f t="shared" si="4"/>
        <v>135</v>
      </c>
      <c r="T110">
        <f t="shared" si="4"/>
        <v>115</v>
      </c>
      <c r="U110">
        <f t="shared" si="4"/>
        <v>135</v>
      </c>
      <c r="V110">
        <f t="shared" si="4"/>
        <v>115</v>
      </c>
      <c r="W110">
        <f t="shared" si="4"/>
        <v>113</v>
      </c>
      <c r="X110">
        <f t="shared" si="4"/>
        <v>92</v>
      </c>
      <c r="Y110">
        <f t="shared" si="4"/>
        <v>100</v>
      </c>
      <c r="Z110">
        <f t="shared" si="4"/>
        <v>53</v>
      </c>
      <c r="AA110">
        <f>SUM(B110:Z110)</f>
        <v>2428</v>
      </c>
      <c r="AB110" s="69">
        <f>AA110/3236</f>
        <v>0.75030902348578488</v>
      </c>
      <c r="AC110">
        <f>STDEV(B110:Z110)/SQRT(COUNT(B110:Z110))</f>
        <v>4.8512266490033245</v>
      </c>
    </row>
    <row r="111" spans="1:29" ht="12.75" customHeight="1">
      <c r="A111" t="s">
        <v>99</v>
      </c>
      <c r="B111">
        <f>SUM(B95:B100)</f>
        <v>4</v>
      </c>
      <c r="C111">
        <f t="shared" ref="C111:Z111" si="5">SUM(C95:C99)</f>
        <v>2</v>
      </c>
      <c r="D111">
        <f t="shared" si="5"/>
        <v>2</v>
      </c>
      <c r="E111">
        <f t="shared" si="5"/>
        <v>1</v>
      </c>
      <c r="F111">
        <f t="shared" si="5"/>
        <v>10</v>
      </c>
      <c r="G111">
        <f t="shared" si="5"/>
        <v>0</v>
      </c>
      <c r="H111">
        <f t="shared" si="5"/>
        <v>2</v>
      </c>
      <c r="I111">
        <f t="shared" si="5"/>
        <v>0</v>
      </c>
      <c r="J111">
        <f t="shared" si="5"/>
        <v>0</v>
      </c>
      <c r="K111">
        <f t="shared" si="5"/>
        <v>0</v>
      </c>
      <c r="L111">
        <f t="shared" si="5"/>
        <v>16</v>
      </c>
      <c r="M111">
        <f t="shared" si="5"/>
        <v>0</v>
      </c>
      <c r="N111">
        <f t="shared" si="5"/>
        <v>1</v>
      </c>
      <c r="O111">
        <f t="shared" si="5"/>
        <v>15</v>
      </c>
      <c r="P111">
        <f t="shared" si="5"/>
        <v>0</v>
      </c>
      <c r="Q111">
        <f t="shared" si="5"/>
        <v>0</v>
      </c>
      <c r="R111">
        <f t="shared" si="5"/>
        <v>0</v>
      </c>
      <c r="S111">
        <f t="shared" si="5"/>
        <v>0</v>
      </c>
      <c r="T111">
        <f t="shared" si="5"/>
        <v>3</v>
      </c>
      <c r="U111">
        <f t="shared" si="5"/>
        <v>0</v>
      </c>
      <c r="V111">
        <f t="shared" si="5"/>
        <v>0</v>
      </c>
      <c r="W111">
        <f t="shared" si="5"/>
        <v>0</v>
      </c>
      <c r="X111">
        <f t="shared" si="5"/>
        <v>0</v>
      </c>
      <c r="Y111">
        <f t="shared" si="5"/>
        <v>0</v>
      </c>
      <c r="Z111">
        <f t="shared" si="5"/>
        <v>50</v>
      </c>
      <c r="AA111">
        <f>SUM(B111:Z111)</f>
        <v>106</v>
      </c>
      <c r="AB111" s="69">
        <f>AA111/3236</f>
        <v>3.2756489493201486E-2</v>
      </c>
      <c r="AC111">
        <f>STDEV(B111:Z111)/SQRT(COUNT(B111:Z111))</f>
        <v>2.1097235205906326</v>
      </c>
    </row>
    <row r="112" spans="1:29" ht="12.75" customHeight="1">
      <c r="A112" t="s">
        <v>243</v>
      </c>
      <c r="B112">
        <f>SUM(B109:B111)</f>
        <v>133</v>
      </c>
      <c r="C112">
        <f t="shared" ref="C112:Z112" si="6">SUM(C109:C111)</f>
        <v>141</v>
      </c>
      <c r="D112">
        <f t="shared" si="6"/>
        <v>138</v>
      </c>
      <c r="E112">
        <f t="shared" si="6"/>
        <v>129</v>
      </c>
      <c r="F112">
        <f t="shared" si="6"/>
        <v>143</v>
      </c>
      <c r="G112">
        <f t="shared" si="6"/>
        <v>131</v>
      </c>
      <c r="H112">
        <f t="shared" si="6"/>
        <v>158</v>
      </c>
      <c r="I112">
        <f t="shared" si="6"/>
        <v>154</v>
      </c>
      <c r="J112">
        <f t="shared" si="6"/>
        <v>158</v>
      </c>
      <c r="K112">
        <f t="shared" si="6"/>
        <v>150</v>
      </c>
      <c r="L112">
        <f t="shared" si="6"/>
        <v>139</v>
      </c>
      <c r="M112">
        <f t="shared" si="6"/>
        <v>138</v>
      </c>
      <c r="N112">
        <f t="shared" si="6"/>
        <v>105</v>
      </c>
      <c r="O112">
        <f t="shared" si="6"/>
        <v>100</v>
      </c>
      <c r="P112">
        <f t="shared" si="6"/>
        <v>100</v>
      </c>
      <c r="Q112">
        <f t="shared" si="6"/>
        <v>129</v>
      </c>
      <c r="R112">
        <f t="shared" si="6"/>
        <v>138</v>
      </c>
      <c r="S112">
        <f t="shared" si="6"/>
        <v>135</v>
      </c>
      <c r="T112">
        <f t="shared" si="6"/>
        <v>126</v>
      </c>
      <c r="U112">
        <f t="shared" si="6"/>
        <v>135</v>
      </c>
      <c r="V112">
        <f t="shared" si="6"/>
        <v>115</v>
      </c>
      <c r="W112">
        <f t="shared" si="6"/>
        <v>113</v>
      </c>
      <c r="X112">
        <f t="shared" si="6"/>
        <v>125</v>
      </c>
      <c r="Y112">
        <f t="shared" si="6"/>
        <v>100</v>
      </c>
      <c r="Z112">
        <f t="shared" si="6"/>
        <v>103</v>
      </c>
      <c r="AA112">
        <f>SUM(B112:Z112)</f>
        <v>3236</v>
      </c>
      <c r="AB112">
        <f>SUM(AB109:AB111)</f>
        <v>1</v>
      </c>
    </row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9" spans="21:21">
      <c r="U129" s="162"/>
    </row>
  </sheetData>
  <mergeCells count="2">
    <mergeCell ref="A1:AA1"/>
    <mergeCell ref="A2:AA2"/>
  </mergeCells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83</vt:i4>
      </vt:variant>
    </vt:vector>
  </HeadingPairs>
  <TitlesOfParts>
    <vt:vector size="83" baseType="lpstr">
      <vt:lpstr>MasterSheet</vt:lpstr>
      <vt:lpstr>SppRichness2,5,7,CP2Graphs</vt:lpstr>
      <vt:lpstr>%Cover2,5,7,CP2Graphs</vt:lpstr>
      <vt:lpstr>TransectCoverageGraphs</vt:lpstr>
      <vt:lpstr>2019 Data</vt:lpstr>
      <vt:lpstr>T1-18</vt:lpstr>
      <vt:lpstr>T2-18</vt:lpstr>
      <vt:lpstr>T4-18</vt:lpstr>
      <vt:lpstr>T5-18</vt:lpstr>
      <vt:lpstr>T6-18</vt:lpstr>
      <vt:lpstr>T7-18</vt:lpstr>
      <vt:lpstr>T8-18</vt:lpstr>
      <vt:lpstr>CP1-18</vt:lpstr>
      <vt:lpstr>CP2-18</vt:lpstr>
      <vt:lpstr>T1-17</vt:lpstr>
      <vt:lpstr>T2-17</vt:lpstr>
      <vt:lpstr>T5-17</vt:lpstr>
      <vt:lpstr>T6-17</vt:lpstr>
      <vt:lpstr>T7-17</vt:lpstr>
      <vt:lpstr>T8-17</vt:lpstr>
      <vt:lpstr>CP1-17</vt:lpstr>
      <vt:lpstr>CP2-17</vt:lpstr>
      <vt:lpstr>T1-16</vt:lpstr>
      <vt:lpstr>T2-16</vt:lpstr>
      <vt:lpstr>T3-16</vt:lpstr>
      <vt:lpstr>CP1-16</vt:lpstr>
      <vt:lpstr>CP2-16</vt:lpstr>
      <vt:lpstr>T1-15</vt:lpstr>
      <vt:lpstr>T2-15</vt:lpstr>
      <vt:lpstr>T3-15</vt:lpstr>
      <vt:lpstr>T4-15</vt:lpstr>
      <vt:lpstr>T5-15</vt:lpstr>
      <vt:lpstr>T6-15</vt:lpstr>
      <vt:lpstr>T8-15</vt:lpstr>
      <vt:lpstr>CP1-15</vt:lpstr>
      <vt:lpstr>CP2-15</vt:lpstr>
      <vt:lpstr>CP2-14</vt:lpstr>
      <vt:lpstr>CP2-13</vt:lpstr>
      <vt:lpstr>Graphs 2012</vt:lpstr>
      <vt:lpstr>T1-12</vt:lpstr>
      <vt:lpstr>T2-12</vt:lpstr>
      <vt:lpstr>T3-12</vt:lpstr>
      <vt:lpstr>T4-12</vt:lpstr>
      <vt:lpstr>T5-12</vt:lpstr>
      <vt:lpstr>T6-12</vt:lpstr>
      <vt:lpstr>T7-12</vt:lpstr>
      <vt:lpstr>CP1-12</vt:lpstr>
      <vt:lpstr>CP2-12</vt:lpstr>
      <vt:lpstr>Graphs 2011</vt:lpstr>
      <vt:lpstr>T1-11</vt:lpstr>
      <vt:lpstr>T2-11</vt:lpstr>
      <vt:lpstr>T3-11</vt:lpstr>
      <vt:lpstr>T4-11</vt:lpstr>
      <vt:lpstr>T5-11</vt:lpstr>
      <vt:lpstr>T6-11</vt:lpstr>
      <vt:lpstr>T7-11</vt:lpstr>
      <vt:lpstr>CP1-11</vt:lpstr>
      <vt:lpstr>CP2-11</vt:lpstr>
      <vt:lpstr>T1-10</vt:lpstr>
      <vt:lpstr>T2-10</vt:lpstr>
      <vt:lpstr>T3-10</vt:lpstr>
      <vt:lpstr>T4-10</vt:lpstr>
      <vt:lpstr>T5-10</vt:lpstr>
      <vt:lpstr>T6-10</vt:lpstr>
      <vt:lpstr>T7-10</vt:lpstr>
      <vt:lpstr>CP1-10</vt:lpstr>
      <vt:lpstr>CP2-10</vt:lpstr>
      <vt:lpstr>Graphs 2009</vt:lpstr>
      <vt:lpstr>T1-09</vt:lpstr>
      <vt:lpstr>T2-09</vt:lpstr>
      <vt:lpstr>T3-09</vt:lpstr>
      <vt:lpstr>T4-09</vt:lpstr>
      <vt:lpstr>T5-09</vt:lpstr>
      <vt:lpstr>T6-09</vt:lpstr>
      <vt:lpstr>T7-09</vt:lpstr>
      <vt:lpstr>Graphs 2008</vt:lpstr>
      <vt:lpstr>T1-08</vt:lpstr>
      <vt:lpstr>T2-08</vt:lpstr>
      <vt:lpstr>T3-08</vt:lpstr>
      <vt:lpstr>T4-08</vt:lpstr>
      <vt:lpstr>T5-08</vt:lpstr>
      <vt:lpstr>T6-08</vt:lpstr>
      <vt:lpstr>T7-08</vt:lpstr>
    </vt:vector>
  </TitlesOfParts>
  <Company>University of California, Santa Barbara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motheral</dc:creator>
  <cp:lastModifiedBy>Microsoft Office User</cp:lastModifiedBy>
  <dcterms:created xsi:type="dcterms:W3CDTF">2008-08-25T16:03:24Z</dcterms:created>
  <dcterms:modified xsi:type="dcterms:W3CDTF">2020-05-20T23:35:56Z</dcterms:modified>
</cp:coreProperties>
</file>